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K:\ФГР\УОВ\Проекты 2020\Постановления Главы\171\"/>
    </mc:Choice>
  </mc:AlternateContent>
  <bookViews>
    <workbookView xWindow="0" yWindow="120" windowWidth="19320" windowHeight="12060"/>
  </bookViews>
  <sheets>
    <sheet name="приложение № 3" sheetId="1" r:id="rId1"/>
    <sheet name="Лист1" sheetId="2" state="hidden" r:id="rId2"/>
    <sheet name="Лист2" sheetId="3" state="hidden" r:id="rId3"/>
  </sheets>
  <definedNames>
    <definedName name="_xlnm._FilterDatabase" localSheetId="1" hidden="1">Лист1!$A$2:$F$4590</definedName>
    <definedName name="_xlnm._FilterDatabase" localSheetId="2" hidden="1">Лист2!$A$1:$O$2056</definedName>
    <definedName name="_xlnm._FilterDatabase" localSheetId="0" hidden="1">'приложение № 3'!$A$8:$IU$5929</definedName>
    <definedName name="_xlnm.Print_Titles" localSheetId="0">'приложение № 3'!$6:$8</definedName>
    <definedName name="_xlnm.Print_Area" localSheetId="0">'приложение № 3'!$A$1:$N$5930</definedName>
  </definedNames>
  <calcPr calcId="152511"/>
</workbook>
</file>

<file path=xl/calcChain.xml><?xml version="1.0" encoding="utf-8"?>
<calcChain xmlns="http://schemas.openxmlformats.org/spreadsheetml/2006/main">
  <c r="N17" i="1" l="1"/>
  <c r="N19" i="1"/>
  <c r="N20" i="1"/>
  <c r="N25" i="1"/>
  <c r="N27" i="1"/>
  <c r="N29" i="1"/>
  <c r="N31" i="1"/>
  <c r="N34" i="1"/>
  <c r="N36" i="1"/>
  <c r="N37" i="1"/>
  <c r="N42" i="1"/>
  <c r="N45" i="1"/>
  <c r="N48" i="1"/>
  <c r="N53" i="1"/>
  <c r="N56" i="1"/>
  <c r="N58" i="1"/>
  <c r="N60" i="1"/>
  <c r="N65" i="1"/>
  <c r="N73" i="1"/>
  <c r="N79" i="1"/>
  <c r="N90" i="1"/>
  <c r="N93" i="1"/>
  <c r="N112" i="1"/>
  <c r="N117" i="1"/>
  <c r="N120" i="1"/>
  <c r="N122" i="1"/>
  <c r="N124" i="1"/>
  <c r="N126" i="1"/>
  <c r="N132" i="1"/>
  <c r="N138" i="1"/>
  <c r="N140" i="1"/>
  <c r="N144" i="1"/>
  <c r="N147" i="1"/>
  <c r="N155" i="1"/>
  <c r="N162" i="1"/>
  <c r="N170" i="1"/>
  <c r="N175" i="1"/>
  <c r="N178" i="1"/>
  <c r="N180" i="1"/>
  <c r="N182" i="1"/>
  <c r="N190" i="1"/>
  <c r="N192" i="1"/>
  <c r="N194" i="1"/>
  <c r="N198" i="1"/>
  <c r="N202" i="1"/>
  <c r="N205" i="1"/>
  <c r="N207" i="1"/>
  <c r="N210" i="1"/>
  <c r="N214" i="1"/>
  <c r="N218" i="1"/>
  <c r="N223" i="1"/>
  <c r="N226" i="1"/>
  <c r="N231" i="1"/>
  <c r="N239" i="1"/>
  <c r="N241" i="1"/>
  <c r="N243" i="1"/>
  <c r="N246" i="1"/>
  <c r="N254" i="1"/>
  <c r="N262" i="1"/>
  <c r="N267" i="1"/>
  <c r="N271" i="1"/>
  <c r="N273" i="1"/>
  <c r="N275" i="1"/>
  <c r="N278" i="1"/>
  <c r="N282" i="1"/>
  <c r="N285" i="1"/>
  <c r="N293" i="1"/>
  <c r="N297" i="1"/>
  <c r="N298" i="1"/>
  <c r="N302" i="1"/>
  <c r="N306" i="1"/>
  <c r="N316" i="1"/>
  <c r="N318" i="1"/>
  <c r="N323" i="1"/>
  <c r="N326" i="1"/>
  <c r="N328" i="1"/>
  <c r="N330" i="1"/>
  <c r="N343" i="1"/>
  <c r="N345" i="1"/>
  <c r="N347" i="1"/>
  <c r="N348" i="1"/>
  <c r="N354" i="1"/>
  <c r="N356" i="1"/>
  <c r="N359" i="1"/>
  <c r="N367" i="1"/>
  <c r="N375" i="1"/>
  <c r="N378" i="1"/>
  <c r="N383" i="1"/>
  <c r="N389" i="1"/>
  <c r="N392" i="1"/>
  <c r="N395" i="1"/>
  <c r="N401" i="1"/>
  <c r="N406" i="1"/>
  <c r="N413" i="1"/>
  <c r="N419" i="1"/>
  <c r="N425" i="1"/>
  <c r="N428" i="1"/>
  <c r="N431" i="1"/>
  <c r="N433" i="1"/>
  <c r="N435" i="1"/>
  <c r="N436" i="1"/>
  <c r="N439" i="1"/>
  <c r="N444" i="1"/>
  <c r="N450" i="1"/>
  <c r="N451" i="1"/>
  <c r="N454" i="1"/>
  <c r="N460" i="1"/>
  <c r="N463" i="1"/>
  <c r="N470" i="1"/>
  <c r="N475" i="1"/>
  <c r="N478" i="1"/>
  <c r="N480" i="1"/>
  <c r="N483" i="1"/>
  <c r="N487" i="1"/>
  <c r="N491" i="1"/>
  <c r="N499" i="1"/>
  <c r="N502" i="1"/>
  <c r="N504" i="1"/>
  <c r="N505" i="1"/>
  <c r="N511" i="1"/>
  <c r="N512" i="1"/>
  <c r="N515" i="1"/>
  <c r="N516" i="1"/>
  <c r="N519" i="1"/>
  <c r="N522" i="1"/>
  <c r="N524" i="1"/>
  <c r="N526" i="1"/>
  <c r="N527" i="1"/>
  <c r="N528" i="1"/>
  <c r="N531" i="1"/>
  <c r="N536" i="1"/>
  <c r="N537" i="1"/>
  <c r="N540" i="1"/>
  <c r="N541" i="1"/>
  <c r="N544" i="1"/>
  <c r="N545" i="1"/>
  <c r="N548" i="1"/>
  <c r="N552" i="1"/>
  <c r="N555" i="1"/>
  <c r="N558" i="1"/>
  <c r="N559" i="1"/>
  <c r="N562" i="1"/>
  <c r="N563" i="1"/>
  <c r="N566" i="1"/>
  <c r="N569" i="1"/>
  <c r="N574" i="1"/>
  <c r="N577" i="1"/>
  <c r="N578" i="1"/>
  <c r="N581" i="1"/>
  <c r="N582" i="1"/>
  <c r="N585" i="1"/>
  <c r="N589" i="1"/>
  <c r="N594" i="1"/>
  <c r="N597" i="1"/>
  <c r="N603" i="1"/>
  <c r="N608" i="1"/>
  <c r="N609" i="1"/>
  <c r="N614" i="1"/>
  <c r="N615" i="1"/>
  <c r="N618" i="1"/>
  <c r="N619" i="1"/>
  <c r="N625" i="1"/>
  <c r="N627" i="1"/>
  <c r="N630" i="1"/>
  <c r="N635" i="1"/>
  <c r="N638" i="1"/>
  <c r="N640" i="1"/>
  <c r="N642" i="1"/>
  <c r="N650" i="1"/>
  <c r="N656" i="1"/>
  <c r="N657" i="1"/>
  <c r="N665" i="1"/>
  <c r="N673" i="1"/>
  <c r="N674" i="1"/>
  <c r="N677" i="1"/>
  <c r="N678" i="1"/>
  <c r="N682" i="1"/>
  <c r="N683" i="1"/>
  <c r="N686" i="1"/>
  <c r="N691" i="1"/>
  <c r="N693" i="1"/>
  <c r="N699" i="1"/>
  <c r="N701" i="1"/>
  <c r="N704" i="1"/>
  <c r="N711" i="1"/>
  <c r="N716" i="1"/>
  <c r="N720" i="1"/>
  <c r="N723" i="1"/>
  <c r="N732" i="1"/>
  <c r="N733" i="1"/>
  <c r="N740" i="1"/>
  <c r="N741" i="1"/>
  <c r="N747" i="1"/>
  <c r="N748" i="1"/>
  <c r="N751" i="1"/>
  <c r="N754" i="1"/>
  <c r="N764" i="1"/>
  <c r="N765" i="1"/>
  <c r="N768" i="1"/>
  <c r="N769" i="1"/>
  <c r="N774" i="1"/>
  <c r="N787" i="1"/>
  <c r="N790" i="1"/>
  <c r="N793" i="1"/>
  <c r="N796" i="1"/>
  <c r="N802" i="1"/>
  <c r="N813" i="1"/>
  <c r="N816" i="1"/>
  <c r="N817" i="1"/>
  <c r="N821" i="1"/>
  <c r="N826" i="1"/>
  <c r="N827" i="1"/>
  <c r="N831" i="1"/>
  <c r="N832" i="1"/>
  <c r="N839" i="1"/>
  <c r="N841" i="1"/>
  <c r="N843" i="1"/>
  <c r="N845" i="1"/>
  <c r="N848" i="1"/>
  <c r="N851" i="1"/>
  <c r="N854" i="1"/>
  <c r="N857" i="1"/>
  <c r="N859" i="1"/>
  <c r="N863" i="1"/>
  <c r="N869" i="1"/>
  <c r="N874" i="1"/>
  <c r="N876" i="1"/>
  <c r="N879" i="1"/>
  <c r="N882" i="1"/>
  <c r="N887" i="1"/>
  <c r="N889" i="1"/>
  <c r="N896" i="1"/>
  <c r="N899" i="1"/>
  <c r="N902" i="1"/>
  <c r="N907" i="1"/>
  <c r="N914" i="1"/>
  <c r="N915" i="1"/>
  <c r="N919" i="1"/>
  <c r="N926" i="1"/>
  <c r="N932" i="1"/>
  <c r="N933" i="1"/>
  <c r="N939" i="1"/>
  <c r="N942" i="1"/>
  <c r="N948" i="1"/>
  <c r="N950" i="1"/>
  <c r="N955" i="1"/>
  <c r="N959" i="1"/>
  <c r="N964" i="1"/>
  <c r="N966" i="1"/>
  <c r="N968" i="1"/>
  <c r="N969" i="1"/>
  <c r="N971" i="1"/>
  <c r="N974" i="1"/>
  <c r="N977" i="1"/>
  <c r="N978" i="1"/>
  <c r="N981" i="1"/>
  <c r="N985" i="1"/>
  <c r="N988" i="1"/>
  <c r="N991" i="1"/>
  <c r="N992" i="1"/>
  <c r="N995" i="1"/>
  <c r="N997" i="1"/>
  <c r="N1001" i="1"/>
  <c r="N1005" i="1"/>
  <c r="N1007" i="1"/>
  <c r="N1013" i="1"/>
  <c r="N1018" i="1"/>
  <c r="N1020" i="1"/>
  <c r="N1023" i="1"/>
  <c r="N1025" i="1"/>
  <c r="N1026" i="1"/>
  <c r="N1029" i="1"/>
  <c r="N1031" i="1"/>
  <c r="N1034" i="1"/>
  <c r="N1035" i="1"/>
  <c r="N1039" i="1"/>
  <c r="N1040" i="1"/>
  <c r="N1045" i="1"/>
  <c r="N1048" i="1"/>
  <c r="N1050" i="1"/>
  <c r="N1052" i="1"/>
  <c r="N1057" i="1"/>
  <c r="N1065" i="1"/>
  <c r="N1067" i="1"/>
  <c r="N1068" i="1"/>
  <c r="N1074" i="1"/>
  <c r="N1075" i="1"/>
  <c r="N1080" i="1"/>
  <c r="N1081" i="1"/>
  <c r="N1082" i="1"/>
  <c r="N1085" i="1"/>
  <c r="N1087" i="1"/>
  <c r="N1092" i="1"/>
  <c r="N1097" i="1"/>
  <c r="N1098" i="1"/>
  <c r="N1099" i="1"/>
  <c r="N1106" i="1"/>
  <c r="N1113" i="1"/>
  <c r="N1116" i="1"/>
  <c r="N1117" i="1"/>
  <c r="N1120" i="1"/>
  <c r="N1121" i="1"/>
  <c r="N1126" i="1"/>
  <c r="N1129" i="1"/>
  <c r="N1137" i="1"/>
  <c r="N1140" i="1"/>
  <c r="N1146" i="1"/>
  <c r="N1152" i="1"/>
  <c r="N1155" i="1"/>
  <c r="N1156" i="1"/>
  <c r="N1165" i="1"/>
  <c r="N1167" i="1"/>
  <c r="N1172" i="1"/>
  <c r="N1177" i="1"/>
  <c r="N1180" i="1"/>
  <c r="N1182" i="1"/>
  <c r="N1184" i="1"/>
  <c r="N1191" i="1"/>
  <c r="N1194" i="1"/>
  <c r="N1197" i="1"/>
  <c r="N1204" i="1"/>
  <c r="N1207" i="1"/>
  <c r="N1211" i="1"/>
  <c r="N1213" i="1"/>
  <c r="N1218" i="1"/>
  <c r="N1221" i="1"/>
  <c r="N1226" i="1"/>
  <c r="N1231" i="1"/>
  <c r="N1239" i="1"/>
  <c r="N1246" i="1"/>
  <c r="N1248" i="1"/>
  <c r="N1253" i="1"/>
  <c r="N1256" i="1"/>
  <c r="N1258" i="1"/>
  <c r="N1266" i="1"/>
  <c r="N1269" i="1"/>
  <c r="N1273" i="1"/>
  <c r="N1277" i="1"/>
  <c r="N1282" i="1"/>
  <c r="N1288" i="1"/>
  <c r="N1291" i="1"/>
  <c r="N1297" i="1"/>
  <c r="N1299" i="1"/>
  <c r="N1305" i="1"/>
  <c r="N1307" i="1"/>
  <c r="N1311" i="1"/>
  <c r="N1326" i="1"/>
  <c r="N1332" i="1"/>
  <c r="N1342" i="1"/>
  <c r="N1347" i="1"/>
  <c r="N1355" i="1"/>
  <c r="N1362" i="1"/>
  <c r="N1367" i="1"/>
  <c r="N1369" i="1"/>
  <c r="N1372" i="1"/>
  <c r="N1378" i="1"/>
  <c r="N1380" i="1"/>
  <c r="N1384" i="1"/>
  <c r="N1386" i="1"/>
  <c r="N1396" i="1"/>
  <c r="N1400" i="1"/>
  <c r="N1405" i="1"/>
  <c r="N1407" i="1"/>
  <c r="N1412" i="1"/>
  <c r="N1419" i="1"/>
  <c r="N1421" i="1"/>
  <c r="N1423" i="1"/>
  <c r="N1425" i="1"/>
  <c r="N1430" i="1"/>
  <c r="N1438" i="1"/>
  <c r="N1442" i="1"/>
  <c r="N1446" i="1"/>
  <c r="N1459" i="1"/>
  <c r="N1465" i="1"/>
  <c r="N1473" i="1"/>
  <c r="N1477" i="1"/>
  <c r="N1479" i="1"/>
  <c r="N1487" i="1"/>
  <c r="N1492" i="1"/>
  <c r="N1500" i="1"/>
  <c r="N1509" i="1"/>
  <c r="N1511" i="1"/>
  <c r="N1516" i="1"/>
  <c r="N1520" i="1"/>
  <c r="N1525" i="1"/>
  <c r="N1528" i="1"/>
  <c r="N1530" i="1"/>
  <c r="N1532" i="1"/>
  <c r="N1539" i="1"/>
  <c r="N1542" i="1"/>
  <c r="N1545" i="1"/>
  <c r="N1552" i="1"/>
  <c r="N1555" i="1"/>
  <c r="N1559" i="1"/>
  <c r="N1561" i="1"/>
  <c r="N1566" i="1"/>
  <c r="N1569" i="1"/>
  <c r="N1573" i="1"/>
  <c r="N1577" i="1"/>
  <c r="N1582" i="1"/>
  <c r="N1590" i="1"/>
  <c r="N1595" i="1"/>
  <c r="N1602" i="1"/>
  <c r="N1604" i="1"/>
  <c r="N1609" i="1"/>
  <c r="N1612" i="1"/>
  <c r="N1614" i="1"/>
  <c r="N1622" i="1"/>
  <c r="N1625" i="1"/>
  <c r="N1629" i="1"/>
  <c r="N1633" i="1"/>
  <c r="N1638" i="1"/>
  <c r="N1644" i="1"/>
  <c r="N1647" i="1"/>
  <c r="N1653" i="1"/>
  <c r="N1657" i="1"/>
  <c r="N1659" i="1"/>
  <c r="N1665" i="1"/>
  <c r="N1667" i="1"/>
  <c r="N1672" i="1"/>
  <c r="N1676" i="1"/>
  <c r="N1678" i="1"/>
  <c r="N1685" i="1"/>
  <c r="N1688" i="1"/>
  <c r="N1699" i="1"/>
  <c r="N1703" i="1"/>
  <c r="N1705" i="1"/>
  <c r="N1713" i="1"/>
  <c r="N1720" i="1"/>
  <c r="N1725" i="1"/>
  <c r="N1728" i="1"/>
  <c r="N1734" i="1"/>
  <c r="N1736" i="1"/>
  <c r="N1740" i="1"/>
  <c r="N1742" i="1"/>
  <c r="N1752" i="1"/>
  <c r="N1756" i="1"/>
  <c r="N1761" i="1"/>
  <c r="N1765" i="1"/>
  <c r="N1767" i="1"/>
  <c r="N1772" i="1"/>
  <c r="N1779" i="1"/>
  <c r="N1781" i="1"/>
  <c r="N1783" i="1"/>
  <c r="N1788" i="1"/>
  <c r="N1793" i="1"/>
  <c r="N1801" i="1"/>
  <c r="N1805" i="1"/>
  <c r="N1809" i="1"/>
  <c r="N1822" i="1"/>
  <c r="N1828" i="1"/>
  <c r="N1836" i="1"/>
  <c r="N1840" i="1"/>
  <c r="N1842" i="1"/>
  <c r="N1849" i="1"/>
  <c r="N1857" i="1"/>
  <c r="N1861" i="1"/>
  <c r="N1870" i="1"/>
  <c r="N1872" i="1"/>
  <c r="N1877" i="1"/>
  <c r="N1882" i="1"/>
  <c r="N1884" i="1"/>
  <c r="N1887" i="1"/>
  <c r="N1889" i="1"/>
  <c r="N1891" i="1"/>
  <c r="N1898" i="1"/>
  <c r="N1901" i="1"/>
  <c r="N1904" i="1"/>
  <c r="N1911" i="1"/>
  <c r="N1914" i="1"/>
  <c r="N1918" i="1"/>
  <c r="N1920" i="1"/>
  <c r="N1925" i="1"/>
  <c r="N1928" i="1"/>
  <c r="N1936" i="1"/>
  <c r="N1941" i="1"/>
  <c r="N1949" i="1"/>
  <c r="N1954" i="1"/>
  <c r="N1961" i="1"/>
  <c r="N1963" i="1"/>
  <c r="N1968" i="1"/>
  <c r="N1971" i="1"/>
  <c r="N1973" i="1"/>
  <c r="N1981" i="1"/>
  <c r="N1984" i="1"/>
  <c r="N1988" i="1"/>
  <c r="N1992" i="1"/>
  <c r="N1997" i="1"/>
  <c r="N2003" i="1"/>
  <c r="N2006" i="1"/>
  <c r="N2012" i="1"/>
  <c r="N2014" i="1"/>
  <c r="N2020" i="1"/>
  <c r="N2022" i="1"/>
  <c r="N2027" i="1"/>
  <c r="N2031" i="1"/>
  <c r="N2033" i="1"/>
  <c r="N2035" i="1"/>
  <c r="N2050" i="1"/>
  <c r="N2056" i="1"/>
  <c r="N2068" i="1"/>
  <c r="N2073" i="1"/>
  <c r="N2080" i="1"/>
  <c r="N2087" i="1"/>
  <c r="N2093" i="1"/>
  <c r="N2098" i="1"/>
  <c r="N2101" i="1"/>
  <c r="N2107" i="1"/>
  <c r="N2109" i="1"/>
  <c r="N2113" i="1"/>
  <c r="N2122" i="1"/>
  <c r="N2126" i="1"/>
  <c r="N2131" i="1"/>
  <c r="N2133" i="1"/>
  <c r="N2138" i="1"/>
  <c r="N2142" i="1"/>
  <c r="N2144" i="1"/>
  <c r="N2146" i="1"/>
  <c r="N2153" i="1"/>
  <c r="N2155" i="1"/>
  <c r="N2157" i="1"/>
  <c r="N2162" i="1"/>
  <c r="N2170" i="1"/>
  <c r="N2174" i="1"/>
  <c r="N2178" i="1"/>
  <c r="N2191" i="1"/>
  <c r="N2197" i="1"/>
  <c r="N2205" i="1"/>
  <c r="N2209" i="1"/>
  <c r="N2211" i="1"/>
  <c r="N2218" i="1"/>
  <c r="N2226" i="1"/>
  <c r="N2230" i="1"/>
  <c r="N2239" i="1"/>
  <c r="N2241" i="1"/>
  <c r="N2243" i="1"/>
  <c r="N2248" i="1"/>
  <c r="N2253" i="1"/>
  <c r="N2256" i="1"/>
  <c r="N2258" i="1"/>
  <c r="N2265" i="1"/>
  <c r="N2268" i="1"/>
  <c r="N2271" i="1"/>
  <c r="N2278" i="1"/>
  <c r="N2281" i="1"/>
  <c r="N2285" i="1"/>
  <c r="N2287" i="1"/>
  <c r="N2292" i="1"/>
  <c r="N2295" i="1"/>
  <c r="N2300" i="1"/>
  <c r="N2305" i="1"/>
  <c r="N2313" i="1"/>
  <c r="N2318" i="1"/>
  <c r="N2325" i="1"/>
  <c r="N2332" i="1"/>
  <c r="N2335" i="1"/>
  <c r="N2337" i="1"/>
  <c r="N2345" i="1"/>
  <c r="N2348" i="1"/>
  <c r="N2352" i="1"/>
  <c r="N2361" i="1"/>
  <c r="N2367" i="1"/>
  <c r="N2370" i="1"/>
  <c r="N2376" i="1"/>
  <c r="N2378" i="1"/>
  <c r="N2382" i="1"/>
  <c r="N2384" i="1"/>
  <c r="N2390" i="1"/>
  <c r="N2392" i="1"/>
  <c r="N2397" i="1"/>
  <c r="N2401" i="1"/>
  <c r="N2403" i="1"/>
  <c r="N2405" i="1"/>
  <c r="N2412" i="1"/>
  <c r="N2420" i="1"/>
  <c r="N2426" i="1"/>
  <c r="N2430" i="1"/>
  <c r="N2432" i="1"/>
  <c r="N2443" i="1"/>
  <c r="N2451" i="1"/>
  <c r="N2458" i="1"/>
  <c r="N2463" i="1"/>
  <c r="N2468" i="1"/>
  <c r="N2474" i="1"/>
  <c r="N2478" i="1"/>
  <c r="N2480" i="1"/>
  <c r="N2489" i="1"/>
  <c r="N2493" i="1"/>
  <c r="N2497" i="1"/>
  <c r="N2499" i="1"/>
  <c r="N2501" i="1"/>
  <c r="N2508" i="1"/>
  <c r="N2510" i="1"/>
  <c r="N2512" i="1"/>
  <c r="N2513" i="1"/>
  <c r="N2518" i="1"/>
  <c r="N2523" i="1"/>
  <c r="N2531" i="1"/>
  <c r="N2535" i="1"/>
  <c r="N2539" i="1"/>
  <c r="N2547" i="1"/>
  <c r="N2553" i="1"/>
  <c r="N2561" i="1"/>
  <c r="N2565" i="1"/>
  <c r="N2567" i="1"/>
  <c r="N2575" i="1"/>
  <c r="N2579" i="1"/>
  <c r="N2588" i="1"/>
  <c r="N2590" i="1"/>
  <c r="N2595" i="1"/>
  <c r="N2600" i="1"/>
  <c r="N2603" i="1"/>
  <c r="N2605" i="1"/>
  <c r="N2607" i="1"/>
  <c r="N2614" i="1"/>
  <c r="N2617" i="1"/>
  <c r="N2620" i="1"/>
  <c r="N2627" i="1"/>
  <c r="N2630" i="1"/>
  <c r="N2634" i="1"/>
  <c r="N2636" i="1"/>
  <c r="N2637" i="1"/>
  <c r="N2642" i="1"/>
  <c r="N2645" i="1"/>
  <c r="N2649" i="1"/>
  <c r="N2653" i="1"/>
  <c r="N2658" i="1"/>
  <c r="N2666" i="1"/>
  <c r="N2671" i="1"/>
  <c r="N2673" i="1"/>
  <c r="N2680" i="1"/>
  <c r="N2685" i="1"/>
  <c r="N2688" i="1"/>
  <c r="N2690" i="1"/>
  <c r="N2698" i="1"/>
  <c r="N2701" i="1"/>
  <c r="N2704" i="1"/>
  <c r="N2708" i="1"/>
  <c r="N2712" i="1"/>
  <c r="N2717" i="1"/>
  <c r="N2723" i="1"/>
  <c r="N2726" i="1"/>
  <c r="N2732" i="1"/>
  <c r="N2734" i="1"/>
  <c r="N2740" i="1"/>
  <c r="N2742" i="1"/>
  <c r="N2747" i="1"/>
  <c r="N2751" i="1"/>
  <c r="N2753" i="1"/>
  <c r="N2755" i="1"/>
  <c r="N2760" i="1"/>
  <c r="N2767" i="1"/>
  <c r="N2770" i="1"/>
  <c r="N2775" i="1"/>
  <c r="N2781" i="1"/>
  <c r="N2785" i="1"/>
  <c r="N2787" i="1"/>
  <c r="N2793" i="1"/>
  <c r="N2801" i="1"/>
  <c r="N2807" i="1"/>
  <c r="N2810" i="1"/>
  <c r="N2816" i="1"/>
  <c r="N2818" i="1"/>
  <c r="N2822" i="1"/>
  <c r="N2824" i="1"/>
  <c r="N2833" i="1"/>
  <c r="N2837" i="1"/>
  <c r="N2842" i="1"/>
  <c r="N2844" i="1"/>
  <c r="N2848" i="1"/>
  <c r="N2850" i="1"/>
  <c r="N2852" i="1"/>
  <c r="N2859" i="1"/>
  <c r="N2861" i="1"/>
  <c r="N2863" i="1"/>
  <c r="N2865" i="1"/>
  <c r="N2866" i="1"/>
  <c r="N2871" i="1"/>
  <c r="N2879" i="1"/>
  <c r="N2883" i="1"/>
  <c r="N2896" i="1"/>
  <c r="N2902" i="1"/>
  <c r="N2910" i="1"/>
  <c r="N2914" i="1"/>
  <c r="N2921" i="1"/>
  <c r="N2929" i="1"/>
  <c r="N2933" i="1"/>
  <c r="N2942" i="1"/>
  <c r="N2944" i="1"/>
  <c r="N2949" i="1"/>
  <c r="N2954" i="1"/>
  <c r="N2957" i="1"/>
  <c r="N2959" i="1"/>
  <c r="N2961" i="1"/>
  <c r="N2962" i="1"/>
  <c r="N2969" i="1"/>
  <c r="N2972" i="1"/>
  <c r="N2975" i="1"/>
  <c r="N2982" i="1"/>
  <c r="N2985" i="1"/>
  <c r="N2989" i="1"/>
  <c r="N2991" i="1"/>
  <c r="N2996" i="1"/>
  <c r="N2999" i="1"/>
  <c r="N3004" i="1"/>
  <c r="N3012" i="1"/>
  <c r="N3017" i="1"/>
  <c r="N3019" i="1"/>
  <c r="N3026" i="1"/>
  <c r="N3031" i="1"/>
  <c r="N3034" i="1"/>
  <c r="N3036" i="1"/>
  <c r="N3044" i="1"/>
  <c r="N3047" i="1"/>
  <c r="N3051" i="1"/>
  <c r="N3055" i="1"/>
  <c r="N3060" i="1"/>
  <c r="N3066" i="1"/>
  <c r="N3069" i="1"/>
  <c r="N3075" i="1"/>
  <c r="N3077" i="1"/>
  <c r="N3083" i="1"/>
  <c r="N3085" i="1"/>
  <c r="N3090" i="1"/>
  <c r="N3094" i="1"/>
  <c r="N3101" i="1"/>
  <c r="N3104" i="1"/>
  <c r="N3109" i="1"/>
  <c r="N3115" i="1"/>
  <c r="N3119" i="1"/>
  <c r="N3127" i="1"/>
  <c r="N3132" i="1"/>
  <c r="N3134" i="1"/>
  <c r="N3137" i="1"/>
  <c r="N3143" i="1"/>
  <c r="N3145" i="1"/>
  <c r="N3155" i="1"/>
  <c r="N3159" i="1"/>
  <c r="N3164" i="1"/>
  <c r="N3166" i="1"/>
  <c r="N3173" i="1"/>
  <c r="N3175" i="1"/>
  <c r="N3177" i="1"/>
  <c r="N3179" i="1"/>
  <c r="N3184" i="1"/>
  <c r="N3192" i="1"/>
  <c r="N3196" i="1"/>
  <c r="N3204" i="1"/>
  <c r="N3210" i="1"/>
  <c r="N3218" i="1"/>
  <c r="N3222" i="1"/>
  <c r="N3230" i="1"/>
  <c r="N3234" i="1"/>
  <c r="N3243" i="1"/>
  <c r="N3245" i="1"/>
  <c r="N3250" i="1"/>
  <c r="N3255" i="1"/>
  <c r="N3258" i="1"/>
  <c r="N3260" i="1"/>
  <c r="N3262" i="1"/>
  <c r="N3269" i="1"/>
  <c r="N3272" i="1"/>
  <c r="N3275" i="1"/>
  <c r="N3282" i="1"/>
  <c r="N3285" i="1"/>
  <c r="N3289" i="1"/>
  <c r="N3291" i="1"/>
  <c r="N3292" i="1"/>
  <c r="N3297" i="1"/>
  <c r="N3300" i="1"/>
  <c r="N3304" i="1"/>
  <c r="N3308" i="1"/>
  <c r="N3316" i="1"/>
  <c r="N3323" i="1"/>
  <c r="N3325" i="1"/>
  <c r="N3330" i="1"/>
  <c r="N3333" i="1"/>
  <c r="N3335" i="1"/>
  <c r="N3343" i="1"/>
  <c r="N3346" i="1"/>
  <c r="N3350" i="1"/>
  <c r="N3354" i="1"/>
  <c r="N3359" i="1"/>
  <c r="N3365" i="1"/>
  <c r="N3368" i="1"/>
  <c r="N3374" i="1"/>
  <c r="N3376" i="1"/>
  <c r="N3382" i="1"/>
  <c r="N3384" i="1"/>
  <c r="N3389" i="1"/>
  <c r="N3393" i="1"/>
  <c r="N3395" i="1"/>
  <c r="N3405" i="1"/>
  <c r="N3416" i="1"/>
  <c r="N3420" i="1"/>
  <c r="N3422" i="1"/>
  <c r="N3430" i="1"/>
  <c r="N3435" i="1"/>
  <c r="N3437" i="1"/>
  <c r="N3440" i="1"/>
  <c r="N3446" i="1"/>
  <c r="N3448" i="1"/>
  <c r="N3452" i="1"/>
  <c r="N3454" i="1"/>
  <c r="N3463" i="1"/>
  <c r="N3467" i="1"/>
  <c r="N3472" i="1"/>
  <c r="N3474" i="1"/>
  <c r="N3478" i="1"/>
  <c r="N3480" i="1"/>
  <c r="N3487" i="1"/>
  <c r="N3489" i="1"/>
  <c r="N3491" i="1"/>
  <c r="N3493" i="1"/>
  <c r="N3498" i="1"/>
  <c r="N3506" i="1"/>
  <c r="N3510" i="1"/>
  <c r="N3514" i="1"/>
  <c r="N3522" i="1"/>
  <c r="N3528" i="1"/>
  <c r="N3536" i="1"/>
  <c r="N3540" i="1"/>
  <c r="N3542" i="1"/>
  <c r="N3549" i="1"/>
  <c r="N3557" i="1"/>
  <c r="N3561" i="1"/>
  <c r="N3570" i="1"/>
  <c r="N3572" i="1"/>
  <c r="N3577" i="1"/>
  <c r="N3582" i="1"/>
  <c r="N3585" i="1"/>
  <c r="N3587" i="1"/>
  <c r="N3589" i="1"/>
  <c r="N3596" i="1"/>
  <c r="N3599" i="1"/>
  <c r="N3606" i="1"/>
  <c r="N3609" i="1"/>
  <c r="N3613" i="1"/>
  <c r="N3620" i="1"/>
  <c r="N3623" i="1"/>
  <c r="N3628" i="1"/>
  <c r="N3636" i="1"/>
  <c r="N3643" i="1"/>
  <c r="N3645" i="1"/>
  <c r="N3650" i="1"/>
  <c r="N3658" i="1"/>
  <c r="N3661" i="1"/>
  <c r="N3665" i="1"/>
  <c r="N3670" i="1"/>
  <c r="N3676" i="1"/>
  <c r="N3679" i="1"/>
  <c r="N3685" i="1"/>
  <c r="N3690" i="1"/>
  <c r="N3705" i="1"/>
  <c r="N3711" i="1"/>
  <c r="N3723" i="1"/>
  <c r="N3728" i="1"/>
  <c r="N3731" i="1"/>
  <c r="N3737" i="1"/>
  <c r="N3741" i="1"/>
  <c r="N3745" i="1"/>
  <c r="N3752" i="1"/>
  <c r="N3754" i="1"/>
  <c r="N3761" i="1"/>
  <c r="N3769" i="1"/>
  <c r="N3773" i="1"/>
  <c r="N3781" i="1"/>
  <c r="N3789" i="1"/>
  <c r="N3793" i="1"/>
  <c r="N3801" i="1"/>
  <c r="N3805" i="1"/>
  <c r="N3813" i="1"/>
  <c r="N3821" i="1"/>
  <c r="N3829" i="1"/>
  <c r="N3833" i="1"/>
  <c r="N3835" i="1"/>
  <c r="N3843" i="1"/>
  <c r="N3847" i="1"/>
  <c r="N3849" i="1"/>
  <c r="N3856" i="1"/>
  <c r="N3859" i="1"/>
  <c r="N3862" i="1"/>
  <c r="N3865" i="1"/>
  <c r="N3868" i="1"/>
  <c r="N3875" i="1"/>
  <c r="N3879" i="1"/>
  <c r="N3882" i="1"/>
  <c r="N3886" i="1"/>
  <c r="N3889" i="1"/>
  <c r="N3893" i="1"/>
  <c r="N3897" i="1"/>
  <c r="N3902" i="1"/>
  <c r="N3905" i="1"/>
  <c r="N3909" i="1"/>
  <c r="N3940" i="1"/>
  <c r="N3950" i="1"/>
  <c r="N3953" i="1"/>
  <c r="N3962" i="1"/>
  <c r="N3964" i="1"/>
  <c r="N3971" i="1"/>
  <c r="N3978" i="1"/>
  <c r="N3981" i="1"/>
  <c r="N3986" i="1"/>
  <c r="N3988" i="1"/>
  <c r="N3990" i="1"/>
  <c r="N3992" i="1"/>
  <c r="N3997" i="1"/>
  <c r="N4000" i="1"/>
  <c r="N4002" i="1"/>
  <c r="N4004" i="1"/>
  <c r="N4009" i="1"/>
  <c r="N4011" i="1"/>
  <c r="N4019" i="1"/>
  <c r="N4027" i="1"/>
  <c r="N4030" i="1"/>
  <c r="N4033" i="1"/>
  <c r="N4038" i="1"/>
  <c r="N4041" i="1"/>
  <c r="N4043" i="1"/>
  <c r="N4045" i="1"/>
  <c r="N4050" i="1"/>
  <c r="N4052" i="1"/>
  <c r="N4054" i="1"/>
  <c r="N4055" i="1"/>
  <c r="N4063" i="1"/>
  <c r="N4074" i="1"/>
  <c r="N4106" i="1"/>
  <c r="N4109" i="1"/>
  <c r="N4119" i="1"/>
  <c r="N4121" i="1"/>
  <c r="N4125" i="1"/>
  <c r="N4128" i="1"/>
  <c r="N4141" i="1"/>
  <c r="N4144" i="1"/>
  <c r="N4147" i="1"/>
  <c r="N4150" i="1"/>
  <c r="N4153" i="1"/>
  <c r="N4171" i="1"/>
  <c r="N4174" i="1"/>
  <c r="N4178" i="1"/>
  <c r="N4185" i="1"/>
  <c r="N4188" i="1"/>
  <c r="N4197" i="1"/>
  <c r="N4200" i="1"/>
  <c r="N4203" i="1"/>
  <c r="N4209" i="1"/>
  <c r="N4215" i="1"/>
  <c r="N4224" i="1"/>
  <c r="N4227" i="1"/>
  <c r="N4230" i="1"/>
  <c r="N4237" i="1"/>
  <c r="N4240" i="1"/>
  <c r="N4243" i="1"/>
  <c r="N4246" i="1"/>
  <c r="N4253" i="1"/>
  <c r="N4268" i="1"/>
  <c r="N4276" i="1"/>
  <c r="N4279" i="1"/>
  <c r="N4282" i="1"/>
  <c r="N4291" i="1"/>
  <c r="N4294" i="1"/>
  <c r="N4301" i="1"/>
  <c r="N4312" i="1"/>
  <c r="N4320" i="1"/>
  <c r="N4327" i="1"/>
  <c r="N4335" i="1"/>
  <c r="N4337" i="1"/>
  <c r="N4344" i="1"/>
  <c r="N4351" i="1"/>
  <c r="N4357" i="1"/>
  <c r="N4363" i="1"/>
  <c r="N4370" i="1"/>
  <c r="N4376" i="1"/>
  <c r="N4379" i="1"/>
  <c r="N4383" i="1"/>
  <c r="N4390" i="1"/>
  <c r="N4400" i="1"/>
  <c r="N4409" i="1"/>
  <c r="N4412" i="1"/>
  <c r="N4415" i="1"/>
  <c r="N4418" i="1"/>
  <c r="N4433" i="1"/>
  <c r="N4442" i="1"/>
  <c r="N4445" i="1"/>
  <c r="N4448" i="1"/>
  <c r="N4454" i="1"/>
  <c r="N4469" i="1"/>
  <c r="N4472" i="1"/>
  <c r="N4497" i="1"/>
  <c r="N4501" i="1"/>
  <c r="N4504" i="1"/>
  <c r="N4510" i="1"/>
  <c r="N4514" i="1"/>
  <c r="N4516" i="1"/>
  <c r="N4518" i="1"/>
  <c r="N4522" i="1"/>
  <c r="N4526" i="1"/>
  <c r="N4530" i="1"/>
  <c r="N4532" i="1"/>
  <c r="N4537" i="1"/>
  <c r="N4541" i="1"/>
  <c r="N4549" i="1"/>
  <c r="N4552" i="1"/>
  <c r="N4558" i="1"/>
  <c r="N4564" i="1"/>
  <c r="N4569" i="1"/>
  <c r="N4572" i="1"/>
  <c r="N4575" i="1"/>
  <c r="N4580" i="1"/>
  <c r="N4583" i="1"/>
  <c r="N4587" i="1"/>
  <c r="N4590" i="1"/>
  <c r="N4593" i="1"/>
  <c r="N4596" i="1"/>
  <c r="N4599" i="1"/>
  <c r="N4602" i="1"/>
  <c r="N4605" i="1"/>
  <c r="N4608" i="1"/>
  <c r="N4611" i="1"/>
  <c r="N4628" i="1"/>
  <c r="N4631" i="1"/>
  <c r="N4634" i="1"/>
  <c r="N4641" i="1"/>
  <c r="N4644" i="1"/>
  <c r="N4650" i="1"/>
  <c r="N4653" i="1"/>
  <c r="N4657" i="1"/>
  <c r="N4660" i="1"/>
  <c r="N4666" i="1"/>
  <c r="N4669" i="1"/>
  <c r="N4676" i="1"/>
  <c r="N4678" i="1"/>
  <c r="N4680" i="1"/>
  <c r="N4681" i="1"/>
  <c r="N4686" i="1"/>
  <c r="N4689" i="1"/>
  <c r="N4691" i="1"/>
  <c r="N4693" i="1"/>
  <c r="N4701" i="1"/>
  <c r="N4731" i="1"/>
  <c r="N4734" i="1"/>
  <c r="N4737" i="1"/>
  <c r="N4740" i="1"/>
  <c r="N4743" i="1"/>
  <c r="N4746" i="1"/>
  <c r="N4749" i="1"/>
  <c r="N4752" i="1"/>
  <c r="N4756" i="1"/>
  <c r="N4758" i="1"/>
  <c r="N4760" i="1"/>
  <c r="N4763" i="1"/>
  <c r="N4778" i="1"/>
  <c r="N4783" i="1"/>
  <c r="N4786" i="1"/>
  <c r="N4788" i="1"/>
  <c r="N4790" i="1"/>
  <c r="N4795" i="1"/>
  <c r="N4799" i="1"/>
  <c r="N4842" i="1"/>
  <c r="N4850" i="1"/>
  <c r="N4853" i="1"/>
  <c r="N4856" i="1"/>
  <c r="N4861" i="1"/>
  <c r="N4864" i="1"/>
  <c r="N4866" i="1"/>
  <c r="N4871" i="1"/>
  <c r="N4879" i="1"/>
  <c r="N4881" i="1"/>
  <c r="N4885" i="1"/>
  <c r="N4890" i="1"/>
  <c r="N4893" i="1"/>
  <c r="N4895" i="1"/>
  <c r="N4903" i="1"/>
  <c r="N4906" i="1"/>
  <c r="N4911" i="1"/>
  <c r="N4916" i="1"/>
  <c r="N4918" i="1"/>
  <c r="N4926" i="1"/>
  <c r="N4934" i="1"/>
  <c r="N4938" i="1"/>
  <c r="N4940" i="1"/>
  <c r="N4945" i="1"/>
  <c r="N4947" i="1"/>
  <c r="N4949" i="1"/>
  <c r="N4951" i="1"/>
  <c r="N4952" i="1"/>
  <c r="N4955" i="1"/>
  <c r="N4957" i="1"/>
  <c r="N4962" i="1"/>
  <c r="N4965" i="1"/>
  <c r="N4967" i="1"/>
  <c r="N4972" i="1"/>
  <c r="N4981" i="1"/>
  <c r="N4983" i="1"/>
  <c r="N4989" i="1"/>
  <c r="N4997" i="1"/>
  <c r="N4999" i="1"/>
  <c r="N5001" i="1"/>
  <c r="N5005" i="1"/>
  <c r="N5008" i="1"/>
  <c r="N5010" i="1"/>
  <c r="N5014" i="1"/>
  <c r="N5016" i="1"/>
  <c r="N5023" i="1"/>
  <c r="N5025" i="1"/>
  <c r="N5032" i="1"/>
  <c r="N5035" i="1"/>
  <c r="N5038" i="1"/>
  <c r="N5041" i="1"/>
  <c r="N5045" i="1"/>
  <c r="N5052" i="1"/>
  <c r="N5055" i="1"/>
  <c r="N5058" i="1"/>
  <c r="N5061" i="1"/>
  <c r="N5065" i="1"/>
  <c r="N5068" i="1"/>
  <c r="N5073" i="1"/>
  <c r="N5078" i="1"/>
  <c r="N5080" i="1"/>
  <c r="N5085" i="1"/>
  <c r="N5087" i="1"/>
  <c r="N5093" i="1"/>
  <c r="N5101" i="1"/>
  <c r="N5103" i="1"/>
  <c r="N5104" i="1"/>
  <c r="N5109" i="1"/>
  <c r="N5112" i="1"/>
  <c r="N5114" i="1"/>
  <c r="N5121" i="1"/>
  <c r="N5129" i="1"/>
  <c r="N5135" i="1"/>
  <c r="N5143" i="1"/>
  <c r="N5145" i="1"/>
  <c r="N5147" i="1"/>
  <c r="N5150" i="1"/>
  <c r="N5152" i="1"/>
  <c r="N5156" i="1"/>
  <c r="N5160" i="1"/>
  <c r="N5162" i="1"/>
  <c r="N5164" i="1"/>
  <c r="N5167" i="1"/>
  <c r="N5169" i="1"/>
  <c r="N5174" i="1"/>
  <c r="N5176" i="1"/>
  <c r="N5178" i="1"/>
  <c r="N5198" i="1"/>
  <c r="N5202" i="1"/>
  <c r="N5207" i="1"/>
  <c r="N5211" i="1"/>
  <c r="N5216" i="1"/>
  <c r="N5219" i="1"/>
  <c r="N5221" i="1"/>
  <c r="N5223" i="1"/>
  <c r="N5231" i="1"/>
  <c r="N5236" i="1"/>
  <c r="N5242" i="1"/>
  <c r="N5247" i="1"/>
  <c r="N5250" i="1"/>
  <c r="N5252" i="1"/>
  <c r="N5256" i="1"/>
  <c r="N5263" i="1"/>
  <c r="N5265" i="1"/>
  <c r="N5271" i="1"/>
  <c r="N5274" i="1"/>
  <c r="N5275" i="1"/>
  <c r="N5282" i="1"/>
  <c r="N5287" i="1"/>
  <c r="N5289" i="1"/>
  <c r="N5292" i="1"/>
  <c r="N5294" i="1"/>
  <c r="N5297" i="1"/>
  <c r="N5303" i="1"/>
  <c r="N5309" i="1"/>
  <c r="N5314" i="1"/>
  <c r="N5316" i="1"/>
  <c r="N5320" i="1"/>
  <c r="N5322" i="1"/>
  <c r="N5324" i="1"/>
  <c r="N5327" i="1"/>
  <c r="N5329" i="1"/>
  <c r="N5332" i="1"/>
  <c r="N5336" i="1"/>
  <c r="N5346" i="1"/>
  <c r="N5349" i="1"/>
  <c r="N5352" i="1"/>
  <c r="N5355" i="1"/>
  <c r="N5358" i="1"/>
  <c r="N5361" i="1"/>
  <c r="N5363" i="1"/>
  <c r="N5366" i="1"/>
  <c r="N5369" i="1"/>
  <c r="N5372" i="1"/>
  <c r="N5373" i="1"/>
  <c r="N5376" i="1"/>
  <c r="N5379" i="1"/>
  <c r="N5382" i="1"/>
  <c r="N5389" i="1"/>
  <c r="N5396" i="1"/>
  <c r="N5404" i="1"/>
  <c r="N5412" i="1"/>
  <c r="N5413" i="1"/>
  <c r="N5416" i="1"/>
  <c r="N5417" i="1"/>
  <c r="N5425" i="1"/>
  <c r="N5426" i="1"/>
  <c r="N5431" i="1"/>
  <c r="N5449" i="1"/>
  <c r="N5450" i="1"/>
  <c r="N5453" i="1"/>
  <c r="N5454" i="1"/>
  <c r="N5457" i="1"/>
  <c r="N5458" i="1"/>
  <c r="N5463" i="1"/>
  <c r="N5467" i="1"/>
  <c r="N5468" i="1"/>
  <c r="N5471" i="1"/>
  <c r="N5472" i="1"/>
  <c r="N5475" i="1"/>
  <c r="N5478" i="1"/>
  <c r="N5479" i="1"/>
  <c r="N5482" i="1"/>
  <c r="N5483" i="1"/>
  <c r="N5487" i="1"/>
  <c r="N5488" i="1"/>
  <c r="N5491" i="1"/>
  <c r="N5492" i="1"/>
  <c r="N5496" i="1"/>
  <c r="N5499" i="1"/>
  <c r="N5504" i="1"/>
  <c r="N5505" i="1"/>
  <c r="N5511" i="1"/>
  <c r="N5514" i="1"/>
  <c r="N5517" i="1"/>
  <c r="N5518" i="1"/>
  <c r="N5523" i="1"/>
  <c r="N5524" i="1"/>
  <c r="N5537" i="1"/>
  <c r="N5547" i="1"/>
  <c r="N5548" i="1"/>
  <c r="N5551" i="1"/>
  <c r="N5552" i="1"/>
  <c r="N5562" i="1"/>
  <c r="N5566" i="1"/>
  <c r="N5571" i="1"/>
  <c r="N5573" i="1"/>
  <c r="N5575" i="1"/>
  <c r="N5576" i="1"/>
  <c r="N5577" i="1"/>
  <c r="N5580" i="1"/>
  <c r="N5582" i="1"/>
  <c r="N5583" i="1"/>
  <c r="N5586" i="1"/>
  <c r="N5589" i="1"/>
  <c r="N5594" i="1"/>
  <c r="N5601" i="1"/>
  <c r="N5604" i="1"/>
  <c r="N5610" i="1"/>
  <c r="N5612" i="1"/>
  <c r="N5614" i="1"/>
  <c r="N5617" i="1"/>
  <c r="N5621" i="1"/>
  <c r="N5626" i="1"/>
  <c r="N5629" i="1"/>
  <c r="N5631" i="1"/>
  <c r="N5633" i="1"/>
  <c r="N5641" i="1"/>
  <c r="N5645" i="1"/>
  <c r="N5648" i="1"/>
  <c r="N5650" i="1"/>
  <c r="N5652" i="1"/>
  <c r="N5660" i="1"/>
  <c r="N5664" i="1"/>
  <c r="N5669" i="1"/>
  <c r="N5679" i="1"/>
  <c r="N5681" i="1"/>
  <c r="N5686" i="1"/>
  <c r="N5689" i="1"/>
  <c r="N5693" i="1"/>
  <c r="N5696" i="1"/>
  <c r="N5698" i="1"/>
  <c r="N5700" i="1"/>
  <c r="N5706" i="1"/>
  <c r="N5709" i="1"/>
  <c r="N5712" i="1"/>
  <c r="N5720" i="1"/>
  <c r="N5723" i="1"/>
  <c r="N5728" i="1"/>
  <c r="N5731" i="1"/>
  <c r="N5733" i="1"/>
  <c r="N5735" i="1"/>
  <c r="N5740" i="1"/>
  <c r="N5748" i="1"/>
  <c r="N5751" i="1"/>
  <c r="N5754" i="1"/>
  <c r="N5757" i="1"/>
  <c r="N5760" i="1"/>
  <c r="N5762" i="1"/>
  <c r="N5763" i="1"/>
  <c r="N5767" i="1"/>
  <c r="N5770" i="1"/>
  <c r="N5773" i="1"/>
  <c r="N5778" i="1"/>
  <c r="N5780" i="1"/>
  <c r="N5781" i="1"/>
  <c r="N5785" i="1"/>
  <c r="N5787" i="1"/>
  <c r="N5794" i="1"/>
  <c r="N5796" i="1"/>
  <c r="N5798" i="1"/>
  <c r="N5806" i="1"/>
  <c r="N5810" i="1"/>
  <c r="N5815" i="1"/>
  <c r="N5818" i="1"/>
  <c r="N5820" i="1"/>
  <c r="N5823" i="1"/>
  <c r="N5826" i="1"/>
  <c r="N5829" i="1"/>
  <c r="N5832" i="1"/>
  <c r="N5844" i="1"/>
  <c r="N5847" i="1"/>
  <c r="N5854" i="1"/>
  <c r="N5859" i="1"/>
  <c r="N5860" i="1"/>
  <c r="N5862" i="1"/>
  <c r="N5870" i="1"/>
  <c r="N5875" i="1"/>
  <c r="N5878" i="1"/>
  <c r="N5880" i="1"/>
  <c r="N5887" i="1"/>
  <c r="N5898" i="1"/>
  <c r="N5900" i="1"/>
  <c r="N5907" i="1"/>
  <c r="N5909" i="1"/>
  <c r="N5910" i="1"/>
  <c r="N5913" i="1"/>
  <c r="N5916" i="1"/>
  <c r="N5921" i="1"/>
  <c r="N5924" i="1"/>
  <c r="H3307" i="1" l="1"/>
  <c r="K3307" i="1"/>
  <c r="L3307" i="1"/>
  <c r="M3307" i="1"/>
  <c r="M3303" i="1"/>
  <c r="M3296" i="1"/>
  <c r="M3290" i="1"/>
  <c r="M3288" i="1"/>
  <c r="H3284" i="1"/>
  <c r="H3283" i="1" s="1"/>
  <c r="I3284" i="1"/>
  <c r="I3283" i="1" s="1"/>
  <c r="J3284" i="1"/>
  <c r="J3283" i="1" s="1"/>
  <c r="K3284" i="1"/>
  <c r="K3283" i="1" s="1"/>
  <c r="L3284" i="1"/>
  <c r="L3283" i="1" s="1"/>
  <c r="M3284" i="1"/>
  <c r="H3281" i="1"/>
  <c r="I3281" i="1"/>
  <c r="J3281" i="1"/>
  <c r="K3281" i="1"/>
  <c r="L3281" i="1"/>
  <c r="M3281" i="1"/>
  <c r="H3274" i="1"/>
  <c r="H3273" i="1" s="1"/>
  <c r="I3274" i="1"/>
  <c r="I3273" i="1" s="1"/>
  <c r="J3274" i="1"/>
  <c r="J3273" i="1" s="1"/>
  <c r="K3274" i="1"/>
  <c r="K3273" i="1" s="1"/>
  <c r="L3274" i="1"/>
  <c r="L3273" i="1" s="1"/>
  <c r="M3274" i="1"/>
  <c r="H3271" i="1"/>
  <c r="H3270" i="1" s="1"/>
  <c r="I3271" i="1"/>
  <c r="I3270" i="1" s="1"/>
  <c r="J3271" i="1"/>
  <c r="J3270" i="1" s="1"/>
  <c r="K3271" i="1"/>
  <c r="K3270" i="1" s="1"/>
  <c r="L3271" i="1"/>
  <c r="L3270" i="1" s="1"/>
  <c r="M3271" i="1"/>
  <c r="M3270" i="1" l="1"/>
  <c r="M3306" i="1"/>
  <c r="M3273" i="1"/>
  <c r="M3295" i="1"/>
  <c r="M3283" i="1"/>
  <c r="M3302" i="1"/>
  <c r="M3287" i="1"/>
  <c r="L5900" i="1"/>
  <c r="K5900" i="1"/>
  <c r="J5870" i="1"/>
  <c r="I5870" i="1"/>
  <c r="J5862" i="1"/>
  <c r="I5862" i="1"/>
  <c r="J5860" i="1"/>
  <c r="I5860" i="1"/>
  <c r="J5859" i="1"/>
  <c r="I5859" i="1"/>
  <c r="J5854" i="1"/>
  <c r="I5854" i="1"/>
  <c r="J5847" i="1"/>
  <c r="I5847" i="1"/>
  <c r="J5844" i="1"/>
  <c r="I5844" i="1"/>
  <c r="J5829" i="1"/>
  <c r="I5829" i="1"/>
  <c r="J5826" i="1"/>
  <c r="I5826" i="1"/>
  <c r="J5823" i="1"/>
  <c r="I5823" i="1"/>
  <c r="J5820" i="1"/>
  <c r="I5820" i="1"/>
  <c r="J5818" i="1"/>
  <c r="I5818" i="1"/>
  <c r="J5815" i="1"/>
  <c r="I5815" i="1"/>
  <c r="L5773" i="1"/>
  <c r="K5773" i="1"/>
  <c r="J5773" i="1"/>
  <c r="I5773" i="1"/>
  <c r="J5767" i="1"/>
  <c r="I5767" i="1"/>
  <c r="J5723" i="1"/>
  <c r="I5723" i="1"/>
  <c r="J5720" i="1"/>
  <c r="I5720" i="1"/>
  <c r="I5681" i="1"/>
  <c r="I5679" i="1"/>
  <c r="J5621" i="1"/>
  <c r="I5621" i="1"/>
  <c r="I5582" i="1"/>
  <c r="J5463" i="1"/>
  <c r="I5463" i="1"/>
  <c r="J5458" i="1"/>
  <c r="I5458" i="1"/>
  <c r="J5457" i="1"/>
  <c r="I5457" i="1"/>
  <c r="J5404" i="1"/>
  <c r="I5404" i="1"/>
  <c r="J5382" i="1"/>
  <c r="I5382" i="1"/>
  <c r="J5231" i="1"/>
  <c r="I5231" i="1"/>
  <c r="J5135" i="1"/>
  <c r="I5135" i="1"/>
  <c r="J5129" i="1"/>
  <c r="I5129" i="1"/>
  <c r="J5087" i="1"/>
  <c r="I5087" i="1"/>
  <c r="J5085" i="1"/>
  <c r="I5085" i="1"/>
  <c r="J5001" i="1"/>
  <c r="I5001" i="1"/>
  <c r="J4999" i="1"/>
  <c r="I4999" i="1"/>
  <c r="J4997" i="1"/>
  <c r="I4997" i="1"/>
  <c r="J4989" i="1"/>
  <c r="I4989" i="1"/>
  <c r="J4983" i="1"/>
  <c r="I4983" i="1"/>
  <c r="J4981" i="1"/>
  <c r="I4981" i="1"/>
  <c r="J4906" i="1"/>
  <c r="I4906" i="1"/>
  <c r="J4885" i="1"/>
  <c r="I4885" i="1"/>
  <c r="J4866" i="1"/>
  <c r="I4866" i="1"/>
  <c r="J4864" i="1"/>
  <c r="I4864" i="1"/>
  <c r="J4861" i="1"/>
  <c r="I4861" i="1"/>
  <c r="J4778" i="1"/>
  <c r="I4778" i="1"/>
  <c r="J4746" i="1"/>
  <c r="I4746" i="1"/>
  <c r="J4701" i="1"/>
  <c r="I4701" i="1"/>
  <c r="J4575" i="1"/>
  <c r="I4575" i="1"/>
  <c r="J4564" i="1"/>
  <c r="I4564" i="1"/>
  <c r="I4557" i="1"/>
  <c r="M3286" i="1" l="1"/>
  <c r="M3305" i="1"/>
  <c r="J4666" i="1"/>
  <c r="I4666" i="1"/>
  <c r="J4501" i="1"/>
  <c r="I4501" i="1"/>
  <c r="J4442" i="1"/>
  <c r="I4442" i="1"/>
  <c r="L4351" i="1"/>
  <c r="K4351" i="1"/>
  <c r="J4337" i="1"/>
  <c r="I4337" i="1"/>
  <c r="J4335" i="1"/>
  <c r="I4335" i="1"/>
  <c r="J4312" i="1"/>
  <c r="I4312" i="1"/>
  <c r="L4203" i="1"/>
  <c r="K4203" i="1"/>
  <c r="L4171" i="1"/>
  <c r="K4171" i="1"/>
  <c r="J4243" i="1"/>
  <c r="I4243" i="1"/>
  <c r="J4224" i="1"/>
  <c r="I4224" i="1"/>
  <c r="J4174" i="1"/>
  <c r="I4174" i="1"/>
  <c r="J4033" i="1"/>
  <c r="I4033" i="1"/>
  <c r="J4019" i="1"/>
  <c r="I4019" i="1"/>
  <c r="J3813" i="1"/>
  <c r="I3813" i="1"/>
  <c r="I3665" i="1"/>
  <c r="M3301" i="1" l="1"/>
  <c r="J3665" i="1"/>
  <c r="J3650" i="1"/>
  <c r="I3650" i="1"/>
  <c r="J3628" i="1"/>
  <c r="I3628" i="1"/>
  <c r="J3572" i="1"/>
  <c r="I3572" i="1"/>
  <c r="J3570" i="1"/>
  <c r="I3570" i="1"/>
  <c r="J3354" i="1"/>
  <c r="I3354" i="1"/>
  <c r="J3335" i="1"/>
  <c r="I3335" i="1"/>
  <c r="J3333" i="1"/>
  <c r="I3333" i="1"/>
  <c r="J3330" i="1"/>
  <c r="I3330" i="1"/>
  <c r="J3308" i="1"/>
  <c r="J3307" i="1" s="1"/>
  <c r="I3308" i="1"/>
  <c r="I3307" i="1" s="1"/>
  <c r="J3245" i="1"/>
  <c r="I3245" i="1"/>
  <c r="J3243" i="1"/>
  <c r="I3243" i="1"/>
  <c r="J3055" i="1"/>
  <c r="I3055" i="1"/>
  <c r="J3036" i="1"/>
  <c r="I3036" i="1"/>
  <c r="J3034" i="1"/>
  <c r="I3034" i="1"/>
  <c r="J3031" i="1"/>
  <c r="I3031" i="1"/>
  <c r="J3004" i="1"/>
  <c r="I3004" i="1"/>
  <c r="J2944" i="1"/>
  <c r="I2944" i="1"/>
  <c r="J2942" i="1"/>
  <c r="I2942" i="1"/>
  <c r="J2712" i="1"/>
  <c r="I2712" i="1"/>
  <c r="J2690" i="1"/>
  <c r="I2690" i="1"/>
  <c r="J2688" i="1"/>
  <c r="I2688" i="1"/>
  <c r="J2685" i="1"/>
  <c r="I2685" i="1"/>
  <c r="J2653" i="1"/>
  <c r="I2653" i="1"/>
  <c r="J2590" i="1"/>
  <c r="J2588" i="1"/>
  <c r="I2590" i="1"/>
  <c r="I2588" i="1"/>
  <c r="J2352" i="1"/>
  <c r="I2352" i="1"/>
  <c r="J2337" i="1"/>
  <c r="I2337" i="1"/>
  <c r="J2335" i="1"/>
  <c r="I2335" i="1"/>
  <c r="J2332" i="1"/>
  <c r="I2332" i="1"/>
  <c r="J2300" i="1"/>
  <c r="I2300" i="1"/>
  <c r="J2243" i="1"/>
  <c r="I2243" i="1"/>
  <c r="J2241" i="1"/>
  <c r="I2241" i="1"/>
  <c r="J2239" i="1"/>
  <c r="I2239" i="1"/>
  <c r="J1992" i="1"/>
  <c r="I1992" i="1"/>
  <c r="J1973" i="1"/>
  <c r="I1973" i="1"/>
  <c r="J1971" i="1"/>
  <c r="I1971" i="1"/>
  <c r="J1968" i="1"/>
  <c r="I1968" i="1"/>
  <c r="J1936" i="1"/>
  <c r="I1936" i="1"/>
  <c r="J1872" i="1"/>
  <c r="I1872" i="1"/>
  <c r="J1870" i="1"/>
  <c r="I1870" i="1"/>
  <c r="I1509" i="1"/>
  <c r="I1511" i="1"/>
  <c r="I1520" i="1"/>
  <c r="J1633" i="1"/>
  <c r="I1633" i="1"/>
  <c r="J1614" i="1"/>
  <c r="I1614" i="1"/>
  <c r="J1612" i="1"/>
  <c r="I1612" i="1"/>
  <c r="J1609" i="1"/>
  <c r="I1609" i="1"/>
  <c r="J1577" i="1"/>
  <c r="I1577" i="1"/>
  <c r="J1520" i="1"/>
  <c r="J1511" i="1"/>
  <c r="J1509" i="1"/>
  <c r="J1277" i="1"/>
  <c r="I1277" i="1"/>
  <c r="J1258" i="1"/>
  <c r="I1258" i="1"/>
  <c r="J1256" i="1"/>
  <c r="I1256" i="1"/>
  <c r="J1253" i="1"/>
  <c r="I1253" i="1"/>
  <c r="J1226" i="1"/>
  <c r="I1226" i="1"/>
  <c r="J1167" i="1"/>
  <c r="I1167" i="1"/>
  <c r="J1165" i="1"/>
  <c r="I1165" i="1"/>
  <c r="J1155" i="1"/>
  <c r="J1156" i="1"/>
  <c r="I1156" i="1"/>
  <c r="I1155" i="1"/>
  <c r="J1106" i="1"/>
  <c r="I1106" i="1"/>
  <c r="J1097" i="1"/>
  <c r="J1098" i="1"/>
  <c r="J1099" i="1"/>
  <c r="I1099" i="1"/>
  <c r="I1098" i="1"/>
  <c r="I1097" i="1"/>
  <c r="J1082" i="1"/>
  <c r="I1082" i="1"/>
  <c r="J1080" i="1"/>
  <c r="J1081" i="1"/>
  <c r="I1081" i="1"/>
  <c r="I1080" i="1"/>
  <c r="J1074" i="1"/>
  <c r="J1075" i="1"/>
  <c r="I1075" i="1"/>
  <c r="I1074" i="1"/>
  <c r="J1039" i="1"/>
  <c r="J1040" i="1"/>
  <c r="I1040" i="1"/>
  <c r="I1039" i="1"/>
  <c r="J1031" i="1"/>
  <c r="J1029" i="1"/>
  <c r="I1031" i="1"/>
  <c r="I1029" i="1"/>
  <c r="J1001" i="1"/>
  <c r="I1001" i="1"/>
  <c r="J959" i="1"/>
  <c r="I959" i="1"/>
  <c r="J950" i="1"/>
  <c r="I950" i="1"/>
  <c r="J948" i="1"/>
  <c r="I948" i="1"/>
  <c r="J831" i="1"/>
  <c r="J832" i="1"/>
  <c r="I832" i="1"/>
  <c r="I831" i="1"/>
  <c r="J765" i="1"/>
  <c r="I765" i="1"/>
  <c r="J764" i="1"/>
  <c r="I764" i="1"/>
  <c r="K711" i="1"/>
  <c r="J683" i="1"/>
  <c r="I683" i="1"/>
  <c r="J682" i="1"/>
  <c r="I682" i="1"/>
  <c r="J665" i="1"/>
  <c r="I665" i="1"/>
  <c r="J491" i="1"/>
  <c r="I491" i="1"/>
  <c r="J367" i="1"/>
  <c r="I367" i="1"/>
  <c r="J356" i="1"/>
  <c r="I356" i="1"/>
  <c r="J354" i="1"/>
  <c r="I354" i="1"/>
  <c r="J254" i="1"/>
  <c r="I254" i="1"/>
  <c r="J246" i="1"/>
  <c r="I246" i="1"/>
  <c r="J170" i="1"/>
  <c r="I170" i="1"/>
  <c r="J147" i="1"/>
  <c r="I147" i="1"/>
  <c r="J45" i="1"/>
  <c r="I45" i="1"/>
  <c r="H5899" i="1"/>
  <c r="I5899" i="1"/>
  <c r="J5899" i="1"/>
  <c r="K5899" i="1"/>
  <c r="L5899" i="1"/>
  <c r="M5899" i="1"/>
  <c r="G5899" i="1"/>
  <c r="H5897" i="1"/>
  <c r="I5897" i="1"/>
  <c r="J5897" i="1"/>
  <c r="K5897" i="1"/>
  <c r="L5897" i="1"/>
  <c r="M5897" i="1"/>
  <c r="G5897" i="1"/>
  <c r="H5869" i="1"/>
  <c r="H5868" i="1" s="1"/>
  <c r="H5867" i="1" s="1"/>
  <c r="H5866" i="1" s="1"/>
  <c r="I5869" i="1"/>
  <c r="I5868" i="1" s="1"/>
  <c r="I5867" i="1" s="1"/>
  <c r="I5866" i="1" s="1"/>
  <c r="J5869" i="1"/>
  <c r="J5868" i="1" s="1"/>
  <c r="J5867" i="1" s="1"/>
  <c r="J5866" i="1" s="1"/>
  <c r="K5869" i="1"/>
  <c r="K5868" i="1" s="1"/>
  <c r="K5867" i="1" s="1"/>
  <c r="K5866" i="1" s="1"/>
  <c r="L5869" i="1"/>
  <c r="L5868" i="1" s="1"/>
  <c r="L5867" i="1" s="1"/>
  <c r="L5866" i="1" s="1"/>
  <c r="M5869" i="1"/>
  <c r="G5869" i="1"/>
  <c r="G5868" i="1" s="1"/>
  <c r="G5867" i="1" s="1"/>
  <c r="G5866" i="1" s="1"/>
  <c r="H5722" i="1"/>
  <c r="H5721" i="1" s="1"/>
  <c r="I5722" i="1"/>
  <c r="I5721" i="1" s="1"/>
  <c r="J5722" i="1"/>
  <c r="J5721" i="1" s="1"/>
  <c r="K5722" i="1"/>
  <c r="K5721" i="1" s="1"/>
  <c r="L5722" i="1"/>
  <c r="L5721" i="1" s="1"/>
  <c r="M5722" i="1"/>
  <c r="G5722" i="1"/>
  <c r="G5721" i="1" s="1"/>
  <c r="H5620" i="1"/>
  <c r="H5619" i="1" s="1"/>
  <c r="H5618" i="1" s="1"/>
  <c r="I5620" i="1"/>
  <c r="I5619" i="1" s="1"/>
  <c r="I5618" i="1" s="1"/>
  <c r="J5620" i="1"/>
  <c r="J5619" i="1" s="1"/>
  <c r="J5618" i="1" s="1"/>
  <c r="K5620" i="1"/>
  <c r="K5619" i="1" s="1"/>
  <c r="K5618" i="1" s="1"/>
  <c r="L5620" i="1"/>
  <c r="L5619" i="1" s="1"/>
  <c r="L5618" i="1" s="1"/>
  <c r="M5620" i="1"/>
  <c r="G5620" i="1"/>
  <c r="G5619" i="1" s="1"/>
  <c r="G5618" i="1" s="1"/>
  <c r="H5572" i="1"/>
  <c r="I5572" i="1"/>
  <c r="J5572" i="1"/>
  <c r="K5572" i="1"/>
  <c r="L5572" i="1"/>
  <c r="M5572" i="1"/>
  <c r="G5572" i="1"/>
  <c r="H5513" i="1"/>
  <c r="H5512" i="1" s="1"/>
  <c r="I5513" i="1"/>
  <c r="I5512" i="1" s="1"/>
  <c r="J5513" i="1"/>
  <c r="J5512" i="1" s="1"/>
  <c r="K5513" i="1"/>
  <c r="K5512" i="1" s="1"/>
  <c r="L5513" i="1"/>
  <c r="L5512" i="1" s="1"/>
  <c r="M5513" i="1"/>
  <c r="G5513" i="1"/>
  <c r="G5512" i="1" s="1"/>
  <c r="N5899" i="1" l="1"/>
  <c r="N5572" i="1"/>
  <c r="N5897" i="1"/>
  <c r="M5721" i="1"/>
  <c r="N5721" i="1" s="1"/>
  <c r="N5722" i="1"/>
  <c r="M5619" i="1"/>
  <c r="N5620" i="1"/>
  <c r="M5512" i="1"/>
  <c r="N5512" i="1" s="1"/>
  <c r="N5513" i="1"/>
  <c r="M5868" i="1"/>
  <c r="N5869" i="1"/>
  <c r="G5896" i="1"/>
  <c r="M5896" i="1"/>
  <c r="J5896" i="1"/>
  <c r="L5896" i="1"/>
  <c r="H5896" i="1"/>
  <c r="K5896" i="1"/>
  <c r="I5896" i="1"/>
  <c r="H5490" i="1"/>
  <c r="I5490" i="1"/>
  <c r="J5490" i="1"/>
  <c r="K5490" i="1"/>
  <c r="L5490" i="1"/>
  <c r="M5490" i="1"/>
  <c r="G5490" i="1"/>
  <c r="H5486" i="1"/>
  <c r="I5486" i="1"/>
  <c r="J5486" i="1"/>
  <c r="K5486" i="1"/>
  <c r="L5486" i="1"/>
  <c r="M5486" i="1"/>
  <c r="G5486" i="1"/>
  <c r="H5403" i="1"/>
  <c r="H5402" i="1" s="1"/>
  <c r="H5401" i="1" s="1"/>
  <c r="H5400" i="1" s="1"/>
  <c r="H5399" i="1" s="1"/>
  <c r="H5398" i="1" s="1"/>
  <c r="I5403" i="1"/>
  <c r="I5402" i="1" s="1"/>
  <c r="I5401" i="1" s="1"/>
  <c r="I5400" i="1" s="1"/>
  <c r="I5399" i="1" s="1"/>
  <c r="I5398" i="1" s="1"/>
  <c r="J5403" i="1"/>
  <c r="J5402" i="1" s="1"/>
  <c r="J5401" i="1" s="1"/>
  <c r="J5400" i="1" s="1"/>
  <c r="J5399" i="1" s="1"/>
  <c r="J5398" i="1" s="1"/>
  <c r="K5403" i="1"/>
  <c r="K5402" i="1" s="1"/>
  <c r="K5401" i="1" s="1"/>
  <c r="K5400" i="1" s="1"/>
  <c r="K5399" i="1" s="1"/>
  <c r="K5398" i="1" s="1"/>
  <c r="L5403" i="1"/>
  <c r="L5402" i="1" s="1"/>
  <c r="L5401" i="1" s="1"/>
  <c r="L5400" i="1" s="1"/>
  <c r="L5399" i="1" s="1"/>
  <c r="L5398" i="1" s="1"/>
  <c r="M5403" i="1"/>
  <c r="G5403" i="1"/>
  <c r="G5402" i="1" s="1"/>
  <c r="G5401" i="1" s="1"/>
  <c r="G5400" i="1" s="1"/>
  <c r="G5399" i="1" s="1"/>
  <c r="G5398" i="1" s="1"/>
  <c r="H5381" i="1"/>
  <c r="H5380" i="1" s="1"/>
  <c r="I5381" i="1"/>
  <c r="I5380" i="1" s="1"/>
  <c r="J5381" i="1"/>
  <c r="J5380" i="1" s="1"/>
  <c r="K5381" i="1"/>
  <c r="K5380" i="1" s="1"/>
  <c r="L5381" i="1"/>
  <c r="L5380" i="1" s="1"/>
  <c r="M5381" i="1"/>
  <c r="G5381" i="1"/>
  <c r="G5380" i="1" s="1"/>
  <c r="H5230" i="1"/>
  <c r="H5229" i="1" s="1"/>
  <c r="H5228" i="1" s="1"/>
  <c r="H5227" i="1" s="1"/>
  <c r="I5230" i="1"/>
  <c r="I5229" i="1" s="1"/>
  <c r="I5228" i="1" s="1"/>
  <c r="I5227" i="1" s="1"/>
  <c r="J5230" i="1"/>
  <c r="J5229" i="1" s="1"/>
  <c r="J5228" i="1" s="1"/>
  <c r="J5227" i="1" s="1"/>
  <c r="K5230" i="1"/>
  <c r="K5229" i="1" s="1"/>
  <c r="K5228" i="1" s="1"/>
  <c r="K5227" i="1" s="1"/>
  <c r="L5230" i="1"/>
  <c r="L5229" i="1" s="1"/>
  <c r="L5228" i="1" s="1"/>
  <c r="L5227" i="1" s="1"/>
  <c r="M5230" i="1"/>
  <c r="G5230" i="1"/>
  <c r="G5229" i="1" s="1"/>
  <c r="G5228" i="1" s="1"/>
  <c r="G5227" i="1" s="1"/>
  <c r="H5134" i="1"/>
  <c r="H5133" i="1" s="1"/>
  <c r="H5132" i="1" s="1"/>
  <c r="H5131" i="1" s="1"/>
  <c r="H5130" i="1" s="1"/>
  <c r="I5134" i="1"/>
  <c r="I5133" i="1" s="1"/>
  <c r="I5132" i="1" s="1"/>
  <c r="I5131" i="1" s="1"/>
  <c r="I5130" i="1" s="1"/>
  <c r="J5134" i="1"/>
  <c r="J5133" i="1" s="1"/>
  <c r="J5132" i="1" s="1"/>
  <c r="J5131" i="1" s="1"/>
  <c r="J5130" i="1" s="1"/>
  <c r="K5134" i="1"/>
  <c r="K5133" i="1" s="1"/>
  <c r="K5132" i="1" s="1"/>
  <c r="K5131" i="1" s="1"/>
  <c r="K5130" i="1" s="1"/>
  <c r="L5134" i="1"/>
  <c r="L5133" i="1" s="1"/>
  <c r="L5132" i="1" s="1"/>
  <c r="L5131" i="1" s="1"/>
  <c r="L5130" i="1" s="1"/>
  <c r="M5134" i="1"/>
  <c r="G5134" i="1"/>
  <c r="G5133" i="1" s="1"/>
  <c r="G5132" i="1" s="1"/>
  <c r="G5131" i="1" s="1"/>
  <c r="G5130" i="1" s="1"/>
  <c r="N5490" i="1" l="1"/>
  <c r="M5402" i="1"/>
  <c r="N5403" i="1"/>
  <c r="M5867" i="1"/>
  <c r="N5868" i="1"/>
  <c r="N5896" i="1"/>
  <c r="M5618" i="1"/>
  <c r="N5618" i="1" s="1"/>
  <c r="N5619" i="1"/>
  <c r="M5380" i="1"/>
  <c r="N5380" i="1" s="1"/>
  <c r="N5381" i="1"/>
  <c r="M5229" i="1"/>
  <c r="N5230" i="1"/>
  <c r="M5133" i="1"/>
  <c r="N5134" i="1"/>
  <c r="N5486" i="1"/>
  <c r="H5102" i="1"/>
  <c r="I5102" i="1"/>
  <c r="J5102" i="1"/>
  <c r="K5102" i="1"/>
  <c r="L5102" i="1"/>
  <c r="M5102" i="1"/>
  <c r="G5102" i="1"/>
  <c r="H5100" i="1"/>
  <c r="I5100" i="1"/>
  <c r="J5100" i="1"/>
  <c r="K5100" i="1"/>
  <c r="L5100" i="1"/>
  <c r="M5100" i="1"/>
  <c r="G5100" i="1"/>
  <c r="H4988" i="1"/>
  <c r="H4987" i="1" s="1"/>
  <c r="H4986" i="1" s="1"/>
  <c r="H4985" i="1" s="1"/>
  <c r="H4984" i="1" s="1"/>
  <c r="I4988" i="1"/>
  <c r="I4987" i="1" s="1"/>
  <c r="I4986" i="1" s="1"/>
  <c r="I4985" i="1" s="1"/>
  <c r="I4984" i="1" s="1"/>
  <c r="J4988" i="1"/>
  <c r="J4987" i="1" s="1"/>
  <c r="J4986" i="1" s="1"/>
  <c r="J4985" i="1" s="1"/>
  <c r="J4984" i="1" s="1"/>
  <c r="K4988" i="1"/>
  <c r="K4987" i="1" s="1"/>
  <c r="K4986" i="1" s="1"/>
  <c r="K4985" i="1" s="1"/>
  <c r="K4984" i="1" s="1"/>
  <c r="L4988" i="1"/>
  <c r="L4987" i="1" s="1"/>
  <c r="L4986" i="1" s="1"/>
  <c r="L4985" i="1" s="1"/>
  <c r="L4984" i="1" s="1"/>
  <c r="M4988" i="1"/>
  <c r="G4988" i="1"/>
  <c r="G4987" i="1" s="1"/>
  <c r="G4986" i="1" s="1"/>
  <c r="G4985" i="1" s="1"/>
  <c r="G4984" i="1" s="1"/>
  <c r="H4954" i="1"/>
  <c r="I4954" i="1"/>
  <c r="J4954" i="1"/>
  <c r="K4954" i="1"/>
  <c r="L4954" i="1"/>
  <c r="M4954" i="1"/>
  <c r="G4954" i="1"/>
  <c r="G4915" i="1"/>
  <c r="H4905" i="1"/>
  <c r="H4904" i="1" s="1"/>
  <c r="I4905" i="1"/>
  <c r="I4904" i="1" s="1"/>
  <c r="J4905" i="1"/>
  <c r="J4904" i="1" s="1"/>
  <c r="K4905" i="1"/>
  <c r="K4904" i="1" s="1"/>
  <c r="L4905" i="1"/>
  <c r="L4904" i="1" s="1"/>
  <c r="M4905" i="1"/>
  <c r="G4905" i="1"/>
  <c r="G4904" i="1" s="1"/>
  <c r="H4892" i="1"/>
  <c r="I4892" i="1"/>
  <c r="J4892" i="1"/>
  <c r="K4892" i="1"/>
  <c r="L4892" i="1"/>
  <c r="M4892" i="1"/>
  <c r="G4892" i="1"/>
  <c r="H4884" i="1"/>
  <c r="H4883" i="1" s="1"/>
  <c r="H4882" i="1" s="1"/>
  <c r="I4884" i="1"/>
  <c r="I4883" i="1" s="1"/>
  <c r="I4882" i="1" s="1"/>
  <c r="J4884" i="1"/>
  <c r="J4883" i="1" s="1"/>
  <c r="J4882" i="1" s="1"/>
  <c r="K4884" i="1"/>
  <c r="K4883" i="1" s="1"/>
  <c r="K4882" i="1" s="1"/>
  <c r="L4884" i="1"/>
  <c r="L4883" i="1" s="1"/>
  <c r="L4882" i="1" s="1"/>
  <c r="M4884" i="1"/>
  <c r="G4884" i="1"/>
  <c r="G4883" i="1" s="1"/>
  <c r="G4882" i="1" s="1"/>
  <c r="H4870" i="1"/>
  <c r="H4869" i="1" s="1"/>
  <c r="H4868" i="1" s="1"/>
  <c r="H4867" i="1" s="1"/>
  <c r="I4870" i="1"/>
  <c r="I4869" i="1" s="1"/>
  <c r="I4868" i="1" s="1"/>
  <c r="I4867" i="1" s="1"/>
  <c r="J4870" i="1"/>
  <c r="J4869" i="1" s="1"/>
  <c r="J4868" i="1" s="1"/>
  <c r="J4867" i="1" s="1"/>
  <c r="K4870" i="1"/>
  <c r="K4869" i="1" s="1"/>
  <c r="K4868" i="1" s="1"/>
  <c r="K4867" i="1" s="1"/>
  <c r="L4870" i="1"/>
  <c r="L4869" i="1" s="1"/>
  <c r="L4868" i="1" s="1"/>
  <c r="L4867" i="1" s="1"/>
  <c r="M4870" i="1"/>
  <c r="G4870" i="1"/>
  <c r="G4869" i="1" s="1"/>
  <c r="G4868" i="1" s="1"/>
  <c r="G4867" i="1" s="1"/>
  <c r="H4865" i="1"/>
  <c r="I4865" i="1"/>
  <c r="J4865" i="1"/>
  <c r="K4865" i="1"/>
  <c r="L4865" i="1"/>
  <c r="M4865" i="1"/>
  <c r="G4865" i="1"/>
  <c r="H4863" i="1"/>
  <c r="I4863" i="1"/>
  <c r="J4863" i="1"/>
  <c r="K4863" i="1"/>
  <c r="L4863" i="1"/>
  <c r="M4863" i="1"/>
  <c r="G4863" i="1"/>
  <c r="H4700" i="1"/>
  <c r="H4699" i="1" s="1"/>
  <c r="H4698" i="1" s="1"/>
  <c r="H4697" i="1" s="1"/>
  <c r="H4696" i="1" s="1"/>
  <c r="H4695" i="1" s="1"/>
  <c r="I4700" i="1"/>
  <c r="I4699" i="1" s="1"/>
  <c r="I4698" i="1" s="1"/>
  <c r="I4697" i="1" s="1"/>
  <c r="I4696" i="1" s="1"/>
  <c r="I4695" i="1" s="1"/>
  <c r="J4700" i="1"/>
  <c r="J4699" i="1" s="1"/>
  <c r="J4698" i="1" s="1"/>
  <c r="J4697" i="1" s="1"/>
  <c r="J4696" i="1" s="1"/>
  <c r="J4695" i="1" s="1"/>
  <c r="K4700" i="1"/>
  <c r="K4699" i="1" s="1"/>
  <c r="K4698" i="1" s="1"/>
  <c r="K4697" i="1" s="1"/>
  <c r="K4696" i="1" s="1"/>
  <c r="K4695" i="1" s="1"/>
  <c r="L4700" i="1"/>
  <c r="L4699" i="1" s="1"/>
  <c r="L4698" i="1" s="1"/>
  <c r="L4697" i="1" s="1"/>
  <c r="L4696" i="1" s="1"/>
  <c r="L4695" i="1" s="1"/>
  <c r="M4700" i="1"/>
  <c r="G4700" i="1"/>
  <c r="G4699" i="1" s="1"/>
  <c r="G4698" i="1" s="1"/>
  <c r="G4697" i="1" s="1"/>
  <c r="G4696" i="1" s="1"/>
  <c r="G4695" i="1" s="1"/>
  <c r="H4540" i="1"/>
  <c r="H4539" i="1" s="1"/>
  <c r="H4538" i="1" s="1"/>
  <c r="I4540" i="1"/>
  <c r="I4539" i="1" s="1"/>
  <c r="I4538" i="1" s="1"/>
  <c r="J4540" i="1"/>
  <c r="J4539" i="1" s="1"/>
  <c r="J4538" i="1" s="1"/>
  <c r="K4540" i="1"/>
  <c r="K4539" i="1" s="1"/>
  <c r="K4538" i="1" s="1"/>
  <c r="L4540" i="1"/>
  <c r="L4539" i="1" s="1"/>
  <c r="L4538" i="1" s="1"/>
  <c r="M4540" i="1"/>
  <c r="G4540" i="1"/>
  <c r="G4539" i="1" s="1"/>
  <c r="G4538" i="1" s="1"/>
  <c r="H4362" i="1"/>
  <c r="H4361" i="1" s="1"/>
  <c r="I4362" i="1"/>
  <c r="I4361" i="1" s="1"/>
  <c r="J4362" i="1"/>
  <c r="J4361" i="1" s="1"/>
  <c r="K4362" i="1"/>
  <c r="K4361" i="1" s="1"/>
  <c r="L4362" i="1"/>
  <c r="L4361" i="1" s="1"/>
  <c r="M4362" i="1"/>
  <c r="G4362" i="1"/>
  <c r="G4361" i="1" s="1"/>
  <c r="H4350" i="1"/>
  <c r="H4349" i="1" s="1"/>
  <c r="H4348" i="1" s="1"/>
  <c r="H4347" i="1" s="1"/>
  <c r="H4346" i="1" s="1"/>
  <c r="I4350" i="1"/>
  <c r="I4349" i="1" s="1"/>
  <c r="I4348" i="1" s="1"/>
  <c r="I4347" i="1" s="1"/>
  <c r="I4346" i="1" s="1"/>
  <c r="J4350" i="1"/>
  <c r="J4349" i="1" s="1"/>
  <c r="J4348" i="1" s="1"/>
  <c r="J4347" i="1" s="1"/>
  <c r="J4346" i="1" s="1"/>
  <c r="K4350" i="1"/>
  <c r="K4349" i="1" s="1"/>
  <c r="K4348" i="1" s="1"/>
  <c r="K4347" i="1" s="1"/>
  <c r="K4346" i="1" s="1"/>
  <c r="L4350" i="1"/>
  <c r="L4349" i="1" s="1"/>
  <c r="L4348" i="1" s="1"/>
  <c r="L4347" i="1" s="1"/>
  <c r="L4346" i="1" s="1"/>
  <c r="M4350" i="1"/>
  <c r="G4350" i="1"/>
  <c r="G4349" i="1" s="1"/>
  <c r="G4348" i="1" s="1"/>
  <c r="G4347" i="1" s="1"/>
  <c r="G4346" i="1" s="1"/>
  <c r="H4334" i="1"/>
  <c r="I4334" i="1"/>
  <c r="J4334" i="1"/>
  <c r="K4334" i="1"/>
  <c r="L4334" i="1"/>
  <c r="M4334" i="1"/>
  <c r="G4334" i="1"/>
  <c r="H4311" i="1"/>
  <c r="H4310" i="1" s="1"/>
  <c r="H4309" i="1" s="1"/>
  <c r="H4308" i="1" s="1"/>
  <c r="H4307" i="1" s="1"/>
  <c r="H4306" i="1" s="1"/>
  <c r="I4311" i="1"/>
  <c r="I4310" i="1" s="1"/>
  <c r="I4309" i="1" s="1"/>
  <c r="I4308" i="1" s="1"/>
  <c r="I4307" i="1" s="1"/>
  <c r="I4306" i="1" s="1"/>
  <c r="J4311" i="1"/>
  <c r="J4310" i="1" s="1"/>
  <c r="J4309" i="1" s="1"/>
  <c r="J4308" i="1" s="1"/>
  <c r="J4307" i="1" s="1"/>
  <c r="J4306" i="1" s="1"/>
  <c r="K4311" i="1"/>
  <c r="K4310" i="1" s="1"/>
  <c r="K4309" i="1" s="1"/>
  <c r="K4308" i="1" s="1"/>
  <c r="K4307" i="1" s="1"/>
  <c r="K4306" i="1" s="1"/>
  <c r="L4311" i="1"/>
  <c r="L4310" i="1" s="1"/>
  <c r="L4309" i="1" s="1"/>
  <c r="L4308" i="1" s="1"/>
  <c r="L4307" i="1" s="1"/>
  <c r="L4306" i="1" s="1"/>
  <c r="M4311" i="1"/>
  <c r="G4311" i="1"/>
  <c r="G4310" i="1" s="1"/>
  <c r="G4309" i="1" s="1"/>
  <c r="G4308" i="1" s="1"/>
  <c r="G4307" i="1" s="1"/>
  <c r="G4306" i="1" s="1"/>
  <c r="H4170" i="1"/>
  <c r="H4169" i="1" s="1"/>
  <c r="I4170" i="1"/>
  <c r="I4169" i="1" s="1"/>
  <c r="J4170" i="1"/>
  <c r="J4169" i="1" s="1"/>
  <c r="K4170" i="1"/>
  <c r="K4169" i="1" s="1"/>
  <c r="L4170" i="1"/>
  <c r="L4169" i="1" s="1"/>
  <c r="M4170" i="1"/>
  <c r="G4170" i="1"/>
  <c r="G4169" i="1" s="1"/>
  <c r="N4863" i="1" l="1"/>
  <c r="N4892" i="1"/>
  <c r="N5102" i="1"/>
  <c r="N4334" i="1"/>
  <c r="M4310" i="1"/>
  <c r="N4311" i="1"/>
  <c r="M4349" i="1"/>
  <c r="N4350" i="1"/>
  <c r="M5132" i="1"/>
  <c r="N5133" i="1"/>
  <c r="M4699" i="1"/>
  <c r="N4700" i="1"/>
  <c r="M4883" i="1"/>
  <c r="N4884" i="1"/>
  <c r="N5100" i="1"/>
  <c r="M5866" i="1"/>
  <c r="N5866" i="1" s="1"/>
  <c r="N5867" i="1"/>
  <c r="M4539" i="1"/>
  <c r="N4540" i="1"/>
  <c r="M4869" i="1"/>
  <c r="N4870" i="1"/>
  <c r="M4987" i="1"/>
  <c r="N4988" i="1"/>
  <c r="M5228" i="1"/>
  <c r="N5229" i="1"/>
  <c r="M4169" i="1"/>
  <c r="N4169" i="1" s="1"/>
  <c r="N4170" i="1"/>
  <c r="M4361" i="1"/>
  <c r="N4361" i="1" s="1"/>
  <c r="N4362" i="1"/>
  <c r="N4865" i="1"/>
  <c r="M4904" i="1"/>
  <c r="N4904" i="1" s="1"/>
  <c r="N4905" i="1"/>
  <c r="N4954" i="1"/>
  <c r="M5401" i="1"/>
  <c r="N5402" i="1"/>
  <c r="K5099" i="1"/>
  <c r="J5099" i="1"/>
  <c r="M5099" i="1"/>
  <c r="I5099" i="1"/>
  <c r="L5099" i="1"/>
  <c r="H5099" i="1"/>
  <c r="G4862" i="1"/>
  <c r="L4862" i="1"/>
  <c r="H4862" i="1"/>
  <c r="K4862" i="1"/>
  <c r="M4862" i="1"/>
  <c r="I4862" i="1"/>
  <c r="J4862" i="1"/>
  <c r="N4862" i="1" l="1"/>
  <c r="M5227" i="1"/>
  <c r="N5227" i="1" s="1"/>
  <c r="N5228" i="1"/>
  <c r="M4868" i="1"/>
  <c r="N4869" i="1"/>
  <c r="M4698" i="1"/>
  <c r="N4699" i="1"/>
  <c r="M4348" i="1"/>
  <c r="N4349" i="1"/>
  <c r="M5400" i="1"/>
  <c r="N5401" i="1"/>
  <c r="M4986" i="1"/>
  <c r="N4987" i="1"/>
  <c r="M4538" i="1"/>
  <c r="N4538" i="1" s="1"/>
  <c r="N4539" i="1"/>
  <c r="M4882" i="1"/>
  <c r="N4882" i="1" s="1"/>
  <c r="N4883" i="1"/>
  <c r="M5131" i="1"/>
  <c r="N5132" i="1"/>
  <c r="M4309" i="1"/>
  <c r="N4310" i="1"/>
  <c r="H4032" i="1"/>
  <c r="H4031" i="1" s="1"/>
  <c r="I4032" i="1"/>
  <c r="I4031" i="1" s="1"/>
  <c r="J4032" i="1"/>
  <c r="J4031" i="1" s="1"/>
  <c r="K4032" i="1"/>
  <c r="K4031" i="1" s="1"/>
  <c r="L4032" i="1"/>
  <c r="L4031" i="1" s="1"/>
  <c r="M4032" i="1"/>
  <c r="G4032" i="1"/>
  <c r="G4031" i="1" s="1"/>
  <c r="H4008" i="1"/>
  <c r="I4008" i="1"/>
  <c r="J4008" i="1"/>
  <c r="K4008" i="1"/>
  <c r="L4008" i="1"/>
  <c r="M4008" i="1"/>
  <c r="G4008" i="1"/>
  <c r="H3989" i="1"/>
  <c r="I3989" i="1"/>
  <c r="J3989" i="1"/>
  <c r="K3989" i="1"/>
  <c r="L3989" i="1"/>
  <c r="M3989" i="1"/>
  <c r="G3989" i="1"/>
  <c r="H3820" i="1"/>
  <c r="H3819" i="1" s="1"/>
  <c r="H3818" i="1" s="1"/>
  <c r="H3817" i="1" s="1"/>
  <c r="H3816" i="1" s="1"/>
  <c r="H3815" i="1" s="1"/>
  <c r="H3814" i="1" s="1"/>
  <c r="I3820" i="1"/>
  <c r="I3819" i="1" s="1"/>
  <c r="I3818" i="1" s="1"/>
  <c r="I3817" i="1" s="1"/>
  <c r="I3816" i="1" s="1"/>
  <c r="I3815" i="1" s="1"/>
  <c r="I3814" i="1" s="1"/>
  <c r="J3820" i="1"/>
  <c r="J3819" i="1" s="1"/>
  <c r="J3818" i="1" s="1"/>
  <c r="J3817" i="1" s="1"/>
  <c r="J3816" i="1" s="1"/>
  <c r="J3815" i="1" s="1"/>
  <c r="J3814" i="1" s="1"/>
  <c r="K3820" i="1"/>
  <c r="K3819" i="1" s="1"/>
  <c r="K3818" i="1" s="1"/>
  <c r="K3817" i="1" s="1"/>
  <c r="K3816" i="1" s="1"/>
  <c r="K3815" i="1" s="1"/>
  <c r="K3814" i="1" s="1"/>
  <c r="L3820" i="1"/>
  <c r="L3819" i="1" s="1"/>
  <c r="L3818" i="1" s="1"/>
  <c r="L3817" i="1" s="1"/>
  <c r="L3816" i="1" s="1"/>
  <c r="L3815" i="1" s="1"/>
  <c r="L3814" i="1" s="1"/>
  <c r="M3820" i="1"/>
  <c r="G3820" i="1"/>
  <c r="G3819" i="1" s="1"/>
  <c r="G3818" i="1" s="1"/>
  <c r="G3817" i="1" s="1"/>
  <c r="G3816" i="1" s="1"/>
  <c r="G3815" i="1" s="1"/>
  <c r="G3814" i="1" s="1"/>
  <c r="H3812" i="1"/>
  <c r="H3811" i="1" s="1"/>
  <c r="H3810" i="1" s="1"/>
  <c r="H3809" i="1" s="1"/>
  <c r="H3808" i="1" s="1"/>
  <c r="H3807" i="1" s="1"/>
  <c r="I3812" i="1"/>
  <c r="I3811" i="1" s="1"/>
  <c r="I3810" i="1" s="1"/>
  <c r="I3809" i="1" s="1"/>
  <c r="I3808" i="1" s="1"/>
  <c r="I3807" i="1" s="1"/>
  <c r="J3812" i="1"/>
  <c r="J3811" i="1" s="1"/>
  <c r="J3810" i="1" s="1"/>
  <c r="J3809" i="1" s="1"/>
  <c r="J3808" i="1" s="1"/>
  <c r="J3807" i="1" s="1"/>
  <c r="K3812" i="1"/>
  <c r="K3811" i="1" s="1"/>
  <c r="K3810" i="1" s="1"/>
  <c r="K3809" i="1" s="1"/>
  <c r="K3808" i="1" s="1"/>
  <c r="K3807" i="1" s="1"/>
  <c r="L3812" i="1"/>
  <c r="L3811" i="1" s="1"/>
  <c r="L3810" i="1" s="1"/>
  <c r="L3809" i="1" s="1"/>
  <c r="L3808" i="1" s="1"/>
  <c r="L3807" i="1" s="1"/>
  <c r="M3812" i="1"/>
  <c r="G3812" i="1"/>
  <c r="G3811" i="1" s="1"/>
  <c r="G3810" i="1" s="1"/>
  <c r="G3809" i="1" s="1"/>
  <c r="G3808" i="1" s="1"/>
  <c r="G3807" i="1" s="1"/>
  <c r="H3627" i="1"/>
  <c r="H3626" i="1" s="1"/>
  <c r="H3625" i="1" s="1"/>
  <c r="H3624" i="1" s="1"/>
  <c r="I3627" i="1"/>
  <c r="I3626" i="1" s="1"/>
  <c r="I3625" i="1" s="1"/>
  <c r="I3624" i="1" s="1"/>
  <c r="J3627" i="1"/>
  <c r="J3626" i="1" s="1"/>
  <c r="J3625" i="1" s="1"/>
  <c r="J3624" i="1" s="1"/>
  <c r="K3627" i="1"/>
  <c r="K3626" i="1" s="1"/>
  <c r="K3625" i="1" s="1"/>
  <c r="K3624" i="1" s="1"/>
  <c r="L3627" i="1"/>
  <c r="L3626" i="1" s="1"/>
  <c r="L3625" i="1" s="1"/>
  <c r="L3624" i="1" s="1"/>
  <c r="M3627" i="1"/>
  <c r="G3627" i="1"/>
  <c r="G3626" i="1" s="1"/>
  <c r="G3625" i="1" s="1"/>
  <c r="G3624" i="1" s="1"/>
  <c r="H3436" i="1"/>
  <c r="I3436" i="1"/>
  <c r="J3436" i="1"/>
  <c r="K3436" i="1"/>
  <c r="L3436" i="1"/>
  <c r="M3436" i="1"/>
  <c r="G3436" i="1"/>
  <c r="H3421" i="1"/>
  <c r="I3421" i="1"/>
  <c r="J3421" i="1"/>
  <c r="K3421" i="1"/>
  <c r="L3421" i="1"/>
  <c r="M3421" i="1"/>
  <c r="G3421" i="1"/>
  <c r="H3306" i="1"/>
  <c r="H3305" i="1" s="1"/>
  <c r="I3306" i="1"/>
  <c r="I3305" i="1" s="1"/>
  <c r="J3306" i="1"/>
  <c r="J3305" i="1" s="1"/>
  <c r="K3306" i="1"/>
  <c r="K3305" i="1" s="1"/>
  <c r="L3306" i="1"/>
  <c r="L3305" i="1" s="1"/>
  <c r="G3307" i="1"/>
  <c r="H3303" i="1"/>
  <c r="H3302" i="1" s="1"/>
  <c r="I3303" i="1"/>
  <c r="I3302" i="1" s="1"/>
  <c r="J3303" i="1"/>
  <c r="J3302" i="1" s="1"/>
  <c r="K3303" i="1"/>
  <c r="K3302" i="1" s="1"/>
  <c r="L3303" i="1"/>
  <c r="L3302" i="1" s="1"/>
  <c r="G3303" i="1"/>
  <c r="H3290" i="1"/>
  <c r="I3290" i="1"/>
  <c r="J3290" i="1"/>
  <c r="K3290" i="1"/>
  <c r="L3290" i="1"/>
  <c r="G3290" i="1"/>
  <c r="N3290" i="1" s="1"/>
  <c r="H3003" i="1"/>
  <c r="H3002" i="1" s="1"/>
  <c r="H3001" i="1" s="1"/>
  <c r="H3000" i="1" s="1"/>
  <c r="I3003" i="1"/>
  <c r="I3002" i="1" s="1"/>
  <c r="I3001" i="1" s="1"/>
  <c r="I3000" i="1" s="1"/>
  <c r="J3003" i="1"/>
  <c r="J3002" i="1" s="1"/>
  <c r="J3001" i="1" s="1"/>
  <c r="J3000" i="1" s="1"/>
  <c r="K3003" i="1"/>
  <c r="K3002" i="1" s="1"/>
  <c r="K3001" i="1" s="1"/>
  <c r="K3000" i="1" s="1"/>
  <c r="L3003" i="1"/>
  <c r="L3002" i="1" s="1"/>
  <c r="L3001" i="1" s="1"/>
  <c r="L3000" i="1" s="1"/>
  <c r="M3003" i="1"/>
  <c r="G3003" i="1"/>
  <c r="G3002" i="1" s="1"/>
  <c r="G3001" i="1" s="1"/>
  <c r="G3000" i="1" s="1"/>
  <c r="H2864" i="1"/>
  <c r="I2864" i="1"/>
  <c r="J2864" i="1"/>
  <c r="K2864" i="1"/>
  <c r="L2864" i="1"/>
  <c r="M2864" i="1"/>
  <c r="G2864" i="1"/>
  <c r="H2821" i="1"/>
  <c r="I2821" i="1"/>
  <c r="J2821" i="1"/>
  <c r="K2821" i="1"/>
  <c r="L2821" i="1"/>
  <c r="M2821" i="1"/>
  <c r="G2821" i="1"/>
  <c r="N3421" i="1" l="1"/>
  <c r="N2864" i="1"/>
  <c r="M3819" i="1"/>
  <c r="N3820" i="1"/>
  <c r="M4308" i="1"/>
  <c r="N4309" i="1"/>
  <c r="M4031" i="1"/>
  <c r="N4031" i="1" s="1"/>
  <c r="N4032" i="1"/>
  <c r="M4985" i="1"/>
  <c r="N4986" i="1"/>
  <c r="M4347" i="1"/>
  <c r="N4348" i="1"/>
  <c r="M4867" i="1"/>
  <c r="N4867" i="1" s="1"/>
  <c r="N4868" i="1"/>
  <c r="N2821" i="1"/>
  <c r="M3626" i="1"/>
  <c r="N3627" i="1"/>
  <c r="N4008" i="1"/>
  <c r="M5130" i="1"/>
  <c r="N5130" i="1" s="1"/>
  <c r="N5131" i="1"/>
  <c r="G3306" i="1"/>
  <c r="N3307" i="1"/>
  <c r="M3811" i="1"/>
  <c r="N3812" i="1"/>
  <c r="M3002" i="1"/>
  <c r="N3003" i="1"/>
  <c r="G3302" i="1"/>
  <c r="N3302" i="1" s="1"/>
  <c r="N3303" i="1"/>
  <c r="N3436" i="1"/>
  <c r="N3989" i="1"/>
  <c r="M5399" i="1"/>
  <c r="N5400" i="1"/>
  <c r="M4697" i="1"/>
  <c r="N4698" i="1"/>
  <c r="H3301" i="1"/>
  <c r="I3301" i="1"/>
  <c r="L3301" i="1"/>
  <c r="K3301" i="1"/>
  <c r="J3301" i="1"/>
  <c r="H2657" i="1"/>
  <c r="H2656" i="1" s="1"/>
  <c r="H2655" i="1" s="1"/>
  <c r="H2654" i="1" s="1"/>
  <c r="I2657" i="1"/>
  <c r="I2656" i="1" s="1"/>
  <c r="I2655" i="1" s="1"/>
  <c r="I2654" i="1" s="1"/>
  <c r="J2657" i="1"/>
  <c r="J2656" i="1" s="1"/>
  <c r="J2655" i="1" s="1"/>
  <c r="J2654" i="1" s="1"/>
  <c r="K2657" i="1"/>
  <c r="K2656" i="1" s="1"/>
  <c r="K2655" i="1" s="1"/>
  <c r="K2654" i="1" s="1"/>
  <c r="L2657" i="1"/>
  <c r="L2656" i="1" s="1"/>
  <c r="L2655" i="1" s="1"/>
  <c r="L2654" i="1" s="1"/>
  <c r="M2657" i="1"/>
  <c r="G2657" i="1"/>
  <c r="G2656" i="1" s="1"/>
  <c r="G2655" i="1" s="1"/>
  <c r="G2654" i="1" s="1"/>
  <c r="H2652" i="1"/>
  <c r="H2651" i="1" s="1"/>
  <c r="H2650" i="1" s="1"/>
  <c r="I2652" i="1"/>
  <c r="I2651" i="1" s="1"/>
  <c r="I2650" i="1" s="1"/>
  <c r="J2652" i="1"/>
  <c r="J2651" i="1" s="1"/>
  <c r="J2650" i="1" s="1"/>
  <c r="K2652" i="1"/>
  <c r="K2651" i="1" s="1"/>
  <c r="K2650" i="1" s="1"/>
  <c r="L2652" i="1"/>
  <c r="L2651" i="1" s="1"/>
  <c r="L2650" i="1" s="1"/>
  <c r="M2652" i="1"/>
  <c r="G2652" i="1"/>
  <c r="G2651" i="1" s="1"/>
  <c r="G2650" i="1" s="1"/>
  <c r="H2635" i="1"/>
  <c r="I2635" i="1"/>
  <c r="J2635" i="1"/>
  <c r="K2635" i="1"/>
  <c r="L2635" i="1"/>
  <c r="M2635" i="1"/>
  <c r="G2635" i="1"/>
  <c r="H2522" i="1"/>
  <c r="H2521" i="1" s="1"/>
  <c r="H2520" i="1" s="1"/>
  <c r="H2519" i="1" s="1"/>
  <c r="I2522" i="1"/>
  <c r="I2521" i="1" s="1"/>
  <c r="I2520" i="1" s="1"/>
  <c r="I2519" i="1" s="1"/>
  <c r="J2522" i="1"/>
  <c r="J2521" i="1" s="1"/>
  <c r="J2520" i="1" s="1"/>
  <c r="J2519" i="1" s="1"/>
  <c r="K2522" i="1"/>
  <c r="K2521" i="1" s="1"/>
  <c r="K2520" i="1" s="1"/>
  <c r="K2519" i="1" s="1"/>
  <c r="L2522" i="1"/>
  <c r="L2521" i="1" s="1"/>
  <c r="L2520" i="1" s="1"/>
  <c r="L2519" i="1" s="1"/>
  <c r="M2522" i="1"/>
  <c r="G2522" i="1"/>
  <c r="G2521" i="1" s="1"/>
  <c r="G2520" i="1" s="1"/>
  <c r="G2519" i="1" s="1"/>
  <c r="H2431" i="1"/>
  <c r="I2431" i="1"/>
  <c r="J2431" i="1"/>
  <c r="K2431" i="1"/>
  <c r="L2431" i="1"/>
  <c r="M2431" i="1"/>
  <c r="G2431" i="1"/>
  <c r="H2375" i="1"/>
  <c r="I2375" i="1"/>
  <c r="J2375" i="1"/>
  <c r="K2375" i="1"/>
  <c r="L2375" i="1"/>
  <c r="M2375" i="1"/>
  <c r="H2377" i="1"/>
  <c r="I2377" i="1"/>
  <c r="J2377" i="1"/>
  <c r="K2377" i="1"/>
  <c r="L2377" i="1"/>
  <c r="M2377" i="1"/>
  <c r="G2377" i="1"/>
  <c r="G2375" i="1"/>
  <c r="H2299" i="1"/>
  <c r="H2298" i="1" s="1"/>
  <c r="H2297" i="1" s="1"/>
  <c r="H2296" i="1" s="1"/>
  <c r="I2299" i="1"/>
  <c r="I2298" i="1" s="1"/>
  <c r="I2297" i="1" s="1"/>
  <c r="I2296" i="1" s="1"/>
  <c r="J2299" i="1"/>
  <c r="J2298" i="1" s="1"/>
  <c r="J2297" i="1" s="1"/>
  <c r="J2296" i="1" s="1"/>
  <c r="K2299" i="1"/>
  <c r="K2298" i="1" s="1"/>
  <c r="K2297" i="1" s="1"/>
  <c r="K2296" i="1" s="1"/>
  <c r="L2299" i="1"/>
  <c r="L2298" i="1" s="1"/>
  <c r="L2297" i="1" s="1"/>
  <c r="L2296" i="1" s="1"/>
  <c r="M2299" i="1"/>
  <c r="G2299" i="1"/>
  <c r="G2298" i="1" s="1"/>
  <c r="G2297" i="1" s="1"/>
  <c r="G2296" i="1" s="1"/>
  <c r="H2143" i="1"/>
  <c r="I2143" i="1"/>
  <c r="J2143" i="1"/>
  <c r="K2143" i="1"/>
  <c r="L2143" i="1"/>
  <c r="M2143" i="1"/>
  <c r="G2143" i="1"/>
  <c r="H2032" i="1"/>
  <c r="I2032" i="1"/>
  <c r="J2032" i="1"/>
  <c r="K2032" i="1"/>
  <c r="L2032" i="1"/>
  <c r="M2032" i="1"/>
  <c r="G2032" i="1"/>
  <c r="H1953" i="1"/>
  <c r="H1952" i="1" s="1"/>
  <c r="H1951" i="1" s="1"/>
  <c r="H1950" i="1" s="1"/>
  <c r="I1953" i="1"/>
  <c r="I1952" i="1" s="1"/>
  <c r="I1951" i="1" s="1"/>
  <c r="I1950" i="1" s="1"/>
  <c r="J1953" i="1"/>
  <c r="J1952" i="1" s="1"/>
  <c r="J1951" i="1" s="1"/>
  <c r="J1950" i="1" s="1"/>
  <c r="K1953" i="1"/>
  <c r="K1952" i="1" s="1"/>
  <c r="K1951" i="1" s="1"/>
  <c r="K1950" i="1" s="1"/>
  <c r="L1953" i="1"/>
  <c r="L1952" i="1" s="1"/>
  <c r="L1951" i="1" s="1"/>
  <c r="L1950" i="1" s="1"/>
  <c r="M1953" i="1"/>
  <c r="G1953" i="1"/>
  <c r="G1952" i="1" s="1"/>
  <c r="G1951" i="1" s="1"/>
  <c r="G1950" i="1" s="1"/>
  <c r="H1935" i="1"/>
  <c r="H1934" i="1" s="1"/>
  <c r="H1933" i="1" s="1"/>
  <c r="I1935" i="1"/>
  <c r="I1934" i="1" s="1"/>
  <c r="I1933" i="1" s="1"/>
  <c r="J1935" i="1"/>
  <c r="J1934" i="1" s="1"/>
  <c r="J1933" i="1" s="1"/>
  <c r="K1935" i="1"/>
  <c r="K1934" i="1" s="1"/>
  <c r="K1933" i="1" s="1"/>
  <c r="L1935" i="1"/>
  <c r="L1934" i="1" s="1"/>
  <c r="L1933" i="1" s="1"/>
  <c r="M1935" i="1"/>
  <c r="G1935" i="1"/>
  <c r="G1934" i="1" s="1"/>
  <c r="G1933" i="1" s="1"/>
  <c r="H1733" i="1"/>
  <c r="I1733" i="1"/>
  <c r="J1733" i="1"/>
  <c r="K1733" i="1"/>
  <c r="L1733" i="1"/>
  <c r="M1733" i="1"/>
  <c r="G1733" i="1"/>
  <c r="H1576" i="1"/>
  <c r="H1575" i="1" s="1"/>
  <c r="H1574" i="1" s="1"/>
  <c r="I1576" i="1"/>
  <c r="I1575" i="1" s="1"/>
  <c r="I1574" i="1" s="1"/>
  <c r="J1576" i="1"/>
  <c r="J1575" i="1" s="1"/>
  <c r="J1574" i="1" s="1"/>
  <c r="K1576" i="1"/>
  <c r="K1575" i="1" s="1"/>
  <c r="K1574" i="1" s="1"/>
  <c r="L1576" i="1"/>
  <c r="L1575" i="1" s="1"/>
  <c r="L1574" i="1" s="1"/>
  <c r="M1576" i="1"/>
  <c r="G1576" i="1"/>
  <c r="G1575" i="1" s="1"/>
  <c r="G1574" i="1" s="1"/>
  <c r="H1519" i="1"/>
  <c r="H1518" i="1" s="1"/>
  <c r="H1517" i="1" s="1"/>
  <c r="I1519" i="1"/>
  <c r="I1518" i="1" s="1"/>
  <c r="I1517" i="1" s="1"/>
  <c r="J1519" i="1"/>
  <c r="J1518" i="1" s="1"/>
  <c r="J1517" i="1" s="1"/>
  <c r="K1519" i="1"/>
  <c r="K1518" i="1" s="1"/>
  <c r="K1517" i="1" s="1"/>
  <c r="L1519" i="1"/>
  <c r="L1518" i="1" s="1"/>
  <c r="L1517" i="1" s="1"/>
  <c r="M1519" i="1"/>
  <c r="G1519" i="1"/>
  <c r="G1518" i="1" s="1"/>
  <c r="G1517" i="1" s="1"/>
  <c r="N2377" i="1" l="1"/>
  <c r="N1733" i="1"/>
  <c r="N2143" i="1"/>
  <c r="N2431" i="1"/>
  <c r="M2656" i="1"/>
  <c r="N2657" i="1"/>
  <c r="M1575" i="1"/>
  <c r="N1576" i="1"/>
  <c r="N2375" i="1"/>
  <c r="M2651" i="1"/>
  <c r="N2652" i="1"/>
  <c r="G3305" i="1"/>
  <c r="N3306" i="1"/>
  <c r="M4307" i="1"/>
  <c r="N4308" i="1"/>
  <c r="M1518" i="1"/>
  <c r="N1519" i="1"/>
  <c r="M1952" i="1"/>
  <c r="N1953" i="1"/>
  <c r="N2635" i="1"/>
  <c r="M3625" i="1"/>
  <c r="N3626" i="1"/>
  <c r="N2032" i="1"/>
  <c r="M4696" i="1"/>
  <c r="N4697" i="1"/>
  <c r="M3001" i="1"/>
  <c r="N3002" i="1"/>
  <c r="M4984" i="1"/>
  <c r="N4984" i="1" s="1"/>
  <c r="N4985" i="1"/>
  <c r="M1934" i="1"/>
  <c r="N1935" i="1"/>
  <c r="M2298" i="1"/>
  <c r="N2299" i="1"/>
  <c r="M2521" i="1"/>
  <c r="N2522" i="1"/>
  <c r="M5398" i="1"/>
  <c r="N5398" i="1" s="1"/>
  <c r="N5399" i="1"/>
  <c r="M3810" i="1"/>
  <c r="N3811" i="1"/>
  <c r="M4346" i="1"/>
  <c r="N4346" i="1" s="1"/>
  <c r="N4347" i="1"/>
  <c r="M3818" i="1"/>
  <c r="N3819" i="1"/>
  <c r="G2374" i="1"/>
  <c r="G2373" i="1" s="1"/>
  <c r="K2374" i="1"/>
  <c r="K2373" i="1" s="1"/>
  <c r="L2374" i="1"/>
  <c r="L2373" i="1" s="1"/>
  <c r="J2374" i="1"/>
  <c r="J2373" i="1" s="1"/>
  <c r="M2374" i="1"/>
  <c r="I2374" i="1"/>
  <c r="I2373" i="1" s="1"/>
  <c r="H2374" i="1"/>
  <c r="H2373" i="1" s="1"/>
  <c r="M1517" i="1" l="1"/>
  <c r="N1517" i="1" s="1"/>
  <c r="N1518" i="1"/>
  <c r="N3305" i="1"/>
  <c r="G3301" i="1"/>
  <c r="N3301" i="1" s="1"/>
  <c r="M1574" i="1"/>
  <c r="N1574" i="1" s="1"/>
  <c r="N1575" i="1"/>
  <c r="M2297" i="1"/>
  <c r="N2298" i="1"/>
  <c r="M3817" i="1"/>
  <c r="N3818" i="1"/>
  <c r="M3809" i="1"/>
  <c r="N3810" i="1"/>
  <c r="M2520" i="1"/>
  <c r="N2521" i="1"/>
  <c r="M1933" i="1"/>
  <c r="N1933" i="1" s="1"/>
  <c r="N1934" i="1"/>
  <c r="M3000" i="1"/>
  <c r="N3000" i="1" s="1"/>
  <c r="N3001" i="1"/>
  <c r="M1951" i="1"/>
  <c r="N1952" i="1"/>
  <c r="M4306" i="1"/>
  <c r="N4306" i="1" s="1"/>
  <c r="N4307" i="1"/>
  <c r="M2650" i="1"/>
  <c r="N2650" i="1" s="1"/>
  <c r="N2651" i="1"/>
  <c r="M2373" i="1"/>
  <c r="N2373" i="1" s="1"/>
  <c r="N2374" i="1"/>
  <c r="M4695" i="1"/>
  <c r="N4695" i="1" s="1"/>
  <c r="N4696" i="1"/>
  <c r="M3624" i="1"/>
  <c r="N3624" i="1" s="1"/>
  <c r="N3625" i="1"/>
  <c r="M2655" i="1"/>
  <c r="N2656" i="1"/>
  <c r="H1422" i="1"/>
  <c r="I1422" i="1"/>
  <c r="J1422" i="1"/>
  <c r="K1422" i="1"/>
  <c r="L1422" i="1"/>
  <c r="M1422" i="1"/>
  <c r="G1422" i="1"/>
  <c r="N1422" i="1" l="1"/>
  <c r="M2654" i="1"/>
  <c r="N2654" i="1" s="1"/>
  <c r="N2655" i="1"/>
  <c r="M1950" i="1"/>
  <c r="N1950" i="1" s="1"/>
  <c r="N1951" i="1"/>
  <c r="M3808" i="1"/>
  <c r="N3809" i="1"/>
  <c r="M2296" i="1"/>
  <c r="N2296" i="1" s="1"/>
  <c r="N2297" i="1"/>
  <c r="M2519" i="1"/>
  <c r="N2519" i="1" s="1"/>
  <c r="N2520" i="1"/>
  <c r="M3816" i="1"/>
  <c r="N3817" i="1"/>
  <c r="H1225" i="1"/>
  <c r="H1224" i="1" s="1"/>
  <c r="H1223" i="1" s="1"/>
  <c r="H1222" i="1" s="1"/>
  <c r="I1225" i="1"/>
  <c r="I1224" i="1" s="1"/>
  <c r="I1223" i="1" s="1"/>
  <c r="I1222" i="1" s="1"/>
  <c r="J1225" i="1"/>
  <c r="J1224" i="1" s="1"/>
  <c r="J1223" i="1" s="1"/>
  <c r="J1222" i="1" s="1"/>
  <c r="K1225" i="1"/>
  <c r="K1224" i="1" s="1"/>
  <c r="K1223" i="1" s="1"/>
  <c r="K1222" i="1" s="1"/>
  <c r="L1225" i="1"/>
  <c r="L1224" i="1" s="1"/>
  <c r="L1223" i="1" s="1"/>
  <c r="L1222" i="1" s="1"/>
  <c r="M1225" i="1"/>
  <c r="G1225" i="1"/>
  <c r="G1224" i="1" s="1"/>
  <c r="G1223" i="1" s="1"/>
  <c r="G1222" i="1" s="1"/>
  <c r="H1073" i="1"/>
  <c r="I1073" i="1"/>
  <c r="K1073" i="1"/>
  <c r="L1073" i="1"/>
  <c r="M1073" i="1"/>
  <c r="G1073" i="1"/>
  <c r="H1038" i="1"/>
  <c r="H1037" i="1" s="1"/>
  <c r="H1036" i="1" s="1"/>
  <c r="I1038" i="1"/>
  <c r="I1037" i="1" s="1"/>
  <c r="I1036" i="1" s="1"/>
  <c r="J1038" i="1"/>
  <c r="J1037" i="1" s="1"/>
  <c r="J1036" i="1" s="1"/>
  <c r="K1038" i="1"/>
  <c r="K1037" i="1" s="1"/>
  <c r="K1036" i="1" s="1"/>
  <c r="L1038" i="1"/>
  <c r="L1037" i="1" s="1"/>
  <c r="L1036" i="1" s="1"/>
  <c r="M1038" i="1"/>
  <c r="G1038" i="1"/>
  <c r="G1037" i="1" s="1"/>
  <c r="G1036" i="1" s="1"/>
  <c r="H830" i="1"/>
  <c r="H829" i="1" s="1"/>
  <c r="H828" i="1" s="1"/>
  <c r="I830" i="1"/>
  <c r="I829" i="1" s="1"/>
  <c r="I828" i="1" s="1"/>
  <c r="J830" i="1"/>
  <c r="J829" i="1" s="1"/>
  <c r="J828" i="1" s="1"/>
  <c r="K830" i="1"/>
  <c r="K829" i="1" s="1"/>
  <c r="K828" i="1" s="1"/>
  <c r="L830" i="1"/>
  <c r="L829" i="1" s="1"/>
  <c r="L828" i="1" s="1"/>
  <c r="M830" i="1"/>
  <c r="G830" i="1"/>
  <c r="G829" i="1" s="1"/>
  <c r="G828" i="1" s="1"/>
  <c r="H664" i="1"/>
  <c r="H663" i="1" s="1"/>
  <c r="H662" i="1" s="1"/>
  <c r="H661" i="1" s="1"/>
  <c r="H660" i="1" s="1"/>
  <c r="H659" i="1" s="1"/>
  <c r="I664" i="1"/>
  <c r="I663" i="1" s="1"/>
  <c r="I662" i="1" s="1"/>
  <c r="I661" i="1" s="1"/>
  <c r="I660" i="1" s="1"/>
  <c r="I659" i="1" s="1"/>
  <c r="J664" i="1"/>
  <c r="J663" i="1" s="1"/>
  <c r="J662" i="1" s="1"/>
  <c r="J661" i="1" s="1"/>
  <c r="J660" i="1" s="1"/>
  <c r="J659" i="1" s="1"/>
  <c r="K664" i="1"/>
  <c r="K663" i="1" s="1"/>
  <c r="K662" i="1" s="1"/>
  <c r="K661" i="1" s="1"/>
  <c r="K660" i="1" s="1"/>
  <c r="K659" i="1" s="1"/>
  <c r="L664" i="1"/>
  <c r="L663" i="1" s="1"/>
  <c r="L662" i="1" s="1"/>
  <c r="L661" i="1" s="1"/>
  <c r="L660" i="1" s="1"/>
  <c r="L659" i="1" s="1"/>
  <c r="M664" i="1"/>
  <c r="G664" i="1"/>
  <c r="G663" i="1" s="1"/>
  <c r="G662" i="1" s="1"/>
  <c r="G661" i="1" s="1"/>
  <c r="G660" i="1" s="1"/>
  <c r="G659" i="1" s="1"/>
  <c r="H584" i="1"/>
  <c r="H583" i="1" s="1"/>
  <c r="I584" i="1"/>
  <c r="I583" i="1" s="1"/>
  <c r="J584" i="1"/>
  <c r="J583" i="1" s="1"/>
  <c r="K584" i="1"/>
  <c r="K583" i="1" s="1"/>
  <c r="L584" i="1"/>
  <c r="L583" i="1" s="1"/>
  <c r="M584" i="1"/>
  <c r="G584" i="1"/>
  <c r="G583" i="1" s="1"/>
  <c r="H490" i="1"/>
  <c r="H489" i="1" s="1"/>
  <c r="H488" i="1" s="1"/>
  <c r="I490" i="1"/>
  <c r="I489" i="1" s="1"/>
  <c r="I488" i="1" s="1"/>
  <c r="J490" i="1"/>
  <c r="J489" i="1" s="1"/>
  <c r="J488" i="1" s="1"/>
  <c r="K490" i="1"/>
  <c r="K489" i="1" s="1"/>
  <c r="K488" i="1" s="1"/>
  <c r="L490" i="1"/>
  <c r="L489" i="1" s="1"/>
  <c r="L488" i="1" s="1"/>
  <c r="M490" i="1"/>
  <c r="G490" i="1"/>
  <c r="G489" i="1" s="1"/>
  <c r="G488" i="1" s="1"/>
  <c r="H366" i="1"/>
  <c r="H365" i="1" s="1"/>
  <c r="H364" i="1" s="1"/>
  <c r="H363" i="1" s="1"/>
  <c r="H362" i="1" s="1"/>
  <c r="H361" i="1" s="1"/>
  <c r="I366" i="1"/>
  <c r="I365" i="1" s="1"/>
  <c r="I364" i="1" s="1"/>
  <c r="I363" i="1" s="1"/>
  <c r="I362" i="1" s="1"/>
  <c r="I361" i="1" s="1"/>
  <c r="J366" i="1"/>
  <c r="J365" i="1" s="1"/>
  <c r="J364" i="1" s="1"/>
  <c r="J363" i="1" s="1"/>
  <c r="J362" i="1" s="1"/>
  <c r="J361" i="1" s="1"/>
  <c r="K366" i="1"/>
  <c r="K365" i="1" s="1"/>
  <c r="K364" i="1" s="1"/>
  <c r="K363" i="1" s="1"/>
  <c r="K362" i="1" s="1"/>
  <c r="K361" i="1" s="1"/>
  <c r="L366" i="1"/>
  <c r="L365" i="1" s="1"/>
  <c r="L364" i="1" s="1"/>
  <c r="L363" i="1" s="1"/>
  <c r="L362" i="1" s="1"/>
  <c r="L361" i="1" s="1"/>
  <c r="M366" i="1"/>
  <c r="G366" i="1"/>
  <c r="G365" i="1" s="1"/>
  <c r="G364" i="1" s="1"/>
  <c r="G363" i="1" s="1"/>
  <c r="G362" i="1" s="1"/>
  <c r="G361" i="1" s="1"/>
  <c r="N1073" i="1" l="1"/>
  <c r="M583" i="1"/>
  <c r="N583" i="1" s="1"/>
  <c r="N584" i="1"/>
  <c r="M489" i="1"/>
  <c r="N490" i="1"/>
  <c r="M1037" i="1"/>
  <c r="N1038" i="1"/>
  <c r="M3815" i="1"/>
  <c r="N3816" i="1"/>
  <c r="M365" i="1"/>
  <c r="N366" i="1"/>
  <c r="M829" i="1"/>
  <c r="N830" i="1"/>
  <c r="M1224" i="1"/>
  <c r="N1225" i="1"/>
  <c r="M663" i="1"/>
  <c r="N664" i="1"/>
  <c r="M3807" i="1"/>
  <c r="N3807" i="1" s="1"/>
  <c r="N3808" i="1"/>
  <c r="H346" i="1"/>
  <c r="I346" i="1"/>
  <c r="J346" i="1"/>
  <c r="K346" i="1"/>
  <c r="L346" i="1"/>
  <c r="M346" i="1"/>
  <c r="G346" i="1"/>
  <c r="H253" i="1"/>
  <c r="H252" i="1" s="1"/>
  <c r="H251" i="1" s="1"/>
  <c r="H250" i="1" s="1"/>
  <c r="H249" i="1" s="1"/>
  <c r="H248" i="1" s="1"/>
  <c r="I253" i="1"/>
  <c r="I252" i="1" s="1"/>
  <c r="I251" i="1" s="1"/>
  <c r="I250" i="1" s="1"/>
  <c r="I249" i="1" s="1"/>
  <c r="I248" i="1" s="1"/>
  <c r="J253" i="1"/>
  <c r="J252" i="1" s="1"/>
  <c r="J251" i="1" s="1"/>
  <c r="J250" i="1" s="1"/>
  <c r="J249" i="1" s="1"/>
  <c r="J248" i="1" s="1"/>
  <c r="K253" i="1"/>
  <c r="K252" i="1" s="1"/>
  <c r="K251" i="1" s="1"/>
  <c r="K250" i="1" s="1"/>
  <c r="K249" i="1" s="1"/>
  <c r="K248" i="1" s="1"/>
  <c r="L253" i="1"/>
  <c r="L252" i="1" s="1"/>
  <c r="L251" i="1" s="1"/>
  <c r="L250" i="1" s="1"/>
  <c r="L249" i="1" s="1"/>
  <c r="L248" i="1" s="1"/>
  <c r="M253" i="1"/>
  <c r="G253" i="1"/>
  <c r="G252" i="1" s="1"/>
  <c r="G251" i="1" s="1"/>
  <c r="G250" i="1" s="1"/>
  <c r="G249" i="1" s="1"/>
  <c r="G248" i="1" s="1"/>
  <c r="H245" i="1"/>
  <c r="H244" i="1" s="1"/>
  <c r="I245" i="1"/>
  <c r="I244" i="1" s="1"/>
  <c r="J245" i="1"/>
  <c r="J244" i="1" s="1"/>
  <c r="K245" i="1"/>
  <c r="K244" i="1" s="1"/>
  <c r="L245" i="1"/>
  <c r="L244" i="1" s="1"/>
  <c r="M245" i="1"/>
  <c r="G245" i="1"/>
  <c r="G244" i="1" s="1"/>
  <c r="H169" i="1"/>
  <c r="H168" i="1" s="1"/>
  <c r="H167" i="1" s="1"/>
  <c r="H166" i="1" s="1"/>
  <c r="I169" i="1"/>
  <c r="I168" i="1" s="1"/>
  <c r="I167" i="1" s="1"/>
  <c r="I166" i="1" s="1"/>
  <c r="J169" i="1"/>
  <c r="J168" i="1" s="1"/>
  <c r="J167" i="1" s="1"/>
  <c r="J166" i="1" s="1"/>
  <c r="K169" i="1"/>
  <c r="K168" i="1" s="1"/>
  <c r="K167" i="1" s="1"/>
  <c r="K166" i="1" s="1"/>
  <c r="L169" i="1"/>
  <c r="L168" i="1" s="1"/>
  <c r="L167" i="1" s="1"/>
  <c r="L166" i="1" s="1"/>
  <c r="M169" i="1"/>
  <c r="G169" i="1"/>
  <c r="G168" i="1" s="1"/>
  <c r="H146" i="1"/>
  <c r="H145" i="1" s="1"/>
  <c r="I146" i="1"/>
  <c r="I145" i="1" s="1"/>
  <c r="J146" i="1"/>
  <c r="J145" i="1" s="1"/>
  <c r="K146" i="1"/>
  <c r="K145" i="1" s="1"/>
  <c r="L146" i="1"/>
  <c r="L145" i="1" s="1"/>
  <c r="M146" i="1"/>
  <c r="G146" i="1"/>
  <c r="G145" i="1" s="1"/>
  <c r="H92" i="1"/>
  <c r="H91" i="1" s="1"/>
  <c r="I92" i="1"/>
  <c r="I91" i="1" s="1"/>
  <c r="J92" i="1"/>
  <c r="J91" i="1" s="1"/>
  <c r="K92" i="1"/>
  <c r="K91" i="1" s="1"/>
  <c r="L92" i="1"/>
  <c r="L91" i="1" s="1"/>
  <c r="M92" i="1"/>
  <c r="G92" i="1"/>
  <c r="G91" i="1" s="1"/>
  <c r="N346" i="1" l="1"/>
  <c r="M244" i="1"/>
  <c r="N244" i="1" s="1"/>
  <c r="N245" i="1"/>
  <c r="M145" i="1"/>
  <c r="N145" i="1" s="1"/>
  <c r="N146" i="1"/>
  <c r="M91" i="1"/>
  <c r="N91" i="1" s="1"/>
  <c r="N92" i="1"/>
  <c r="M252" i="1"/>
  <c r="N253" i="1"/>
  <c r="M662" i="1"/>
  <c r="N663" i="1"/>
  <c r="M828" i="1"/>
  <c r="N828" i="1" s="1"/>
  <c r="N829" i="1"/>
  <c r="M3814" i="1"/>
  <c r="N3814" i="1" s="1"/>
  <c r="N3815" i="1"/>
  <c r="M488" i="1"/>
  <c r="N488" i="1" s="1"/>
  <c r="N489" i="1"/>
  <c r="M168" i="1"/>
  <c r="N169" i="1"/>
  <c r="M1223" i="1"/>
  <c r="N1224" i="1"/>
  <c r="M364" i="1"/>
  <c r="N365" i="1"/>
  <c r="M1036" i="1"/>
  <c r="N1036" i="1" s="1"/>
  <c r="N1037" i="1"/>
  <c r="H44" i="1"/>
  <c r="H43" i="1" s="1"/>
  <c r="I44" i="1"/>
  <c r="I43" i="1" s="1"/>
  <c r="J44" i="1"/>
  <c r="J43" i="1" s="1"/>
  <c r="K44" i="1"/>
  <c r="K43" i="1" s="1"/>
  <c r="L44" i="1"/>
  <c r="L43" i="1" s="1"/>
  <c r="M44" i="1"/>
  <c r="G44" i="1"/>
  <c r="G43" i="1" s="1"/>
  <c r="M43" i="1" l="1"/>
  <c r="N43" i="1" s="1"/>
  <c r="N44" i="1"/>
  <c r="M363" i="1"/>
  <c r="N364" i="1"/>
  <c r="M1222" i="1"/>
  <c r="N1222" i="1" s="1"/>
  <c r="N1223" i="1"/>
  <c r="M251" i="1"/>
  <c r="N252" i="1"/>
  <c r="M167" i="1"/>
  <c r="N168" i="1"/>
  <c r="M661" i="1"/>
  <c r="N662" i="1"/>
  <c r="H35" i="1"/>
  <c r="I35" i="1"/>
  <c r="J35" i="1"/>
  <c r="K35" i="1"/>
  <c r="L35" i="1"/>
  <c r="M35" i="1"/>
  <c r="G35" i="1"/>
  <c r="N35" i="1" l="1"/>
  <c r="M660" i="1"/>
  <c r="N661" i="1"/>
  <c r="M250" i="1"/>
  <c r="N251" i="1"/>
  <c r="M362" i="1"/>
  <c r="N363" i="1"/>
  <c r="M166" i="1"/>
  <c r="F674" i="1"/>
  <c r="F5938" i="1"/>
  <c r="F5787" i="1"/>
  <c r="F5785" i="1"/>
  <c r="G5772" i="1"/>
  <c r="G5771" i="1" s="1"/>
  <c r="H5772" i="1"/>
  <c r="H5771" i="1" s="1"/>
  <c r="I5772" i="1"/>
  <c r="I5771" i="1" s="1"/>
  <c r="J5772" i="1"/>
  <c r="J5771" i="1" s="1"/>
  <c r="K5772" i="1"/>
  <c r="K5771" i="1" s="1"/>
  <c r="L5772" i="1"/>
  <c r="L5771" i="1" s="1"/>
  <c r="M5772" i="1"/>
  <c r="F5772" i="1"/>
  <c r="F5771" i="1" s="1"/>
  <c r="F5767" i="1"/>
  <c r="F5571" i="1"/>
  <c r="F5524" i="1"/>
  <c r="F5505" i="1"/>
  <c r="F5504" i="1"/>
  <c r="F5475" i="1"/>
  <c r="F5472" i="1"/>
  <c r="F5471" i="1"/>
  <c r="F5366" i="1"/>
  <c r="F5361" i="1"/>
  <c r="F5349" i="1"/>
  <c r="G5094" i="1"/>
  <c r="H5094" i="1"/>
  <c r="I5094" i="1"/>
  <c r="J5094" i="1"/>
  <c r="K5094" i="1"/>
  <c r="L5094" i="1"/>
  <c r="M5094" i="1"/>
  <c r="F5094" i="1"/>
  <c r="F5078" i="1"/>
  <c r="F5073" i="1"/>
  <c r="F5061" i="1"/>
  <c r="F5016" i="1"/>
  <c r="F5014" i="1"/>
  <c r="F4926" i="1"/>
  <c r="F4895" i="1"/>
  <c r="F4881" i="1"/>
  <c r="G4762" i="1"/>
  <c r="G4761" i="1" s="1"/>
  <c r="H4762" i="1"/>
  <c r="H4761" i="1" s="1"/>
  <c r="I4762" i="1"/>
  <c r="I4761" i="1" s="1"/>
  <c r="J4762" i="1"/>
  <c r="J4761" i="1" s="1"/>
  <c r="K4762" i="1"/>
  <c r="K4761" i="1" s="1"/>
  <c r="L4762" i="1"/>
  <c r="L4761" i="1" s="1"/>
  <c r="M4762" i="1"/>
  <c r="F4762" i="1"/>
  <c r="F4761" i="1" s="1"/>
  <c r="F4758" i="1"/>
  <c r="F4749" i="1"/>
  <c r="F4572" i="1"/>
  <c r="F4552" i="1"/>
  <c r="F4279" i="1"/>
  <c r="F4237" i="1"/>
  <c r="F4185" i="1"/>
  <c r="F4150" i="1"/>
  <c r="F4144" i="1"/>
  <c r="F4125" i="1"/>
  <c r="F4119" i="1"/>
  <c r="F4074" i="1"/>
  <c r="F3986" i="1"/>
  <c r="F3958" i="1"/>
  <c r="F3953" i="1"/>
  <c r="F3945" i="1"/>
  <c r="F3905" i="1"/>
  <c r="F3886" i="1"/>
  <c r="F3875" i="1"/>
  <c r="F3847" i="1"/>
  <c r="F3838" i="1"/>
  <c r="F3829" i="1"/>
  <c r="F3658" i="1"/>
  <c r="F3440" i="1"/>
  <c r="F3343" i="1"/>
  <c r="F3119" i="1"/>
  <c r="F2698" i="1"/>
  <c r="F2627" i="1"/>
  <c r="F2468" i="1"/>
  <c r="F2430" i="1"/>
  <c r="F2420" i="1"/>
  <c r="F2412" i="1"/>
  <c r="F2361" i="1"/>
  <c r="F2348" i="1"/>
  <c r="F2345" i="1"/>
  <c r="F2101" i="1"/>
  <c r="F2098" i="1"/>
  <c r="F2060" i="1"/>
  <c r="F1984" i="1"/>
  <c r="F1622" i="1"/>
  <c r="F1530" i="1"/>
  <c r="F1625" i="1"/>
  <c r="F1703" i="1"/>
  <c r="F1725" i="1"/>
  <c r="F1728" i="1"/>
  <c r="F1367" i="1"/>
  <c r="F1266" i="1"/>
  <c r="F1121" i="1"/>
  <c r="F843" i="1"/>
  <c r="F817" i="1"/>
  <c r="F796" i="1"/>
  <c r="F787" i="1"/>
  <c r="F769" i="1"/>
  <c r="F768" i="1"/>
  <c r="G750" i="1"/>
  <c r="G749" i="1" s="1"/>
  <c r="H750" i="1"/>
  <c r="H749" i="1" s="1"/>
  <c r="I750" i="1"/>
  <c r="I749" i="1" s="1"/>
  <c r="J750" i="1"/>
  <c r="J749" i="1" s="1"/>
  <c r="K750" i="1"/>
  <c r="K749" i="1" s="1"/>
  <c r="L750" i="1"/>
  <c r="L749" i="1" s="1"/>
  <c r="M750" i="1"/>
  <c r="F750" i="1"/>
  <c r="F749" i="1" s="1"/>
  <c r="M749" i="1" l="1"/>
  <c r="N749" i="1" s="1"/>
  <c r="N750" i="1"/>
  <c r="M4761" i="1"/>
  <c r="N4761" i="1" s="1"/>
  <c r="N4762" i="1"/>
  <c r="M5771" i="1"/>
  <c r="N5771" i="1" s="1"/>
  <c r="N5772" i="1"/>
  <c r="M249" i="1"/>
  <c r="N250" i="1"/>
  <c r="M361" i="1"/>
  <c r="N361" i="1" s="1"/>
  <c r="N362" i="1"/>
  <c r="M659" i="1"/>
  <c r="N659" i="1" s="1"/>
  <c r="N660" i="1"/>
  <c r="F748" i="1"/>
  <c r="F723" i="1"/>
  <c r="F686" i="1"/>
  <c r="F677" i="1"/>
  <c r="F650" i="1"/>
  <c r="F559" i="1"/>
  <c r="F558" i="1"/>
  <c r="F545" i="1"/>
  <c r="F544" i="1"/>
  <c r="F395" i="1"/>
  <c r="F389" i="1"/>
  <c r="F343" i="1"/>
  <c r="F273" i="1"/>
  <c r="F267" i="1"/>
  <c r="F218" i="1"/>
  <c r="F207" i="1"/>
  <c r="F205" i="1"/>
  <c r="F198" i="1"/>
  <c r="F132" i="1"/>
  <c r="F34" i="1"/>
  <c r="F27" i="1"/>
  <c r="F19" i="1"/>
  <c r="F17" i="1"/>
  <c r="F1997" i="1"/>
  <c r="F1638" i="1"/>
  <c r="M248" i="1" l="1"/>
  <c r="N248" i="1" s="1"/>
  <c r="N249" i="1"/>
  <c r="F5933" i="1"/>
  <c r="F5924" i="1"/>
  <c r="F5921" i="1"/>
  <c r="F5907" i="1"/>
  <c r="G5894" i="1"/>
  <c r="H5894" i="1"/>
  <c r="H5893" i="1" s="1"/>
  <c r="I5894" i="1"/>
  <c r="I5893" i="1" s="1"/>
  <c r="J5894" i="1"/>
  <c r="J5893" i="1" s="1"/>
  <c r="K5894" i="1"/>
  <c r="K5893" i="1" s="1"/>
  <c r="L5894" i="1"/>
  <c r="L5893" i="1" s="1"/>
  <c r="M5894" i="1"/>
  <c r="F5894" i="1"/>
  <c r="F5893" i="1" s="1"/>
  <c r="F5892" i="1" s="1"/>
  <c r="F5891" i="1" s="1"/>
  <c r="F5890" i="1" s="1"/>
  <c r="F5889" i="1" s="1"/>
  <c r="F5778" i="1"/>
  <c r="F5760" i="1"/>
  <c r="F5748" i="1"/>
  <c r="F5565" i="1"/>
  <c r="F5564" i="1" s="1"/>
  <c r="F5563" i="1" s="1"/>
  <c r="F5518" i="1"/>
  <c r="G5507" i="1"/>
  <c r="G5506" i="1" s="1"/>
  <c r="H5507" i="1"/>
  <c r="H5506" i="1" s="1"/>
  <c r="I5507" i="1"/>
  <c r="I5506" i="1" s="1"/>
  <c r="J5507" i="1"/>
  <c r="J5506" i="1" s="1"/>
  <c r="K5507" i="1"/>
  <c r="K5506" i="1" s="1"/>
  <c r="L5507" i="1"/>
  <c r="L5506" i="1" s="1"/>
  <c r="M5507" i="1"/>
  <c r="F5507" i="1"/>
  <c r="F5506" i="1" s="1"/>
  <c r="F5498" i="1"/>
  <c r="F5497" i="1" s="1"/>
  <c r="F5495" i="1"/>
  <c r="F5494" i="1" s="1"/>
  <c r="F5483" i="1"/>
  <c r="G5477" i="1"/>
  <c r="G5476" i="1" s="1"/>
  <c r="H5477" i="1"/>
  <c r="H5476" i="1" s="1"/>
  <c r="I5477" i="1"/>
  <c r="I5476" i="1" s="1"/>
  <c r="J5477" i="1"/>
  <c r="J5476" i="1" s="1"/>
  <c r="K5477" i="1"/>
  <c r="K5476" i="1" s="1"/>
  <c r="L5477" i="1"/>
  <c r="L5476" i="1" s="1"/>
  <c r="M5477" i="1"/>
  <c r="F5477" i="1"/>
  <c r="F5476" i="1" s="1"/>
  <c r="F5454" i="1"/>
  <c r="F5453" i="1"/>
  <c r="F5442" i="1"/>
  <c r="F5389" i="1"/>
  <c r="F5358" i="1"/>
  <c r="F5346" i="1"/>
  <c r="F5332" i="1"/>
  <c r="F5327" i="1"/>
  <c r="F5309" i="1"/>
  <c r="F5303" i="1"/>
  <c r="F5297" i="1"/>
  <c r="F5292" i="1"/>
  <c r="F5287" i="1"/>
  <c r="F5282" i="1"/>
  <c r="F5275" i="1"/>
  <c r="F5265" i="1"/>
  <c r="F5169" i="1"/>
  <c r="F5162" i="1"/>
  <c r="F5145" i="1"/>
  <c r="F5068" i="1"/>
  <c r="F5058" i="1"/>
  <c r="F5041" i="1"/>
  <c r="F5035" i="1"/>
  <c r="F5025" i="1"/>
  <c r="F5023" i="1"/>
  <c r="F5005" i="1"/>
  <c r="F4842" i="1"/>
  <c r="F4837" i="1"/>
  <c r="F4835" i="1"/>
  <c r="F4831" i="1"/>
  <c r="F4827" i="1"/>
  <c r="F4823" i="1"/>
  <c r="F4821" i="1"/>
  <c r="F4819" i="1"/>
  <c r="F4815" i="1"/>
  <c r="F4809" i="1"/>
  <c r="F4788" i="1"/>
  <c r="F4783" i="1"/>
  <c r="F4770" i="1"/>
  <c r="F4767" i="1"/>
  <c r="F4731" i="1"/>
  <c r="F4712" i="1"/>
  <c r="F4709" i="1"/>
  <c r="F4689" i="1"/>
  <c r="F4686" i="1"/>
  <c r="F4681" i="1"/>
  <c r="F4660" i="1"/>
  <c r="F4657" i="1"/>
  <c r="F4650" i="1"/>
  <c r="F4644" i="1"/>
  <c r="F4593" i="1"/>
  <c r="F4583" i="1"/>
  <c r="G4531" i="1"/>
  <c r="H4531" i="1"/>
  <c r="I4531" i="1"/>
  <c r="J4531" i="1"/>
  <c r="K4531" i="1"/>
  <c r="L4531" i="1"/>
  <c r="M4531" i="1"/>
  <c r="F4531" i="1"/>
  <c r="G4529" i="1"/>
  <c r="H4529" i="1"/>
  <c r="I4529" i="1"/>
  <c r="J4529" i="1"/>
  <c r="K4529" i="1"/>
  <c r="L4529" i="1"/>
  <c r="M4529" i="1"/>
  <c r="F4529" i="1"/>
  <c r="G4525" i="1"/>
  <c r="G4524" i="1" s="1"/>
  <c r="G4523" i="1" s="1"/>
  <c r="H4525" i="1"/>
  <c r="H4524" i="1" s="1"/>
  <c r="H4523" i="1" s="1"/>
  <c r="I4525" i="1"/>
  <c r="I4524" i="1" s="1"/>
  <c r="I4523" i="1" s="1"/>
  <c r="J4525" i="1"/>
  <c r="J4524" i="1" s="1"/>
  <c r="J4523" i="1" s="1"/>
  <c r="K4525" i="1"/>
  <c r="K4524" i="1" s="1"/>
  <c r="K4523" i="1" s="1"/>
  <c r="L4525" i="1"/>
  <c r="L4524" i="1" s="1"/>
  <c r="L4523" i="1" s="1"/>
  <c r="M4525" i="1"/>
  <c r="F4525" i="1"/>
  <c r="F4524" i="1" s="1"/>
  <c r="F4523" i="1" s="1"/>
  <c r="G4521" i="1"/>
  <c r="G4520" i="1" s="1"/>
  <c r="G4519" i="1" s="1"/>
  <c r="H4521" i="1"/>
  <c r="H4520" i="1" s="1"/>
  <c r="H4519" i="1" s="1"/>
  <c r="I4521" i="1"/>
  <c r="I4520" i="1" s="1"/>
  <c r="I4519" i="1" s="1"/>
  <c r="J4521" i="1"/>
  <c r="J4520" i="1" s="1"/>
  <c r="J4519" i="1" s="1"/>
  <c r="K4521" i="1"/>
  <c r="K4520" i="1" s="1"/>
  <c r="K4519" i="1" s="1"/>
  <c r="L4521" i="1"/>
  <c r="L4520" i="1" s="1"/>
  <c r="L4519" i="1" s="1"/>
  <c r="M4521" i="1"/>
  <c r="F4521" i="1"/>
  <c r="F4520" i="1" s="1"/>
  <c r="F4519" i="1" s="1"/>
  <c r="G4517" i="1"/>
  <c r="H4517" i="1"/>
  <c r="I4517" i="1"/>
  <c r="J4517" i="1"/>
  <c r="K4517" i="1"/>
  <c r="L4517" i="1"/>
  <c r="M4517" i="1"/>
  <c r="F4517" i="1"/>
  <c r="G4515" i="1"/>
  <c r="H4515" i="1"/>
  <c r="I4515" i="1"/>
  <c r="J4515" i="1"/>
  <c r="K4515" i="1"/>
  <c r="L4515" i="1"/>
  <c r="M4515" i="1"/>
  <c r="F4515" i="1"/>
  <c r="G4513" i="1"/>
  <c r="H4513" i="1"/>
  <c r="I4513" i="1"/>
  <c r="J4513" i="1"/>
  <c r="K4513" i="1"/>
  <c r="L4513" i="1"/>
  <c r="M4513" i="1"/>
  <c r="F4513" i="1"/>
  <c r="G4509" i="1"/>
  <c r="G4508" i="1" s="1"/>
  <c r="G4507" i="1" s="1"/>
  <c r="H4509" i="1"/>
  <c r="H4508" i="1" s="1"/>
  <c r="H4507" i="1" s="1"/>
  <c r="I4509" i="1"/>
  <c r="I4508" i="1" s="1"/>
  <c r="I4507" i="1" s="1"/>
  <c r="J4509" i="1"/>
  <c r="J4508" i="1" s="1"/>
  <c r="J4507" i="1" s="1"/>
  <c r="K4509" i="1"/>
  <c r="K4508" i="1" s="1"/>
  <c r="K4507" i="1" s="1"/>
  <c r="L4509" i="1"/>
  <c r="L4508" i="1" s="1"/>
  <c r="L4507" i="1" s="1"/>
  <c r="M4509" i="1"/>
  <c r="F4509" i="1"/>
  <c r="F4508" i="1" s="1"/>
  <c r="F4507" i="1" s="1"/>
  <c r="F4493" i="1"/>
  <c r="F4442" i="1"/>
  <c r="F4451" i="1"/>
  <c r="F4418" i="1"/>
  <c r="F4403" i="1"/>
  <c r="G4389" i="1"/>
  <c r="G4388" i="1" s="1"/>
  <c r="H4389" i="1"/>
  <c r="H4388" i="1" s="1"/>
  <c r="I4389" i="1"/>
  <c r="I4388" i="1" s="1"/>
  <c r="J4389" i="1"/>
  <c r="J4388" i="1" s="1"/>
  <c r="K4389" i="1"/>
  <c r="K4388" i="1" s="1"/>
  <c r="L4389" i="1"/>
  <c r="L4388" i="1" s="1"/>
  <c r="M4389" i="1"/>
  <c r="F4389" i="1"/>
  <c r="F4388" i="1" s="1"/>
  <c r="F4383" i="1"/>
  <c r="M4388" i="1" l="1"/>
  <c r="N4388" i="1" s="1"/>
  <c r="N4389" i="1"/>
  <c r="M5506" i="1"/>
  <c r="M4508" i="1"/>
  <c r="N4509" i="1"/>
  <c r="N4513" i="1"/>
  <c r="N4515" i="1"/>
  <c r="N4517" i="1"/>
  <c r="M4520" i="1"/>
  <c r="N4521" i="1"/>
  <c r="M4524" i="1"/>
  <c r="N4525" i="1"/>
  <c r="N4529" i="1"/>
  <c r="N4531" i="1"/>
  <c r="M5476" i="1"/>
  <c r="N5476" i="1" s="1"/>
  <c r="N5477" i="1"/>
  <c r="M5893" i="1"/>
  <c r="M5892" i="1" s="1"/>
  <c r="I5892" i="1"/>
  <c r="I5891" i="1" s="1"/>
  <c r="I5890" i="1" s="1"/>
  <c r="I5889" i="1" s="1"/>
  <c r="L5892" i="1"/>
  <c r="L5891" i="1" s="1"/>
  <c r="L5890" i="1" s="1"/>
  <c r="L5889" i="1" s="1"/>
  <c r="H5892" i="1"/>
  <c r="H5891" i="1" s="1"/>
  <c r="H5890" i="1" s="1"/>
  <c r="H5889" i="1" s="1"/>
  <c r="J5892" i="1"/>
  <c r="J5891" i="1" s="1"/>
  <c r="J5890" i="1" s="1"/>
  <c r="J5889" i="1" s="1"/>
  <c r="K5892" i="1"/>
  <c r="K5891" i="1" s="1"/>
  <c r="K5890" i="1" s="1"/>
  <c r="K5889" i="1" s="1"/>
  <c r="G5893" i="1"/>
  <c r="G5892" i="1" s="1"/>
  <c r="G5891" i="1" s="1"/>
  <c r="G5890" i="1" s="1"/>
  <c r="G5889" i="1" s="1"/>
  <c r="K4528" i="1"/>
  <c r="K4527" i="1" s="1"/>
  <c r="F4512" i="1"/>
  <c r="F4511" i="1" s="1"/>
  <c r="J4528" i="1"/>
  <c r="J4527" i="1" s="1"/>
  <c r="F5493" i="1"/>
  <c r="G4528" i="1"/>
  <c r="G4527" i="1" s="1"/>
  <c r="J4512" i="1"/>
  <c r="J4511" i="1" s="1"/>
  <c r="L4512" i="1"/>
  <c r="L4511" i="1" s="1"/>
  <c r="K4512" i="1"/>
  <c r="K4511" i="1" s="1"/>
  <c r="G4512" i="1"/>
  <c r="G4511" i="1" s="1"/>
  <c r="L4528" i="1"/>
  <c r="L4527" i="1" s="1"/>
  <c r="H4528" i="1"/>
  <c r="H4527" i="1" s="1"/>
  <c r="H4512" i="1"/>
  <c r="H4511" i="1" s="1"/>
  <c r="F4528" i="1"/>
  <c r="F4527" i="1" s="1"/>
  <c r="M4528" i="1"/>
  <c r="I4528" i="1"/>
  <c r="I4527" i="1" s="1"/>
  <c r="M4512" i="1"/>
  <c r="I4512" i="1"/>
  <c r="I4511" i="1" s="1"/>
  <c r="F4379" i="1"/>
  <c r="F4370" i="1"/>
  <c r="G4356" i="1"/>
  <c r="G4355" i="1" s="1"/>
  <c r="H4356" i="1"/>
  <c r="H4355" i="1" s="1"/>
  <c r="I4356" i="1"/>
  <c r="I4355" i="1" s="1"/>
  <c r="J4356" i="1"/>
  <c r="J4355" i="1" s="1"/>
  <c r="K4356" i="1"/>
  <c r="K4355" i="1" s="1"/>
  <c r="L4356" i="1"/>
  <c r="L4355" i="1" s="1"/>
  <c r="M4356" i="1"/>
  <c r="G4359" i="1"/>
  <c r="G4358" i="1" s="1"/>
  <c r="H4359" i="1"/>
  <c r="H4358" i="1" s="1"/>
  <c r="I4359" i="1"/>
  <c r="I4358" i="1" s="1"/>
  <c r="J4359" i="1"/>
  <c r="J4358" i="1" s="1"/>
  <c r="K4359" i="1"/>
  <c r="K4358" i="1" s="1"/>
  <c r="L4359" i="1"/>
  <c r="L4358" i="1" s="1"/>
  <c r="M4359" i="1"/>
  <c r="F4359" i="1"/>
  <c r="F4358" i="1" s="1"/>
  <c r="F4356" i="1"/>
  <c r="F4355" i="1" s="1"/>
  <c r="G4326" i="1"/>
  <c r="G4325" i="1" s="1"/>
  <c r="G4324" i="1" s="1"/>
  <c r="G4323" i="1" s="1"/>
  <c r="G4322" i="1" s="1"/>
  <c r="H4326" i="1"/>
  <c r="H4325" i="1" s="1"/>
  <c r="H4324" i="1" s="1"/>
  <c r="H4323" i="1" s="1"/>
  <c r="H4322" i="1" s="1"/>
  <c r="I4326" i="1"/>
  <c r="I4325" i="1" s="1"/>
  <c r="I4324" i="1" s="1"/>
  <c r="I4323" i="1" s="1"/>
  <c r="I4322" i="1" s="1"/>
  <c r="J4326" i="1"/>
  <c r="J4325" i="1" s="1"/>
  <c r="J4324" i="1" s="1"/>
  <c r="J4323" i="1" s="1"/>
  <c r="J4322" i="1" s="1"/>
  <c r="K4326" i="1"/>
  <c r="K4325" i="1" s="1"/>
  <c r="K4324" i="1" s="1"/>
  <c r="K4323" i="1" s="1"/>
  <c r="K4322" i="1" s="1"/>
  <c r="L4326" i="1"/>
  <c r="L4325" i="1" s="1"/>
  <c r="L4324" i="1" s="1"/>
  <c r="L4323" i="1" s="1"/>
  <c r="L4322" i="1" s="1"/>
  <c r="M4326" i="1"/>
  <c r="F4326" i="1"/>
  <c r="F4325" i="1" s="1"/>
  <c r="F4324" i="1" s="1"/>
  <c r="F4323" i="1" s="1"/>
  <c r="F4322" i="1" s="1"/>
  <c r="M4355" i="1" l="1"/>
  <c r="N4355" i="1" s="1"/>
  <c r="N4356" i="1"/>
  <c r="M4527" i="1"/>
  <c r="N4527" i="1" s="1"/>
  <c r="N4528" i="1"/>
  <c r="M5891" i="1"/>
  <c r="N5892" i="1"/>
  <c r="M4523" i="1"/>
  <c r="N4523" i="1" s="1"/>
  <c r="N4524" i="1"/>
  <c r="M4325" i="1"/>
  <c r="N4326" i="1"/>
  <c r="M4511" i="1"/>
  <c r="N4511" i="1" s="1"/>
  <c r="N4512" i="1"/>
  <c r="M4519" i="1"/>
  <c r="N4519" i="1" s="1"/>
  <c r="N4520" i="1"/>
  <c r="M4358" i="1"/>
  <c r="M4507" i="1"/>
  <c r="N4507" i="1" s="1"/>
  <c r="N4508" i="1"/>
  <c r="G4354" i="1"/>
  <c r="G4353" i="1" s="1"/>
  <c r="G4352" i="1" s="1"/>
  <c r="G4345" i="1" s="1"/>
  <c r="K4354" i="1"/>
  <c r="K4353" i="1" s="1"/>
  <c r="K4352" i="1" s="1"/>
  <c r="K4345" i="1" s="1"/>
  <c r="J4354" i="1"/>
  <c r="J4353" i="1" s="1"/>
  <c r="J4352" i="1" s="1"/>
  <c r="J4345" i="1" s="1"/>
  <c r="I4354" i="1"/>
  <c r="I4353" i="1" s="1"/>
  <c r="I4352" i="1" s="1"/>
  <c r="I4345" i="1" s="1"/>
  <c r="L4354" i="1"/>
  <c r="L4353" i="1" s="1"/>
  <c r="L4352" i="1" s="1"/>
  <c r="L4345" i="1" s="1"/>
  <c r="H4354" i="1"/>
  <c r="H4353" i="1" s="1"/>
  <c r="H4352" i="1" s="1"/>
  <c r="H4345" i="1" s="1"/>
  <c r="G4506" i="1"/>
  <c r="G4505" i="1" s="1"/>
  <c r="F4506" i="1"/>
  <c r="F4505" i="1" s="1"/>
  <c r="K4506" i="1"/>
  <c r="K4505" i="1" s="1"/>
  <c r="J4506" i="1"/>
  <c r="J4505" i="1" s="1"/>
  <c r="H4506" i="1"/>
  <c r="H4505" i="1" s="1"/>
  <c r="I4506" i="1"/>
  <c r="I4505" i="1" s="1"/>
  <c r="L4506" i="1"/>
  <c r="L4505" i="1" s="1"/>
  <c r="F4354" i="1"/>
  <c r="F4353" i="1" s="1"/>
  <c r="F4352" i="1" s="1"/>
  <c r="F4345" i="1" s="1"/>
  <c r="M4506" i="1" l="1"/>
  <c r="M4354" i="1"/>
  <c r="M4353" i="1" s="1"/>
  <c r="M4505" i="1"/>
  <c r="N4505" i="1" s="1"/>
  <c r="N4506" i="1"/>
  <c r="M4324" i="1"/>
  <c r="N4325" i="1"/>
  <c r="M5890" i="1"/>
  <c r="N5891" i="1"/>
  <c r="F4268" i="1"/>
  <c r="F4215" i="1"/>
  <c r="F4230" i="1"/>
  <c r="F4227" i="1"/>
  <c r="G4202" i="1"/>
  <c r="G4201" i="1" s="1"/>
  <c r="H4202" i="1"/>
  <c r="H4201" i="1" s="1"/>
  <c r="I4202" i="1"/>
  <c r="I4201" i="1" s="1"/>
  <c r="J4202" i="1"/>
  <c r="J4201" i="1" s="1"/>
  <c r="K4202" i="1"/>
  <c r="K4201" i="1" s="1"/>
  <c r="L4202" i="1"/>
  <c r="L4201" i="1" s="1"/>
  <c r="M4202" i="1"/>
  <c r="F4202" i="1"/>
  <c r="F4201" i="1" s="1"/>
  <c r="N4354" i="1" l="1"/>
  <c r="M4201" i="1"/>
  <c r="N4201" i="1" s="1"/>
  <c r="N4202" i="1"/>
  <c r="M5889" i="1"/>
  <c r="N5889" i="1" s="1"/>
  <c r="N5890" i="1"/>
  <c r="M4352" i="1"/>
  <c r="N4353" i="1"/>
  <c r="M4323" i="1"/>
  <c r="N4324" i="1"/>
  <c r="F4197" i="1"/>
  <c r="F4141" i="1"/>
  <c r="F4121" i="1"/>
  <c r="F4100" i="1"/>
  <c r="F4063" i="1"/>
  <c r="F3978" i="1"/>
  <c r="F3919" i="1"/>
  <c r="F3893" i="1"/>
  <c r="F3835" i="1"/>
  <c r="F3773" i="1"/>
  <c r="F3761" i="1"/>
  <c r="F3715" i="1"/>
  <c r="F3705" i="1"/>
  <c r="F3697" i="1"/>
  <c r="F3645" i="1"/>
  <c r="F3549" i="1"/>
  <c r="F3514" i="1"/>
  <c r="F3445" i="1"/>
  <c r="F3447" i="1"/>
  <c r="F3457" i="1"/>
  <c r="F3435" i="1"/>
  <c r="F3420" i="1"/>
  <c r="F3405" i="1"/>
  <c r="F3402" i="1"/>
  <c r="F3359" i="1"/>
  <c r="F3346" i="1"/>
  <c r="F3289" i="1"/>
  <c r="F3282" i="1"/>
  <c r="F3196" i="1"/>
  <c r="F3184" i="1"/>
  <c r="F3155" i="1"/>
  <c r="F3142" i="1"/>
  <c r="F3144" i="1"/>
  <c r="F3149" i="1"/>
  <c r="F3137" i="1"/>
  <c r="F3132" i="1"/>
  <c r="F3109" i="1"/>
  <c r="F3104" i="1"/>
  <c r="F3101" i="1"/>
  <c r="F3060" i="1"/>
  <c r="F3047" i="1"/>
  <c r="F3044" i="1"/>
  <c r="F3026" i="1"/>
  <c r="F2883" i="1"/>
  <c r="F2833" i="1"/>
  <c r="F2827" i="1"/>
  <c r="F2817" i="1"/>
  <c r="F2815" i="1"/>
  <c r="F2785" i="1"/>
  <c r="F2726" i="1"/>
  <c r="F2473" i="1"/>
  <c r="F2472" i="1" s="1"/>
  <c r="F2471" i="1" s="1"/>
  <c r="F2483" i="1"/>
  <c r="F2438" i="1"/>
  <c r="F2327" i="1"/>
  <c r="F2325" i="1"/>
  <c r="F2197" i="1"/>
  <c r="F2183" i="1"/>
  <c r="F2106" i="1"/>
  <c r="F2108" i="1"/>
  <c r="F2116" i="1"/>
  <c r="F2087" i="1"/>
  <c r="F2050" i="1"/>
  <c r="F2042" i="1"/>
  <c r="F1741" i="1"/>
  <c r="F1739" i="1"/>
  <c r="F1746" i="1"/>
  <c r="F1713" i="1"/>
  <c r="F1693" i="1"/>
  <c r="F1647" i="1"/>
  <c r="F1602" i="1"/>
  <c r="F1500" i="1"/>
  <c r="F1446" i="1"/>
  <c r="F1385" i="1"/>
  <c r="F1390" i="1"/>
  <c r="F1372" i="1"/>
  <c r="F1336" i="1"/>
  <c r="F1326" i="1"/>
  <c r="F1318" i="1"/>
  <c r="F1269" i="1"/>
  <c r="F1246" i="1"/>
  <c r="F1204" i="1"/>
  <c r="F854" i="1"/>
  <c r="F774" i="1"/>
  <c r="F747" i="1"/>
  <c r="F693" i="1"/>
  <c r="F691" i="1"/>
  <c r="F673" i="1"/>
  <c r="F597" i="1"/>
  <c r="F588" i="1"/>
  <c r="F587" i="1" s="1"/>
  <c r="F586" i="1" s="1"/>
  <c r="F516" i="1"/>
  <c r="F298" i="1"/>
  <c r="F282" i="1"/>
  <c r="F192" i="1"/>
  <c r="F144" i="1"/>
  <c r="M4322" i="1" l="1"/>
  <c r="N4322" i="1" s="1"/>
  <c r="N4323" i="1"/>
  <c r="M4345" i="1"/>
  <c r="N4345" i="1" s="1"/>
  <c r="N4352" i="1"/>
  <c r="F1738" i="1"/>
  <c r="F1737" i="1" s="1"/>
  <c r="F3444" i="1"/>
  <c r="F3443" i="1" s="1"/>
  <c r="F3141" i="1"/>
  <c r="F3140" i="1" s="1"/>
  <c r="F2814" i="1"/>
  <c r="F2813" i="1" s="1"/>
  <c r="F2105" i="1"/>
  <c r="F2104" i="1" s="1"/>
  <c r="G5923" i="1" l="1"/>
  <c r="G5922" i="1" s="1"/>
  <c r="G5920" i="1"/>
  <c r="G5919" i="1" s="1"/>
  <c r="G5915" i="1"/>
  <c r="G5914" i="1" s="1"/>
  <c r="G5912" i="1"/>
  <c r="G5911" i="1" s="1"/>
  <c r="G5908" i="1"/>
  <c r="G5906" i="1"/>
  <c r="G5886" i="1"/>
  <c r="G5885" i="1" s="1"/>
  <c r="G5884" i="1" s="1"/>
  <c r="G5883" i="1" s="1"/>
  <c r="G5881" i="1"/>
  <c r="G5879" i="1"/>
  <c r="G5877" i="1"/>
  <c r="G5874" i="1"/>
  <c r="G5873" i="1" s="1"/>
  <c r="G5861" i="1"/>
  <c r="G5858" i="1"/>
  <c r="G5853" i="1"/>
  <c r="G5852" i="1" s="1"/>
  <c r="G5851" i="1" s="1"/>
  <c r="G5850" i="1" s="1"/>
  <c r="G5849" i="1" s="1"/>
  <c r="G5846" i="1"/>
  <c r="G5845" i="1" s="1"/>
  <c r="G5843" i="1"/>
  <c r="G5842" i="1" s="1"/>
  <c r="G5836" i="1"/>
  <c r="G5835" i="1" s="1"/>
  <c r="G5834" i="1" s="1"/>
  <c r="G5833" i="1" s="1"/>
  <c r="G5831" i="1"/>
  <c r="G5830" i="1" s="1"/>
  <c r="G5828" i="1"/>
  <c r="G5827" i="1" s="1"/>
  <c r="G5825" i="1"/>
  <c r="G5824" i="1" s="1"/>
  <c r="G5822" i="1"/>
  <c r="G5821" i="1" s="1"/>
  <c r="G5819" i="1"/>
  <c r="G5817" i="1"/>
  <c r="G5814" i="1"/>
  <c r="G5813" i="1" s="1"/>
  <c r="G5809" i="1"/>
  <c r="G5808" i="1" s="1"/>
  <c r="G5807" i="1" s="1"/>
  <c r="G5805" i="1"/>
  <c r="G5804" i="1" s="1"/>
  <c r="G5803" i="1" s="1"/>
  <c r="G5797" i="1"/>
  <c r="G5795" i="1"/>
  <c r="G5793" i="1"/>
  <c r="G5786" i="1"/>
  <c r="G5784" i="1"/>
  <c r="G5779" i="1"/>
  <c r="G5777" i="1"/>
  <c r="G5769" i="1"/>
  <c r="G5768" i="1" s="1"/>
  <c r="G5766" i="1"/>
  <c r="G5765" i="1" s="1"/>
  <c r="G5761" i="1"/>
  <c r="G5759" i="1"/>
  <c r="G5756" i="1"/>
  <c r="G5755" i="1" s="1"/>
  <c r="G5753" i="1"/>
  <c r="G5752" i="1" s="1"/>
  <c r="G5750" i="1"/>
  <c r="G5749" i="1" s="1"/>
  <c r="G5747" i="1"/>
  <c r="G5746" i="1" s="1"/>
  <c r="G5739" i="1"/>
  <c r="G5738" i="1" s="1"/>
  <c r="G5737" i="1" s="1"/>
  <c r="G5736" i="1" s="1"/>
  <c r="G5734" i="1"/>
  <c r="G5732" i="1"/>
  <c r="G5730" i="1"/>
  <c r="G5727" i="1"/>
  <c r="G5726" i="1" s="1"/>
  <c r="G5719" i="1"/>
  <c r="G5718" i="1" s="1"/>
  <c r="G5711" i="1"/>
  <c r="G5710" i="1" s="1"/>
  <c r="G5708" i="1"/>
  <c r="G5707" i="1" s="1"/>
  <c r="G5705" i="1"/>
  <c r="G5704" i="1" s="1"/>
  <c r="G5699" i="1"/>
  <c r="G5697" i="1"/>
  <c r="G5695" i="1"/>
  <c r="G5692" i="1"/>
  <c r="G5691" i="1" s="1"/>
  <c r="G5688" i="1"/>
  <c r="G5687" i="1" s="1"/>
  <c r="G5685" i="1"/>
  <c r="G5684" i="1" s="1"/>
  <c r="G5680" i="1"/>
  <c r="G5678" i="1"/>
  <c r="G5670" i="1"/>
  <c r="G5668" i="1"/>
  <c r="G5666" i="1"/>
  <c r="G5663" i="1"/>
  <c r="G5662" i="1" s="1"/>
  <c r="G5659" i="1"/>
  <c r="G5658" i="1" s="1"/>
  <c r="G5657" i="1" s="1"/>
  <c r="G5651" i="1"/>
  <c r="G5649" i="1"/>
  <c r="G5647" i="1"/>
  <c r="G5644" i="1"/>
  <c r="G5643" i="1" s="1"/>
  <c r="G5640" i="1"/>
  <c r="G5639" i="1" s="1"/>
  <c r="G5638" i="1" s="1"/>
  <c r="G5632" i="1"/>
  <c r="G5630" i="1"/>
  <c r="G5628" i="1"/>
  <c r="G5625" i="1"/>
  <c r="G5624" i="1" s="1"/>
  <c r="G5616" i="1"/>
  <c r="G5615" i="1" s="1"/>
  <c r="G5613" i="1"/>
  <c r="G5611" i="1"/>
  <c r="G5609" i="1"/>
  <c r="G5604" i="1"/>
  <c r="G5603" i="1" s="1"/>
  <c r="G5602" i="1" s="1"/>
  <c r="G5600" i="1"/>
  <c r="G5599" i="1" s="1"/>
  <c r="G5593" i="1"/>
  <c r="G5592" i="1" s="1"/>
  <c r="G5591" i="1" s="1"/>
  <c r="G5590" i="1" s="1"/>
  <c r="G5588" i="1"/>
  <c r="G5587" i="1" s="1"/>
  <c r="G5585" i="1"/>
  <c r="G5584" i="1" s="1"/>
  <c r="G5581" i="1"/>
  <c r="G5579" i="1"/>
  <c r="G5574" i="1"/>
  <c r="G5570" i="1"/>
  <c r="G5565" i="1"/>
  <c r="G5564" i="1" s="1"/>
  <c r="G5563" i="1" s="1"/>
  <c r="G5561" i="1"/>
  <c r="G5560" i="1" s="1"/>
  <c r="G5558" i="1"/>
  <c r="G5557" i="1" s="1"/>
  <c r="G5550" i="1"/>
  <c r="G5549" i="1" s="1"/>
  <c r="G5546" i="1"/>
  <c r="G5545" i="1" s="1"/>
  <c r="G5544" i="1"/>
  <c r="G5543" i="1" s="1"/>
  <c r="G5542" i="1"/>
  <c r="G5541" i="1" s="1"/>
  <c r="G5535" i="1"/>
  <c r="G5534" i="1" s="1"/>
  <c r="G5533" i="1" s="1"/>
  <c r="G5532" i="1" s="1"/>
  <c r="G5531" i="1" s="1"/>
  <c r="G5529" i="1"/>
  <c r="G5528" i="1" s="1"/>
  <c r="G5526" i="1"/>
  <c r="G5525" i="1" s="1"/>
  <c r="G5522" i="1"/>
  <c r="G5520" i="1"/>
  <c r="G5516" i="1"/>
  <c r="G5515" i="1" s="1"/>
  <c r="G5510" i="1"/>
  <c r="G5509" i="1" s="1"/>
  <c r="G5503" i="1"/>
  <c r="G5502" i="1" s="1"/>
  <c r="G5498" i="1"/>
  <c r="G5497" i="1" s="1"/>
  <c r="G5495" i="1"/>
  <c r="G5494" i="1" s="1"/>
  <c r="G5489" i="1"/>
  <c r="G5485" i="1"/>
  <c r="G5481" i="1"/>
  <c r="G5480" i="1" s="1"/>
  <c r="G5474" i="1"/>
  <c r="G5473" i="1" s="1"/>
  <c r="G5470" i="1"/>
  <c r="G5469" i="1" s="1"/>
  <c r="G5466" i="1"/>
  <c r="G5465" i="1" s="1"/>
  <c r="G5462" i="1"/>
  <c r="G5461" i="1"/>
  <c r="G5460" i="1" s="1"/>
  <c r="G5456" i="1"/>
  <c r="G5455" i="1" s="1"/>
  <c r="G5452" i="1"/>
  <c r="G5451" i="1" s="1"/>
  <c r="G5448" i="1"/>
  <c r="G5447" i="1" s="1"/>
  <c r="G5444" i="1"/>
  <c r="G5443" i="1" s="1"/>
  <c r="G5441" i="1"/>
  <c r="G5440" i="1" s="1"/>
  <c r="G5438" i="1"/>
  <c r="G5437" i="1" s="1"/>
  <c r="G5430" i="1"/>
  <c r="G5429" i="1" s="1"/>
  <c r="G5428" i="1" s="1"/>
  <c r="G5427" i="1" s="1"/>
  <c r="G5424" i="1"/>
  <c r="G5423" i="1" s="1"/>
  <c r="G5422" i="1" s="1"/>
  <c r="G5421" i="1" s="1"/>
  <c r="G5420" i="1" s="1"/>
  <c r="G5417" i="1"/>
  <c r="G5416" i="1"/>
  <c r="G5411" i="1"/>
  <c r="G5410" i="1" s="1"/>
  <c r="G5395" i="1"/>
  <c r="G5394" i="1" s="1"/>
  <c r="G5393" i="1" s="1"/>
  <c r="G5392" i="1" s="1"/>
  <c r="G5391" i="1" s="1"/>
  <c r="G5390" i="1" s="1"/>
  <c r="G5388" i="1"/>
  <c r="G5387" i="1" s="1"/>
  <c r="G5386" i="1" s="1"/>
  <c r="G5385" i="1" s="1"/>
  <c r="G5384" i="1" s="1"/>
  <c r="G5383" i="1" s="1"/>
  <c r="G5378" i="1"/>
  <c r="G5377" i="1" s="1"/>
  <c r="G5375" i="1"/>
  <c r="G5374" i="1" s="1"/>
  <c r="G5371" i="1"/>
  <c r="G5370" i="1" s="1"/>
  <c r="G5369" i="1"/>
  <c r="G5368" i="1" s="1"/>
  <c r="G5367" i="1" s="1"/>
  <c r="G5365" i="1"/>
  <c r="G5364" i="1" s="1"/>
  <c r="G5362" i="1"/>
  <c r="G5360" i="1"/>
  <c r="G5357" i="1"/>
  <c r="G5356" i="1" s="1"/>
  <c r="G5354" i="1"/>
  <c r="G5353" i="1" s="1"/>
  <c r="G5351" i="1"/>
  <c r="G5350" i="1" s="1"/>
  <c r="G5348" i="1"/>
  <c r="G5347" i="1" s="1"/>
  <c r="G5345" i="1"/>
  <c r="G5344" i="1" s="1"/>
  <c r="G5341" i="1"/>
  <c r="G5340" i="1" s="1"/>
  <c r="G5338" i="1"/>
  <c r="G5337" i="1" s="1"/>
  <c r="G5335" i="1"/>
  <c r="G5334" i="1" s="1"/>
  <c r="G5331" i="1"/>
  <c r="G5330" i="1" s="1"/>
  <c r="G5328" i="1"/>
  <c r="G5326" i="1"/>
  <c r="G5323" i="1"/>
  <c r="G5321" i="1"/>
  <c r="G5319" i="1"/>
  <c r="G5315" i="1"/>
  <c r="G5313" i="1"/>
  <c r="G5308" i="1"/>
  <c r="G5307" i="1" s="1"/>
  <c r="G5306" i="1" s="1"/>
  <c r="G5305" i="1" s="1"/>
  <c r="G5304" i="1" s="1"/>
  <c r="G5302" i="1"/>
  <c r="G5301" i="1" s="1"/>
  <c r="G5300" i="1" s="1"/>
  <c r="G5299" i="1" s="1"/>
  <c r="G5298" i="1" s="1"/>
  <c r="G5296" i="1"/>
  <c r="G5295" i="1" s="1"/>
  <c r="G5293" i="1"/>
  <c r="G5291" i="1"/>
  <c r="G5288" i="1"/>
  <c r="G5286" i="1"/>
  <c r="G5281" i="1"/>
  <c r="G5280" i="1" s="1"/>
  <c r="G5279" i="1" s="1"/>
  <c r="G5277" i="1"/>
  <c r="G5276" i="1" s="1"/>
  <c r="G5273" i="1"/>
  <c r="G5272" i="1" s="1"/>
  <c r="G5270" i="1"/>
  <c r="G5269" i="1" s="1"/>
  <c r="G5267" i="1"/>
  <c r="G5266" i="1" s="1"/>
  <c r="G5264" i="1"/>
  <c r="G5262" i="1"/>
  <c r="G5255" i="1"/>
  <c r="G5253" i="1"/>
  <c r="G5251" i="1"/>
  <c r="G5249" i="1"/>
  <c r="G5246" i="1"/>
  <c r="G5245" i="1" s="1"/>
  <c r="G5241" i="1"/>
  <c r="G5240" i="1" s="1"/>
  <c r="G5239" i="1" s="1"/>
  <c r="G5238" i="1" s="1"/>
  <c r="G5235" i="1"/>
  <c r="G5234" i="1" s="1"/>
  <c r="G5233" i="1" s="1"/>
  <c r="G5232" i="1" s="1"/>
  <c r="G5226" i="1" s="1"/>
  <c r="G5222" i="1"/>
  <c r="G5220" i="1"/>
  <c r="G5218" i="1"/>
  <c r="G5215" i="1"/>
  <c r="G5214" i="1" s="1"/>
  <c r="G5210" i="1"/>
  <c r="G5209" i="1" s="1"/>
  <c r="G5208" i="1" s="1"/>
  <c r="G5206" i="1"/>
  <c r="G5205" i="1" s="1"/>
  <c r="G5204" i="1" s="1"/>
  <c r="G5201" i="1"/>
  <c r="G5200" i="1" s="1"/>
  <c r="G5199" i="1" s="1"/>
  <c r="G5197" i="1"/>
  <c r="G5196" i="1" s="1"/>
  <c r="G5195" i="1" s="1"/>
  <c r="G5190" i="1"/>
  <c r="G5189" i="1" s="1"/>
  <c r="G5187" i="1"/>
  <c r="G5186" i="1" s="1"/>
  <c r="G5184" i="1"/>
  <c r="G5183" i="1" s="1"/>
  <c r="G5177" i="1"/>
  <c r="G5175" i="1"/>
  <c r="G5173" i="1"/>
  <c r="G5168" i="1"/>
  <c r="G5166" i="1"/>
  <c r="G5163" i="1"/>
  <c r="G5161" i="1"/>
  <c r="G5159" i="1"/>
  <c r="G5155" i="1"/>
  <c r="G5154" i="1" s="1"/>
  <c r="G5153" i="1" s="1"/>
  <c r="G5151" i="1"/>
  <c r="G5150" i="1"/>
  <c r="G5149" i="1" s="1"/>
  <c r="G5146" i="1"/>
  <c r="G5144" i="1"/>
  <c r="G5142" i="1"/>
  <c r="G5128" i="1"/>
  <c r="G5127" i="1" s="1"/>
  <c r="G5126" i="1" s="1"/>
  <c r="G5125" i="1" s="1"/>
  <c r="G5124" i="1" s="1"/>
  <c r="G5123" i="1" s="1"/>
  <c r="G5120" i="1"/>
  <c r="G5119" i="1" s="1"/>
  <c r="G5118" i="1" s="1"/>
  <c r="G5117" i="1" s="1"/>
  <c r="G5115" i="1"/>
  <c r="G5113" i="1"/>
  <c r="G5111" i="1"/>
  <c r="G5108" i="1"/>
  <c r="G5107" i="1" s="1"/>
  <c r="G5092" i="1"/>
  <c r="G5086" i="1"/>
  <c r="G5084" i="1"/>
  <c r="G5079" i="1"/>
  <c r="G5077" i="1"/>
  <c r="G5072" i="1"/>
  <c r="G5071" i="1" s="1"/>
  <c r="G5070" i="1" s="1"/>
  <c r="G5069" i="1" s="1"/>
  <c r="G5067" i="1"/>
  <c r="G5066" i="1" s="1"/>
  <c r="G5064" i="1"/>
  <c r="G5063" i="1" s="1"/>
  <c r="G5060" i="1"/>
  <c r="G5059" i="1" s="1"/>
  <c r="G5057" i="1"/>
  <c r="G5056" i="1" s="1"/>
  <c r="G5054" i="1"/>
  <c r="G5053" i="1" s="1"/>
  <c r="G5051" i="1"/>
  <c r="G5050" i="1" s="1"/>
  <c r="G5044" i="1"/>
  <c r="G5043" i="1" s="1"/>
  <c r="G5042" i="1" s="1"/>
  <c r="G5040" i="1"/>
  <c r="G5039" i="1" s="1"/>
  <c r="G5037" i="1"/>
  <c r="G5036" i="1" s="1"/>
  <c r="G5034" i="1"/>
  <c r="G5033" i="1" s="1"/>
  <c r="G5031" i="1"/>
  <c r="G5030" i="1" s="1"/>
  <c r="G5024" i="1"/>
  <c r="G5022" i="1"/>
  <c r="G5015" i="1"/>
  <c r="G5013" i="1"/>
  <c r="G5009" i="1"/>
  <c r="G5007" i="1"/>
  <c r="G5004" i="1"/>
  <c r="G5003" i="1" s="1"/>
  <c r="G5000" i="1"/>
  <c r="G4998" i="1"/>
  <c r="G4996" i="1"/>
  <c r="G4982" i="1"/>
  <c r="G4980" i="1"/>
  <c r="G4971" i="1"/>
  <c r="G4970" i="1" s="1"/>
  <c r="G4969" i="1" s="1"/>
  <c r="G4968" i="1" s="1"/>
  <c r="G4966" i="1"/>
  <c r="G4964" i="1"/>
  <c r="G4961" i="1"/>
  <c r="G4960" i="1" s="1"/>
  <c r="G4956" i="1"/>
  <c r="G4953" i="1" s="1"/>
  <c r="G4950" i="1"/>
  <c r="G4948" i="1"/>
  <c r="G4946" i="1"/>
  <c r="G4944" i="1"/>
  <c r="G4939" i="1"/>
  <c r="G4937" i="1"/>
  <c r="G4933" i="1"/>
  <c r="G4932" i="1" s="1"/>
  <c r="G4931" i="1" s="1"/>
  <c r="G4925" i="1"/>
  <c r="G4924" i="1" s="1"/>
  <c r="G4923" i="1" s="1"/>
  <c r="G4922" i="1" s="1"/>
  <c r="G4921" i="1" s="1"/>
  <c r="G4920" i="1" s="1"/>
  <c r="G4919" i="1" s="1"/>
  <c r="G4917" i="1"/>
  <c r="G4913" i="1"/>
  <c r="G4910" i="1"/>
  <c r="G4909" i="1" s="1"/>
  <c r="G4902" i="1"/>
  <c r="G4901" i="1" s="1"/>
  <c r="G4894" i="1"/>
  <c r="G4891" i="1" s="1"/>
  <c r="G4889" i="1"/>
  <c r="G4888" i="1" s="1"/>
  <c r="G4880" i="1"/>
  <c r="G4878" i="1"/>
  <c r="G4860" i="1"/>
  <c r="G4859" i="1" s="1"/>
  <c r="G4855" i="1"/>
  <c r="G4854" i="1" s="1"/>
  <c r="G4852" i="1"/>
  <c r="G4851" i="1" s="1"/>
  <c r="G4849" i="1"/>
  <c r="G4848" i="1" s="1"/>
  <c r="G4842" i="1"/>
  <c r="G4841" i="1" s="1"/>
  <c r="G4840" i="1" s="1"/>
  <c r="G4839" i="1" s="1"/>
  <c r="G4838" i="1" s="1"/>
  <c r="G4836" i="1"/>
  <c r="G4834" i="1"/>
  <c r="G4830" i="1"/>
  <c r="G4829" i="1" s="1"/>
  <c r="G4828" i="1" s="1"/>
  <c r="G4826" i="1"/>
  <c r="G4825" i="1" s="1"/>
  <c r="G4824" i="1" s="1"/>
  <c r="G4822" i="1"/>
  <c r="G4820" i="1"/>
  <c r="G4818" i="1"/>
  <c r="G4814" i="1"/>
  <c r="G4813" i="1" s="1"/>
  <c r="G4812" i="1" s="1"/>
  <c r="G4808" i="1"/>
  <c r="G4807" i="1" s="1"/>
  <c r="G4805" i="1"/>
  <c r="G4804" i="1" s="1"/>
  <c r="G4798" i="1"/>
  <c r="G4797" i="1" s="1"/>
  <c r="G4796" i="1" s="1"/>
  <c r="G4794" i="1"/>
  <c r="G4793" i="1" s="1"/>
  <c r="G4792" i="1" s="1"/>
  <c r="G4789" i="1"/>
  <c r="G4787" i="1"/>
  <c r="G4785" i="1"/>
  <c r="G4782" i="1"/>
  <c r="G4781" i="1" s="1"/>
  <c r="G4777" i="1"/>
  <c r="G4776" i="1" s="1"/>
  <c r="G4775" i="1" s="1"/>
  <c r="G4774" i="1" s="1"/>
  <c r="G4772" i="1"/>
  <c r="G4771" i="1" s="1"/>
  <c r="G4770" i="1"/>
  <c r="G4769" i="1" s="1"/>
  <c r="G4768" i="1" s="1"/>
  <c r="G4766" i="1"/>
  <c r="G4765" i="1" s="1"/>
  <c r="G4759" i="1"/>
  <c r="G4757" i="1"/>
  <c r="G4755" i="1"/>
  <c r="G4751" i="1"/>
  <c r="G4750" i="1" s="1"/>
  <c r="G4748" i="1"/>
  <c r="G4747" i="1" s="1"/>
  <c r="G4745" i="1"/>
  <c r="G4744" i="1" s="1"/>
  <c r="G4742" i="1"/>
  <c r="G4741" i="1" s="1"/>
  <c r="G4739" i="1"/>
  <c r="G4738" i="1" s="1"/>
  <c r="G4736" i="1"/>
  <c r="G4735" i="1" s="1"/>
  <c r="G4733" i="1"/>
  <c r="G4732" i="1" s="1"/>
  <c r="G4730" i="1"/>
  <c r="G4729" i="1" s="1"/>
  <c r="G4722" i="1"/>
  <c r="G4720" i="1"/>
  <c r="G4715" i="1"/>
  <c r="G4714" i="1" s="1"/>
  <c r="G4713" i="1" s="1"/>
  <c r="G4712" i="1"/>
  <c r="G4711" i="1" s="1"/>
  <c r="G4710" i="1" s="1"/>
  <c r="G4709" i="1"/>
  <c r="G4708" i="1" s="1"/>
  <c r="G4707" i="1" s="1"/>
  <c r="G4692" i="1"/>
  <c r="G4690" i="1"/>
  <c r="G4688" i="1"/>
  <c r="G4685" i="1"/>
  <c r="G4684" i="1" s="1"/>
  <c r="G4679" i="1"/>
  <c r="G4677" i="1"/>
  <c r="G4675" i="1"/>
  <c r="G4668" i="1"/>
  <c r="G4667" i="1" s="1"/>
  <c r="G4665" i="1"/>
  <c r="G4664" i="1" s="1"/>
  <c r="G4662" i="1"/>
  <c r="G4661" i="1" s="1"/>
  <c r="G4659" i="1"/>
  <c r="G4658" i="1" s="1"/>
  <c r="G4656" i="1"/>
  <c r="G4655" i="1" s="1"/>
  <c r="G4652" i="1"/>
  <c r="G4651" i="1" s="1"/>
  <c r="G4649" i="1"/>
  <c r="G4648" i="1" s="1"/>
  <c r="G4643" i="1"/>
  <c r="G4642" i="1" s="1"/>
  <c r="G4640" i="1"/>
  <c r="G4639" i="1" s="1"/>
  <c r="G4636" i="1"/>
  <c r="G4635" i="1" s="1"/>
  <c r="G4633" i="1"/>
  <c r="G4632" i="1" s="1"/>
  <c r="G4630" i="1"/>
  <c r="G4629" i="1" s="1"/>
  <c r="G4627" i="1"/>
  <c r="G4626" i="1" s="1"/>
  <c r="G4622" i="1"/>
  <c r="G4621" i="1" s="1"/>
  <c r="G4619" i="1"/>
  <c r="G4618" i="1" s="1"/>
  <c r="G4616" i="1"/>
  <c r="G4615" i="1" s="1"/>
  <c r="G4613" i="1"/>
  <c r="G4612" i="1" s="1"/>
  <c r="G4610" i="1"/>
  <c r="G4609" i="1" s="1"/>
  <c r="G4607" i="1"/>
  <c r="G4606" i="1" s="1"/>
  <c r="G4604" i="1"/>
  <c r="G4603" i="1" s="1"/>
  <c r="G4601" i="1"/>
  <c r="G4600" i="1" s="1"/>
  <c r="G4598" i="1"/>
  <c r="G4597" i="1" s="1"/>
  <c r="G4595" i="1"/>
  <c r="G4594" i="1" s="1"/>
  <c r="G4592" i="1"/>
  <c r="G4591" i="1" s="1"/>
  <c r="G4589" i="1"/>
  <c r="G4588" i="1" s="1"/>
  <c r="G4586" i="1"/>
  <c r="G4585" i="1" s="1"/>
  <c r="G4582" i="1"/>
  <c r="G4581" i="1" s="1"/>
  <c r="G4579" i="1"/>
  <c r="G4578" i="1" s="1"/>
  <c r="G4574" i="1"/>
  <c r="G4573" i="1" s="1"/>
  <c r="G4571" i="1"/>
  <c r="G4568" i="1"/>
  <c r="G4567" i="1" s="1"/>
  <c r="G4566" i="1" s="1"/>
  <c r="G4563" i="1"/>
  <c r="G4562" i="1" s="1"/>
  <c r="G4560" i="1"/>
  <c r="G4557" i="1"/>
  <c r="G4556" i="1" s="1"/>
  <c r="G4555" i="1"/>
  <c r="G4554" i="1" s="1"/>
  <c r="G4553" i="1" s="1"/>
  <c r="G4551" i="1"/>
  <c r="G4550" i="1" s="1"/>
  <c r="G4548" i="1"/>
  <c r="G4547" i="1" s="1"/>
  <c r="G4536" i="1"/>
  <c r="G4535" i="1" s="1"/>
  <c r="G4534" i="1" s="1"/>
  <c r="G4533" i="1" s="1"/>
  <c r="G4503" i="1"/>
  <c r="G4502" i="1" s="1"/>
  <c r="G4500" i="1"/>
  <c r="G4499" i="1" s="1"/>
  <c r="G4496" i="1"/>
  <c r="G4495" i="1" s="1"/>
  <c r="G4494" i="1" s="1"/>
  <c r="G4492" i="1"/>
  <c r="G4491" i="1" s="1"/>
  <c r="G4489" i="1"/>
  <c r="G4488" i="1" s="1"/>
  <c r="G4486" i="1"/>
  <c r="G4485" i="1" s="1"/>
  <c r="G4483" i="1"/>
  <c r="G4482" i="1" s="1"/>
  <c r="G4480" i="1"/>
  <c r="G4479" i="1" s="1"/>
  <c r="G4477" i="1"/>
  <c r="G4476" i="1" s="1"/>
  <c r="G4474" i="1"/>
  <c r="G4473" i="1" s="1"/>
  <c r="G4471" i="1"/>
  <c r="G4470" i="1" s="1"/>
  <c r="G4468" i="1"/>
  <c r="G4467" i="1" s="1"/>
  <c r="G4465" i="1"/>
  <c r="G4464" i="1" s="1"/>
  <c r="G4462" i="1"/>
  <c r="G4461" i="1" s="1"/>
  <c r="G4459" i="1"/>
  <c r="G4458" i="1" s="1"/>
  <c r="G4457" i="1"/>
  <c r="G4456" i="1" s="1"/>
  <c r="G4455" i="1" s="1"/>
  <c r="G4453" i="1"/>
  <c r="G4452" i="1" s="1"/>
  <c r="G4450" i="1"/>
  <c r="G4449" i="1" s="1"/>
  <c r="G4447" i="1"/>
  <c r="G4446" i="1" s="1"/>
  <c r="G4444" i="1"/>
  <c r="G4443" i="1" s="1"/>
  <c r="G4441" i="1"/>
  <c r="G4440" i="1" s="1"/>
  <c r="G4438" i="1"/>
  <c r="G4437" i="1" s="1"/>
  <c r="G4435" i="1"/>
  <c r="G4434" i="1" s="1"/>
  <c r="G4432" i="1"/>
  <c r="G4431" i="1" s="1"/>
  <c r="G4429" i="1"/>
  <c r="G4428" i="1" s="1"/>
  <c r="G4426" i="1"/>
  <c r="G4425" i="1" s="1"/>
  <c r="G4424" i="1"/>
  <c r="G4423" i="1" s="1"/>
  <c r="G4422" i="1" s="1"/>
  <c r="G4420" i="1"/>
  <c r="G4419" i="1" s="1"/>
  <c r="G4417" i="1"/>
  <c r="G4416" i="1" s="1"/>
  <c r="G4414" i="1"/>
  <c r="G4413" i="1" s="1"/>
  <c r="G4411" i="1"/>
  <c r="G4410" i="1" s="1"/>
  <c r="G4408" i="1"/>
  <c r="G4407" i="1" s="1"/>
  <c r="G4405" i="1"/>
  <c r="G4404" i="1" s="1"/>
  <c r="G4402" i="1"/>
  <c r="G4401" i="1" s="1"/>
  <c r="G4399" i="1"/>
  <c r="G4398" i="1" s="1"/>
  <c r="G4394" i="1"/>
  <c r="G4392" i="1"/>
  <c r="G4385" i="1"/>
  <c r="G4384" i="1" s="1"/>
  <c r="G4382" i="1"/>
  <c r="G4381" i="1" s="1"/>
  <c r="G4378" i="1"/>
  <c r="G4377" i="1" s="1"/>
  <c r="G4375" i="1"/>
  <c r="G4374" i="1" s="1"/>
  <c r="G4373" i="1"/>
  <c r="G4372" i="1" s="1"/>
  <c r="G4371" i="1" s="1"/>
  <c r="G4369" i="1"/>
  <c r="G4368" i="1" s="1"/>
  <c r="G4343" i="1"/>
  <c r="G4342" i="1" s="1"/>
  <c r="G4341" i="1" s="1"/>
  <c r="G4340" i="1" s="1"/>
  <c r="G4339" i="1" s="1"/>
  <c r="G4336" i="1"/>
  <c r="G4333" i="1" s="1"/>
  <c r="G4331" i="1"/>
  <c r="G4330" i="1" s="1"/>
  <c r="G4319" i="1"/>
  <c r="G4318" i="1" s="1"/>
  <c r="G4317" i="1" s="1"/>
  <c r="G4316" i="1" s="1"/>
  <c r="G4315" i="1" s="1"/>
  <c r="G4314" i="1" s="1"/>
  <c r="G4303" i="1"/>
  <c r="G4302" i="1" s="1"/>
  <c r="G4300" i="1"/>
  <c r="G4299" i="1" s="1"/>
  <c r="G4293" i="1"/>
  <c r="G4292" i="1" s="1"/>
  <c r="G4290" i="1"/>
  <c r="G4289" i="1" s="1"/>
  <c r="G4287" i="1"/>
  <c r="G4286" i="1" s="1"/>
  <c r="G4284" i="1"/>
  <c r="G4283" i="1" s="1"/>
  <c r="G4281" i="1"/>
  <c r="G4280" i="1" s="1"/>
  <c r="G4278" i="1"/>
  <c r="G4277" i="1" s="1"/>
  <c r="G4275" i="1"/>
  <c r="G4274" i="1" s="1"/>
  <c r="G4267" i="1"/>
  <c r="G4266" i="1" s="1"/>
  <c r="G4265" i="1" s="1"/>
  <c r="G4264" i="1" s="1"/>
  <c r="G4263" i="1" s="1"/>
  <c r="G4262" i="1" s="1"/>
  <c r="G4261" i="1"/>
  <c r="G4260" i="1" s="1"/>
  <c r="G4259" i="1" s="1"/>
  <c r="G4258" i="1" s="1"/>
  <c r="G4257" i="1" s="1"/>
  <c r="G4256" i="1" s="1"/>
  <c r="G4255" i="1" s="1"/>
  <c r="G4254" i="1" s="1"/>
  <c r="G4252" i="1"/>
  <c r="G4251" i="1" s="1"/>
  <c r="G4250" i="1" s="1"/>
  <c r="G4249" i="1" s="1"/>
  <c r="G4248" i="1" s="1"/>
  <c r="G4247" i="1" s="1"/>
  <c r="G4245" i="1"/>
  <c r="G4244" i="1" s="1"/>
  <c r="G4242" i="1"/>
  <c r="G4241" i="1" s="1"/>
  <c r="G4239" i="1"/>
  <c r="G4238" i="1" s="1"/>
  <c r="G4236" i="1"/>
  <c r="G4235" i="1" s="1"/>
  <c r="G4229" i="1"/>
  <c r="G4228" i="1" s="1"/>
  <c r="G4226" i="1"/>
  <c r="G4225" i="1" s="1"/>
  <c r="G4223" i="1"/>
  <c r="G4222" i="1" s="1"/>
  <c r="G4220" i="1"/>
  <c r="G4219" i="1" s="1"/>
  <c r="G4217" i="1"/>
  <c r="G4216" i="1" s="1"/>
  <c r="G4214" i="1"/>
  <c r="G4213" i="1" s="1"/>
  <c r="G4211" i="1"/>
  <c r="G4210" i="1" s="1"/>
  <c r="G4208" i="1"/>
  <c r="G4207" i="1" s="1"/>
  <c r="G4205" i="1"/>
  <c r="G4204" i="1" s="1"/>
  <c r="G4199" i="1"/>
  <c r="G4198" i="1" s="1"/>
  <c r="G4196" i="1"/>
  <c r="G4195" i="1" s="1"/>
  <c r="G4194" i="1"/>
  <c r="G4193" i="1" s="1"/>
  <c r="G4192" i="1" s="1"/>
  <c r="G4191" i="1"/>
  <c r="G4190" i="1" s="1"/>
  <c r="G4189" i="1" s="1"/>
  <c r="G4187" i="1"/>
  <c r="G4186" i="1" s="1"/>
  <c r="G4184" i="1"/>
  <c r="G4183" i="1" s="1"/>
  <c r="G4177" i="1"/>
  <c r="G4176" i="1" s="1"/>
  <c r="G4175" i="1" s="1"/>
  <c r="G4173" i="1"/>
  <c r="G4172" i="1" s="1"/>
  <c r="G4167" i="1"/>
  <c r="G4166" i="1" s="1"/>
  <c r="G4164" i="1"/>
  <c r="G4163" i="1" s="1"/>
  <c r="G4161" i="1"/>
  <c r="G4160" i="1" s="1"/>
  <c r="G4158" i="1"/>
  <c r="G4157" i="1" s="1"/>
  <c r="G4156" i="1"/>
  <c r="G4155" i="1" s="1"/>
  <c r="G4154" i="1" s="1"/>
  <c r="G4152" i="1"/>
  <c r="G4151" i="1" s="1"/>
  <c r="G4149" i="1"/>
  <c r="G4148" i="1" s="1"/>
  <c r="G4146" i="1"/>
  <c r="G4145" i="1" s="1"/>
  <c r="G4143" i="1"/>
  <c r="G4142" i="1" s="1"/>
  <c r="G4140" i="1"/>
  <c r="G4139" i="1" s="1"/>
  <c r="G4132" i="1"/>
  <c r="G4131" i="1" s="1"/>
  <c r="G4130" i="1" s="1"/>
  <c r="G4129" i="1" s="1"/>
  <c r="G4127" i="1"/>
  <c r="G4126" i="1" s="1"/>
  <c r="G4124" i="1"/>
  <c r="G4123" i="1" s="1"/>
  <c r="G4120" i="1"/>
  <c r="G4118" i="1"/>
  <c r="G4114" i="1"/>
  <c r="G4113" i="1" s="1"/>
  <c r="G4111" i="1"/>
  <c r="G4110" i="1" s="1"/>
  <c r="G4108" i="1"/>
  <c r="G4107" i="1" s="1"/>
  <c r="G4105" i="1"/>
  <c r="G4104" i="1" s="1"/>
  <c r="G4102" i="1"/>
  <c r="G4101" i="1" s="1"/>
  <c r="G4099" i="1"/>
  <c r="G4098" i="1" s="1"/>
  <c r="G4096" i="1"/>
  <c r="G4095" i="1" s="1"/>
  <c r="G4093" i="1"/>
  <c r="G4092" i="1" s="1"/>
  <c r="G4090" i="1"/>
  <c r="G4089" i="1" s="1"/>
  <c r="G4087" i="1"/>
  <c r="G4086" i="1" s="1"/>
  <c r="G4084" i="1"/>
  <c r="G4083" i="1" s="1"/>
  <c r="G4081" i="1"/>
  <c r="G4080" i="1" s="1"/>
  <c r="G4073" i="1"/>
  <c r="G4072" i="1" s="1"/>
  <c r="G4071" i="1" s="1"/>
  <c r="G4070" i="1" s="1"/>
  <c r="G4069" i="1" s="1"/>
  <c r="G4068" i="1" s="1"/>
  <c r="G4066" i="1"/>
  <c r="G4065" i="1" s="1"/>
  <c r="G4064" i="1" s="1"/>
  <c r="G4062" i="1"/>
  <c r="G4061" i="1" s="1"/>
  <c r="G4060" i="1" s="1"/>
  <c r="G4053" i="1"/>
  <c r="G4051" i="1"/>
  <c r="G4049" i="1"/>
  <c r="G4044" i="1"/>
  <c r="G4042" i="1"/>
  <c r="G4040" i="1"/>
  <c r="G4037" i="1"/>
  <c r="G4036" i="1" s="1"/>
  <c r="G4030" i="1"/>
  <c r="G4029" i="1" s="1"/>
  <c r="G4028" i="1" s="1"/>
  <c r="G4026" i="1"/>
  <c r="G4025" i="1" s="1"/>
  <c r="G4018" i="1"/>
  <c r="G4017" i="1" s="1"/>
  <c r="G4016" i="1" s="1"/>
  <c r="G4015" i="1" s="1"/>
  <c r="G4014" i="1" s="1"/>
  <c r="G4013" i="1" s="1"/>
  <c r="G4012" i="1" s="1"/>
  <c r="G4010" i="1"/>
  <c r="G4003" i="1"/>
  <c r="G4001" i="1"/>
  <c r="G3999" i="1"/>
  <c r="G3996" i="1"/>
  <c r="G3995" i="1" s="1"/>
  <c r="G3991" i="1"/>
  <c r="G3987" i="1"/>
  <c r="G3985" i="1"/>
  <c r="G3980" i="1"/>
  <c r="G3979" i="1" s="1"/>
  <c r="G3977" i="1"/>
  <c r="G3976" i="1" s="1"/>
  <c r="G3970" i="1"/>
  <c r="G3969" i="1" s="1"/>
  <c r="G3968" i="1" s="1"/>
  <c r="G3967" i="1" s="1"/>
  <c r="G3966" i="1" s="1"/>
  <c r="G3965" i="1" s="1"/>
  <c r="G3963" i="1"/>
  <c r="G3961" i="1"/>
  <c r="G3957" i="1"/>
  <c r="G3956" i="1" s="1"/>
  <c r="G3955" i="1" s="1"/>
  <c r="G3954" i="1" s="1"/>
  <c r="G3952" i="1"/>
  <c r="G3951" i="1" s="1"/>
  <c r="G3949" i="1"/>
  <c r="G3948" i="1" s="1"/>
  <c r="G3944" i="1"/>
  <c r="G3943" i="1" s="1"/>
  <c r="G3942" i="1" s="1"/>
  <c r="G3941" i="1" s="1"/>
  <c r="G3939" i="1"/>
  <c r="G3938" i="1" s="1"/>
  <c r="G3937" i="1" s="1"/>
  <c r="G3936" i="1" s="1"/>
  <c r="G3933" i="1"/>
  <c r="G3932" i="1" s="1"/>
  <c r="G3931" i="1" s="1"/>
  <c r="G3930" i="1" s="1"/>
  <c r="G3929" i="1"/>
  <c r="G3928" i="1" s="1"/>
  <c r="G3927" i="1" s="1"/>
  <c r="G3925" i="1"/>
  <c r="G3924" i="1" s="1"/>
  <c r="G3921" i="1"/>
  <c r="G3920" i="1" s="1"/>
  <c r="G3919" i="1"/>
  <c r="G3918" i="1" s="1"/>
  <c r="G3917" i="1" s="1"/>
  <c r="G3915" i="1"/>
  <c r="G3914" i="1" s="1"/>
  <c r="G3908" i="1"/>
  <c r="G3907" i="1" s="1"/>
  <c r="G3906" i="1" s="1"/>
  <c r="G3904" i="1"/>
  <c r="G3903" i="1" s="1"/>
  <c r="G3901" i="1"/>
  <c r="G3900" i="1" s="1"/>
  <c r="G3896" i="1"/>
  <c r="G3895" i="1" s="1"/>
  <c r="G3894" i="1" s="1"/>
  <c r="G3892" i="1"/>
  <c r="G3891" i="1" s="1"/>
  <c r="G3890" i="1" s="1"/>
  <c r="G3888" i="1"/>
  <c r="G3887" i="1" s="1"/>
  <c r="G3885" i="1"/>
  <c r="G3884" i="1" s="1"/>
  <c r="G3881" i="1"/>
  <c r="G3880" i="1" s="1"/>
  <c r="G3878" i="1"/>
  <c r="G3877" i="1" s="1"/>
  <c r="G3874" i="1"/>
  <c r="G3873" i="1" s="1"/>
  <c r="G3872" i="1" s="1"/>
  <c r="G3870" i="1"/>
  <c r="G3869" i="1" s="1"/>
  <c r="G3867" i="1"/>
  <c r="G3866" i="1" s="1"/>
  <c r="G3864" i="1"/>
  <c r="G3863" i="1" s="1"/>
  <c r="G3861" i="1"/>
  <c r="G3860" i="1" s="1"/>
  <c r="G3858" i="1"/>
  <c r="G3857" i="1" s="1"/>
  <c r="G3855" i="1"/>
  <c r="G3854" i="1" s="1"/>
  <c r="G3848" i="1"/>
  <c r="G3846" i="1"/>
  <c r="G3842" i="1"/>
  <c r="G3841" i="1" s="1"/>
  <c r="G3840" i="1" s="1"/>
  <c r="G3837" i="1"/>
  <c r="G3836" i="1" s="1"/>
  <c r="G3834" i="1"/>
  <c r="G3832" i="1"/>
  <c r="G3828" i="1"/>
  <c r="G3827" i="1" s="1"/>
  <c r="G3826" i="1" s="1"/>
  <c r="G3804" i="1"/>
  <c r="G3803" i="1" s="1"/>
  <c r="G3802" i="1" s="1"/>
  <c r="G3800" i="1"/>
  <c r="G3799" i="1" s="1"/>
  <c r="G3798" i="1" s="1"/>
  <c r="G3797" i="1" s="1"/>
  <c r="G3796" i="1" s="1"/>
  <c r="G3792" i="1"/>
  <c r="G3791" i="1" s="1"/>
  <c r="G3790" i="1" s="1"/>
  <c r="G3788" i="1"/>
  <c r="G3787" i="1" s="1"/>
  <c r="G3786" i="1" s="1"/>
  <c r="G3785" i="1" s="1"/>
  <c r="G3784" i="1" s="1"/>
  <c r="G3780" i="1"/>
  <c r="G3779" i="1" s="1"/>
  <c r="G3778" i="1" s="1"/>
  <c r="G3777" i="1" s="1"/>
  <c r="G3776" i="1" s="1"/>
  <c r="G3775" i="1" s="1"/>
  <c r="G3774" i="1" s="1"/>
  <c r="G3772" i="1"/>
  <c r="G3771" i="1" s="1"/>
  <c r="G3770" i="1" s="1"/>
  <c r="G3768" i="1"/>
  <c r="G3767" i="1" s="1"/>
  <c r="G3766" i="1" s="1"/>
  <c r="G3760" i="1"/>
  <c r="G3759" i="1" s="1"/>
  <c r="G3758" i="1" s="1"/>
  <c r="G3757" i="1" s="1"/>
  <c r="G3755" i="1"/>
  <c r="G3753" i="1"/>
  <c r="G3751" i="1"/>
  <c r="G3744" i="1"/>
  <c r="G3743" i="1" s="1"/>
  <c r="G3742" i="1" s="1"/>
  <c r="G3740" i="1"/>
  <c r="G3739" i="1" s="1"/>
  <c r="G3738" i="1" s="1"/>
  <c r="G3736" i="1"/>
  <c r="G3735" i="1" s="1"/>
  <c r="G3734" i="1" s="1"/>
  <c r="G3730" i="1"/>
  <c r="G3729" i="1" s="1"/>
  <c r="G3727" i="1"/>
  <c r="G3726" i="1" s="1"/>
  <c r="G3722" i="1"/>
  <c r="G3721" i="1" s="1"/>
  <c r="G3720" i="1" s="1"/>
  <c r="G3719" i="1" s="1"/>
  <c r="G3718" i="1" s="1"/>
  <c r="G3714" i="1"/>
  <c r="G3713" i="1" s="1"/>
  <c r="G3712" i="1" s="1"/>
  <c r="G3710" i="1"/>
  <c r="G3709" i="1" s="1"/>
  <c r="G3708" i="1" s="1"/>
  <c r="G3707" i="1" s="1"/>
  <c r="G3704" i="1"/>
  <c r="G3703" i="1" s="1"/>
  <c r="G3702" i="1" s="1"/>
  <c r="G3701" i="1" s="1"/>
  <c r="G3699" i="1"/>
  <c r="G3698" i="1" s="1"/>
  <c r="G3696" i="1"/>
  <c r="G3695" i="1" s="1"/>
  <c r="G3689" i="1"/>
  <c r="G3688" i="1" s="1"/>
  <c r="G3687" i="1" s="1"/>
  <c r="G3686" i="1" s="1"/>
  <c r="G3684" i="1"/>
  <c r="G3683" i="1" s="1"/>
  <c r="G3682" i="1" s="1"/>
  <c r="G3681" i="1" s="1"/>
  <c r="G3678" i="1"/>
  <c r="G3677" i="1" s="1"/>
  <c r="G3675" i="1"/>
  <c r="G3674" i="1" s="1"/>
  <c r="G3669" i="1"/>
  <c r="G3668" i="1" s="1"/>
  <c r="G3667" i="1" s="1"/>
  <c r="G3666" i="1" s="1"/>
  <c r="G3664" i="1"/>
  <c r="G3663" i="1" s="1"/>
  <c r="G3662" i="1" s="1"/>
  <c r="G3660" i="1"/>
  <c r="G3659" i="1" s="1"/>
  <c r="G3657" i="1"/>
  <c r="G3656" i="1" s="1"/>
  <c r="G3649" i="1"/>
  <c r="G3648" i="1" s="1"/>
  <c r="G3647" i="1" s="1"/>
  <c r="G3646" i="1" s="1"/>
  <c r="G3644" i="1"/>
  <c r="G3642" i="1"/>
  <c r="G3635" i="1"/>
  <c r="G3634" i="1" s="1"/>
  <c r="G3633" i="1" s="1"/>
  <c r="G3632" i="1" s="1"/>
  <c r="G3631" i="1" s="1"/>
  <c r="G3630" i="1" s="1"/>
  <c r="G3622" i="1"/>
  <c r="G3621" i="1" s="1"/>
  <c r="G3619" i="1"/>
  <c r="G3618" i="1" s="1"/>
  <c r="G3615" i="1"/>
  <c r="G3614" i="1" s="1"/>
  <c r="G3613" i="1"/>
  <c r="G3612" i="1" s="1"/>
  <c r="G3608" i="1"/>
  <c r="G3607" i="1" s="1"/>
  <c r="G3605" i="1"/>
  <c r="G3604" i="1" s="1"/>
  <c r="G3601" i="1"/>
  <c r="G3600" i="1" s="1"/>
  <c r="G3598" i="1"/>
  <c r="G3597" i="1" s="1"/>
  <c r="G3595" i="1"/>
  <c r="G3594" i="1" s="1"/>
  <c r="G3588" i="1"/>
  <c r="G3586" i="1"/>
  <c r="G3584" i="1"/>
  <c r="G3581" i="1"/>
  <c r="G3580" i="1" s="1"/>
  <c r="G3576" i="1"/>
  <c r="G3575" i="1" s="1"/>
  <c r="G3574" i="1" s="1"/>
  <c r="G3573" i="1" s="1"/>
  <c r="G3571" i="1"/>
  <c r="G3569" i="1"/>
  <c r="G3560" i="1"/>
  <c r="G3559" i="1" s="1"/>
  <c r="G3558" i="1" s="1"/>
  <c r="G3557" i="1"/>
  <c r="G3556" i="1" s="1"/>
  <c r="G3555" i="1" s="1"/>
  <c r="G3554" i="1" s="1"/>
  <c r="G3553" i="1" s="1"/>
  <c r="G3552" i="1" s="1"/>
  <c r="G3548" i="1"/>
  <c r="G3547" i="1" s="1"/>
  <c r="G3546" i="1" s="1"/>
  <c r="G3545" i="1" s="1"/>
  <c r="G3544" i="1" s="1"/>
  <c r="G3543" i="1" s="1"/>
  <c r="G3541" i="1"/>
  <c r="G3540" i="1"/>
  <c r="G3539" i="1" s="1"/>
  <c r="G3535" i="1"/>
  <c r="G3534" i="1" s="1"/>
  <c r="G3533" i="1" s="1"/>
  <c r="G3532" i="1" s="1"/>
  <c r="G3531" i="1" s="1"/>
  <c r="G3527" i="1"/>
  <c r="G3526" i="1" s="1"/>
  <c r="G3525" i="1" s="1"/>
  <c r="G3524" i="1" s="1"/>
  <c r="G3523" i="1" s="1"/>
  <c r="G3521" i="1"/>
  <c r="G3520" i="1" s="1"/>
  <c r="G3519" i="1" s="1"/>
  <c r="G3518" i="1" s="1"/>
  <c r="G3517" i="1" s="1"/>
  <c r="G3513" i="1"/>
  <c r="G3512" i="1" s="1"/>
  <c r="G3511" i="1" s="1"/>
  <c r="G3509" i="1"/>
  <c r="G3508" i="1" s="1"/>
  <c r="G3507" i="1" s="1"/>
  <c r="G3505" i="1"/>
  <c r="G3504" i="1" s="1"/>
  <c r="G3503" i="1" s="1"/>
  <c r="G3497" i="1"/>
  <c r="G3496" i="1" s="1"/>
  <c r="G3495" i="1" s="1"/>
  <c r="G3494" i="1" s="1"/>
  <c r="G3492" i="1"/>
  <c r="G3490" i="1"/>
  <c r="G3488" i="1"/>
  <c r="G3486" i="1"/>
  <c r="G3479" i="1"/>
  <c r="G3477" i="1"/>
  <c r="G3473" i="1"/>
  <c r="G3471" i="1"/>
  <c r="G3466" i="1"/>
  <c r="G3465" i="1" s="1"/>
  <c r="G3464" i="1" s="1"/>
  <c r="G3462" i="1"/>
  <c r="G3461" i="1" s="1"/>
  <c r="G3460" i="1" s="1"/>
  <c r="G3457" i="1"/>
  <c r="G3456" i="1" s="1"/>
  <c r="G3455" i="1" s="1"/>
  <c r="G3453" i="1"/>
  <c r="G3451" i="1"/>
  <c r="G3447" i="1"/>
  <c r="G3445" i="1"/>
  <c r="G3439" i="1"/>
  <c r="G3438" i="1" s="1"/>
  <c r="G3434" i="1"/>
  <c r="G3433" i="1" s="1"/>
  <c r="G3429" i="1"/>
  <c r="G3428" i="1" s="1"/>
  <c r="G3427" i="1" s="1"/>
  <c r="G3426" i="1" s="1"/>
  <c r="G3425" i="1" s="1"/>
  <c r="G3419" i="1"/>
  <c r="G3415" i="1"/>
  <c r="G3414" i="1" s="1"/>
  <c r="G3413" i="1" s="1"/>
  <c r="G3412" i="1" s="1"/>
  <c r="G3409" i="1"/>
  <c r="G3408" i="1" s="1"/>
  <c r="G3407" i="1" s="1"/>
  <c r="G3406" i="1" s="1"/>
  <c r="G3404" i="1"/>
  <c r="G3403" i="1" s="1"/>
  <c r="G3401" i="1"/>
  <c r="G3400" i="1" s="1"/>
  <c r="G3394" i="1"/>
  <c r="G3392" i="1"/>
  <c r="G3388" i="1"/>
  <c r="G3387" i="1" s="1"/>
  <c r="G3386" i="1" s="1"/>
  <c r="G3385" i="1" s="1"/>
  <c r="G3383" i="1"/>
  <c r="G3381" i="1"/>
  <c r="G3375" i="1"/>
  <c r="G3373" i="1"/>
  <c r="G3367" i="1"/>
  <c r="G3366" i="1" s="1"/>
  <c r="G3364" i="1"/>
  <c r="G3363" i="1" s="1"/>
  <c r="G3358" i="1"/>
  <c r="G3357" i="1" s="1"/>
  <c r="G3356" i="1" s="1"/>
  <c r="G3355" i="1" s="1"/>
  <c r="G3353" i="1"/>
  <c r="G3352" i="1" s="1"/>
  <c r="G3351" i="1" s="1"/>
  <c r="G3349" i="1"/>
  <c r="G3348" i="1" s="1"/>
  <c r="G3347" i="1" s="1"/>
  <c r="G3345" i="1"/>
  <c r="G3344" i="1" s="1"/>
  <c r="G3342" i="1"/>
  <c r="G3341" i="1" s="1"/>
  <c r="G3334" i="1"/>
  <c r="G3332" i="1"/>
  <c r="G3329" i="1"/>
  <c r="G3328" i="1" s="1"/>
  <c r="G3324" i="1"/>
  <c r="G3322" i="1"/>
  <c r="G3315" i="1"/>
  <c r="G3314" i="1" s="1"/>
  <c r="G3313" i="1" s="1"/>
  <c r="G3312" i="1" s="1"/>
  <c r="G3311" i="1" s="1"/>
  <c r="G3310" i="1" s="1"/>
  <c r="G3299" i="1"/>
  <c r="G3298" i="1" s="1"/>
  <c r="G3296" i="1"/>
  <c r="G3288" i="1"/>
  <c r="N3288" i="1" s="1"/>
  <c r="G3284" i="1"/>
  <c r="G3281" i="1"/>
  <c r="G3277" i="1"/>
  <c r="G3276" i="1" s="1"/>
  <c r="G3274" i="1"/>
  <c r="G3271" i="1"/>
  <c r="G3268" i="1"/>
  <c r="G3267" i="1" s="1"/>
  <c r="G3261" i="1"/>
  <c r="G3259" i="1"/>
  <c r="G3257" i="1"/>
  <c r="G3254" i="1"/>
  <c r="G3253" i="1" s="1"/>
  <c r="G3249" i="1"/>
  <c r="G3248" i="1" s="1"/>
  <c r="G3247" i="1" s="1"/>
  <c r="G3246" i="1" s="1"/>
  <c r="G3244" i="1"/>
  <c r="G3242" i="1"/>
  <c r="G3233" i="1"/>
  <c r="G3232" i="1" s="1"/>
  <c r="G3231" i="1" s="1"/>
  <c r="G3229" i="1"/>
  <c r="G3228" i="1" s="1"/>
  <c r="G3227" i="1" s="1"/>
  <c r="G3226" i="1" s="1"/>
  <c r="G3225" i="1" s="1"/>
  <c r="G3221" i="1"/>
  <c r="G3220" i="1" s="1"/>
  <c r="G3219" i="1" s="1"/>
  <c r="G3217" i="1"/>
  <c r="G3216" i="1" s="1"/>
  <c r="G3215" i="1" s="1"/>
  <c r="G3214" i="1" s="1"/>
  <c r="G3213" i="1" s="1"/>
  <c r="G3209" i="1"/>
  <c r="G3208" i="1" s="1"/>
  <c r="G3207" i="1" s="1"/>
  <c r="G3206" i="1" s="1"/>
  <c r="G3205" i="1" s="1"/>
  <c r="G3203" i="1"/>
  <c r="G3202" i="1" s="1"/>
  <c r="G3201" i="1" s="1"/>
  <c r="G3200" i="1" s="1"/>
  <c r="G3199" i="1" s="1"/>
  <c r="G3195" i="1"/>
  <c r="G3194" i="1" s="1"/>
  <c r="G3193" i="1" s="1"/>
  <c r="G3191" i="1"/>
  <c r="G3190" i="1" s="1"/>
  <c r="G3189" i="1" s="1"/>
  <c r="G3183" i="1"/>
  <c r="G3182" i="1" s="1"/>
  <c r="G3181" i="1" s="1"/>
  <c r="G3180" i="1" s="1"/>
  <c r="G3178" i="1"/>
  <c r="G3176" i="1"/>
  <c r="G3174" i="1"/>
  <c r="G3172" i="1"/>
  <c r="G3165" i="1"/>
  <c r="G3163" i="1"/>
  <c r="G3158" i="1"/>
  <c r="G3157" i="1" s="1"/>
  <c r="G3156" i="1" s="1"/>
  <c r="G3154" i="1"/>
  <c r="G3153" i="1" s="1"/>
  <c r="G3152" i="1" s="1"/>
  <c r="G3148" i="1"/>
  <c r="G3147" i="1" s="1"/>
  <c r="G3146" i="1" s="1"/>
  <c r="G3144" i="1"/>
  <c r="G3142" i="1"/>
  <c r="G3136" i="1"/>
  <c r="G3135" i="1" s="1"/>
  <c r="G3133" i="1"/>
  <c r="G3131" i="1"/>
  <c r="G3126" i="1"/>
  <c r="G3125" i="1" s="1"/>
  <c r="G3124" i="1" s="1"/>
  <c r="G3123" i="1" s="1"/>
  <c r="G3122" i="1" s="1"/>
  <c r="G3118" i="1"/>
  <c r="G3117" i="1" s="1"/>
  <c r="G3116" i="1" s="1"/>
  <c r="G3114" i="1"/>
  <c r="G3113" i="1" s="1"/>
  <c r="G3112" i="1" s="1"/>
  <c r="G3111" i="1" s="1"/>
  <c r="G3108" i="1"/>
  <c r="G3107" i="1" s="1"/>
  <c r="G3106" i="1" s="1"/>
  <c r="G3105" i="1" s="1"/>
  <c r="G3103" i="1"/>
  <c r="G3102" i="1" s="1"/>
  <c r="G3100" i="1"/>
  <c r="G3099" i="1" s="1"/>
  <c r="G3093" i="1"/>
  <c r="G3092" i="1" s="1"/>
  <c r="G3091" i="1" s="1"/>
  <c r="G3089" i="1"/>
  <c r="G3088" i="1" s="1"/>
  <c r="G3087" i="1" s="1"/>
  <c r="G3086" i="1" s="1"/>
  <c r="G3084" i="1"/>
  <c r="G3082" i="1"/>
  <c r="G3076" i="1"/>
  <c r="G3074" i="1"/>
  <c r="G3068" i="1"/>
  <c r="G3067" i="1" s="1"/>
  <c r="G3065" i="1"/>
  <c r="G3064" i="1" s="1"/>
  <c r="G3059" i="1"/>
  <c r="G3058" i="1" s="1"/>
  <c r="G3057" i="1" s="1"/>
  <c r="G3056" i="1" s="1"/>
  <c r="G3054" i="1"/>
  <c r="G3053" i="1" s="1"/>
  <c r="G3052" i="1" s="1"/>
  <c r="G3050" i="1"/>
  <c r="G3049" i="1" s="1"/>
  <c r="G3048" i="1" s="1"/>
  <c r="G3046" i="1"/>
  <c r="G3045" i="1" s="1"/>
  <c r="G3043" i="1"/>
  <c r="G3042" i="1" s="1"/>
  <c r="G3035" i="1"/>
  <c r="G3033" i="1"/>
  <c r="G3030" i="1"/>
  <c r="G3029" i="1" s="1"/>
  <c r="G3025" i="1"/>
  <c r="G3024" i="1" s="1"/>
  <c r="G3023" i="1" s="1"/>
  <c r="G3022" i="1" s="1"/>
  <c r="G3021" i="1" s="1"/>
  <c r="G3018" i="1"/>
  <c r="G3016" i="1"/>
  <c r="G3011" i="1"/>
  <c r="G3010" i="1" s="1"/>
  <c r="G3009" i="1" s="1"/>
  <c r="G3008" i="1" s="1"/>
  <c r="G3007" i="1" s="1"/>
  <c r="G2998" i="1"/>
  <c r="G2997" i="1" s="1"/>
  <c r="G2995" i="1"/>
  <c r="G2994" i="1" s="1"/>
  <c r="G2990" i="1"/>
  <c r="G2988" i="1"/>
  <c r="G2984" i="1"/>
  <c r="G2983" i="1" s="1"/>
  <c r="G2981" i="1"/>
  <c r="G2980" i="1" s="1"/>
  <c r="G2977" i="1"/>
  <c r="G2976" i="1" s="1"/>
  <c r="G2974" i="1"/>
  <c r="G2973" i="1" s="1"/>
  <c r="G2971" i="1"/>
  <c r="G2970" i="1" s="1"/>
  <c r="G2968" i="1"/>
  <c r="G2967" i="1" s="1"/>
  <c r="G2960" i="1"/>
  <c r="G2958" i="1"/>
  <c r="G2956" i="1"/>
  <c r="G2953" i="1"/>
  <c r="G2952" i="1" s="1"/>
  <c r="G2948" i="1"/>
  <c r="G2947" i="1" s="1"/>
  <c r="G2946" i="1" s="1"/>
  <c r="G2945" i="1" s="1"/>
  <c r="G2943" i="1"/>
  <c r="G2941" i="1"/>
  <c r="G2932" i="1"/>
  <c r="G2931" i="1" s="1"/>
  <c r="G2930" i="1" s="1"/>
  <c r="G2928" i="1"/>
  <c r="G2927" i="1" s="1"/>
  <c r="G2926" i="1" s="1"/>
  <c r="G2925" i="1" s="1"/>
  <c r="G2924" i="1" s="1"/>
  <c r="G2920" i="1"/>
  <c r="G2919" i="1" s="1"/>
  <c r="G2918" i="1" s="1"/>
  <c r="G2917" i="1" s="1"/>
  <c r="G2916" i="1" s="1"/>
  <c r="G2915" i="1" s="1"/>
  <c r="G2913" i="1"/>
  <c r="G2912" i="1" s="1"/>
  <c r="G2911" i="1" s="1"/>
  <c r="G2909" i="1"/>
  <c r="G2908" i="1" s="1"/>
  <c r="G2907" i="1" s="1"/>
  <c r="G2906" i="1" s="1"/>
  <c r="G2905" i="1" s="1"/>
  <c r="G2901" i="1"/>
  <c r="G2900" i="1" s="1"/>
  <c r="G2899" i="1" s="1"/>
  <c r="G2898" i="1" s="1"/>
  <c r="G2897" i="1" s="1"/>
  <c r="G2895" i="1"/>
  <c r="G2894" i="1" s="1"/>
  <c r="G2893" i="1" s="1"/>
  <c r="G2892" i="1" s="1"/>
  <c r="G2891" i="1" s="1"/>
  <c r="G2887" i="1"/>
  <c r="G2886" i="1" s="1"/>
  <c r="G2885" i="1" s="1"/>
  <c r="G2884" i="1" s="1"/>
  <c r="G2882" i="1"/>
  <c r="G2881" i="1" s="1"/>
  <c r="G2880" i="1" s="1"/>
  <c r="G2878" i="1"/>
  <c r="G2877" i="1" s="1"/>
  <c r="G2876" i="1" s="1"/>
  <c r="G2870" i="1"/>
  <c r="G2869" i="1" s="1"/>
  <c r="G2868" i="1" s="1"/>
  <c r="G2867" i="1" s="1"/>
  <c r="G2862" i="1"/>
  <c r="G2860" i="1"/>
  <c r="G2858" i="1"/>
  <c r="G2851" i="1"/>
  <c r="G2849" i="1"/>
  <c r="G2847" i="1"/>
  <c r="G2843" i="1"/>
  <c r="G2841" i="1"/>
  <c r="G2836" i="1"/>
  <c r="G2835" i="1" s="1"/>
  <c r="G2834" i="1" s="1"/>
  <c r="G2832" i="1"/>
  <c r="G2831" i="1" s="1"/>
  <c r="G2830" i="1" s="1"/>
  <c r="G2827" i="1"/>
  <c r="G2826" i="1" s="1"/>
  <c r="G2825" i="1" s="1"/>
  <c r="G2823" i="1"/>
  <c r="G2820" i="1" s="1"/>
  <c r="G2817" i="1"/>
  <c r="G2815" i="1"/>
  <c r="G2809" i="1"/>
  <c r="G2808" i="1" s="1"/>
  <c r="G2806" i="1"/>
  <c r="G2805" i="1" s="1"/>
  <c r="G2800" i="1"/>
  <c r="G2799" i="1" s="1"/>
  <c r="G2798" i="1" s="1"/>
  <c r="G2797" i="1" s="1"/>
  <c r="G2796" i="1" s="1"/>
  <c r="G2795" i="1" s="1"/>
  <c r="G2792" i="1"/>
  <c r="G2791" i="1" s="1"/>
  <c r="G2790" i="1" s="1"/>
  <c r="G2789" i="1" s="1"/>
  <c r="G2788" i="1" s="1"/>
  <c r="G2786" i="1"/>
  <c r="G2784" i="1"/>
  <c r="G2780" i="1"/>
  <c r="G2779" i="1" s="1"/>
  <c r="G2778" i="1" s="1"/>
  <c r="G2777" i="1" s="1"/>
  <c r="G2774" i="1"/>
  <c r="G2773" i="1" s="1"/>
  <c r="G2772" i="1" s="1"/>
  <c r="G2771" i="1" s="1"/>
  <c r="G2769" i="1"/>
  <c r="G2768" i="1" s="1"/>
  <c r="G2767" i="1"/>
  <c r="G2766" i="1" s="1"/>
  <c r="G2765" i="1" s="1"/>
  <c r="G2759" i="1"/>
  <c r="G2758" i="1" s="1"/>
  <c r="G2757" i="1" s="1"/>
  <c r="G2756" i="1" s="1"/>
  <c r="G2754" i="1"/>
  <c r="G2752" i="1"/>
  <c r="G2750" i="1"/>
  <c r="G2746" i="1"/>
  <c r="G2745" i="1" s="1"/>
  <c r="G2744" i="1" s="1"/>
  <c r="G2743" i="1" s="1"/>
  <c r="G2741" i="1"/>
  <c r="G2739" i="1"/>
  <c r="G2733" i="1"/>
  <c r="G2731" i="1"/>
  <c r="G2725" i="1"/>
  <c r="G2724" i="1" s="1"/>
  <c r="G2722" i="1"/>
  <c r="G2721" i="1" s="1"/>
  <c r="G2716" i="1"/>
  <c r="G2715" i="1" s="1"/>
  <c r="G2714" i="1" s="1"/>
  <c r="G2713" i="1" s="1"/>
  <c r="G2711" i="1"/>
  <c r="G2710" i="1" s="1"/>
  <c r="G2709" i="1" s="1"/>
  <c r="G2707" i="1"/>
  <c r="G2706" i="1" s="1"/>
  <c r="G2705" i="1" s="1"/>
  <c r="G2703" i="1"/>
  <c r="G2702" i="1" s="1"/>
  <c r="G2700" i="1"/>
  <c r="G2699" i="1" s="1"/>
  <c r="G2697" i="1"/>
  <c r="G2696" i="1" s="1"/>
  <c r="G2689" i="1"/>
  <c r="G2687" i="1"/>
  <c r="G2684" i="1"/>
  <c r="G2683" i="1" s="1"/>
  <c r="G2679" i="1"/>
  <c r="G2678" i="1" s="1"/>
  <c r="G2677" i="1" s="1"/>
  <c r="G2676" i="1" s="1"/>
  <c r="G2675" i="1" s="1"/>
  <c r="G2672" i="1"/>
  <c r="G2670" i="1"/>
  <c r="G2665" i="1"/>
  <c r="G2664" i="1" s="1"/>
  <c r="G2663" i="1" s="1"/>
  <c r="G2662" i="1" s="1"/>
  <c r="G2661" i="1" s="1"/>
  <c r="G2648" i="1"/>
  <c r="G2647" i="1" s="1"/>
  <c r="G2646" i="1" s="1"/>
  <c r="G2644" i="1"/>
  <c r="G2643" i="1" s="1"/>
  <c r="G2641" i="1"/>
  <c r="G2640" i="1" s="1"/>
  <c r="G2633" i="1"/>
  <c r="G2629" i="1"/>
  <c r="G2628" i="1" s="1"/>
  <c r="G2626" i="1"/>
  <c r="G2625" i="1" s="1"/>
  <c r="G2622" i="1"/>
  <c r="G2621" i="1" s="1"/>
  <c r="G2619" i="1"/>
  <c r="G2618" i="1" s="1"/>
  <c r="G2616" i="1"/>
  <c r="G2615" i="1" s="1"/>
  <c r="G2613" i="1"/>
  <c r="G2612" i="1" s="1"/>
  <c r="G2606" i="1"/>
  <c r="G2604" i="1"/>
  <c r="G2602" i="1"/>
  <c r="G2599" i="1"/>
  <c r="G2598" i="1" s="1"/>
  <c r="G2594" i="1"/>
  <c r="G2593" i="1" s="1"/>
  <c r="G2592" i="1" s="1"/>
  <c r="G2591" i="1" s="1"/>
  <c r="G2589" i="1"/>
  <c r="G2587" i="1"/>
  <c r="G2579" i="1"/>
  <c r="G2578" i="1" s="1"/>
  <c r="G2577" i="1" s="1"/>
  <c r="G2576" i="1" s="1"/>
  <c r="G2574" i="1"/>
  <c r="G2573" i="1" s="1"/>
  <c r="G2572" i="1" s="1"/>
  <c r="G2571" i="1" s="1"/>
  <c r="G2570" i="1" s="1"/>
  <c r="G2566" i="1"/>
  <c r="G2564" i="1"/>
  <c r="G2560" i="1"/>
  <c r="G2559" i="1" s="1"/>
  <c r="G2558" i="1" s="1"/>
  <c r="G2557" i="1" s="1"/>
  <c r="G2556" i="1" s="1"/>
  <c r="G2552" i="1"/>
  <c r="G2551" i="1" s="1"/>
  <c r="G2550" i="1" s="1"/>
  <c r="G2549" i="1" s="1"/>
  <c r="G2548" i="1" s="1"/>
  <c r="G2546" i="1"/>
  <c r="G2545" i="1" s="1"/>
  <c r="G2544" i="1" s="1"/>
  <c r="G2543" i="1" s="1"/>
  <c r="G2542" i="1" s="1"/>
  <c r="G2539" i="1"/>
  <c r="G2538" i="1" s="1"/>
  <c r="G2537" i="1" s="1"/>
  <c r="G2536" i="1" s="1"/>
  <c r="G2534" i="1"/>
  <c r="G2533" i="1" s="1"/>
  <c r="G2532" i="1" s="1"/>
  <c r="G2530" i="1"/>
  <c r="G2529" i="1" s="1"/>
  <c r="G2528" i="1" s="1"/>
  <c r="G2517" i="1"/>
  <c r="G2516" i="1" s="1"/>
  <c r="G2515" i="1" s="1"/>
  <c r="G2514" i="1" s="1"/>
  <c r="G2511" i="1"/>
  <c r="G2509" i="1"/>
  <c r="G2507" i="1"/>
  <c r="G2500" i="1"/>
  <c r="G2498" i="1"/>
  <c r="G2496" i="1"/>
  <c r="G2492" i="1"/>
  <c r="G2491" i="1" s="1"/>
  <c r="G2490" i="1" s="1"/>
  <c r="G2488" i="1"/>
  <c r="G2487" i="1" s="1"/>
  <c r="G2486" i="1" s="1"/>
  <c r="G2483" i="1"/>
  <c r="G2482" i="1" s="1"/>
  <c r="G2481" i="1" s="1"/>
  <c r="G2479" i="1"/>
  <c r="G2477" i="1"/>
  <c r="G2473" i="1"/>
  <c r="G2472" i="1" s="1"/>
  <c r="G2471" i="1" s="1"/>
  <c r="G2467" i="1"/>
  <c r="G2466" i="1" s="1"/>
  <c r="G2464" i="1"/>
  <c r="G2463" i="1"/>
  <c r="G2462" i="1" s="1"/>
  <c r="G2457" i="1"/>
  <c r="G2456" i="1" s="1"/>
  <c r="G2455" i="1" s="1"/>
  <c r="G2454" i="1" s="1"/>
  <c r="G2453" i="1" s="1"/>
  <c r="G2450" i="1"/>
  <c r="G2449" i="1" s="1"/>
  <c r="G2448" i="1" s="1"/>
  <c r="G2447" i="1" s="1"/>
  <c r="G2446" i="1" s="1"/>
  <c r="G2445" i="1" s="1"/>
  <c r="G2442" i="1"/>
  <c r="G2441" i="1" s="1"/>
  <c r="G2440" i="1" s="1"/>
  <c r="G2439" i="1" s="1"/>
  <c r="G2437" i="1"/>
  <c r="G2436" i="1" s="1"/>
  <c r="G2435" i="1" s="1"/>
  <c r="G2434" i="1" s="1"/>
  <c r="G2433" i="1" s="1"/>
  <c r="G2429" i="1"/>
  <c r="G2425" i="1"/>
  <c r="G2424" i="1" s="1"/>
  <c r="G2423" i="1" s="1"/>
  <c r="G2422" i="1" s="1"/>
  <c r="G2419" i="1"/>
  <c r="G2418" i="1" s="1"/>
  <c r="G2417" i="1" s="1"/>
  <c r="G2416" i="1" s="1"/>
  <c r="G2414" i="1"/>
  <c r="G2413" i="1" s="1"/>
  <c r="G2411" i="1"/>
  <c r="G2410" i="1" s="1"/>
  <c r="G2404" i="1"/>
  <c r="G2402" i="1"/>
  <c r="G2400" i="1"/>
  <c r="G2396" i="1"/>
  <c r="G2395" i="1" s="1"/>
  <c r="G2394" i="1" s="1"/>
  <c r="G2393" i="1" s="1"/>
  <c r="G2391" i="1"/>
  <c r="G2389" i="1"/>
  <c r="G2383" i="1"/>
  <c r="G2381" i="1"/>
  <c r="G2369" i="1"/>
  <c r="G2368" i="1" s="1"/>
  <c r="G2366" i="1"/>
  <c r="G2365" i="1" s="1"/>
  <c r="G2360" i="1"/>
  <c r="G2359" i="1" s="1"/>
  <c r="G2358" i="1" s="1"/>
  <c r="G2357" i="1" s="1"/>
  <c r="G2355" i="1"/>
  <c r="G2354" i="1" s="1"/>
  <c r="G2353" i="1" s="1"/>
  <c r="G2351" i="1"/>
  <c r="G2350" i="1" s="1"/>
  <c r="G2349" i="1" s="1"/>
  <c r="G2347" i="1"/>
  <c r="G2346" i="1" s="1"/>
  <c r="G2344" i="1"/>
  <c r="G2343" i="1" s="1"/>
  <c r="G2336" i="1"/>
  <c r="G2334" i="1"/>
  <c r="G2331" i="1"/>
  <c r="G2330" i="1" s="1"/>
  <c r="G2326" i="1"/>
  <c r="G2324" i="1"/>
  <c r="G2317" i="1"/>
  <c r="G2316" i="1" s="1"/>
  <c r="G2315" i="1" s="1"/>
  <c r="G2314" i="1" s="1"/>
  <c r="G2312" i="1"/>
  <c r="G2311" i="1" s="1"/>
  <c r="G2310" i="1" s="1"/>
  <c r="G2309" i="1" s="1"/>
  <c r="G2308" i="1" s="1"/>
  <c r="G2304" i="1"/>
  <c r="G2303" i="1" s="1"/>
  <c r="G2302" i="1" s="1"/>
  <c r="G2301" i="1" s="1"/>
  <c r="G2294" i="1"/>
  <c r="G2293" i="1" s="1"/>
  <c r="G2291" i="1"/>
  <c r="G2290" i="1" s="1"/>
  <c r="G2286" i="1"/>
  <c r="G2284" i="1"/>
  <c r="G2280" i="1"/>
  <c r="G2279" i="1" s="1"/>
  <c r="G2277" i="1"/>
  <c r="G2276" i="1" s="1"/>
  <c r="G2273" i="1"/>
  <c r="G2272" i="1" s="1"/>
  <c r="G2270" i="1"/>
  <c r="G2269" i="1" s="1"/>
  <c r="G2267" i="1"/>
  <c r="G2266" i="1" s="1"/>
  <c r="G2264" i="1"/>
  <c r="G2263" i="1" s="1"/>
  <c r="G2257" i="1"/>
  <c r="G2255" i="1"/>
  <c r="G2252" i="1"/>
  <c r="G2251" i="1" s="1"/>
  <c r="G2247" i="1"/>
  <c r="G2246" i="1" s="1"/>
  <c r="G2245" i="1" s="1"/>
  <c r="G2244" i="1" s="1"/>
  <c r="G2242" i="1"/>
  <c r="G2240" i="1"/>
  <c r="G2238" i="1"/>
  <c r="G2229" i="1"/>
  <c r="G2228" i="1" s="1"/>
  <c r="G2227" i="1" s="1"/>
  <c r="G2226" i="1"/>
  <c r="G2225" i="1" s="1"/>
  <c r="G2224" i="1" s="1"/>
  <c r="G2223" i="1" s="1"/>
  <c r="G2222" i="1" s="1"/>
  <c r="G2221" i="1" s="1"/>
  <c r="G2217" i="1"/>
  <c r="G2216" i="1" s="1"/>
  <c r="G2215" i="1" s="1"/>
  <c r="G2214" i="1" s="1"/>
  <c r="G2213" i="1" s="1"/>
  <c r="G2212" i="1" s="1"/>
  <c r="G2210" i="1"/>
  <c r="G2208" i="1"/>
  <c r="G2204" i="1"/>
  <c r="G2203" i="1" s="1"/>
  <c r="G2202" i="1" s="1"/>
  <c r="G2201" i="1" s="1"/>
  <c r="G2200" i="1" s="1"/>
  <c r="G2196" i="1"/>
  <c r="G2195" i="1" s="1"/>
  <c r="G2194" i="1" s="1"/>
  <c r="G2193" i="1" s="1"/>
  <c r="G2192" i="1" s="1"/>
  <c r="G2190" i="1"/>
  <c r="G2189" i="1" s="1"/>
  <c r="G2188" i="1" s="1"/>
  <c r="G2187" i="1" s="1"/>
  <c r="G2186" i="1" s="1"/>
  <c r="G2182" i="1"/>
  <c r="G2181" i="1" s="1"/>
  <c r="G2180" i="1" s="1"/>
  <c r="G2179" i="1" s="1"/>
  <c r="G2177" i="1"/>
  <c r="G2176" i="1" s="1"/>
  <c r="G2175" i="1" s="1"/>
  <c r="G2173" i="1"/>
  <c r="G2172" i="1" s="1"/>
  <c r="G2171" i="1" s="1"/>
  <c r="G2169" i="1"/>
  <c r="G2168" i="1" s="1"/>
  <c r="G2167" i="1" s="1"/>
  <c r="G2161" i="1"/>
  <c r="G2160" i="1" s="1"/>
  <c r="G2159" i="1" s="1"/>
  <c r="G2158" i="1" s="1"/>
  <c r="G2156" i="1"/>
  <c r="G2154" i="1"/>
  <c r="G2152" i="1"/>
  <c r="G2145" i="1"/>
  <c r="G2141" i="1"/>
  <c r="G2137" i="1"/>
  <c r="G2136" i="1" s="1"/>
  <c r="G2135" i="1" s="1"/>
  <c r="G2134" i="1" s="1"/>
  <c r="G2132" i="1"/>
  <c r="G2130" i="1"/>
  <c r="G2125" i="1"/>
  <c r="G2124" i="1" s="1"/>
  <c r="G2123" i="1" s="1"/>
  <c r="G2121" i="1"/>
  <c r="G2120" i="1" s="1"/>
  <c r="G2119" i="1" s="1"/>
  <c r="G2116" i="1"/>
  <c r="G2115" i="1" s="1"/>
  <c r="G2114" i="1" s="1"/>
  <c r="G2112" i="1"/>
  <c r="G2111" i="1" s="1"/>
  <c r="G2108" i="1"/>
  <c r="G2106" i="1"/>
  <c r="G2100" i="1"/>
  <c r="G2099" i="1" s="1"/>
  <c r="G2097" i="1"/>
  <c r="G2096" i="1" s="1"/>
  <c r="G2092" i="1"/>
  <c r="G2091" i="1" s="1"/>
  <c r="G2090" i="1" s="1"/>
  <c r="G2089" i="1" s="1"/>
  <c r="G2088" i="1" s="1"/>
  <c r="G2086" i="1"/>
  <c r="G2085" i="1" s="1"/>
  <c r="G2084" i="1" s="1"/>
  <c r="G2083" i="1" s="1"/>
  <c r="G2082" i="1" s="1"/>
  <c r="G2079" i="1"/>
  <c r="G2078" i="1" s="1"/>
  <c r="G2077" i="1" s="1"/>
  <c r="G2076" i="1" s="1"/>
  <c r="G2075" i="1" s="1"/>
  <c r="G2073" i="1"/>
  <c r="G2072" i="1" s="1"/>
  <c r="G2071" i="1" s="1"/>
  <c r="G2070" i="1" s="1"/>
  <c r="G2069" i="1" s="1"/>
  <c r="G2067" i="1"/>
  <c r="G2066" i="1" s="1"/>
  <c r="G2065" i="1" s="1"/>
  <c r="G2064" i="1" s="1"/>
  <c r="G2063" i="1" s="1"/>
  <c r="G2061" i="1"/>
  <c r="G2059" i="1"/>
  <c r="G2055" i="1"/>
  <c r="G2054" i="1" s="1"/>
  <c r="G2053" i="1" s="1"/>
  <c r="G2052" i="1" s="1"/>
  <c r="G2049" i="1"/>
  <c r="G2048" i="1" s="1"/>
  <c r="G2047" i="1" s="1"/>
  <c r="G2046" i="1" s="1"/>
  <c r="G2044" i="1"/>
  <c r="G2043" i="1" s="1"/>
  <c r="G2041" i="1"/>
  <c r="G2040" i="1" s="1"/>
  <c r="G2034" i="1"/>
  <c r="G2030" i="1"/>
  <c r="G2026" i="1"/>
  <c r="G2025" i="1" s="1"/>
  <c r="G2024" i="1" s="1"/>
  <c r="G2023" i="1" s="1"/>
  <c r="G2021" i="1"/>
  <c r="G2019" i="1"/>
  <c r="G2013" i="1"/>
  <c r="G2011" i="1"/>
  <c r="G2005" i="1"/>
  <c r="G2004" i="1" s="1"/>
  <c r="G2002" i="1"/>
  <c r="G2001" i="1" s="1"/>
  <c r="G1996" i="1"/>
  <c r="G1995" i="1" s="1"/>
  <c r="G1994" i="1" s="1"/>
  <c r="G1993" i="1" s="1"/>
  <c r="G1991" i="1"/>
  <c r="G1990" i="1" s="1"/>
  <c r="G1989" i="1" s="1"/>
  <c r="G1987" i="1"/>
  <c r="G1986" i="1" s="1"/>
  <c r="G1985" i="1" s="1"/>
  <c r="G1983" i="1"/>
  <c r="G1982" i="1" s="1"/>
  <c r="G1980" i="1"/>
  <c r="G1979" i="1" s="1"/>
  <c r="G1972" i="1"/>
  <c r="G1970" i="1"/>
  <c r="G1967" i="1"/>
  <c r="G1966" i="1" s="1"/>
  <c r="G1962" i="1"/>
  <c r="G1960" i="1"/>
  <c r="G1948" i="1"/>
  <c r="G1947" i="1" s="1"/>
  <c r="G1946" i="1" s="1"/>
  <c r="G1945" i="1" s="1"/>
  <c r="G1944" i="1" s="1"/>
  <c r="G1943" i="1" s="1"/>
  <c r="G1940" i="1"/>
  <c r="G1939" i="1" s="1"/>
  <c r="G1938" i="1" s="1"/>
  <c r="G1937" i="1" s="1"/>
  <c r="G1932" i="1"/>
  <c r="G1931" i="1" s="1"/>
  <c r="G1930" i="1" s="1"/>
  <c r="G1929" i="1" s="1"/>
  <c r="G1927" i="1"/>
  <c r="G1926" i="1" s="1"/>
  <c r="G1924" i="1"/>
  <c r="G1923" i="1" s="1"/>
  <c r="G1919" i="1"/>
  <c r="G1917" i="1"/>
  <c r="G1913" i="1"/>
  <c r="G1912" i="1" s="1"/>
  <c r="G1910" i="1"/>
  <c r="G1909" i="1" s="1"/>
  <c r="G1906" i="1"/>
  <c r="G1905" i="1" s="1"/>
  <c r="G1903" i="1"/>
  <c r="G1902" i="1" s="1"/>
  <c r="G1900" i="1"/>
  <c r="G1899" i="1" s="1"/>
  <c r="G1897" i="1"/>
  <c r="G1896" i="1" s="1"/>
  <c r="G1890" i="1"/>
  <c r="G1888" i="1"/>
  <c r="G1886" i="1"/>
  <c r="G1883" i="1"/>
  <c r="G1881" i="1"/>
  <c r="G1876" i="1"/>
  <c r="G1875" i="1" s="1"/>
  <c r="G1874" i="1" s="1"/>
  <c r="G1873" i="1" s="1"/>
  <c r="G1871" i="1"/>
  <c r="G1869" i="1"/>
  <c r="G1860" i="1"/>
  <c r="G1859" i="1" s="1"/>
  <c r="G1858" i="1" s="1"/>
  <c r="G1856" i="1"/>
  <c r="G1855" i="1" s="1"/>
  <c r="G1854" i="1" s="1"/>
  <c r="G1853" i="1" s="1"/>
  <c r="G1852" i="1" s="1"/>
  <c r="G1848" i="1"/>
  <c r="G1847" i="1" s="1"/>
  <c r="G1846" i="1" s="1"/>
  <c r="G1841" i="1"/>
  <c r="G1839" i="1"/>
  <c r="G1835" i="1"/>
  <c r="G1834" i="1" s="1"/>
  <c r="G1833" i="1" s="1"/>
  <c r="G1832" i="1" s="1"/>
  <c r="G1831" i="1" s="1"/>
  <c r="G1827" i="1"/>
  <c r="G1826" i="1" s="1"/>
  <c r="G1825" i="1" s="1"/>
  <c r="G1824" i="1" s="1"/>
  <c r="G1823" i="1" s="1"/>
  <c r="G1821" i="1"/>
  <c r="G1820" i="1" s="1"/>
  <c r="G1819" i="1" s="1"/>
  <c r="G1818" i="1" s="1"/>
  <c r="G1817" i="1" s="1"/>
  <c r="G1813" i="1"/>
  <c r="G1812" i="1" s="1"/>
  <c r="G1811" i="1" s="1"/>
  <c r="G1810" i="1" s="1"/>
  <c r="G1809" i="1"/>
  <c r="G1808" i="1" s="1"/>
  <c r="G1807" i="1" s="1"/>
  <c r="G1806" i="1" s="1"/>
  <c r="G1804" i="1"/>
  <c r="G1803" i="1" s="1"/>
  <c r="G1802" i="1" s="1"/>
  <c r="G1800" i="1"/>
  <c r="G1799" i="1" s="1"/>
  <c r="G1798" i="1" s="1"/>
  <c r="G1792" i="1"/>
  <c r="G1791" i="1" s="1"/>
  <c r="G1790" i="1" s="1"/>
  <c r="G1789" i="1" s="1"/>
  <c r="G1787" i="1"/>
  <c r="G1786" i="1" s="1"/>
  <c r="G1785" i="1" s="1"/>
  <c r="G1784" i="1" s="1"/>
  <c r="G1782" i="1"/>
  <c r="G1780" i="1"/>
  <c r="G1778" i="1"/>
  <c r="G1771" i="1"/>
  <c r="G1770" i="1" s="1"/>
  <c r="G1769" i="1" s="1"/>
  <c r="G1768" i="1" s="1"/>
  <c r="G1766" i="1"/>
  <c r="G1764" i="1"/>
  <c r="G1760" i="1"/>
  <c r="G1759" i="1" s="1"/>
  <c r="G1758" i="1" s="1"/>
  <c r="G1757" i="1" s="1"/>
  <c r="G1755" i="1"/>
  <c r="G1754" i="1" s="1"/>
  <c r="G1753" i="1" s="1"/>
  <c r="G1751" i="1"/>
  <c r="G1750" i="1" s="1"/>
  <c r="G1749" i="1" s="1"/>
  <c r="G1746" i="1"/>
  <c r="G1745" i="1" s="1"/>
  <c r="G1744" i="1" s="1"/>
  <c r="G1743" i="1" s="1"/>
  <c r="G1741" i="1"/>
  <c r="G1739" i="1"/>
  <c r="G1735" i="1"/>
  <c r="G1727" i="1"/>
  <c r="G1726" i="1" s="1"/>
  <c r="G1724" i="1"/>
  <c r="G1723" i="1" s="1"/>
  <c r="G1719" i="1"/>
  <c r="G1718" i="1" s="1"/>
  <c r="G1717" i="1" s="1"/>
  <c r="G1716" i="1" s="1"/>
  <c r="G1715" i="1" s="1"/>
  <c r="G1712" i="1"/>
  <c r="G1711" i="1" s="1"/>
  <c r="G1710" i="1" s="1"/>
  <c r="G1709" i="1" s="1"/>
  <c r="G1708" i="1" s="1"/>
  <c r="G1707" i="1" s="1"/>
  <c r="G1704" i="1"/>
  <c r="G1702" i="1"/>
  <c r="G1698" i="1"/>
  <c r="G1697" i="1" s="1"/>
  <c r="G1696" i="1" s="1"/>
  <c r="G1695" i="1" s="1"/>
  <c r="G1692" i="1"/>
  <c r="G1691" i="1" s="1"/>
  <c r="G1690" i="1" s="1"/>
  <c r="G1689" i="1" s="1"/>
  <c r="G1687" i="1"/>
  <c r="G1686" i="1" s="1"/>
  <c r="G1685" i="1"/>
  <c r="G1684" i="1" s="1"/>
  <c r="G1683" i="1" s="1"/>
  <c r="G1677" i="1"/>
  <c r="G1675" i="1"/>
  <c r="G1671" i="1"/>
  <c r="G1670" i="1" s="1"/>
  <c r="G1669" i="1" s="1"/>
  <c r="G1668" i="1" s="1"/>
  <c r="G1666" i="1"/>
  <c r="G1664" i="1"/>
  <c r="G1658" i="1"/>
  <c r="G1656" i="1"/>
  <c r="G1652" i="1"/>
  <c r="G1651" i="1" s="1"/>
  <c r="G1650" i="1" s="1"/>
  <c r="G1646" i="1"/>
  <c r="G1645" i="1" s="1"/>
  <c r="G1643" i="1"/>
  <c r="G1642" i="1" s="1"/>
  <c r="G1638" i="1"/>
  <c r="G1637" i="1" s="1"/>
  <c r="G1636" i="1" s="1"/>
  <c r="G1635" i="1" s="1"/>
  <c r="G1634" i="1" s="1"/>
  <c r="G1632" i="1"/>
  <c r="G1631" i="1" s="1"/>
  <c r="G1630" i="1" s="1"/>
  <c r="G1628" i="1"/>
  <c r="G1627" i="1" s="1"/>
  <c r="G1626" i="1" s="1"/>
  <c r="G1624" i="1"/>
  <c r="G1623" i="1" s="1"/>
  <c r="G1621" i="1"/>
  <c r="G1620" i="1" s="1"/>
  <c r="G1613" i="1"/>
  <c r="G1611" i="1"/>
  <c r="G1608" i="1"/>
  <c r="G1607" i="1" s="1"/>
  <c r="G1603" i="1"/>
  <c r="G1601" i="1"/>
  <c r="G1594" i="1"/>
  <c r="G1593" i="1" s="1"/>
  <c r="G1592" i="1" s="1"/>
  <c r="G1591" i="1" s="1"/>
  <c r="G1589" i="1"/>
  <c r="G1588" i="1" s="1"/>
  <c r="G1587" i="1" s="1"/>
  <c r="G1586" i="1" s="1"/>
  <c r="G1585" i="1" s="1"/>
  <c r="G1581" i="1"/>
  <c r="G1580" i="1" s="1"/>
  <c r="G1579" i="1" s="1"/>
  <c r="G1578" i="1" s="1"/>
  <c r="G1572" i="1"/>
  <c r="G1571" i="1" s="1"/>
  <c r="G1570" i="1" s="1"/>
  <c r="G1568" i="1"/>
  <c r="G1567" i="1" s="1"/>
  <c r="G1565" i="1"/>
  <c r="G1564" i="1" s="1"/>
  <c r="G1560" i="1"/>
  <c r="G1558" i="1"/>
  <c r="G1554" i="1"/>
  <c r="G1553" i="1" s="1"/>
  <c r="G1551" i="1"/>
  <c r="G1550" i="1" s="1"/>
  <c r="G1547" i="1"/>
  <c r="G1546" i="1" s="1"/>
  <c r="G1544" i="1"/>
  <c r="G1543" i="1" s="1"/>
  <c r="G1541" i="1"/>
  <c r="G1540" i="1" s="1"/>
  <c r="G1538" i="1"/>
  <c r="G1537" i="1" s="1"/>
  <c r="G1531" i="1"/>
  <c r="G1529" i="1"/>
  <c r="G1527" i="1"/>
  <c r="G1524" i="1"/>
  <c r="G1523" i="1" s="1"/>
  <c r="G1515" i="1"/>
  <c r="G1514" i="1" s="1"/>
  <c r="G1513" i="1" s="1"/>
  <c r="G1512" i="1" s="1"/>
  <c r="G1510" i="1"/>
  <c r="G1508" i="1"/>
  <c r="G1499" i="1"/>
  <c r="G1498" i="1" s="1"/>
  <c r="G1497" i="1" s="1"/>
  <c r="G1496" i="1" s="1"/>
  <c r="G1495" i="1" s="1"/>
  <c r="G1494" i="1" s="1"/>
  <c r="G1493" i="1" s="1"/>
  <c r="G1491" i="1"/>
  <c r="G1490" i="1" s="1"/>
  <c r="G1489" i="1" s="1"/>
  <c r="G1488" i="1" s="1"/>
  <c r="G1486" i="1"/>
  <c r="G1485" i="1" s="1"/>
  <c r="G1484" i="1" s="1"/>
  <c r="G1483" i="1" s="1"/>
  <c r="G1482" i="1" s="1"/>
  <c r="G1478" i="1"/>
  <c r="G1476" i="1"/>
  <c r="G1472" i="1"/>
  <c r="G1471" i="1" s="1"/>
  <c r="G1470" i="1" s="1"/>
  <c r="G1469" i="1" s="1"/>
  <c r="G1468" i="1" s="1"/>
  <c r="G1464" i="1"/>
  <c r="G1463" i="1" s="1"/>
  <c r="G1462" i="1" s="1"/>
  <c r="G1461" i="1" s="1"/>
  <c r="G1460" i="1" s="1"/>
  <c r="G1458" i="1"/>
  <c r="G1457" i="1" s="1"/>
  <c r="G1456" i="1" s="1"/>
  <c r="G1455" i="1" s="1"/>
  <c r="G1454" i="1" s="1"/>
  <c r="G1450" i="1"/>
  <c r="G1449" i="1" s="1"/>
  <c r="G1448" i="1" s="1"/>
  <c r="G1447" i="1" s="1"/>
  <c r="G1445" i="1"/>
  <c r="G1444" i="1" s="1"/>
  <c r="G1443" i="1" s="1"/>
  <c r="G1441" i="1"/>
  <c r="G1440" i="1" s="1"/>
  <c r="G1439" i="1" s="1"/>
  <c r="G1437" i="1"/>
  <c r="G1436" i="1" s="1"/>
  <c r="G1435" i="1" s="1"/>
  <c r="G1429" i="1"/>
  <c r="G1428" i="1" s="1"/>
  <c r="G1427" i="1" s="1"/>
  <c r="G1426" i="1" s="1"/>
  <c r="G1424" i="1"/>
  <c r="G1420" i="1"/>
  <c r="G1418" i="1"/>
  <c r="G1411" i="1"/>
  <c r="G1410" i="1" s="1"/>
  <c r="G1409" i="1" s="1"/>
  <c r="G1408" i="1" s="1"/>
  <c r="G1406" i="1"/>
  <c r="G1404" i="1"/>
  <c r="G1399" i="1"/>
  <c r="G1398" i="1" s="1"/>
  <c r="G1397" i="1" s="1"/>
  <c r="G1395" i="1"/>
  <c r="G1394" i="1" s="1"/>
  <c r="G1393" i="1" s="1"/>
  <c r="G1390" i="1"/>
  <c r="G1389" i="1" s="1"/>
  <c r="G1388" i="1" s="1"/>
  <c r="G1387" i="1" s="1"/>
  <c r="G1385" i="1"/>
  <c r="G1383" i="1"/>
  <c r="G1379" i="1"/>
  <c r="G1377" i="1"/>
  <c r="G1371" i="1"/>
  <c r="G1370" i="1" s="1"/>
  <c r="G1368" i="1"/>
  <c r="G1366" i="1"/>
  <c r="G1361" i="1"/>
  <c r="G1360" i="1" s="1"/>
  <c r="G1359" i="1" s="1"/>
  <c r="G1358" i="1" s="1"/>
  <c r="G1357" i="1" s="1"/>
  <c r="G1355" i="1"/>
  <c r="G1354" i="1" s="1"/>
  <c r="G1353" i="1" s="1"/>
  <c r="G1352" i="1" s="1"/>
  <c r="G1351" i="1" s="1"/>
  <c r="G1350" i="1" s="1"/>
  <c r="G1349" i="1" s="1"/>
  <c r="G1346" i="1"/>
  <c r="G1345" i="1" s="1"/>
  <c r="G1344" i="1" s="1"/>
  <c r="G1343" i="1" s="1"/>
  <c r="G1341" i="1"/>
  <c r="G1340" i="1" s="1"/>
  <c r="G1339" i="1" s="1"/>
  <c r="G1338" i="1" s="1"/>
  <c r="G1337" i="1" s="1"/>
  <c r="G1335" i="1"/>
  <c r="G1334" i="1" s="1"/>
  <c r="G1333" i="1" s="1"/>
  <c r="G1331" i="1"/>
  <c r="G1330" i="1" s="1"/>
  <c r="G1329" i="1" s="1"/>
  <c r="G1328" i="1" s="1"/>
  <c r="G1325" i="1"/>
  <c r="G1324" i="1" s="1"/>
  <c r="G1323" i="1" s="1"/>
  <c r="G1322" i="1" s="1"/>
  <c r="G1320" i="1"/>
  <c r="G1319" i="1" s="1"/>
  <c r="G1317" i="1"/>
  <c r="G1316" i="1" s="1"/>
  <c r="G1311" i="1"/>
  <c r="G1310" i="1" s="1"/>
  <c r="G1309" i="1" s="1"/>
  <c r="G1308" i="1" s="1"/>
  <c r="G1306" i="1"/>
  <c r="G1304" i="1"/>
  <c r="G1298" i="1"/>
  <c r="G1296" i="1"/>
  <c r="G1290" i="1"/>
  <c r="G1289" i="1" s="1"/>
  <c r="G1287" i="1"/>
  <c r="G1286" i="1" s="1"/>
  <c r="G1281" i="1"/>
  <c r="G1280" i="1" s="1"/>
  <c r="G1279" i="1" s="1"/>
  <c r="G1278" i="1" s="1"/>
  <c r="G1276" i="1"/>
  <c r="G1275" i="1" s="1"/>
  <c r="G1274" i="1" s="1"/>
  <c r="G1272" i="1"/>
  <c r="G1271" i="1" s="1"/>
  <c r="G1270" i="1" s="1"/>
  <c r="G1268" i="1"/>
  <c r="G1267" i="1" s="1"/>
  <c r="G1265" i="1"/>
  <c r="G1264" i="1" s="1"/>
  <c r="G1257" i="1"/>
  <c r="G1255" i="1"/>
  <c r="G1252" i="1"/>
  <c r="G1251" i="1" s="1"/>
  <c r="G1247" i="1"/>
  <c r="G1245" i="1"/>
  <c r="G1238" i="1"/>
  <c r="G1237" i="1" s="1"/>
  <c r="G1236" i="1" s="1"/>
  <c r="G1235" i="1" s="1"/>
  <c r="G1234" i="1" s="1"/>
  <c r="G1233" i="1" s="1"/>
  <c r="G1230" i="1"/>
  <c r="G1229" i="1" s="1"/>
  <c r="G1228" i="1" s="1"/>
  <c r="G1227" i="1" s="1"/>
  <c r="G1220" i="1"/>
  <c r="G1219" i="1" s="1"/>
  <c r="G1217" i="1"/>
  <c r="G1216" i="1" s="1"/>
  <c r="G1212" i="1"/>
  <c r="G1210" i="1"/>
  <c r="G1206" i="1"/>
  <c r="G1205" i="1" s="1"/>
  <c r="G1203" i="1"/>
  <c r="G1202" i="1" s="1"/>
  <c r="G1199" i="1"/>
  <c r="G1198" i="1" s="1"/>
  <c r="G1196" i="1"/>
  <c r="G1195" i="1" s="1"/>
  <c r="G1193" i="1"/>
  <c r="G1192" i="1" s="1"/>
  <c r="G1190" i="1"/>
  <c r="G1189" i="1" s="1"/>
  <c r="G1183" i="1"/>
  <c r="G1181" i="1"/>
  <c r="G1179" i="1"/>
  <c r="G1176" i="1"/>
  <c r="G1175" i="1" s="1"/>
  <c r="G1171" i="1"/>
  <c r="G1170" i="1" s="1"/>
  <c r="G1169" i="1" s="1"/>
  <c r="G1168" i="1" s="1"/>
  <c r="G1166" i="1"/>
  <c r="G1164" i="1"/>
  <c r="G1154" i="1"/>
  <c r="G1153" i="1" s="1"/>
  <c r="G1151" i="1"/>
  <c r="G1150" i="1" s="1"/>
  <c r="G1145" i="1"/>
  <c r="G1144" i="1" s="1"/>
  <c r="G1143" i="1" s="1"/>
  <c r="G1142" i="1" s="1"/>
  <c r="G1141" i="1" s="1"/>
  <c r="G1139" i="1"/>
  <c r="G1138" i="1" s="1"/>
  <c r="G1136" i="1"/>
  <c r="G1135" i="1" s="1"/>
  <c r="G1128" i="1"/>
  <c r="G1127" i="1" s="1"/>
  <c r="G1125" i="1"/>
  <c r="G1124" i="1" s="1"/>
  <c r="G1119" i="1"/>
  <c r="G1118" i="1" s="1"/>
  <c r="G1115" i="1"/>
  <c r="G1114" i="1" s="1"/>
  <c r="G1112" i="1"/>
  <c r="G1111" i="1" s="1"/>
  <c r="G1105" i="1"/>
  <c r="G1104" i="1" s="1"/>
  <c r="G1103" i="1" s="1"/>
  <c r="G1102" i="1" s="1"/>
  <c r="G1101" i="1" s="1"/>
  <c r="G1100" i="1" s="1"/>
  <c r="G1096" i="1"/>
  <c r="G1095" i="1" s="1"/>
  <c r="G1094" i="1" s="1"/>
  <c r="G1093" i="1" s="1"/>
  <c r="G1091" i="1"/>
  <c r="G1090" i="1" s="1"/>
  <c r="G1089" i="1" s="1"/>
  <c r="G1088" i="1" s="1"/>
  <c r="G1086" i="1"/>
  <c r="G1084" i="1"/>
  <c r="G1079" i="1"/>
  <c r="G1078" i="1" s="1"/>
  <c r="G1072" i="1"/>
  <c r="G1071" i="1" s="1"/>
  <c r="G1070" i="1" s="1"/>
  <c r="G1066" i="1"/>
  <c r="G1064" i="1"/>
  <c r="G1056" i="1"/>
  <c r="G1055" i="1" s="1"/>
  <c r="G1054" i="1" s="1"/>
  <c r="G1053" i="1" s="1"/>
  <c r="G1051" i="1"/>
  <c r="G1049" i="1"/>
  <c r="G1047" i="1"/>
  <c r="G1044" i="1"/>
  <c r="G1043" i="1" s="1"/>
  <c r="G1033" i="1"/>
  <c r="G1032" i="1" s="1"/>
  <c r="G1030" i="1"/>
  <c r="G1028" i="1"/>
  <c r="G1024" i="1"/>
  <c r="G1022" i="1"/>
  <c r="G1019" i="1"/>
  <c r="G1017" i="1"/>
  <c r="G1012" i="1"/>
  <c r="G1011" i="1" s="1"/>
  <c r="G1010" i="1" s="1"/>
  <c r="G1009" i="1" s="1"/>
  <c r="G1008" i="1" s="1"/>
  <c r="G1006" i="1"/>
  <c r="G1004" i="1"/>
  <c r="G1000" i="1"/>
  <c r="G999" i="1" s="1"/>
  <c r="G998" i="1" s="1"/>
  <c r="G996" i="1"/>
  <c r="G995" i="1"/>
  <c r="G994" i="1" s="1"/>
  <c r="G990" i="1"/>
  <c r="G989" i="1" s="1"/>
  <c r="G987" i="1"/>
  <c r="G986" i="1" s="1"/>
  <c r="G984" i="1"/>
  <c r="G983" i="1" s="1"/>
  <c r="G980" i="1"/>
  <c r="G979" i="1" s="1"/>
  <c r="G976" i="1"/>
  <c r="G975" i="1" s="1"/>
  <c r="G973" i="1"/>
  <c r="G972" i="1" s="1"/>
  <c r="G970" i="1"/>
  <c r="G967" i="1"/>
  <c r="G965" i="1"/>
  <c r="G963" i="1"/>
  <c r="G958" i="1"/>
  <c r="G957" i="1" s="1"/>
  <c r="G956" i="1" s="1"/>
  <c r="G954" i="1"/>
  <c r="G953" i="1" s="1"/>
  <c r="G952" i="1" s="1"/>
  <c r="G949" i="1"/>
  <c r="G947" i="1"/>
  <c r="G941" i="1"/>
  <c r="G940" i="1" s="1"/>
  <c r="G938" i="1"/>
  <c r="G937" i="1" s="1"/>
  <c r="G931" i="1"/>
  <c r="G930" i="1" s="1"/>
  <c r="G929" i="1" s="1"/>
  <c r="G928" i="1" s="1"/>
  <c r="G927" i="1" s="1"/>
  <c r="G925" i="1"/>
  <c r="G924" i="1" s="1"/>
  <c r="G923" i="1" s="1"/>
  <c r="G922" i="1" s="1"/>
  <c r="G921" i="1" s="1"/>
  <c r="G917" i="1"/>
  <c r="G916" i="1" s="1"/>
  <c r="G913" i="1"/>
  <c r="G912" i="1" s="1"/>
  <c r="G906" i="1"/>
  <c r="G905" i="1" s="1"/>
  <c r="G904" i="1" s="1"/>
  <c r="G903" i="1" s="1"/>
  <c r="G901" i="1"/>
  <c r="G900" i="1" s="1"/>
  <c r="G898" i="1"/>
  <c r="G897" i="1" s="1"/>
  <c r="G895" i="1"/>
  <c r="G894" i="1" s="1"/>
  <c r="G888" i="1"/>
  <c r="G886" i="1"/>
  <c r="G881" i="1"/>
  <c r="G880" i="1" s="1"/>
  <c r="G878" i="1"/>
  <c r="G877" i="1" s="1"/>
  <c r="G875" i="1"/>
  <c r="G873" i="1"/>
  <c r="G868" i="1"/>
  <c r="G867" i="1" s="1"/>
  <c r="G866" i="1" s="1"/>
  <c r="G865" i="1" s="1"/>
  <c r="G862" i="1"/>
  <c r="G861" i="1" s="1"/>
  <c r="G860" i="1" s="1"/>
  <c r="G858" i="1"/>
  <c r="G856" i="1"/>
  <c r="G853" i="1"/>
  <c r="G852" i="1" s="1"/>
  <c r="G850" i="1"/>
  <c r="G849" i="1" s="1"/>
  <c r="G847" i="1"/>
  <c r="G846" i="1" s="1"/>
  <c r="G844" i="1"/>
  <c r="G842" i="1"/>
  <c r="G840" i="1"/>
  <c r="G838" i="1"/>
  <c r="G825" i="1"/>
  <c r="G824" i="1" s="1"/>
  <c r="G823" i="1" s="1"/>
  <c r="G822" i="1" s="1"/>
  <c r="G820" i="1"/>
  <c r="G819" i="1" s="1"/>
  <c r="G818" i="1" s="1"/>
  <c r="G815" i="1"/>
  <c r="G814" i="1" s="1"/>
  <c r="G812" i="1"/>
  <c r="G811" i="1" s="1"/>
  <c r="G807" i="1"/>
  <c r="G806" i="1" s="1"/>
  <c r="G804" i="1"/>
  <c r="G803" i="1" s="1"/>
  <c r="G801" i="1"/>
  <c r="G800" i="1" s="1"/>
  <c r="G798" i="1"/>
  <c r="G797" i="1" s="1"/>
  <c r="G795" i="1"/>
  <c r="G794" i="1" s="1"/>
  <c r="G792" i="1"/>
  <c r="G791" i="1" s="1"/>
  <c r="G789" i="1"/>
  <c r="G788" i="1" s="1"/>
  <c r="G786" i="1"/>
  <c r="G785" i="1" s="1"/>
  <c r="G783" i="1"/>
  <c r="G782" i="1" s="1"/>
  <c r="G781" i="1" s="1"/>
  <c r="G780" i="1"/>
  <c r="G779" i="1" s="1"/>
  <c r="G778" i="1" s="1"/>
  <c r="G773" i="1"/>
  <c r="G772" i="1" s="1"/>
  <c r="G771" i="1" s="1"/>
  <c r="G770" i="1" s="1"/>
  <c r="G767" i="1"/>
  <c r="G766" i="1" s="1"/>
  <c r="G763" i="1"/>
  <c r="G762" i="1" s="1"/>
  <c r="G759" i="1"/>
  <c r="G758" i="1" s="1"/>
  <c r="G756" i="1"/>
  <c r="G755" i="1" s="1"/>
  <c r="G753" i="1"/>
  <c r="G752" i="1" s="1"/>
  <c r="G746" i="1"/>
  <c r="G745" i="1" s="1"/>
  <c r="G739" i="1"/>
  <c r="G738" i="1" s="1"/>
  <c r="G737" i="1" s="1"/>
  <c r="G736" i="1" s="1"/>
  <c r="G735" i="1" s="1"/>
  <c r="G731" i="1"/>
  <c r="G730" i="1" s="1"/>
  <c r="G729" i="1" s="1"/>
  <c r="G728" i="1" s="1"/>
  <c r="G726" i="1"/>
  <c r="G725" i="1" s="1"/>
  <c r="G724" i="1" s="1"/>
  <c r="G722" i="1"/>
  <c r="G721" i="1" s="1"/>
  <c r="G719" i="1"/>
  <c r="G718" i="1" s="1"/>
  <c r="G715" i="1"/>
  <c r="G714" i="1" s="1"/>
  <c r="G713" i="1" s="1"/>
  <c r="G710" i="1"/>
  <c r="G709" i="1" s="1"/>
  <c r="G708" i="1" s="1"/>
  <c r="G707" i="1"/>
  <c r="G706" i="1" s="1"/>
  <c r="G705" i="1" s="1"/>
  <c r="G703" i="1"/>
  <c r="G702" i="1" s="1"/>
  <c r="G700" i="1"/>
  <c r="G698" i="1"/>
  <c r="G692" i="1"/>
  <c r="G690" i="1"/>
  <c r="G685" i="1"/>
  <c r="G684" i="1" s="1"/>
  <c r="G681" i="1"/>
  <c r="G680" i="1" s="1"/>
  <c r="G676" i="1"/>
  <c r="G675" i="1" s="1"/>
  <c r="G672" i="1"/>
  <c r="G671" i="1" s="1"/>
  <c r="G655" i="1"/>
  <c r="G654" i="1" s="1"/>
  <c r="G653" i="1" s="1"/>
  <c r="G652" i="1" s="1"/>
  <c r="G651" i="1" s="1"/>
  <c r="G649" i="1"/>
  <c r="G648" i="1" s="1"/>
  <c r="G647" i="1" s="1"/>
  <c r="G646" i="1" s="1"/>
  <c r="G645" i="1" s="1"/>
  <c r="G641" i="1"/>
  <c r="G639" i="1"/>
  <c r="G637" i="1"/>
  <c r="G634" i="1"/>
  <c r="G633" i="1" s="1"/>
  <c r="G629" i="1"/>
  <c r="G628" i="1" s="1"/>
  <c r="G626" i="1"/>
  <c r="G624" i="1"/>
  <c r="G617" i="1"/>
  <c r="G616" i="1" s="1"/>
  <c r="G613" i="1"/>
  <c r="G612" i="1" s="1"/>
  <c r="G611" i="1" s="1"/>
  <c r="G607" i="1"/>
  <c r="G606" i="1" s="1"/>
  <c r="G605" i="1" s="1"/>
  <c r="G604" i="1" s="1"/>
  <c r="G602" i="1"/>
  <c r="G601" i="1" s="1"/>
  <c r="G600" i="1" s="1"/>
  <c r="G599" i="1" s="1"/>
  <c r="G596" i="1"/>
  <c r="G595" i="1" s="1"/>
  <c r="G593" i="1"/>
  <c r="G592" i="1" s="1"/>
  <c r="G588" i="1"/>
  <c r="G587" i="1" s="1"/>
  <c r="G586" i="1" s="1"/>
  <c r="G580" i="1"/>
  <c r="G579" i="1" s="1"/>
  <c r="G576" i="1"/>
  <c r="G575" i="1" s="1"/>
  <c r="G573" i="1"/>
  <c r="G572" i="1" s="1"/>
  <c r="G568" i="1"/>
  <c r="G567" i="1" s="1"/>
  <c r="G565" i="1"/>
  <c r="G564" i="1" s="1"/>
  <c r="G561" i="1"/>
  <c r="G560" i="1" s="1"/>
  <c r="G557" i="1"/>
  <c r="G556" i="1" s="1"/>
  <c r="G554" i="1"/>
  <c r="G553" i="1" s="1"/>
  <c r="G551" i="1"/>
  <c r="G550" i="1" s="1"/>
  <c r="G547" i="1"/>
  <c r="G546" i="1" s="1"/>
  <c r="G543" i="1"/>
  <c r="G542" i="1" s="1"/>
  <c r="G539" i="1"/>
  <c r="G538" i="1" s="1"/>
  <c r="G535" i="1"/>
  <c r="G534" i="1" s="1"/>
  <c r="G530" i="1"/>
  <c r="G529" i="1" s="1"/>
  <c r="G525" i="1"/>
  <c r="G523" i="1"/>
  <c r="G521" i="1"/>
  <c r="G518" i="1"/>
  <c r="G517" i="1" s="1"/>
  <c r="G514" i="1"/>
  <c r="G513" i="1" s="1"/>
  <c r="G510" i="1"/>
  <c r="G509" i="1" s="1"/>
  <c r="G503" i="1"/>
  <c r="G501" i="1"/>
  <c r="G498" i="1"/>
  <c r="G497" i="1" s="1"/>
  <c r="G486" i="1"/>
  <c r="G485" i="1" s="1"/>
  <c r="G484" i="1" s="1"/>
  <c r="G482" i="1"/>
  <c r="G481" i="1" s="1"/>
  <c r="G479" i="1"/>
  <c r="G477" i="1"/>
  <c r="G474" i="1"/>
  <c r="G473" i="1" s="1"/>
  <c r="G469" i="1"/>
  <c r="G468" i="1" s="1"/>
  <c r="G467" i="1" s="1"/>
  <c r="G466" i="1" s="1"/>
  <c r="G462" i="1"/>
  <c r="G461" i="1" s="1"/>
  <c r="G459" i="1"/>
  <c r="G458" i="1" s="1"/>
  <c r="G457" i="1" s="1"/>
  <c r="G453" i="1"/>
  <c r="G452" i="1" s="1"/>
  <c r="G449" i="1"/>
  <c r="G448" i="1" s="1"/>
  <c r="G443" i="1"/>
  <c r="G442" i="1" s="1"/>
  <c r="G441" i="1" s="1"/>
  <c r="G440" i="1" s="1"/>
  <c r="G438" i="1"/>
  <c r="G437" i="1" s="1"/>
  <c r="G434" i="1"/>
  <c r="G432" i="1"/>
  <c r="G430" i="1"/>
  <c r="G427" i="1"/>
  <c r="G426" i="1" s="1"/>
  <c r="G424" i="1"/>
  <c r="G423" i="1" s="1"/>
  <c r="G418" i="1"/>
  <c r="G417" i="1" s="1"/>
  <c r="G416" i="1" s="1"/>
  <c r="G415" i="1" s="1"/>
  <c r="G414" i="1" s="1"/>
  <c r="G412" i="1"/>
  <c r="G411" i="1" s="1"/>
  <c r="G410" i="1" s="1"/>
  <c r="G409" i="1" s="1"/>
  <c r="G408" i="1" s="1"/>
  <c r="G405" i="1"/>
  <c r="G404" i="1" s="1"/>
  <c r="G403" i="1" s="1"/>
  <c r="G402" i="1" s="1"/>
  <c r="G400" i="1"/>
  <c r="G399" i="1" s="1"/>
  <c r="G398" i="1" s="1"/>
  <c r="G397" i="1" s="1"/>
  <c r="G396" i="1" s="1"/>
  <c r="G394" i="1"/>
  <c r="G393" i="1" s="1"/>
  <c r="G391" i="1"/>
  <c r="G390" i="1" s="1"/>
  <c r="G388" i="1"/>
  <c r="G387" i="1" s="1"/>
  <c r="G385" i="1"/>
  <c r="G384" i="1" s="1"/>
  <c r="G382" i="1"/>
  <c r="G381" i="1" s="1"/>
  <c r="G378" i="1"/>
  <c r="G377" i="1" s="1"/>
  <c r="G376" i="1" s="1"/>
  <c r="G374" i="1"/>
  <c r="G373" i="1" s="1"/>
  <c r="G358" i="1"/>
  <c r="G357" i="1" s="1"/>
  <c r="G355" i="1"/>
  <c r="G353" i="1"/>
  <c r="G350" i="1"/>
  <c r="G349" i="1" s="1"/>
  <c r="G344" i="1"/>
  <c r="G342" i="1"/>
  <c r="G338" i="1"/>
  <c r="G337" i="1" s="1"/>
  <c r="G336" i="1" s="1"/>
  <c r="G335" i="1" s="1"/>
  <c r="G334" i="1" s="1"/>
  <c r="G333" i="1" s="1"/>
  <c r="G329" i="1"/>
  <c r="G327" i="1"/>
  <c r="G325" i="1"/>
  <c r="G322" i="1"/>
  <c r="G321" i="1" s="1"/>
  <c r="G317" i="1"/>
  <c r="G315" i="1"/>
  <c r="G309" i="1"/>
  <c r="G308" i="1" s="1"/>
  <c r="G307" i="1" s="1"/>
  <c r="G305" i="1"/>
  <c r="G304" i="1" s="1"/>
  <c r="G303" i="1" s="1"/>
  <c r="G301" i="1"/>
  <c r="G300" i="1" s="1"/>
  <c r="G299" i="1" s="1"/>
  <c r="G296" i="1"/>
  <c r="G295" i="1" s="1"/>
  <c r="G294" i="1" s="1"/>
  <c r="G292" i="1"/>
  <c r="G291" i="1" s="1"/>
  <c r="G290" i="1" s="1"/>
  <c r="G284" i="1"/>
  <c r="G283" i="1" s="1"/>
  <c r="G281" i="1"/>
  <c r="G280" i="1" s="1"/>
  <c r="G277" i="1"/>
  <c r="G276" i="1" s="1"/>
  <c r="G274" i="1"/>
  <c r="G272" i="1"/>
  <c r="G270" i="1"/>
  <c r="G266" i="1"/>
  <c r="G265" i="1" s="1"/>
  <c r="G264" i="1" s="1"/>
  <c r="G261" i="1"/>
  <c r="G260" i="1" s="1"/>
  <c r="G259" i="1" s="1"/>
  <c r="G258" i="1" s="1"/>
  <c r="G242" i="1"/>
  <c r="G240" i="1"/>
  <c r="G238" i="1"/>
  <c r="G230" i="1"/>
  <c r="G229" i="1" s="1"/>
  <c r="G228" i="1" s="1"/>
  <c r="G227" i="1" s="1"/>
  <c r="G225" i="1"/>
  <c r="G224" i="1" s="1"/>
  <c r="G222" i="1"/>
  <c r="G221" i="1" s="1"/>
  <c r="G217" i="1"/>
  <c r="G216" i="1" s="1"/>
  <c r="G215" i="1" s="1"/>
  <c r="G213" i="1"/>
  <c r="G212" i="1" s="1"/>
  <c r="G211" i="1" s="1"/>
  <c r="G209" i="1"/>
  <c r="G208" i="1" s="1"/>
  <c r="G206" i="1"/>
  <c r="G204" i="1"/>
  <c r="G201" i="1"/>
  <c r="G200" i="1" s="1"/>
  <c r="G197" i="1"/>
  <c r="G196" i="1" s="1"/>
  <c r="G195" i="1" s="1"/>
  <c r="G193" i="1"/>
  <c r="G191" i="1"/>
  <c r="G189" i="1"/>
  <c r="G181" i="1"/>
  <c r="G179" i="1"/>
  <c r="G177" i="1"/>
  <c r="G174" i="1"/>
  <c r="G173" i="1" s="1"/>
  <c r="G161" i="1"/>
  <c r="G160" i="1" s="1"/>
  <c r="G159" i="1" s="1"/>
  <c r="G158" i="1" s="1"/>
  <c r="G157" i="1" s="1"/>
  <c r="G156" i="1" s="1"/>
  <c r="G154" i="1"/>
  <c r="G153" i="1" s="1"/>
  <c r="G152" i="1" s="1"/>
  <c r="G151" i="1" s="1"/>
  <c r="G150" i="1"/>
  <c r="G149" i="1" s="1"/>
  <c r="G148" i="1" s="1"/>
  <c r="G143" i="1"/>
  <c r="G142" i="1" s="1"/>
  <c r="G139" i="1"/>
  <c r="G137" i="1"/>
  <c r="G131" i="1"/>
  <c r="G130" i="1" s="1"/>
  <c r="G129" i="1" s="1"/>
  <c r="G128" i="1" s="1"/>
  <c r="G127" i="1" s="1"/>
  <c r="G125" i="1"/>
  <c r="G123" i="1"/>
  <c r="G121" i="1"/>
  <c r="G119" i="1"/>
  <c r="G116" i="1"/>
  <c r="G115" i="1" s="1"/>
  <c r="G111" i="1"/>
  <c r="G110" i="1" s="1"/>
  <c r="G109" i="1" s="1"/>
  <c r="G108" i="1" s="1"/>
  <c r="G103" i="1"/>
  <c r="G102" i="1" s="1"/>
  <c r="G101" i="1" s="1"/>
  <c r="G100" i="1" s="1"/>
  <c r="G99" i="1" s="1"/>
  <c r="G98" i="1" s="1"/>
  <c r="G97" i="1" s="1"/>
  <c r="G96" i="1"/>
  <c r="G95" i="1" s="1"/>
  <c r="G94" i="1" s="1"/>
  <c r="G89" i="1"/>
  <c r="G88" i="1" s="1"/>
  <c r="G86" i="1"/>
  <c r="G85" i="1" s="1"/>
  <c r="G78" i="1"/>
  <c r="G77" i="1" s="1"/>
  <c r="G76" i="1" s="1"/>
  <c r="G75" i="1" s="1"/>
  <c r="G74" i="1" s="1"/>
  <c r="G72" i="1"/>
  <c r="G71" i="1" s="1"/>
  <c r="G70" i="1" s="1"/>
  <c r="G69" i="1" s="1"/>
  <c r="G68" i="1" s="1"/>
  <c r="G64" i="1"/>
  <c r="G63" i="1" s="1"/>
  <c r="G62" i="1" s="1"/>
  <c r="G61" i="1" s="1"/>
  <c r="G59" i="1"/>
  <c r="G57" i="1"/>
  <c r="G55" i="1"/>
  <c r="G52" i="1"/>
  <c r="G51" i="1" s="1"/>
  <c r="G47" i="1"/>
  <c r="G46" i="1" s="1"/>
  <c r="G41" i="1"/>
  <c r="G40" i="1" s="1"/>
  <c r="G33" i="1"/>
  <c r="G30" i="1"/>
  <c r="G28" i="1"/>
  <c r="G26" i="1"/>
  <c r="G24" i="1"/>
  <c r="G18" i="1"/>
  <c r="G16" i="1"/>
  <c r="H16" i="1"/>
  <c r="H18" i="1"/>
  <c r="H24" i="1"/>
  <c r="H26" i="1"/>
  <c r="H28" i="1"/>
  <c r="H30" i="1"/>
  <c r="H33" i="1"/>
  <c r="H41" i="1"/>
  <c r="H40" i="1" s="1"/>
  <c r="H47" i="1"/>
  <c r="H46" i="1" s="1"/>
  <c r="H52" i="1"/>
  <c r="H51" i="1" s="1"/>
  <c r="H55" i="1"/>
  <c r="H57" i="1"/>
  <c r="H59" i="1"/>
  <c r="H64" i="1"/>
  <c r="H63" i="1" s="1"/>
  <c r="H62" i="1" s="1"/>
  <c r="H61" i="1" s="1"/>
  <c r="H72" i="1"/>
  <c r="H71" i="1" s="1"/>
  <c r="H70" i="1" s="1"/>
  <c r="H69" i="1" s="1"/>
  <c r="H68" i="1" s="1"/>
  <c r="H78" i="1"/>
  <c r="H77" i="1" s="1"/>
  <c r="H76" i="1" s="1"/>
  <c r="H75" i="1" s="1"/>
  <c r="H74" i="1" s="1"/>
  <c r="H86" i="1"/>
  <c r="H85" i="1" s="1"/>
  <c r="H90" i="1"/>
  <c r="H89" i="1" s="1"/>
  <c r="H88" i="1" s="1"/>
  <c r="H95" i="1"/>
  <c r="H94" i="1" s="1"/>
  <c r="H103" i="1"/>
  <c r="H102" i="1" s="1"/>
  <c r="H101" i="1" s="1"/>
  <c r="H100" i="1" s="1"/>
  <c r="H99" i="1" s="1"/>
  <c r="H98" i="1" s="1"/>
  <c r="H97" i="1" s="1"/>
  <c r="H111" i="1"/>
  <c r="H110" i="1" s="1"/>
  <c r="H109" i="1" s="1"/>
  <c r="H108" i="1" s="1"/>
  <c r="H116" i="1"/>
  <c r="H115" i="1" s="1"/>
  <c r="H119" i="1"/>
  <c r="H121" i="1"/>
  <c r="H123" i="1"/>
  <c r="H125" i="1"/>
  <c r="H131" i="1"/>
  <c r="H130" i="1" s="1"/>
  <c r="H129" i="1" s="1"/>
  <c r="H128" i="1" s="1"/>
  <c r="H127" i="1" s="1"/>
  <c r="H137" i="1"/>
  <c r="H139" i="1"/>
  <c r="H143" i="1"/>
  <c r="H142" i="1" s="1"/>
  <c r="H149" i="1"/>
  <c r="H148" i="1" s="1"/>
  <c r="H154" i="1"/>
  <c r="H153" i="1" s="1"/>
  <c r="H152" i="1" s="1"/>
  <c r="H151" i="1" s="1"/>
  <c r="H161" i="1"/>
  <c r="H160" i="1" s="1"/>
  <c r="H159" i="1" s="1"/>
  <c r="H158" i="1" s="1"/>
  <c r="H157" i="1" s="1"/>
  <c r="H156" i="1" s="1"/>
  <c r="H174" i="1"/>
  <c r="H173" i="1" s="1"/>
  <c r="H177" i="1"/>
  <c r="H179" i="1"/>
  <c r="H181" i="1"/>
  <c r="H189" i="1"/>
  <c r="H191" i="1"/>
  <c r="H193" i="1"/>
  <c r="H197" i="1"/>
  <c r="H196" i="1" s="1"/>
  <c r="H195" i="1" s="1"/>
  <c r="H201" i="1"/>
  <c r="H200" i="1" s="1"/>
  <c r="H204" i="1"/>
  <c r="H206" i="1"/>
  <c r="H209" i="1"/>
  <c r="H208" i="1" s="1"/>
  <c r="H213" i="1"/>
  <c r="H212" i="1" s="1"/>
  <c r="H211" i="1" s="1"/>
  <c r="H217" i="1"/>
  <c r="H216" i="1" s="1"/>
  <c r="H215" i="1" s="1"/>
  <c r="H222" i="1"/>
  <c r="H221" i="1" s="1"/>
  <c r="H225" i="1"/>
  <c r="H224" i="1" s="1"/>
  <c r="H230" i="1"/>
  <c r="H229" i="1" s="1"/>
  <c r="H228" i="1" s="1"/>
  <c r="H227" i="1" s="1"/>
  <c r="H238" i="1"/>
  <c r="H240" i="1"/>
  <c r="H242" i="1"/>
  <c r="H261" i="1"/>
  <c r="H260" i="1" s="1"/>
  <c r="H259" i="1" s="1"/>
  <c r="H258" i="1" s="1"/>
  <c r="H266" i="1"/>
  <c r="H265" i="1" s="1"/>
  <c r="H264" i="1" s="1"/>
  <c r="H270" i="1"/>
  <c r="H272" i="1"/>
  <c r="H274" i="1"/>
  <c r="H277" i="1"/>
  <c r="H276" i="1" s="1"/>
  <c r="H281" i="1"/>
  <c r="H280" i="1" s="1"/>
  <c r="H284" i="1"/>
  <c r="H283" i="1" s="1"/>
  <c r="H292" i="1"/>
  <c r="H291" i="1" s="1"/>
  <c r="H290" i="1" s="1"/>
  <c r="H296" i="1"/>
  <c r="H295" i="1" s="1"/>
  <c r="H294" i="1" s="1"/>
  <c r="H301" i="1"/>
  <c r="H300" i="1" s="1"/>
  <c r="H299" i="1" s="1"/>
  <c r="H305" i="1"/>
  <c r="H304" i="1" s="1"/>
  <c r="H303" i="1" s="1"/>
  <c r="H309" i="1"/>
  <c r="H308" i="1" s="1"/>
  <c r="H307" i="1" s="1"/>
  <c r="H315" i="1"/>
  <c r="H317" i="1"/>
  <c r="H322" i="1"/>
  <c r="H321" i="1" s="1"/>
  <c r="H325" i="1"/>
  <c r="H327" i="1"/>
  <c r="H329" i="1"/>
  <c r="H337" i="1"/>
  <c r="H336" i="1" s="1"/>
  <c r="H335" i="1" s="1"/>
  <c r="H334" i="1" s="1"/>
  <c r="H333" i="1" s="1"/>
  <c r="H342" i="1"/>
  <c r="H344" i="1"/>
  <c r="H350" i="1"/>
  <c r="H349" i="1" s="1"/>
  <c r="H353" i="1"/>
  <c r="H355" i="1"/>
  <c r="H358" i="1"/>
  <c r="H357" i="1" s="1"/>
  <c r="H374" i="1"/>
  <c r="H373" i="1" s="1"/>
  <c r="H377" i="1"/>
  <c r="H376" i="1" s="1"/>
  <c r="H382" i="1"/>
  <c r="H381" i="1" s="1"/>
  <c r="H385" i="1"/>
  <c r="H384" i="1" s="1"/>
  <c r="H388" i="1"/>
  <c r="H387" i="1" s="1"/>
  <c r="H391" i="1"/>
  <c r="H390" i="1" s="1"/>
  <c r="H394" i="1"/>
  <c r="H393" i="1" s="1"/>
  <c r="H400" i="1"/>
  <c r="H399" i="1" s="1"/>
  <c r="H398" i="1" s="1"/>
  <c r="H397" i="1" s="1"/>
  <c r="H396" i="1" s="1"/>
  <c r="H405" i="1"/>
  <c r="H404" i="1" s="1"/>
  <c r="H403" i="1" s="1"/>
  <c r="H402" i="1" s="1"/>
  <c r="H412" i="1"/>
  <c r="H411" i="1" s="1"/>
  <c r="H410" i="1" s="1"/>
  <c r="H409" i="1" s="1"/>
  <c r="H408" i="1" s="1"/>
  <c r="H418" i="1"/>
  <c r="H417" i="1" s="1"/>
  <c r="H416" i="1" s="1"/>
  <c r="H415" i="1" s="1"/>
  <c r="H414" i="1" s="1"/>
  <c r="H424" i="1"/>
  <c r="H423" i="1" s="1"/>
  <c r="H427" i="1"/>
  <c r="H426" i="1" s="1"/>
  <c r="H430" i="1"/>
  <c r="H432" i="1"/>
  <c r="H434" i="1"/>
  <c r="H438" i="1"/>
  <c r="H437" i="1" s="1"/>
  <c r="H443" i="1"/>
  <c r="H442" i="1" s="1"/>
  <c r="H441" i="1" s="1"/>
  <c r="H440" i="1" s="1"/>
  <c r="H449" i="1"/>
  <c r="H448" i="1" s="1"/>
  <c r="H453" i="1"/>
  <c r="H452" i="1" s="1"/>
  <c r="H459" i="1"/>
  <c r="H458" i="1" s="1"/>
  <c r="H457" i="1" s="1"/>
  <c r="H462" i="1"/>
  <c r="H461" i="1" s="1"/>
  <c r="H469" i="1"/>
  <c r="H468" i="1" s="1"/>
  <c r="H467" i="1" s="1"/>
  <c r="H466" i="1" s="1"/>
  <c r="H474" i="1"/>
  <c r="H473" i="1" s="1"/>
  <c r="H477" i="1"/>
  <c r="H479" i="1"/>
  <c r="H482" i="1"/>
  <c r="H481" i="1" s="1"/>
  <c r="H486" i="1"/>
  <c r="H485" i="1" s="1"/>
  <c r="H484" i="1" s="1"/>
  <c r="H498" i="1"/>
  <c r="H497" i="1" s="1"/>
  <c r="H501" i="1"/>
  <c r="H503" i="1"/>
  <c r="H510" i="1"/>
  <c r="H509" i="1" s="1"/>
  <c r="H514" i="1"/>
  <c r="H513" i="1" s="1"/>
  <c r="H518" i="1"/>
  <c r="H517" i="1" s="1"/>
  <c r="H521" i="1"/>
  <c r="H523" i="1"/>
  <c r="H525" i="1"/>
  <c r="H530" i="1"/>
  <c r="H529" i="1" s="1"/>
  <c r="H535" i="1"/>
  <c r="H534" i="1" s="1"/>
  <c r="H539" i="1"/>
  <c r="H538" i="1" s="1"/>
  <c r="H543" i="1"/>
  <c r="H542" i="1" s="1"/>
  <c r="H547" i="1"/>
  <c r="H546" i="1" s="1"/>
  <c r="H551" i="1"/>
  <c r="H550" i="1" s="1"/>
  <c r="H554" i="1"/>
  <c r="H553" i="1" s="1"/>
  <c r="H557" i="1"/>
  <c r="H556" i="1" s="1"/>
  <c r="H561" i="1"/>
  <c r="H560" i="1" s="1"/>
  <c r="H565" i="1"/>
  <c r="H564" i="1" s="1"/>
  <c r="H568" i="1"/>
  <c r="H567" i="1" s="1"/>
  <c r="H573" i="1"/>
  <c r="H572" i="1" s="1"/>
  <c r="H576" i="1"/>
  <c r="H575" i="1" s="1"/>
  <c r="H580" i="1"/>
  <c r="H579" i="1" s="1"/>
  <c r="H588" i="1"/>
  <c r="H587" i="1" s="1"/>
  <c r="H586" i="1" s="1"/>
  <c r="H593" i="1"/>
  <c r="H592" i="1" s="1"/>
  <c r="H596" i="1"/>
  <c r="H595" i="1" s="1"/>
  <c r="H602" i="1"/>
  <c r="H601" i="1" s="1"/>
  <c r="H600" i="1" s="1"/>
  <c r="H599" i="1" s="1"/>
  <c r="H607" i="1"/>
  <c r="H606" i="1" s="1"/>
  <c r="H605" i="1" s="1"/>
  <c r="H604" i="1" s="1"/>
  <c r="H613" i="1"/>
  <c r="H612" i="1" s="1"/>
  <c r="H611" i="1" s="1"/>
  <c r="H617" i="1"/>
  <c r="H616" i="1" s="1"/>
  <c r="H624" i="1"/>
  <c r="H626" i="1"/>
  <c r="H629" i="1"/>
  <c r="H628" i="1" s="1"/>
  <c r="H634" i="1"/>
  <c r="H633" i="1" s="1"/>
  <c r="H637" i="1"/>
  <c r="H639" i="1"/>
  <c r="H641" i="1"/>
  <c r="H649" i="1"/>
  <c r="H648" i="1" s="1"/>
  <c r="H647" i="1" s="1"/>
  <c r="H646" i="1" s="1"/>
  <c r="H645" i="1" s="1"/>
  <c r="H656" i="1"/>
  <c r="H657" i="1"/>
  <c r="H672" i="1"/>
  <c r="H671" i="1" s="1"/>
  <c r="H676" i="1"/>
  <c r="H675" i="1" s="1"/>
  <c r="H681" i="1"/>
  <c r="H680" i="1" s="1"/>
  <c r="H686" i="1"/>
  <c r="H685" i="1" s="1"/>
  <c r="H684" i="1" s="1"/>
  <c r="H690" i="1"/>
  <c r="H692" i="1"/>
  <c r="H698" i="1"/>
  <c r="H700" i="1"/>
  <c r="H703" i="1"/>
  <c r="H702" i="1" s="1"/>
  <c r="H706" i="1"/>
  <c r="H705" i="1" s="1"/>
  <c r="H710" i="1"/>
  <c r="H709" i="1" s="1"/>
  <c r="H708" i="1" s="1"/>
  <c r="H715" i="1"/>
  <c r="H714" i="1" s="1"/>
  <c r="H713" i="1" s="1"/>
  <c r="H719" i="1"/>
  <c r="H718" i="1" s="1"/>
  <c r="H722" i="1"/>
  <c r="H721" i="1" s="1"/>
  <c r="H726" i="1"/>
  <c r="H725" i="1" s="1"/>
  <c r="H724" i="1" s="1"/>
  <c r="H731" i="1"/>
  <c r="H730" i="1" s="1"/>
  <c r="H729" i="1" s="1"/>
  <c r="H728" i="1" s="1"/>
  <c r="H739" i="1"/>
  <c r="H738" i="1" s="1"/>
  <c r="H737" i="1" s="1"/>
  <c r="H736" i="1" s="1"/>
  <c r="H735" i="1" s="1"/>
  <c r="H746" i="1"/>
  <c r="H745" i="1" s="1"/>
  <c r="H753" i="1"/>
  <c r="H752" i="1" s="1"/>
  <c r="H756" i="1"/>
  <c r="H755" i="1" s="1"/>
  <c r="H759" i="1"/>
  <c r="H758" i="1" s="1"/>
  <c r="H763" i="1"/>
  <c r="H762" i="1" s="1"/>
  <c r="H768" i="1"/>
  <c r="H769" i="1"/>
  <c r="H773" i="1"/>
  <c r="H772" i="1" s="1"/>
  <c r="H771" i="1" s="1"/>
  <c r="H770" i="1" s="1"/>
  <c r="H779" i="1"/>
  <c r="H778" i="1" s="1"/>
  <c r="H782" i="1"/>
  <c r="H781" i="1" s="1"/>
  <c r="H786" i="1"/>
  <c r="H785" i="1" s="1"/>
  <c r="H789" i="1"/>
  <c r="H788" i="1" s="1"/>
  <c r="H792" i="1"/>
  <c r="H791" i="1" s="1"/>
  <c r="H795" i="1"/>
  <c r="H794" i="1" s="1"/>
  <c r="H798" i="1"/>
  <c r="H797" i="1" s="1"/>
  <c r="H801" i="1"/>
  <c r="H800" i="1" s="1"/>
  <c r="H804" i="1"/>
  <c r="H803" i="1" s="1"/>
  <c r="H807" i="1"/>
  <c r="H806" i="1" s="1"/>
  <c r="H812" i="1"/>
  <c r="H811" i="1" s="1"/>
  <c r="H815" i="1"/>
  <c r="H814" i="1" s="1"/>
  <c r="H820" i="1"/>
  <c r="H819" i="1" s="1"/>
  <c r="H818" i="1" s="1"/>
  <c r="H825" i="1"/>
  <c r="H824" i="1" s="1"/>
  <c r="H823" i="1" s="1"/>
  <c r="H822" i="1" s="1"/>
  <c r="H838" i="1"/>
  <c r="H840" i="1"/>
  <c r="H842" i="1"/>
  <c r="H844" i="1"/>
  <c r="H847" i="1"/>
  <c r="H846" i="1" s="1"/>
  <c r="H850" i="1"/>
  <c r="H849" i="1" s="1"/>
  <c r="H853" i="1"/>
  <c r="H852" i="1" s="1"/>
  <c r="H856" i="1"/>
  <c r="H858" i="1"/>
  <c r="H862" i="1"/>
  <c r="H861" i="1" s="1"/>
  <c r="H860" i="1" s="1"/>
  <c r="H868" i="1"/>
  <c r="H867" i="1" s="1"/>
  <c r="H866" i="1" s="1"/>
  <c r="H865" i="1" s="1"/>
  <c r="H873" i="1"/>
  <c r="H875" i="1"/>
  <c r="H878" i="1"/>
  <c r="H877" i="1" s="1"/>
  <c r="H881" i="1"/>
  <c r="H880" i="1" s="1"/>
  <c r="H886" i="1"/>
  <c r="H888" i="1"/>
  <c r="H895" i="1"/>
  <c r="H894" i="1" s="1"/>
  <c r="H898" i="1"/>
  <c r="H897" i="1" s="1"/>
  <c r="H901" i="1"/>
  <c r="H900" i="1" s="1"/>
  <c r="H906" i="1"/>
  <c r="H905" i="1" s="1"/>
  <c r="H904" i="1" s="1"/>
  <c r="H903" i="1" s="1"/>
  <c r="H913" i="1"/>
  <c r="H912" i="1" s="1"/>
  <c r="H917" i="1"/>
  <c r="H916" i="1" s="1"/>
  <c r="H925" i="1"/>
  <c r="H924" i="1" s="1"/>
  <c r="H923" i="1" s="1"/>
  <c r="H922" i="1" s="1"/>
  <c r="H921" i="1" s="1"/>
  <c r="H931" i="1"/>
  <c r="H930" i="1" s="1"/>
  <c r="H929" i="1" s="1"/>
  <c r="H928" i="1" s="1"/>
  <c r="H927" i="1" s="1"/>
  <c r="H938" i="1"/>
  <c r="H937" i="1" s="1"/>
  <c r="H941" i="1"/>
  <c r="H940" i="1" s="1"/>
  <c r="H947" i="1"/>
  <c r="H949" i="1"/>
  <c r="H954" i="1"/>
  <c r="H953" i="1" s="1"/>
  <c r="H952" i="1" s="1"/>
  <c r="H958" i="1"/>
  <c r="H957" i="1" s="1"/>
  <c r="H956" i="1" s="1"/>
  <c r="H963" i="1"/>
  <c r="H965" i="1"/>
  <c r="H967" i="1"/>
  <c r="H970" i="1"/>
  <c r="H973" i="1"/>
  <c r="H972" i="1" s="1"/>
  <c r="H976" i="1"/>
  <c r="H975" i="1" s="1"/>
  <c r="H980" i="1"/>
  <c r="H979" i="1" s="1"/>
  <c r="H984" i="1"/>
  <c r="H983" i="1" s="1"/>
  <c r="H987" i="1"/>
  <c r="H986" i="1" s="1"/>
  <c r="H990" i="1"/>
  <c r="H989" i="1" s="1"/>
  <c r="H994" i="1"/>
  <c r="H996" i="1"/>
  <c r="H1000" i="1"/>
  <c r="H999" i="1" s="1"/>
  <c r="H998" i="1" s="1"/>
  <c r="H1004" i="1"/>
  <c r="H1006" i="1"/>
  <c r="H1012" i="1"/>
  <c r="H1011" i="1" s="1"/>
  <c r="H1010" i="1" s="1"/>
  <c r="H1009" i="1" s="1"/>
  <c r="H1008" i="1" s="1"/>
  <c r="H1017" i="1"/>
  <c r="H1019" i="1"/>
  <c r="H1022" i="1"/>
  <c r="H1024" i="1"/>
  <c r="H1028" i="1"/>
  <c r="H1030" i="1"/>
  <c r="H1033" i="1"/>
  <c r="H1032" i="1" s="1"/>
  <c r="H1044" i="1"/>
  <c r="H1043" i="1" s="1"/>
  <c r="H1047" i="1"/>
  <c r="H1049" i="1"/>
  <c r="H1051" i="1"/>
  <c r="H1056" i="1"/>
  <c r="H1055" i="1" s="1"/>
  <c r="H1054" i="1" s="1"/>
  <c r="H1053" i="1" s="1"/>
  <c r="H1065" i="1"/>
  <c r="H1064" i="1" s="1"/>
  <c r="H1067" i="1"/>
  <c r="H1068" i="1"/>
  <c r="H1072" i="1"/>
  <c r="H1071" i="1" s="1"/>
  <c r="H1070" i="1" s="1"/>
  <c r="H1079" i="1"/>
  <c r="H1078" i="1" s="1"/>
  <c r="H1084" i="1"/>
  <c r="H1086" i="1"/>
  <c r="H1091" i="1"/>
  <c r="H1090" i="1" s="1"/>
  <c r="H1089" i="1" s="1"/>
  <c r="H1088" i="1" s="1"/>
  <c r="H1096" i="1"/>
  <c r="H1095" i="1" s="1"/>
  <c r="H1094" i="1" s="1"/>
  <c r="H1093" i="1" s="1"/>
  <c r="H1105" i="1"/>
  <c r="H1104" i="1" s="1"/>
  <c r="H1103" i="1" s="1"/>
  <c r="H1102" i="1" s="1"/>
  <c r="H1101" i="1" s="1"/>
  <c r="H1100" i="1" s="1"/>
  <c r="H1112" i="1"/>
  <c r="H1111" i="1" s="1"/>
  <c r="H1115" i="1"/>
  <c r="H1114" i="1" s="1"/>
  <c r="H1119" i="1"/>
  <c r="H1118" i="1" s="1"/>
  <c r="H1125" i="1"/>
  <c r="H1124" i="1" s="1"/>
  <c r="H1128" i="1"/>
  <c r="H1127" i="1" s="1"/>
  <c r="H1136" i="1"/>
  <c r="H1135" i="1" s="1"/>
  <c r="H1139" i="1"/>
  <c r="H1138" i="1" s="1"/>
  <c r="H1145" i="1"/>
  <c r="H1144" i="1" s="1"/>
  <c r="H1143" i="1" s="1"/>
  <c r="H1142" i="1" s="1"/>
  <c r="H1141" i="1" s="1"/>
  <c r="H1151" i="1"/>
  <c r="H1150" i="1" s="1"/>
  <c r="H1154" i="1"/>
  <c r="H1153" i="1" s="1"/>
  <c r="H1164" i="1"/>
  <c r="H1166" i="1"/>
  <c r="H1171" i="1"/>
  <c r="H1170" i="1" s="1"/>
  <c r="H1169" i="1" s="1"/>
  <c r="H1168" i="1" s="1"/>
  <c r="H1176" i="1"/>
  <c r="H1175" i="1" s="1"/>
  <c r="H1179" i="1"/>
  <c r="H1181" i="1"/>
  <c r="H1183" i="1"/>
  <c r="H1190" i="1"/>
  <c r="H1189" i="1" s="1"/>
  <c r="H1193" i="1"/>
  <c r="H1192" i="1" s="1"/>
  <c r="H1196" i="1"/>
  <c r="H1195" i="1" s="1"/>
  <c r="H1199" i="1"/>
  <c r="H1198" i="1" s="1"/>
  <c r="H1203" i="1"/>
  <c r="H1202" i="1" s="1"/>
  <c r="H1206" i="1"/>
  <c r="H1205" i="1" s="1"/>
  <c r="H1210" i="1"/>
  <c r="H1212" i="1"/>
  <c r="H1217" i="1"/>
  <c r="H1216" i="1" s="1"/>
  <c r="H1220" i="1"/>
  <c r="H1219" i="1" s="1"/>
  <c r="H1230" i="1"/>
  <c r="H1229" i="1" s="1"/>
  <c r="H1228" i="1" s="1"/>
  <c r="H1227" i="1" s="1"/>
  <c r="H1238" i="1"/>
  <c r="H1237" i="1" s="1"/>
  <c r="H1236" i="1" s="1"/>
  <c r="H1235" i="1" s="1"/>
  <c r="H1234" i="1" s="1"/>
  <c r="H1233" i="1" s="1"/>
  <c r="H1245" i="1"/>
  <c r="H1247" i="1"/>
  <c r="H1252" i="1"/>
  <c r="H1251" i="1" s="1"/>
  <c r="H1255" i="1"/>
  <c r="H1257" i="1"/>
  <c r="H1265" i="1"/>
  <c r="H1264" i="1" s="1"/>
  <c r="H1268" i="1"/>
  <c r="H1267" i="1" s="1"/>
  <c r="H1273" i="1"/>
  <c r="H1272" i="1" s="1"/>
  <c r="H1271" i="1" s="1"/>
  <c r="H1270" i="1" s="1"/>
  <c r="H1276" i="1"/>
  <c r="H1275" i="1" s="1"/>
  <c r="H1274" i="1" s="1"/>
  <c r="H1281" i="1"/>
  <c r="H1280" i="1" s="1"/>
  <c r="H1279" i="1" s="1"/>
  <c r="H1278" i="1" s="1"/>
  <c r="H1287" i="1"/>
  <c r="H1286" i="1" s="1"/>
  <c r="H1290" i="1"/>
  <c r="H1289" i="1" s="1"/>
  <c r="H1297" i="1"/>
  <c r="H1296" i="1" s="1"/>
  <c r="H1299" i="1"/>
  <c r="H1298" i="1" s="1"/>
  <c r="H1304" i="1"/>
  <c r="H1306" i="1"/>
  <c r="H1310" i="1"/>
  <c r="H1309" i="1" s="1"/>
  <c r="H1308" i="1" s="1"/>
  <c r="H1317" i="1"/>
  <c r="H1316" i="1" s="1"/>
  <c r="H1320" i="1"/>
  <c r="H1319" i="1" s="1"/>
  <c r="H1325" i="1"/>
  <c r="H1324" i="1" s="1"/>
  <c r="H1323" i="1" s="1"/>
  <c r="H1322" i="1" s="1"/>
  <c r="H1331" i="1"/>
  <c r="H1330" i="1" s="1"/>
  <c r="H1329" i="1" s="1"/>
  <c r="H1328" i="1" s="1"/>
  <c r="H1335" i="1"/>
  <c r="H1334" i="1" s="1"/>
  <c r="H1333" i="1" s="1"/>
  <c r="H1341" i="1"/>
  <c r="H1340" i="1" s="1"/>
  <c r="H1339" i="1" s="1"/>
  <c r="H1338" i="1" s="1"/>
  <c r="H1337" i="1" s="1"/>
  <c r="H1346" i="1"/>
  <c r="H1345" i="1" s="1"/>
  <c r="H1344" i="1" s="1"/>
  <c r="H1343" i="1" s="1"/>
  <c r="H1354" i="1"/>
  <c r="H1353" i="1" s="1"/>
  <c r="H1352" i="1" s="1"/>
  <c r="H1351" i="1" s="1"/>
  <c r="H1350" i="1" s="1"/>
  <c r="H1349" i="1" s="1"/>
  <c r="H1361" i="1"/>
  <c r="H1360" i="1" s="1"/>
  <c r="H1359" i="1" s="1"/>
  <c r="H1358" i="1" s="1"/>
  <c r="H1357" i="1" s="1"/>
  <c r="H1366" i="1"/>
  <c r="H1368" i="1"/>
  <c r="H1371" i="1"/>
  <c r="H1370" i="1" s="1"/>
  <c r="H1377" i="1"/>
  <c r="H1379" i="1"/>
  <c r="H1384" i="1"/>
  <c r="H1383" i="1" s="1"/>
  <c r="H1386" i="1"/>
  <c r="H1385" i="1" s="1"/>
  <c r="H1389" i="1"/>
  <c r="H1388" i="1" s="1"/>
  <c r="H1387" i="1" s="1"/>
  <c r="H1395" i="1"/>
  <c r="H1394" i="1" s="1"/>
  <c r="H1393" i="1" s="1"/>
  <c r="H1399" i="1"/>
  <c r="H1398" i="1" s="1"/>
  <c r="H1397" i="1" s="1"/>
  <c r="H1404" i="1"/>
  <c r="H1406" i="1"/>
  <c r="H1411" i="1"/>
  <c r="H1410" i="1" s="1"/>
  <c r="H1409" i="1" s="1"/>
  <c r="H1408" i="1" s="1"/>
  <c r="H1418" i="1"/>
  <c r="H1420" i="1"/>
  <c r="H1424" i="1"/>
  <c r="H1429" i="1"/>
  <c r="H1428" i="1" s="1"/>
  <c r="H1427" i="1" s="1"/>
  <c r="H1426" i="1" s="1"/>
  <c r="H1437" i="1"/>
  <c r="H1436" i="1" s="1"/>
  <c r="H1435" i="1" s="1"/>
  <c r="H1441" i="1"/>
  <c r="H1440" i="1" s="1"/>
  <c r="H1439" i="1" s="1"/>
  <c r="H1445" i="1"/>
  <c r="H1444" i="1" s="1"/>
  <c r="H1443" i="1" s="1"/>
  <c r="H1450" i="1"/>
  <c r="H1449" i="1" s="1"/>
  <c r="H1448" i="1" s="1"/>
  <c r="H1447" i="1" s="1"/>
  <c r="H1458" i="1"/>
  <c r="H1457" i="1" s="1"/>
  <c r="H1456" i="1" s="1"/>
  <c r="H1455" i="1" s="1"/>
  <c r="H1454" i="1" s="1"/>
  <c r="H1464" i="1"/>
  <c r="H1463" i="1" s="1"/>
  <c r="H1462" i="1" s="1"/>
  <c r="H1461" i="1" s="1"/>
  <c r="H1460" i="1" s="1"/>
  <c r="H1472" i="1"/>
  <c r="H1471" i="1" s="1"/>
  <c r="H1470" i="1" s="1"/>
  <c r="H1469" i="1" s="1"/>
  <c r="H1468" i="1" s="1"/>
  <c r="H1476" i="1"/>
  <c r="H1478" i="1"/>
  <c r="H1486" i="1"/>
  <c r="H1485" i="1" s="1"/>
  <c r="H1484" i="1" s="1"/>
  <c r="H1483" i="1" s="1"/>
  <c r="H1482" i="1" s="1"/>
  <c r="H1491" i="1"/>
  <c r="H1490" i="1" s="1"/>
  <c r="H1489" i="1" s="1"/>
  <c r="H1488" i="1" s="1"/>
  <c r="H1499" i="1"/>
  <c r="H1498" i="1" s="1"/>
  <c r="H1497" i="1" s="1"/>
  <c r="H1496" i="1" s="1"/>
  <c r="H1495" i="1" s="1"/>
  <c r="H1494" i="1" s="1"/>
  <c r="H1493" i="1" s="1"/>
  <c r="H1508" i="1"/>
  <c r="H1510" i="1"/>
  <c r="H1515" i="1"/>
  <c r="H1514" i="1" s="1"/>
  <c r="H1513" i="1" s="1"/>
  <c r="H1512" i="1" s="1"/>
  <c r="H1524" i="1"/>
  <c r="H1523" i="1" s="1"/>
  <c r="H1527" i="1"/>
  <c r="H1529" i="1"/>
  <c r="H1531" i="1"/>
  <c r="H1538" i="1"/>
  <c r="H1537" i="1" s="1"/>
  <c r="H1541" i="1"/>
  <c r="H1540" i="1" s="1"/>
  <c r="H1544" i="1"/>
  <c r="H1543" i="1" s="1"/>
  <c r="H1547" i="1"/>
  <c r="H1546" i="1" s="1"/>
  <c r="H1551" i="1"/>
  <c r="H1550" i="1" s="1"/>
  <c r="H1554" i="1"/>
  <c r="H1553" i="1" s="1"/>
  <c r="H1558" i="1"/>
  <c r="H1560" i="1"/>
  <c r="H1565" i="1"/>
  <c r="H1564" i="1" s="1"/>
  <c r="H1568" i="1"/>
  <c r="H1567" i="1" s="1"/>
  <c r="H1572" i="1"/>
  <c r="H1571" i="1" s="1"/>
  <c r="H1570" i="1" s="1"/>
  <c r="H1581" i="1"/>
  <c r="H1580" i="1" s="1"/>
  <c r="H1579" i="1" s="1"/>
  <c r="H1578" i="1" s="1"/>
  <c r="H1589" i="1"/>
  <c r="H1588" i="1" s="1"/>
  <c r="H1587" i="1" s="1"/>
  <c r="H1586" i="1" s="1"/>
  <c r="H1585" i="1" s="1"/>
  <c r="H1594" i="1"/>
  <c r="H1593" i="1" s="1"/>
  <c r="H1592" i="1" s="1"/>
  <c r="H1591" i="1" s="1"/>
  <c r="H1601" i="1"/>
  <c r="H1603" i="1"/>
  <c r="H1608" i="1"/>
  <c r="H1607" i="1" s="1"/>
  <c r="H1611" i="1"/>
  <c r="H1613" i="1"/>
  <c r="H1621" i="1"/>
  <c r="H1620" i="1" s="1"/>
  <c r="H1624" i="1"/>
  <c r="H1623" i="1" s="1"/>
  <c r="H1628" i="1"/>
  <c r="H1627" i="1" s="1"/>
  <c r="H1626" i="1" s="1"/>
  <c r="H1632" i="1"/>
  <c r="H1631" i="1" s="1"/>
  <c r="H1630" i="1" s="1"/>
  <c r="H1637" i="1"/>
  <c r="H1636" i="1" s="1"/>
  <c r="H1635" i="1" s="1"/>
  <c r="H1634" i="1" s="1"/>
  <c r="H1643" i="1"/>
  <c r="H1642" i="1" s="1"/>
  <c r="H1646" i="1"/>
  <c r="H1645" i="1" s="1"/>
  <c r="H1652" i="1"/>
  <c r="H1651" i="1" s="1"/>
  <c r="H1650" i="1" s="1"/>
  <c r="H1657" i="1"/>
  <c r="H1656" i="1" s="1"/>
  <c r="H1659" i="1"/>
  <c r="H1658" i="1" s="1"/>
  <c r="H1664" i="1"/>
  <c r="H1666" i="1"/>
  <c r="H1671" i="1"/>
  <c r="H1670" i="1" s="1"/>
  <c r="H1669" i="1" s="1"/>
  <c r="H1668" i="1" s="1"/>
  <c r="H1675" i="1"/>
  <c r="H1677" i="1"/>
  <c r="H1684" i="1"/>
  <c r="H1683" i="1" s="1"/>
  <c r="H1687" i="1"/>
  <c r="H1686" i="1" s="1"/>
  <c r="H1692" i="1"/>
  <c r="H1691" i="1" s="1"/>
  <c r="H1690" i="1" s="1"/>
  <c r="H1689" i="1" s="1"/>
  <c r="H1698" i="1"/>
  <c r="H1697" i="1" s="1"/>
  <c r="H1696" i="1" s="1"/>
  <c r="H1695" i="1" s="1"/>
  <c r="H1702" i="1"/>
  <c r="H1704" i="1"/>
  <c r="H1712" i="1"/>
  <c r="H1711" i="1" s="1"/>
  <c r="H1710" i="1" s="1"/>
  <c r="H1709" i="1" s="1"/>
  <c r="H1708" i="1" s="1"/>
  <c r="H1707" i="1" s="1"/>
  <c r="H1719" i="1"/>
  <c r="H1718" i="1" s="1"/>
  <c r="H1717" i="1" s="1"/>
  <c r="H1716" i="1" s="1"/>
  <c r="H1715" i="1" s="1"/>
  <c r="H1724" i="1"/>
  <c r="H1723" i="1" s="1"/>
  <c r="H1727" i="1"/>
  <c r="H1726" i="1" s="1"/>
  <c r="H1735" i="1"/>
  <c r="H1740" i="1"/>
  <c r="H1739" i="1" s="1"/>
  <c r="H1742" i="1"/>
  <c r="H1741" i="1" s="1"/>
  <c r="H1745" i="1"/>
  <c r="H1744" i="1" s="1"/>
  <c r="H1743" i="1" s="1"/>
  <c r="H1751" i="1"/>
  <c r="H1750" i="1" s="1"/>
  <c r="H1749" i="1" s="1"/>
  <c r="H1755" i="1"/>
  <c r="H1754" i="1" s="1"/>
  <c r="H1753" i="1" s="1"/>
  <c r="H1760" i="1"/>
  <c r="H1759" i="1" s="1"/>
  <c r="H1758" i="1" s="1"/>
  <c r="H1757" i="1" s="1"/>
  <c r="H1764" i="1"/>
  <c r="H1766" i="1"/>
  <c r="H1771" i="1"/>
  <c r="H1770" i="1" s="1"/>
  <c r="H1769" i="1" s="1"/>
  <c r="H1768" i="1" s="1"/>
  <c r="H1778" i="1"/>
  <c r="H1780" i="1"/>
  <c r="H1782" i="1"/>
  <c r="H1787" i="1"/>
  <c r="H1786" i="1" s="1"/>
  <c r="H1785" i="1" s="1"/>
  <c r="H1784" i="1" s="1"/>
  <c r="H1792" i="1"/>
  <c r="H1791" i="1" s="1"/>
  <c r="H1790" i="1" s="1"/>
  <c r="H1789" i="1" s="1"/>
  <c r="H1800" i="1"/>
  <c r="H1799" i="1" s="1"/>
  <c r="H1798" i="1" s="1"/>
  <c r="H1804" i="1"/>
  <c r="H1803" i="1" s="1"/>
  <c r="H1802" i="1" s="1"/>
  <c r="H1808" i="1"/>
  <c r="H1807" i="1" s="1"/>
  <c r="H1806" i="1" s="1"/>
  <c r="H1813" i="1"/>
  <c r="H1812" i="1" s="1"/>
  <c r="H1811" i="1" s="1"/>
  <c r="H1810" i="1" s="1"/>
  <c r="H1821" i="1"/>
  <c r="H1820" i="1" s="1"/>
  <c r="H1819" i="1" s="1"/>
  <c r="H1818" i="1" s="1"/>
  <c r="H1817" i="1" s="1"/>
  <c r="H1827" i="1"/>
  <c r="H1826" i="1" s="1"/>
  <c r="H1825" i="1" s="1"/>
  <c r="H1824" i="1" s="1"/>
  <c r="H1823" i="1" s="1"/>
  <c r="H1835" i="1"/>
  <c r="H1834" i="1" s="1"/>
  <c r="H1833" i="1" s="1"/>
  <c r="H1832" i="1" s="1"/>
  <c r="H1831" i="1" s="1"/>
  <c r="H1839" i="1"/>
  <c r="H1841" i="1"/>
  <c r="H1848" i="1"/>
  <c r="H1847" i="1" s="1"/>
  <c r="H1846" i="1" s="1"/>
  <c r="H1856" i="1"/>
  <c r="H1855" i="1" s="1"/>
  <c r="H1854" i="1" s="1"/>
  <c r="H1853" i="1" s="1"/>
  <c r="H1852" i="1" s="1"/>
  <c r="H1860" i="1"/>
  <c r="H1859" i="1" s="1"/>
  <c r="H1858" i="1" s="1"/>
  <c r="H1869" i="1"/>
  <c r="H1871" i="1"/>
  <c r="H1876" i="1"/>
  <c r="H1875" i="1" s="1"/>
  <c r="H1874" i="1" s="1"/>
  <c r="H1873" i="1" s="1"/>
  <c r="H1881" i="1"/>
  <c r="H1883" i="1"/>
  <c r="H1886" i="1"/>
  <c r="H1888" i="1"/>
  <c r="H1890" i="1"/>
  <c r="H1897" i="1"/>
  <c r="H1896" i="1" s="1"/>
  <c r="H1900" i="1"/>
  <c r="H1899" i="1" s="1"/>
  <c r="H1903" i="1"/>
  <c r="H1902" i="1" s="1"/>
  <c r="H1906" i="1"/>
  <c r="H1905" i="1" s="1"/>
  <c r="H1910" i="1"/>
  <c r="H1909" i="1" s="1"/>
  <c r="H1913" i="1"/>
  <c r="H1912" i="1" s="1"/>
  <c r="H1917" i="1"/>
  <c r="H1919" i="1"/>
  <c r="H1924" i="1"/>
  <c r="H1923" i="1" s="1"/>
  <c r="H1927" i="1"/>
  <c r="H1926" i="1" s="1"/>
  <c r="H1931" i="1"/>
  <c r="H1930" i="1" s="1"/>
  <c r="H1929" i="1" s="1"/>
  <c r="H1940" i="1"/>
  <c r="H1939" i="1" s="1"/>
  <c r="H1938" i="1" s="1"/>
  <c r="H1937" i="1" s="1"/>
  <c r="H1948" i="1"/>
  <c r="H1947" i="1" s="1"/>
  <c r="H1946" i="1" s="1"/>
  <c r="H1945" i="1" s="1"/>
  <c r="H1944" i="1" s="1"/>
  <c r="H1943" i="1" s="1"/>
  <c r="H1960" i="1"/>
  <c r="H1962" i="1"/>
  <c r="H1967" i="1"/>
  <c r="H1966" i="1" s="1"/>
  <c r="H1970" i="1"/>
  <c r="H1972" i="1"/>
  <c r="H1980" i="1"/>
  <c r="H1979" i="1" s="1"/>
  <c r="H1983" i="1"/>
  <c r="H1982" i="1" s="1"/>
  <c r="H1988" i="1"/>
  <c r="H1987" i="1" s="1"/>
  <c r="H1986" i="1" s="1"/>
  <c r="H1985" i="1" s="1"/>
  <c r="H1991" i="1"/>
  <c r="H1990" i="1" s="1"/>
  <c r="H1989" i="1" s="1"/>
  <c r="H1996" i="1"/>
  <c r="H1995" i="1" s="1"/>
  <c r="H1994" i="1" s="1"/>
  <c r="H1993" i="1" s="1"/>
  <c r="H2002" i="1"/>
  <c r="H2001" i="1" s="1"/>
  <c r="H2005" i="1"/>
  <c r="H2004" i="1" s="1"/>
  <c r="H2012" i="1"/>
  <c r="H2011" i="1" s="1"/>
  <c r="H2014" i="1"/>
  <c r="H2013" i="1" s="1"/>
  <c r="H2019" i="1"/>
  <c r="H2021" i="1"/>
  <c r="H2026" i="1"/>
  <c r="H2025" i="1" s="1"/>
  <c r="H2024" i="1" s="1"/>
  <c r="H2023" i="1" s="1"/>
  <c r="H2030" i="1"/>
  <c r="H2034" i="1"/>
  <c r="H2041" i="1"/>
  <c r="H2040" i="1" s="1"/>
  <c r="H2044" i="1"/>
  <c r="H2043" i="1" s="1"/>
  <c r="H2049" i="1"/>
  <c r="H2048" i="1" s="1"/>
  <c r="H2047" i="1" s="1"/>
  <c r="H2046" i="1" s="1"/>
  <c r="H2055" i="1"/>
  <c r="H2054" i="1" s="1"/>
  <c r="H2053" i="1" s="1"/>
  <c r="H2052" i="1" s="1"/>
  <c r="H2059" i="1"/>
  <c r="H2061" i="1"/>
  <c r="H2067" i="1"/>
  <c r="H2066" i="1" s="1"/>
  <c r="H2065" i="1" s="1"/>
  <c r="H2064" i="1" s="1"/>
  <c r="H2063" i="1" s="1"/>
  <c r="H2072" i="1"/>
  <c r="H2071" i="1" s="1"/>
  <c r="H2070" i="1" s="1"/>
  <c r="H2069" i="1" s="1"/>
  <c r="H2079" i="1"/>
  <c r="H2078" i="1" s="1"/>
  <c r="H2077" i="1" s="1"/>
  <c r="H2076" i="1" s="1"/>
  <c r="H2075" i="1" s="1"/>
  <c r="H2086" i="1"/>
  <c r="H2085" i="1" s="1"/>
  <c r="H2084" i="1" s="1"/>
  <c r="H2083" i="1" s="1"/>
  <c r="H2082" i="1" s="1"/>
  <c r="H2092" i="1"/>
  <c r="H2091" i="1" s="1"/>
  <c r="H2090" i="1" s="1"/>
  <c r="H2089" i="1" s="1"/>
  <c r="H2088" i="1" s="1"/>
  <c r="H2097" i="1"/>
  <c r="H2096" i="1" s="1"/>
  <c r="H2100" i="1"/>
  <c r="H2099" i="1" s="1"/>
  <c r="H2107" i="1"/>
  <c r="H2106" i="1" s="1"/>
  <c r="H2109" i="1"/>
  <c r="H2108" i="1" s="1"/>
  <c r="H2113" i="1"/>
  <c r="H2112" i="1" s="1"/>
  <c r="H2111" i="1" s="1"/>
  <c r="H2115" i="1"/>
  <c r="H2114" i="1" s="1"/>
  <c r="H2121" i="1"/>
  <c r="H2120" i="1" s="1"/>
  <c r="H2119" i="1" s="1"/>
  <c r="H2125" i="1"/>
  <c r="H2124" i="1" s="1"/>
  <c r="H2123" i="1" s="1"/>
  <c r="H2130" i="1"/>
  <c r="H2132" i="1"/>
  <c r="H2137" i="1"/>
  <c r="H2136" i="1" s="1"/>
  <c r="H2135" i="1" s="1"/>
  <c r="H2134" i="1" s="1"/>
  <c r="H2141" i="1"/>
  <c r="H2145" i="1"/>
  <c r="H2152" i="1"/>
  <c r="H2154" i="1"/>
  <c r="H2156" i="1"/>
  <c r="H2161" i="1"/>
  <c r="H2160" i="1" s="1"/>
  <c r="H2159" i="1" s="1"/>
  <c r="H2158" i="1" s="1"/>
  <c r="H2169" i="1"/>
  <c r="H2168" i="1" s="1"/>
  <c r="H2167" i="1" s="1"/>
  <c r="H2173" i="1"/>
  <c r="H2172" i="1" s="1"/>
  <c r="H2171" i="1" s="1"/>
  <c r="H2177" i="1"/>
  <c r="H2176" i="1" s="1"/>
  <c r="H2175" i="1" s="1"/>
  <c r="H2182" i="1"/>
  <c r="H2181" i="1" s="1"/>
  <c r="H2180" i="1" s="1"/>
  <c r="H2179" i="1" s="1"/>
  <c r="H2190" i="1"/>
  <c r="H2189" i="1" s="1"/>
  <c r="H2188" i="1" s="1"/>
  <c r="H2187" i="1" s="1"/>
  <c r="H2186" i="1" s="1"/>
  <c r="H2196" i="1"/>
  <c r="H2195" i="1" s="1"/>
  <c r="H2194" i="1" s="1"/>
  <c r="H2193" i="1" s="1"/>
  <c r="H2192" i="1" s="1"/>
  <c r="H2204" i="1"/>
  <c r="H2203" i="1" s="1"/>
  <c r="H2202" i="1" s="1"/>
  <c r="H2201" i="1" s="1"/>
  <c r="H2200" i="1" s="1"/>
  <c r="H2208" i="1"/>
  <c r="H2210" i="1"/>
  <c r="H2217" i="1"/>
  <c r="H2216" i="1" s="1"/>
  <c r="H2215" i="1" s="1"/>
  <c r="H2214" i="1" s="1"/>
  <c r="H2213" i="1" s="1"/>
  <c r="H2212" i="1" s="1"/>
  <c r="H2225" i="1"/>
  <c r="H2224" i="1" s="1"/>
  <c r="H2223" i="1" s="1"/>
  <c r="H2222" i="1" s="1"/>
  <c r="H2221" i="1" s="1"/>
  <c r="H2229" i="1"/>
  <c r="H2228" i="1" s="1"/>
  <c r="H2227" i="1" s="1"/>
  <c r="H2238" i="1"/>
  <c r="H2240" i="1"/>
  <c r="H2242" i="1"/>
  <c r="H2247" i="1"/>
  <c r="H2246" i="1" s="1"/>
  <c r="H2245" i="1" s="1"/>
  <c r="H2244" i="1" s="1"/>
  <c r="H2252" i="1"/>
  <c r="H2251" i="1" s="1"/>
  <c r="H2255" i="1"/>
  <c r="H2257" i="1"/>
  <c r="H2264" i="1"/>
  <c r="H2263" i="1" s="1"/>
  <c r="H2267" i="1"/>
  <c r="H2266" i="1" s="1"/>
  <c r="H2270" i="1"/>
  <c r="H2269" i="1" s="1"/>
  <c r="H2273" i="1"/>
  <c r="H2272" i="1" s="1"/>
  <c r="H2277" i="1"/>
  <c r="H2276" i="1" s="1"/>
  <c r="H2280" i="1"/>
  <c r="H2279" i="1" s="1"/>
  <c r="H2284" i="1"/>
  <c r="H2286" i="1"/>
  <c r="H2291" i="1"/>
  <c r="H2290" i="1" s="1"/>
  <c r="H2294" i="1"/>
  <c r="H2293" i="1" s="1"/>
  <c r="H2304" i="1"/>
  <c r="H2303" i="1" s="1"/>
  <c r="H2302" i="1" s="1"/>
  <c r="H2301" i="1" s="1"/>
  <c r="H2312" i="1"/>
  <c r="H2311" i="1" s="1"/>
  <c r="H2310" i="1" s="1"/>
  <c r="H2309" i="1" s="1"/>
  <c r="H2308" i="1" s="1"/>
  <c r="H2317" i="1"/>
  <c r="H2316" i="1" s="1"/>
  <c r="H2315" i="1" s="1"/>
  <c r="H2314" i="1" s="1"/>
  <c r="H2324" i="1"/>
  <c r="H2326" i="1"/>
  <c r="H2331" i="1"/>
  <c r="H2330" i="1" s="1"/>
  <c r="H2334" i="1"/>
  <c r="H2336" i="1"/>
  <c r="H2344" i="1"/>
  <c r="H2343" i="1" s="1"/>
  <c r="H2347" i="1"/>
  <c r="H2346" i="1" s="1"/>
  <c r="H2351" i="1"/>
  <c r="H2350" i="1" s="1"/>
  <c r="H2349" i="1" s="1"/>
  <c r="H2355" i="1"/>
  <c r="H2354" i="1" s="1"/>
  <c r="H2353" i="1" s="1"/>
  <c r="H2360" i="1"/>
  <c r="H2359" i="1" s="1"/>
  <c r="H2358" i="1" s="1"/>
  <c r="H2357" i="1" s="1"/>
  <c r="H2366" i="1"/>
  <c r="H2365" i="1" s="1"/>
  <c r="H2369" i="1"/>
  <c r="H2368" i="1" s="1"/>
  <c r="H2382" i="1"/>
  <c r="H2381" i="1" s="1"/>
  <c r="H2384" i="1"/>
  <c r="H2383" i="1" s="1"/>
  <c r="H2389" i="1"/>
  <c r="H2391" i="1"/>
  <c r="H2396" i="1"/>
  <c r="H2395" i="1" s="1"/>
  <c r="H2394" i="1" s="1"/>
  <c r="H2393" i="1" s="1"/>
  <c r="H2400" i="1"/>
  <c r="H2402" i="1"/>
  <c r="H2404" i="1"/>
  <c r="H2411" i="1"/>
  <c r="H2410" i="1" s="1"/>
  <c r="H2414" i="1"/>
  <c r="H2413" i="1" s="1"/>
  <c r="H2419" i="1"/>
  <c r="H2418" i="1" s="1"/>
  <c r="H2417" i="1" s="1"/>
  <c r="H2416" i="1" s="1"/>
  <c r="H2425" i="1"/>
  <c r="H2424" i="1" s="1"/>
  <c r="H2423" i="1" s="1"/>
  <c r="H2422" i="1" s="1"/>
  <c r="H2429" i="1"/>
  <c r="H2437" i="1"/>
  <c r="H2436" i="1" s="1"/>
  <c r="H2435" i="1" s="1"/>
  <c r="H2434" i="1" s="1"/>
  <c r="H2433" i="1" s="1"/>
  <c r="H2442" i="1"/>
  <c r="H2441" i="1" s="1"/>
  <c r="H2440" i="1" s="1"/>
  <c r="H2439" i="1" s="1"/>
  <c r="H2450" i="1"/>
  <c r="H2449" i="1" s="1"/>
  <c r="H2448" i="1" s="1"/>
  <c r="H2447" i="1" s="1"/>
  <c r="H2446" i="1" s="1"/>
  <c r="H2445" i="1" s="1"/>
  <c r="H2457" i="1"/>
  <c r="H2456" i="1" s="1"/>
  <c r="H2455" i="1" s="1"/>
  <c r="H2454" i="1" s="1"/>
  <c r="H2453" i="1" s="1"/>
  <c r="H2462" i="1"/>
  <c r="H2464" i="1"/>
  <c r="H2467" i="1"/>
  <c r="H2466" i="1" s="1"/>
  <c r="H2474" i="1"/>
  <c r="H2473" i="1" s="1"/>
  <c r="H2472" i="1" s="1"/>
  <c r="H2471" i="1" s="1"/>
  <c r="H2477" i="1"/>
  <c r="H2479" i="1"/>
  <c r="H2482" i="1"/>
  <c r="H2481" i="1" s="1"/>
  <c r="H2488" i="1"/>
  <c r="H2487" i="1" s="1"/>
  <c r="H2486" i="1" s="1"/>
  <c r="H2492" i="1"/>
  <c r="H2491" i="1" s="1"/>
  <c r="H2490" i="1" s="1"/>
  <c r="H2496" i="1"/>
  <c r="H2498" i="1"/>
  <c r="H2500" i="1"/>
  <c r="H2507" i="1"/>
  <c r="H2509" i="1"/>
  <c r="H2511" i="1"/>
  <c r="H2517" i="1"/>
  <c r="H2516" i="1" s="1"/>
  <c r="H2515" i="1" s="1"/>
  <c r="H2514" i="1" s="1"/>
  <c r="H2530" i="1"/>
  <c r="H2529" i="1" s="1"/>
  <c r="H2528" i="1" s="1"/>
  <c r="H2534" i="1"/>
  <c r="H2533" i="1" s="1"/>
  <c r="H2532" i="1" s="1"/>
  <c r="H2538" i="1"/>
  <c r="H2537" i="1" s="1"/>
  <c r="H2536" i="1" s="1"/>
  <c r="H2546" i="1"/>
  <c r="H2545" i="1" s="1"/>
  <c r="H2544" i="1" s="1"/>
  <c r="H2543" i="1" s="1"/>
  <c r="H2542" i="1" s="1"/>
  <c r="H2552" i="1"/>
  <c r="H2551" i="1" s="1"/>
  <c r="H2550" i="1" s="1"/>
  <c r="H2549" i="1" s="1"/>
  <c r="H2548" i="1" s="1"/>
  <c r="H2560" i="1"/>
  <c r="H2559" i="1" s="1"/>
  <c r="H2558" i="1" s="1"/>
  <c r="H2557" i="1" s="1"/>
  <c r="H2556" i="1" s="1"/>
  <c r="H2564" i="1"/>
  <c r="H2566" i="1"/>
  <c r="H2574" i="1"/>
  <c r="H2573" i="1" s="1"/>
  <c r="H2572" i="1" s="1"/>
  <c r="H2571" i="1" s="1"/>
  <c r="H2570" i="1" s="1"/>
  <c r="H2578" i="1"/>
  <c r="H2577" i="1" s="1"/>
  <c r="H2576" i="1" s="1"/>
  <c r="H2587" i="1"/>
  <c r="H2589" i="1"/>
  <c r="H2594" i="1"/>
  <c r="H2593" i="1" s="1"/>
  <c r="H2592" i="1" s="1"/>
  <c r="H2591" i="1" s="1"/>
  <c r="H2599" i="1"/>
  <c r="H2598" i="1" s="1"/>
  <c r="H2602" i="1"/>
  <c r="H2604" i="1"/>
  <c r="H2606" i="1"/>
  <c r="H2613" i="1"/>
  <c r="H2612" i="1" s="1"/>
  <c r="H2616" i="1"/>
  <c r="H2615" i="1" s="1"/>
  <c r="H2619" i="1"/>
  <c r="H2618" i="1" s="1"/>
  <c r="H2622" i="1"/>
  <c r="H2621" i="1" s="1"/>
  <c r="H2626" i="1"/>
  <c r="H2625" i="1" s="1"/>
  <c r="H2629" i="1"/>
  <c r="H2628" i="1" s="1"/>
  <c r="H2633" i="1"/>
  <c r="H2641" i="1"/>
  <c r="H2640" i="1" s="1"/>
  <c r="H2644" i="1"/>
  <c r="H2643" i="1" s="1"/>
  <c r="H2648" i="1"/>
  <c r="H2647" i="1" s="1"/>
  <c r="H2646" i="1" s="1"/>
  <c r="H2665" i="1"/>
  <c r="H2664" i="1" s="1"/>
  <c r="H2663" i="1" s="1"/>
  <c r="H2662" i="1" s="1"/>
  <c r="H2661" i="1" s="1"/>
  <c r="H2670" i="1"/>
  <c r="H2672" i="1"/>
  <c r="H2679" i="1"/>
  <c r="H2678" i="1" s="1"/>
  <c r="H2677" i="1" s="1"/>
  <c r="H2676" i="1" s="1"/>
  <c r="H2675" i="1" s="1"/>
  <c r="H2684" i="1"/>
  <c r="H2683" i="1" s="1"/>
  <c r="H2687" i="1"/>
  <c r="H2689" i="1"/>
  <c r="H2697" i="1"/>
  <c r="H2696" i="1" s="1"/>
  <c r="H2700" i="1"/>
  <c r="H2699" i="1" s="1"/>
  <c r="H2703" i="1"/>
  <c r="H2702" i="1" s="1"/>
  <c r="H2708" i="1"/>
  <c r="H2707" i="1" s="1"/>
  <c r="H2706" i="1" s="1"/>
  <c r="H2705" i="1" s="1"/>
  <c r="H2711" i="1"/>
  <c r="H2710" i="1" s="1"/>
  <c r="H2709" i="1" s="1"/>
  <c r="H2716" i="1"/>
  <c r="H2715" i="1" s="1"/>
  <c r="H2714" i="1" s="1"/>
  <c r="H2713" i="1" s="1"/>
  <c r="H2722" i="1"/>
  <c r="H2721" i="1" s="1"/>
  <c r="H2725" i="1"/>
  <c r="H2724" i="1" s="1"/>
  <c r="H2732" i="1"/>
  <c r="H2731" i="1" s="1"/>
  <c r="H2734" i="1"/>
  <c r="H2733" i="1" s="1"/>
  <c r="H2739" i="1"/>
  <c r="H2741" i="1"/>
  <c r="H2746" i="1"/>
  <c r="H2745" i="1" s="1"/>
  <c r="H2744" i="1" s="1"/>
  <c r="H2743" i="1" s="1"/>
  <c r="H2750" i="1"/>
  <c r="H2752" i="1"/>
  <c r="H2754" i="1"/>
  <c r="H2759" i="1"/>
  <c r="H2758" i="1" s="1"/>
  <c r="H2757" i="1" s="1"/>
  <c r="H2756" i="1" s="1"/>
  <c r="H2766" i="1"/>
  <c r="H2765" i="1" s="1"/>
  <c r="H2769" i="1"/>
  <c r="H2768" i="1" s="1"/>
  <c r="H2774" i="1"/>
  <c r="H2773" i="1" s="1"/>
  <c r="H2772" i="1" s="1"/>
  <c r="H2771" i="1" s="1"/>
  <c r="H2780" i="1"/>
  <c r="H2779" i="1" s="1"/>
  <c r="H2778" i="1" s="1"/>
  <c r="H2777" i="1" s="1"/>
  <c r="H2784" i="1"/>
  <c r="H2786" i="1"/>
  <c r="H2792" i="1"/>
  <c r="H2791" i="1" s="1"/>
  <c r="H2790" i="1" s="1"/>
  <c r="H2789" i="1" s="1"/>
  <c r="H2788" i="1" s="1"/>
  <c r="H2800" i="1"/>
  <c r="H2799" i="1" s="1"/>
  <c r="H2798" i="1" s="1"/>
  <c r="H2797" i="1" s="1"/>
  <c r="H2796" i="1" s="1"/>
  <c r="H2795" i="1" s="1"/>
  <c r="H2806" i="1"/>
  <c r="H2805" i="1" s="1"/>
  <c r="H2809" i="1"/>
  <c r="H2808" i="1" s="1"/>
  <c r="H2816" i="1"/>
  <c r="H2815" i="1" s="1"/>
  <c r="H2818" i="1"/>
  <c r="H2817" i="1" s="1"/>
  <c r="H2823" i="1"/>
  <c r="H2820" i="1" s="1"/>
  <c r="H2826" i="1"/>
  <c r="H2825" i="1" s="1"/>
  <c r="H2832" i="1"/>
  <c r="H2831" i="1" s="1"/>
  <c r="H2830" i="1" s="1"/>
  <c r="H2836" i="1"/>
  <c r="H2835" i="1" s="1"/>
  <c r="H2834" i="1" s="1"/>
  <c r="H2841" i="1"/>
  <c r="H2843" i="1"/>
  <c r="H2847" i="1"/>
  <c r="H2849" i="1"/>
  <c r="H2851" i="1"/>
  <c r="H2858" i="1"/>
  <c r="H2860" i="1"/>
  <c r="H2862" i="1"/>
  <c r="H2870" i="1"/>
  <c r="H2869" i="1" s="1"/>
  <c r="H2868" i="1" s="1"/>
  <c r="H2867" i="1" s="1"/>
  <c r="H2878" i="1"/>
  <c r="H2877" i="1" s="1"/>
  <c r="H2876" i="1" s="1"/>
  <c r="H2882" i="1"/>
  <c r="H2881" i="1" s="1"/>
  <c r="H2880" i="1" s="1"/>
  <c r="H2887" i="1"/>
  <c r="H2886" i="1" s="1"/>
  <c r="H2885" i="1" s="1"/>
  <c r="H2884" i="1" s="1"/>
  <c r="H2895" i="1"/>
  <c r="H2894" i="1" s="1"/>
  <c r="H2893" i="1" s="1"/>
  <c r="H2892" i="1" s="1"/>
  <c r="H2891" i="1" s="1"/>
  <c r="H2901" i="1"/>
  <c r="H2900" i="1" s="1"/>
  <c r="H2899" i="1" s="1"/>
  <c r="H2898" i="1" s="1"/>
  <c r="H2897" i="1" s="1"/>
  <c r="H2909" i="1"/>
  <c r="H2908" i="1" s="1"/>
  <c r="H2907" i="1" s="1"/>
  <c r="H2906" i="1" s="1"/>
  <c r="H2905" i="1" s="1"/>
  <c r="H2913" i="1"/>
  <c r="H2912" i="1" s="1"/>
  <c r="H2911" i="1" s="1"/>
  <c r="H2920" i="1"/>
  <c r="H2919" i="1" s="1"/>
  <c r="H2918" i="1" s="1"/>
  <c r="H2917" i="1" s="1"/>
  <c r="H2916" i="1" s="1"/>
  <c r="H2915" i="1" s="1"/>
  <c r="H2928" i="1"/>
  <c r="H2927" i="1" s="1"/>
  <c r="H2926" i="1" s="1"/>
  <c r="H2925" i="1" s="1"/>
  <c r="H2924" i="1" s="1"/>
  <c r="H2932" i="1"/>
  <c r="H2931" i="1" s="1"/>
  <c r="H2930" i="1" s="1"/>
  <c r="H2941" i="1"/>
  <c r="H2943" i="1"/>
  <c r="H2948" i="1"/>
  <c r="H2947" i="1" s="1"/>
  <c r="H2946" i="1" s="1"/>
  <c r="H2945" i="1" s="1"/>
  <c r="H2953" i="1"/>
  <c r="H2952" i="1" s="1"/>
  <c r="H2956" i="1"/>
  <c r="H2958" i="1"/>
  <c r="H2960" i="1"/>
  <c r="H2968" i="1"/>
  <c r="H2967" i="1" s="1"/>
  <c r="H2971" i="1"/>
  <c r="H2970" i="1" s="1"/>
  <c r="H2974" i="1"/>
  <c r="H2973" i="1" s="1"/>
  <c r="H2977" i="1"/>
  <c r="H2976" i="1" s="1"/>
  <c r="H2981" i="1"/>
  <c r="H2980" i="1" s="1"/>
  <c r="H2984" i="1"/>
  <c r="H2983" i="1" s="1"/>
  <c r="H2988" i="1"/>
  <c r="H2990" i="1"/>
  <c r="H2995" i="1"/>
  <c r="H2994" i="1" s="1"/>
  <c r="H2998" i="1"/>
  <c r="H2997" i="1" s="1"/>
  <c r="H3011" i="1"/>
  <c r="H3010" i="1" s="1"/>
  <c r="H3009" i="1" s="1"/>
  <c r="H3008" i="1" s="1"/>
  <c r="H3007" i="1" s="1"/>
  <c r="H3016" i="1"/>
  <c r="H3018" i="1"/>
  <c r="H3025" i="1"/>
  <c r="H3024" i="1" s="1"/>
  <c r="H3023" i="1" s="1"/>
  <c r="H3022" i="1" s="1"/>
  <c r="H3021" i="1" s="1"/>
  <c r="H3030" i="1"/>
  <c r="H3029" i="1" s="1"/>
  <c r="H3033" i="1"/>
  <c r="H3035" i="1"/>
  <c r="H3043" i="1"/>
  <c r="H3042" i="1" s="1"/>
  <c r="H3046" i="1"/>
  <c r="H3045" i="1" s="1"/>
  <c r="H3051" i="1"/>
  <c r="H3050" i="1" s="1"/>
  <c r="H3049" i="1" s="1"/>
  <c r="H3048" i="1" s="1"/>
  <c r="H3054" i="1"/>
  <c r="H3053" i="1" s="1"/>
  <c r="H3052" i="1" s="1"/>
  <c r="H3059" i="1"/>
  <c r="H3058" i="1" s="1"/>
  <c r="H3057" i="1" s="1"/>
  <c r="H3056" i="1" s="1"/>
  <c r="H3065" i="1"/>
  <c r="H3064" i="1" s="1"/>
  <c r="H3068" i="1"/>
  <c r="H3067" i="1" s="1"/>
  <c r="H3075" i="1"/>
  <c r="H3074" i="1" s="1"/>
  <c r="H3077" i="1"/>
  <c r="H3076" i="1" s="1"/>
  <c r="H3082" i="1"/>
  <c r="H3084" i="1"/>
  <c r="H3089" i="1"/>
  <c r="H3088" i="1" s="1"/>
  <c r="H3087" i="1" s="1"/>
  <c r="H3086" i="1" s="1"/>
  <c r="H3093" i="1"/>
  <c r="H3092" i="1" s="1"/>
  <c r="H3091" i="1" s="1"/>
  <c r="H3100" i="1"/>
  <c r="H3099" i="1" s="1"/>
  <c r="H3103" i="1"/>
  <c r="H3102" i="1" s="1"/>
  <c r="H3108" i="1"/>
  <c r="H3107" i="1" s="1"/>
  <c r="H3106" i="1" s="1"/>
  <c r="H3105" i="1" s="1"/>
  <c r="H3114" i="1"/>
  <c r="H3113" i="1" s="1"/>
  <c r="H3112" i="1" s="1"/>
  <c r="H3111" i="1" s="1"/>
  <c r="H3118" i="1"/>
  <c r="H3117" i="1" s="1"/>
  <c r="H3116" i="1" s="1"/>
  <c r="H3126" i="1"/>
  <c r="H3125" i="1" s="1"/>
  <c r="H3124" i="1" s="1"/>
  <c r="H3123" i="1" s="1"/>
  <c r="H3122" i="1" s="1"/>
  <c r="H3131" i="1"/>
  <c r="H3133" i="1"/>
  <c r="H3136" i="1"/>
  <c r="H3135" i="1" s="1"/>
  <c r="H3143" i="1"/>
  <c r="H3142" i="1" s="1"/>
  <c r="H3145" i="1"/>
  <c r="H3144" i="1" s="1"/>
  <c r="H3148" i="1"/>
  <c r="H3147" i="1" s="1"/>
  <c r="H3146" i="1" s="1"/>
  <c r="H3154" i="1"/>
  <c r="H3153" i="1" s="1"/>
  <c r="H3152" i="1" s="1"/>
  <c r="H3158" i="1"/>
  <c r="H3157" i="1" s="1"/>
  <c r="H3156" i="1" s="1"/>
  <c r="H3163" i="1"/>
  <c r="H3165" i="1"/>
  <c r="H3172" i="1"/>
  <c r="H3174" i="1"/>
  <c r="H3176" i="1"/>
  <c r="H3178" i="1"/>
  <c r="H3183" i="1"/>
  <c r="H3182" i="1" s="1"/>
  <c r="H3181" i="1" s="1"/>
  <c r="H3180" i="1" s="1"/>
  <c r="H3191" i="1"/>
  <c r="H3190" i="1" s="1"/>
  <c r="H3189" i="1" s="1"/>
  <c r="H3195" i="1"/>
  <c r="H3194" i="1" s="1"/>
  <c r="H3193" i="1" s="1"/>
  <c r="H3203" i="1"/>
  <c r="H3202" i="1" s="1"/>
  <c r="H3201" i="1" s="1"/>
  <c r="H3200" i="1" s="1"/>
  <c r="H3199" i="1" s="1"/>
  <c r="H3209" i="1"/>
  <c r="H3208" i="1" s="1"/>
  <c r="H3207" i="1" s="1"/>
  <c r="H3206" i="1" s="1"/>
  <c r="H3205" i="1" s="1"/>
  <c r="H3217" i="1"/>
  <c r="H3216" i="1" s="1"/>
  <c r="H3215" i="1" s="1"/>
  <c r="H3214" i="1" s="1"/>
  <c r="H3213" i="1" s="1"/>
  <c r="H3221" i="1"/>
  <c r="H3220" i="1" s="1"/>
  <c r="H3219" i="1" s="1"/>
  <c r="H3229" i="1"/>
  <c r="H3228" i="1" s="1"/>
  <c r="H3227" i="1" s="1"/>
  <c r="H3226" i="1" s="1"/>
  <c r="H3225" i="1" s="1"/>
  <c r="H3233" i="1"/>
  <c r="H3232" i="1" s="1"/>
  <c r="H3231" i="1" s="1"/>
  <c r="H3242" i="1"/>
  <c r="H3244" i="1"/>
  <c r="H3249" i="1"/>
  <c r="H3248" i="1" s="1"/>
  <c r="H3247" i="1" s="1"/>
  <c r="H3246" i="1" s="1"/>
  <c r="H3254" i="1"/>
  <c r="H3253" i="1" s="1"/>
  <c r="H3257" i="1"/>
  <c r="H3259" i="1"/>
  <c r="H3261" i="1"/>
  <c r="H3268" i="1"/>
  <c r="H3267" i="1" s="1"/>
  <c r="H3277" i="1"/>
  <c r="H3276" i="1" s="1"/>
  <c r="H3280" i="1"/>
  <c r="H3279" i="1" s="1"/>
  <c r="H3288" i="1"/>
  <c r="H3296" i="1"/>
  <c r="H3295" i="1" s="1"/>
  <c r="H3299" i="1"/>
  <c r="H3298" i="1" s="1"/>
  <c r="H3315" i="1"/>
  <c r="H3314" i="1" s="1"/>
  <c r="H3313" i="1" s="1"/>
  <c r="H3312" i="1" s="1"/>
  <c r="H3311" i="1" s="1"/>
  <c r="H3310" i="1" s="1"/>
  <c r="H3322" i="1"/>
  <c r="H3324" i="1"/>
  <c r="H3329" i="1"/>
  <c r="H3328" i="1" s="1"/>
  <c r="H3332" i="1"/>
  <c r="H3334" i="1"/>
  <c r="H3342" i="1"/>
  <c r="H3341" i="1" s="1"/>
  <c r="H3345" i="1"/>
  <c r="H3344" i="1" s="1"/>
  <c r="H3350" i="1"/>
  <c r="H3349" i="1" s="1"/>
  <c r="H3348" i="1" s="1"/>
  <c r="H3347" i="1" s="1"/>
  <c r="H3353" i="1"/>
  <c r="H3352" i="1" s="1"/>
  <c r="H3351" i="1" s="1"/>
  <c r="H3358" i="1"/>
  <c r="H3357" i="1" s="1"/>
  <c r="H3356" i="1" s="1"/>
  <c r="H3355" i="1" s="1"/>
  <c r="H3364" i="1"/>
  <c r="H3363" i="1" s="1"/>
  <c r="H3367" i="1"/>
  <c r="H3366" i="1" s="1"/>
  <c r="H3374" i="1"/>
  <c r="H3373" i="1" s="1"/>
  <c r="H3376" i="1"/>
  <c r="H3375" i="1" s="1"/>
  <c r="H3381" i="1"/>
  <c r="H3383" i="1"/>
  <c r="H3388" i="1"/>
  <c r="H3387" i="1" s="1"/>
  <c r="H3386" i="1" s="1"/>
  <c r="H3385" i="1" s="1"/>
  <c r="H3392" i="1"/>
  <c r="H3394" i="1"/>
  <c r="H3401" i="1"/>
  <c r="H3400" i="1" s="1"/>
  <c r="H3404" i="1"/>
  <c r="H3403" i="1" s="1"/>
  <c r="H3409" i="1"/>
  <c r="H3408" i="1" s="1"/>
  <c r="H3407" i="1" s="1"/>
  <c r="H3406" i="1" s="1"/>
  <c r="H3415" i="1"/>
  <c r="H3414" i="1" s="1"/>
  <c r="H3413" i="1" s="1"/>
  <c r="H3412" i="1" s="1"/>
  <c r="H3419" i="1"/>
  <c r="H3429" i="1"/>
  <c r="H3428" i="1" s="1"/>
  <c r="H3427" i="1" s="1"/>
  <c r="H3426" i="1" s="1"/>
  <c r="H3425" i="1" s="1"/>
  <c r="H3434" i="1"/>
  <c r="H3433" i="1" s="1"/>
  <c r="H3439" i="1"/>
  <c r="H3438" i="1" s="1"/>
  <c r="H3446" i="1"/>
  <c r="H3445" i="1" s="1"/>
  <c r="H3448" i="1"/>
  <c r="H3447" i="1" s="1"/>
  <c r="H3451" i="1"/>
  <c r="H3453" i="1"/>
  <c r="H3456" i="1"/>
  <c r="H3455" i="1" s="1"/>
  <c r="H3462" i="1"/>
  <c r="H3461" i="1" s="1"/>
  <c r="H3460" i="1" s="1"/>
  <c r="H3466" i="1"/>
  <c r="H3465" i="1" s="1"/>
  <c r="H3464" i="1" s="1"/>
  <c r="H3471" i="1"/>
  <c r="H3473" i="1"/>
  <c r="H3477" i="1"/>
  <c r="H3479" i="1"/>
  <c r="H3486" i="1"/>
  <c r="H3488" i="1"/>
  <c r="H3490" i="1"/>
  <c r="H3492" i="1"/>
  <c r="H3497" i="1"/>
  <c r="H3496" i="1" s="1"/>
  <c r="H3495" i="1" s="1"/>
  <c r="H3494" i="1" s="1"/>
  <c r="H3505" i="1"/>
  <c r="H3504" i="1" s="1"/>
  <c r="H3503" i="1" s="1"/>
  <c r="H3509" i="1"/>
  <c r="H3508" i="1" s="1"/>
  <c r="H3507" i="1" s="1"/>
  <c r="H3513" i="1"/>
  <c r="H3512" i="1" s="1"/>
  <c r="H3511" i="1" s="1"/>
  <c r="H3521" i="1"/>
  <c r="H3520" i="1" s="1"/>
  <c r="H3519" i="1" s="1"/>
  <c r="H3518" i="1" s="1"/>
  <c r="H3517" i="1" s="1"/>
  <c r="H3527" i="1"/>
  <c r="H3526" i="1" s="1"/>
  <c r="H3525" i="1" s="1"/>
  <c r="H3524" i="1" s="1"/>
  <c r="H3523" i="1" s="1"/>
  <c r="H3535" i="1"/>
  <c r="H3534" i="1" s="1"/>
  <c r="H3533" i="1" s="1"/>
  <c r="H3532" i="1" s="1"/>
  <c r="H3531" i="1" s="1"/>
  <c r="H3539" i="1"/>
  <c r="H3541" i="1"/>
  <c r="H3548" i="1"/>
  <c r="H3547" i="1" s="1"/>
  <c r="H3546" i="1" s="1"/>
  <c r="H3545" i="1" s="1"/>
  <c r="H3544" i="1" s="1"/>
  <c r="H3543" i="1" s="1"/>
  <c r="H3556" i="1"/>
  <c r="H3555" i="1" s="1"/>
  <c r="H3554" i="1" s="1"/>
  <c r="H3553" i="1" s="1"/>
  <c r="H3552" i="1" s="1"/>
  <c r="H3560" i="1"/>
  <c r="H3559" i="1" s="1"/>
  <c r="H3558" i="1" s="1"/>
  <c r="H3569" i="1"/>
  <c r="H3571" i="1"/>
  <c r="H3576" i="1"/>
  <c r="H3575" i="1" s="1"/>
  <c r="H3574" i="1" s="1"/>
  <c r="H3573" i="1" s="1"/>
  <c r="H3581" i="1"/>
  <c r="H3580" i="1" s="1"/>
  <c r="H3584" i="1"/>
  <c r="H3586" i="1"/>
  <c r="H3588" i="1"/>
  <c r="H3595" i="1"/>
  <c r="H3594" i="1" s="1"/>
  <c r="H3598" i="1"/>
  <c r="H3597" i="1" s="1"/>
  <c r="H3601" i="1"/>
  <c r="H3600" i="1" s="1"/>
  <c r="H3605" i="1"/>
  <c r="H3604" i="1" s="1"/>
  <c r="H3608" i="1"/>
  <c r="H3607" i="1" s="1"/>
  <c r="H3612" i="1"/>
  <c r="H3614" i="1"/>
  <c r="H3619" i="1"/>
  <c r="H3618" i="1" s="1"/>
  <c r="H3622" i="1"/>
  <c r="H3621" i="1" s="1"/>
  <c r="H3635" i="1"/>
  <c r="H3634" i="1" s="1"/>
  <c r="H3633" i="1" s="1"/>
  <c r="H3632" i="1" s="1"/>
  <c r="H3631" i="1" s="1"/>
  <c r="H3630" i="1" s="1"/>
  <c r="H3642" i="1"/>
  <c r="H3644" i="1"/>
  <c r="H3649" i="1"/>
  <c r="H3648" i="1" s="1"/>
  <c r="H3647" i="1" s="1"/>
  <c r="H3646" i="1" s="1"/>
  <c r="H3657" i="1"/>
  <c r="H3656" i="1" s="1"/>
  <c r="H3660" i="1"/>
  <c r="H3659" i="1" s="1"/>
  <c r="H3664" i="1"/>
  <c r="H3663" i="1" s="1"/>
  <c r="H3662" i="1" s="1"/>
  <c r="H3669" i="1"/>
  <c r="H3668" i="1" s="1"/>
  <c r="H3667" i="1" s="1"/>
  <c r="H3666" i="1" s="1"/>
  <c r="H3675" i="1"/>
  <c r="H3674" i="1" s="1"/>
  <c r="H3678" i="1"/>
  <c r="H3677" i="1" s="1"/>
  <c r="H3684" i="1"/>
  <c r="H3683" i="1" s="1"/>
  <c r="H3682" i="1" s="1"/>
  <c r="H3681" i="1" s="1"/>
  <c r="H3689" i="1"/>
  <c r="H3688" i="1" s="1"/>
  <c r="H3687" i="1" s="1"/>
  <c r="H3686" i="1" s="1"/>
  <c r="H3696" i="1"/>
  <c r="H3695" i="1" s="1"/>
  <c r="H3699" i="1"/>
  <c r="H3698" i="1" s="1"/>
  <c r="H3704" i="1"/>
  <c r="H3703" i="1" s="1"/>
  <c r="H3702" i="1" s="1"/>
  <c r="H3701" i="1" s="1"/>
  <c r="H3710" i="1"/>
  <c r="H3709" i="1" s="1"/>
  <c r="H3708" i="1" s="1"/>
  <c r="H3707" i="1" s="1"/>
  <c r="H3714" i="1"/>
  <c r="H3713" i="1" s="1"/>
  <c r="H3712" i="1" s="1"/>
  <c r="H3722" i="1"/>
  <c r="H3721" i="1" s="1"/>
  <c r="H3720" i="1" s="1"/>
  <c r="H3719" i="1" s="1"/>
  <c r="H3718" i="1" s="1"/>
  <c r="H3727" i="1"/>
  <c r="H3726" i="1" s="1"/>
  <c r="H3730" i="1"/>
  <c r="H3729" i="1" s="1"/>
  <c r="H3736" i="1"/>
  <c r="H3735" i="1" s="1"/>
  <c r="H3734" i="1" s="1"/>
  <c r="H3740" i="1"/>
  <c r="H3739" i="1" s="1"/>
  <c r="H3738" i="1" s="1"/>
  <c r="H3744" i="1"/>
  <c r="H3743" i="1" s="1"/>
  <c r="H3742" i="1" s="1"/>
  <c r="H3751" i="1"/>
  <c r="H3753" i="1"/>
  <c r="H3755" i="1"/>
  <c r="H3760" i="1"/>
  <c r="H3759" i="1" s="1"/>
  <c r="H3758" i="1" s="1"/>
  <c r="H3757" i="1" s="1"/>
  <c r="H3768" i="1"/>
  <c r="H3767" i="1" s="1"/>
  <c r="H3766" i="1" s="1"/>
  <c r="H3772" i="1"/>
  <c r="H3771" i="1" s="1"/>
  <c r="H3770" i="1" s="1"/>
  <c r="H3780" i="1"/>
  <c r="H3779" i="1" s="1"/>
  <c r="H3778" i="1" s="1"/>
  <c r="H3777" i="1" s="1"/>
  <c r="H3776" i="1" s="1"/>
  <c r="H3775" i="1" s="1"/>
  <c r="H3774" i="1" s="1"/>
  <c r="H3788" i="1"/>
  <c r="H3787" i="1" s="1"/>
  <c r="H3786" i="1" s="1"/>
  <c r="H3785" i="1" s="1"/>
  <c r="H3784" i="1" s="1"/>
  <c r="H3792" i="1"/>
  <c r="H3791" i="1" s="1"/>
  <c r="H3790" i="1" s="1"/>
  <c r="H3800" i="1"/>
  <c r="H3799" i="1" s="1"/>
  <c r="H3798" i="1" s="1"/>
  <c r="H3797" i="1" s="1"/>
  <c r="H3796" i="1" s="1"/>
  <c r="H3804" i="1"/>
  <c r="H3803" i="1" s="1"/>
  <c r="H3802" i="1" s="1"/>
  <c r="H3828" i="1"/>
  <c r="H3827" i="1" s="1"/>
  <c r="H3826" i="1" s="1"/>
  <c r="H3832" i="1"/>
  <c r="H3834" i="1"/>
  <c r="H3837" i="1"/>
  <c r="H3836" i="1" s="1"/>
  <c r="H3842" i="1"/>
  <c r="H3841" i="1" s="1"/>
  <c r="H3840" i="1" s="1"/>
  <c r="H3846" i="1"/>
  <c r="H3848" i="1"/>
  <c r="H3855" i="1"/>
  <c r="H3854" i="1" s="1"/>
  <c r="H3858" i="1"/>
  <c r="H3857" i="1" s="1"/>
  <c r="H3861" i="1"/>
  <c r="H3860" i="1" s="1"/>
  <c r="H3864" i="1"/>
  <c r="H3863" i="1" s="1"/>
  <c r="H3867" i="1"/>
  <c r="H3866" i="1" s="1"/>
  <c r="H3870" i="1"/>
  <c r="H3869" i="1" s="1"/>
  <c r="H3874" i="1"/>
  <c r="H3873" i="1" s="1"/>
  <c r="H3872" i="1" s="1"/>
  <c r="H3878" i="1"/>
  <c r="H3877" i="1" s="1"/>
  <c r="H3881" i="1"/>
  <c r="H3880" i="1" s="1"/>
  <c r="H3885" i="1"/>
  <c r="H3884" i="1" s="1"/>
  <c r="H3888" i="1"/>
  <c r="H3887" i="1" s="1"/>
  <c r="H3892" i="1"/>
  <c r="H3891" i="1" s="1"/>
  <c r="H3890" i="1" s="1"/>
  <c r="H3896" i="1"/>
  <c r="H3895" i="1" s="1"/>
  <c r="H3894" i="1" s="1"/>
  <c r="H3901" i="1"/>
  <c r="H3900" i="1" s="1"/>
  <c r="H3904" i="1"/>
  <c r="H3903" i="1" s="1"/>
  <c r="H3908" i="1"/>
  <c r="H3907" i="1" s="1"/>
  <c r="H3906" i="1" s="1"/>
  <c r="H3915" i="1"/>
  <c r="H3914" i="1" s="1"/>
  <c r="H3918" i="1"/>
  <c r="H3917" i="1" s="1"/>
  <c r="H3921" i="1"/>
  <c r="H3920" i="1" s="1"/>
  <c r="H3925" i="1"/>
  <c r="H3924" i="1" s="1"/>
  <c r="H3928" i="1"/>
  <c r="H3927" i="1" s="1"/>
  <c r="H3933" i="1"/>
  <c r="H3932" i="1" s="1"/>
  <c r="H3931" i="1" s="1"/>
  <c r="H3930" i="1" s="1"/>
  <c r="H3939" i="1"/>
  <c r="H3938" i="1" s="1"/>
  <c r="H3937" i="1" s="1"/>
  <c r="H3936" i="1" s="1"/>
  <c r="H3944" i="1"/>
  <c r="H3943" i="1" s="1"/>
  <c r="H3942" i="1" s="1"/>
  <c r="H3941" i="1" s="1"/>
  <c r="H3949" i="1"/>
  <c r="H3948" i="1" s="1"/>
  <c r="H3952" i="1"/>
  <c r="H3951" i="1" s="1"/>
  <c r="H3957" i="1"/>
  <c r="H3956" i="1" s="1"/>
  <c r="H3955" i="1" s="1"/>
  <c r="H3954" i="1" s="1"/>
  <c r="H3961" i="1"/>
  <c r="H3963" i="1"/>
  <c r="H3970" i="1"/>
  <c r="H3969" i="1" s="1"/>
  <c r="H3968" i="1" s="1"/>
  <c r="H3967" i="1" s="1"/>
  <c r="H3966" i="1" s="1"/>
  <c r="H3965" i="1" s="1"/>
  <c r="H3977" i="1"/>
  <c r="H3976" i="1" s="1"/>
  <c r="H3980" i="1"/>
  <c r="H3979" i="1" s="1"/>
  <c r="H3985" i="1"/>
  <c r="H3987" i="1"/>
  <c r="H3991" i="1"/>
  <c r="H3996" i="1"/>
  <c r="H3995" i="1" s="1"/>
  <c r="H3999" i="1"/>
  <c r="H4001" i="1"/>
  <c r="H4003" i="1"/>
  <c r="H4010" i="1"/>
  <c r="H4018" i="1"/>
  <c r="H4017" i="1" s="1"/>
  <c r="H4016" i="1" s="1"/>
  <c r="H4015" i="1" s="1"/>
  <c r="H4014" i="1" s="1"/>
  <c r="H4013" i="1" s="1"/>
  <c r="H4012" i="1" s="1"/>
  <c r="H4026" i="1"/>
  <c r="H4025" i="1" s="1"/>
  <c r="H4029" i="1"/>
  <c r="H4028" i="1" s="1"/>
  <c r="H4037" i="1"/>
  <c r="H4036" i="1" s="1"/>
  <c r="H4040" i="1"/>
  <c r="H4042" i="1"/>
  <c r="H4044" i="1"/>
  <c r="H4049" i="1"/>
  <c r="H4051" i="1"/>
  <c r="H4053" i="1"/>
  <c r="H4062" i="1"/>
  <c r="H4061" i="1" s="1"/>
  <c r="H4060" i="1" s="1"/>
  <c r="H4066" i="1"/>
  <c r="H4065" i="1" s="1"/>
  <c r="H4064" i="1" s="1"/>
  <c r="H4073" i="1"/>
  <c r="H4072" i="1" s="1"/>
  <c r="H4071" i="1" s="1"/>
  <c r="H4070" i="1" s="1"/>
  <c r="H4069" i="1" s="1"/>
  <c r="H4068" i="1" s="1"/>
  <c r="H4081" i="1"/>
  <c r="H4080" i="1" s="1"/>
  <c r="H4084" i="1"/>
  <c r="H4083" i="1" s="1"/>
  <c r="H4087" i="1"/>
  <c r="H4086" i="1" s="1"/>
  <c r="H4090" i="1"/>
  <c r="H4089" i="1" s="1"/>
  <c r="H4093" i="1"/>
  <c r="H4092" i="1" s="1"/>
  <c r="H4096" i="1"/>
  <c r="H4095" i="1" s="1"/>
  <c r="H4099" i="1"/>
  <c r="H4098" i="1" s="1"/>
  <c r="H4102" i="1"/>
  <c r="H4101" i="1" s="1"/>
  <c r="H4105" i="1"/>
  <c r="H4104" i="1" s="1"/>
  <c r="H4108" i="1"/>
  <c r="H4107" i="1" s="1"/>
  <c r="H4111" i="1"/>
  <c r="H4110" i="1" s="1"/>
  <c r="H4114" i="1"/>
  <c r="H4113" i="1" s="1"/>
  <c r="H4118" i="1"/>
  <c r="H4120" i="1"/>
  <c r="H4124" i="1"/>
  <c r="H4123" i="1" s="1"/>
  <c r="H4127" i="1"/>
  <c r="H4126" i="1" s="1"/>
  <c r="H4132" i="1"/>
  <c r="H4131" i="1" s="1"/>
  <c r="H4130" i="1" s="1"/>
  <c r="H4129" i="1" s="1"/>
  <c r="H4140" i="1"/>
  <c r="H4139" i="1" s="1"/>
  <c r="H4143" i="1"/>
  <c r="H4142" i="1" s="1"/>
  <c r="H4146" i="1"/>
  <c r="H4145" i="1" s="1"/>
  <c r="H4149" i="1"/>
  <c r="H4148" i="1" s="1"/>
  <c r="H4152" i="1"/>
  <c r="H4151" i="1" s="1"/>
  <c r="H4155" i="1"/>
  <c r="H4154" i="1" s="1"/>
  <c r="H4158" i="1"/>
  <c r="H4157" i="1" s="1"/>
  <c r="H4161" i="1"/>
  <c r="H4160" i="1" s="1"/>
  <c r="H4164" i="1"/>
  <c r="H4163" i="1" s="1"/>
  <c r="H4167" i="1"/>
  <c r="H4166" i="1" s="1"/>
  <c r="H4173" i="1"/>
  <c r="H4172" i="1" s="1"/>
  <c r="H4177" i="1"/>
  <c r="H4176" i="1" s="1"/>
  <c r="H4175" i="1" s="1"/>
  <c r="H4184" i="1"/>
  <c r="H4183" i="1" s="1"/>
  <c r="H4187" i="1"/>
  <c r="H4186" i="1" s="1"/>
  <c r="H4190" i="1"/>
  <c r="H4189" i="1" s="1"/>
  <c r="H4193" i="1"/>
  <c r="H4192" i="1" s="1"/>
  <c r="H4196" i="1"/>
  <c r="H4195" i="1" s="1"/>
  <c r="H4199" i="1"/>
  <c r="H4198" i="1" s="1"/>
  <c r="H4205" i="1"/>
  <c r="H4204" i="1" s="1"/>
  <c r="H4208" i="1"/>
  <c r="H4207" i="1" s="1"/>
  <c r="H4211" i="1"/>
  <c r="H4210" i="1" s="1"/>
  <c r="H4214" i="1"/>
  <c r="H4213" i="1" s="1"/>
  <c r="H4217" i="1"/>
  <c r="H4216" i="1" s="1"/>
  <c r="H4220" i="1"/>
  <c r="H4219" i="1" s="1"/>
  <c r="H4223" i="1"/>
  <c r="H4222" i="1" s="1"/>
  <c r="H4226" i="1"/>
  <c r="H4225" i="1" s="1"/>
  <c r="H4229" i="1"/>
  <c r="H4228" i="1" s="1"/>
  <c r="H4236" i="1"/>
  <c r="H4235" i="1" s="1"/>
  <c r="H4239" i="1"/>
  <c r="H4238" i="1" s="1"/>
  <c r="H4242" i="1"/>
  <c r="H4241" i="1" s="1"/>
  <c r="H4245" i="1"/>
  <c r="H4244" i="1" s="1"/>
  <c r="H4252" i="1"/>
  <c r="H4251" i="1" s="1"/>
  <c r="H4250" i="1" s="1"/>
  <c r="H4249" i="1" s="1"/>
  <c r="H4248" i="1" s="1"/>
  <c r="H4247" i="1" s="1"/>
  <c r="H4260" i="1"/>
  <c r="H4259" i="1" s="1"/>
  <c r="H4258" i="1" s="1"/>
  <c r="H4257" i="1" s="1"/>
  <c r="H4256" i="1" s="1"/>
  <c r="H4255" i="1" s="1"/>
  <c r="H4254" i="1" s="1"/>
  <c r="H4267" i="1"/>
  <c r="H4266" i="1" s="1"/>
  <c r="H4265" i="1" s="1"/>
  <c r="H4264" i="1" s="1"/>
  <c r="H4263" i="1" s="1"/>
  <c r="H4262" i="1" s="1"/>
  <c r="H4275" i="1"/>
  <c r="H4274" i="1" s="1"/>
  <c r="H4278" i="1"/>
  <c r="H4277" i="1" s="1"/>
  <c r="H4281" i="1"/>
  <c r="H4280" i="1" s="1"/>
  <c r="H4284" i="1"/>
  <c r="H4283" i="1" s="1"/>
  <c r="H4287" i="1"/>
  <c r="H4286" i="1" s="1"/>
  <c r="H4290" i="1"/>
  <c r="H4289" i="1" s="1"/>
  <c r="H4293" i="1"/>
  <c r="H4292" i="1" s="1"/>
  <c r="H4300" i="1"/>
  <c r="H4299" i="1" s="1"/>
  <c r="H4303" i="1"/>
  <c r="H4302" i="1" s="1"/>
  <c r="H4319" i="1"/>
  <c r="H4318" i="1" s="1"/>
  <c r="H4317" i="1" s="1"/>
  <c r="H4316" i="1" s="1"/>
  <c r="H4315" i="1" s="1"/>
  <c r="H4314" i="1" s="1"/>
  <c r="H4331" i="1"/>
  <c r="H4330" i="1" s="1"/>
  <c r="H4336" i="1"/>
  <c r="H4333" i="1" s="1"/>
  <c r="H4343" i="1"/>
  <c r="H4342" i="1" s="1"/>
  <c r="H4341" i="1" s="1"/>
  <c r="H4340" i="1" s="1"/>
  <c r="H4339" i="1" s="1"/>
  <c r="H4369" i="1"/>
  <c r="H4368" i="1" s="1"/>
  <c r="H4372" i="1"/>
  <c r="H4371" i="1" s="1"/>
  <c r="H4375" i="1"/>
  <c r="H4374" i="1" s="1"/>
  <c r="H4378" i="1"/>
  <c r="H4377" i="1" s="1"/>
  <c r="H4382" i="1"/>
  <c r="H4381" i="1" s="1"/>
  <c r="H4385" i="1"/>
  <c r="H4384" i="1" s="1"/>
  <c r="H4392" i="1"/>
  <c r="H4394" i="1"/>
  <c r="H4399" i="1"/>
  <c r="H4398" i="1" s="1"/>
  <c r="H4402" i="1"/>
  <c r="H4401" i="1" s="1"/>
  <c r="H4405" i="1"/>
  <c r="H4404" i="1" s="1"/>
  <c r="H4408" i="1"/>
  <c r="H4407" i="1" s="1"/>
  <c r="H4411" i="1"/>
  <c r="H4410" i="1" s="1"/>
  <c r="H4414" i="1"/>
  <c r="H4413" i="1" s="1"/>
  <c r="H4417" i="1"/>
  <c r="H4416" i="1" s="1"/>
  <c r="H4420" i="1"/>
  <c r="H4419" i="1" s="1"/>
  <c r="H4423" i="1"/>
  <c r="H4422" i="1" s="1"/>
  <c r="H4426" i="1"/>
  <c r="H4425" i="1" s="1"/>
  <c r="H4429" i="1"/>
  <c r="H4428" i="1" s="1"/>
  <c r="H4432" i="1"/>
  <c r="H4431" i="1" s="1"/>
  <c r="H4435" i="1"/>
  <c r="H4434" i="1" s="1"/>
  <c r="H4438" i="1"/>
  <c r="H4437" i="1" s="1"/>
  <c r="H4441" i="1"/>
  <c r="H4440" i="1" s="1"/>
  <c r="H4444" i="1"/>
  <c r="H4443" i="1" s="1"/>
  <c r="H4447" i="1"/>
  <c r="H4446" i="1" s="1"/>
  <c r="H4450" i="1"/>
  <c r="H4449" i="1" s="1"/>
  <c r="H4453" i="1"/>
  <c r="H4452" i="1" s="1"/>
  <c r="H4456" i="1"/>
  <c r="H4455" i="1" s="1"/>
  <c r="H4459" i="1"/>
  <c r="H4458" i="1" s="1"/>
  <c r="H4462" i="1"/>
  <c r="H4461" i="1" s="1"/>
  <c r="H4465" i="1"/>
  <c r="H4464" i="1" s="1"/>
  <c r="H4468" i="1"/>
  <c r="H4467" i="1" s="1"/>
  <c r="H4471" i="1"/>
  <c r="H4470" i="1" s="1"/>
  <c r="H4474" i="1"/>
  <c r="H4473" i="1" s="1"/>
  <c r="H4477" i="1"/>
  <c r="H4476" i="1" s="1"/>
  <c r="H4480" i="1"/>
  <c r="H4479" i="1" s="1"/>
  <c r="H4483" i="1"/>
  <c r="H4482" i="1" s="1"/>
  <c r="H4486" i="1"/>
  <c r="H4485" i="1" s="1"/>
  <c r="H4489" i="1"/>
  <c r="H4488" i="1" s="1"/>
  <c r="H4492" i="1"/>
  <c r="H4491" i="1" s="1"/>
  <c r="H4496" i="1"/>
  <c r="H4495" i="1" s="1"/>
  <c r="H4494" i="1" s="1"/>
  <c r="H4500" i="1"/>
  <c r="H4499" i="1" s="1"/>
  <c r="H4503" i="1"/>
  <c r="H4502" i="1" s="1"/>
  <c r="H4536" i="1"/>
  <c r="H4535" i="1" s="1"/>
  <c r="H4534" i="1" s="1"/>
  <c r="H4533" i="1" s="1"/>
  <c r="H4548" i="1"/>
  <c r="H4547" i="1" s="1"/>
  <c r="H4551" i="1"/>
  <c r="H4550" i="1" s="1"/>
  <c r="H4554" i="1"/>
  <c r="H4553" i="1" s="1"/>
  <c r="H4557" i="1"/>
  <c r="H4556" i="1" s="1"/>
  <c r="H4560" i="1"/>
  <c r="H4563" i="1"/>
  <c r="H4562" i="1" s="1"/>
  <c r="H4568" i="1"/>
  <c r="H4567" i="1" s="1"/>
  <c r="H4566" i="1" s="1"/>
  <c r="H4571" i="1"/>
  <c r="H4574" i="1"/>
  <c r="H4573" i="1" s="1"/>
  <c r="H4579" i="1"/>
  <c r="H4578" i="1" s="1"/>
  <c r="H4582" i="1"/>
  <c r="H4581" i="1" s="1"/>
  <c r="H4586" i="1"/>
  <c r="H4585" i="1" s="1"/>
  <c r="H4589" i="1"/>
  <c r="H4588" i="1" s="1"/>
  <c r="H4592" i="1"/>
  <c r="H4591" i="1" s="1"/>
  <c r="H4595" i="1"/>
  <c r="H4594" i="1" s="1"/>
  <c r="H4598" i="1"/>
  <c r="H4597" i="1" s="1"/>
  <c r="H4601" i="1"/>
  <c r="H4600" i="1" s="1"/>
  <c r="H4604" i="1"/>
  <c r="H4603" i="1" s="1"/>
  <c r="H4607" i="1"/>
  <c r="H4606" i="1" s="1"/>
  <c r="H4610" i="1"/>
  <c r="H4609" i="1" s="1"/>
  <c r="H4613" i="1"/>
  <c r="H4612" i="1" s="1"/>
  <c r="H4616" i="1"/>
  <c r="H4615" i="1" s="1"/>
  <c r="H4619" i="1"/>
  <c r="H4618" i="1" s="1"/>
  <c r="H4622" i="1"/>
  <c r="H4621" i="1" s="1"/>
  <c r="H4627" i="1"/>
  <c r="H4626" i="1" s="1"/>
  <c r="H4630" i="1"/>
  <c r="H4629" i="1" s="1"/>
  <c r="H4633" i="1"/>
  <c r="H4632" i="1" s="1"/>
  <c r="H4636" i="1"/>
  <c r="H4635" i="1" s="1"/>
  <c r="H4640" i="1"/>
  <c r="H4639" i="1" s="1"/>
  <c r="H4643" i="1"/>
  <c r="H4642" i="1" s="1"/>
  <c r="H4649" i="1"/>
  <c r="H4648" i="1" s="1"/>
  <c r="H4652" i="1"/>
  <c r="H4651" i="1" s="1"/>
  <c r="H4656" i="1"/>
  <c r="H4655" i="1" s="1"/>
  <c r="H4659" i="1"/>
  <c r="H4658" i="1" s="1"/>
  <c r="H4663" i="1"/>
  <c r="H4662" i="1" s="1"/>
  <c r="H4661" i="1" s="1"/>
  <c r="H4665" i="1"/>
  <c r="H4664" i="1" s="1"/>
  <c r="H4668" i="1"/>
  <c r="H4667" i="1" s="1"/>
  <c r="H4675" i="1"/>
  <c r="H4677" i="1"/>
  <c r="H4679" i="1"/>
  <c r="H4685" i="1"/>
  <c r="H4684" i="1" s="1"/>
  <c r="H4688" i="1"/>
  <c r="H4690" i="1"/>
  <c r="H4692" i="1"/>
  <c r="H4708" i="1"/>
  <c r="H4707" i="1" s="1"/>
  <c r="H4711" i="1"/>
  <c r="H4710" i="1" s="1"/>
  <c r="H4716" i="1"/>
  <c r="H4715" i="1" s="1"/>
  <c r="H4714" i="1" s="1"/>
  <c r="H4713" i="1" s="1"/>
  <c r="H4720" i="1"/>
  <c r="H4722" i="1"/>
  <c r="H4730" i="1"/>
  <c r="H4729" i="1" s="1"/>
  <c r="H4733" i="1"/>
  <c r="H4732" i="1" s="1"/>
  <c r="H4736" i="1"/>
  <c r="H4735" i="1" s="1"/>
  <c r="H4739" i="1"/>
  <c r="H4738" i="1" s="1"/>
  <c r="H4742" i="1"/>
  <c r="H4741" i="1" s="1"/>
  <c r="H4745" i="1"/>
  <c r="H4744" i="1" s="1"/>
  <c r="H4748" i="1"/>
  <c r="H4747" i="1" s="1"/>
  <c r="H4751" i="1"/>
  <c r="H4750" i="1" s="1"/>
  <c r="H4755" i="1"/>
  <c r="H4757" i="1"/>
  <c r="H4759" i="1"/>
  <c r="H4766" i="1"/>
  <c r="H4765" i="1" s="1"/>
  <c r="H4769" i="1"/>
  <c r="H4768" i="1" s="1"/>
  <c r="H4772" i="1"/>
  <c r="H4771" i="1" s="1"/>
  <c r="H4777" i="1"/>
  <c r="H4776" i="1" s="1"/>
  <c r="H4775" i="1" s="1"/>
  <c r="H4774" i="1" s="1"/>
  <c r="H4782" i="1"/>
  <c r="H4781" i="1" s="1"/>
  <c r="H4785" i="1"/>
  <c r="H4787" i="1"/>
  <c r="H4789" i="1"/>
  <c r="H4794" i="1"/>
  <c r="H4793" i="1" s="1"/>
  <c r="H4792" i="1" s="1"/>
  <c r="H4798" i="1"/>
  <c r="H4797" i="1" s="1"/>
  <c r="H4796" i="1" s="1"/>
  <c r="H4805" i="1"/>
  <c r="H4804" i="1" s="1"/>
  <c r="H4808" i="1"/>
  <c r="H4807" i="1" s="1"/>
  <c r="H4814" i="1"/>
  <c r="H4813" i="1" s="1"/>
  <c r="H4812" i="1" s="1"/>
  <c r="H4818" i="1"/>
  <c r="H4820" i="1"/>
  <c r="H4822" i="1"/>
  <c r="H4826" i="1"/>
  <c r="H4825" i="1" s="1"/>
  <c r="H4824" i="1" s="1"/>
  <c r="H4830" i="1"/>
  <c r="H4829" i="1" s="1"/>
  <c r="H4828" i="1" s="1"/>
  <c r="H4834" i="1"/>
  <c r="H4836" i="1"/>
  <c r="H4841" i="1"/>
  <c r="H4840" i="1" s="1"/>
  <c r="H4839" i="1" s="1"/>
  <c r="H4838" i="1" s="1"/>
  <c r="H4849" i="1"/>
  <c r="H4848" i="1" s="1"/>
  <c r="H4852" i="1"/>
  <c r="H4851" i="1" s="1"/>
  <c r="H4855" i="1"/>
  <c r="H4854" i="1" s="1"/>
  <c r="H4860" i="1"/>
  <c r="H4859" i="1" s="1"/>
  <c r="H4878" i="1"/>
  <c r="H4880" i="1"/>
  <c r="H4889" i="1"/>
  <c r="H4888" i="1" s="1"/>
  <c r="H4894" i="1"/>
  <c r="H4891" i="1" s="1"/>
  <c r="H4902" i="1"/>
  <c r="H4901" i="1" s="1"/>
  <c r="H4910" i="1"/>
  <c r="H4909" i="1" s="1"/>
  <c r="H4913" i="1"/>
  <c r="H4915" i="1"/>
  <c r="H4917" i="1"/>
  <c r="H4925" i="1"/>
  <c r="H4924" i="1" s="1"/>
  <c r="H4923" i="1" s="1"/>
  <c r="H4922" i="1" s="1"/>
  <c r="H4921" i="1" s="1"/>
  <c r="H4920" i="1" s="1"/>
  <c r="H4919" i="1" s="1"/>
  <c r="H4933" i="1"/>
  <c r="H4932" i="1" s="1"/>
  <c r="H4931" i="1" s="1"/>
  <c r="H4937" i="1"/>
  <c r="H4939" i="1"/>
  <c r="H4944" i="1"/>
  <c r="H4946" i="1"/>
  <c r="H4948" i="1"/>
  <c r="H4950" i="1"/>
  <c r="H4956" i="1"/>
  <c r="H4953" i="1" s="1"/>
  <c r="H4961" i="1"/>
  <c r="H4960" i="1" s="1"/>
  <c r="H4964" i="1"/>
  <c r="H4966" i="1"/>
  <c r="H4971" i="1"/>
  <c r="H4970" i="1" s="1"/>
  <c r="H4969" i="1" s="1"/>
  <c r="H4968" i="1" s="1"/>
  <c r="H4980" i="1"/>
  <c r="H4982" i="1"/>
  <c r="H4996" i="1"/>
  <c r="H4998" i="1"/>
  <c r="H5000" i="1"/>
  <c r="H5004" i="1"/>
  <c r="H5003" i="1" s="1"/>
  <c r="H5007" i="1"/>
  <c r="H5009" i="1"/>
  <c r="H5013" i="1"/>
  <c r="H5015" i="1"/>
  <c r="H5022" i="1"/>
  <c r="H5024" i="1"/>
  <c r="H5031" i="1"/>
  <c r="H5030" i="1" s="1"/>
  <c r="H5034" i="1"/>
  <c r="H5033" i="1" s="1"/>
  <c r="H5037" i="1"/>
  <c r="H5036" i="1" s="1"/>
  <c r="H5040" i="1"/>
  <c r="H5039" i="1" s="1"/>
  <c r="H5044" i="1"/>
  <c r="H5043" i="1" s="1"/>
  <c r="H5042" i="1" s="1"/>
  <c r="H5051" i="1"/>
  <c r="H5050" i="1" s="1"/>
  <c r="H5054" i="1"/>
  <c r="H5053" i="1" s="1"/>
  <c r="H5057" i="1"/>
  <c r="H5056" i="1" s="1"/>
  <c r="H5060" i="1"/>
  <c r="H5059" i="1" s="1"/>
  <c r="H5064" i="1"/>
  <c r="H5063" i="1" s="1"/>
  <c r="H5067" i="1"/>
  <c r="H5066" i="1" s="1"/>
  <c r="H5072" i="1"/>
  <c r="H5071" i="1" s="1"/>
  <c r="H5070" i="1" s="1"/>
  <c r="H5069" i="1" s="1"/>
  <c r="H5077" i="1"/>
  <c r="H5079" i="1"/>
  <c r="H5084" i="1"/>
  <c r="H5086" i="1"/>
  <c r="H5092" i="1"/>
  <c r="H5098" i="1"/>
  <c r="H5097" i="1" s="1"/>
  <c r="H5108" i="1"/>
  <c r="H5107" i="1" s="1"/>
  <c r="H5111" i="1"/>
  <c r="H5113" i="1"/>
  <c r="H5115" i="1"/>
  <c r="H5120" i="1"/>
  <c r="H5119" i="1" s="1"/>
  <c r="H5118" i="1" s="1"/>
  <c r="H5117" i="1" s="1"/>
  <c r="H5128" i="1"/>
  <c r="H5127" i="1" s="1"/>
  <c r="H5126" i="1" s="1"/>
  <c r="H5125" i="1" s="1"/>
  <c r="H5124" i="1" s="1"/>
  <c r="H5123" i="1" s="1"/>
  <c r="H5142" i="1"/>
  <c r="H5144" i="1"/>
  <c r="H5146" i="1"/>
  <c r="H5149" i="1"/>
  <c r="H5151" i="1"/>
  <c r="H5155" i="1"/>
  <c r="H5154" i="1" s="1"/>
  <c r="H5153" i="1" s="1"/>
  <c r="H5159" i="1"/>
  <c r="H5161" i="1"/>
  <c r="H5163" i="1"/>
  <c r="H5166" i="1"/>
  <c r="H5168" i="1"/>
  <c r="H5173" i="1"/>
  <c r="H5175" i="1"/>
  <c r="H5177" i="1"/>
  <c r="H5184" i="1"/>
  <c r="H5183" i="1" s="1"/>
  <c r="H5187" i="1"/>
  <c r="H5186" i="1" s="1"/>
  <c r="H5190" i="1"/>
  <c r="H5189" i="1" s="1"/>
  <c r="H5198" i="1"/>
  <c r="H5197" i="1" s="1"/>
  <c r="H5196" i="1" s="1"/>
  <c r="H5195" i="1" s="1"/>
  <c r="H5201" i="1"/>
  <c r="H5200" i="1" s="1"/>
  <c r="H5199" i="1" s="1"/>
  <c r="H5206" i="1"/>
  <c r="H5205" i="1" s="1"/>
  <c r="H5204" i="1" s="1"/>
  <c r="H5210" i="1"/>
  <c r="H5209" i="1" s="1"/>
  <c r="H5208" i="1" s="1"/>
  <c r="H5215" i="1"/>
  <c r="H5214" i="1" s="1"/>
  <c r="H5218" i="1"/>
  <c r="H5220" i="1"/>
  <c r="H5222" i="1"/>
  <c r="H5235" i="1"/>
  <c r="H5234" i="1" s="1"/>
  <c r="H5233" i="1" s="1"/>
  <c r="H5232" i="1" s="1"/>
  <c r="H5226" i="1" s="1"/>
  <c r="H5241" i="1"/>
  <c r="H5240" i="1" s="1"/>
  <c r="H5239" i="1" s="1"/>
  <c r="H5238" i="1" s="1"/>
  <c r="H5246" i="1"/>
  <c r="H5245" i="1" s="1"/>
  <c r="H5249" i="1"/>
  <c r="H5251" i="1"/>
  <c r="H5253" i="1"/>
  <c r="H5255" i="1"/>
  <c r="H5262" i="1"/>
  <c r="H5264" i="1"/>
  <c r="H5267" i="1"/>
  <c r="H5266" i="1" s="1"/>
  <c r="H5270" i="1"/>
  <c r="H5269" i="1" s="1"/>
  <c r="H5273" i="1"/>
  <c r="H5272" i="1" s="1"/>
  <c r="H5277" i="1"/>
  <c r="H5276" i="1" s="1"/>
  <c r="H5281" i="1"/>
  <c r="H5280" i="1" s="1"/>
  <c r="H5279" i="1" s="1"/>
  <c r="H5286" i="1"/>
  <c r="H5288" i="1"/>
  <c r="H5291" i="1"/>
  <c r="H5293" i="1"/>
  <c r="H5296" i="1"/>
  <c r="H5295" i="1" s="1"/>
  <c r="H5302" i="1"/>
  <c r="H5301" i="1" s="1"/>
  <c r="H5300" i="1" s="1"/>
  <c r="H5299" i="1" s="1"/>
  <c r="H5298" i="1" s="1"/>
  <c r="H5308" i="1"/>
  <c r="H5307" i="1" s="1"/>
  <c r="H5306" i="1" s="1"/>
  <c r="H5305" i="1" s="1"/>
  <c r="H5304" i="1" s="1"/>
  <c r="H5313" i="1"/>
  <c r="H5315" i="1"/>
  <c r="H5319" i="1"/>
  <c r="H5321" i="1"/>
  <c r="H5323" i="1"/>
  <c r="H5326" i="1"/>
  <c r="H5328" i="1"/>
  <c r="H5331" i="1"/>
  <c r="H5330" i="1" s="1"/>
  <c r="H5335" i="1"/>
  <c r="H5334" i="1" s="1"/>
  <c r="H5338" i="1"/>
  <c r="H5337" i="1" s="1"/>
  <c r="H5341" i="1"/>
  <c r="H5340" i="1" s="1"/>
  <c r="H5345" i="1"/>
  <c r="H5344" i="1" s="1"/>
  <c r="H5348" i="1"/>
  <c r="H5347" i="1" s="1"/>
  <c r="H5351" i="1"/>
  <c r="H5350" i="1" s="1"/>
  <c r="H5354" i="1"/>
  <c r="H5353" i="1" s="1"/>
  <c r="H5357" i="1"/>
  <c r="H5356" i="1" s="1"/>
  <c r="H5360" i="1"/>
  <c r="H5362" i="1"/>
  <c r="H5365" i="1"/>
  <c r="H5364" i="1" s="1"/>
  <c r="H5368" i="1"/>
  <c r="H5367" i="1" s="1"/>
  <c r="H5371" i="1"/>
  <c r="H5370" i="1" s="1"/>
  <c r="H5375" i="1"/>
  <c r="H5374" i="1" s="1"/>
  <c r="H5378" i="1"/>
  <c r="H5377" i="1" s="1"/>
  <c r="H5388" i="1"/>
  <c r="H5387" i="1" s="1"/>
  <c r="H5386" i="1" s="1"/>
  <c r="H5385" i="1" s="1"/>
  <c r="H5384" i="1" s="1"/>
  <c r="H5383" i="1" s="1"/>
  <c r="H5395" i="1"/>
  <c r="H5394" i="1" s="1"/>
  <c r="H5393" i="1" s="1"/>
  <c r="H5392" i="1" s="1"/>
  <c r="H5391" i="1" s="1"/>
  <c r="H5390" i="1" s="1"/>
  <c r="H5411" i="1"/>
  <c r="H5410" i="1" s="1"/>
  <c r="H5415" i="1"/>
  <c r="H5414" i="1" s="1"/>
  <c r="H5425" i="1"/>
  <c r="H5426" i="1"/>
  <c r="H5430" i="1"/>
  <c r="H5429" i="1" s="1"/>
  <c r="H5428" i="1" s="1"/>
  <c r="H5427" i="1" s="1"/>
  <c r="H5438" i="1"/>
  <c r="H5437" i="1" s="1"/>
  <c r="H5441" i="1"/>
  <c r="H5440" i="1" s="1"/>
  <c r="H5444" i="1"/>
  <c r="H5443" i="1" s="1"/>
  <c r="H5448" i="1"/>
  <c r="H5447" i="1" s="1"/>
  <c r="H5452" i="1"/>
  <c r="H5451" i="1" s="1"/>
  <c r="H5456" i="1"/>
  <c r="H5455" i="1" s="1"/>
  <c r="H5460" i="1"/>
  <c r="H5462" i="1"/>
  <c r="H5466" i="1"/>
  <c r="H5465" i="1" s="1"/>
  <c r="H5470" i="1"/>
  <c r="H5469" i="1" s="1"/>
  <c r="H5474" i="1"/>
  <c r="H5473" i="1" s="1"/>
  <c r="H5481" i="1"/>
  <c r="H5480" i="1" s="1"/>
  <c r="H5485" i="1"/>
  <c r="H5489" i="1"/>
  <c r="H5496" i="1"/>
  <c r="H5495" i="1" s="1"/>
  <c r="H5494" i="1" s="1"/>
  <c r="H5499" i="1"/>
  <c r="H5498" i="1" s="1"/>
  <c r="H5497" i="1" s="1"/>
  <c r="H5503" i="1"/>
  <c r="H5502" i="1" s="1"/>
  <c r="H5510" i="1"/>
  <c r="H5509" i="1" s="1"/>
  <c r="H5516" i="1"/>
  <c r="H5515" i="1" s="1"/>
  <c r="H5520" i="1"/>
  <c r="H5522" i="1"/>
  <c r="H5526" i="1"/>
  <c r="H5525" i="1" s="1"/>
  <c r="H5529" i="1"/>
  <c r="H5528" i="1" s="1"/>
  <c r="H5535" i="1"/>
  <c r="H5534" i="1" s="1"/>
  <c r="H5533" i="1" s="1"/>
  <c r="H5532" i="1" s="1"/>
  <c r="H5531" i="1" s="1"/>
  <c r="H5541" i="1"/>
  <c r="H5543" i="1"/>
  <c r="H5546" i="1"/>
  <c r="H5545" i="1" s="1"/>
  <c r="H5550" i="1"/>
  <c r="H5549" i="1" s="1"/>
  <c r="H5558" i="1"/>
  <c r="H5557" i="1" s="1"/>
  <c r="H5562" i="1"/>
  <c r="H5561" i="1" s="1"/>
  <c r="H5560" i="1" s="1"/>
  <c r="H5566" i="1"/>
  <c r="H5565" i="1" s="1"/>
  <c r="H5564" i="1" s="1"/>
  <c r="H5563" i="1" s="1"/>
  <c r="H5570" i="1"/>
  <c r="H5574" i="1"/>
  <c r="H5580" i="1"/>
  <c r="H5579" i="1" s="1"/>
  <c r="H5582" i="1"/>
  <c r="J5582" i="1" s="1"/>
  <c r="H5583" i="1"/>
  <c r="H5585" i="1"/>
  <c r="H5584" i="1" s="1"/>
  <c r="H5588" i="1"/>
  <c r="H5587" i="1" s="1"/>
  <c r="H5593" i="1"/>
  <c r="H5592" i="1" s="1"/>
  <c r="H5591" i="1" s="1"/>
  <c r="H5590" i="1" s="1"/>
  <c r="H5600" i="1"/>
  <c r="H5599" i="1" s="1"/>
  <c r="H5603" i="1"/>
  <c r="H5602" i="1" s="1"/>
  <c r="H5609" i="1"/>
  <c r="H5611" i="1"/>
  <c r="H5613" i="1"/>
  <c r="H5616" i="1"/>
  <c r="H5615" i="1" s="1"/>
  <c r="H5625" i="1"/>
  <c r="H5624" i="1" s="1"/>
  <c r="H5628" i="1"/>
  <c r="H5630" i="1"/>
  <c r="H5632" i="1"/>
  <c r="H5640" i="1"/>
  <c r="H5639" i="1" s="1"/>
  <c r="H5638" i="1" s="1"/>
  <c r="H5644" i="1"/>
  <c r="H5643" i="1" s="1"/>
  <c r="H5647" i="1"/>
  <c r="H5649" i="1"/>
  <c r="H5651" i="1"/>
  <c r="H5659" i="1"/>
  <c r="H5658" i="1" s="1"/>
  <c r="H5657" i="1" s="1"/>
  <c r="H5663" i="1"/>
  <c r="H5662" i="1" s="1"/>
  <c r="H5666" i="1"/>
  <c r="H5668" i="1"/>
  <c r="H5670" i="1"/>
  <c r="H5678" i="1"/>
  <c r="H5680" i="1"/>
  <c r="H5685" i="1"/>
  <c r="H5684" i="1" s="1"/>
  <c r="H5688" i="1"/>
  <c r="H5687" i="1" s="1"/>
  <c r="H5692" i="1"/>
  <c r="H5691" i="1" s="1"/>
  <c r="H5695" i="1"/>
  <c r="H5697" i="1"/>
  <c r="H5699" i="1"/>
  <c r="H5705" i="1"/>
  <c r="H5704" i="1" s="1"/>
  <c r="H5708" i="1"/>
  <c r="H5707" i="1" s="1"/>
  <c r="H5711" i="1"/>
  <c r="H5710" i="1" s="1"/>
  <c r="H5719" i="1"/>
  <c r="H5718" i="1" s="1"/>
  <c r="H5727" i="1"/>
  <c r="H5726" i="1" s="1"/>
  <c r="H5730" i="1"/>
  <c r="H5732" i="1"/>
  <c r="H5734" i="1"/>
  <c r="H5739" i="1"/>
  <c r="H5738" i="1" s="1"/>
  <c r="H5737" i="1" s="1"/>
  <c r="H5736" i="1" s="1"/>
  <c r="H5747" i="1"/>
  <c r="H5746" i="1" s="1"/>
  <c r="H5750" i="1"/>
  <c r="H5749" i="1" s="1"/>
  <c r="H5753" i="1"/>
  <c r="H5752" i="1" s="1"/>
  <c r="H5757" i="1"/>
  <c r="H5756" i="1" s="1"/>
  <c r="H5755" i="1" s="1"/>
  <c r="H5759" i="1"/>
  <c r="H5761" i="1"/>
  <c r="H5766" i="1"/>
  <c r="H5765" i="1" s="1"/>
  <c r="H5769" i="1"/>
  <c r="H5768" i="1" s="1"/>
  <c r="H5777" i="1"/>
  <c r="H5779" i="1"/>
  <c r="H5784" i="1"/>
  <c r="H5786" i="1"/>
  <c r="H5793" i="1"/>
  <c r="H5795" i="1"/>
  <c r="H5797" i="1"/>
  <c r="H5806" i="1"/>
  <c r="H5805" i="1" s="1"/>
  <c r="H5804" i="1" s="1"/>
  <c r="H5803" i="1" s="1"/>
  <c r="H5810" i="1"/>
  <c r="H5809" i="1" s="1"/>
  <c r="H5808" i="1" s="1"/>
  <c r="H5807" i="1" s="1"/>
  <c r="H5814" i="1"/>
  <c r="H5813" i="1" s="1"/>
  <c r="H5817" i="1"/>
  <c r="H5819" i="1"/>
  <c r="H5822" i="1"/>
  <c r="H5821" i="1" s="1"/>
  <c r="H5825" i="1"/>
  <c r="H5824" i="1" s="1"/>
  <c r="H5828" i="1"/>
  <c r="H5827" i="1" s="1"/>
  <c r="H5832" i="1"/>
  <c r="H5831" i="1" s="1"/>
  <c r="H5830" i="1" s="1"/>
  <c r="H5836" i="1"/>
  <c r="H5835" i="1" s="1"/>
  <c r="H5834" i="1" s="1"/>
  <c r="H5833" i="1" s="1"/>
  <c r="H5843" i="1"/>
  <c r="H5842" i="1" s="1"/>
  <c r="H5846" i="1"/>
  <c r="H5845" i="1" s="1"/>
  <c r="H5853" i="1"/>
  <c r="H5852" i="1" s="1"/>
  <c r="H5851" i="1" s="1"/>
  <c r="H5850" i="1" s="1"/>
  <c r="H5849" i="1" s="1"/>
  <c r="H5858" i="1"/>
  <c r="H5861" i="1"/>
  <c r="H5874" i="1"/>
  <c r="H5873" i="1" s="1"/>
  <c r="H5877" i="1"/>
  <c r="H5879" i="1"/>
  <c r="H5881" i="1"/>
  <c r="H5886" i="1"/>
  <c r="H5885" i="1" s="1"/>
  <c r="H5884" i="1" s="1"/>
  <c r="H5883" i="1" s="1"/>
  <c r="H5906" i="1"/>
  <c r="H5908" i="1"/>
  <c r="H5912" i="1"/>
  <c r="H5911" i="1" s="1"/>
  <c r="H5915" i="1"/>
  <c r="H5914" i="1" s="1"/>
  <c r="H5920" i="1"/>
  <c r="H5919" i="1" s="1"/>
  <c r="H5923" i="1"/>
  <c r="H5922" i="1" s="1"/>
  <c r="G3295" i="1" l="1"/>
  <c r="N3295" i="1" s="1"/>
  <c r="N3296" i="1"/>
  <c r="G3280" i="1"/>
  <c r="N3281" i="1"/>
  <c r="G3270" i="1"/>
  <c r="N3270" i="1" s="1"/>
  <c r="N3271" i="1"/>
  <c r="G3283" i="1"/>
  <c r="N3283" i="1" s="1"/>
  <c r="N3284" i="1"/>
  <c r="G3273" i="1"/>
  <c r="N3273" i="1" s="1"/>
  <c r="N3274" i="1"/>
  <c r="H3266" i="1"/>
  <c r="G5569" i="1"/>
  <c r="G5717" i="1"/>
  <c r="G5716" i="1" s="1"/>
  <c r="H5717" i="1"/>
  <c r="H5716" i="1" s="1"/>
  <c r="H5569" i="1"/>
  <c r="G5099" i="1"/>
  <c r="H4900" i="1"/>
  <c r="H4899" i="1" s="1"/>
  <c r="G4900" i="1"/>
  <c r="G4899" i="1" s="1"/>
  <c r="H4858" i="1"/>
  <c r="H4857" i="1" s="1"/>
  <c r="G4858" i="1"/>
  <c r="G4857" i="1" s="1"/>
  <c r="G4024" i="1"/>
  <c r="G4023" i="1" s="1"/>
  <c r="H4024" i="1"/>
  <c r="H4023" i="1" s="1"/>
  <c r="H3984" i="1"/>
  <c r="H3983" i="1" s="1"/>
  <c r="H3982" i="1" s="1"/>
  <c r="G3984" i="1"/>
  <c r="G3983" i="1" s="1"/>
  <c r="G3982" i="1" s="1"/>
  <c r="H4138" i="1"/>
  <c r="H4137" i="1" s="1"/>
  <c r="H4136" i="1" s="1"/>
  <c r="H4135" i="1" s="1"/>
  <c r="G4138" i="1"/>
  <c r="G4137" i="1" s="1"/>
  <c r="G4136" i="1" s="1"/>
  <c r="G4135" i="1" s="1"/>
  <c r="H4007" i="1"/>
  <c r="H4006" i="1" s="1"/>
  <c r="H4005" i="1" s="1"/>
  <c r="G4007" i="1"/>
  <c r="G4006" i="1" s="1"/>
  <c r="G4005" i="1" s="1"/>
  <c r="H3418" i="1"/>
  <c r="H3417" i="1" s="1"/>
  <c r="H3411" i="1" s="1"/>
  <c r="G3418" i="1"/>
  <c r="G3417" i="1" s="1"/>
  <c r="G3411" i="1" s="1"/>
  <c r="H2140" i="1"/>
  <c r="H2139" i="1" s="1"/>
  <c r="G2140" i="1"/>
  <c r="G2139" i="1" s="1"/>
  <c r="H2428" i="1"/>
  <c r="H2427" i="1" s="1"/>
  <c r="H2421" i="1" s="1"/>
  <c r="G2428" i="1"/>
  <c r="G2427" i="1" s="1"/>
  <c r="G2421" i="1" s="1"/>
  <c r="G2029" i="1"/>
  <c r="G2028" i="1" s="1"/>
  <c r="H2029" i="1"/>
  <c r="H2028" i="1" s="1"/>
  <c r="H1732" i="1"/>
  <c r="H1731" i="1" s="1"/>
  <c r="G1732" i="1"/>
  <c r="G1731" i="1" s="1"/>
  <c r="H1417" i="1"/>
  <c r="H1416" i="1" s="1"/>
  <c r="H1415" i="1" s="1"/>
  <c r="H1414" i="1" s="1"/>
  <c r="H1413" i="1" s="1"/>
  <c r="G1417" i="1"/>
  <c r="G1416" i="1" s="1"/>
  <c r="G1415" i="1" s="1"/>
  <c r="G1414" i="1" s="1"/>
  <c r="G1413" i="1" s="1"/>
  <c r="H571" i="1"/>
  <c r="H570" i="1" s="1"/>
  <c r="G571" i="1"/>
  <c r="G570" i="1" s="1"/>
  <c r="H1066" i="1"/>
  <c r="H1063" i="1" s="1"/>
  <c r="H1062" i="1" s="1"/>
  <c r="H1061" i="1" s="1"/>
  <c r="H1060" i="1" s="1"/>
  <c r="G141" i="1"/>
  <c r="H141" i="1"/>
  <c r="G84" i="1"/>
  <c r="G83" i="1" s="1"/>
  <c r="G82" i="1" s="1"/>
  <c r="G81" i="1" s="1"/>
  <c r="G80" i="1" s="1"/>
  <c r="H84" i="1"/>
  <c r="H83" i="1" s="1"/>
  <c r="H82" i="1" s="1"/>
  <c r="H81" i="1" s="1"/>
  <c r="H80" i="1" s="1"/>
  <c r="G39" i="1"/>
  <c r="G38" i="1" s="1"/>
  <c r="H39" i="1"/>
  <c r="H38" i="1" s="1"/>
  <c r="G5764" i="1"/>
  <c r="H5764" i="1"/>
  <c r="G744" i="1"/>
  <c r="H744" i="1"/>
  <c r="G5464" i="1"/>
  <c r="H5464" i="1"/>
  <c r="G4182" i="1"/>
  <c r="G4181" i="1" s="1"/>
  <c r="G4180" i="1" s="1"/>
  <c r="G4179" i="1" s="1"/>
  <c r="H4182" i="1"/>
  <c r="H4181" i="1" s="1"/>
  <c r="H4180" i="1" s="1"/>
  <c r="H4179" i="1" s="1"/>
  <c r="H4397" i="1"/>
  <c r="G4397" i="1"/>
  <c r="G4498" i="1"/>
  <c r="H4498" i="1"/>
  <c r="H1844" i="1"/>
  <c r="H1843" i="1" s="1"/>
  <c r="H1845" i="1"/>
  <c r="G1844" i="1"/>
  <c r="G1843" i="1" s="1"/>
  <c r="G1845" i="1"/>
  <c r="H655" i="1"/>
  <c r="H654" i="1" s="1"/>
  <c r="H653" i="1" s="1"/>
  <c r="H652" i="1" s="1"/>
  <c r="H651" i="1" s="1"/>
  <c r="H644" i="1" s="1"/>
  <c r="H643" i="1" s="1"/>
  <c r="H5581" i="1"/>
  <c r="H5578" i="1" s="1"/>
  <c r="H5424" i="1"/>
  <c r="H5423" i="1" s="1"/>
  <c r="H5422" i="1" s="1"/>
  <c r="H5421" i="1" s="1"/>
  <c r="H5420" i="1" s="1"/>
  <c r="H5419" i="1" s="1"/>
  <c r="H5418" i="1" s="1"/>
  <c r="G5415" i="1"/>
  <c r="G5414" i="1" s="1"/>
  <c r="G5409" i="1" s="1"/>
  <c r="G5408" i="1" s="1"/>
  <c r="G5407" i="1" s="1"/>
  <c r="G5406" i="1" s="1"/>
  <c r="G5405" i="1" s="1"/>
  <c r="H5519" i="1"/>
  <c r="H4963" i="1"/>
  <c r="H4959" i="1" s="1"/>
  <c r="H4958" i="1" s="1"/>
  <c r="H4936" i="1"/>
  <c r="H4935" i="1" s="1"/>
  <c r="H4930" i="1" s="1"/>
  <c r="H2819" i="1"/>
  <c r="G3516" i="1"/>
  <c r="G3515" i="1" s="1"/>
  <c r="G4329" i="1"/>
  <c r="G4328" i="1" s="1"/>
  <c r="H4117" i="1"/>
  <c r="H4116" i="1" s="1"/>
  <c r="H220" i="1"/>
  <c r="H219" i="1" s="1"/>
  <c r="H1641" i="1"/>
  <c r="H1640" i="1" s="1"/>
  <c r="H1639" i="1" s="1"/>
  <c r="G1021" i="1"/>
  <c r="G1254" i="1"/>
  <c r="G1250" i="1" s="1"/>
  <c r="G1249" i="1" s="1"/>
  <c r="G2388" i="1"/>
  <c r="G2387" i="1" s="1"/>
  <c r="G2386" i="1" s="1"/>
  <c r="G2385" i="1" s="1"/>
  <c r="G3444" i="1"/>
  <c r="G3443" i="1" s="1"/>
  <c r="G3960" i="1"/>
  <c r="G3959" i="1" s="1"/>
  <c r="H5802" i="1"/>
  <c r="H5359" i="1"/>
  <c r="H5343" i="1" s="1"/>
  <c r="H3162" i="1"/>
  <c r="H3161" i="1" s="1"/>
  <c r="H3160" i="1" s="1"/>
  <c r="H3110" i="1"/>
  <c r="H1663" i="1"/>
  <c r="H1662" i="1" s="1"/>
  <c r="H1661" i="1" s="1"/>
  <c r="H1660" i="1" s="1"/>
  <c r="H1557" i="1"/>
  <c r="H1556" i="1" s="1"/>
  <c r="H1403" i="1"/>
  <c r="H1402" i="1" s="1"/>
  <c r="H1401" i="1" s="1"/>
  <c r="H1376" i="1"/>
  <c r="H1375" i="1" s="1"/>
  <c r="H623" i="1"/>
  <c r="H622" i="1" s="1"/>
  <c r="H621" i="1" s="1"/>
  <c r="H314" i="1"/>
  <c r="H313" i="1" s="1"/>
  <c r="H312" i="1" s="1"/>
  <c r="G855" i="1"/>
  <c r="G1016" i="1"/>
  <c r="G1027" i="1"/>
  <c r="G1083" i="1"/>
  <c r="G1077" i="1" s="1"/>
  <c r="G1076" i="1" s="1"/>
  <c r="G1069" i="1" s="1"/>
  <c r="G1123" i="1"/>
  <c r="G1122" i="1" s="1"/>
  <c r="G1295" i="1"/>
  <c r="G1294" i="1" s="1"/>
  <c r="G1293" i="1" s="1"/>
  <c r="G1292" i="1" s="1"/>
  <c r="G1382" i="1"/>
  <c r="G1381" i="1" s="1"/>
  <c r="G2010" i="1"/>
  <c r="G2009" i="1" s="1"/>
  <c r="G2008" i="1" s="1"/>
  <c r="G2007" i="1" s="1"/>
  <c r="G2738" i="1"/>
  <c r="G2737" i="1" s="1"/>
  <c r="G2736" i="1" s="1"/>
  <c r="G2735" i="1" s="1"/>
  <c r="G2940" i="1"/>
  <c r="G2939" i="1" s="1"/>
  <c r="G2938" i="1" s="1"/>
  <c r="G2937" i="1" s="1"/>
  <c r="G3162" i="1"/>
  <c r="G3161" i="1" s="1"/>
  <c r="G3160" i="1" s="1"/>
  <c r="G4638" i="1"/>
  <c r="G5918" i="1"/>
  <c r="G5917" i="1" s="1"/>
  <c r="H2323" i="1"/>
  <c r="H2322" i="1" s="1"/>
  <c r="H2321" i="1" s="1"/>
  <c r="H2320" i="1" s="1"/>
  <c r="H4559" i="1"/>
  <c r="G623" i="1"/>
  <c r="G622" i="1" s="1"/>
  <c r="G621" i="1" s="1"/>
  <c r="G2639" i="1"/>
  <c r="G2638" i="1" s="1"/>
  <c r="G2987" i="1"/>
  <c r="G2986" i="1" s="1"/>
  <c r="G3372" i="1"/>
  <c r="G3371" i="1" s="1"/>
  <c r="G3370" i="1" s="1"/>
  <c r="G3369" i="1" s="1"/>
  <c r="G4706" i="1"/>
  <c r="G4705" i="1" s="1"/>
  <c r="G4704" i="1" s="1"/>
  <c r="G1682" i="1"/>
  <c r="G1681" i="1" s="1"/>
  <c r="G1680" i="1" s="1"/>
  <c r="G1885" i="1"/>
  <c r="G5083" i="1"/>
  <c r="G5082" i="1" s="1"/>
  <c r="G5081" i="1" s="1"/>
  <c r="G5261" i="1"/>
  <c r="G5260" i="1" s="1"/>
  <c r="G5259" i="1" s="1"/>
  <c r="H4719" i="1"/>
  <c r="H4718" i="1" s="1"/>
  <c r="H4717" i="1" s="1"/>
  <c r="H5493" i="1"/>
  <c r="H4570" i="1"/>
  <c r="H4565" i="1" s="1"/>
  <c r="H3975" i="1"/>
  <c r="H3974" i="1" s="1"/>
  <c r="H3673" i="1"/>
  <c r="H3672" i="1" s="1"/>
  <c r="H3671" i="1" s="1"/>
  <c r="H3331" i="1"/>
  <c r="H3327" i="1" s="1"/>
  <c r="H3326" i="1" s="1"/>
  <c r="H3321" i="1"/>
  <c r="H3320" i="1" s="1"/>
  <c r="H3319" i="1" s="1"/>
  <c r="H3318" i="1" s="1"/>
  <c r="H3081" i="1"/>
  <c r="H3080" i="1" s="1"/>
  <c r="H3079" i="1" s="1"/>
  <c r="H3078" i="1" s="1"/>
  <c r="H2814" i="1"/>
  <c r="H2813" i="1" s="1"/>
  <c r="H2624" i="1"/>
  <c r="H2166" i="1"/>
  <c r="H2165" i="1" s="1"/>
  <c r="H2164" i="1" s="1"/>
  <c r="H2163" i="1" s="1"/>
  <c r="H1908" i="1"/>
  <c r="H1880" i="1"/>
  <c r="H1763" i="1"/>
  <c r="H1762" i="1" s="1"/>
  <c r="H689" i="1"/>
  <c r="H688" i="1" s="1"/>
  <c r="H687" i="1" s="1"/>
  <c r="G203" i="1"/>
  <c r="G199" i="1" s="1"/>
  <c r="G2686" i="1"/>
  <c r="G2682" i="1" s="1"/>
  <c r="G2681" i="1" s="1"/>
  <c r="G2674" i="1" s="1"/>
  <c r="G3603" i="1"/>
  <c r="G3617" i="1"/>
  <c r="G3616" i="1" s="1"/>
  <c r="G5333" i="1"/>
  <c r="H1563" i="1"/>
  <c r="H1562" i="1" s="1"/>
  <c r="G5248" i="1"/>
  <c r="G5244" i="1" s="1"/>
  <c r="G5243" i="1" s="1"/>
  <c r="G5237" i="1" s="1"/>
  <c r="G5519" i="1"/>
  <c r="G5501" i="1" s="1"/>
  <c r="G1978" i="1"/>
  <c r="G1977" i="1" s="1"/>
  <c r="G1976" i="1" s="1"/>
  <c r="G2527" i="1"/>
  <c r="G2526" i="1" s="1"/>
  <c r="G2525" i="1" s="1"/>
  <c r="G2524" i="1" s="1"/>
  <c r="G3502" i="1"/>
  <c r="G3501" i="1" s="1"/>
  <c r="G3500" i="1" s="1"/>
  <c r="G3499" i="1" s="1"/>
  <c r="G3831" i="1"/>
  <c r="G3830" i="1" s="1"/>
  <c r="G3825" i="1" s="1"/>
  <c r="G3824" i="1" s="1"/>
  <c r="G4059" i="1"/>
  <c r="G4058" i="1" s="1"/>
  <c r="G4057" i="1" s="1"/>
  <c r="G4056" i="1" s="1"/>
  <c r="G5359" i="1"/>
  <c r="G5343" i="1" s="1"/>
  <c r="H5540" i="1"/>
  <c r="H5539" i="1" s="1"/>
  <c r="H5538" i="1" s="1"/>
  <c r="H4122" i="1"/>
  <c r="H3783" i="1"/>
  <c r="H3782" i="1" s="1"/>
  <c r="H5325" i="1"/>
  <c r="H5141" i="1"/>
  <c r="H3883" i="1"/>
  <c r="H3795" i="1"/>
  <c r="H3794" i="1" s="1"/>
  <c r="H3568" i="1"/>
  <c r="H3567" i="1" s="1"/>
  <c r="H3566" i="1" s="1"/>
  <c r="H3565" i="1" s="1"/>
  <c r="H3241" i="1"/>
  <c r="H3240" i="1" s="1"/>
  <c r="H3239" i="1" s="1"/>
  <c r="H3238" i="1" s="1"/>
  <c r="H2940" i="1"/>
  <c r="H2939" i="1" s="1"/>
  <c r="H2938" i="1" s="1"/>
  <c r="H2937" i="1" s="1"/>
  <c r="H2749" i="1"/>
  <c r="H2748" i="1" s="1"/>
  <c r="H2669" i="1"/>
  <c r="H2668" i="1" s="1"/>
  <c r="H2667" i="1" s="1"/>
  <c r="H2660" i="1" s="1"/>
  <c r="H2495" i="1"/>
  <c r="H2494" i="1" s="1"/>
  <c r="H3765" i="1"/>
  <c r="H3764" i="1" s="1"/>
  <c r="H3763" i="1" s="1"/>
  <c r="H3762" i="1" s="1"/>
  <c r="H5556" i="1"/>
  <c r="H5555" i="1" s="1"/>
  <c r="H5148" i="1"/>
  <c r="H3617" i="1"/>
  <c r="H3616" i="1" s="1"/>
  <c r="H3603" i="1"/>
  <c r="H2563" i="1"/>
  <c r="H2562" i="1" s="1"/>
  <c r="H2555" i="1" s="1"/>
  <c r="H2554" i="1" s="1"/>
  <c r="H2461" i="1"/>
  <c r="H2460" i="1" s="1"/>
  <c r="H2459" i="1" s="1"/>
  <c r="H2632" i="1"/>
  <c r="H2631" i="1" s="1"/>
  <c r="H2095" i="1"/>
  <c r="H2094" i="1" s="1"/>
  <c r="H1549" i="1"/>
  <c r="H1536" i="1"/>
  <c r="H1475" i="1"/>
  <c r="H1474" i="1" s="1"/>
  <c r="H1467" i="1" s="1"/>
  <c r="H1466" i="1" s="1"/>
  <c r="H1209" i="1"/>
  <c r="H1208" i="1" s="1"/>
  <c r="H993" i="1"/>
  <c r="H982" i="1" s="1"/>
  <c r="G23" i="1"/>
  <c r="G136" i="1"/>
  <c r="G135" i="1" s="1"/>
  <c r="G237" i="1"/>
  <c r="G456" i="1"/>
  <c r="G679" i="1"/>
  <c r="G697" i="1"/>
  <c r="G696" i="1" s="1"/>
  <c r="G695" i="1" s="1"/>
  <c r="G893" i="1"/>
  <c r="G892" i="1" s="1"/>
  <c r="G891" i="1" s="1"/>
  <c r="G890" i="1" s="1"/>
  <c r="G946" i="1"/>
  <c r="G945" i="1" s="1"/>
  <c r="G944" i="1" s="1"/>
  <c r="G962" i="1"/>
  <c r="G961" i="1" s="1"/>
  <c r="G1201" i="1"/>
  <c r="G1244" i="1"/>
  <c r="G1243" i="1" s="1"/>
  <c r="G1242" i="1" s="1"/>
  <c r="G1241" i="1" s="1"/>
  <c r="G1285" i="1"/>
  <c r="G1284" i="1" s="1"/>
  <c r="G1283" i="1" s="1"/>
  <c r="G1376" i="1"/>
  <c r="G1375" i="1" s="1"/>
  <c r="G1563" i="1"/>
  <c r="G1562" i="1" s="1"/>
  <c r="G1880" i="1"/>
  <c r="G2380" i="1"/>
  <c r="G2379" i="1" s="1"/>
  <c r="G2409" i="1"/>
  <c r="G2408" i="1" s="1"/>
  <c r="G2407" i="1" s="1"/>
  <c r="G2461" i="1"/>
  <c r="G2460" i="1" s="1"/>
  <c r="G2459" i="1" s="1"/>
  <c r="G2541" i="1"/>
  <c r="G2540" i="1" s="1"/>
  <c r="G2586" i="1"/>
  <c r="G2585" i="1" s="1"/>
  <c r="G2584" i="1" s="1"/>
  <c r="G2583" i="1" s="1"/>
  <c r="G3899" i="1"/>
  <c r="G3898" i="1" s="1"/>
  <c r="G3923" i="1"/>
  <c r="G4647" i="1"/>
  <c r="G5459" i="1"/>
  <c r="G5446" i="1" s="1"/>
  <c r="G5540" i="1"/>
  <c r="G5539" i="1" s="1"/>
  <c r="G5538" i="1" s="1"/>
  <c r="G5665" i="1"/>
  <c r="G5661" i="1" s="1"/>
  <c r="G5656" i="1" s="1"/>
  <c r="G5655" i="1" s="1"/>
  <c r="G5654" i="1" s="1"/>
  <c r="G5653" i="1" s="1"/>
  <c r="H1123" i="1"/>
  <c r="H1122" i="1" s="1"/>
  <c r="G1063" i="1"/>
  <c r="G1062" i="1" s="1"/>
  <c r="G1061" i="1" s="1"/>
  <c r="G1060" i="1" s="1"/>
  <c r="G1722" i="1"/>
  <c r="G1721" i="1" s="1"/>
  <c r="G1738" i="1"/>
  <c r="G1737" i="1" s="1"/>
  <c r="G1748" i="1"/>
  <c r="G1747" i="1" s="1"/>
  <c r="G1969" i="1"/>
  <c r="G1965" i="1" s="1"/>
  <c r="G1964" i="1" s="1"/>
  <c r="G2129" i="1"/>
  <c r="G2128" i="1" s="1"/>
  <c r="G2127" i="1" s="1"/>
  <c r="G2495" i="1"/>
  <c r="G2494" i="1" s="1"/>
  <c r="G2632" i="1"/>
  <c r="G2631" i="1" s="1"/>
  <c r="G2904" i="1"/>
  <c r="G2903" i="1" s="1"/>
  <c r="G2923" i="1"/>
  <c r="G2922" i="1" s="1"/>
  <c r="G3321" i="1"/>
  <c r="G3320" i="1" s="1"/>
  <c r="G3319" i="1" s="1"/>
  <c r="G3318" i="1" s="1"/>
  <c r="G3331" i="1"/>
  <c r="G3327" i="1" s="1"/>
  <c r="G3326" i="1" s="1"/>
  <c r="G3476" i="1"/>
  <c r="G3475" i="1" s="1"/>
  <c r="G3641" i="1"/>
  <c r="G3640" i="1" s="1"/>
  <c r="G3639" i="1" s="1"/>
  <c r="G3638" i="1" s="1"/>
  <c r="G3637" i="1" s="1"/>
  <c r="G3629" i="1" s="1"/>
  <c r="G3694" i="1"/>
  <c r="G3693" i="1" s="1"/>
  <c r="G3692" i="1" s="1"/>
  <c r="G4122" i="1"/>
  <c r="G5012" i="1"/>
  <c r="G5011" i="1" s="1"/>
  <c r="G5683" i="1"/>
  <c r="G429" i="1"/>
  <c r="G422" i="1" s="1"/>
  <c r="G421" i="1" s="1"/>
  <c r="G420" i="1" s="1"/>
  <c r="G2749" i="1"/>
  <c r="G2748" i="1" s="1"/>
  <c r="G2846" i="1"/>
  <c r="G2845" i="1" s="1"/>
  <c r="G4654" i="1"/>
  <c r="G4887" i="1"/>
  <c r="G4886" i="1" s="1"/>
  <c r="G4963" i="1"/>
  <c r="G4959" i="1" s="1"/>
  <c r="G4958" i="1" s="1"/>
  <c r="G5021" i="1"/>
  <c r="G5020" i="1" s="1"/>
  <c r="G5019" i="1" s="1"/>
  <c r="G5018" i="1" s="1"/>
  <c r="G5419" i="1"/>
  <c r="G5418" i="1" s="1"/>
  <c r="G5677" i="1"/>
  <c r="G5676" i="1" s="1"/>
  <c r="G5675" i="1" s="1"/>
  <c r="H5703" i="1"/>
  <c r="H5702" i="1" s="1"/>
  <c r="H5701" i="1" s="1"/>
  <c r="H5841" i="1"/>
  <c r="H5840" i="1" s="1"/>
  <c r="H5839" i="1" s="1"/>
  <c r="H5838" i="1" s="1"/>
  <c r="H5110" i="1"/>
  <c r="H5106" i="1" s="1"/>
  <c r="H5105" i="1" s="1"/>
  <c r="H3706" i="1"/>
  <c r="H3041" i="1"/>
  <c r="H3040" i="1" s="1"/>
  <c r="H3039" i="1" s="1"/>
  <c r="G1178" i="1"/>
  <c r="G1174" i="1" s="1"/>
  <c r="G1173" i="1" s="1"/>
  <c r="H3899" i="1"/>
  <c r="H3898" i="1" s="1"/>
  <c r="H3694" i="1"/>
  <c r="H3693" i="1" s="1"/>
  <c r="H3692" i="1" s="1"/>
  <c r="H3691" i="1" s="1"/>
  <c r="H3583" i="1"/>
  <c r="H3579" i="1" s="1"/>
  <c r="H3578" i="1" s="1"/>
  <c r="H3287" i="1"/>
  <c r="H3286" i="1" s="1"/>
  <c r="H3098" i="1"/>
  <c r="H3097" i="1" s="1"/>
  <c r="H3096" i="1" s="1"/>
  <c r="H2923" i="1"/>
  <c r="H2922" i="1" s="1"/>
  <c r="H2904" i="1"/>
  <c r="H2903" i="1" s="1"/>
  <c r="H2307" i="1"/>
  <c r="H1215" i="1"/>
  <c r="H1214" i="1" s="1"/>
  <c r="H1201" i="1"/>
  <c r="H1016" i="1"/>
  <c r="H936" i="1"/>
  <c r="H935" i="1" s="1"/>
  <c r="H934" i="1" s="1"/>
  <c r="H911" i="1"/>
  <c r="H910" i="1" s="1"/>
  <c r="H909" i="1" s="1"/>
  <c r="H908" i="1" s="1"/>
  <c r="H5608" i="1"/>
  <c r="H5607" i="1" s="1"/>
  <c r="H5606" i="1" s="1"/>
  <c r="H4817" i="1"/>
  <c r="H4816" i="1" s="1"/>
  <c r="H4784" i="1"/>
  <c r="H4780" i="1" s="1"/>
  <c r="H4779" i="1" s="1"/>
  <c r="H4706" i="1"/>
  <c r="H4705" i="1" s="1"/>
  <c r="H4704" i="1" s="1"/>
  <c r="H4687" i="1"/>
  <c r="H4683" i="1" s="1"/>
  <c r="H4682" i="1" s="1"/>
  <c r="H4391" i="1"/>
  <c r="H4387" i="1" s="1"/>
  <c r="H3611" i="1"/>
  <c r="H3610" i="1" s="1"/>
  <c r="H2695" i="1"/>
  <c r="H2694" i="1" s="1"/>
  <c r="H2693" i="1" s="1"/>
  <c r="H2569" i="1"/>
  <c r="H2568" i="1" s="1"/>
  <c r="H2506" i="1"/>
  <c r="H2505" i="1" s="1"/>
  <c r="H2504" i="1" s="1"/>
  <c r="H2503" i="1" s="1"/>
  <c r="H2502" i="1" s="1"/>
  <c r="H2409" i="1"/>
  <c r="H2408" i="1" s="1"/>
  <c r="H2407" i="1" s="1"/>
  <c r="H2254" i="1"/>
  <c r="H2250" i="1" s="1"/>
  <c r="H2249" i="1" s="1"/>
  <c r="H1838" i="1"/>
  <c r="H1837" i="1" s="1"/>
  <c r="H1830" i="1" s="1"/>
  <c r="H1829" i="1" s="1"/>
  <c r="H5021" i="1"/>
  <c r="H5020" i="1" s="1"/>
  <c r="H5019" i="1" s="1"/>
  <c r="H5018" i="1" s="1"/>
  <c r="H4995" i="1"/>
  <c r="H4994" i="1" s="1"/>
  <c r="H5876" i="1"/>
  <c r="H5872" i="1" s="1"/>
  <c r="H5871" i="1" s="1"/>
  <c r="H5758" i="1"/>
  <c r="H5484" i="1"/>
  <c r="H5409" i="1"/>
  <c r="H5408" i="1" s="1"/>
  <c r="H5407" i="1" s="1"/>
  <c r="H5406" i="1" s="1"/>
  <c r="H5405" i="1" s="1"/>
  <c r="H5312" i="1"/>
  <c r="H5311" i="1" s="1"/>
  <c r="H5290" i="1"/>
  <c r="H5261" i="1"/>
  <c r="H5260" i="1" s="1"/>
  <c r="H5259" i="1" s="1"/>
  <c r="H5217" i="1"/>
  <c r="H5213" i="1" s="1"/>
  <c r="H5212" i="1" s="1"/>
  <c r="H5203" i="1"/>
  <c r="H5165" i="1"/>
  <c r="H4979" i="1"/>
  <c r="H4978" i="1" s="1"/>
  <c r="H4977" i="1" s="1"/>
  <c r="H4976" i="1" s="1"/>
  <c r="H4975" i="1" s="1"/>
  <c r="H4974" i="1" s="1"/>
  <c r="H4654" i="1"/>
  <c r="H4048" i="1"/>
  <c r="H4047" i="1" s="1"/>
  <c r="H4046" i="1" s="1"/>
  <c r="H3947" i="1"/>
  <c r="H3946" i="1" s="1"/>
  <c r="H3935" i="1" s="1"/>
  <c r="H3538" i="1"/>
  <c r="H3537" i="1" s="1"/>
  <c r="H3530" i="1" s="1"/>
  <c r="H3529" i="1" s="1"/>
  <c r="H3470" i="1"/>
  <c r="H3469" i="1" s="1"/>
  <c r="H3468" i="1" s="1"/>
  <c r="H3450" i="1"/>
  <c r="H3449" i="1" s="1"/>
  <c r="H2993" i="1"/>
  <c r="H2992" i="1" s="1"/>
  <c r="H2686" i="1"/>
  <c r="H2682" i="1" s="1"/>
  <c r="H2681" i="1" s="1"/>
  <c r="H2674" i="1" s="1"/>
  <c r="H2586" i="1"/>
  <c r="H2585" i="1" s="1"/>
  <c r="H2584" i="1" s="1"/>
  <c r="H2583" i="1" s="1"/>
  <c r="H2388" i="1"/>
  <c r="H2387" i="1" s="1"/>
  <c r="H2386" i="1" s="1"/>
  <c r="H2385" i="1" s="1"/>
  <c r="H2118" i="1"/>
  <c r="G447" i="1"/>
  <c r="G446" i="1" s="1"/>
  <c r="G445" i="1" s="1"/>
  <c r="G1046" i="1"/>
  <c r="G1042" i="1" s="1"/>
  <c r="G1041" i="1" s="1"/>
  <c r="G2118" i="1"/>
  <c r="G2289" i="1"/>
  <c r="G2288" i="1" s="1"/>
  <c r="H1959" i="1"/>
  <c r="H1958" i="1" s="1"/>
  <c r="H1957" i="1" s="1"/>
  <c r="H1956" i="1" s="1"/>
  <c r="H1600" i="1"/>
  <c r="H1599" i="1" s="1"/>
  <c r="H1598" i="1" s="1"/>
  <c r="H1597" i="1" s="1"/>
  <c r="H1315" i="1"/>
  <c r="H1314" i="1" s="1"/>
  <c r="H1313" i="1" s="1"/>
  <c r="H1303" i="1"/>
  <c r="H1302" i="1" s="1"/>
  <c r="H1301" i="1" s="1"/>
  <c r="H1300" i="1" s="1"/>
  <c r="H1244" i="1"/>
  <c r="H1243" i="1" s="1"/>
  <c r="H1242" i="1" s="1"/>
  <c r="H1241" i="1" s="1"/>
  <c r="H872" i="1"/>
  <c r="H871" i="1" s="1"/>
  <c r="H870" i="1" s="1"/>
  <c r="H864" i="1" s="1"/>
  <c r="H500" i="1"/>
  <c r="H496" i="1" s="1"/>
  <c r="H495" i="1" s="1"/>
  <c r="H494" i="1" s="1"/>
  <c r="H352" i="1"/>
  <c r="H203" i="1"/>
  <c r="H199" i="1" s="1"/>
  <c r="G54" i="1"/>
  <c r="G50" i="1" s="1"/>
  <c r="G49" i="1" s="1"/>
  <c r="G269" i="1"/>
  <c r="G268" i="1" s="1"/>
  <c r="G279" i="1"/>
  <c r="G500" i="1"/>
  <c r="G496" i="1" s="1"/>
  <c r="G495" i="1" s="1"/>
  <c r="G494" i="1" s="1"/>
  <c r="G777" i="1"/>
  <c r="G1163" i="1"/>
  <c r="G1162" i="1" s="1"/>
  <c r="G1161" i="1" s="1"/>
  <c r="G1160" i="1" s="1"/>
  <c r="G1188" i="1"/>
  <c r="G1922" i="1"/>
  <c r="G1921" i="1" s="1"/>
  <c r="G2569" i="1"/>
  <c r="G2568" i="1" s="1"/>
  <c r="G2857" i="1"/>
  <c r="G2856" i="1" s="1"/>
  <c r="G2855" i="1" s="1"/>
  <c r="G2854" i="1" s="1"/>
  <c r="G2853" i="1" s="1"/>
  <c r="G3241" i="1"/>
  <c r="G3240" i="1" s="1"/>
  <c r="G3239" i="1" s="1"/>
  <c r="G3238" i="1" s="1"/>
  <c r="G3583" i="1"/>
  <c r="G3579" i="1" s="1"/>
  <c r="G3578" i="1" s="1"/>
  <c r="G3876" i="1"/>
  <c r="G4719" i="1"/>
  <c r="G4718" i="1" s="1"/>
  <c r="G4717" i="1" s="1"/>
  <c r="G4936" i="1"/>
  <c r="G4935" i="1" s="1"/>
  <c r="G4930" i="1" s="1"/>
  <c r="H372" i="1"/>
  <c r="H371" i="1" s="1"/>
  <c r="H67" i="1"/>
  <c r="H66" i="1" s="1"/>
  <c r="H32" i="1"/>
  <c r="G15" i="1"/>
  <c r="G14" i="1" s="1"/>
  <c r="G13" i="1" s="1"/>
  <c r="G176" i="1"/>
  <c r="G172" i="1" s="1"/>
  <c r="G171" i="1" s="1"/>
  <c r="G314" i="1"/>
  <c r="G313" i="1" s="1"/>
  <c r="G312" i="1" s="1"/>
  <c r="G533" i="1"/>
  <c r="G591" i="1"/>
  <c r="G590" i="1" s="1"/>
  <c r="G872" i="1"/>
  <c r="G871" i="1" s="1"/>
  <c r="G870" i="1" s="1"/>
  <c r="G864" i="1" s="1"/>
  <c r="G885" i="1"/>
  <c r="G884" i="1" s="1"/>
  <c r="G883" i="1" s="1"/>
  <c r="G993" i="1"/>
  <c r="G982" i="1" s="1"/>
  <c r="G1526" i="1"/>
  <c r="G1522" i="1" s="1"/>
  <c r="G1521" i="1" s="1"/>
  <c r="G1674" i="1"/>
  <c r="G1673" i="1" s="1"/>
  <c r="G2695" i="1"/>
  <c r="G2694" i="1" s="1"/>
  <c r="G2693" i="1" s="1"/>
  <c r="G2819" i="1"/>
  <c r="G3450" i="1"/>
  <c r="G3449" i="1" s="1"/>
  <c r="G3655" i="1"/>
  <c r="G3654" i="1" s="1"/>
  <c r="G3653" i="1" s="1"/>
  <c r="G3680" i="1"/>
  <c r="G4367" i="1"/>
  <c r="G5182" i="1"/>
  <c r="G5181" i="1" s="1"/>
  <c r="G5180" i="1" s="1"/>
  <c r="G5179" i="1" s="1"/>
  <c r="G4995" i="1"/>
  <c r="G4994" i="1" s="1"/>
  <c r="G5006" i="1"/>
  <c r="G5002" i="1" s="1"/>
  <c r="G5110" i="1"/>
  <c r="G5106" i="1" s="1"/>
  <c r="G5105" i="1" s="1"/>
  <c r="G5312" i="1"/>
  <c r="G5311" i="1" s="1"/>
  <c r="G5484" i="1"/>
  <c r="G5627" i="1"/>
  <c r="G5623" i="1" s="1"/>
  <c r="G5622" i="1" s="1"/>
  <c r="G5758" i="1"/>
  <c r="G5841" i="1"/>
  <c r="G5840" i="1" s="1"/>
  <c r="G5839" i="1" s="1"/>
  <c r="G5838" i="1" s="1"/>
  <c r="G1619" i="1"/>
  <c r="G1618" i="1" s="1"/>
  <c r="G1617" i="1" s="1"/>
  <c r="G1663" i="1"/>
  <c r="G1662" i="1" s="1"/>
  <c r="G1661" i="1" s="1"/>
  <c r="G1660" i="1" s="1"/>
  <c r="G1797" i="1"/>
  <c r="G1796" i="1" s="1"/>
  <c r="G1795" i="1" s="1"/>
  <c r="G1794" i="1" s="1"/>
  <c r="G2220" i="1"/>
  <c r="G2219" i="1" s="1"/>
  <c r="G2485" i="1"/>
  <c r="G2484" i="1" s="1"/>
  <c r="G2783" i="1"/>
  <c r="G2782" i="1" s="1"/>
  <c r="G2776" i="1" s="1"/>
  <c r="G2840" i="1"/>
  <c r="G2839" i="1" s="1"/>
  <c r="G2838" i="1" s="1"/>
  <c r="G3041" i="1"/>
  <c r="G3040" i="1" s="1"/>
  <c r="G3039" i="1" s="1"/>
  <c r="G3141" i="1"/>
  <c r="G3140" i="1" s="1"/>
  <c r="G3139" i="1" s="1"/>
  <c r="G3138" i="1" s="1"/>
  <c r="G3224" i="1"/>
  <c r="G3223" i="1" s="1"/>
  <c r="G3432" i="1"/>
  <c r="G3431" i="1" s="1"/>
  <c r="G3725" i="1"/>
  <c r="G3724" i="1" s="1"/>
  <c r="G3783" i="1"/>
  <c r="G3782" i="1" s="1"/>
  <c r="G3795" i="1"/>
  <c r="G3794" i="1" s="1"/>
  <c r="G3853" i="1"/>
  <c r="G4048" i="1"/>
  <c r="G4047" i="1" s="1"/>
  <c r="G4046" i="1" s="1"/>
  <c r="G4943" i="1"/>
  <c r="G4942" i="1" s="1"/>
  <c r="G4941" i="1" s="1"/>
  <c r="G5493" i="1"/>
  <c r="G5694" i="1"/>
  <c r="G5690" i="1" s="1"/>
  <c r="G5703" i="1"/>
  <c r="G5702" i="1" s="1"/>
  <c r="G5701" i="1" s="1"/>
  <c r="G5816" i="1"/>
  <c r="G5812" i="1" s="1"/>
  <c r="G5811" i="1" s="1"/>
  <c r="G1263" i="1"/>
  <c r="G1262" i="1" s="1"/>
  <c r="G1261" i="1" s="1"/>
  <c r="G1475" i="1"/>
  <c r="G1474" i="1" s="1"/>
  <c r="G1467" i="1" s="1"/>
  <c r="G1466" i="1" s="1"/>
  <c r="G1763" i="1"/>
  <c r="G1762" i="1" s="1"/>
  <c r="G1777" i="1"/>
  <c r="G1776" i="1" s="1"/>
  <c r="G1775" i="1" s="1"/>
  <c r="G1774" i="1" s="1"/>
  <c r="G1773" i="1" s="1"/>
  <c r="G1851" i="1"/>
  <c r="G1850" i="1" s="1"/>
  <c r="G2283" i="1"/>
  <c r="G2282" i="1" s="1"/>
  <c r="G2323" i="1"/>
  <c r="G2322" i="1" s="1"/>
  <c r="G2321" i="1" s="1"/>
  <c r="G2320" i="1" s="1"/>
  <c r="G2804" i="1"/>
  <c r="G2803" i="1" s="1"/>
  <c r="G2955" i="1"/>
  <c r="G2951" i="1" s="1"/>
  <c r="G2950" i="1" s="1"/>
  <c r="G2966" i="1"/>
  <c r="G2993" i="1"/>
  <c r="G2992" i="1" s="1"/>
  <c r="G3130" i="1"/>
  <c r="G3129" i="1" s="1"/>
  <c r="G3128" i="1" s="1"/>
  <c r="G3294" i="1"/>
  <c r="G3293" i="1" s="1"/>
  <c r="G3399" i="1"/>
  <c r="G3398" i="1" s="1"/>
  <c r="G3397" i="1" s="1"/>
  <c r="G3470" i="1"/>
  <c r="G3469" i="1" s="1"/>
  <c r="G3468" i="1" s="1"/>
  <c r="G3485" i="1"/>
  <c r="G3484" i="1" s="1"/>
  <c r="G3483" i="1" s="1"/>
  <c r="G3482" i="1" s="1"/>
  <c r="G3481" i="1" s="1"/>
  <c r="G3765" i="1"/>
  <c r="G3764" i="1" s="1"/>
  <c r="G3763" i="1" s="1"/>
  <c r="G3762" i="1" s="1"/>
  <c r="G4117" i="1"/>
  <c r="G4116" i="1" s="1"/>
  <c r="G4380" i="1"/>
  <c r="G4817" i="1"/>
  <c r="G4816" i="1" s="1"/>
  <c r="G5076" i="1"/>
  <c r="G5075" i="1" s="1"/>
  <c r="G5074" i="1" s="1"/>
  <c r="G5165" i="1"/>
  <c r="G5217" i="1"/>
  <c r="G5213" i="1" s="1"/>
  <c r="G5212" i="1" s="1"/>
  <c r="G5290" i="1"/>
  <c r="H5857" i="1"/>
  <c r="H5856" i="1" s="1"/>
  <c r="H5855" i="1" s="1"/>
  <c r="H5848" i="1" s="1"/>
  <c r="H5776" i="1"/>
  <c r="H5775" i="1" s="1"/>
  <c r="H5774" i="1" s="1"/>
  <c r="H5729" i="1"/>
  <c r="H5725" i="1" s="1"/>
  <c r="H5724" i="1" s="1"/>
  <c r="H5318" i="1"/>
  <c r="H5285" i="1"/>
  <c r="H5194" i="1"/>
  <c r="H5182" i="1"/>
  <c r="H5181" i="1" s="1"/>
  <c r="H5180" i="1" s="1"/>
  <c r="H5179" i="1" s="1"/>
  <c r="H5006" i="1"/>
  <c r="H5002" i="1" s="1"/>
  <c r="H2220" i="1"/>
  <c r="H2219" i="1" s="1"/>
  <c r="H5905" i="1"/>
  <c r="H5904" i="1" s="1"/>
  <c r="H5903" i="1" s="1"/>
  <c r="H5694" i="1"/>
  <c r="H5690" i="1" s="1"/>
  <c r="H5646" i="1"/>
  <c r="H5642" i="1" s="1"/>
  <c r="H5637" i="1" s="1"/>
  <c r="H5636" i="1" s="1"/>
  <c r="H5635" i="1" s="1"/>
  <c r="H5634" i="1" s="1"/>
  <c r="H5436" i="1"/>
  <c r="H5062" i="1"/>
  <c r="H4803" i="1"/>
  <c r="H4802" i="1" s="1"/>
  <c r="H4801" i="1" s="1"/>
  <c r="H3502" i="1"/>
  <c r="H3501" i="1" s="1"/>
  <c r="H3500" i="1" s="1"/>
  <c r="H3499" i="1" s="1"/>
  <c r="H2875" i="1"/>
  <c r="H2874" i="1" s="1"/>
  <c r="H2873" i="1" s="1"/>
  <c r="H2872" i="1" s="1"/>
  <c r="H5248" i="1"/>
  <c r="H5244" i="1" s="1"/>
  <c r="H5243" i="1" s="1"/>
  <c r="H5237" i="1" s="1"/>
  <c r="H4367" i="1"/>
  <c r="H4329" i="1"/>
  <c r="H4328" i="1" s="1"/>
  <c r="H4234" i="1"/>
  <c r="H4233" i="1" s="1"/>
  <c r="H4232" i="1" s="1"/>
  <c r="H4231" i="1" s="1"/>
  <c r="H5816" i="1"/>
  <c r="H5812" i="1" s="1"/>
  <c r="H5811" i="1" s="1"/>
  <c r="H5783" i="1"/>
  <c r="H5782" i="1" s="1"/>
  <c r="H5172" i="1"/>
  <c r="H5171" i="1" s="1"/>
  <c r="H5170" i="1" s="1"/>
  <c r="H5076" i="1"/>
  <c r="H5075" i="1" s="1"/>
  <c r="H5074" i="1" s="1"/>
  <c r="H5012" i="1"/>
  <c r="H5011" i="1" s="1"/>
  <c r="H4877" i="1"/>
  <c r="H4876" i="1" s="1"/>
  <c r="H4875" i="1" s="1"/>
  <c r="H4791" i="1"/>
  <c r="H4764" i="1"/>
  <c r="H4674" i="1"/>
  <c r="H4673" i="1" s="1"/>
  <c r="H4672" i="1" s="1"/>
  <c r="H4671" i="1" s="1"/>
  <c r="H4039" i="1"/>
  <c r="H4035" i="1" s="1"/>
  <c r="H4034" i="1" s="1"/>
  <c r="H3733" i="1"/>
  <c r="H3732" i="1" s="1"/>
  <c r="H3641" i="1"/>
  <c r="H3640" i="1" s="1"/>
  <c r="H3639" i="1" s="1"/>
  <c r="H3638" i="1" s="1"/>
  <c r="H3637" i="1" s="1"/>
  <c r="H3629" i="1" s="1"/>
  <c r="H3432" i="1"/>
  <c r="H3431" i="1" s="1"/>
  <c r="H3362" i="1"/>
  <c r="H3361" i="1" s="1"/>
  <c r="H3360" i="1" s="1"/>
  <c r="H3256" i="1"/>
  <c r="H3252" i="1" s="1"/>
  <c r="H3251" i="1" s="1"/>
  <c r="H3130" i="1"/>
  <c r="H3129" i="1" s="1"/>
  <c r="H3128" i="1" s="1"/>
  <c r="H2829" i="1"/>
  <c r="H2764" i="1"/>
  <c r="H2763" i="1" s="1"/>
  <c r="H2762" i="1" s="1"/>
  <c r="H2738" i="1"/>
  <c r="H2737" i="1" s="1"/>
  <c r="H2736" i="1" s="1"/>
  <c r="H2735" i="1" s="1"/>
  <c r="H2730" i="1"/>
  <c r="H2729" i="1" s="1"/>
  <c r="H2728" i="1" s="1"/>
  <c r="H2727" i="1" s="1"/>
  <c r="H2399" i="1"/>
  <c r="H2398" i="1" s="1"/>
  <c r="H2380" i="1"/>
  <c r="H2379" i="1" s="1"/>
  <c r="H2151" i="1"/>
  <c r="H2150" i="1" s="1"/>
  <c r="H2149" i="1" s="1"/>
  <c r="H2148" i="1" s="1"/>
  <c r="H2147" i="1" s="1"/>
  <c r="H1969" i="1"/>
  <c r="H1965" i="1" s="1"/>
  <c r="H1964" i="1" s="1"/>
  <c r="H1922" i="1"/>
  <c r="H1921" i="1" s="1"/>
  <c r="H1701" i="1"/>
  <c r="H1700" i="1" s="1"/>
  <c r="H1694" i="1" s="1"/>
  <c r="H679" i="1"/>
  <c r="H591" i="1"/>
  <c r="H590" i="1" s="1"/>
  <c r="H5158" i="1"/>
  <c r="H5083" i="1"/>
  <c r="H5082" i="1" s="1"/>
  <c r="H5081" i="1" s="1"/>
  <c r="H4833" i="1"/>
  <c r="H4832" i="1" s="1"/>
  <c r="H4754" i="1"/>
  <c r="H4753" i="1" s="1"/>
  <c r="H4647" i="1"/>
  <c r="H4625" i="1"/>
  <c r="H3960" i="1"/>
  <c r="H3959" i="1" s="1"/>
  <c r="H3845" i="1"/>
  <c r="H3844" i="1" s="1"/>
  <c r="H3839" i="1" s="1"/>
  <c r="H3831" i="1"/>
  <c r="H3830" i="1" s="1"/>
  <c r="H3825" i="1" s="1"/>
  <c r="H3824" i="1" s="1"/>
  <c r="H3476" i="1"/>
  <c r="H3475" i="1" s="1"/>
  <c r="H3444" i="1"/>
  <c r="H3443" i="1" s="1"/>
  <c r="H3372" i="1"/>
  <c r="H3371" i="1" s="1"/>
  <c r="H3370" i="1" s="1"/>
  <c r="H3369" i="1" s="1"/>
  <c r="H3212" i="1"/>
  <c r="H3211" i="1" s="1"/>
  <c r="H3171" i="1"/>
  <c r="H3170" i="1" s="1"/>
  <c r="H3169" i="1" s="1"/>
  <c r="H3168" i="1" s="1"/>
  <c r="H3167" i="1" s="1"/>
  <c r="H3032" i="1"/>
  <c r="H3028" i="1" s="1"/>
  <c r="H3027" i="1" s="1"/>
  <c r="H3020" i="1" s="1"/>
  <c r="H3015" i="1"/>
  <c r="H3014" i="1" s="1"/>
  <c r="H3013" i="1" s="1"/>
  <c r="H3006" i="1" s="1"/>
  <c r="H2987" i="1"/>
  <c r="H2986" i="1" s="1"/>
  <c r="H2979" i="1"/>
  <c r="H2804" i="1"/>
  <c r="H2803" i="1" s="1"/>
  <c r="H2639" i="1"/>
  <c r="H2638" i="1" s="1"/>
  <c r="H2485" i="1"/>
  <c r="H2484" i="1" s="1"/>
  <c r="H2289" i="1"/>
  <c r="H2288" i="1" s="1"/>
  <c r="H2275" i="1"/>
  <c r="H2058" i="1"/>
  <c r="H2057" i="1" s="1"/>
  <c r="H2051" i="1" s="1"/>
  <c r="H1916" i="1"/>
  <c r="H1915" i="1" s="1"/>
  <c r="H1868" i="1"/>
  <c r="H1867" i="1" s="1"/>
  <c r="H1866" i="1" s="1"/>
  <c r="H1865" i="1" s="1"/>
  <c r="H1285" i="1"/>
  <c r="H1284" i="1" s="1"/>
  <c r="H1283" i="1" s="1"/>
  <c r="H3913" i="1"/>
  <c r="H3485" i="1"/>
  <c r="H3484" i="1" s="1"/>
  <c r="H3483" i="1" s="1"/>
  <c r="H3482" i="1" s="1"/>
  <c r="H3481" i="1" s="1"/>
  <c r="H3459" i="1"/>
  <c r="H3224" i="1"/>
  <c r="H3223" i="1" s="1"/>
  <c r="H2611" i="1"/>
  <c r="H2342" i="1"/>
  <c r="H2341" i="1" s="1"/>
  <c r="H2340" i="1" s="1"/>
  <c r="H1978" i="1"/>
  <c r="H1977" i="1" s="1"/>
  <c r="H1976" i="1" s="1"/>
  <c r="H893" i="1"/>
  <c r="H892" i="1" s="1"/>
  <c r="H891" i="1" s="1"/>
  <c r="H890" i="1" s="1"/>
  <c r="H533" i="1"/>
  <c r="H279" i="1"/>
  <c r="H2966" i="1"/>
  <c r="H2840" i="1"/>
  <c r="H2839" i="1" s="1"/>
  <c r="H2838" i="1" s="1"/>
  <c r="H2783" i="1"/>
  <c r="H2782" i="1" s="1"/>
  <c r="H2776" i="1" s="1"/>
  <c r="H2601" i="1"/>
  <c r="H2597" i="1" s="1"/>
  <c r="H2596" i="1" s="1"/>
  <c r="H2476" i="1"/>
  <c r="H2475" i="1" s="1"/>
  <c r="H2470" i="1" s="1"/>
  <c r="H2469" i="1" s="1"/>
  <c r="H2364" i="1"/>
  <c r="H2363" i="1" s="1"/>
  <c r="H2362" i="1" s="1"/>
  <c r="H2333" i="1"/>
  <c r="H2329" i="1" s="1"/>
  <c r="H2328" i="1" s="1"/>
  <c r="H2283" i="1"/>
  <c r="H2282" i="1" s="1"/>
  <c r="H2207" i="1"/>
  <c r="H2206" i="1" s="1"/>
  <c r="H2199" i="1" s="1"/>
  <c r="H2198" i="1" s="1"/>
  <c r="H2129" i="1"/>
  <c r="H2128" i="1" s="1"/>
  <c r="H2127" i="1" s="1"/>
  <c r="H2105" i="1"/>
  <c r="H2104" i="1" s="1"/>
  <c r="H1885" i="1"/>
  <c r="H1777" i="1"/>
  <c r="H1776" i="1" s="1"/>
  <c r="H1775" i="1" s="1"/>
  <c r="H1774" i="1" s="1"/>
  <c r="H1773" i="1" s="1"/>
  <c r="H1674" i="1"/>
  <c r="H1673" i="1" s="1"/>
  <c r="H1610" i="1"/>
  <c r="H1606" i="1" s="1"/>
  <c r="H1605" i="1" s="1"/>
  <c r="H1526" i="1"/>
  <c r="H1522" i="1" s="1"/>
  <c r="H1521" i="1" s="1"/>
  <c r="H1507" i="1"/>
  <c r="H1506" i="1" s="1"/>
  <c r="H1505" i="1" s="1"/>
  <c r="H1504" i="1" s="1"/>
  <c r="H1434" i="1"/>
  <c r="H1433" i="1" s="1"/>
  <c r="H1432" i="1" s="1"/>
  <c r="H1431" i="1" s="1"/>
  <c r="H1392" i="1"/>
  <c r="H1382" i="1"/>
  <c r="H1381" i="1" s="1"/>
  <c r="H1263" i="1"/>
  <c r="H1262" i="1" s="1"/>
  <c r="H1261" i="1" s="1"/>
  <c r="H1149" i="1"/>
  <c r="H1148" i="1" s="1"/>
  <c r="H1147" i="1" s="1"/>
  <c r="H1134" i="1"/>
  <c r="H1133" i="1" s="1"/>
  <c r="H1132" i="1" s="1"/>
  <c r="H1131" i="1" s="1"/>
  <c r="H1083" i="1"/>
  <c r="H1077" i="1" s="1"/>
  <c r="H1076" i="1" s="1"/>
  <c r="H1069" i="1" s="1"/>
  <c r="H1046" i="1"/>
  <c r="H1042" i="1" s="1"/>
  <c r="H1041" i="1" s="1"/>
  <c r="H1027" i="1"/>
  <c r="H1003" i="1"/>
  <c r="H1002" i="1" s="1"/>
  <c r="H885" i="1"/>
  <c r="H884" i="1" s="1"/>
  <c r="H883" i="1" s="1"/>
  <c r="H855" i="1"/>
  <c r="H697" i="1"/>
  <c r="H696" i="1" s="1"/>
  <c r="H695" i="1" s="1"/>
  <c r="H447" i="1"/>
  <c r="H446" i="1" s="1"/>
  <c r="H445" i="1" s="1"/>
  <c r="H324" i="1"/>
  <c r="H320" i="1" s="1"/>
  <c r="H319" i="1" s="1"/>
  <c r="H237" i="1"/>
  <c r="H176" i="1"/>
  <c r="H172" i="1" s="1"/>
  <c r="H171" i="1" s="1"/>
  <c r="H15" i="1"/>
  <c r="H14" i="1" s="1"/>
  <c r="H13" i="1" s="1"/>
  <c r="G188" i="1"/>
  <c r="G187" i="1" s="1"/>
  <c r="G352" i="1"/>
  <c r="G689" i="1"/>
  <c r="G688" i="1" s="1"/>
  <c r="G687" i="1" s="1"/>
  <c r="G761" i="1"/>
  <c r="G837" i="1"/>
  <c r="G936" i="1"/>
  <c r="G935" i="1" s="1"/>
  <c r="G934" i="1" s="1"/>
  <c r="G1110" i="1"/>
  <c r="G1109" i="1" s="1"/>
  <c r="G1209" i="1"/>
  <c r="G1208" i="1" s="1"/>
  <c r="G1303" i="1"/>
  <c r="G1302" i="1" s="1"/>
  <c r="G1301" i="1" s="1"/>
  <c r="G1300" i="1" s="1"/>
  <c r="G1549" i="1"/>
  <c r="G1838" i="1"/>
  <c r="G1837" i="1" s="1"/>
  <c r="G1830" i="1" s="1"/>
  <c r="G1829" i="1" s="1"/>
  <c r="G1895" i="1"/>
  <c r="G2058" i="1"/>
  <c r="G2057" i="1" s="1"/>
  <c r="G2051" i="1" s="1"/>
  <c r="G3081" i="1"/>
  <c r="G3080" i="1" s="1"/>
  <c r="G3079" i="1" s="1"/>
  <c r="G3078" i="1" s="1"/>
  <c r="H962" i="1"/>
  <c r="H961" i="1" s="1"/>
  <c r="H520" i="1"/>
  <c r="H508" i="1" s="1"/>
  <c r="H507" i="1" s="1"/>
  <c r="H476" i="1"/>
  <c r="H472" i="1" s="1"/>
  <c r="H471" i="1" s="1"/>
  <c r="H465" i="1" s="1"/>
  <c r="H464" i="1" s="1"/>
  <c r="H380" i="1"/>
  <c r="H379" i="1" s="1"/>
  <c r="H188" i="1"/>
  <c r="H187" i="1" s="1"/>
  <c r="H136" i="1"/>
  <c r="H135" i="1" s="1"/>
  <c r="H54" i="1"/>
  <c r="H50" i="1" s="1"/>
  <c r="H49" i="1" s="1"/>
  <c r="G220" i="1"/>
  <c r="G219" i="1" s="1"/>
  <c r="G610" i="1"/>
  <c r="G644" i="1"/>
  <c r="G643" i="1" s="1"/>
  <c r="G717" i="1"/>
  <c r="G712" i="1" s="1"/>
  <c r="G1149" i="1"/>
  <c r="G1148" i="1" s="1"/>
  <c r="G1147" i="1" s="1"/>
  <c r="G1403" i="1"/>
  <c r="G1402" i="1" s="1"/>
  <c r="G1401" i="1" s="1"/>
  <c r="G1453" i="1"/>
  <c r="G1452" i="1" s="1"/>
  <c r="G1481" i="1"/>
  <c r="G1480" i="1" s="1"/>
  <c r="G2814" i="1"/>
  <c r="G2813" i="1" s="1"/>
  <c r="G3362" i="1"/>
  <c r="G3361" i="1" s="1"/>
  <c r="G3360" i="1" s="1"/>
  <c r="H1748" i="1"/>
  <c r="H1747" i="1" s="1"/>
  <c r="H1738" i="1"/>
  <c r="H1737" i="1" s="1"/>
  <c r="H1682" i="1"/>
  <c r="H1681" i="1" s="1"/>
  <c r="H1680" i="1" s="1"/>
  <c r="H1365" i="1"/>
  <c r="H1364" i="1" s="1"/>
  <c r="H1363" i="1" s="1"/>
  <c r="H1254" i="1"/>
  <c r="H1250" i="1" s="1"/>
  <c r="H1249" i="1" s="1"/>
  <c r="H1178" i="1"/>
  <c r="H1174" i="1" s="1"/>
  <c r="H1173" i="1" s="1"/>
  <c r="H1163" i="1"/>
  <c r="H1162" i="1" s="1"/>
  <c r="H1161" i="1" s="1"/>
  <c r="H1160" i="1" s="1"/>
  <c r="H1021" i="1"/>
  <c r="H951" i="1"/>
  <c r="H946" i="1"/>
  <c r="H945" i="1" s="1"/>
  <c r="H944" i="1" s="1"/>
  <c r="H717" i="1"/>
  <c r="H712" i="1" s="1"/>
  <c r="H636" i="1"/>
  <c r="H632" i="1" s="1"/>
  <c r="H631" i="1" s="1"/>
  <c r="H429" i="1"/>
  <c r="H422" i="1" s="1"/>
  <c r="H421" i="1" s="1"/>
  <c r="H420" i="1" s="1"/>
  <c r="H118" i="1"/>
  <c r="H114" i="1" s="1"/>
  <c r="H113" i="1" s="1"/>
  <c r="H107" i="1" s="1"/>
  <c r="G341" i="1"/>
  <c r="G372" i="1"/>
  <c r="G371" i="1" s="1"/>
  <c r="G520" i="1"/>
  <c r="G508" i="1" s="1"/>
  <c r="G507" i="1" s="1"/>
  <c r="G810" i="1"/>
  <c r="G809" i="1" s="1"/>
  <c r="G1315" i="1"/>
  <c r="G1314" i="1" s="1"/>
  <c r="G1313" i="1" s="1"/>
  <c r="G1327" i="1"/>
  <c r="G1655" i="1"/>
  <c r="G1654" i="1" s="1"/>
  <c r="G1649" i="1" s="1"/>
  <c r="G1648" i="1" s="1"/>
  <c r="G1701" i="1"/>
  <c r="G1700" i="1" s="1"/>
  <c r="G1694" i="1" s="1"/>
  <c r="G2000" i="1"/>
  <c r="G1999" i="1" s="1"/>
  <c r="G1998" i="1" s="1"/>
  <c r="G1600" i="1"/>
  <c r="G1599" i="1" s="1"/>
  <c r="G1598" i="1" s="1"/>
  <c r="G1597" i="1" s="1"/>
  <c r="G1610" i="1"/>
  <c r="G1606" i="1" s="1"/>
  <c r="G1605" i="1" s="1"/>
  <c r="G1916" i="1"/>
  <c r="G1915" i="1" s="1"/>
  <c r="G2018" i="1"/>
  <c r="G2017" i="1" s="1"/>
  <c r="G2016" i="1" s="1"/>
  <c r="G2015" i="1" s="1"/>
  <c r="G2105" i="1"/>
  <c r="G2104" i="1" s="1"/>
  <c r="G2506" i="1"/>
  <c r="G2505" i="1" s="1"/>
  <c r="G2504" i="1" s="1"/>
  <c r="G2503" i="1" s="1"/>
  <c r="G2502" i="1" s="1"/>
  <c r="G2563" i="1"/>
  <c r="G2562" i="1" s="1"/>
  <c r="G2555" i="1" s="1"/>
  <c r="G2554" i="1" s="1"/>
  <c r="G2669" i="1"/>
  <c r="G2668" i="1" s="1"/>
  <c r="G2667" i="1" s="1"/>
  <c r="G2660" i="1" s="1"/>
  <c r="G2730" i="1"/>
  <c r="G2729" i="1" s="1"/>
  <c r="G2728" i="1" s="1"/>
  <c r="G2727" i="1" s="1"/>
  <c r="G3015" i="1"/>
  <c r="G3014" i="1" s="1"/>
  <c r="G3013" i="1" s="1"/>
  <c r="G3006" i="1" s="1"/>
  <c r="G3171" i="1"/>
  <c r="G3170" i="1" s="1"/>
  <c r="G3169" i="1" s="1"/>
  <c r="G3168" i="1" s="1"/>
  <c r="G3167" i="1" s="1"/>
  <c r="G3266" i="1"/>
  <c r="G3673" i="1"/>
  <c r="G3672" i="1" s="1"/>
  <c r="G3671" i="1" s="1"/>
  <c r="G3750" i="1"/>
  <c r="G3749" i="1" s="1"/>
  <c r="G3748" i="1" s="1"/>
  <c r="G3747" i="1" s="1"/>
  <c r="G3746" i="1" s="1"/>
  <c r="G4079" i="1"/>
  <c r="G4728" i="1"/>
  <c r="G5745" i="1"/>
  <c r="G2166" i="1"/>
  <c r="G2165" i="1" s="1"/>
  <c r="G2164" i="1" s="1"/>
  <c r="G2163" i="1" s="1"/>
  <c r="G2207" i="1"/>
  <c r="G2206" i="1" s="1"/>
  <c r="G2199" i="1" s="1"/>
  <c r="G2198" i="1" s="1"/>
  <c r="G2254" i="1"/>
  <c r="G2250" i="1" s="1"/>
  <c r="G2249" i="1" s="1"/>
  <c r="G2333" i="1"/>
  <c r="G2329" i="1" s="1"/>
  <c r="G2328" i="1" s="1"/>
  <c r="G2364" i="1"/>
  <c r="G2363" i="1" s="1"/>
  <c r="G2362" i="1" s="1"/>
  <c r="G2624" i="1"/>
  <c r="G2829" i="1"/>
  <c r="G2875" i="1"/>
  <c r="G2874" i="1" s="1"/>
  <c r="G2873" i="1" s="1"/>
  <c r="G2872" i="1" s="1"/>
  <c r="G3098" i="1"/>
  <c r="G3097" i="1" s="1"/>
  <c r="G3096" i="1" s="1"/>
  <c r="G3340" i="1"/>
  <c r="G3339" i="1" s="1"/>
  <c r="G3338" i="1" s="1"/>
  <c r="G3391" i="1"/>
  <c r="G3390" i="1" s="1"/>
  <c r="G3459" i="1"/>
  <c r="G1868" i="1"/>
  <c r="G1867" i="1" s="1"/>
  <c r="G1866" i="1" s="1"/>
  <c r="G1865" i="1" s="1"/>
  <c r="G1959" i="1"/>
  <c r="G1958" i="1" s="1"/>
  <c r="G1957" i="1" s="1"/>
  <c r="G1956" i="1" s="1"/>
  <c r="G2110" i="1"/>
  <c r="G2185" i="1"/>
  <c r="G2184" i="1" s="1"/>
  <c r="G2237" i="1"/>
  <c r="G2236" i="1" s="1"/>
  <c r="G2235" i="1" s="1"/>
  <c r="G2234" i="1" s="1"/>
  <c r="G2262" i="1"/>
  <c r="G2275" i="1"/>
  <c r="G2476" i="1"/>
  <c r="G2475" i="1" s="1"/>
  <c r="G2470" i="1" s="1"/>
  <c r="G2469" i="1" s="1"/>
  <c r="G2601" i="1"/>
  <c r="G2597" i="1" s="1"/>
  <c r="G2596" i="1" s="1"/>
  <c r="G3287" i="1"/>
  <c r="G3380" i="1"/>
  <c r="G3379" i="1" s="1"/>
  <c r="G3378" i="1" s="1"/>
  <c r="G3377" i="1" s="1"/>
  <c r="G3538" i="1"/>
  <c r="G3537" i="1" s="1"/>
  <c r="G3530" i="1" s="1"/>
  <c r="G3529" i="1" s="1"/>
  <c r="G3706" i="1"/>
  <c r="G4234" i="1"/>
  <c r="G4233" i="1" s="1"/>
  <c r="G4232" i="1" s="1"/>
  <c r="G4231" i="1" s="1"/>
  <c r="G4391" i="1"/>
  <c r="G4387" i="1" s="1"/>
  <c r="G4833" i="1"/>
  <c r="G4832" i="1" s="1"/>
  <c r="G4877" i="1"/>
  <c r="G4876" i="1" s="1"/>
  <c r="G4875" i="1" s="1"/>
  <c r="G4979" i="1"/>
  <c r="G4978" i="1" s="1"/>
  <c r="G4977" i="1" s="1"/>
  <c r="G4976" i="1" s="1"/>
  <c r="G4975" i="1" s="1"/>
  <c r="G4974" i="1" s="1"/>
  <c r="G5172" i="1"/>
  <c r="G5171" i="1" s="1"/>
  <c r="G5170" i="1" s="1"/>
  <c r="G5203" i="1"/>
  <c r="G5285" i="1"/>
  <c r="G5325" i="1"/>
  <c r="G5578" i="1"/>
  <c r="G5608" i="1"/>
  <c r="G5607" i="1" s="1"/>
  <c r="G5606" i="1" s="1"/>
  <c r="G5776" i="1"/>
  <c r="G5775" i="1" s="1"/>
  <c r="G5774" i="1" s="1"/>
  <c r="G5802" i="1"/>
  <c r="G3998" i="1"/>
  <c r="G3994" i="1" s="1"/>
  <c r="G3993" i="1" s="1"/>
  <c r="G4584" i="1"/>
  <c r="G4577" i="1" s="1"/>
  <c r="G4625" i="1"/>
  <c r="G4803" i="1"/>
  <c r="G4802" i="1" s="1"/>
  <c r="G4801" i="1" s="1"/>
  <c r="G4912" i="1"/>
  <c r="G4908" i="1" s="1"/>
  <c r="G4907" i="1" s="1"/>
  <c r="G5029" i="1"/>
  <c r="G5028" i="1" s="1"/>
  <c r="G5027" i="1" s="1"/>
  <c r="G5026" i="1" s="1"/>
  <c r="G5194" i="1"/>
  <c r="G5729" i="1"/>
  <c r="G5725" i="1" s="1"/>
  <c r="G5724" i="1" s="1"/>
  <c r="G5876" i="1"/>
  <c r="G5872" i="1" s="1"/>
  <c r="G5871" i="1" s="1"/>
  <c r="G3568" i="1"/>
  <c r="G3567" i="1" s="1"/>
  <c r="G3566" i="1" s="1"/>
  <c r="G3565" i="1" s="1"/>
  <c r="G3845" i="1"/>
  <c r="G3844" i="1" s="1"/>
  <c r="G3839" i="1" s="1"/>
  <c r="G4039" i="1"/>
  <c r="G4035" i="1" s="1"/>
  <c r="G4034" i="1" s="1"/>
  <c r="G4298" i="1"/>
  <c r="G4297" i="1" s="1"/>
  <c r="G4296" i="1" s="1"/>
  <c r="G4295" i="1" s="1"/>
  <c r="G4674" i="1"/>
  <c r="G4673" i="1" s="1"/>
  <c r="G4672" i="1" s="1"/>
  <c r="G4671" i="1" s="1"/>
  <c r="G4687" i="1"/>
  <c r="G4683" i="1" s="1"/>
  <c r="G4682" i="1" s="1"/>
  <c r="G4754" i="1"/>
  <c r="G4753" i="1" s="1"/>
  <c r="G5049" i="1"/>
  <c r="G5091" i="1"/>
  <c r="G5090" i="1" s="1"/>
  <c r="G5089" i="1" s="1"/>
  <c r="G5148" i="1"/>
  <c r="G5646" i="1"/>
  <c r="G5642" i="1" s="1"/>
  <c r="G5637" i="1" s="1"/>
  <c r="G5636" i="1" s="1"/>
  <c r="G5635" i="1" s="1"/>
  <c r="G5634" i="1" s="1"/>
  <c r="G5783" i="1"/>
  <c r="G5782" i="1" s="1"/>
  <c r="G5792" i="1"/>
  <c r="G5791" i="1" s="1"/>
  <c r="G5790" i="1" s="1"/>
  <c r="G5789" i="1" s="1"/>
  <c r="G5788" i="1" s="1"/>
  <c r="G5857" i="1"/>
  <c r="G5856" i="1" s="1"/>
  <c r="G5855" i="1" s="1"/>
  <c r="G5848" i="1" s="1"/>
  <c r="G5905" i="1"/>
  <c r="G5904" i="1" s="1"/>
  <c r="G5903" i="1" s="1"/>
  <c r="G67" i="1"/>
  <c r="G66" i="1" s="1"/>
  <c r="G636" i="1"/>
  <c r="G632" i="1" s="1"/>
  <c r="G631" i="1" s="1"/>
  <c r="G670" i="1"/>
  <c r="G784" i="1"/>
  <c r="G951" i="1"/>
  <c r="G1392" i="1"/>
  <c r="G1434" i="1"/>
  <c r="G1433" i="1" s="1"/>
  <c r="G1432" i="1" s="1"/>
  <c r="G1431" i="1" s="1"/>
  <c r="G1557" i="1"/>
  <c r="G1556" i="1" s="1"/>
  <c r="G1584" i="1"/>
  <c r="G1816" i="1"/>
  <c r="G1815" i="1" s="1"/>
  <c r="G118" i="1"/>
  <c r="G114" i="1" s="1"/>
  <c r="G113" i="1" s="1"/>
  <c r="G107" i="1" s="1"/>
  <c r="G289" i="1"/>
  <c r="G288" i="1" s="1"/>
  <c r="G287" i="1" s="1"/>
  <c r="G324" i="1"/>
  <c r="G320" i="1" s="1"/>
  <c r="G319" i="1" s="1"/>
  <c r="G549" i="1"/>
  <c r="G598" i="1"/>
  <c r="G32" i="1"/>
  <c r="G380" i="1"/>
  <c r="G379" i="1" s="1"/>
  <c r="G476" i="1"/>
  <c r="G472" i="1" s="1"/>
  <c r="G471" i="1" s="1"/>
  <c r="G465" i="1" s="1"/>
  <c r="G464" i="1" s="1"/>
  <c r="G911" i="1"/>
  <c r="G910" i="1" s="1"/>
  <c r="G909" i="1" s="1"/>
  <c r="G908" i="1" s="1"/>
  <c r="G1003" i="1"/>
  <c r="G1002" i="1" s="1"/>
  <c r="G1134" i="1"/>
  <c r="G1133" i="1" s="1"/>
  <c r="G1132" i="1" s="1"/>
  <c r="G1131" i="1" s="1"/>
  <c r="G1215" i="1"/>
  <c r="G1214" i="1" s="1"/>
  <c r="G1365" i="1"/>
  <c r="G1364" i="1" s="1"/>
  <c r="G1363" i="1" s="1"/>
  <c r="G1507" i="1"/>
  <c r="G1506" i="1" s="1"/>
  <c r="G1505" i="1" s="1"/>
  <c r="G1504" i="1" s="1"/>
  <c r="G1536" i="1"/>
  <c r="G2399" i="1"/>
  <c r="G2398" i="1" s="1"/>
  <c r="G1908" i="1"/>
  <c r="G1641" i="1"/>
  <c r="G1640" i="1" s="1"/>
  <c r="G1639" i="1" s="1"/>
  <c r="G2095" i="1"/>
  <c r="G2094" i="1" s="1"/>
  <c r="G2151" i="1"/>
  <c r="G2150" i="1" s="1"/>
  <c r="G2149" i="1" s="1"/>
  <c r="G2148" i="1" s="1"/>
  <c r="G2147" i="1" s="1"/>
  <c r="G2611" i="1"/>
  <c r="G2720" i="1"/>
  <c r="G2719" i="1" s="1"/>
  <c r="G2718" i="1" s="1"/>
  <c r="G3551" i="1"/>
  <c r="G3550" i="1" s="1"/>
  <c r="G2039" i="1"/>
  <c r="G2038" i="1" s="1"/>
  <c r="G2037" i="1" s="1"/>
  <c r="G2307" i="1"/>
  <c r="G2342" i="1"/>
  <c r="G2341" i="1" s="1"/>
  <c r="G2340" i="1" s="1"/>
  <c r="G2764" i="1"/>
  <c r="G2763" i="1" s="1"/>
  <c r="G2762" i="1" s="1"/>
  <c r="G2890" i="1"/>
  <c r="G2889" i="1" s="1"/>
  <c r="G2979" i="1"/>
  <c r="G3110" i="1"/>
  <c r="G3198" i="1"/>
  <c r="G3197" i="1" s="1"/>
  <c r="G3212" i="1"/>
  <c r="G3211" i="1" s="1"/>
  <c r="G3032" i="1"/>
  <c r="G3028" i="1" s="1"/>
  <c r="G3027" i="1" s="1"/>
  <c r="G3020" i="1" s="1"/>
  <c r="G3063" i="1"/>
  <c r="G3062" i="1" s="1"/>
  <c r="G3061" i="1" s="1"/>
  <c r="G3733" i="1"/>
  <c r="G3732" i="1" s="1"/>
  <c r="G3151" i="1"/>
  <c r="G3256" i="1"/>
  <c r="G3252" i="1" s="1"/>
  <c r="G3251" i="1" s="1"/>
  <c r="G3593" i="1"/>
  <c r="G3073" i="1"/>
  <c r="G3072" i="1" s="1"/>
  <c r="G3071" i="1" s="1"/>
  <c r="G3070" i="1" s="1"/>
  <c r="G3188" i="1"/>
  <c r="G3187" i="1" s="1"/>
  <c r="G3186" i="1" s="1"/>
  <c r="G3185" i="1" s="1"/>
  <c r="G3611" i="1"/>
  <c r="G3610" i="1" s="1"/>
  <c r="G3975" i="1"/>
  <c r="G3974" i="1" s="1"/>
  <c r="G3883" i="1"/>
  <c r="G3913" i="1"/>
  <c r="G3947" i="1"/>
  <c r="G3946" i="1" s="1"/>
  <c r="G3935" i="1" s="1"/>
  <c r="G4791" i="1"/>
  <c r="G4273" i="1"/>
  <c r="G4272" i="1" s="1"/>
  <c r="G4271" i="1" s="1"/>
  <c r="G4270" i="1" s="1"/>
  <c r="G4559" i="1"/>
  <c r="G4570" i="1"/>
  <c r="G4565" i="1" s="1"/>
  <c r="G4784" i="1"/>
  <c r="G4780" i="1" s="1"/>
  <c r="G4779" i="1" s="1"/>
  <c r="G5062" i="1"/>
  <c r="G4546" i="1"/>
  <c r="G4764" i="1"/>
  <c r="G4847" i="1"/>
  <c r="G4846" i="1" s="1"/>
  <c r="G4845" i="1" s="1"/>
  <c r="G5556" i="1"/>
  <c r="G5555" i="1" s="1"/>
  <c r="G5598" i="1"/>
  <c r="G5597" i="1" s="1"/>
  <c r="G5596" i="1" s="1"/>
  <c r="G5595" i="1" s="1"/>
  <c r="G5141" i="1"/>
  <c r="G5318" i="1"/>
  <c r="G5436" i="1"/>
  <c r="G5158" i="1"/>
  <c r="H5918" i="1"/>
  <c r="H5917" i="1" s="1"/>
  <c r="H5745" i="1"/>
  <c r="H5683" i="1"/>
  <c r="H4584" i="1"/>
  <c r="H4577" i="1" s="1"/>
  <c r="H5792" i="1"/>
  <c r="H5791" i="1" s="1"/>
  <c r="H5790" i="1" s="1"/>
  <c r="H5789" i="1" s="1"/>
  <c r="H5788" i="1" s="1"/>
  <c r="H5665" i="1"/>
  <c r="H5661" i="1" s="1"/>
  <c r="H5656" i="1" s="1"/>
  <c r="H5655" i="1" s="1"/>
  <c r="H5654" i="1" s="1"/>
  <c r="H5653" i="1" s="1"/>
  <c r="H5049" i="1"/>
  <c r="H4728" i="1"/>
  <c r="H5677" i="1"/>
  <c r="H5676" i="1" s="1"/>
  <c r="H5675" i="1" s="1"/>
  <c r="H5627" i="1"/>
  <c r="H5623" i="1" s="1"/>
  <c r="H5622" i="1" s="1"/>
  <c r="H5598" i="1"/>
  <c r="H5597" i="1" s="1"/>
  <c r="H5596" i="1" s="1"/>
  <c r="H5595" i="1" s="1"/>
  <c r="H5459" i="1"/>
  <c r="H5446" i="1" s="1"/>
  <c r="H4273" i="1"/>
  <c r="H4272" i="1" s="1"/>
  <c r="H4271" i="1" s="1"/>
  <c r="H4270" i="1" s="1"/>
  <c r="H5333" i="1"/>
  <c r="H4912" i="1"/>
  <c r="H4908" i="1" s="1"/>
  <c r="H4907" i="1" s="1"/>
  <c r="H3593" i="1"/>
  <c r="H5091" i="1"/>
  <c r="H5090" i="1" s="1"/>
  <c r="H5089" i="1" s="1"/>
  <c r="H5088" i="1" s="1"/>
  <c r="H5029" i="1"/>
  <c r="H5028" i="1" s="1"/>
  <c r="H5027" i="1" s="1"/>
  <c r="H5026" i="1" s="1"/>
  <c r="H4943" i="1"/>
  <c r="H4942" i="1" s="1"/>
  <c r="H4941" i="1" s="1"/>
  <c r="H4887" i="1"/>
  <c r="H4886" i="1" s="1"/>
  <c r="H4638" i="1"/>
  <c r="H4298" i="1"/>
  <c r="H4297" i="1" s="1"/>
  <c r="H4296" i="1" s="1"/>
  <c r="H4295" i="1" s="1"/>
  <c r="H4059" i="1"/>
  <c r="H4058" i="1" s="1"/>
  <c r="H4057" i="1" s="1"/>
  <c r="H4056" i="1" s="1"/>
  <c r="H3923" i="1"/>
  <c r="H3680" i="1"/>
  <c r="H3551" i="1"/>
  <c r="H3550" i="1" s="1"/>
  <c r="H2527" i="1"/>
  <c r="H2526" i="1" s="1"/>
  <c r="H2525" i="1" s="1"/>
  <c r="H2524" i="1" s="1"/>
  <c r="H4847" i="1"/>
  <c r="H4846" i="1" s="1"/>
  <c r="H4845" i="1" s="1"/>
  <c r="H4546" i="1"/>
  <c r="H4380" i="1"/>
  <c r="H4079" i="1"/>
  <c r="H3853" i="1"/>
  <c r="H3876" i="1"/>
  <c r="H3750" i="1"/>
  <c r="H3749" i="1" s="1"/>
  <c r="H3748" i="1" s="1"/>
  <c r="H3747" i="1" s="1"/>
  <c r="H3746" i="1" s="1"/>
  <c r="H3516" i="1"/>
  <c r="H3515" i="1" s="1"/>
  <c r="H3655" i="1"/>
  <c r="H3654" i="1" s="1"/>
  <c r="H3653" i="1" s="1"/>
  <c r="H2890" i="1"/>
  <c r="H2889" i="1" s="1"/>
  <c r="H3998" i="1"/>
  <c r="H3994" i="1" s="1"/>
  <c r="H3993" i="1" s="1"/>
  <c r="H3725" i="1"/>
  <c r="H3724" i="1" s="1"/>
  <c r="H2541" i="1"/>
  <c r="H2540" i="1" s="1"/>
  <c r="H3391" i="1"/>
  <c r="H3390" i="1" s="1"/>
  <c r="H3380" i="1"/>
  <c r="H3379" i="1" s="1"/>
  <c r="H3378" i="1" s="1"/>
  <c r="H3377" i="1" s="1"/>
  <c r="H3340" i="1"/>
  <c r="H3339" i="1" s="1"/>
  <c r="H3338" i="1" s="1"/>
  <c r="H3294" i="1"/>
  <c r="H3293" i="1" s="1"/>
  <c r="H3198" i="1"/>
  <c r="H3197" i="1" s="1"/>
  <c r="H3063" i="1"/>
  <c r="H3062" i="1" s="1"/>
  <c r="H3061" i="1" s="1"/>
  <c r="H2955" i="1"/>
  <c r="H2951" i="1" s="1"/>
  <c r="H2950" i="1" s="1"/>
  <c r="H2857" i="1"/>
  <c r="H2856" i="1" s="1"/>
  <c r="H2855" i="1" s="1"/>
  <c r="H2854" i="1" s="1"/>
  <c r="H2853" i="1" s="1"/>
  <c r="H2846" i="1"/>
  <c r="H2845" i="1" s="1"/>
  <c r="H3399" i="1"/>
  <c r="H3398" i="1" s="1"/>
  <c r="H3397" i="1" s="1"/>
  <c r="H3073" i="1"/>
  <c r="H3072" i="1" s="1"/>
  <c r="H3071" i="1" s="1"/>
  <c r="H3070" i="1" s="1"/>
  <c r="H2720" i="1"/>
  <c r="H2719" i="1" s="1"/>
  <c r="H2718" i="1" s="1"/>
  <c r="H3188" i="1"/>
  <c r="H3187" i="1" s="1"/>
  <c r="H3186" i="1" s="1"/>
  <c r="H3185" i="1" s="1"/>
  <c r="H3151" i="1"/>
  <c r="H3141" i="1"/>
  <c r="H3140" i="1" s="1"/>
  <c r="H3139" i="1" s="1"/>
  <c r="H3138" i="1" s="1"/>
  <c r="H2185" i="1"/>
  <c r="H2184" i="1" s="1"/>
  <c r="H2110" i="1"/>
  <c r="H1895" i="1"/>
  <c r="H2262" i="1"/>
  <c r="H1816" i="1"/>
  <c r="H1815" i="1" s="1"/>
  <c r="H1797" i="1"/>
  <c r="H1796" i="1" s="1"/>
  <c r="H1795" i="1" s="1"/>
  <c r="H1794" i="1" s="1"/>
  <c r="H1722" i="1"/>
  <c r="H1721" i="1" s="1"/>
  <c r="H2237" i="1"/>
  <c r="H2236" i="1" s="1"/>
  <c r="H2235" i="1" s="1"/>
  <c r="H2234" i="1" s="1"/>
  <c r="H2018" i="1"/>
  <c r="H2017" i="1" s="1"/>
  <c r="H2016" i="1" s="1"/>
  <c r="H2015" i="1" s="1"/>
  <c r="H2010" i="1"/>
  <c r="H2009" i="1" s="1"/>
  <c r="H2008" i="1" s="1"/>
  <c r="H2007" i="1" s="1"/>
  <c r="H2000" i="1"/>
  <c r="H1999" i="1" s="1"/>
  <c r="H1998" i="1" s="1"/>
  <c r="H1655" i="1"/>
  <c r="H1654" i="1" s="1"/>
  <c r="H1649" i="1" s="1"/>
  <c r="H1648" i="1" s="1"/>
  <c r="H1619" i="1"/>
  <c r="H1618" i="1" s="1"/>
  <c r="H1617" i="1" s="1"/>
  <c r="H1481" i="1"/>
  <c r="H1480" i="1" s="1"/>
  <c r="H2039" i="1"/>
  <c r="H2038" i="1" s="1"/>
  <c r="H2037" i="1" s="1"/>
  <c r="H1851" i="1"/>
  <c r="H1850" i="1" s="1"/>
  <c r="H1584" i="1"/>
  <c r="H1453" i="1"/>
  <c r="H1452" i="1" s="1"/>
  <c r="H1327" i="1"/>
  <c r="H1188" i="1"/>
  <c r="H1295" i="1"/>
  <c r="H1294" i="1" s="1"/>
  <c r="H1293" i="1" s="1"/>
  <c r="H1292" i="1" s="1"/>
  <c r="H1110" i="1"/>
  <c r="H1109" i="1" s="1"/>
  <c r="H837" i="1"/>
  <c r="H784" i="1"/>
  <c r="H670" i="1"/>
  <c r="H777" i="1"/>
  <c r="H456" i="1"/>
  <c r="H767" i="1"/>
  <c r="H766" i="1" s="1"/>
  <c r="H761" i="1" s="1"/>
  <c r="H610" i="1"/>
  <c r="H289" i="1"/>
  <c r="H288" i="1" s="1"/>
  <c r="H287" i="1" s="1"/>
  <c r="H810" i="1"/>
  <c r="H809" i="1" s="1"/>
  <c r="H598" i="1"/>
  <c r="H549" i="1"/>
  <c r="H269" i="1"/>
  <c r="H268" i="1" s="1"/>
  <c r="H341" i="1"/>
  <c r="H23" i="1"/>
  <c r="G3279" i="1" l="1"/>
  <c r="G5098" i="1"/>
  <c r="G5097" i="1" s="1"/>
  <c r="G5088" i="1" s="1"/>
  <c r="N5099" i="1"/>
  <c r="G3286" i="1"/>
  <c r="N3286" i="1" s="1"/>
  <c r="N3287" i="1"/>
  <c r="H3265" i="1"/>
  <c r="H3264" i="1" s="1"/>
  <c r="H3263" i="1" s="1"/>
  <c r="H5865" i="1"/>
  <c r="H5864" i="1" s="1"/>
  <c r="G5865" i="1"/>
  <c r="G5864" i="1" s="1"/>
  <c r="G5715" i="1"/>
  <c r="G5714" i="1" s="1"/>
  <c r="H5715" i="1"/>
  <c r="H5714" i="1" s="1"/>
  <c r="H4844" i="1"/>
  <c r="H4843" i="1" s="1"/>
  <c r="H5501" i="1"/>
  <c r="H5500" i="1" s="1"/>
  <c r="H4898" i="1"/>
  <c r="H4897" i="1" s="1"/>
  <c r="G4898" i="1"/>
  <c r="G4897" i="1" s="1"/>
  <c r="G4844" i="1"/>
  <c r="G4843" i="1" s="1"/>
  <c r="H4321" i="1"/>
  <c r="H4313" i="1" s="1"/>
  <c r="G4321" i="1"/>
  <c r="G4313" i="1" s="1"/>
  <c r="H2812" i="1"/>
  <c r="H2811" i="1" s="1"/>
  <c r="H2372" i="1"/>
  <c r="H2371" i="1" s="1"/>
  <c r="H2339" i="1" s="1"/>
  <c r="G2372" i="1"/>
  <c r="G2371" i="1" s="1"/>
  <c r="G2339" i="1" s="1"/>
  <c r="G236" i="1"/>
  <c r="G235" i="1" s="1"/>
  <c r="G234" i="1" s="1"/>
  <c r="G233" i="1" s="1"/>
  <c r="G232" i="1" s="1"/>
  <c r="H236" i="1"/>
  <c r="H235" i="1" s="1"/>
  <c r="H234" i="1" s="1"/>
  <c r="H233" i="1" s="1"/>
  <c r="H232" i="1" s="1"/>
  <c r="H165" i="1"/>
  <c r="H164" i="1" s="1"/>
  <c r="G5435" i="1"/>
  <c r="H5435" i="1"/>
  <c r="G5500" i="1"/>
  <c r="G4396" i="1"/>
  <c r="H4396" i="1"/>
  <c r="G1730" i="1"/>
  <c r="G1729" i="1" s="1"/>
  <c r="G1714" i="1" s="1"/>
  <c r="G1706" i="1" s="1"/>
  <c r="H1730" i="1"/>
  <c r="H1729" i="1" s="1"/>
  <c r="H1714" i="1" s="1"/>
  <c r="H1706" i="1" s="1"/>
  <c r="G1374" i="1"/>
  <c r="G1373" i="1" s="1"/>
  <c r="H1374" i="1"/>
  <c r="H1373" i="1" s="1"/>
  <c r="H2406" i="1"/>
  <c r="G5568" i="1"/>
  <c r="G5567" i="1" s="1"/>
  <c r="G5554" i="1" s="1"/>
  <c r="G5553" i="1" s="1"/>
  <c r="G3237" i="1"/>
  <c r="H5801" i="1"/>
  <c r="H5800" i="1" s="1"/>
  <c r="H5799" i="1" s="1"/>
  <c r="G2936" i="1"/>
  <c r="G1679" i="1"/>
  <c r="G3458" i="1"/>
  <c r="G2319" i="1"/>
  <c r="G2306" i="1" s="1"/>
  <c r="H669" i="1"/>
  <c r="H668" i="1" s="1"/>
  <c r="G2828" i="1"/>
  <c r="H4703" i="1"/>
  <c r="H4702" i="1" s="1"/>
  <c r="G340" i="1"/>
  <c r="G339" i="1" s="1"/>
  <c r="G332" i="1" s="1"/>
  <c r="G331" i="1" s="1"/>
  <c r="H2036" i="1"/>
  <c r="G2117" i="1"/>
  <c r="H1955" i="1"/>
  <c r="H1942" i="1" s="1"/>
  <c r="G5682" i="1"/>
  <c r="H3564" i="1"/>
  <c r="G1015" i="1"/>
  <c r="G1014" i="1" s="1"/>
  <c r="G669" i="1"/>
  <c r="G668" i="1" s="1"/>
  <c r="G5902" i="1"/>
  <c r="G5901" i="1" s="1"/>
  <c r="G5888" i="1" s="1"/>
  <c r="H3237" i="1"/>
  <c r="G4703" i="1"/>
  <c r="G4702" i="1" s="1"/>
  <c r="H22" i="1"/>
  <c r="H21" i="1" s="1"/>
  <c r="H12" i="1" s="1"/>
  <c r="H11" i="1" s="1"/>
  <c r="H10" i="1" s="1"/>
  <c r="H9" i="1" s="1"/>
  <c r="H4366" i="1"/>
  <c r="G5284" i="1"/>
  <c r="G5283" i="1" s="1"/>
  <c r="G5258" i="1" s="1"/>
  <c r="H1679" i="1"/>
  <c r="H1059" i="1"/>
  <c r="G620" i="1"/>
  <c r="H5317" i="1"/>
  <c r="H5310" i="1" s="1"/>
  <c r="H3317" i="1"/>
  <c r="H3309" i="1" s="1"/>
  <c r="H4874" i="1"/>
  <c r="H4873" i="1" s="1"/>
  <c r="H4872" i="1" s="1"/>
  <c r="H3095" i="1"/>
  <c r="H3396" i="1"/>
  <c r="G3095" i="1"/>
  <c r="G1955" i="1"/>
  <c r="G1942" i="1" s="1"/>
  <c r="H1596" i="1"/>
  <c r="H1583" i="1" s="1"/>
  <c r="G5801" i="1"/>
  <c r="G5800" i="1" s="1"/>
  <c r="G5799" i="1" s="1"/>
  <c r="G4624" i="1"/>
  <c r="G4576" i="1" s="1"/>
  <c r="H1391" i="1"/>
  <c r="G4874" i="1"/>
  <c r="G4873" i="1" s="1"/>
  <c r="G4872" i="1" s="1"/>
  <c r="G5744" i="1"/>
  <c r="G5743" i="1" s="1"/>
  <c r="G5742" i="1" s="1"/>
  <c r="G5741" i="1" s="1"/>
  <c r="H311" i="1"/>
  <c r="H286" i="1" s="1"/>
  <c r="H1879" i="1"/>
  <c r="H1878" i="1" s="1"/>
  <c r="H1864" i="1" s="1"/>
  <c r="H2233" i="1"/>
  <c r="H3150" i="1"/>
  <c r="H3121" i="1" s="1"/>
  <c r="H3120" i="1" s="1"/>
  <c r="H1108" i="1"/>
  <c r="H1107" i="1" s="1"/>
  <c r="G1240" i="1"/>
  <c r="G1232" i="1" s="1"/>
  <c r="G836" i="1"/>
  <c r="G835" i="1" s="1"/>
  <c r="G834" i="1" s="1"/>
  <c r="G833" i="1" s="1"/>
  <c r="H4545" i="1"/>
  <c r="H4544" i="1" s="1"/>
  <c r="G5048" i="1"/>
  <c r="G5047" i="1" s="1"/>
  <c r="G4269" i="1"/>
  <c r="G4022" i="1"/>
  <c r="G4021" i="1" s="1"/>
  <c r="G2233" i="1"/>
  <c r="G1108" i="1"/>
  <c r="G1107" i="1" s="1"/>
  <c r="G311" i="1"/>
  <c r="G286" i="1" s="1"/>
  <c r="G3442" i="1"/>
  <c r="G3441" i="1" s="1"/>
  <c r="G2406" i="1"/>
  <c r="G1879" i="1"/>
  <c r="G1878" i="1" s="1"/>
  <c r="G1864" i="1" s="1"/>
  <c r="G134" i="1"/>
  <c r="G133" i="1" s="1"/>
  <c r="G106" i="1" s="1"/>
  <c r="G105" i="1" s="1"/>
  <c r="H2319" i="1"/>
  <c r="H2306" i="1" s="1"/>
  <c r="H4811" i="1"/>
  <c r="H4810" i="1" s="1"/>
  <c r="H4800" i="1" s="1"/>
  <c r="H5568" i="1"/>
  <c r="H5567" i="1" s="1"/>
  <c r="H5554" i="1" s="1"/>
  <c r="H5553" i="1" s="1"/>
  <c r="H5140" i="1"/>
  <c r="G3912" i="1"/>
  <c r="G3911" i="1" s="1"/>
  <c r="G3910" i="1" s="1"/>
  <c r="H3458" i="1"/>
  <c r="H1535" i="1"/>
  <c r="H1534" i="1" s="1"/>
  <c r="H1533" i="1" s="1"/>
  <c r="H340" i="1"/>
  <c r="H339" i="1" s="1"/>
  <c r="H332" i="1" s="1"/>
  <c r="H331" i="1" s="1"/>
  <c r="G3852" i="1"/>
  <c r="G3851" i="1" s="1"/>
  <c r="G3850" i="1" s="1"/>
  <c r="G3150" i="1"/>
  <c r="G3121" i="1" s="1"/>
  <c r="G3120" i="1" s="1"/>
  <c r="G5605" i="1"/>
  <c r="H2965" i="1"/>
  <c r="H2964" i="1" s="1"/>
  <c r="H2963" i="1" s="1"/>
  <c r="H5157" i="1"/>
  <c r="G4929" i="1"/>
  <c r="G4928" i="1" s="1"/>
  <c r="G4927" i="1" s="1"/>
  <c r="H532" i="1"/>
  <c r="H506" i="1" s="1"/>
  <c r="H493" i="1" s="1"/>
  <c r="H3973" i="1"/>
  <c r="H3972" i="1" s="1"/>
  <c r="H5048" i="1"/>
  <c r="H5047" i="1" s="1"/>
  <c r="H5046" i="1" s="1"/>
  <c r="H5017" i="1" s="1"/>
  <c r="G776" i="1"/>
  <c r="G775" i="1" s="1"/>
  <c r="G4670" i="1"/>
  <c r="H370" i="1"/>
  <c r="H369" i="1" s="1"/>
  <c r="G3564" i="1"/>
  <c r="G263" i="1"/>
  <c r="G257" i="1" s="1"/>
  <c r="G256" i="1" s="1"/>
  <c r="G255" i="1" s="1"/>
  <c r="H4078" i="1"/>
  <c r="H4077" i="1" s="1"/>
  <c r="H4076" i="1" s="1"/>
  <c r="H4075" i="1" s="1"/>
  <c r="G3396" i="1"/>
  <c r="G2036" i="1"/>
  <c r="G2582" i="1"/>
  <c r="G1059" i="1"/>
  <c r="G5157" i="1"/>
  <c r="H4646" i="1"/>
  <c r="H4645" i="1" s="1"/>
  <c r="H2828" i="1"/>
  <c r="H2117" i="1"/>
  <c r="G1159" i="1"/>
  <c r="G407" i="1"/>
  <c r="G3317" i="1"/>
  <c r="G3309" i="1" s="1"/>
  <c r="H1312" i="1"/>
  <c r="G5317" i="1"/>
  <c r="G5310" i="1" s="1"/>
  <c r="G2965" i="1"/>
  <c r="G2964" i="1" s="1"/>
  <c r="G2963" i="1" s="1"/>
  <c r="G5193" i="1"/>
  <c r="G5192" i="1" s="1"/>
  <c r="G1187" i="1"/>
  <c r="G1186" i="1" s="1"/>
  <c r="G1185" i="1" s="1"/>
  <c r="G4993" i="1"/>
  <c r="G4992" i="1" s="1"/>
  <c r="G4991" i="1" s="1"/>
  <c r="G4990" i="1" s="1"/>
  <c r="G4646" i="1"/>
  <c r="G4645" i="1" s="1"/>
  <c r="H4993" i="1"/>
  <c r="H4992" i="1" s="1"/>
  <c r="H4991" i="1" s="1"/>
  <c r="H4990" i="1" s="1"/>
  <c r="H3592" i="1"/>
  <c r="H3591" i="1" s="1"/>
  <c r="H3590" i="1" s="1"/>
  <c r="G3691" i="1"/>
  <c r="G3652" i="1"/>
  <c r="H5284" i="1"/>
  <c r="H5283" i="1" s="1"/>
  <c r="H5258" i="1" s="1"/>
  <c r="H3442" i="1"/>
  <c r="H3441" i="1" s="1"/>
  <c r="H4670" i="1"/>
  <c r="H1187" i="1"/>
  <c r="H1186" i="1" s="1"/>
  <c r="H1185" i="1" s="1"/>
  <c r="G4078" i="1"/>
  <c r="G4077" i="1" s="1"/>
  <c r="G4076" i="1" s="1"/>
  <c r="G4075" i="1" s="1"/>
  <c r="H2610" i="1"/>
  <c r="H2609" i="1" s="1"/>
  <c r="H2608" i="1" s="1"/>
  <c r="G4811" i="1"/>
  <c r="G4810" i="1" s="1"/>
  <c r="G4800" i="1" s="1"/>
  <c r="G4366" i="1"/>
  <c r="H186" i="1"/>
  <c r="H185" i="1" s="1"/>
  <c r="H184" i="1" s="1"/>
  <c r="H183" i="1" s="1"/>
  <c r="H743" i="1"/>
  <c r="H742" i="1" s="1"/>
  <c r="H1159" i="1"/>
  <c r="H2103" i="1"/>
  <c r="H2102" i="1" s="1"/>
  <c r="H2659" i="1"/>
  <c r="H960" i="1"/>
  <c r="H943" i="1" s="1"/>
  <c r="G4134" i="1"/>
  <c r="G3717" i="1"/>
  <c r="G3716" i="1" s="1"/>
  <c r="G2659" i="1"/>
  <c r="G1391" i="1"/>
  <c r="G2103" i="1"/>
  <c r="G2102" i="1" s="1"/>
  <c r="H694" i="1"/>
  <c r="H1015" i="1"/>
  <c r="H1014" i="1" s="1"/>
  <c r="G2812" i="1"/>
  <c r="G2811" i="1" s="1"/>
  <c r="H134" i="1"/>
  <c r="H133" i="1" s="1"/>
  <c r="H106" i="1" s="1"/>
  <c r="H105" i="1" s="1"/>
  <c r="H2582" i="1"/>
  <c r="H5605" i="1"/>
  <c r="H2261" i="1"/>
  <c r="H2260" i="1" s="1"/>
  <c r="H2259" i="1" s="1"/>
  <c r="G2452" i="1"/>
  <c r="G2444" i="1" s="1"/>
  <c r="G22" i="1"/>
  <c r="G21" i="1" s="1"/>
  <c r="G12" i="1" s="1"/>
  <c r="G11" i="1" s="1"/>
  <c r="G10" i="1" s="1"/>
  <c r="G9" i="1" s="1"/>
  <c r="G532" i="1"/>
  <c r="G506" i="1" s="1"/>
  <c r="G493" i="1" s="1"/>
  <c r="H5193" i="1"/>
  <c r="H5192" i="1" s="1"/>
  <c r="H2936" i="1"/>
  <c r="G1975" i="1"/>
  <c r="H1240" i="1"/>
  <c r="H1232" i="1" s="1"/>
  <c r="H836" i="1"/>
  <c r="H835" i="1" s="1"/>
  <c r="H834" i="1" s="1"/>
  <c r="H833" i="1" s="1"/>
  <c r="H1260" i="1"/>
  <c r="H2692" i="1"/>
  <c r="H3717" i="1"/>
  <c r="H3716" i="1" s="1"/>
  <c r="G186" i="1"/>
  <c r="G185" i="1" s="1"/>
  <c r="G184" i="1" s="1"/>
  <c r="G183" i="1" s="1"/>
  <c r="G4727" i="1"/>
  <c r="G4726" i="1" s="1"/>
  <c r="G4725" i="1" s="1"/>
  <c r="H3912" i="1"/>
  <c r="H3911" i="1" s="1"/>
  <c r="H3910" i="1" s="1"/>
  <c r="G1535" i="1"/>
  <c r="G1534" i="1" s="1"/>
  <c r="G1533" i="1" s="1"/>
  <c r="G3337" i="1"/>
  <c r="G743" i="1"/>
  <c r="G742" i="1" s="1"/>
  <c r="H1503" i="1"/>
  <c r="H4624" i="1"/>
  <c r="H4576" i="1" s="1"/>
  <c r="G1616" i="1"/>
  <c r="G1312" i="1"/>
  <c r="G1894" i="1"/>
  <c r="G1893" i="1" s="1"/>
  <c r="G1892" i="1" s="1"/>
  <c r="H3005" i="1"/>
  <c r="H2452" i="1"/>
  <c r="H2444" i="1" s="1"/>
  <c r="H3337" i="1"/>
  <c r="H3823" i="1"/>
  <c r="H4134" i="1"/>
  <c r="H4269" i="1"/>
  <c r="H4727" i="1"/>
  <c r="H4726" i="1" s="1"/>
  <c r="H4725" i="1" s="1"/>
  <c r="H5682" i="1"/>
  <c r="G4545" i="1"/>
  <c r="G4544" i="1" s="1"/>
  <c r="G3973" i="1"/>
  <c r="G3972" i="1" s="1"/>
  <c r="G3592" i="1"/>
  <c r="G3591" i="1" s="1"/>
  <c r="G3590" i="1" s="1"/>
  <c r="G2610" i="1"/>
  <c r="G2609" i="1" s="1"/>
  <c r="G2608" i="1" s="1"/>
  <c r="G1130" i="1"/>
  <c r="G694" i="1"/>
  <c r="H407" i="1"/>
  <c r="H3852" i="1"/>
  <c r="H3851" i="1" s="1"/>
  <c r="H3850" i="1" s="1"/>
  <c r="G3038" i="1"/>
  <c r="G1260" i="1"/>
  <c r="G2261" i="1"/>
  <c r="G2260" i="1" s="1"/>
  <c r="G2259" i="1" s="1"/>
  <c r="H1130" i="1"/>
  <c r="H263" i="1"/>
  <c r="H257" i="1" s="1"/>
  <c r="H256" i="1" s="1"/>
  <c r="H255" i="1" s="1"/>
  <c r="H1894" i="1"/>
  <c r="H1893" i="1" s="1"/>
  <c r="H1892" i="1" s="1"/>
  <c r="H3038" i="1"/>
  <c r="H4022" i="1"/>
  <c r="H4021" i="1" s="1"/>
  <c r="G5140" i="1"/>
  <c r="G3005" i="1"/>
  <c r="G2761" i="1"/>
  <c r="G370" i="1"/>
  <c r="G369" i="1" s="1"/>
  <c r="G1596" i="1"/>
  <c r="G1583" i="1" s="1"/>
  <c r="H2761" i="1"/>
  <c r="G1503" i="1"/>
  <c r="G3823" i="1"/>
  <c r="G2692" i="1"/>
  <c r="G960" i="1"/>
  <c r="G943" i="1" s="1"/>
  <c r="H620" i="1"/>
  <c r="H1616" i="1"/>
  <c r="H3652" i="1"/>
  <c r="H3651" i="1" s="1"/>
  <c r="H4929" i="1"/>
  <c r="H4928" i="1" s="1"/>
  <c r="H4927" i="1" s="1"/>
  <c r="H5744" i="1"/>
  <c r="H5743" i="1" s="1"/>
  <c r="H5742" i="1" s="1"/>
  <c r="H5741" i="1" s="1"/>
  <c r="H1975" i="1"/>
  <c r="H776" i="1"/>
  <c r="H775" i="1" s="1"/>
  <c r="H5902" i="1"/>
  <c r="H5901" i="1" s="1"/>
  <c r="H5888" i="1" s="1"/>
  <c r="G3265" i="1" l="1"/>
  <c r="G3264" i="1" s="1"/>
  <c r="G3263" i="1" s="1"/>
  <c r="H2802" i="1"/>
  <c r="H2794" i="1" s="1"/>
  <c r="G5863" i="1"/>
  <c r="H4896" i="1"/>
  <c r="H5863" i="1"/>
  <c r="G5046" i="1"/>
  <c r="G5017" i="1" s="1"/>
  <c r="G4973" i="1" s="1"/>
  <c r="H5434" i="1"/>
  <c r="H5433" i="1" s="1"/>
  <c r="H5432" i="1" s="1"/>
  <c r="H5397" i="1" s="1"/>
  <c r="G4896" i="1"/>
  <c r="H247" i="1"/>
  <c r="G247" i="1"/>
  <c r="H163" i="1"/>
  <c r="H4365" i="1"/>
  <c r="H4364" i="1" s="1"/>
  <c r="H4338" i="1" s="1"/>
  <c r="G5434" i="1"/>
  <c r="G5433" i="1" s="1"/>
  <c r="G5432" i="1" s="1"/>
  <c r="G5397" i="1" s="1"/>
  <c r="G4365" i="1"/>
  <c r="G1615" i="1"/>
  <c r="H2338" i="1"/>
  <c r="H667" i="1"/>
  <c r="H5674" i="1"/>
  <c r="H5673" i="1" s="1"/>
  <c r="H5672" i="1" s="1"/>
  <c r="G5674" i="1"/>
  <c r="G5673" i="1" s="1"/>
  <c r="G5672" i="1" s="1"/>
  <c r="G3424" i="1"/>
  <c r="G3423" i="1" s="1"/>
  <c r="G3236" i="1"/>
  <c r="G920" i="1"/>
  <c r="G2935" i="1"/>
  <c r="G2802" i="1"/>
  <c r="G2794" i="1" s="1"/>
  <c r="G2081" i="1"/>
  <c r="G2074" i="1" s="1"/>
  <c r="H3563" i="1"/>
  <c r="H3562" i="1" s="1"/>
  <c r="H1356" i="1"/>
  <c r="H1348" i="1" s="1"/>
  <c r="G1158" i="1"/>
  <c r="H1974" i="1"/>
  <c r="H368" i="1"/>
  <c r="H2935" i="1"/>
  <c r="G1356" i="1"/>
  <c r="G1348" i="1" s="1"/>
  <c r="G667" i="1"/>
  <c r="G2232" i="1"/>
  <c r="G2338" i="1"/>
  <c r="H3037" i="1"/>
  <c r="G3037" i="1"/>
  <c r="H4724" i="1"/>
  <c r="H4694" i="1" s="1"/>
  <c r="H1058" i="1"/>
  <c r="H2232" i="1"/>
  <c r="H2231" i="1" s="1"/>
  <c r="H3236" i="1"/>
  <c r="H1615" i="1"/>
  <c r="H4543" i="1"/>
  <c r="H4542" i="1" s="1"/>
  <c r="H3424" i="1"/>
  <c r="H3423" i="1" s="1"/>
  <c r="H3336" i="1"/>
  <c r="H1259" i="1"/>
  <c r="H1158" i="1"/>
  <c r="H5139" i="1"/>
  <c r="H5138" i="1" s="1"/>
  <c r="H5137" i="1" s="1"/>
  <c r="H5136" i="1" s="1"/>
  <c r="H5122" i="1" s="1"/>
  <c r="G2581" i="1"/>
  <c r="G492" i="1"/>
  <c r="H920" i="1"/>
  <c r="G4020" i="1"/>
  <c r="G3336" i="1"/>
  <c r="H734" i="1"/>
  <c r="G5139" i="1"/>
  <c r="G5138" i="1" s="1"/>
  <c r="G5137" i="1" s="1"/>
  <c r="G5136" i="1" s="1"/>
  <c r="G5122" i="1" s="1"/>
  <c r="G4724" i="1"/>
  <c r="G4694" i="1" s="1"/>
  <c r="G1058" i="1"/>
  <c r="G1863" i="1"/>
  <c r="H2081" i="1"/>
  <c r="H2074" i="1" s="1"/>
  <c r="G3651" i="1"/>
  <c r="H1502" i="1"/>
  <c r="G1502" i="1"/>
  <c r="G734" i="1"/>
  <c r="H2581" i="1"/>
  <c r="G5257" i="1"/>
  <c r="G5225" i="1" s="1"/>
  <c r="G5224" i="1" s="1"/>
  <c r="G1974" i="1"/>
  <c r="H4973" i="1"/>
  <c r="G368" i="1"/>
  <c r="H5257" i="1"/>
  <c r="H5225" i="1" s="1"/>
  <c r="H5224" i="1" s="1"/>
  <c r="G3563" i="1"/>
  <c r="H2691" i="1"/>
  <c r="G4543" i="1"/>
  <c r="G4542" i="1" s="1"/>
  <c r="H492" i="1"/>
  <c r="G1259" i="1"/>
  <c r="H1863" i="1"/>
  <c r="G3822" i="1"/>
  <c r="G3806" i="1" s="1"/>
  <c r="H3822" i="1"/>
  <c r="H3806" i="1" s="1"/>
  <c r="H4020" i="1"/>
  <c r="H5713" i="1"/>
  <c r="G5713" i="1"/>
  <c r="G2691" i="1"/>
  <c r="H4305" i="1" l="1"/>
  <c r="G360" i="1"/>
  <c r="H360" i="1"/>
  <c r="G1501" i="1"/>
  <c r="G4364" i="1"/>
  <c r="G4338" i="1" s="1"/>
  <c r="G4305" i="1" s="1"/>
  <c r="G3235" i="1"/>
  <c r="G2934" i="1"/>
  <c r="G1157" i="1"/>
  <c r="G666" i="1"/>
  <c r="G658" i="1" s="1"/>
  <c r="H666" i="1"/>
  <c r="H658" i="1" s="1"/>
  <c r="H2934" i="1"/>
  <c r="H1157" i="1"/>
  <c r="G2231" i="1"/>
  <c r="H1501" i="1"/>
  <c r="H3235" i="1"/>
  <c r="G1862" i="1"/>
  <c r="G2580" i="1"/>
  <c r="H1862" i="1"/>
  <c r="H2580" i="1"/>
  <c r="G3562" i="1"/>
  <c r="J5861" i="1"/>
  <c r="J5853" i="1"/>
  <c r="J5852" i="1" s="1"/>
  <c r="J5851" i="1" s="1"/>
  <c r="J5850" i="1" s="1"/>
  <c r="J5849" i="1" s="1"/>
  <c r="J5846" i="1"/>
  <c r="J5845" i="1" s="1"/>
  <c r="L5847" i="1"/>
  <c r="L5846" i="1" s="1"/>
  <c r="L5845" i="1" s="1"/>
  <c r="J5843" i="1"/>
  <c r="J5842" i="1" s="1"/>
  <c r="L5844" i="1"/>
  <c r="L5843" i="1" s="1"/>
  <c r="L5842" i="1" s="1"/>
  <c r="J5828" i="1"/>
  <c r="J5827" i="1" s="1"/>
  <c r="J5825" i="1"/>
  <c r="J5824" i="1" s="1"/>
  <c r="J5822" i="1"/>
  <c r="J5821" i="1" s="1"/>
  <c r="J5819" i="1"/>
  <c r="J5817" i="1"/>
  <c r="J5814" i="1"/>
  <c r="J5813" i="1" s="1"/>
  <c r="J5766" i="1"/>
  <c r="J5765" i="1" s="1"/>
  <c r="L5767" i="1"/>
  <c r="L5766" i="1" s="1"/>
  <c r="L5765" i="1" s="1"/>
  <c r="J5719" i="1"/>
  <c r="J5718" i="1" s="1"/>
  <c r="J5681" i="1"/>
  <c r="J5680" i="1" s="1"/>
  <c r="J5679" i="1"/>
  <c r="J5678" i="1" s="1"/>
  <c r="J5462" i="1"/>
  <c r="L5461" i="1"/>
  <c r="L5460" i="1" s="1"/>
  <c r="L5439" i="1"/>
  <c r="L5438" i="1" s="1"/>
  <c r="L5437" i="1" s="1"/>
  <c r="J5128" i="1"/>
  <c r="J5127" i="1" s="1"/>
  <c r="J5126" i="1" s="1"/>
  <c r="J5125" i="1" s="1"/>
  <c r="J5124" i="1" s="1"/>
  <c r="J5123" i="1" s="1"/>
  <c r="J5086" i="1"/>
  <c r="J5084" i="1"/>
  <c r="J5000" i="1"/>
  <c r="J4998" i="1"/>
  <c r="J4996" i="1"/>
  <c r="J4982" i="1"/>
  <c r="J4980" i="1"/>
  <c r="J4860" i="1"/>
  <c r="J4859" i="1" s="1"/>
  <c r="J4777" i="1"/>
  <c r="J4776" i="1" s="1"/>
  <c r="J4775" i="1" s="1"/>
  <c r="J4774" i="1" s="1"/>
  <c r="J4773" i="1"/>
  <c r="J4772" i="1" s="1"/>
  <c r="J4771" i="1" s="1"/>
  <c r="J4745" i="1"/>
  <c r="J4744" i="1" s="1"/>
  <c r="J4721" i="1"/>
  <c r="J4720" i="1" s="1"/>
  <c r="J4723" i="1"/>
  <c r="J4722" i="1" s="1"/>
  <c r="L4666" i="1"/>
  <c r="L4665" i="1" s="1"/>
  <c r="L4664" i="1" s="1"/>
  <c r="J4665" i="1"/>
  <c r="J4664" i="1" s="1"/>
  <c r="L4657" i="1"/>
  <c r="L4656" i="1" s="1"/>
  <c r="L4655" i="1" s="1"/>
  <c r="L4653" i="1"/>
  <c r="L4652" i="1" s="1"/>
  <c r="L4651" i="1" s="1"/>
  <c r="L4644" i="1"/>
  <c r="L4643" i="1" s="1"/>
  <c r="L4642" i="1" s="1"/>
  <c r="L4623" i="1"/>
  <c r="L4622" i="1" s="1"/>
  <c r="L4621" i="1" s="1"/>
  <c r="L4620" i="1"/>
  <c r="L4619" i="1" s="1"/>
  <c r="L4618" i="1" s="1"/>
  <c r="L4617" i="1"/>
  <c r="L4616" i="1" s="1"/>
  <c r="L4615" i="1" s="1"/>
  <c r="L4614" i="1"/>
  <c r="L4613" i="1" s="1"/>
  <c r="L4612" i="1" s="1"/>
  <c r="L4611" i="1"/>
  <c r="L4610" i="1" s="1"/>
  <c r="L4609" i="1" s="1"/>
  <c r="L4608" i="1"/>
  <c r="L4607" i="1" s="1"/>
  <c r="L4606" i="1" s="1"/>
  <c r="L4599" i="1"/>
  <c r="L4598" i="1" s="1"/>
  <c r="L4597" i="1" s="1"/>
  <c r="L4587" i="1"/>
  <c r="L4586" i="1" s="1"/>
  <c r="L4585" i="1" s="1"/>
  <c r="J4574" i="1"/>
  <c r="J4573" i="1" s="1"/>
  <c r="L4575" i="1"/>
  <c r="L4574" i="1" s="1"/>
  <c r="L4573" i="1" s="1"/>
  <c r="J4563" i="1"/>
  <c r="J4562" i="1" s="1"/>
  <c r="J4557" i="1"/>
  <c r="J4556" i="1" s="1"/>
  <c r="J4500" i="1"/>
  <c r="J4499" i="1" s="1"/>
  <c r="L4501" i="1"/>
  <c r="L4500" i="1" s="1"/>
  <c r="L4499" i="1" s="1"/>
  <c r="L4497" i="1"/>
  <c r="L4496" i="1" s="1"/>
  <c r="L4495" i="1" s="1"/>
  <c r="L4494" i="1" s="1"/>
  <c r="J4493" i="1"/>
  <c r="J4492" i="1" s="1"/>
  <c r="J4491" i="1" s="1"/>
  <c r="L4493" i="1"/>
  <c r="L4492" i="1" s="1"/>
  <c r="L4491" i="1" s="1"/>
  <c r="L4490" i="1"/>
  <c r="L4489" i="1" s="1"/>
  <c r="L4488" i="1" s="1"/>
  <c r="L4487" i="1"/>
  <c r="L4486" i="1" s="1"/>
  <c r="L4485" i="1" s="1"/>
  <c r="L4484" i="1"/>
  <c r="L4483" i="1" s="1"/>
  <c r="L4482" i="1" s="1"/>
  <c r="L4481" i="1"/>
  <c r="L4480" i="1" s="1"/>
  <c r="L4479" i="1" s="1"/>
  <c r="L4478" i="1"/>
  <c r="L4477" i="1" s="1"/>
  <c r="L4476" i="1" s="1"/>
  <c r="L4475" i="1"/>
  <c r="L4474" i="1" s="1"/>
  <c r="L4473" i="1" s="1"/>
  <c r="L4469" i="1"/>
  <c r="L4468" i="1" s="1"/>
  <c r="L4467" i="1" s="1"/>
  <c r="L4466" i="1"/>
  <c r="L4465" i="1" s="1"/>
  <c r="L4464" i="1" s="1"/>
  <c r="L4463" i="1"/>
  <c r="L4462" i="1" s="1"/>
  <c r="L4461" i="1" s="1"/>
  <c r="L4460" i="1"/>
  <c r="L4459" i="1" s="1"/>
  <c r="L4458" i="1" s="1"/>
  <c r="L4457" i="1"/>
  <c r="L4456" i="1" s="1"/>
  <c r="L4455" i="1" s="1"/>
  <c r="L4454" i="1"/>
  <c r="L4453" i="1" s="1"/>
  <c r="L4452" i="1" s="1"/>
  <c r="L4445" i="1"/>
  <c r="L4444" i="1" s="1"/>
  <c r="L4443" i="1" s="1"/>
  <c r="L4442" i="1"/>
  <c r="L4441" i="1" s="1"/>
  <c r="L4440" i="1" s="1"/>
  <c r="J4441" i="1"/>
  <c r="J4440" i="1" s="1"/>
  <c r="L4439" i="1"/>
  <c r="L4438" i="1" s="1"/>
  <c r="L4437" i="1" s="1"/>
  <c r="L4436" i="1"/>
  <c r="L4435" i="1" s="1"/>
  <c r="L4434" i="1" s="1"/>
  <c r="L4433" i="1"/>
  <c r="L4432" i="1" s="1"/>
  <c r="L4431" i="1" s="1"/>
  <c r="L4430" i="1"/>
  <c r="L4429" i="1" s="1"/>
  <c r="L4428" i="1" s="1"/>
  <c r="L4427" i="1"/>
  <c r="L4426" i="1" s="1"/>
  <c r="L4425" i="1" s="1"/>
  <c r="L4424" i="1"/>
  <c r="L4423" i="1" s="1"/>
  <c r="L4422" i="1" s="1"/>
  <c r="L4421" i="1"/>
  <c r="L4420" i="1" s="1"/>
  <c r="L4419" i="1" s="1"/>
  <c r="L4412" i="1"/>
  <c r="L4411" i="1" s="1"/>
  <c r="L4410" i="1" s="1"/>
  <c r="L4406" i="1"/>
  <c r="L4405" i="1" s="1"/>
  <c r="L4404" i="1" s="1"/>
  <c r="L4403" i="1"/>
  <c r="L4402" i="1" s="1"/>
  <c r="L4401" i="1" s="1"/>
  <c r="L4400" i="1"/>
  <c r="L4399" i="1" s="1"/>
  <c r="L4398" i="1" s="1"/>
  <c r="L4395" i="1"/>
  <c r="L4394" i="1" s="1"/>
  <c r="L4304" i="1"/>
  <c r="L4303" i="1" s="1"/>
  <c r="L4302" i="1" s="1"/>
  <c r="J4291" i="1"/>
  <c r="J4290" i="1" s="1"/>
  <c r="J4289" i="1" s="1"/>
  <c r="L4291" i="1"/>
  <c r="L4290" i="1" s="1"/>
  <c r="L4289" i="1" s="1"/>
  <c r="L4288" i="1"/>
  <c r="L4287" i="1" s="1"/>
  <c r="L4286" i="1" s="1"/>
  <c r="L4285" i="1"/>
  <c r="L4284" i="1" s="1"/>
  <c r="L4283" i="1" s="1"/>
  <c r="L4261" i="1"/>
  <c r="L4260" i="1" s="1"/>
  <c r="L4259" i="1" s="1"/>
  <c r="L4258" i="1" s="1"/>
  <c r="L4257" i="1" s="1"/>
  <c r="L4256" i="1" s="1"/>
  <c r="L4255" i="1" s="1"/>
  <c r="L4254" i="1" s="1"/>
  <c r="J4242" i="1"/>
  <c r="J4241" i="1" s="1"/>
  <c r="L4243" i="1"/>
  <c r="L4242" i="1" s="1"/>
  <c r="L4241" i="1" s="1"/>
  <c r="L4224" i="1"/>
  <c r="L4223" i="1" s="1"/>
  <c r="L4222" i="1" s="1"/>
  <c r="J4223" i="1"/>
  <c r="J4222" i="1" s="1"/>
  <c r="L4221" i="1"/>
  <c r="L4220" i="1" s="1"/>
  <c r="L4219" i="1" s="1"/>
  <c r="L4218" i="1"/>
  <c r="L4217" i="1" s="1"/>
  <c r="L4216" i="1" s="1"/>
  <c r="L4215" i="1"/>
  <c r="L4214" i="1" s="1"/>
  <c r="L4213" i="1" s="1"/>
  <c r="L4212" i="1"/>
  <c r="L4211" i="1" s="1"/>
  <c r="L4210" i="1" s="1"/>
  <c r="J4206" i="1"/>
  <c r="J4205" i="1" s="1"/>
  <c r="J4204" i="1" s="1"/>
  <c r="L4206" i="1"/>
  <c r="L4205" i="1" s="1"/>
  <c r="L4204" i="1" s="1"/>
  <c r="L4194" i="1"/>
  <c r="L4193" i="1" s="1"/>
  <c r="L4192" i="1" s="1"/>
  <c r="L4191" i="1"/>
  <c r="L4190" i="1" s="1"/>
  <c r="L4189" i="1" s="1"/>
  <c r="L4178" i="1"/>
  <c r="L4177" i="1" s="1"/>
  <c r="L4176" i="1" s="1"/>
  <c r="L4175" i="1" s="1"/>
  <c r="J4178" i="1"/>
  <c r="J4177" i="1" s="1"/>
  <c r="J4176" i="1" s="1"/>
  <c r="J4175" i="1" s="1"/>
  <c r="J4173" i="1"/>
  <c r="J4172" i="1" s="1"/>
  <c r="L4174" i="1"/>
  <c r="L4173" i="1" s="1"/>
  <c r="L4172" i="1" s="1"/>
  <c r="L4165" i="1"/>
  <c r="L4164" i="1" s="1"/>
  <c r="L4163" i="1" s="1"/>
  <c r="L4162" i="1"/>
  <c r="L4161" i="1" s="1"/>
  <c r="L4160" i="1" s="1"/>
  <c r="L4159" i="1"/>
  <c r="L4158" i="1" s="1"/>
  <c r="L4157" i="1" s="1"/>
  <c r="L4156" i="1"/>
  <c r="L4155" i="1" s="1"/>
  <c r="L4154" i="1" s="1"/>
  <c r="L4133" i="1"/>
  <c r="L4132" i="1" s="1"/>
  <c r="L4131" i="1" s="1"/>
  <c r="L4130" i="1" s="1"/>
  <c r="L4129" i="1" s="1"/>
  <c r="L4128" i="1"/>
  <c r="L4127" i="1" s="1"/>
  <c r="L4126" i="1" s="1"/>
  <c r="L4115" i="1"/>
  <c r="L4114" i="1" s="1"/>
  <c r="L4113" i="1" s="1"/>
  <c r="L4112" i="1"/>
  <c r="L4111" i="1" s="1"/>
  <c r="L4110" i="1" s="1"/>
  <c r="L4109" i="1"/>
  <c r="L4108" i="1" s="1"/>
  <c r="L4107" i="1" s="1"/>
  <c r="L4106" i="1"/>
  <c r="L4105" i="1" s="1"/>
  <c r="L4104" i="1" s="1"/>
  <c r="L4103" i="1"/>
  <c r="L4102" i="1" s="1"/>
  <c r="L4101" i="1" s="1"/>
  <c r="L4100" i="1"/>
  <c r="L4099" i="1" s="1"/>
  <c r="L4098" i="1" s="1"/>
  <c r="L4097" i="1"/>
  <c r="L4096" i="1" s="1"/>
  <c r="L4095" i="1" s="1"/>
  <c r="L4094" i="1"/>
  <c r="L4093" i="1" s="1"/>
  <c r="L4092" i="1" s="1"/>
  <c r="L4091" i="1"/>
  <c r="L4090" i="1" s="1"/>
  <c r="L4089" i="1" s="1"/>
  <c r="L4088" i="1"/>
  <c r="L4087" i="1" s="1"/>
  <c r="L4086" i="1" s="1"/>
  <c r="L4085" i="1"/>
  <c r="L4084" i="1" s="1"/>
  <c r="L4083" i="1" s="1"/>
  <c r="L4082" i="1"/>
  <c r="L4081" i="1" s="1"/>
  <c r="L4080" i="1" s="1"/>
  <c r="L4067" i="1"/>
  <c r="L4066" i="1" s="1"/>
  <c r="L4065" i="1" s="1"/>
  <c r="L4064" i="1" s="1"/>
  <c r="L4063" i="1"/>
  <c r="L4062" i="1" s="1"/>
  <c r="L4061" i="1" s="1"/>
  <c r="L4060" i="1" s="1"/>
  <c r="J4018" i="1"/>
  <c r="J4017" i="1" s="1"/>
  <c r="J4016" i="1" s="1"/>
  <c r="J4015" i="1" s="1"/>
  <c r="J4014" i="1" s="1"/>
  <c r="J4013" i="1" s="1"/>
  <c r="J4012" i="1" s="1"/>
  <c r="L3934" i="1"/>
  <c r="L3933" i="1" s="1"/>
  <c r="L3932" i="1" s="1"/>
  <c r="L3931" i="1" s="1"/>
  <c r="L3930" i="1" s="1"/>
  <c r="L3889" i="1"/>
  <c r="L3888" i="1" s="1"/>
  <c r="L3887" i="1" s="1"/>
  <c r="L3886" i="1"/>
  <c r="L3885" i="1" s="1"/>
  <c r="L3884" i="1" s="1"/>
  <c r="L3871" i="1"/>
  <c r="L3870" i="1" s="1"/>
  <c r="L3869" i="1" s="1"/>
  <c r="L3865" i="1"/>
  <c r="L3864" i="1" s="1"/>
  <c r="L3863" i="1" s="1"/>
  <c r="L3859" i="1"/>
  <c r="L3858" i="1" s="1"/>
  <c r="L3857" i="1" s="1"/>
  <c r="J3664" i="1"/>
  <c r="J3663" i="1" s="1"/>
  <c r="J3662" i="1" s="1"/>
  <c r="J3649" i="1"/>
  <c r="J3648" i="1" s="1"/>
  <c r="J3647" i="1" s="1"/>
  <c r="J3646" i="1" s="1"/>
  <c r="J3571" i="1"/>
  <c r="J3569" i="1"/>
  <c r="J3353" i="1"/>
  <c r="J3352" i="1" s="1"/>
  <c r="J3351" i="1" s="1"/>
  <c r="J3334" i="1"/>
  <c r="J3332" i="1"/>
  <c r="J3329" i="1"/>
  <c r="J3328" i="1" s="1"/>
  <c r="J3244" i="1"/>
  <c r="J3242" i="1"/>
  <c r="J3054" i="1"/>
  <c r="J3053" i="1" s="1"/>
  <c r="J3052" i="1" s="1"/>
  <c r="J3035" i="1"/>
  <c r="J3033" i="1"/>
  <c r="J3030" i="1"/>
  <c r="J3029" i="1" s="1"/>
  <c r="J2943" i="1"/>
  <c r="J2941" i="1"/>
  <c r="J2711" i="1"/>
  <c r="J2710" i="1" s="1"/>
  <c r="J2709" i="1" s="1"/>
  <c r="J2689" i="1"/>
  <c r="J2687" i="1"/>
  <c r="J2684" i="1"/>
  <c r="J2683" i="1" s="1"/>
  <c r="J2589" i="1"/>
  <c r="J2587" i="1"/>
  <c r="J2351" i="1"/>
  <c r="J2350" i="1" s="1"/>
  <c r="J2349" i="1" s="1"/>
  <c r="J2336" i="1"/>
  <c r="J2334" i="1"/>
  <c r="J2331" i="1"/>
  <c r="J2330" i="1" s="1"/>
  <c r="J2242" i="1"/>
  <c r="J2240" i="1"/>
  <c r="J2238" i="1"/>
  <c r="J1991" i="1"/>
  <c r="J1990" i="1" s="1"/>
  <c r="J1989" i="1" s="1"/>
  <c r="J1972" i="1"/>
  <c r="J1970" i="1"/>
  <c r="J1967" i="1"/>
  <c r="J1966" i="1" s="1"/>
  <c r="J1871" i="1"/>
  <c r="J1869" i="1"/>
  <c r="J1632" i="1"/>
  <c r="J1631" i="1" s="1"/>
  <c r="J1630" i="1" s="1"/>
  <c r="J1613" i="1"/>
  <c r="J1611" i="1"/>
  <c r="J1608" i="1"/>
  <c r="J1607" i="1" s="1"/>
  <c r="J1510" i="1"/>
  <c r="J1508" i="1"/>
  <c r="J1276" i="1"/>
  <c r="J1275" i="1" s="1"/>
  <c r="J1274" i="1" s="1"/>
  <c r="J1257" i="1"/>
  <c r="J1255" i="1"/>
  <c r="J1252" i="1"/>
  <c r="J1251" i="1" s="1"/>
  <c r="J1166" i="1"/>
  <c r="J1164" i="1"/>
  <c r="J1105" i="1"/>
  <c r="J1104" i="1" s="1"/>
  <c r="J1103" i="1" s="1"/>
  <c r="J1102" i="1" s="1"/>
  <c r="J1101" i="1" s="1"/>
  <c r="J1100" i="1" s="1"/>
  <c r="J1087" i="1"/>
  <c r="J1086" i="1" s="1"/>
  <c r="J1085" i="1"/>
  <c r="J1084" i="1" s="1"/>
  <c r="J1030" i="1"/>
  <c r="J1028" i="1"/>
  <c r="J1000" i="1"/>
  <c r="J999" i="1" s="1"/>
  <c r="J998" i="1" s="1"/>
  <c r="J958" i="1"/>
  <c r="J957" i="1" s="1"/>
  <c r="J956" i="1" s="1"/>
  <c r="J949" i="1"/>
  <c r="J947" i="1"/>
  <c r="L869" i="1"/>
  <c r="L868" i="1" s="1"/>
  <c r="L867" i="1" s="1"/>
  <c r="L866" i="1" s="1"/>
  <c r="L865" i="1" s="1"/>
  <c r="J863" i="1"/>
  <c r="J862" i="1" s="1"/>
  <c r="J861" i="1" s="1"/>
  <c r="J860" i="1" s="1"/>
  <c r="L808" i="1"/>
  <c r="L807" i="1" s="1"/>
  <c r="L806" i="1" s="1"/>
  <c r="L805" i="1"/>
  <c r="L804" i="1" s="1"/>
  <c r="L803" i="1" s="1"/>
  <c r="L802" i="1"/>
  <c r="L801" i="1" s="1"/>
  <c r="L800" i="1" s="1"/>
  <c r="L799" i="1"/>
  <c r="L798" i="1" s="1"/>
  <c r="L797" i="1" s="1"/>
  <c r="L796" i="1"/>
  <c r="L795" i="1" s="1"/>
  <c r="L794" i="1" s="1"/>
  <c r="L793" i="1"/>
  <c r="L792" i="1" s="1"/>
  <c r="L791" i="1" s="1"/>
  <c r="L790" i="1"/>
  <c r="L789" i="1" s="1"/>
  <c r="L788" i="1" s="1"/>
  <c r="L783" i="1"/>
  <c r="L782" i="1" s="1"/>
  <c r="L781" i="1" s="1"/>
  <c r="L780" i="1"/>
  <c r="L779" i="1" s="1"/>
  <c r="L778" i="1" s="1"/>
  <c r="L787" i="1"/>
  <c r="L786" i="1" s="1"/>
  <c r="L785" i="1" s="1"/>
  <c r="J710" i="1"/>
  <c r="J709" i="1" s="1"/>
  <c r="J708" i="1" s="1"/>
  <c r="L711" i="1"/>
  <c r="L710" i="1" s="1"/>
  <c r="L709" i="1" s="1"/>
  <c r="L708" i="1" s="1"/>
  <c r="L707" i="1"/>
  <c r="L706" i="1" s="1"/>
  <c r="L705" i="1" s="1"/>
  <c r="J589" i="1"/>
  <c r="J588" i="1" s="1"/>
  <c r="J587" i="1" s="1"/>
  <c r="J586" i="1" s="1"/>
  <c r="J569" i="1"/>
  <c r="J568" i="1" s="1"/>
  <c r="J567" i="1" s="1"/>
  <c r="J548" i="1"/>
  <c r="J547" i="1" s="1"/>
  <c r="J546" i="1" s="1"/>
  <c r="J531" i="1"/>
  <c r="J530" i="1" s="1"/>
  <c r="J529" i="1" s="1"/>
  <c r="J359" i="1"/>
  <c r="J358" i="1" s="1"/>
  <c r="J357" i="1" s="1"/>
  <c r="J355" i="1"/>
  <c r="J353" i="1"/>
  <c r="J318" i="1"/>
  <c r="J317" i="1" s="1"/>
  <c r="J316" i="1"/>
  <c r="J315" i="1" s="1"/>
  <c r="J285" i="1"/>
  <c r="J284" i="1" s="1"/>
  <c r="J283" i="1" s="1"/>
  <c r="J241" i="1"/>
  <c r="J240" i="1" s="1"/>
  <c r="J243" i="1"/>
  <c r="J242" i="1" s="1"/>
  <c r="J239" i="1"/>
  <c r="J238" i="1" s="1"/>
  <c r="J87" i="1"/>
  <c r="J86" i="1" s="1"/>
  <c r="J85" i="1" s="1"/>
  <c r="L73" i="1"/>
  <c r="L72" i="1" s="1"/>
  <c r="L71" i="1" s="1"/>
  <c r="L70" i="1" s="1"/>
  <c r="L69" i="1" s="1"/>
  <c r="L68" i="1" s="1"/>
  <c r="J48" i="1"/>
  <c r="J47" i="1" s="1"/>
  <c r="J46" i="1" s="1"/>
  <c r="L48" i="1"/>
  <c r="L47" i="1" s="1"/>
  <c r="L46" i="1" s="1"/>
  <c r="J5916" i="1"/>
  <c r="J5915" i="1" s="1"/>
  <c r="J5914" i="1" s="1"/>
  <c r="L5442" i="1"/>
  <c r="L5441" i="1" s="1"/>
  <c r="L5440" i="1" s="1"/>
  <c r="L5445" i="1"/>
  <c r="L5444" i="1" s="1"/>
  <c r="L5443" i="1" s="1"/>
  <c r="L5785" i="1"/>
  <c r="L5784" i="1" s="1"/>
  <c r="L5770" i="1"/>
  <c r="L5769" i="1" s="1"/>
  <c r="L5768" i="1" s="1"/>
  <c r="L5757" i="1"/>
  <c r="L5756" i="1" s="1"/>
  <c r="L5755" i="1" s="1"/>
  <c r="L5754" i="1"/>
  <c r="L5753" i="1" s="1"/>
  <c r="L5752" i="1" s="1"/>
  <c r="L5751" i="1"/>
  <c r="L5750" i="1" s="1"/>
  <c r="L5749" i="1" s="1"/>
  <c r="L4669" i="1"/>
  <c r="L4668" i="1" s="1"/>
  <c r="L4667" i="1" s="1"/>
  <c r="L4663" i="1"/>
  <c r="L4662" i="1" s="1"/>
  <c r="L4661" i="1" s="1"/>
  <c r="L4660" i="1"/>
  <c r="L4659" i="1" s="1"/>
  <c r="L4658" i="1" s="1"/>
  <c r="L4641" i="1"/>
  <c r="L4640" i="1" s="1"/>
  <c r="L4639" i="1" s="1"/>
  <c r="L4605" i="1"/>
  <c r="L4604" i="1" s="1"/>
  <c r="L4603" i="1" s="1"/>
  <c r="L4602" i="1"/>
  <c r="L4601" i="1" s="1"/>
  <c r="L4600" i="1" s="1"/>
  <c r="L4596" i="1"/>
  <c r="L4595" i="1" s="1"/>
  <c r="L4594" i="1" s="1"/>
  <c r="L4593" i="1"/>
  <c r="L4592" i="1" s="1"/>
  <c r="L4591" i="1" s="1"/>
  <c r="L4590" i="1"/>
  <c r="L4589" i="1" s="1"/>
  <c r="L4588" i="1" s="1"/>
  <c r="L4572" i="1"/>
  <c r="L4571" i="1" s="1"/>
  <c r="L4569" i="1"/>
  <c r="L4568" i="1" s="1"/>
  <c r="L4567" i="1" s="1"/>
  <c r="L4566" i="1" s="1"/>
  <c r="L4504" i="1"/>
  <c r="L4503" i="1" s="1"/>
  <c r="L4502" i="1" s="1"/>
  <c r="L4472" i="1"/>
  <c r="L4471" i="1" s="1"/>
  <c r="L4470" i="1" s="1"/>
  <c r="L4451" i="1"/>
  <c r="L4450" i="1" s="1"/>
  <c r="L4449" i="1" s="1"/>
  <c r="L4448" i="1"/>
  <c r="L4447" i="1" s="1"/>
  <c r="L4446" i="1" s="1"/>
  <c r="L4418" i="1"/>
  <c r="L4417" i="1" s="1"/>
  <c r="L4416" i="1" s="1"/>
  <c r="L4415" i="1"/>
  <c r="L4414" i="1" s="1"/>
  <c r="L4413" i="1" s="1"/>
  <c r="L4409" i="1"/>
  <c r="L4408" i="1" s="1"/>
  <c r="L4407" i="1" s="1"/>
  <c r="L4320" i="1"/>
  <c r="L4319" i="1" s="1"/>
  <c r="L4318" i="1" s="1"/>
  <c r="L4317" i="1" s="1"/>
  <c r="L4316" i="1" s="1"/>
  <c r="L4315" i="1" s="1"/>
  <c r="L4314" i="1" s="1"/>
  <c r="L4301" i="1"/>
  <c r="L4300" i="1" s="1"/>
  <c r="L4299" i="1" s="1"/>
  <c r="L4294" i="1"/>
  <c r="L4293" i="1" s="1"/>
  <c r="L4292" i="1" s="1"/>
  <c r="L4282" i="1"/>
  <c r="L4281" i="1" s="1"/>
  <c r="L4280" i="1" s="1"/>
  <c r="L4279" i="1"/>
  <c r="L4278" i="1" s="1"/>
  <c r="L4277" i="1" s="1"/>
  <c r="L4276" i="1"/>
  <c r="L4275" i="1" s="1"/>
  <c r="L4274" i="1" s="1"/>
  <c r="L4268" i="1"/>
  <c r="L4267" i="1" s="1"/>
  <c r="L4266" i="1" s="1"/>
  <c r="L4265" i="1" s="1"/>
  <c r="L4264" i="1" s="1"/>
  <c r="L4263" i="1" s="1"/>
  <c r="L4262" i="1" s="1"/>
  <c r="L4253" i="1"/>
  <c r="L4252" i="1" s="1"/>
  <c r="L4251" i="1" s="1"/>
  <c r="L4250" i="1" s="1"/>
  <c r="L4249" i="1" s="1"/>
  <c r="L4248" i="1" s="1"/>
  <c r="L4247" i="1" s="1"/>
  <c r="L4246" i="1"/>
  <c r="L4245" i="1" s="1"/>
  <c r="L4244" i="1" s="1"/>
  <c r="L4240" i="1"/>
  <c r="L4239" i="1" s="1"/>
  <c r="L4238" i="1" s="1"/>
  <c r="L4237" i="1"/>
  <c r="L4236" i="1" s="1"/>
  <c r="L4235" i="1" s="1"/>
  <c r="L4230" i="1"/>
  <c r="L4229" i="1" s="1"/>
  <c r="L4228" i="1" s="1"/>
  <c r="L4227" i="1"/>
  <c r="L4226" i="1" s="1"/>
  <c r="L4225" i="1" s="1"/>
  <c r="L4209" i="1"/>
  <c r="L4208" i="1" s="1"/>
  <c r="L4207" i="1" s="1"/>
  <c r="L4200" i="1"/>
  <c r="L4199" i="1" s="1"/>
  <c r="L4198" i="1" s="1"/>
  <c r="L4197" i="1"/>
  <c r="L4196" i="1" s="1"/>
  <c r="L4195" i="1" s="1"/>
  <c r="L4188" i="1"/>
  <c r="L4187" i="1" s="1"/>
  <c r="L4186" i="1" s="1"/>
  <c r="L4185" i="1"/>
  <c r="L4184" i="1" s="1"/>
  <c r="L4183" i="1" s="1"/>
  <c r="L4168" i="1"/>
  <c r="L4167" i="1" s="1"/>
  <c r="L4166" i="1" s="1"/>
  <c r="L4153" i="1"/>
  <c r="L4152" i="1" s="1"/>
  <c r="L4151" i="1" s="1"/>
  <c r="L4150" i="1"/>
  <c r="L4149" i="1" s="1"/>
  <c r="L4148" i="1" s="1"/>
  <c r="L4147" i="1"/>
  <c r="L4146" i="1" s="1"/>
  <c r="L4145" i="1" s="1"/>
  <c r="L4144" i="1"/>
  <c r="L4143" i="1" s="1"/>
  <c r="L4142" i="1" s="1"/>
  <c r="L4141" i="1"/>
  <c r="L4140" i="1" s="1"/>
  <c r="L4139" i="1" s="1"/>
  <c r="L4125" i="1"/>
  <c r="L4124" i="1" s="1"/>
  <c r="L4123" i="1" s="1"/>
  <c r="L4121" i="1"/>
  <c r="L4120" i="1" s="1"/>
  <c r="L4074" i="1"/>
  <c r="L4073" i="1" s="1"/>
  <c r="L4072" i="1" s="1"/>
  <c r="L4071" i="1" s="1"/>
  <c r="L4070" i="1" s="1"/>
  <c r="L4069" i="1" s="1"/>
  <c r="L4068" i="1" s="1"/>
  <c r="L3875" i="1"/>
  <c r="L3874" i="1" s="1"/>
  <c r="L3873" i="1" s="1"/>
  <c r="L3872" i="1" s="1"/>
  <c r="L3868" i="1"/>
  <c r="L3867" i="1" s="1"/>
  <c r="L3866" i="1" s="1"/>
  <c r="L3862" i="1"/>
  <c r="L3861" i="1" s="1"/>
  <c r="L3860" i="1" s="1"/>
  <c r="L3856" i="1"/>
  <c r="L3855" i="1" s="1"/>
  <c r="L3854" i="1" s="1"/>
  <c r="M5923" i="1"/>
  <c r="L5923" i="1"/>
  <c r="L5922" i="1" s="1"/>
  <c r="K5923" i="1"/>
  <c r="K5922" i="1" s="1"/>
  <c r="J5923" i="1"/>
  <c r="J5922" i="1" s="1"/>
  <c r="I5923" i="1"/>
  <c r="I5922" i="1" s="1"/>
  <c r="M5920" i="1"/>
  <c r="L5920" i="1"/>
  <c r="L5919" i="1" s="1"/>
  <c r="K5920" i="1"/>
  <c r="K5919" i="1" s="1"/>
  <c r="J5920" i="1"/>
  <c r="J5919" i="1" s="1"/>
  <c r="I5920" i="1"/>
  <c r="I5919" i="1" s="1"/>
  <c r="M5915" i="1"/>
  <c r="L5915" i="1"/>
  <c r="L5914" i="1" s="1"/>
  <c r="K5915" i="1"/>
  <c r="K5914" i="1" s="1"/>
  <c r="I5915" i="1"/>
  <c r="I5914" i="1" s="1"/>
  <c r="M5912" i="1"/>
  <c r="L5912" i="1"/>
  <c r="L5911" i="1" s="1"/>
  <c r="K5912" i="1"/>
  <c r="K5911" i="1" s="1"/>
  <c r="J5912" i="1"/>
  <c r="J5911" i="1" s="1"/>
  <c r="I5912" i="1"/>
  <c r="I5911" i="1" s="1"/>
  <c r="M5908" i="1"/>
  <c r="N5908" i="1" s="1"/>
  <c r="L5908" i="1"/>
  <c r="K5908" i="1"/>
  <c r="J5908" i="1"/>
  <c r="I5908" i="1"/>
  <c r="M5906" i="1"/>
  <c r="N5906" i="1" s="1"/>
  <c r="L5906" i="1"/>
  <c r="K5906" i="1"/>
  <c r="J5906" i="1"/>
  <c r="I5906" i="1"/>
  <c r="M5886" i="1"/>
  <c r="L5886" i="1"/>
  <c r="L5885" i="1" s="1"/>
  <c r="L5884" i="1" s="1"/>
  <c r="L5883" i="1" s="1"/>
  <c r="K5886" i="1"/>
  <c r="K5885" i="1" s="1"/>
  <c r="K5884" i="1" s="1"/>
  <c r="K5883" i="1" s="1"/>
  <c r="J5886" i="1"/>
  <c r="J5885" i="1" s="1"/>
  <c r="J5884" i="1" s="1"/>
  <c r="J5883" i="1" s="1"/>
  <c r="I5886" i="1"/>
  <c r="I5885" i="1" s="1"/>
  <c r="I5884" i="1" s="1"/>
  <c r="I5883" i="1" s="1"/>
  <c r="M5881" i="1"/>
  <c r="L5881" i="1"/>
  <c r="K5881" i="1"/>
  <c r="J5881" i="1"/>
  <c r="I5881" i="1"/>
  <c r="M5879" i="1"/>
  <c r="N5879" i="1" s="1"/>
  <c r="L5879" i="1"/>
  <c r="K5879" i="1"/>
  <c r="J5879" i="1"/>
  <c r="I5879" i="1"/>
  <c r="M5877" i="1"/>
  <c r="N5877" i="1" s="1"/>
  <c r="L5877" i="1"/>
  <c r="K5877" i="1"/>
  <c r="J5877" i="1"/>
  <c r="I5877" i="1"/>
  <c r="M5874" i="1"/>
  <c r="L5874" i="1"/>
  <c r="L5873" i="1" s="1"/>
  <c r="K5874" i="1"/>
  <c r="K5873" i="1" s="1"/>
  <c r="J5874" i="1"/>
  <c r="J5873" i="1" s="1"/>
  <c r="I5874" i="1"/>
  <c r="I5873" i="1" s="1"/>
  <c r="M5861" i="1"/>
  <c r="N5861" i="1" s="1"/>
  <c r="L5861" i="1"/>
  <c r="K5861" i="1"/>
  <c r="I5861" i="1"/>
  <c r="M5858" i="1"/>
  <c r="N5858" i="1" s="1"/>
  <c r="L5858" i="1"/>
  <c r="K5858" i="1"/>
  <c r="I5858" i="1"/>
  <c r="M5853" i="1"/>
  <c r="L5853" i="1"/>
  <c r="L5852" i="1" s="1"/>
  <c r="L5851" i="1" s="1"/>
  <c r="L5850" i="1" s="1"/>
  <c r="L5849" i="1" s="1"/>
  <c r="K5853" i="1"/>
  <c r="K5852" i="1" s="1"/>
  <c r="K5851" i="1" s="1"/>
  <c r="K5850" i="1" s="1"/>
  <c r="K5849" i="1" s="1"/>
  <c r="I5853" i="1"/>
  <c r="I5852" i="1" s="1"/>
  <c r="I5851" i="1" s="1"/>
  <c r="I5850" i="1" s="1"/>
  <c r="I5849" i="1" s="1"/>
  <c r="M5846" i="1"/>
  <c r="I5846" i="1"/>
  <c r="I5845" i="1" s="1"/>
  <c r="M5843" i="1"/>
  <c r="I5843" i="1"/>
  <c r="I5842" i="1" s="1"/>
  <c r="M5836" i="1"/>
  <c r="L5836" i="1"/>
  <c r="L5835" i="1" s="1"/>
  <c r="L5834" i="1" s="1"/>
  <c r="L5833" i="1" s="1"/>
  <c r="K5836" i="1"/>
  <c r="K5835" i="1" s="1"/>
  <c r="K5834" i="1" s="1"/>
  <c r="K5833" i="1" s="1"/>
  <c r="J5836" i="1"/>
  <c r="J5835" i="1" s="1"/>
  <c r="J5834" i="1" s="1"/>
  <c r="J5833" i="1" s="1"/>
  <c r="I5836" i="1"/>
  <c r="I5835" i="1" s="1"/>
  <c r="I5834" i="1" s="1"/>
  <c r="I5833" i="1" s="1"/>
  <c r="M5831" i="1"/>
  <c r="L5831" i="1"/>
  <c r="L5830" i="1" s="1"/>
  <c r="K5831" i="1"/>
  <c r="K5830" i="1" s="1"/>
  <c r="J5831" i="1"/>
  <c r="J5830" i="1" s="1"/>
  <c r="I5831" i="1"/>
  <c r="I5830" i="1" s="1"/>
  <c r="M5828" i="1"/>
  <c r="L5828" i="1"/>
  <c r="L5827" i="1" s="1"/>
  <c r="K5828" i="1"/>
  <c r="K5827" i="1" s="1"/>
  <c r="I5828" i="1"/>
  <c r="I5827" i="1" s="1"/>
  <c r="M5825" i="1"/>
  <c r="L5825" i="1"/>
  <c r="L5824" i="1" s="1"/>
  <c r="K5825" i="1"/>
  <c r="K5824" i="1" s="1"/>
  <c r="I5825" i="1"/>
  <c r="I5824" i="1" s="1"/>
  <c r="M5822" i="1"/>
  <c r="L5822" i="1"/>
  <c r="L5821" i="1" s="1"/>
  <c r="K5822" i="1"/>
  <c r="K5821" i="1" s="1"/>
  <c r="I5822" i="1"/>
  <c r="I5821" i="1" s="1"/>
  <c r="M5819" i="1"/>
  <c r="N5819" i="1" s="1"/>
  <c r="L5819" i="1"/>
  <c r="K5819" i="1"/>
  <c r="I5819" i="1"/>
  <c r="M5817" i="1"/>
  <c r="N5817" i="1" s="1"/>
  <c r="L5817" i="1"/>
  <c r="K5817" i="1"/>
  <c r="I5817" i="1"/>
  <c r="M5814" i="1"/>
  <c r="L5814" i="1"/>
  <c r="L5813" i="1" s="1"/>
  <c r="K5814" i="1"/>
  <c r="K5813" i="1" s="1"/>
  <c r="I5814" i="1"/>
  <c r="I5813" i="1" s="1"/>
  <c r="M5809" i="1"/>
  <c r="L5809" i="1"/>
  <c r="L5808" i="1" s="1"/>
  <c r="L5807" i="1" s="1"/>
  <c r="K5809" i="1"/>
  <c r="K5808" i="1" s="1"/>
  <c r="K5807" i="1" s="1"/>
  <c r="J5809" i="1"/>
  <c r="J5808" i="1" s="1"/>
  <c r="J5807" i="1" s="1"/>
  <c r="I5809" i="1"/>
  <c r="I5808" i="1" s="1"/>
  <c r="I5807" i="1" s="1"/>
  <c r="M5805" i="1"/>
  <c r="L5805" i="1"/>
  <c r="L5804" i="1" s="1"/>
  <c r="L5803" i="1" s="1"/>
  <c r="K5805" i="1"/>
  <c r="K5804" i="1" s="1"/>
  <c r="K5803" i="1" s="1"/>
  <c r="J5805" i="1"/>
  <c r="J5804" i="1" s="1"/>
  <c r="J5803" i="1" s="1"/>
  <c r="I5805" i="1"/>
  <c r="I5804" i="1" s="1"/>
  <c r="I5803" i="1" s="1"/>
  <c r="M5797" i="1"/>
  <c r="N5797" i="1" s="1"/>
  <c r="L5797" i="1"/>
  <c r="K5797" i="1"/>
  <c r="J5797" i="1"/>
  <c r="I5797" i="1"/>
  <c r="M5795" i="1"/>
  <c r="N5795" i="1" s="1"/>
  <c r="L5795" i="1"/>
  <c r="K5795" i="1"/>
  <c r="J5795" i="1"/>
  <c r="I5795" i="1"/>
  <c r="M5793" i="1"/>
  <c r="N5793" i="1" s="1"/>
  <c r="L5793" i="1"/>
  <c r="K5793" i="1"/>
  <c r="J5793" i="1"/>
  <c r="I5793" i="1"/>
  <c r="M5786" i="1"/>
  <c r="N5786" i="1" s="1"/>
  <c r="L5786" i="1"/>
  <c r="K5786" i="1"/>
  <c r="J5786" i="1"/>
  <c r="I5786" i="1"/>
  <c r="M5784" i="1"/>
  <c r="N5784" i="1" s="1"/>
  <c r="J5784" i="1"/>
  <c r="I5784" i="1"/>
  <c r="M5779" i="1"/>
  <c r="N5779" i="1" s="1"/>
  <c r="L5779" i="1"/>
  <c r="K5779" i="1"/>
  <c r="J5779" i="1"/>
  <c r="I5779" i="1"/>
  <c r="M5777" i="1"/>
  <c r="N5777" i="1" s="1"/>
  <c r="L5777" i="1"/>
  <c r="K5777" i="1"/>
  <c r="J5777" i="1"/>
  <c r="I5777" i="1"/>
  <c r="M5769" i="1"/>
  <c r="J5769" i="1"/>
  <c r="J5768" i="1" s="1"/>
  <c r="I5769" i="1"/>
  <c r="I5768" i="1" s="1"/>
  <c r="M5766" i="1"/>
  <c r="I5766" i="1"/>
  <c r="I5765" i="1" s="1"/>
  <c r="M5761" i="1"/>
  <c r="N5761" i="1" s="1"/>
  <c r="L5761" i="1"/>
  <c r="K5761" i="1"/>
  <c r="J5761" i="1"/>
  <c r="I5761" i="1"/>
  <c r="M5759" i="1"/>
  <c r="N5759" i="1" s="1"/>
  <c r="L5759" i="1"/>
  <c r="K5759" i="1"/>
  <c r="J5759" i="1"/>
  <c r="I5759" i="1"/>
  <c r="M5756" i="1"/>
  <c r="J5756" i="1"/>
  <c r="J5755" i="1" s="1"/>
  <c r="I5756" i="1"/>
  <c r="I5755" i="1" s="1"/>
  <c r="M5753" i="1"/>
  <c r="J5753" i="1"/>
  <c r="J5752" i="1" s="1"/>
  <c r="I5753" i="1"/>
  <c r="I5752" i="1" s="1"/>
  <c r="M5750" i="1"/>
  <c r="J5750" i="1"/>
  <c r="J5749" i="1" s="1"/>
  <c r="I5750" i="1"/>
  <c r="I5749" i="1" s="1"/>
  <c r="M5747" i="1"/>
  <c r="L5747" i="1"/>
  <c r="L5746" i="1" s="1"/>
  <c r="K5747" i="1"/>
  <c r="K5746" i="1" s="1"/>
  <c r="J5747" i="1"/>
  <c r="J5746" i="1" s="1"/>
  <c r="I5747" i="1"/>
  <c r="I5746" i="1" s="1"/>
  <c r="M5739" i="1"/>
  <c r="L5739" i="1"/>
  <c r="L5738" i="1" s="1"/>
  <c r="L5737" i="1" s="1"/>
  <c r="L5736" i="1" s="1"/>
  <c r="K5739" i="1"/>
  <c r="K5738" i="1" s="1"/>
  <c r="K5737" i="1" s="1"/>
  <c r="K5736" i="1" s="1"/>
  <c r="J5739" i="1"/>
  <c r="J5738" i="1" s="1"/>
  <c r="J5737" i="1" s="1"/>
  <c r="J5736" i="1" s="1"/>
  <c r="I5739" i="1"/>
  <c r="I5738" i="1" s="1"/>
  <c r="I5737" i="1" s="1"/>
  <c r="I5736" i="1" s="1"/>
  <c r="M5734" i="1"/>
  <c r="N5734" i="1" s="1"/>
  <c r="L5734" i="1"/>
  <c r="K5734" i="1"/>
  <c r="J5734" i="1"/>
  <c r="I5734" i="1"/>
  <c r="M5732" i="1"/>
  <c r="N5732" i="1" s="1"/>
  <c r="L5732" i="1"/>
  <c r="K5732" i="1"/>
  <c r="J5732" i="1"/>
  <c r="I5732" i="1"/>
  <c r="M5730" i="1"/>
  <c r="N5730" i="1" s="1"/>
  <c r="L5730" i="1"/>
  <c r="K5730" i="1"/>
  <c r="J5730" i="1"/>
  <c r="I5730" i="1"/>
  <c r="M5727" i="1"/>
  <c r="L5727" i="1"/>
  <c r="L5726" i="1" s="1"/>
  <c r="K5727" i="1"/>
  <c r="K5726" i="1" s="1"/>
  <c r="J5727" i="1"/>
  <c r="J5726" i="1" s="1"/>
  <c r="I5727" i="1"/>
  <c r="I5726" i="1" s="1"/>
  <c r="M5719" i="1"/>
  <c r="L5719" i="1"/>
  <c r="L5718" i="1" s="1"/>
  <c r="K5719" i="1"/>
  <c r="K5718" i="1" s="1"/>
  <c r="I5719" i="1"/>
  <c r="I5718" i="1" s="1"/>
  <c r="M5711" i="1"/>
  <c r="L5711" i="1"/>
  <c r="L5710" i="1" s="1"/>
  <c r="K5711" i="1"/>
  <c r="K5710" i="1" s="1"/>
  <c r="J5711" i="1"/>
  <c r="J5710" i="1" s="1"/>
  <c r="I5711" i="1"/>
  <c r="I5710" i="1" s="1"/>
  <c r="M5708" i="1"/>
  <c r="L5708" i="1"/>
  <c r="L5707" i="1" s="1"/>
  <c r="K5708" i="1"/>
  <c r="K5707" i="1" s="1"/>
  <c r="J5708" i="1"/>
  <c r="J5707" i="1" s="1"/>
  <c r="I5708" i="1"/>
  <c r="I5707" i="1" s="1"/>
  <c r="M5705" i="1"/>
  <c r="L5705" i="1"/>
  <c r="L5704" i="1" s="1"/>
  <c r="K5705" i="1"/>
  <c r="K5704" i="1" s="1"/>
  <c r="J5705" i="1"/>
  <c r="J5704" i="1" s="1"/>
  <c r="I5705" i="1"/>
  <c r="I5704" i="1" s="1"/>
  <c r="M5699" i="1"/>
  <c r="N5699" i="1" s="1"/>
  <c r="L5699" i="1"/>
  <c r="K5699" i="1"/>
  <c r="J5699" i="1"/>
  <c r="I5699" i="1"/>
  <c r="M5697" i="1"/>
  <c r="N5697" i="1" s="1"/>
  <c r="L5697" i="1"/>
  <c r="K5697" i="1"/>
  <c r="J5697" i="1"/>
  <c r="I5697" i="1"/>
  <c r="M5695" i="1"/>
  <c r="N5695" i="1" s="1"/>
  <c r="L5695" i="1"/>
  <c r="K5695" i="1"/>
  <c r="J5695" i="1"/>
  <c r="I5695" i="1"/>
  <c r="M5692" i="1"/>
  <c r="L5692" i="1"/>
  <c r="L5691" i="1" s="1"/>
  <c r="K5692" i="1"/>
  <c r="K5691" i="1" s="1"/>
  <c r="J5692" i="1"/>
  <c r="J5691" i="1" s="1"/>
  <c r="I5692" i="1"/>
  <c r="I5691" i="1" s="1"/>
  <c r="M5688" i="1"/>
  <c r="L5688" i="1"/>
  <c r="L5687" i="1" s="1"/>
  <c r="K5688" i="1"/>
  <c r="K5687" i="1" s="1"/>
  <c r="J5688" i="1"/>
  <c r="J5687" i="1" s="1"/>
  <c r="I5688" i="1"/>
  <c r="I5687" i="1" s="1"/>
  <c r="M5685" i="1"/>
  <c r="L5685" i="1"/>
  <c r="L5684" i="1" s="1"/>
  <c r="K5685" i="1"/>
  <c r="K5684" i="1" s="1"/>
  <c r="J5685" i="1"/>
  <c r="J5684" i="1" s="1"/>
  <c r="I5685" i="1"/>
  <c r="I5684" i="1" s="1"/>
  <c r="M5680" i="1"/>
  <c r="N5680" i="1" s="1"/>
  <c r="L5680" i="1"/>
  <c r="K5680" i="1"/>
  <c r="I5680" i="1"/>
  <c r="M5678" i="1"/>
  <c r="N5678" i="1" s="1"/>
  <c r="L5678" i="1"/>
  <c r="K5678" i="1"/>
  <c r="I5678" i="1"/>
  <c r="M5670" i="1"/>
  <c r="L5670" i="1"/>
  <c r="K5670" i="1"/>
  <c r="J5670" i="1"/>
  <c r="I5670" i="1"/>
  <c r="M5668" i="1"/>
  <c r="N5668" i="1" s="1"/>
  <c r="L5668" i="1"/>
  <c r="K5668" i="1"/>
  <c r="J5668" i="1"/>
  <c r="I5668" i="1"/>
  <c r="M5666" i="1"/>
  <c r="L5666" i="1"/>
  <c r="K5666" i="1"/>
  <c r="J5666" i="1"/>
  <c r="I5666" i="1"/>
  <c r="M5663" i="1"/>
  <c r="L5663" i="1"/>
  <c r="L5662" i="1" s="1"/>
  <c r="K5663" i="1"/>
  <c r="K5662" i="1" s="1"/>
  <c r="J5663" i="1"/>
  <c r="J5662" i="1" s="1"/>
  <c r="I5663" i="1"/>
  <c r="I5662" i="1" s="1"/>
  <c r="M5659" i="1"/>
  <c r="L5659" i="1"/>
  <c r="L5658" i="1" s="1"/>
  <c r="L5657" i="1" s="1"/>
  <c r="K5659" i="1"/>
  <c r="K5658" i="1" s="1"/>
  <c r="K5657" i="1" s="1"/>
  <c r="J5659" i="1"/>
  <c r="J5658" i="1" s="1"/>
  <c r="J5657" i="1" s="1"/>
  <c r="I5659" i="1"/>
  <c r="I5658" i="1" s="1"/>
  <c r="I5657" i="1" s="1"/>
  <c r="M5651" i="1"/>
  <c r="N5651" i="1" s="1"/>
  <c r="L5651" i="1"/>
  <c r="K5651" i="1"/>
  <c r="J5651" i="1"/>
  <c r="I5651" i="1"/>
  <c r="M5649" i="1"/>
  <c r="N5649" i="1" s="1"/>
  <c r="L5649" i="1"/>
  <c r="K5649" i="1"/>
  <c r="J5649" i="1"/>
  <c r="I5649" i="1"/>
  <c r="M5647" i="1"/>
  <c r="N5647" i="1" s="1"/>
  <c r="L5647" i="1"/>
  <c r="K5647" i="1"/>
  <c r="J5647" i="1"/>
  <c r="I5647" i="1"/>
  <c r="M5644" i="1"/>
  <c r="L5644" i="1"/>
  <c r="L5643" i="1" s="1"/>
  <c r="K5644" i="1"/>
  <c r="K5643" i="1" s="1"/>
  <c r="J5644" i="1"/>
  <c r="J5643" i="1" s="1"/>
  <c r="I5644" i="1"/>
  <c r="I5643" i="1" s="1"/>
  <c r="M5640" i="1"/>
  <c r="L5640" i="1"/>
  <c r="L5639" i="1" s="1"/>
  <c r="L5638" i="1" s="1"/>
  <c r="K5640" i="1"/>
  <c r="K5639" i="1" s="1"/>
  <c r="K5638" i="1" s="1"/>
  <c r="J5640" i="1"/>
  <c r="J5639" i="1" s="1"/>
  <c r="J5638" i="1" s="1"/>
  <c r="I5640" i="1"/>
  <c r="I5639" i="1" s="1"/>
  <c r="I5638" i="1" s="1"/>
  <c r="M5632" i="1"/>
  <c r="N5632" i="1" s="1"/>
  <c r="L5632" i="1"/>
  <c r="K5632" i="1"/>
  <c r="J5632" i="1"/>
  <c r="I5632" i="1"/>
  <c r="M5630" i="1"/>
  <c r="N5630" i="1" s="1"/>
  <c r="L5630" i="1"/>
  <c r="K5630" i="1"/>
  <c r="J5630" i="1"/>
  <c r="I5630" i="1"/>
  <c r="M5628" i="1"/>
  <c r="N5628" i="1" s="1"/>
  <c r="L5628" i="1"/>
  <c r="K5628" i="1"/>
  <c r="J5628" i="1"/>
  <c r="I5628" i="1"/>
  <c r="M5625" i="1"/>
  <c r="L5625" i="1"/>
  <c r="L5624" i="1" s="1"/>
  <c r="K5625" i="1"/>
  <c r="K5624" i="1" s="1"/>
  <c r="J5625" i="1"/>
  <c r="J5624" i="1" s="1"/>
  <c r="I5625" i="1"/>
  <c r="I5624" i="1" s="1"/>
  <c r="M5616" i="1"/>
  <c r="L5616" i="1"/>
  <c r="L5615" i="1" s="1"/>
  <c r="K5616" i="1"/>
  <c r="K5615" i="1" s="1"/>
  <c r="J5616" i="1"/>
  <c r="J5615" i="1" s="1"/>
  <c r="I5616" i="1"/>
  <c r="I5615" i="1" s="1"/>
  <c r="M5613" i="1"/>
  <c r="N5613" i="1" s="1"/>
  <c r="L5613" i="1"/>
  <c r="K5613" i="1"/>
  <c r="J5613" i="1"/>
  <c r="I5613" i="1"/>
  <c r="M5611" i="1"/>
  <c r="N5611" i="1" s="1"/>
  <c r="L5611" i="1"/>
  <c r="K5611" i="1"/>
  <c r="J5611" i="1"/>
  <c r="I5611" i="1"/>
  <c r="M5609" i="1"/>
  <c r="N5609" i="1" s="1"/>
  <c r="L5609" i="1"/>
  <c r="K5609" i="1"/>
  <c r="J5609" i="1"/>
  <c r="I5609" i="1"/>
  <c r="M5603" i="1"/>
  <c r="L5603" i="1"/>
  <c r="L5602" i="1" s="1"/>
  <c r="K5603" i="1"/>
  <c r="K5602" i="1" s="1"/>
  <c r="J5603" i="1"/>
  <c r="J5602" i="1" s="1"/>
  <c r="I5603" i="1"/>
  <c r="I5602" i="1" s="1"/>
  <c r="M5600" i="1"/>
  <c r="L5600" i="1"/>
  <c r="L5599" i="1" s="1"/>
  <c r="K5600" i="1"/>
  <c r="K5599" i="1" s="1"/>
  <c r="J5600" i="1"/>
  <c r="J5599" i="1" s="1"/>
  <c r="I5600" i="1"/>
  <c r="I5599" i="1" s="1"/>
  <c r="M5593" i="1"/>
  <c r="L5593" i="1"/>
  <c r="L5592" i="1" s="1"/>
  <c r="L5591" i="1" s="1"/>
  <c r="L5590" i="1" s="1"/>
  <c r="K5593" i="1"/>
  <c r="K5592" i="1" s="1"/>
  <c r="K5591" i="1" s="1"/>
  <c r="K5590" i="1" s="1"/>
  <c r="J5593" i="1"/>
  <c r="J5592" i="1" s="1"/>
  <c r="J5591" i="1" s="1"/>
  <c r="J5590" i="1" s="1"/>
  <c r="I5593" i="1"/>
  <c r="I5592" i="1" s="1"/>
  <c r="I5591" i="1" s="1"/>
  <c r="I5590" i="1" s="1"/>
  <c r="M5588" i="1"/>
  <c r="L5588" i="1"/>
  <c r="L5587" i="1" s="1"/>
  <c r="K5588" i="1"/>
  <c r="K5587" i="1" s="1"/>
  <c r="J5588" i="1"/>
  <c r="J5587" i="1" s="1"/>
  <c r="I5588" i="1"/>
  <c r="I5587" i="1" s="1"/>
  <c r="M5585" i="1"/>
  <c r="L5585" i="1"/>
  <c r="L5584" i="1" s="1"/>
  <c r="K5585" i="1"/>
  <c r="K5584" i="1" s="1"/>
  <c r="J5585" i="1"/>
  <c r="J5584" i="1" s="1"/>
  <c r="I5585" i="1"/>
  <c r="I5584" i="1" s="1"/>
  <c r="M5581" i="1"/>
  <c r="N5581" i="1" s="1"/>
  <c r="L5581" i="1"/>
  <c r="K5581" i="1"/>
  <c r="J5581" i="1"/>
  <c r="I5581" i="1"/>
  <c r="M5579" i="1"/>
  <c r="N5579" i="1" s="1"/>
  <c r="L5579" i="1"/>
  <c r="K5579" i="1"/>
  <c r="J5579" i="1"/>
  <c r="I5579" i="1"/>
  <c r="M5574" i="1"/>
  <c r="N5574" i="1" s="1"/>
  <c r="L5574" i="1"/>
  <c r="K5574" i="1"/>
  <c r="J5574" i="1"/>
  <c r="I5574" i="1"/>
  <c r="M5570" i="1"/>
  <c r="N5570" i="1" s="1"/>
  <c r="L5570" i="1"/>
  <c r="K5570" i="1"/>
  <c r="J5570" i="1"/>
  <c r="I5570" i="1"/>
  <c r="M5565" i="1"/>
  <c r="L5565" i="1"/>
  <c r="L5564" i="1" s="1"/>
  <c r="L5563" i="1" s="1"/>
  <c r="K5565" i="1"/>
  <c r="K5564" i="1" s="1"/>
  <c r="K5563" i="1" s="1"/>
  <c r="J5565" i="1"/>
  <c r="J5564" i="1" s="1"/>
  <c r="J5563" i="1" s="1"/>
  <c r="I5565" i="1"/>
  <c r="I5564" i="1" s="1"/>
  <c r="I5563" i="1" s="1"/>
  <c r="M5561" i="1"/>
  <c r="L5561" i="1"/>
  <c r="L5560" i="1" s="1"/>
  <c r="K5561" i="1"/>
  <c r="K5560" i="1" s="1"/>
  <c r="J5561" i="1"/>
  <c r="J5560" i="1" s="1"/>
  <c r="I5561" i="1"/>
  <c r="I5560" i="1" s="1"/>
  <c r="M5558" i="1"/>
  <c r="L5558" i="1"/>
  <c r="L5557" i="1" s="1"/>
  <c r="K5558" i="1"/>
  <c r="K5557" i="1" s="1"/>
  <c r="J5558" i="1"/>
  <c r="J5557" i="1" s="1"/>
  <c r="I5558" i="1"/>
  <c r="I5557" i="1" s="1"/>
  <c r="M5550" i="1"/>
  <c r="L5550" i="1"/>
  <c r="L5549" i="1" s="1"/>
  <c r="K5550" i="1"/>
  <c r="K5549" i="1" s="1"/>
  <c r="J5550" i="1"/>
  <c r="J5549" i="1" s="1"/>
  <c r="I5550" i="1"/>
  <c r="I5549" i="1" s="1"/>
  <c r="M5546" i="1"/>
  <c r="L5546" i="1"/>
  <c r="L5545" i="1" s="1"/>
  <c r="K5546" i="1"/>
  <c r="K5545" i="1" s="1"/>
  <c r="J5546" i="1"/>
  <c r="J5545" i="1" s="1"/>
  <c r="I5546" i="1"/>
  <c r="I5545" i="1" s="1"/>
  <c r="M5543" i="1"/>
  <c r="L5543" i="1"/>
  <c r="K5543" i="1"/>
  <c r="J5543" i="1"/>
  <c r="I5543" i="1"/>
  <c r="M5541" i="1"/>
  <c r="L5541" i="1"/>
  <c r="K5541" i="1"/>
  <c r="J5541" i="1"/>
  <c r="I5541" i="1"/>
  <c r="M5535" i="1"/>
  <c r="L5535" i="1"/>
  <c r="L5534" i="1" s="1"/>
  <c r="L5533" i="1" s="1"/>
  <c r="L5532" i="1" s="1"/>
  <c r="L5531" i="1" s="1"/>
  <c r="K5535" i="1"/>
  <c r="K5534" i="1" s="1"/>
  <c r="K5533" i="1" s="1"/>
  <c r="K5532" i="1" s="1"/>
  <c r="K5531" i="1" s="1"/>
  <c r="J5535" i="1"/>
  <c r="J5534" i="1" s="1"/>
  <c r="J5533" i="1" s="1"/>
  <c r="J5532" i="1" s="1"/>
  <c r="J5531" i="1" s="1"/>
  <c r="I5535" i="1"/>
  <c r="I5534" i="1" s="1"/>
  <c r="I5533" i="1" s="1"/>
  <c r="I5532" i="1" s="1"/>
  <c r="I5531" i="1" s="1"/>
  <c r="M5529" i="1"/>
  <c r="L5529" i="1"/>
  <c r="L5528" i="1" s="1"/>
  <c r="K5529" i="1"/>
  <c r="K5528" i="1" s="1"/>
  <c r="J5529" i="1"/>
  <c r="J5528" i="1" s="1"/>
  <c r="I5529" i="1"/>
  <c r="I5528" i="1" s="1"/>
  <c r="M5526" i="1"/>
  <c r="L5526" i="1"/>
  <c r="L5525" i="1" s="1"/>
  <c r="K5526" i="1"/>
  <c r="K5525" i="1" s="1"/>
  <c r="J5526" i="1"/>
  <c r="J5525" i="1" s="1"/>
  <c r="I5526" i="1"/>
  <c r="I5525" i="1" s="1"/>
  <c r="M5522" i="1"/>
  <c r="N5522" i="1" s="1"/>
  <c r="L5522" i="1"/>
  <c r="K5522" i="1"/>
  <c r="J5522" i="1"/>
  <c r="I5522" i="1"/>
  <c r="M5520" i="1"/>
  <c r="L5520" i="1"/>
  <c r="K5520" i="1"/>
  <c r="J5520" i="1"/>
  <c r="I5520" i="1"/>
  <c r="M5516" i="1"/>
  <c r="L5516" i="1"/>
  <c r="L5515" i="1" s="1"/>
  <c r="K5516" i="1"/>
  <c r="K5515" i="1" s="1"/>
  <c r="J5516" i="1"/>
  <c r="J5515" i="1" s="1"/>
  <c r="I5516" i="1"/>
  <c r="I5515" i="1" s="1"/>
  <c r="M5510" i="1"/>
  <c r="L5510" i="1"/>
  <c r="L5509" i="1" s="1"/>
  <c r="K5510" i="1"/>
  <c r="K5509" i="1" s="1"/>
  <c r="J5510" i="1"/>
  <c r="J5509" i="1" s="1"/>
  <c r="I5510" i="1"/>
  <c r="I5509" i="1" s="1"/>
  <c r="M5503" i="1"/>
  <c r="L5503" i="1"/>
  <c r="L5502" i="1" s="1"/>
  <c r="K5503" i="1"/>
  <c r="K5502" i="1" s="1"/>
  <c r="J5503" i="1"/>
  <c r="J5502" i="1" s="1"/>
  <c r="I5503" i="1"/>
  <c r="I5502" i="1" s="1"/>
  <c r="M5498" i="1"/>
  <c r="L5498" i="1"/>
  <c r="L5497" i="1" s="1"/>
  <c r="K5498" i="1"/>
  <c r="K5497" i="1" s="1"/>
  <c r="J5498" i="1"/>
  <c r="J5497" i="1" s="1"/>
  <c r="I5498" i="1"/>
  <c r="I5497" i="1" s="1"/>
  <c r="M5495" i="1"/>
  <c r="L5495" i="1"/>
  <c r="L5494" i="1" s="1"/>
  <c r="K5495" i="1"/>
  <c r="K5494" i="1" s="1"/>
  <c r="J5495" i="1"/>
  <c r="J5494" i="1" s="1"/>
  <c r="I5495" i="1"/>
  <c r="I5494" i="1" s="1"/>
  <c r="M5489" i="1"/>
  <c r="N5489" i="1" s="1"/>
  <c r="L5489" i="1"/>
  <c r="K5489" i="1"/>
  <c r="J5489" i="1"/>
  <c r="I5489" i="1"/>
  <c r="M5485" i="1"/>
  <c r="N5485" i="1" s="1"/>
  <c r="L5485" i="1"/>
  <c r="K5485" i="1"/>
  <c r="J5485" i="1"/>
  <c r="I5485" i="1"/>
  <c r="M5481" i="1"/>
  <c r="L5481" i="1"/>
  <c r="L5480" i="1" s="1"/>
  <c r="K5481" i="1"/>
  <c r="K5480" i="1" s="1"/>
  <c r="J5481" i="1"/>
  <c r="J5480" i="1" s="1"/>
  <c r="I5481" i="1"/>
  <c r="I5480" i="1" s="1"/>
  <c r="M5474" i="1"/>
  <c r="L5474" i="1"/>
  <c r="L5473" i="1" s="1"/>
  <c r="K5474" i="1"/>
  <c r="K5473" i="1" s="1"/>
  <c r="J5474" i="1"/>
  <c r="J5473" i="1" s="1"/>
  <c r="I5474" i="1"/>
  <c r="I5473" i="1" s="1"/>
  <c r="M5470" i="1"/>
  <c r="L5470" i="1"/>
  <c r="L5469" i="1" s="1"/>
  <c r="K5470" i="1"/>
  <c r="K5469" i="1" s="1"/>
  <c r="J5470" i="1"/>
  <c r="J5469" i="1" s="1"/>
  <c r="I5470" i="1"/>
  <c r="I5469" i="1" s="1"/>
  <c r="M5466" i="1"/>
  <c r="L5466" i="1"/>
  <c r="L5465" i="1" s="1"/>
  <c r="K5466" i="1"/>
  <c r="K5465" i="1" s="1"/>
  <c r="J5466" i="1"/>
  <c r="J5465" i="1" s="1"/>
  <c r="I5466" i="1"/>
  <c r="I5465" i="1" s="1"/>
  <c r="M5462" i="1"/>
  <c r="N5462" i="1" s="1"/>
  <c r="L5462" i="1"/>
  <c r="K5462" i="1"/>
  <c r="I5462" i="1"/>
  <c r="M5460" i="1"/>
  <c r="J5460" i="1"/>
  <c r="I5460" i="1"/>
  <c r="M5456" i="1"/>
  <c r="L5456" i="1"/>
  <c r="L5455" i="1" s="1"/>
  <c r="K5456" i="1"/>
  <c r="K5455" i="1" s="1"/>
  <c r="I5456" i="1"/>
  <c r="I5455" i="1" s="1"/>
  <c r="M5452" i="1"/>
  <c r="L5452" i="1"/>
  <c r="L5451" i="1" s="1"/>
  <c r="K5452" i="1"/>
  <c r="K5451" i="1" s="1"/>
  <c r="J5452" i="1"/>
  <c r="J5451" i="1" s="1"/>
  <c r="I5452" i="1"/>
  <c r="I5451" i="1" s="1"/>
  <c r="M5448" i="1"/>
  <c r="L5448" i="1"/>
  <c r="L5447" i="1" s="1"/>
  <c r="K5448" i="1"/>
  <c r="K5447" i="1" s="1"/>
  <c r="J5448" i="1"/>
  <c r="J5447" i="1" s="1"/>
  <c r="I5448" i="1"/>
  <c r="I5447" i="1" s="1"/>
  <c r="M5444" i="1"/>
  <c r="J5444" i="1"/>
  <c r="J5443" i="1" s="1"/>
  <c r="I5444" i="1"/>
  <c r="I5443" i="1" s="1"/>
  <c r="M5441" i="1"/>
  <c r="J5441" i="1"/>
  <c r="J5440" i="1" s="1"/>
  <c r="I5441" i="1"/>
  <c r="I5440" i="1" s="1"/>
  <c r="M5438" i="1"/>
  <c r="J5438" i="1"/>
  <c r="J5437" i="1" s="1"/>
  <c r="I5438" i="1"/>
  <c r="I5437" i="1" s="1"/>
  <c r="M5430" i="1"/>
  <c r="L5430" i="1"/>
  <c r="L5429" i="1" s="1"/>
  <c r="L5428" i="1" s="1"/>
  <c r="L5427" i="1" s="1"/>
  <c r="K5430" i="1"/>
  <c r="K5429" i="1" s="1"/>
  <c r="K5428" i="1" s="1"/>
  <c r="K5427" i="1" s="1"/>
  <c r="J5430" i="1"/>
  <c r="J5429" i="1" s="1"/>
  <c r="J5428" i="1" s="1"/>
  <c r="J5427" i="1" s="1"/>
  <c r="I5430" i="1"/>
  <c r="I5429" i="1" s="1"/>
  <c r="I5428" i="1" s="1"/>
  <c r="I5427" i="1" s="1"/>
  <c r="M5424" i="1"/>
  <c r="L5424" i="1"/>
  <c r="L5423" i="1" s="1"/>
  <c r="L5422" i="1" s="1"/>
  <c r="L5421" i="1" s="1"/>
  <c r="L5420" i="1" s="1"/>
  <c r="K5424" i="1"/>
  <c r="K5423" i="1" s="1"/>
  <c r="K5422" i="1" s="1"/>
  <c r="K5421" i="1" s="1"/>
  <c r="K5420" i="1" s="1"/>
  <c r="J5424" i="1"/>
  <c r="J5423" i="1" s="1"/>
  <c r="J5422" i="1" s="1"/>
  <c r="J5421" i="1" s="1"/>
  <c r="J5420" i="1" s="1"/>
  <c r="I5424" i="1"/>
  <c r="I5423" i="1" s="1"/>
  <c r="I5422" i="1" s="1"/>
  <c r="I5421" i="1" s="1"/>
  <c r="I5420" i="1" s="1"/>
  <c r="M5415" i="1"/>
  <c r="L5415" i="1"/>
  <c r="L5414" i="1" s="1"/>
  <c r="K5415" i="1"/>
  <c r="K5414" i="1" s="1"/>
  <c r="J5415" i="1"/>
  <c r="J5414" i="1" s="1"/>
  <c r="I5415" i="1"/>
  <c r="I5414" i="1" s="1"/>
  <c r="M5411" i="1"/>
  <c r="L5411" i="1"/>
  <c r="L5410" i="1" s="1"/>
  <c r="K5411" i="1"/>
  <c r="K5410" i="1" s="1"/>
  <c r="J5411" i="1"/>
  <c r="J5410" i="1" s="1"/>
  <c r="I5411" i="1"/>
  <c r="I5410" i="1" s="1"/>
  <c r="M5395" i="1"/>
  <c r="L5395" i="1"/>
  <c r="L5394" i="1" s="1"/>
  <c r="L5393" i="1" s="1"/>
  <c r="L5392" i="1" s="1"/>
  <c r="L5391" i="1" s="1"/>
  <c r="L5390" i="1" s="1"/>
  <c r="K5395" i="1"/>
  <c r="K5394" i="1" s="1"/>
  <c r="K5393" i="1" s="1"/>
  <c r="K5392" i="1" s="1"/>
  <c r="K5391" i="1" s="1"/>
  <c r="K5390" i="1" s="1"/>
  <c r="J5395" i="1"/>
  <c r="J5394" i="1" s="1"/>
  <c r="J5393" i="1" s="1"/>
  <c r="J5392" i="1" s="1"/>
  <c r="J5391" i="1" s="1"/>
  <c r="J5390" i="1" s="1"/>
  <c r="I5395" i="1"/>
  <c r="I5394" i="1" s="1"/>
  <c r="I5393" i="1" s="1"/>
  <c r="I5392" i="1" s="1"/>
  <c r="I5391" i="1" s="1"/>
  <c r="I5390" i="1" s="1"/>
  <c r="M5388" i="1"/>
  <c r="L5388" i="1"/>
  <c r="L5387" i="1" s="1"/>
  <c r="L5386" i="1" s="1"/>
  <c r="L5385" i="1" s="1"/>
  <c r="L5384" i="1" s="1"/>
  <c r="L5383" i="1" s="1"/>
  <c r="K5388" i="1"/>
  <c r="K5387" i="1" s="1"/>
  <c r="K5386" i="1" s="1"/>
  <c r="K5385" i="1" s="1"/>
  <c r="K5384" i="1" s="1"/>
  <c r="K5383" i="1" s="1"/>
  <c r="J5388" i="1"/>
  <c r="J5387" i="1" s="1"/>
  <c r="J5386" i="1" s="1"/>
  <c r="J5385" i="1" s="1"/>
  <c r="J5384" i="1" s="1"/>
  <c r="J5383" i="1" s="1"/>
  <c r="I5388" i="1"/>
  <c r="I5387" i="1" s="1"/>
  <c r="I5386" i="1" s="1"/>
  <c r="I5385" i="1" s="1"/>
  <c r="I5384" i="1" s="1"/>
  <c r="I5383" i="1" s="1"/>
  <c r="M5378" i="1"/>
  <c r="L5378" i="1"/>
  <c r="L5377" i="1" s="1"/>
  <c r="K5378" i="1"/>
  <c r="K5377" i="1" s="1"/>
  <c r="J5378" i="1"/>
  <c r="J5377" i="1" s="1"/>
  <c r="I5378" i="1"/>
  <c r="I5377" i="1" s="1"/>
  <c r="M5375" i="1"/>
  <c r="L5375" i="1"/>
  <c r="L5374" i="1" s="1"/>
  <c r="K5375" i="1"/>
  <c r="K5374" i="1" s="1"/>
  <c r="J5375" i="1"/>
  <c r="J5374" i="1" s="1"/>
  <c r="I5375" i="1"/>
  <c r="I5374" i="1" s="1"/>
  <c r="M5371" i="1"/>
  <c r="L5371" i="1"/>
  <c r="L5370" i="1" s="1"/>
  <c r="K5371" i="1"/>
  <c r="K5370" i="1" s="1"/>
  <c r="J5371" i="1"/>
  <c r="J5370" i="1" s="1"/>
  <c r="I5371" i="1"/>
  <c r="I5370" i="1" s="1"/>
  <c r="M5368" i="1"/>
  <c r="L5368" i="1"/>
  <c r="L5367" i="1" s="1"/>
  <c r="K5368" i="1"/>
  <c r="K5367" i="1" s="1"/>
  <c r="J5368" i="1"/>
  <c r="J5367" i="1" s="1"/>
  <c r="I5368" i="1"/>
  <c r="I5367" i="1" s="1"/>
  <c r="M5365" i="1"/>
  <c r="L5365" i="1"/>
  <c r="L5364" i="1" s="1"/>
  <c r="K5365" i="1"/>
  <c r="K5364" i="1" s="1"/>
  <c r="J5365" i="1"/>
  <c r="J5364" i="1" s="1"/>
  <c r="I5365" i="1"/>
  <c r="I5364" i="1" s="1"/>
  <c r="M5362" i="1"/>
  <c r="N5362" i="1" s="1"/>
  <c r="L5362" i="1"/>
  <c r="K5362" i="1"/>
  <c r="J5362" i="1"/>
  <c r="I5362" i="1"/>
  <c r="M5360" i="1"/>
  <c r="N5360" i="1" s="1"/>
  <c r="L5360" i="1"/>
  <c r="K5360" i="1"/>
  <c r="J5360" i="1"/>
  <c r="I5360" i="1"/>
  <c r="M5357" i="1"/>
  <c r="L5357" i="1"/>
  <c r="L5356" i="1" s="1"/>
  <c r="K5357" i="1"/>
  <c r="K5356" i="1" s="1"/>
  <c r="J5357" i="1"/>
  <c r="J5356" i="1" s="1"/>
  <c r="I5357" i="1"/>
  <c r="I5356" i="1" s="1"/>
  <c r="M5354" i="1"/>
  <c r="L5354" i="1"/>
  <c r="L5353" i="1" s="1"/>
  <c r="K5354" i="1"/>
  <c r="K5353" i="1" s="1"/>
  <c r="J5354" i="1"/>
  <c r="J5353" i="1" s="1"/>
  <c r="I5354" i="1"/>
  <c r="I5353" i="1" s="1"/>
  <c r="M5351" i="1"/>
  <c r="L5351" i="1"/>
  <c r="L5350" i="1" s="1"/>
  <c r="K5351" i="1"/>
  <c r="K5350" i="1" s="1"/>
  <c r="J5351" i="1"/>
  <c r="J5350" i="1" s="1"/>
  <c r="I5351" i="1"/>
  <c r="I5350" i="1" s="1"/>
  <c r="M5348" i="1"/>
  <c r="L5348" i="1"/>
  <c r="L5347" i="1" s="1"/>
  <c r="K5348" i="1"/>
  <c r="K5347" i="1" s="1"/>
  <c r="J5348" i="1"/>
  <c r="J5347" i="1" s="1"/>
  <c r="I5348" i="1"/>
  <c r="I5347" i="1" s="1"/>
  <c r="M5345" i="1"/>
  <c r="L5345" i="1"/>
  <c r="L5344" i="1" s="1"/>
  <c r="K5345" i="1"/>
  <c r="K5344" i="1" s="1"/>
  <c r="J5345" i="1"/>
  <c r="J5344" i="1" s="1"/>
  <c r="I5345" i="1"/>
  <c r="I5344" i="1" s="1"/>
  <c r="M5341" i="1"/>
  <c r="L5341" i="1"/>
  <c r="L5340" i="1" s="1"/>
  <c r="K5341" i="1"/>
  <c r="K5340" i="1" s="1"/>
  <c r="J5341" i="1"/>
  <c r="J5340" i="1" s="1"/>
  <c r="I5341" i="1"/>
  <c r="I5340" i="1" s="1"/>
  <c r="M5338" i="1"/>
  <c r="L5338" i="1"/>
  <c r="L5337" i="1" s="1"/>
  <c r="K5338" i="1"/>
  <c r="K5337" i="1" s="1"/>
  <c r="J5338" i="1"/>
  <c r="J5337" i="1" s="1"/>
  <c r="I5338" i="1"/>
  <c r="I5337" i="1" s="1"/>
  <c r="M5335" i="1"/>
  <c r="L5335" i="1"/>
  <c r="L5334" i="1" s="1"/>
  <c r="K5335" i="1"/>
  <c r="K5334" i="1" s="1"/>
  <c r="J5335" i="1"/>
  <c r="J5334" i="1" s="1"/>
  <c r="I5335" i="1"/>
  <c r="I5334" i="1" s="1"/>
  <c r="M5331" i="1"/>
  <c r="L5331" i="1"/>
  <c r="L5330" i="1" s="1"/>
  <c r="K5331" i="1"/>
  <c r="K5330" i="1" s="1"/>
  <c r="J5331" i="1"/>
  <c r="J5330" i="1" s="1"/>
  <c r="I5331" i="1"/>
  <c r="I5330" i="1" s="1"/>
  <c r="M5328" i="1"/>
  <c r="N5328" i="1" s="1"/>
  <c r="L5328" i="1"/>
  <c r="K5328" i="1"/>
  <c r="J5328" i="1"/>
  <c r="I5328" i="1"/>
  <c r="M5326" i="1"/>
  <c r="N5326" i="1" s="1"/>
  <c r="L5326" i="1"/>
  <c r="K5326" i="1"/>
  <c r="J5326" i="1"/>
  <c r="I5326" i="1"/>
  <c r="M5323" i="1"/>
  <c r="N5323" i="1" s="1"/>
  <c r="L5323" i="1"/>
  <c r="K5323" i="1"/>
  <c r="J5323" i="1"/>
  <c r="I5323" i="1"/>
  <c r="M5321" i="1"/>
  <c r="N5321" i="1" s="1"/>
  <c r="L5321" i="1"/>
  <c r="K5321" i="1"/>
  <c r="J5321" i="1"/>
  <c r="I5321" i="1"/>
  <c r="M5319" i="1"/>
  <c r="N5319" i="1" s="1"/>
  <c r="L5319" i="1"/>
  <c r="K5319" i="1"/>
  <c r="J5319" i="1"/>
  <c r="I5319" i="1"/>
  <c r="M5315" i="1"/>
  <c r="N5315" i="1" s="1"/>
  <c r="L5315" i="1"/>
  <c r="K5315" i="1"/>
  <c r="J5315" i="1"/>
  <c r="I5315" i="1"/>
  <c r="M5313" i="1"/>
  <c r="N5313" i="1" s="1"/>
  <c r="L5313" i="1"/>
  <c r="K5313" i="1"/>
  <c r="J5313" i="1"/>
  <c r="I5313" i="1"/>
  <c r="M5308" i="1"/>
  <c r="L5308" i="1"/>
  <c r="L5307" i="1" s="1"/>
  <c r="L5306" i="1" s="1"/>
  <c r="L5305" i="1" s="1"/>
  <c r="L5304" i="1" s="1"/>
  <c r="K5308" i="1"/>
  <c r="K5307" i="1" s="1"/>
  <c r="K5306" i="1" s="1"/>
  <c r="K5305" i="1" s="1"/>
  <c r="K5304" i="1" s="1"/>
  <c r="J5308" i="1"/>
  <c r="J5307" i="1" s="1"/>
  <c r="J5306" i="1" s="1"/>
  <c r="J5305" i="1" s="1"/>
  <c r="J5304" i="1" s="1"/>
  <c r="I5308" i="1"/>
  <c r="I5307" i="1" s="1"/>
  <c r="I5306" i="1" s="1"/>
  <c r="I5305" i="1" s="1"/>
  <c r="I5304" i="1" s="1"/>
  <c r="M5302" i="1"/>
  <c r="L5302" i="1"/>
  <c r="L5301" i="1" s="1"/>
  <c r="L5300" i="1" s="1"/>
  <c r="L5299" i="1" s="1"/>
  <c r="L5298" i="1" s="1"/>
  <c r="K5302" i="1"/>
  <c r="K5301" i="1" s="1"/>
  <c r="K5300" i="1" s="1"/>
  <c r="K5299" i="1" s="1"/>
  <c r="K5298" i="1" s="1"/>
  <c r="J5302" i="1"/>
  <c r="J5301" i="1" s="1"/>
  <c r="J5300" i="1" s="1"/>
  <c r="J5299" i="1" s="1"/>
  <c r="J5298" i="1" s="1"/>
  <c r="I5302" i="1"/>
  <c r="I5301" i="1" s="1"/>
  <c r="I5300" i="1" s="1"/>
  <c r="I5299" i="1" s="1"/>
  <c r="I5298" i="1" s="1"/>
  <c r="M5296" i="1"/>
  <c r="L5296" i="1"/>
  <c r="L5295" i="1" s="1"/>
  <c r="K5296" i="1"/>
  <c r="K5295" i="1" s="1"/>
  <c r="J5296" i="1"/>
  <c r="J5295" i="1" s="1"/>
  <c r="I5296" i="1"/>
  <c r="I5295" i="1" s="1"/>
  <c r="M5293" i="1"/>
  <c r="N5293" i="1" s="1"/>
  <c r="L5293" i="1"/>
  <c r="K5293" i="1"/>
  <c r="J5293" i="1"/>
  <c r="I5293" i="1"/>
  <c r="M5291" i="1"/>
  <c r="N5291" i="1" s="1"/>
  <c r="L5291" i="1"/>
  <c r="K5291" i="1"/>
  <c r="J5291" i="1"/>
  <c r="I5291" i="1"/>
  <c r="M5288" i="1"/>
  <c r="N5288" i="1" s="1"/>
  <c r="L5288" i="1"/>
  <c r="K5288" i="1"/>
  <c r="J5288" i="1"/>
  <c r="I5288" i="1"/>
  <c r="M5286" i="1"/>
  <c r="N5286" i="1" s="1"/>
  <c r="L5286" i="1"/>
  <c r="K5286" i="1"/>
  <c r="J5286" i="1"/>
  <c r="I5286" i="1"/>
  <c r="M5281" i="1"/>
  <c r="L5281" i="1"/>
  <c r="L5280" i="1" s="1"/>
  <c r="L5279" i="1" s="1"/>
  <c r="K5281" i="1"/>
  <c r="K5280" i="1" s="1"/>
  <c r="K5279" i="1" s="1"/>
  <c r="J5281" i="1"/>
  <c r="J5280" i="1" s="1"/>
  <c r="J5279" i="1" s="1"/>
  <c r="I5281" i="1"/>
  <c r="I5280" i="1" s="1"/>
  <c r="I5279" i="1" s="1"/>
  <c r="M5277" i="1"/>
  <c r="L5277" i="1"/>
  <c r="L5276" i="1" s="1"/>
  <c r="K5277" i="1"/>
  <c r="K5276" i="1" s="1"/>
  <c r="J5277" i="1"/>
  <c r="J5276" i="1" s="1"/>
  <c r="I5277" i="1"/>
  <c r="I5276" i="1" s="1"/>
  <c r="M5273" i="1"/>
  <c r="L5273" i="1"/>
  <c r="L5272" i="1" s="1"/>
  <c r="K5273" i="1"/>
  <c r="K5272" i="1" s="1"/>
  <c r="J5273" i="1"/>
  <c r="J5272" i="1" s="1"/>
  <c r="I5273" i="1"/>
  <c r="I5272" i="1" s="1"/>
  <c r="M5270" i="1"/>
  <c r="L5270" i="1"/>
  <c r="L5269" i="1" s="1"/>
  <c r="K5270" i="1"/>
  <c r="K5269" i="1" s="1"/>
  <c r="J5270" i="1"/>
  <c r="J5269" i="1" s="1"/>
  <c r="I5270" i="1"/>
  <c r="I5269" i="1" s="1"/>
  <c r="M5267" i="1"/>
  <c r="L5267" i="1"/>
  <c r="L5266" i="1" s="1"/>
  <c r="K5267" i="1"/>
  <c r="K5266" i="1" s="1"/>
  <c r="J5267" i="1"/>
  <c r="J5266" i="1" s="1"/>
  <c r="I5267" i="1"/>
  <c r="I5266" i="1" s="1"/>
  <c r="M5264" i="1"/>
  <c r="N5264" i="1" s="1"/>
  <c r="L5264" i="1"/>
  <c r="K5264" i="1"/>
  <c r="J5264" i="1"/>
  <c r="I5264" i="1"/>
  <c r="M5262" i="1"/>
  <c r="N5262" i="1" s="1"/>
  <c r="L5262" i="1"/>
  <c r="K5262" i="1"/>
  <c r="J5262" i="1"/>
  <c r="I5262" i="1"/>
  <c r="M5255" i="1"/>
  <c r="N5255" i="1" s="1"/>
  <c r="L5255" i="1"/>
  <c r="K5255" i="1"/>
  <c r="J5255" i="1"/>
  <c r="I5255" i="1"/>
  <c r="M5253" i="1"/>
  <c r="L5253" i="1"/>
  <c r="K5253" i="1"/>
  <c r="J5253" i="1"/>
  <c r="I5253" i="1"/>
  <c r="M5251" i="1"/>
  <c r="N5251" i="1" s="1"/>
  <c r="L5251" i="1"/>
  <c r="K5251" i="1"/>
  <c r="J5251" i="1"/>
  <c r="I5251" i="1"/>
  <c r="M5249" i="1"/>
  <c r="N5249" i="1" s="1"/>
  <c r="L5249" i="1"/>
  <c r="K5249" i="1"/>
  <c r="J5249" i="1"/>
  <c r="I5249" i="1"/>
  <c r="M5246" i="1"/>
  <c r="L5246" i="1"/>
  <c r="L5245" i="1" s="1"/>
  <c r="K5246" i="1"/>
  <c r="K5245" i="1" s="1"/>
  <c r="J5246" i="1"/>
  <c r="J5245" i="1" s="1"/>
  <c r="I5246" i="1"/>
  <c r="I5245" i="1" s="1"/>
  <c r="M5241" i="1"/>
  <c r="L5241" i="1"/>
  <c r="L5240" i="1" s="1"/>
  <c r="L5239" i="1" s="1"/>
  <c r="L5238" i="1" s="1"/>
  <c r="K5241" i="1"/>
  <c r="K5240" i="1" s="1"/>
  <c r="K5239" i="1" s="1"/>
  <c r="K5238" i="1" s="1"/>
  <c r="J5241" i="1"/>
  <c r="J5240" i="1" s="1"/>
  <c r="J5239" i="1" s="1"/>
  <c r="J5238" i="1" s="1"/>
  <c r="I5241" i="1"/>
  <c r="I5240" i="1" s="1"/>
  <c r="I5239" i="1" s="1"/>
  <c r="I5238" i="1" s="1"/>
  <c r="M5235" i="1"/>
  <c r="L5235" i="1"/>
  <c r="L5234" i="1" s="1"/>
  <c r="L5233" i="1" s="1"/>
  <c r="L5232" i="1" s="1"/>
  <c r="L5226" i="1" s="1"/>
  <c r="K5235" i="1"/>
  <c r="K5234" i="1" s="1"/>
  <c r="K5233" i="1" s="1"/>
  <c r="K5232" i="1" s="1"/>
  <c r="K5226" i="1" s="1"/>
  <c r="J5235" i="1"/>
  <c r="J5234" i="1" s="1"/>
  <c r="J5233" i="1" s="1"/>
  <c r="J5232" i="1" s="1"/>
  <c r="J5226" i="1" s="1"/>
  <c r="I5235" i="1"/>
  <c r="I5234" i="1" s="1"/>
  <c r="I5233" i="1" s="1"/>
  <c r="I5232" i="1" s="1"/>
  <c r="I5226" i="1" s="1"/>
  <c r="M5222" i="1"/>
  <c r="N5222" i="1" s="1"/>
  <c r="L5222" i="1"/>
  <c r="K5222" i="1"/>
  <c r="J5222" i="1"/>
  <c r="I5222" i="1"/>
  <c r="M5220" i="1"/>
  <c r="N5220" i="1" s="1"/>
  <c r="L5220" i="1"/>
  <c r="K5220" i="1"/>
  <c r="J5220" i="1"/>
  <c r="I5220" i="1"/>
  <c r="M5218" i="1"/>
  <c r="N5218" i="1" s="1"/>
  <c r="L5218" i="1"/>
  <c r="K5218" i="1"/>
  <c r="J5218" i="1"/>
  <c r="I5218" i="1"/>
  <c r="M5215" i="1"/>
  <c r="L5215" i="1"/>
  <c r="L5214" i="1" s="1"/>
  <c r="K5215" i="1"/>
  <c r="K5214" i="1" s="1"/>
  <c r="J5215" i="1"/>
  <c r="J5214" i="1" s="1"/>
  <c r="I5215" i="1"/>
  <c r="I5214" i="1" s="1"/>
  <c r="M5210" i="1"/>
  <c r="L5210" i="1"/>
  <c r="L5209" i="1" s="1"/>
  <c r="L5208" i="1" s="1"/>
  <c r="K5210" i="1"/>
  <c r="K5209" i="1" s="1"/>
  <c r="K5208" i="1" s="1"/>
  <c r="J5210" i="1"/>
  <c r="J5209" i="1" s="1"/>
  <c r="J5208" i="1" s="1"/>
  <c r="I5210" i="1"/>
  <c r="I5209" i="1" s="1"/>
  <c r="I5208" i="1" s="1"/>
  <c r="M5206" i="1"/>
  <c r="L5206" i="1"/>
  <c r="L5205" i="1" s="1"/>
  <c r="L5204" i="1" s="1"/>
  <c r="K5206" i="1"/>
  <c r="K5205" i="1" s="1"/>
  <c r="K5204" i="1" s="1"/>
  <c r="J5206" i="1"/>
  <c r="J5205" i="1" s="1"/>
  <c r="J5204" i="1" s="1"/>
  <c r="I5206" i="1"/>
  <c r="I5205" i="1" s="1"/>
  <c r="I5204" i="1" s="1"/>
  <c r="M5201" i="1"/>
  <c r="L5201" i="1"/>
  <c r="L5200" i="1" s="1"/>
  <c r="L5199" i="1" s="1"/>
  <c r="K5201" i="1"/>
  <c r="K5200" i="1" s="1"/>
  <c r="K5199" i="1" s="1"/>
  <c r="J5201" i="1"/>
  <c r="J5200" i="1" s="1"/>
  <c r="J5199" i="1" s="1"/>
  <c r="I5201" i="1"/>
  <c r="I5200" i="1" s="1"/>
  <c r="I5199" i="1" s="1"/>
  <c r="M5197" i="1"/>
  <c r="L5197" i="1"/>
  <c r="L5196" i="1" s="1"/>
  <c r="L5195" i="1" s="1"/>
  <c r="K5197" i="1"/>
  <c r="K5196" i="1" s="1"/>
  <c r="K5195" i="1" s="1"/>
  <c r="J5197" i="1"/>
  <c r="J5196" i="1" s="1"/>
  <c r="J5195" i="1" s="1"/>
  <c r="I5197" i="1"/>
  <c r="I5196" i="1" s="1"/>
  <c r="I5195" i="1" s="1"/>
  <c r="M5190" i="1"/>
  <c r="L5190" i="1"/>
  <c r="L5189" i="1" s="1"/>
  <c r="K5190" i="1"/>
  <c r="K5189" i="1" s="1"/>
  <c r="J5190" i="1"/>
  <c r="J5189" i="1" s="1"/>
  <c r="I5190" i="1"/>
  <c r="I5189" i="1" s="1"/>
  <c r="M5187" i="1"/>
  <c r="L5187" i="1"/>
  <c r="L5186" i="1" s="1"/>
  <c r="K5187" i="1"/>
  <c r="K5186" i="1" s="1"/>
  <c r="J5187" i="1"/>
  <c r="J5186" i="1" s="1"/>
  <c r="I5187" i="1"/>
  <c r="I5186" i="1" s="1"/>
  <c r="M5184" i="1"/>
  <c r="L5184" i="1"/>
  <c r="L5183" i="1" s="1"/>
  <c r="K5184" i="1"/>
  <c r="K5183" i="1" s="1"/>
  <c r="J5184" i="1"/>
  <c r="J5183" i="1" s="1"/>
  <c r="I5184" i="1"/>
  <c r="I5183" i="1" s="1"/>
  <c r="M5177" i="1"/>
  <c r="N5177" i="1" s="1"/>
  <c r="L5177" i="1"/>
  <c r="K5177" i="1"/>
  <c r="J5177" i="1"/>
  <c r="I5177" i="1"/>
  <c r="M5175" i="1"/>
  <c r="N5175" i="1" s="1"/>
  <c r="L5175" i="1"/>
  <c r="K5175" i="1"/>
  <c r="J5175" i="1"/>
  <c r="I5175" i="1"/>
  <c r="M5173" i="1"/>
  <c r="N5173" i="1" s="1"/>
  <c r="L5173" i="1"/>
  <c r="K5173" i="1"/>
  <c r="J5173" i="1"/>
  <c r="I5173" i="1"/>
  <c r="M5168" i="1"/>
  <c r="N5168" i="1" s="1"/>
  <c r="L5168" i="1"/>
  <c r="K5168" i="1"/>
  <c r="J5168" i="1"/>
  <c r="I5168" i="1"/>
  <c r="M5166" i="1"/>
  <c r="N5166" i="1" s="1"/>
  <c r="L5166" i="1"/>
  <c r="K5166" i="1"/>
  <c r="J5166" i="1"/>
  <c r="I5166" i="1"/>
  <c r="M5163" i="1"/>
  <c r="N5163" i="1" s="1"/>
  <c r="L5163" i="1"/>
  <c r="K5163" i="1"/>
  <c r="J5163" i="1"/>
  <c r="I5163" i="1"/>
  <c r="M5161" i="1"/>
  <c r="N5161" i="1" s="1"/>
  <c r="L5161" i="1"/>
  <c r="K5161" i="1"/>
  <c r="J5161" i="1"/>
  <c r="I5161" i="1"/>
  <c r="M5159" i="1"/>
  <c r="N5159" i="1" s="1"/>
  <c r="L5159" i="1"/>
  <c r="K5159" i="1"/>
  <c r="J5159" i="1"/>
  <c r="I5159" i="1"/>
  <c r="M5155" i="1"/>
  <c r="L5155" i="1"/>
  <c r="L5154" i="1" s="1"/>
  <c r="L5153" i="1" s="1"/>
  <c r="K5155" i="1"/>
  <c r="K5154" i="1" s="1"/>
  <c r="K5153" i="1" s="1"/>
  <c r="J5155" i="1"/>
  <c r="J5154" i="1" s="1"/>
  <c r="J5153" i="1" s="1"/>
  <c r="I5155" i="1"/>
  <c r="I5154" i="1" s="1"/>
  <c r="I5153" i="1" s="1"/>
  <c r="M5151" i="1"/>
  <c r="N5151" i="1" s="1"/>
  <c r="L5151" i="1"/>
  <c r="K5151" i="1"/>
  <c r="J5151" i="1"/>
  <c r="I5151" i="1"/>
  <c r="M5149" i="1"/>
  <c r="N5149" i="1" s="1"/>
  <c r="L5149" i="1"/>
  <c r="K5149" i="1"/>
  <c r="J5149" i="1"/>
  <c r="I5149" i="1"/>
  <c r="M5146" i="1"/>
  <c r="N5146" i="1" s="1"/>
  <c r="L5146" i="1"/>
  <c r="K5146" i="1"/>
  <c r="J5146" i="1"/>
  <c r="I5146" i="1"/>
  <c r="M5144" i="1"/>
  <c r="N5144" i="1" s="1"/>
  <c r="L5144" i="1"/>
  <c r="K5144" i="1"/>
  <c r="J5144" i="1"/>
  <c r="I5144" i="1"/>
  <c r="M5142" i="1"/>
  <c r="N5142" i="1" s="1"/>
  <c r="L5142" i="1"/>
  <c r="K5142" i="1"/>
  <c r="J5142" i="1"/>
  <c r="I5142" i="1"/>
  <c r="M5128" i="1"/>
  <c r="L5128" i="1"/>
  <c r="L5127" i="1" s="1"/>
  <c r="L5126" i="1" s="1"/>
  <c r="L5125" i="1" s="1"/>
  <c r="L5124" i="1" s="1"/>
  <c r="L5123" i="1" s="1"/>
  <c r="K5128" i="1"/>
  <c r="K5127" i="1" s="1"/>
  <c r="K5126" i="1" s="1"/>
  <c r="K5125" i="1" s="1"/>
  <c r="K5124" i="1" s="1"/>
  <c r="K5123" i="1" s="1"/>
  <c r="I5128" i="1"/>
  <c r="I5127" i="1" s="1"/>
  <c r="I5126" i="1" s="1"/>
  <c r="I5125" i="1" s="1"/>
  <c r="I5124" i="1" s="1"/>
  <c r="I5123" i="1" s="1"/>
  <c r="M5120" i="1"/>
  <c r="L5120" i="1"/>
  <c r="L5119" i="1" s="1"/>
  <c r="L5118" i="1" s="1"/>
  <c r="L5117" i="1" s="1"/>
  <c r="K5120" i="1"/>
  <c r="K5119" i="1" s="1"/>
  <c r="K5118" i="1" s="1"/>
  <c r="K5117" i="1" s="1"/>
  <c r="J5120" i="1"/>
  <c r="J5119" i="1" s="1"/>
  <c r="J5118" i="1" s="1"/>
  <c r="J5117" i="1" s="1"/>
  <c r="I5120" i="1"/>
  <c r="I5119" i="1" s="1"/>
  <c r="I5118" i="1" s="1"/>
  <c r="I5117" i="1" s="1"/>
  <c r="M5115" i="1"/>
  <c r="L5115" i="1"/>
  <c r="K5115" i="1"/>
  <c r="J5115" i="1"/>
  <c r="I5115" i="1"/>
  <c r="M5113" i="1"/>
  <c r="N5113" i="1" s="1"/>
  <c r="L5113" i="1"/>
  <c r="K5113" i="1"/>
  <c r="J5113" i="1"/>
  <c r="I5113" i="1"/>
  <c r="M5111" i="1"/>
  <c r="N5111" i="1" s="1"/>
  <c r="L5111" i="1"/>
  <c r="K5111" i="1"/>
  <c r="J5111" i="1"/>
  <c r="I5111" i="1"/>
  <c r="M5108" i="1"/>
  <c r="L5108" i="1"/>
  <c r="L5107" i="1" s="1"/>
  <c r="K5108" i="1"/>
  <c r="K5107" i="1" s="1"/>
  <c r="J5108" i="1"/>
  <c r="J5107" i="1" s="1"/>
  <c r="I5108" i="1"/>
  <c r="I5107" i="1" s="1"/>
  <c r="M5098" i="1"/>
  <c r="L5098" i="1"/>
  <c r="L5097" i="1" s="1"/>
  <c r="K5098" i="1"/>
  <c r="K5097" i="1" s="1"/>
  <c r="J5098" i="1"/>
  <c r="J5097" i="1" s="1"/>
  <c r="I5098" i="1"/>
  <c r="I5097" i="1" s="1"/>
  <c r="M5092" i="1"/>
  <c r="N5092" i="1" s="1"/>
  <c r="L5092" i="1"/>
  <c r="K5092" i="1"/>
  <c r="J5092" i="1"/>
  <c r="I5092" i="1"/>
  <c r="M5086" i="1"/>
  <c r="N5086" i="1" s="1"/>
  <c r="L5086" i="1"/>
  <c r="K5086" i="1"/>
  <c r="I5086" i="1"/>
  <c r="M5084" i="1"/>
  <c r="N5084" i="1" s="1"/>
  <c r="L5084" i="1"/>
  <c r="K5084" i="1"/>
  <c r="I5084" i="1"/>
  <c r="M5079" i="1"/>
  <c r="N5079" i="1" s="1"/>
  <c r="L5079" i="1"/>
  <c r="K5079" i="1"/>
  <c r="J5079" i="1"/>
  <c r="I5079" i="1"/>
  <c r="M5077" i="1"/>
  <c r="N5077" i="1" s="1"/>
  <c r="L5077" i="1"/>
  <c r="K5077" i="1"/>
  <c r="J5077" i="1"/>
  <c r="I5077" i="1"/>
  <c r="M5072" i="1"/>
  <c r="L5072" i="1"/>
  <c r="L5071" i="1" s="1"/>
  <c r="L5070" i="1" s="1"/>
  <c r="L5069" i="1" s="1"/>
  <c r="K5072" i="1"/>
  <c r="K5071" i="1" s="1"/>
  <c r="K5070" i="1" s="1"/>
  <c r="K5069" i="1" s="1"/>
  <c r="J5072" i="1"/>
  <c r="J5071" i="1" s="1"/>
  <c r="J5070" i="1" s="1"/>
  <c r="J5069" i="1" s="1"/>
  <c r="I5072" i="1"/>
  <c r="I5071" i="1" s="1"/>
  <c r="I5070" i="1" s="1"/>
  <c r="I5069" i="1" s="1"/>
  <c r="M5067" i="1"/>
  <c r="L5067" i="1"/>
  <c r="L5066" i="1" s="1"/>
  <c r="K5067" i="1"/>
  <c r="K5066" i="1" s="1"/>
  <c r="J5067" i="1"/>
  <c r="J5066" i="1" s="1"/>
  <c r="I5067" i="1"/>
  <c r="I5066" i="1" s="1"/>
  <c r="M5064" i="1"/>
  <c r="L5064" i="1"/>
  <c r="L5063" i="1" s="1"/>
  <c r="K5064" i="1"/>
  <c r="K5063" i="1" s="1"/>
  <c r="J5064" i="1"/>
  <c r="J5063" i="1" s="1"/>
  <c r="I5064" i="1"/>
  <c r="I5063" i="1" s="1"/>
  <c r="M5060" i="1"/>
  <c r="L5060" i="1"/>
  <c r="L5059" i="1" s="1"/>
  <c r="K5060" i="1"/>
  <c r="K5059" i="1" s="1"/>
  <c r="J5060" i="1"/>
  <c r="J5059" i="1" s="1"/>
  <c r="I5060" i="1"/>
  <c r="I5059" i="1" s="1"/>
  <c r="M5057" i="1"/>
  <c r="L5057" i="1"/>
  <c r="L5056" i="1" s="1"/>
  <c r="K5057" i="1"/>
  <c r="K5056" i="1" s="1"/>
  <c r="J5057" i="1"/>
  <c r="J5056" i="1" s="1"/>
  <c r="I5057" i="1"/>
  <c r="I5056" i="1" s="1"/>
  <c r="M5054" i="1"/>
  <c r="L5054" i="1"/>
  <c r="L5053" i="1" s="1"/>
  <c r="K5054" i="1"/>
  <c r="K5053" i="1" s="1"/>
  <c r="J5054" i="1"/>
  <c r="J5053" i="1" s="1"/>
  <c r="I5054" i="1"/>
  <c r="I5053" i="1" s="1"/>
  <c r="M5051" i="1"/>
  <c r="L5051" i="1"/>
  <c r="L5050" i="1" s="1"/>
  <c r="K5051" i="1"/>
  <c r="K5050" i="1" s="1"/>
  <c r="J5051" i="1"/>
  <c r="J5050" i="1" s="1"/>
  <c r="I5051" i="1"/>
  <c r="I5050" i="1" s="1"/>
  <c r="M5044" i="1"/>
  <c r="L5044" i="1"/>
  <c r="L5043" i="1" s="1"/>
  <c r="L5042" i="1" s="1"/>
  <c r="K5044" i="1"/>
  <c r="K5043" i="1" s="1"/>
  <c r="K5042" i="1" s="1"/>
  <c r="J5044" i="1"/>
  <c r="J5043" i="1" s="1"/>
  <c r="J5042" i="1" s="1"/>
  <c r="I5044" i="1"/>
  <c r="I5043" i="1" s="1"/>
  <c r="I5042" i="1" s="1"/>
  <c r="M5040" i="1"/>
  <c r="L5040" i="1"/>
  <c r="L5039" i="1" s="1"/>
  <c r="K5040" i="1"/>
  <c r="K5039" i="1" s="1"/>
  <c r="J5040" i="1"/>
  <c r="J5039" i="1" s="1"/>
  <c r="I5040" i="1"/>
  <c r="I5039" i="1" s="1"/>
  <c r="M5037" i="1"/>
  <c r="L5037" i="1"/>
  <c r="L5036" i="1" s="1"/>
  <c r="K5037" i="1"/>
  <c r="K5036" i="1" s="1"/>
  <c r="J5037" i="1"/>
  <c r="J5036" i="1" s="1"/>
  <c r="I5037" i="1"/>
  <c r="I5036" i="1" s="1"/>
  <c r="M5034" i="1"/>
  <c r="L5034" i="1"/>
  <c r="L5033" i="1" s="1"/>
  <c r="K5034" i="1"/>
  <c r="K5033" i="1" s="1"/>
  <c r="J5034" i="1"/>
  <c r="J5033" i="1" s="1"/>
  <c r="I5034" i="1"/>
  <c r="I5033" i="1" s="1"/>
  <c r="M5031" i="1"/>
  <c r="L5031" i="1"/>
  <c r="L5030" i="1" s="1"/>
  <c r="K5031" i="1"/>
  <c r="K5030" i="1" s="1"/>
  <c r="J5031" i="1"/>
  <c r="J5030" i="1" s="1"/>
  <c r="I5031" i="1"/>
  <c r="I5030" i="1" s="1"/>
  <c r="M5024" i="1"/>
  <c r="N5024" i="1" s="1"/>
  <c r="L5024" i="1"/>
  <c r="K5024" i="1"/>
  <c r="J5024" i="1"/>
  <c r="I5024" i="1"/>
  <c r="M5022" i="1"/>
  <c r="N5022" i="1" s="1"/>
  <c r="L5022" i="1"/>
  <c r="K5022" i="1"/>
  <c r="J5022" i="1"/>
  <c r="I5022" i="1"/>
  <c r="M5015" i="1"/>
  <c r="N5015" i="1" s="1"/>
  <c r="L5015" i="1"/>
  <c r="K5015" i="1"/>
  <c r="J5015" i="1"/>
  <c r="I5015" i="1"/>
  <c r="M5013" i="1"/>
  <c r="N5013" i="1" s="1"/>
  <c r="L5013" i="1"/>
  <c r="K5013" i="1"/>
  <c r="J5013" i="1"/>
  <c r="I5013" i="1"/>
  <c r="M5009" i="1"/>
  <c r="N5009" i="1" s="1"/>
  <c r="L5009" i="1"/>
  <c r="K5009" i="1"/>
  <c r="J5009" i="1"/>
  <c r="I5009" i="1"/>
  <c r="M5007" i="1"/>
  <c r="N5007" i="1" s="1"/>
  <c r="L5007" i="1"/>
  <c r="K5007" i="1"/>
  <c r="J5007" i="1"/>
  <c r="I5007" i="1"/>
  <c r="M5004" i="1"/>
  <c r="L5004" i="1"/>
  <c r="L5003" i="1" s="1"/>
  <c r="K5004" i="1"/>
  <c r="K5003" i="1" s="1"/>
  <c r="J5004" i="1"/>
  <c r="J5003" i="1" s="1"/>
  <c r="I5004" i="1"/>
  <c r="I5003" i="1" s="1"/>
  <c r="M5000" i="1"/>
  <c r="N5000" i="1" s="1"/>
  <c r="L5000" i="1"/>
  <c r="K5000" i="1"/>
  <c r="I5000" i="1"/>
  <c r="M4998" i="1"/>
  <c r="N4998" i="1" s="1"/>
  <c r="L4998" i="1"/>
  <c r="K4998" i="1"/>
  <c r="I4998" i="1"/>
  <c r="M4996" i="1"/>
  <c r="N4996" i="1" s="1"/>
  <c r="L4996" i="1"/>
  <c r="K4996" i="1"/>
  <c r="I4996" i="1"/>
  <c r="M4982" i="1"/>
  <c r="N4982" i="1" s="1"/>
  <c r="L4982" i="1"/>
  <c r="K4982" i="1"/>
  <c r="I4982" i="1"/>
  <c r="M4980" i="1"/>
  <c r="N4980" i="1" s="1"/>
  <c r="L4980" i="1"/>
  <c r="K4980" i="1"/>
  <c r="I4980" i="1"/>
  <c r="M4971" i="1"/>
  <c r="L4971" i="1"/>
  <c r="L4970" i="1" s="1"/>
  <c r="L4969" i="1" s="1"/>
  <c r="L4968" i="1" s="1"/>
  <c r="K4971" i="1"/>
  <c r="K4970" i="1" s="1"/>
  <c r="K4969" i="1" s="1"/>
  <c r="K4968" i="1" s="1"/>
  <c r="J4971" i="1"/>
  <c r="J4970" i="1" s="1"/>
  <c r="J4969" i="1" s="1"/>
  <c r="J4968" i="1" s="1"/>
  <c r="I4971" i="1"/>
  <c r="I4970" i="1" s="1"/>
  <c r="I4969" i="1" s="1"/>
  <c r="I4968" i="1" s="1"/>
  <c r="M4966" i="1"/>
  <c r="N4966" i="1" s="1"/>
  <c r="L4966" i="1"/>
  <c r="K4966" i="1"/>
  <c r="J4966" i="1"/>
  <c r="I4966" i="1"/>
  <c r="M4964" i="1"/>
  <c r="N4964" i="1" s="1"/>
  <c r="L4964" i="1"/>
  <c r="K4964" i="1"/>
  <c r="J4964" i="1"/>
  <c r="I4964" i="1"/>
  <c r="M4961" i="1"/>
  <c r="L4961" i="1"/>
  <c r="L4960" i="1" s="1"/>
  <c r="K4961" i="1"/>
  <c r="K4960" i="1" s="1"/>
  <c r="J4961" i="1"/>
  <c r="J4960" i="1" s="1"/>
  <c r="I4961" i="1"/>
  <c r="I4960" i="1" s="1"/>
  <c r="M4956" i="1"/>
  <c r="L4956" i="1"/>
  <c r="L4953" i="1" s="1"/>
  <c r="K4956" i="1"/>
  <c r="K4953" i="1" s="1"/>
  <c r="J4956" i="1"/>
  <c r="J4953" i="1" s="1"/>
  <c r="I4956" i="1"/>
  <c r="I4953" i="1" s="1"/>
  <c r="M4950" i="1"/>
  <c r="N4950" i="1" s="1"/>
  <c r="L4950" i="1"/>
  <c r="K4950" i="1"/>
  <c r="J4950" i="1"/>
  <c r="I4950" i="1"/>
  <c r="M4948" i="1"/>
  <c r="N4948" i="1" s="1"/>
  <c r="L4948" i="1"/>
  <c r="K4948" i="1"/>
  <c r="J4948" i="1"/>
  <c r="I4948" i="1"/>
  <c r="M4946" i="1"/>
  <c r="N4946" i="1" s="1"/>
  <c r="L4946" i="1"/>
  <c r="K4946" i="1"/>
  <c r="J4946" i="1"/>
  <c r="I4946" i="1"/>
  <c r="M4944" i="1"/>
  <c r="N4944" i="1" s="1"/>
  <c r="L4944" i="1"/>
  <c r="K4944" i="1"/>
  <c r="J4944" i="1"/>
  <c r="I4944" i="1"/>
  <c r="M4939" i="1"/>
  <c r="N4939" i="1" s="1"/>
  <c r="L4939" i="1"/>
  <c r="K4939" i="1"/>
  <c r="J4939" i="1"/>
  <c r="I4939" i="1"/>
  <c r="M4937" i="1"/>
  <c r="N4937" i="1" s="1"/>
  <c r="L4937" i="1"/>
  <c r="K4937" i="1"/>
  <c r="J4937" i="1"/>
  <c r="I4937" i="1"/>
  <c r="M4933" i="1"/>
  <c r="L4933" i="1"/>
  <c r="L4932" i="1" s="1"/>
  <c r="L4931" i="1" s="1"/>
  <c r="K4933" i="1"/>
  <c r="K4932" i="1" s="1"/>
  <c r="K4931" i="1" s="1"/>
  <c r="J4933" i="1"/>
  <c r="J4932" i="1" s="1"/>
  <c r="J4931" i="1" s="1"/>
  <c r="I4933" i="1"/>
  <c r="I4932" i="1" s="1"/>
  <c r="I4931" i="1" s="1"/>
  <c r="M4925" i="1"/>
  <c r="L4925" i="1"/>
  <c r="L4924" i="1" s="1"/>
  <c r="L4923" i="1" s="1"/>
  <c r="L4922" i="1" s="1"/>
  <c r="L4921" i="1" s="1"/>
  <c r="L4920" i="1" s="1"/>
  <c r="L4919" i="1" s="1"/>
  <c r="K4925" i="1"/>
  <c r="K4924" i="1" s="1"/>
  <c r="K4923" i="1" s="1"/>
  <c r="K4922" i="1" s="1"/>
  <c r="K4921" i="1" s="1"/>
  <c r="K4920" i="1" s="1"/>
  <c r="K4919" i="1" s="1"/>
  <c r="J4925" i="1"/>
  <c r="J4924" i="1" s="1"/>
  <c r="J4923" i="1" s="1"/>
  <c r="J4922" i="1" s="1"/>
  <c r="J4921" i="1" s="1"/>
  <c r="J4920" i="1" s="1"/>
  <c r="J4919" i="1" s="1"/>
  <c r="I4925" i="1"/>
  <c r="I4924" i="1" s="1"/>
  <c r="I4923" i="1" s="1"/>
  <c r="I4922" i="1" s="1"/>
  <c r="I4921" i="1" s="1"/>
  <c r="I4920" i="1" s="1"/>
  <c r="I4919" i="1" s="1"/>
  <c r="M4917" i="1"/>
  <c r="N4917" i="1" s="1"/>
  <c r="L4917" i="1"/>
  <c r="K4917" i="1"/>
  <c r="J4917" i="1"/>
  <c r="I4917" i="1"/>
  <c r="M4915" i="1"/>
  <c r="N4915" i="1" s="1"/>
  <c r="L4915" i="1"/>
  <c r="K4915" i="1"/>
  <c r="J4915" i="1"/>
  <c r="I4915" i="1"/>
  <c r="M4913" i="1"/>
  <c r="L4913" i="1"/>
  <c r="K4913" i="1"/>
  <c r="J4913" i="1"/>
  <c r="I4913" i="1"/>
  <c r="M4910" i="1"/>
  <c r="L4910" i="1"/>
  <c r="L4909" i="1" s="1"/>
  <c r="K4910" i="1"/>
  <c r="K4909" i="1" s="1"/>
  <c r="J4910" i="1"/>
  <c r="J4909" i="1" s="1"/>
  <c r="I4910" i="1"/>
  <c r="I4909" i="1" s="1"/>
  <c r="M4902" i="1"/>
  <c r="L4902" i="1"/>
  <c r="L4901" i="1" s="1"/>
  <c r="K4902" i="1"/>
  <c r="K4901" i="1" s="1"/>
  <c r="J4902" i="1"/>
  <c r="J4901" i="1" s="1"/>
  <c r="I4902" i="1"/>
  <c r="I4901" i="1" s="1"/>
  <c r="M4894" i="1"/>
  <c r="L4894" i="1"/>
  <c r="L4891" i="1" s="1"/>
  <c r="K4894" i="1"/>
  <c r="K4891" i="1" s="1"/>
  <c r="J4894" i="1"/>
  <c r="J4891" i="1" s="1"/>
  <c r="I4894" i="1"/>
  <c r="I4891" i="1" s="1"/>
  <c r="M4889" i="1"/>
  <c r="L4889" i="1"/>
  <c r="L4888" i="1" s="1"/>
  <c r="K4889" i="1"/>
  <c r="K4888" i="1" s="1"/>
  <c r="J4889" i="1"/>
  <c r="J4888" i="1" s="1"/>
  <c r="I4889" i="1"/>
  <c r="I4888" i="1" s="1"/>
  <c r="M4880" i="1"/>
  <c r="N4880" i="1" s="1"/>
  <c r="L4880" i="1"/>
  <c r="K4880" i="1"/>
  <c r="J4880" i="1"/>
  <c r="I4880" i="1"/>
  <c r="M4878" i="1"/>
  <c r="N4878" i="1" s="1"/>
  <c r="L4878" i="1"/>
  <c r="K4878" i="1"/>
  <c r="J4878" i="1"/>
  <c r="I4878" i="1"/>
  <c r="M4860" i="1"/>
  <c r="L4860" i="1"/>
  <c r="L4859" i="1" s="1"/>
  <c r="K4860" i="1"/>
  <c r="K4859" i="1" s="1"/>
  <c r="I4860" i="1"/>
  <c r="I4859" i="1" s="1"/>
  <c r="M4855" i="1"/>
  <c r="L4855" i="1"/>
  <c r="L4854" i="1" s="1"/>
  <c r="K4855" i="1"/>
  <c r="K4854" i="1" s="1"/>
  <c r="J4855" i="1"/>
  <c r="J4854" i="1" s="1"/>
  <c r="I4855" i="1"/>
  <c r="I4854" i="1" s="1"/>
  <c r="M4852" i="1"/>
  <c r="L4852" i="1"/>
  <c r="L4851" i="1" s="1"/>
  <c r="K4852" i="1"/>
  <c r="K4851" i="1" s="1"/>
  <c r="J4852" i="1"/>
  <c r="J4851" i="1" s="1"/>
  <c r="I4852" i="1"/>
  <c r="I4851" i="1" s="1"/>
  <c r="M4849" i="1"/>
  <c r="L4849" i="1"/>
  <c r="L4848" i="1" s="1"/>
  <c r="K4849" i="1"/>
  <c r="K4848" i="1" s="1"/>
  <c r="J4849" i="1"/>
  <c r="J4848" i="1" s="1"/>
  <c r="I4849" i="1"/>
  <c r="I4848" i="1" s="1"/>
  <c r="M4841" i="1"/>
  <c r="L4841" i="1"/>
  <c r="L4840" i="1" s="1"/>
  <c r="L4839" i="1" s="1"/>
  <c r="L4838" i="1" s="1"/>
  <c r="K4841" i="1"/>
  <c r="K4840" i="1" s="1"/>
  <c r="K4839" i="1" s="1"/>
  <c r="K4838" i="1" s="1"/>
  <c r="J4841" i="1"/>
  <c r="J4840" i="1" s="1"/>
  <c r="J4839" i="1" s="1"/>
  <c r="J4838" i="1" s="1"/>
  <c r="I4841" i="1"/>
  <c r="I4840" i="1" s="1"/>
  <c r="I4839" i="1" s="1"/>
  <c r="I4838" i="1" s="1"/>
  <c r="M4836" i="1"/>
  <c r="L4836" i="1"/>
  <c r="K4836" i="1"/>
  <c r="J4836" i="1"/>
  <c r="I4836" i="1"/>
  <c r="M4834" i="1"/>
  <c r="L4834" i="1"/>
  <c r="K4834" i="1"/>
  <c r="J4834" i="1"/>
  <c r="I4834" i="1"/>
  <c r="M4830" i="1"/>
  <c r="L4830" i="1"/>
  <c r="L4829" i="1" s="1"/>
  <c r="L4828" i="1" s="1"/>
  <c r="K4830" i="1"/>
  <c r="K4829" i="1" s="1"/>
  <c r="K4828" i="1" s="1"/>
  <c r="J4830" i="1"/>
  <c r="J4829" i="1" s="1"/>
  <c r="J4828" i="1" s="1"/>
  <c r="I4830" i="1"/>
  <c r="I4829" i="1" s="1"/>
  <c r="I4828" i="1" s="1"/>
  <c r="M4826" i="1"/>
  <c r="L4826" i="1"/>
  <c r="L4825" i="1" s="1"/>
  <c r="L4824" i="1" s="1"/>
  <c r="K4826" i="1"/>
  <c r="K4825" i="1" s="1"/>
  <c r="K4824" i="1" s="1"/>
  <c r="J4826" i="1"/>
  <c r="J4825" i="1" s="1"/>
  <c r="J4824" i="1" s="1"/>
  <c r="I4826" i="1"/>
  <c r="I4825" i="1" s="1"/>
  <c r="I4824" i="1" s="1"/>
  <c r="M4822" i="1"/>
  <c r="L4822" i="1"/>
  <c r="K4822" i="1"/>
  <c r="J4822" i="1"/>
  <c r="I4822" i="1"/>
  <c r="M4820" i="1"/>
  <c r="L4820" i="1"/>
  <c r="K4820" i="1"/>
  <c r="J4820" i="1"/>
  <c r="I4820" i="1"/>
  <c r="M4818" i="1"/>
  <c r="L4818" i="1"/>
  <c r="K4818" i="1"/>
  <c r="J4818" i="1"/>
  <c r="I4818" i="1"/>
  <c r="M4814" i="1"/>
  <c r="L4814" i="1"/>
  <c r="L4813" i="1" s="1"/>
  <c r="L4812" i="1" s="1"/>
  <c r="K4814" i="1"/>
  <c r="K4813" i="1" s="1"/>
  <c r="K4812" i="1" s="1"/>
  <c r="J4814" i="1"/>
  <c r="J4813" i="1" s="1"/>
  <c r="J4812" i="1" s="1"/>
  <c r="I4814" i="1"/>
  <c r="I4813" i="1" s="1"/>
  <c r="I4812" i="1" s="1"/>
  <c r="M4808" i="1"/>
  <c r="L4808" i="1"/>
  <c r="L4807" i="1" s="1"/>
  <c r="K4808" i="1"/>
  <c r="K4807" i="1" s="1"/>
  <c r="J4808" i="1"/>
  <c r="J4807" i="1" s="1"/>
  <c r="I4808" i="1"/>
  <c r="I4807" i="1" s="1"/>
  <c r="M4805" i="1"/>
  <c r="L4805" i="1"/>
  <c r="L4804" i="1" s="1"/>
  <c r="K4805" i="1"/>
  <c r="K4804" i="1" s="1"/>
  <c r="J4805" i="1"/>
  <c r="J4804" i="1" s="1"/>
  <c r="I4805" i="1"/>
  <c r="I4804" i="1" s="1"/>
  <c r="M4798" i="1"/>
  <c r="L4798" i="1"/>
  <c r="L4797" i="1" s="1"/>
  <c r="L4796" i="1" s="1"/>
  <c r="K4798" i="1"/>
  <c r="K4797" i="1" s="1"/>
  <c r="K4796" i="1" s="1"/>
  <c r="J4798" i="1"/>
  <c r="J4797" i="1" s="1"/>
  <c r="J4796" i="1" s="1"/>
  <c r="I4798" i="1"/>
  <c r="I4797" i="1" s="1"/>
  <c r="I4796" i="1" s="1"/>
  <c r="M4794" i="1"/>
  <c r="L4794" i="1"/>
  <c r="L4793" i="1" s="1"/>
  <c r="L4792" i="1" s="1"/>
  <c r="K4794" i="1"/>
  <c r="K4793" i="1" s="1"/>
  <c r="K4792" i="1" s="1"/>
  <c r="J4794" i="1"/>
  <c r="J4793" i="1" s="1"/>
  <c r="J4792" i="1" s="1"/>
  <c r="I4794" i="1"/>
  <c r="I4793" i="1" s="1"/>
  <c r="I4792" i="1" s="1"/>
  <c r="M4789" i="1"/>
  <c r="N4789" i="1" s="1"/>
  <c r="L4789" i="1"/>
  <c r="K4789" i="1"/>
  <c r="J4789" i="1"/>
  <c r="I4789" i="1"/>
  <c r="M4787" i="1"/>
  <c r="N4787" i="1" s="1"/>
  <c r="L4787" i="1"/>
  <c r="K4787" i="1"/>
  <c r="J4787" i="1"/>
  <c r="I4787" i="1"/>
  <c r="M4785" i="1"/>
  <c r="N4785" i="1" s="1"/>
  <c r="L4785" i="1"/>
  <c r="K4785" i="1"/>
  <c r="J4785" i="1"/>
  <c r="I4785" i="1"/>
  <c r="M4782" i="1"/>
  <c r="L4782" i="1"/>
  <c r="L4781" i="1" s="1"/>
  <c r="K4782" i="1"/>
  <c r="K4781" i="1" s="1"/>
  <c r="J4782" i="1"/>
  <c r="J4781" i="1" s="1"/>
  <c r="I4782" i="1"/>
  <c r="I4781" i="1" s="1"/>
  <c r="M4777" i="1"/>
  <c r="L4777" i="1"/>
  <c r="L4776" i="1" s="1"/>
  <c r="L4775" i="1" s="1"/>
  <c r="L4774" i="1" s="1"/>
  <c r="K4777" i="1"/>
  <c r="K4776" i="1" s="1"/>
  <c r="K4775" i="1" s="1"/>
  <c r="K4774" i="1" s="1"/>
  <c r="I4777" i="1"/>
  <c r="I4776" i="1" s="1"/>
  <c r="I4775" i="1" s="1"/>
  <c r="I4774" i="1" s="1"/>
  <c r="M4772" i="1"/>
  <c r="L4772" i="1"/>
  <c r="L4771" i="1" s="1"/>
  <c r="K4772" i="1"/>
  <c r="K4771" i="1" s="1"/>
  <c r="I4772" i="1"/>
  <c r="I4771" i="1" s="1"/>
  <c r="M4769" i="1"/>
  <c r="L4769" i="1"/>
  <c r="L4768" i="1" s="1"/>
  <c r="K4769" i="1"/>
  <c r="K4768" i="1" s="1"/>
  <c r="J4769" i="1"/>
  <c r="J4768" i="1" s="1"/>
  <c r="I4769" i="1"/>
  <c r="I4768" i="1" s="1"/>
  <c r="M4766" i="1"/>
  <c r="L4766" i="1"/>
  <c r="L4765" i="1" s="1"/>
  <c r="K4766" i="1"/>
  <c r="K4765" i="1" s="1"/>
  <c r="J4766" i="1"/>
  <c r="J4765" i="1" s="1"/>
  <c r="I4766" i="1"/>
  <c r="I4765" i="1" s="1"/>
  <c r="M4759" i="1"/>
  <c r="N4759" i="1" s="1"/>
  <c r="L4759" i="1"/>
  <c r="K4759" i="1"/>
  <c r="J4759" i="1"/>
  <c r="I4759" i="1"/>
  <c r="M4757" i="1"/>
  <c r="N4757" i="1" s="1"/>
  <c r="L4757" i="1"/>
  <c r="K4757" i="1"/>
  <c r="J4757" i="1"/>
  <c r="I4757" i="1"/>
  <c r="M4755" i="1"/>
  <c r="N4755" i="1" s="1"/>
  <c r="L4755" i="1"/>
  <c r="K4755" i="1"/>
  <c r="J4755" i="1"/>
  <c r="I4755" i="1"/>
  <c r="M4751" i="1"/>
  <c r="L4751" i="1"/>
  <c r="L4750" i="1" s="1"/>
  <c r="K4751" i="1"/>
  <c r="K4750" i="1" s="1"/>
  <c r="J4751" i="1"/>
  <c r="J4750" i="1" s="1"/>
  <c r="I4751" i="1"/>
  <c r="I4750" i="1" s="1"/>
  <c r="M4748" i="1"/>
  <c r="L4748" i="1"/>
  <c r="L4747" i="1" s="1"/>
  <c r="K4748" i="1"/>
  <c r="K4747" i="1" s="1"/>
  <c r="J4748" i="1"/>
  <c r="J4747" i="1" s="1"/>
  <c r="I4748" i="1"/>
  <c r="I4747" i="1" s="1"/>
  <c r="M4745" i="1"/>
  <c r="L4745" i="1"/>
  <c r="L4744" i="1" s="1"/>
  <c r="K4745" i="1"/>
  <c r="K4744" i="1" s="1"/>
  <c r="I4745" i="1"/>
  <c r="I4744" i="1" s="1"/>
  <c r="M4742" i="1"/>
  <c r="L4742" i="1"/>
  <c r="L4741" i="1" s="1"/>
  <c r="K4742" i="1"/>
  <c r="K4741" i="1" s="1"/>
  <c r="J4742" i="1"/>
  <c r="J4741" i="1" s="1"/>
  <c r="I4742" i="1"/>
  <c r="I4741" i="1" s="1"/>
  <c r="M4739" i="1"/>
  <c r="L4739" i="1"/>
  <c r="L4738" i="1" s="1"/>
  <c r="K4739" i="1"/>
  <c r="K4738" i="1" s="1"/>
  <c r="J4739" i="1"/>
  <c r="J4738" i="1" s="1"/>
  <c r="I4739" i="1"/>
  <c r="I4738" i="1" s="1"/>
  <c r="M4736" i="1"/>
  <c r="L4736" i="1"/>
  <c r="L4735" i="1" s="1"/>
  <c r="K4736" i="1"/>
  <c r="K4735" i="1" s="1"/>
  <c r="J4736" i="1"/>
  <c r="J4735" i="1" s="1"/>
  <c r="I4736" i="1"/>
  <c r="I4735" i="1" s="1"/>
  <c r="M4733" i="1"/>
  <c r="L4733" i="1"/>
  <c r="L4732" i="1" s="1"/>
  <c r="K4733" i="1"/>
  <c r="K4732" i="1" s="1"/>
  <c r="J4733" i="1"/>
  <c r="J4732" i="1" s="1"/>
  <c r="I4733" i="1"/>
  <c r="I4732" i="1" s="1"/>
  <c r="M4730" i="1"/>
  <c r="L4730" i="1"/>
  <c r="L4729" i="1" s="1"/>
  <c r="K4730" i="1"/>
  <c r="K4729" i="1" s="1"/>
  <c r="J4730" i="1"/>
  <c r="J4729" i="1" s="1"/>
  <c r="I4730" i="1"/>
  <c r="I4729" i="1" s="1"/>
  <c r="M4722" i="1"/>
  <c r="L4722" i="1"/>
  <c r="K4722" i="1"/>
  <c r="I4722" i="1"/>
  <c r="M4720" i="1"/>
  <c r="L4720" i="1"/>
  <c r="K4720" i="1"/>
  <c r="I4720" i="1"/>
  <c r="M4715" i="1"/>
  <c r="L4715" i="1"/>
  <c r="L4714" i="1" s="1"/>
  <c r="L4713" i="1" s="1"/>
  <c r="K4715" i="1"/>
  <c r="K4714" i="1" s="1"/>
  <c r="K4713" i="1" s="1"/>
  <c r="J4715" i="1"/>
  <c r="J4714" i="1" s="1"/>
  <c r="J4713" i="1" s="1"/>
  <c r="I4715" i="1"/>
  <c r="I4714" i="1" s="1"/>
  <c r="I4713" i="1" s="1"/>
  <c r="M4711" i="1"/>
  <c r="L4711" i="1"/>
  <c r="L4710" i="1" s="1"/>
  <c r="K4711" i="1"/>
  <c r="K4710" i="1" s="1"/>
  <c r="J4711" i="1"/>
  <c r="J4710" i="1" s="1"/>
  <c r="I4711" i="1"/>
  <c r="I4710" i="1" s="1"/>
  <c r="M4708" i="1"/>
  <c r="L4708" i="1"/>
  <c r="L4707" i="1" s="1"/>
  <c r="K4708" i="1"/>
  <c r="K4707" i="1" s="1"/>
  <c r="J4708" i="1"/>
  <c r="J4707" i="1" s="1"/>
  <c r="I4708" i="1"/>
  <c r="I4707" i="1" s="1"/>
  <c r="M4692" i="1"/>
  <c r="N4692" i="1" s="1"/>
  <c r="L4692" i="1"/>
  <c r="K4692" i="1"/>
  <c r="J4692" i="1"/>
  <c r="I4692" i="1"/>
  <c r="M4690" i="1"/>
  <c r="N4690" i="1" s="1"/>
  <c r="L4690" i="1"/>
  <c r="K4690" i="1"/>
  <c r="J4690" i="1"/>
  <c r="I4690" i="1"/>
  <c r="M4688" i="1"/>
  <c r="N4688" i="1" s="1"/>
  <c r="L4688" i="1"/>
  <c r="K4688" i="1"/>
  <c r="J4688" i="1"/>
  <c r="I4688" i="1"/>
  <c r="M4685" i="1"/>
  <c r="L4685" i="1"/>
  <c r="L4684" i="1" s="1"/>
  <c r="K4685" i="1"/>
  <c r="K4684" i="1" s="1"/>
  <c r="J4685" i="1"/>
  <c r="J4684" i="1" s="1"/>
  <c r="I4685" i="1"/>
  <c r="I4684" i="1" s="1"/>
  <c r="M4679" i="1"/>
  <c r="N4679" i="1" s="1"/>
  <c r="L4679" i="1"/>
  <c r="K4679" i="1"/>
  <c r="J4679" i="1"/>
  <c r="I4679" i="1"/>
  <c r="M4677" i="1"/>
  <c r="N4677" i="1" s="1"/>
  <c r="L4677" i="1"/>
  <c r="K4677" i="1"/>
  <c r="J4677" i="1"/>
  <c r="I4677" i="1"/>
  <c r="M4675" i="1"/>
  <c r="N4675" i="1" s="1"/>
  <c r="L4675" i="1"/>
  <c r="K4675" i="1"/>
  <c r="J4675" i="1"/>
  <c r="I4675" i="1"/>
  <c r="M4668" i="1"/>
  <c r="J4668" i="1"/>
  <c r="J4667" i="1" s="1"/>
  <c r="I4668" i="1"/>
  <c r="I4667" i="1" s="1"/>
  <c r="M4665" i="1"/>
  <c r="I4665" i="1"/>
  <c r="I4664" i="1" s="1"/>
  <c r="M4662" i="1"/>
  <c r="J4662" i="1"/>
  <c r="J4661" i="1" s="1"/>
  <c r="I4662" i="1"/>
  <c r="I4661" i="1" s="1"/>
  <c r="M4659" i="1"/>
  <c r="J4659" i="1"/>
  <c r="J4658" i="1" s="1"/>
  <c r="I4659" i="1"/>
  <c r="I4658" i="1" s="1"/>
  <c r="M4656" i="1"/>
  <c r="J4656" i="1"/>
  <c r="J4655" i="1" s="1"/>
  <c r="I4656" i="1"/>
  <c r="I4655" i="1" s="1"/>
  <c r="M4652" i="1"/>
  <c r="J4652" i="1"/>
  <c r="J4651" i="1" s="1"/>
  <c r="I4652" i="1"/>
  <c r="I4651" i="1" s="1"/>
  <c r="M4649" i="1"/>
  <c r="L4649" i="1"/>
  <c r="L4648" i="1" s="1"/>
  <c r="K4649" i="1"/>
  <c r="K4648" i="1" s="1"/>
  <c r="J4649" i="1"/>
  <c r="J4648" i="1" s="1"/>
  <c r="I4649" i="1"/>
  <c r="I4648" i="1" s="1"/>
  <c r="M4643" i="1"/>
  <c r="J4643" i="1"/>
  <c r="J4642" i="1" s="1"/>
  <c r="I4643" i="1"/>
  <c r="I4642" i="1" s="1"/>
  <c r="M4640" i="1"/>
  <c r="J4640" i="1"/>
  <c r="J4639" i="1" s="1"/>
  <c r="I4640" i="1"/>
  <c r="I4639" i="1" s="1"/>
  <c r="M4636" i="1"/>
  <c r="L4636" i="1"/>
  <c r="L4635" i="1" s="1"/>
  <c r="K4636" i="1"/>
  <c r="K4635" i="1" s="1"/>
  <c r="J4636" i="1"/>
  <c r="J4635" i="1" s="1"/>
  <c r="I4636" i="1"/>
  <c r="I4635" i="1" s="1"/>
  <c r="M4633" i="1"/>
  <c r="L4633" i="1"/>
  <c r="L4632" i="1" s="1"/>
  <c r="K4633" i="1"/>
  <c r="K4632" i="1" s="1"/>
  <c r="J4633" i="1"/>
  <c r="J4632" i="1" s="1"/>
  <c r="I4633" i="1"/>
  <c r="I4632" i="1" s="1"/>
  <c r="M4630" i="1"/>
  <c r="L4630" i="1"/>
  <c r="L4629" i="1" s="1"/>
  <c r="K4630" i="1"/>
  <c r="K4629" i="1" s="1"/>
  <c r="J4630" i="1"/>
  <c r="J4629" i="1" s="1"/>
  <c r="I4630" i="1"/>
  <c r="I4629" i="1" s="1"/>
  <c r="M4627" i="1"/>
  <c r="L4627" i="1"/>
  <c r="L4626" i="1" s="1"/>
  <c r="K4627" i="1"/>
  <c r="K4626" i="1" s="1"/>
  <c r="J4627" i="1"/>
  <c r="J4626" i="1" s="1"/>
  <c r="I4627" i="1"/>
  <c r="I4626" i="1" s="1"/>
  <c r="M4622" i="1"/>
  <c r="J4622" i="1"/>
  <c r="J4621" i="1" s="1"/>
  <c r="I4622" i="1"/>
  <c r="I4621" i="1" s="1"/>
  <c r="M4619" i="1"/>
  <c r="J4619" i="1"/>
  <c r="J4618" i="1" s="1"/>
  <c r="I4619" i="1"/>
  <c r="I4618" i="1" s="1"/>
  <c r="M4616" i="1"/>
  <c r="J4616" i="1"/>
  <c r="J4615" i="1" s="1"/>
  <c r="I4616" i="1"/>
  <c r="I4615" i="1" s="1"/>
  <c r="M4613" i="1"/>
  <c r="J4613" i="1"/>
  <c r="J4612" i="1" s="1"/>
  <c r="I4613" i="1"/>
  <c r="I4612" i="1" s="1"/>
  <c r="M4610" i="1"/>
  <c r="J4610" i="1"/>
  <c r="J4609" i="1" s="1"/>
  <c r="I4610" i="1"/>
  <c r="I4609" i="1" s="1"/>
  <c r="M4607" i="1"/>
  <c r="J4607" i="1"/>
  <c r="J4606" i="1" s="1"/>
  <c r="I4607" i="1"/>
  <c r="I4606" i="1" s="1"/>
  <c r="M4604" i="1"/>
  <c r="J4604" i="1"/>
  <c r="J4603" i="1" s="1"/>
  <c r="I4604" i="1"/>
  <c r="I4603" i="1" s="1"/>
  <c r="M4601" i="1"/>
  <c r="J4601" i="1"/>
  <c r="J4600" i="1" s="1"/>
  <c r="I4601" i="1"/>
  <c r="I4600" i="1" s="1"/>
  <c r="M4598" i="1"/>
  <c r="J4598" i="1"/>
  <c r="J4597" i="1" s="1"/>
  <c r="I4598" i="1"/>
  <c r="I4597" i="1" s="1"/>
  <c r="M4595" i="1"/>
  <c r="J4595" i="1"/>
  <c r="J4594" i="1" s="1"/>
  <c r="I4595" i="1"/>
  <c r="I4594" i="1" s="1"/>
  <c r="M4592" i="1"/>
  <c r="J4592" i="1"/>
  <c r="J4591" i="1" s="1"/>
  <c r="I4592" i="1"/>
  <c r="I4591" i="1" s="1"/>
  <c r="M4589" i="1"/>
  <c r="J4589" i="1"/>
  <c r="J4588" i="1" s="1"/>
  <c r="I4589" i="1"/>
  <c r="I4588" i="1" s="1"/>
  <c r="M4586" i="1"/>
  <c r="J4586" i="1"/>
  <c r="J4585" i="1" s="1"/>
  <c r="I4586" i="1"/>
  <c r="I4585" i="1" s="1"/>
  <c r="M4582" i="1"/>
  <c r="L4582" i="1"/>
  <c r="L4581" i="1" s="1"/>
  <c r="K4582" i="1"/>
  <c r="K4581" i="1" s="1"/>
  <c r="J4582" i="1"/>
  <c r="J4581" i="1" s="1"/>
  <c r="I4582" i="1"/>
  <c r="I4581" i="1" s="1"/>
  <c r="M4579" i="1"/>
  <c r="L4579" i="1"/>
  <c r="L4578" i="1" s="1"/>
  <c r="K4579" i="1"/>
  <c r="K4578" i="1" s="1"/>
  <c r="J4579" i="1"/>
  <c r="J4578" i="1" s="1"/>
  <c r="I4579" i="1"/>
  <c r="I4578" i="1" s="1"/>
  <c r="M4574" i="1"/>
  <c r="I4574" i="1"/>
  <c r="I4573" i="1" s="1"/>
  <c r="M4571" i="1"/>
  <c r="N4571" i="1" s="1"/>
  <c r="J4571" i="1"/>
  <c r="I4571" i="1"/>
  <c r="M4568" i="1"/>
  <c r="J4568" i="1"/>
  <c r="J4567" i="1" s="1"/>
  <c r="J4566" i="1" s="1"/>
  <c r="I4568" i="1"/>
  <c r="I4567" i="1" s="1"/>
  <c r="I4566" i="1" s="1"/>
  <c r="M4563" i="1"/>
  <c r="L4563" i="1"/>
  <c r="L4562" i="1" s="1"/>
  <c r="K4563" i="1"/>
  <c r="K4562" i="1" s="1"/>
  <c r="I4563" i="1"/>
  <c r="I4562" i="1" s="1"/>
  <c r="M4560" i="1"/>
  <c r="L4560" i="1"/>
  <c r="K4560" i="1"/>
  <c r="J4560" i="1"/>
  <c r="I4560" i="1"/>
  <c r="M4557" i="1"/>
  <c r="L4557" i="1"/>
  <c r="L4556" i="1" s="1"/>
  <c r="K4557" i="1"/>
  <c r="K4556" i="1" s="1"/>
  <c r="I4556" i="1"/>
  <c r="M4554" i="1"/>
  <c r="L4554" i="1"/>
  <c r="L4553" i="1" s="1"/>
  <c r="K4554" i="1"/>
  <c r="K4553" i="1" s="1"/>
  <c r="J4554" i="1"/>
  <c r="J4553" i="1" s="1"/>
  <c r="I4554" i="1"/>
  <c r="I4553" i="1" s="1"/>
  <c r="M4551" i="1"/>
  <c r="L4551" i="1"/>
  <c r="L4550" i="1" s="1"/>
  <c r="K4551" i="1"/>
  <c r="K4550" i="1" s="1"/>
  <c r="J4551" i="1"/>
  <c r="J4550" i="1" s="1"/>
  <c r="I4551" i="1"/>
  <c r="I4550" i="1" s="1"/>
  <c r="M4548" i="1"/>
  <c r="L4548" i="1"/>
  <c r="L4547" i="1" s="1"/>
  <c r="K4548" i="1"/>
  <c r="K4547" i="1" s="1"/>
  <c r="J4548" i="1"/>
  <c r="J4547" i="1" s="1"/>
  <c r="I4548" i="1"/>
  <c r="I4547" i="1" s="1"/>
  <c r="M4536" i="1"/>
  <c r="L4536" i="1"/>
  <c r="L4535" i="1" s="1"/>
  <c r="L4534" i="1" s="1"/>
  <c r="L4533" i="1" s="1"/>
  <c r="K4536" i="1"/>
  <c r="K4535" i="1" s="1"/>
  <c r="K4534" i="1" s="1"/>
  <c r="K4533" i="1" s="1"/>
  <c r="J4536" i="1"/>
  <c r="J4535" i="1" s="1"/>
  <c r="J4534" i="1" s="1"/>
  <c r="J4533" i="1" s="1"/>
  <c r="I4536" i="1"/>
  <c r="I4535" i="1" s="1"/>
  <c r="I4534" i="1" s="1"/>
  <c r="I4533" i="1" s="1"/>
  <c r="M4503" i="1"/>
  <c r="J4503" i="1"/>
  <c r="J4502" i="1" s="1"/>
  <c r="I4503" i="1"/>
  <c r="I4502" i="1" s="1"/>
  <c r="M4500" i="1"/>
  <c r="I4500" i="1"/>
  <c r="I4499" i="1" s="1"/>
  <c r="M4496" i="1"/>
  <c r="J4496" i="1"/>
  <c r="J4495" i="1" s="1"/>
  <c r="J4494" i="1" s="1"/>
  <c r="I4496" i="1"/>
  <c r="I4495" i="1" s="1"/>
  <c r="I4494" i="1" s="1"/>
  <c r="M4492" i="1"/>
  <c r="I4492" i="1"/>
  <c r="I4491" i="1" s="1"/>
  <c r="M4489" i="1"/>
  <c r="J4489" i="1"/>
  <c r="J4488" i="1" s="1"/>
  <c r="I4489" i="1"/>
  <c r="I4488" i="1" s="1"/>
  <c r="M4486" i="1"/>
  <c r="J4486" i="1"/>
  <c r="J4485" i="1" s="1"/>
  <c r="I4486" i="1"/>
  <c r="I4485" i="1" s="1"/>
  <c r="M4483" i="1"/>
  <c r="J4483" i="1"/>
  <c r="J4482" i="1" s="1"/>
  <c r="I4483" i="1"/>
  <c r="I4482" i="1" s="1"/>
  <c r="M4480" i="1"/>
  <c r="J4480" i="1"/>
  <c r="J4479" i="1" s="1"/>
  <c r="I4480" i="1"/>
  <c r="I4479" i="1" s="1"/>
  <c r="M4477" i="1"/>
  <c r="J4477" i="1"/>
  <c r="J4476" i="1" s="1"/>
  <c r="I4477" i="1"/>
  <c r="I4476" i="1" s="1"/>
  <c r="M4474" i="1"/>
  <c r="J4474" i="1"/>
  <c r="J4473" i="1" s="1"/>
  <c r="I4474" i="1"/>
  <c r="I4473" i="1" s="1"/>
  <c r="M4471" i="1"/>
  <c r="J4471" i="1"/>
  <c r="J4470" i="1" s="1"/>
  <c r="I4471" i="1"/>
  <c r="I4470" i="1" s="1"/>
  <c r="M4468" i="1"/>
  <c r="J4468" i="1"/>
  <c r="J4467" i="1" s="1"/>
  <c r="I4468" i="1"/>
  <c r="I4467" i="1" s="1"/>
  <c r="M4465" i="1"/>
  <c r="J4465" i="1"/>
  <c r="J4464" i="1" s="1"/>
  <c r="I4465" i="1"/>
  <c r="I4464" i="1" s="1"/>
  <c r="M4462" i="1"/>
  <c r="J4462" i="1"/>
  <c r="J4461" i="1" s="1"/>
  <c r="I4462" i="1"/>
  <c r="I4461" i="1" s="1"/>
  <c r="M4459" i="1"/>
  <c r="J4459" i="1"/>
  <c r="J4458" i="1" s="1"/>
  <c r="I4459" i="1"/>
  <c r="I4458" i="1" s="1"/>
  <c r="M4456" i="1"/>
  <c r="J4456" i="1"/>
  <c r="J4455" i="1" s="1"/>
  <c r="I4456" i="1"/>
  <c r="I4455" i="1" s="1"/>
  <c r="M4453" i="1"/>
  <c r="J4453" i="1"/>
  <c r="J4452" i="1" s="1"/>
  <c r="I4453" i="1"/>
  <c r="I4452" i="1" s="1"/>
  <c r="M4450" i="1"/>
  <c r="J4450" i="1"/>
  <c r="J4449" i="1" s="1"/>
  <c r="I4450" i="1"/>
  <c r="I4449" i="1" s="1"/>
  <c r="M4447" i="1"/>
  <c r="J4447" i="1"/>
  <c r="J4446" i="1" s="1"/>
  <c r="I4447" i="1"/>
  <c r="I4446" i="1" s="1"/>
  <c r="M4444" i="1"/>
  <c r="J4444" i="1"/>
  <c r="J4443" i="1" s="1"/>
  <c r="I4444" i="1"/>
  <c r="I4443" i="1" s="1"/>
  <c r="M4441" i="1"/>
  <c r="I4441" i="1"/>
  <c r="I4440" i="1" s="1"/>
  <c r="M4438" i="1"/>
  <c r="J4438" i="1"/>
  <c r="J4437" i="1" s="1"/>
  <c r="I4438" i="1"/>
  <c r="I4437" i="1" s="1"/>
  <c r="M4435" i="1"/>
  <c r="J4435" i="1"/>
  <c r="J4434" i="1" s="1"/>
  <c r="I4435" i="1"/>
  <c r="I4434" i="1" s="1"/>
  <c r="M4432" i="1"/>
  <c r="J4432" i="1"/>
  <c r="J4431" i="1" s="1"/>
  <c r="I4432" i="1"/>
  <c r="I4431" i="1" s="1"/>
  <c r="M4429" i="1"/>
  <c r="K4429" i="1"/>
  <c r="K4428" i="1" s="1"/>
  <c r="J4429" i="1"/>
  <c r="J4428" i="1" s="1"/>
  <c r="I4429" i="1"/>
  <c r="I4428" i="1" s="1"/>
  <c r="M4426" i="1"/>
  <c r="J4426" i="1"/>
  <c r="J4425" i="1" s="1"/>
  <c r="I4426" i="1"/>
  <c r="I4425" i="1" s="1"/>
  <c r="M4423" i="1"/>
  <c r="J4423" i="1"/>
  <c r="J4422" i="1" s="1"/>
  <c r="I4423" i="1"/>
  <c r="I4422" i="1" s="1"/>
  <c r="M4420" i="1"/>
  <c r="J4420" i="1"/>
  <c r="J4419" i="1" s="1"/>
  <c r="I4420" i="1"/>
  <c r="I4419" i="1" s="1"/>
  <c r="M4417" i="1"/>
  <c r="J4417" i="1"/>
  <c r="J4416" i="1" s="1"/>
  <c r="I4417" i="1"/>
  <c r="I4416" i="1" s="1"/>
  <c r="M4414" i="1"/>
  <c r="J4414" i="1"/>
  <c r="J4413" i="1" s="1"/>
  <c r="I4414" i="1"/>
  <c r="I4413" i="1" s="1"/>
  <c r="M4411" i="1"/>
  <c r="J4411" i="1"/>
  <c r="J4410" i="1" s="1"/>
  <c r="I4411" i="1"/>
  <c r="I4410" i="1" s="1"/>
  <c r="M4408" i="1"/>
  <c r="J4408" i="1"/>
  <c r="J4407" i="1" s="1"/>
  <c r="I4408" i="1"/>
  <c r="I4407" i="1" s="1"/>
  <c r="M4405" i="1"/>
  <c r="J4405" i="1"/>
  <c r="J4404" i="1" s="1"/>
  <c r="I4405" i="1"/>
  <c r="I4404" i="1" s="1"/>
  <c r="M4402" i="1"/>
  <c r="J4402" i="1"/>
  <c r="J4401" i="1" s="1"/>
  <c r="I4402" i="1"/>
  <c r="I4401" i="1" s="1"/>
  <c r="M4399" i="1"/>
  <c r="J4399" i="1"/>
  <c r="J4398" i="1" s="1"/>
  <c r="I4399" i="1"/>
  <c r="I4398" i="1" s="1"/>
  <c r="M4394" i="1"/>
  <c r="J4394" i="1"/>
  <c r="I4394" i="1"/>
  <c r="M4392" i="1"/>
  <c r="L4392" i="1"/>
  <c r="K4392" i="1"/>
  <c r="J4392" i="1"/>
  <c r="I4392" i="1"/>
  <c r="M4385" i="1"/>
  <c r="L4385" i="1"/>
  <c r="L4384" i="1" s="1"/>
  <c r="K4385" i="1"/>
  <c r="K4384" i="1" s="1"/>
  <c r="J4385" i="1"/>
  <c r="J4384" i="1" s="1"/>
  <c r="I4385" i="1"/>
  <c r="I4384" i="1" s="1"/>
  <c r="M4382" i="1"/>
  <c r="L4382" i="1"/>
  <c r="L4381" i="1" s="1"/>
  <c r="K4382" i="1"/>
  <c r="K4381" i="1" s="1"/>
  <c r="J4382" i="1"/>
  <c r="J4381" i="1" s="1"/>
  <c r="I4382" i="1"/>
  <c r="I4381" i="1" s="1"/>
  <c r="M4378" i="1"/>
  <c r="L4378" i="1"/>
  <c r="L4377" i="1" s="1"/>
  <c r="K4378" i="1"/>
  <c r="K4377" i="1" s="1"/>
  <c r="J4378" i="1"/>
  <c r="J4377" i="1" s="1"/>
  <c r="I4378" i="1"/>
  <c r="I4377" i="1" s="1"/>
  <c r="M4375" i="1"/>
  <c r="L4375" i="1"/>
  <c r="L4374" i="1" s="1"/>
  <c r="K4375" i="1"/>
  <c r="K4374" i="1" s="1"/>
  <c r="J4375" i="1"/>
  <c r="J4374" i="1" s="1"/>
  <c r="I4375" i="1"/>
  <c r="I4374" i="1" s="1"/>
  <c r="M4372" i="1"/>
  <c r="L4372" i="1"/>
  <c r="L4371" i="1" s="1"/>
  <c r="K4372" i="1"/>
  <c r="K4371" i="1" s="1"/>
  <c r="J4372" i="1"/>
  <c r="J4371" i="1" s="1"/>
  <c r="I4372" i="1"/>
  <c r="I4371" i="1" s="1"/>
  <c r="M4369" i="1"/>
  <c r="L4369" i="1"/>
  <c r="L4368" i="1" s="1"/>
  <c r="K4369" i="1"/>
  <c r="K4368" i="1" s="1"/>
  <c r="J4369" i="1"/>
  <c r="J4368" i="1" s="1"/>
  <c r="I4369" i="1"/>
  <c r="I4368" i="1" s="1"/>
  <c r="M4343" i="1"/>
  <c r="L4343" i="1"/>
  <c r="L4342" i="1" s="1"/>
  <c r="L4341" i="1" s="1"/>
  <c r="L4340" i="1" s="1"/>
  <c r="L4339" i="1" s="1"/>
  <c r="K4343" i="1"/>
  <c r="K4342" i="1" s="1"/>
  <c r="K4341" i="1" s="1"/>
  <c r="K4340" i="1" s="1"/>
  <c r="K4339" i="1" s="1"/>
  <c r="J4343" i="1"/>
  <c r="J4342" i="1" s="1"/>
  <c r="J4341" i="1" s="1"/>
  <c r="J4340" i="1" s="1"/>
  <c r="J4339" i="1" s="1"/>
  <c r="I4343" i="1"/>
  <c r="I4342" i="1" s="1"/>
  <c r="I4341" i="1" s="1"/>
  <c r="I4340" i="1" s="1"/>
  <c r="I4339" i="1" s="1"/>
  <c r="M4336" i="1"/>
  <c r="L4336" i="1"/>
  <c r="L4333" i="1" s="1"/>
  <c r="K4336" i="1"/>
  <c r="K4333" i="1" s="1"/>
  <c r="J4336" i="1"/>
  <c r="J4333" i="1" s="1"/>
  <c r="I4336" i="1"/>
  <c r="I4333" i="1" s="1"/>
  <c r="M4331" i="1"/>
  <c r="L4331" i="1"/>
  <c r="L4330" i="1" s="1"/>
  <c r="K4331" i="1"/>
  <c r="K4330" i="1" s="1"/>
  <c r="J4331" i="1"/>
  <c r="J4330" i="1" s="1"/>
  <c r="I4331" i="1"/>
  <c r="I4330" i="1" s="1"/>
  <c r="M4319" i="1"/>
  <c r="J4319" i="1"/>
  <c r="J4318" i="1" s="1"/>
  <c r="J4317" i="1" s="1"/>
  <c r="J4316" i="1" s="1"/>
  <c r="J4315" i="1" s="1"/>
  <c r="J4314" i="1" s="1"/>
  <c r="I4319" i="1"/>
  <c r="I4318" i="1" s="1"/>
  <c r="I4317" i="1" s="1"/>
  <c r="I4316" i="1" s="1"/>
  <c r="I4315" i="1" s="1"/>
  <c r="I4314" i="1" s="1"/>
  <c r="M4303" i="1"/>
  <c r="J4303" i="1"/>
  <c r="J4302" i="1" s="1"/>
  <c r="I4303" i="1"/>
  <c r="I4302" i="1" s="1"/>
  <c r="M4300" i="1"/>
  <c r="J4300" i="1"/>
  <c r="J4299" i="1" s="1"/>
  <c r="I4300" i="1"/>
  <c r="I4299" i="1" s="1"/>
  <c r="M4293" i="1"/>
  <c r="J4293" i="1"/>
  <c r="J4292" i="1" s="1"/>
  <c r="I4293" i="1"/>
  <c r="I4292" i="1" s="1"/>
  <c r="M4290" i="1"/>
  <c r="I4290" i="1"/>
  <c r="I4289" i="1" s="1"/>
  <c r="M4287" i="1"/>
  <c r="J4287" i="1"/>
  <c r="J4286" i="1" s="1"/>
  <c r="I4287" i="1"/>
  <c r="I4286" i="1" s="1"/>
  <c r="M4284" i="1"/>
  <c r="J4284" i="1"/>
  <c r="J4283" i="1" s="1"/>
  <c r="I4284" i="1"/>
  <c r="I4283" i="1" s="1"/>
  <c r="M4281" i="1"/>
  <c r="J4281" i="1"/>
  <c r="J4280" i="1" s="1"/>
  <c r="I4281" i="1"/>
  <c r="I4280" i="1" s="1"/>
  <c r="M4278" i="1"/>
  <c r="J4278" i="1"/>
  <c r="J4277" i="1" s="1"/>
  <c r="I4278" i="1"/>
  <c r="I4277" i="1" s="1"/>
  <c r="M4275" i="1"/>
  <c r="J4275" i="1"/>
  <c r="J4274" i="1" s="1"/>
  <c r="I4275" i="1"/>
  <c r="I4274" i="1" s="1"/>
  <c r="M4267" i="1"/>
  <c r="J4267" i="1"/>
  <c r="J4266" i="1" s="1"/>
  <c r="J4265" i="1" s="1"/>
  <c r="J4264" i="1" s="1"/>
  <c r="J4263" i="1" s="1"/>
  <c r="J4262" i="1" s="1"/>
  <c r="I4267" i="1"/>
  <c r="I4266" i="1" s="1"/>
  <c r="I4265" i="1" s="1"/>
  <c r="I4264" i="1" s="1"/>
  <c r="I4263" i="1" s="1"/>
  <c r="I4262" i="1" s="1"/>
  <c r="M4260" i="1"/>
  <c r="J4260" i="1"/>
  <c r="J4259" i="1" s="1"/>
  <c r="J4258" i="1" s="1"/>
  <c r="J4257" i="1" s="1"/>
  <c r="J4256" i="1" s="1"/>
  <c r="J4255" i="1" s="1"/>
  <c r="J4254" i="1" s="1"/>
  <c r="I4260" i="1"/>
  <c r="I4259" i="1" s="1"/>
  <c r="I4258" i="1" s="1"/>
  <c r="I4257" i="1" s="1"/>
  <c r="I4256" i="1" s="1"/>
  <c r="I4255" i="1" s="1"/>
  <c r="I4254" i="1" s="1"/>
  <c r="M4252" i="1"/>
  <c r="J4252" i="1"/>
  <c r="J4251" i="1" s="1"/>
  <c r="J4250" i="1" s="1"/>
  <c r="J4249" i="1" s="1"/>
  <c r="J4248" i="1" s="1"/>
  <c r="J4247" i="1" s="1"/>
  <c r="I4252" i="1"/>
  <c r="I4251" i="1" s="1"/>
  <c r="I4250" i="1" s="1"/>
  <c r="I4249" i="1" s="1"/>
  <c r="I4248" i="1" s="1"/>
  <c r="I4247" i="1" s="1"/>
  <c r="M4245" i="1"/>
  <c r="J4245" i="1"/>
  <c r="J4244" i="1" s="1"/>
  <c r="I4245" i="1"/>
  <c r="I4244" i="1" s="1"/>
  <c r="M4242" i="1"/>
  <c r="I4242" i="1"/>
  <c r="I4241" i="1" s="1"/>
  <c r="M4239" i="1"/>
  <c r="J4239" i="1"/>
  <c r="J4238" i="1" s="1"/>
  <c r="I4239" i="1"/>
  <c r="I4238" i="1" s="1"/>
  <c r="M4236" i="1"/>
  <c r="J4236" i="1"/>
  <c r="J4235" i="1" s="1"/>
  <c r="I4236" i="1"/>
  <c r="I4235" i="1" s="1"/>
  <c r="M4229" i="1"/>
  <c r="J4229" i="1"/>
  <c r="J4228" i="1" s="1"/>
  <c r="I4229" i="1"/>
  <c r="I4228" i="1" s="1"/>
  <c r="M4226" i="1"/>
  <c r="J4226" i="1"/>
  <c r="J4225" i="1" s="1"/>
  <c r="I4226" i="1"/>
  <c r="I4225" i="1" s="1"/>
  <c r="M4223" i="1"/>
  <c r="I4223" i="1"/>
  <c r="I4222" i="1" s="1"/>
  <c r="M4220" i="1"/>
  <c r="J4220" i="1"/>
  <c r="J4219" i="1" s="1"/>
  <c r="I4220" i="1"/>
  <c r="I4219" i="1" s="1"/>
  <c r="M4217" i="1"/>
  <c r="J4217" i="1"/>
  <c r="J4216" i="1" s="1"/>
  <c r="I4217" i="1"/>
  <c r="I4216" i="1" s="1"/>
  <c r="M4214" i="1"/>
  <c r="J4214" i="1"/>
  <c r="J4213" i="1" s="1"/>
  <c r="I4214" i="1"/>
  <c r="I4213" i="1" s="1"/>
  <c r="M4211" i="1"/>
  <c r="J4211" i="1"/>
  <c r="J4210" i="1" s="1"/>
  <c r="I4211" i="1"/>
  <c r="I4210" i="1" s="1"/>
  <c r="M4208" i="1"/>
  <c r="J4208" i="1"/>
  <c r="J4207" i="1" s="1"/>
  <c r="I4208" i="1"/>
  <c r="I4207" i="1" s="1"/>
  <c r="M4205" i="1"/>
  <c r="I4205" i="1"/>
  <c r="I4204" i="1" s="1"/>
  <c r="M4199" i="1"/>
  <c r="J4199" i="1"/>
  <c r="J4198" i="1" s="1"/>
  <c r="I4199" i="1"/>
  <c r="I4198" i="1" s="1"/>
  <c r="M4196" i="1"/>
  <c r="J4196" i="1"/>
  <c r="J4195" i="1" s="1"/>
  <c r="I4196" i="1"/>
  <c r="I4195" i="1" s="1"/>
  <c r="M4193" i="1"/>
  <c r="J4193" i="1"/>
  <c r="J4192" i="1" s="1"/>
  <c r="I4193" i="1"/>
  <c r="I4192" i="1" s="1"/>
  <c r="M4190" i="1"/>
  <c r="J4190" i="1"/>
  <c r="J4189" i="1" s="1"/>
  <c r="I4190" i="1"/>
  <c r="I4189" i="1" s="1"/>
  <c r="M4187" i="1"/>
  <c r="J4187" i="1"/>
  <c r="J4186" i="1" s="1"/>
  <c r="I4187" i="1"/>
  <c r="I4186" i="1" s="1"/>
  <c r="M4184" i="1"/>
  <c r="J4184" i="1"/>
  <c r="J4183" i="1" s="1"/>
  <c r="I4184" i="1"/>
  <c r="I4183" i="1" s="1"/>
  <c r="M4177" i="1"/>
  <c r="I4177" i="1"/>
  <c r="I4176" i="1" s="1"/>
  <c r="I4175" i="1" s="1"/>
  <c r="M4173" i="1"/>
  <c r="I4173" i="1"/>
  <c r="I4172" i="1" s="1"/>
  <c r="M4167" i="1"/>
  <c r="J4167" i="1"/>
  <c r="J4166" i="1" s="1"/>
  <c r="I4167" i="1"/>
  <c r="I4166" i="1" s="1"/>
  <c r="M4164" i="1"/>
  <c r="J4164" i="1"/>
  <c r="J4163" i="1" s="1"/>
  <c r="I4164" i="1"/>
  <c r="I4163" i="1" s="1"/>
  <c r="M4161" i="1"/>
  <c r="J4161" i="1"/>
  <c r="J4160" i="1" s="1"/>
  <c r="I4161" i="1"/>
  <c r="I4160" i="1" s="1"/>
  <c r="M4158" i="1"/>
  <c r="J4158" i="1"/>
  <c r="J4157" i="1" s="1"/>
  <c r="I4158" i="1"/>
  <c r="I4157" i="1" s="1"/>
  <c r="M4155" i="1"/>
  <c r="J4155" i="1"/>
  <c r="J4154" i="1" s="1"/>
  <c r="I4155" i="1"/>
  <c r="I4154" i="1" s="1"/>
  <c r="M4152" i="1"/>
  <c r="J4152" i="1"/>
  <c r="J4151" i="1" s="1"/>
  <c r="I4152" i="1"/>
  <c r="I4151" i="1" s="1"/>
  <c r="M4149" i="1"/>
  <c r="J4149" i="1"/>
  <c r="J4148" i="1" s="1"/>
  <c r="I4149" i="1"/>
  <c r="I4148" i="1" s="1"/>
  <c r="M4146" i="1"/>
  <c r="J4146" i="1"/>
  <c r="J4145" i="1" s="1"/>
  <c r="I4146" i="1"/>
  <c r="I4145" i="1" s="1"/>
  <c r="M4143" i="1"/>
  <c r="J4143" i="1"/>
  <c r="J4142" i="1" s="1"/>
  <c r="I4143" i="1"/>
  <c r="I4142" i="1" s="1"/>
  <c r="M4140" i="1"/>
  <c r="J4140" i="1"/>
  <c r="J4139" i="1" s="1"/>
  <c r="I4140" i="1"/>
  <c r="I4139" i="1" s="1"/>
  <c r="M4132" i="1"/>
  <c r="J4132" i="1"/>
  <c r="J4131" i="1" s="1"/>
  <c r="J4130" i="1" s="1"/>
  <c r="J4129" i="1" s="1"/>
  <c r="I4132" i="1"/>
  <c r="I4131" i="1" s="1"/>
  <c r="I4130" i="1" s="1"/>
  <c r="I4129" i="1" s="1"/>
  <c r="M4127" i="1"/>
  <c r="J4127" i="1"/>
  <c r="J4126" i="1" s="1"/>
  <c r="I4127" i="1"/>
  <c r="I4126" i="1" s="1"/>
  <c r="M4124" i="1"/>
  <c r="J4124" i="1"/>
  <c r="J4123" i="1" s="1"/>
  <c r="I4124" i="1"/>
  <c r="I4123" i="1" s="1"/>
  <c r="M4120" i="1"/>
  <c r="N4120" i="1" s="1"/>
  <c r="J4120" i="1"/>
  <c r="I4120" i="1"/>
  <c r="M4118" i="1"/>
  <c r="N4118" i="1" s="1"/>
  <c r="L4118" i="1"/>
  <c r="K4118" i="1"/>
  <c r="J4118" i="1"/>
  <c r="I4118" i="1"/>
  <c r="M4114" i="1"/>
  <c r="J4114" i="1"/>
  <c r="J4113" i="1" s="1"/>
  <c r="I4114" i="1"/>
  <c r="I4113" i="1" s="1"/>
  <c r="M4111" i="1"/>
  <c r="J4111" i="1"/>
  <c r="J4110" i="1" s="1"/>
  <c r="I4111" i="1"/>
  <c r="I4110" i="1" s="1"/>
  <c r="M4108" i="1"/>
  <c r="J4108" i="1"/>
  <c r="J4107" i="1" s="1"/>
  <c r="I4108" i="1"/>
  <c r="I4107" i="1" s="1"/>
  <c r="M4105" i="1"/>
  <c r="J4105" i="1"/>
  <c r="J4104" i="1" s="1"/>
  <c r="I4105" i="1"/>
  <c r="I4104" i="1" s="1"/>
  <c r="M4102" i="1"/>
  <c r="J4102" i="1"/>
  <c r="J4101" i="1" s="1"/>
  <c r="I4102" i="1"/>
  <c r="I4101" i="1" s="1"/>
  <c r="M4099" i="1"/>
  <c r="J4099" i="1"/>
  <c r="J4098" i="1" s="1"/>
  <c r="I4099" i="1"/>
  <c r="I4098" i="1" s="1"/>
  <c r="M4096" i="1"/>
  <c r="J4096" i="1"/>
  <c r="J4095" i="1" s="1"/>
  <c r="I4096" i="1"/>
  <c r="I4095" i="1" s="1"/>
  <c r="M4093" i="1"/>
  <c r="J4093" i="1"/>
  <c r="J4092" i="1" s="1"/>
  <c r="I4093" i="1"/>
  <c r="I4092" i="1" s="1"/>
  <c r="M4090" i="1"/>
  <c r="J4090" i="1"/>
  <c r="J4089" i="1" s="1"/>
  <c r="I4090" i="1"/>
  <c r="I4089" i="1" s="1"/>
  <c r="M4087" i="1"/>
  <c r="J4087" i="1"/>
  <c r="J4086" i="1" s="1"/>
  <c r="I4087" i="1"/>
  <c r="I4086" i="1" s="1"/>
  <c r="M4084" i="1"/>
  <c r="J4084" i="1"/>
  <c r="J4083" i="1" s="1"/>
  <c r="I4084" i="1"/>
  <c r="I4083" i="1" s="1"/>
  <c r="M4081" i="1"/>
  <c r="J4081" i="1"/>
  <c r="J4080" i="1" s="1"/>
  <c r="I4081" i="1"/>
  <c r="I4080" i="1" s="1"/>
  <c r="M4073" i="1"/>
  <c r="J4073" i="1"/>
  <c r="J4072" i="1" s="1"/>
  <c r="J4071" i="1" s="1"/>
  <c r="J4070" i="1" s="1"/>
  <c r="J4069" i="1" s="1"/>
  <c r="J4068" i="1" s="1"/>
  <c r="I4073" i="1"/>
  <c r="I4072" i="1" s="1"/>
  <c r="I4071" i="1" s="1"/>
  <c r="I4070" i="1" s="1"/>
  <c r="I4069" i="1" s="1"/>
  <c r="I4068" i="1" s="1"/>
  <c r="M4066" i="1"/>
  <c r="J4066" i="1"/>
  <c r="J4065" i="1" s="1"/>
  <c r="J4064" i="1" s="1"/>
  <c r="I4066" i="1"/>
  <c r="I4065" i="1" s="1"/>
  <c r="I4064" i="1" s="1"/>
  <c r="M4062" i="1"/>
  <c r="J4062" i="1"/>
  <c r="J4061" i="1" s="1"/>
  <c r="J4060" i="1" s="1"/>
  <c r="I4062" i="1"/>
  <c r="I4061" i="1" s="1"/>
  <c r="I4060" i="1" s="1"/>
  <c r="M4053" i="1"/>
  <c r="N4053" i="1" s="1"/>
  <c r="L4053" i="1"/>
  <c r="K4053" i="1"/>
  <c r="J4053" i="1"/>
  <c r="I4053" i="1"/>
  <c r="M4051" i="1"/>
  <c r="N4051" i="1" s="1"/>
  <c r="L4051" i="1"/>
  <c r="K4051" i="1"/>
  <c r="J4051" i="1"/>
  <c r="I4051" i="1"/>
  <c r="M4049" i="1"/>
  <c r="N4049" i="1" s="1"/>
  <c r="L4049" i="1"/>
  <c r="K4049" i="1"/>
  <c r="J4049" i="1"/>
  <c r="I4049" i="1"/>
  <c r="M4044" i="1"/>
  <c r="N4044" i="1" s="1"/>
  <c r="L4044" i="1"/>
  <c r="K4044" i="1"/>
  <c r="J4044" i="1"/>
  <c r="I4044" i="1"/>
  <c r="M4042" i="1"/>
  <c r="N4042" i="1" s="1"/>
  <c r="L4042" i="1"/>
  <c r="K4042" i="1"/>
  <c r="J4042" i="1"/>
  <c r="I4042" i="1"/>
  <c r="M4040" i="1"/>
  <c r="N4040" i="1" s="1"/>
  <c r="L4040" i="1"/>
  <c r="K4040" i="1"/>
  <c r="J4040" i="1"/>
  <c r="I4040" i="1"/>
  <c r="M4037" i="1"/>
  <c r="L4037" i="1"/>
  <c r="L4036" i="1" s="1"/>
  <c r="K4037" i="1"/>
  <c r="K4036" i="1" s="1"/>
  <c r="J4037" i="1"/>
  <c r="J4036" i="1" s="1"/>
  <c r="I4037" i="1"/>
  <c r="I4036" i="1" s="1"/>
  <c r="M4029" i="1"/>
  <c r="L4029" i="1"/>
  <c r="L4028" i="1" s="1"/>
  <c r="K4029" i="1"/>
  <c r="K4028" i="1" s="1"/>
  <c r="J4029" i="1"/>
  <c r="J4028" i="1" s="1"/>
  <c r="I4029" i="1"/>
  <c r="I4028" i="1" s="1"/>
  <c r="M4026" i="1"/>
  <c r="L4026" i="1"/>
  <c r="L4025" i="1" s="1"/>
  <c r="K4026" i="1"/>
  <c r="K4025" i="1" s="1"/>
  <c r="J4026" i="1"/>
  <c r="J4025" i="1" s="1"/>
  <c r="I4026" i="1"/>
  <c r="I4025" i="1" s="1"/>
  <c r="M4018" i="1"/>
  <c r="L4018" i="1"/>
  <c r="L4017" i="1" s="1"/>
  <c r="L4016" i="1" s="1"/>
  <c r="L4015" i="1" s="1"/>
  <c r="L4014" i="1" s="1"/>
  <c r="L4013" i="1" s="1"/>
  <c r="L4012" i="1" s="1"/>
  <c r="K4018" i="1"/>
  <c r="K4017" i="1" s="1"/>
  <c r="K4016" i="1" s="1"/>
  <c r="K4015" i="1" s="1"/>
  <c r="K4014" i="1" s="1"/>
  <c r="K4013" i="1" s="1"/>
  <c r="K4012" i="1" s="1"/>
  <c r="I4018" i="1"/>
  <c r="I4017" i="1" s="1"/>
  <c r="I4016" i="1" s="1"/>
  <c r="I4015" i="1" s="1"/>
  <c r="I4014" i="1" s="1"/>
  <c r="I4013" i="1" s="1"/>
  <c r="I4012" i="1" s="1"/>
  <c r="M4010" i="1"/>
  <c r="N4010" i="1" s="1"/>
  <c r="L4010" i="1"/>
  <c r="K4010" i="1"/>
  <c r="J4010" i="1"/>
  <c r="I4010" i="1"/>
  <c r="M4003" i="1"/>
  <c r="N4003" i="1" s="1"/>
  <c r="L4003" i="1"/>
  <c r="K4003" i="1"/>
  <c r="J4003" i="1"/>
  <c r="I4003" i="1"/>
  <c r="M4001" i="1"/>
  <c r="N4001" i="1" s="1"/>
  <c r="L4001" i="1"/>
  <c r="K4001" i="1"/>
  <c r="J4001" i="1"/>
  <c r="I4001" i="1"/>
  <c r="M3999" i="1"/>
  <c r="N3999" i="1" s="1"/>
  <c r="L3999" i="1"/>
  <c r="K3999" i="1"/>
  <c r="J3999" i="1"/>
  <c r="I3999" i="1"/>
  <c r="M3996" i="1"/>
  <c r="L3996" i="1"/>
  <c r="L3995" i="1" s="1"/>
  <c r="K3996" i="1"/>
  <c r="K3995" i="1" s="1"/>
  <c r="J3996" i="1"/>
  <c r="J3995" i="1" s="1"/>
  <c r="I3996" i="1"/>
  <c r="I3995" i="1" s="1"/>
  <c r="M3991" i="1"/>
  <c r="N3991" i="1" s="1"/>
  <c r="L3991" i="1"/>
  <c r="K3991" i="1"/>
  <c r="J3991" i="1"/>
  <c r="I3991" i="1"/>
  <c r="M3987" i="1"/>
  <c r="N3987" i="1" s="1"/>
  <c r="L3987" i="1"/>
  <c r="K3987" i="1"/>
  <c r="J3987" i="1"/>
  <c r="I3987" i="1"/>
  <c r="M3985" i="1"/>
  <c r="N3985" i="1" s="1"/>
  <c r="L3985" i="1"/>
  <c r="K3985" i="1"/>
  <c r="J3985" i="1"/>
  <c r="I3985" i="1"/>
  <c r="M3980" i="1"/>
  <c r="L3980" i="1"/>
  <c r="L3979" i="1" s="1"/>
  <c r="K3980" i="1"/>
  <c r="K3979" i="1" s="1"/>
  <c r="J3980" i="1"/>
  <c r="J3979" i="1" s="1"/>
  <c r="I3980" i="1"/>
  <c r="I3979" i="1" s="1"/>
  <c r="M3977" i="1"/>
  <c r="L3977" i="1"/>
  <c r="L3976" i="1" s="1"/>
  <c r="K3977" i="1"/>
  <c r="K3976" i="1" s="1"/>
  <c r="J3977" i="1"/>
  <c r="J3976" i="1" s="1"/>
  <c r="I3977" i="1"/>
  <c r="I3976" i="1" s="1"/>
  <c r="M3970" i="1"/>
  <c r="L3970" i="1"/>
  <c r="L3969" i="1" s="1"/>
  <c r="L3968" i="1" s="1"/>
  <c r="L3967" i="1" s="1"/>
  <c r="L3966" i="1" s="1"/>
  <c r="L3965" i="1" s="1"/>
  <c r="K3970" i="1"/>
  <c r="K3969" i="1" s="1"/>
  <c r="K3968" i="1" s="1"/>
  <c r="K3967" i="1" s="1"/>
  <c r="K3966" i="1" s="1"/>
  <c r="K3965" i="1" s="1"/>
  <c r="J3970" i="1"/>
  <c r="J3969" i="1" s="1"/>
  <c r="J3968" i="1" s="1"/>
  <c r="J3967" i="1" s="1"/>
  <c r="J3966" i="1" s="1"/>
  <c r="J3965" i="1" s="1"/>
  <c r="I3970" i="1"/>
  <c r="I3969" i="1" s="1"/>
  <c r="I3968" i="1" s="1"/>
  <c r="I3967" i="1" s="1"/>
  <c r="I3966" i="1" s="1"/>
  <c r="I3965" i="1" s="1"/>
  <c r="M3963" i="1"/>
  <c r="N3963" i="1" s="1"/>
  <c r="L3963" i="1"/>
  <c r="K3963" i="1"/>
  <c r="J3963" i="1"/>
  <c r="I3963" i="1"/>
  <c r="M3961" i="1"/>
  <c r="N3961" i="1" s="1"/>
  <c r="L3961" i="1"/>
  <c r="K3961" i="1"/>
  <c r="J3961" i="1"/>
  <c r="I3961" i="1"/>
  <c r="M3957" i="1"/>
  <c r="L3957" i="1"/>
  <c r="L3956" i="1" s="1"/>
  <c r="L3955" i="1" s="1"/>
  <c r="L3954" i="1" s="1"/>
  <c r="K3957" i="1"/>
  <c r="K3956" i="1" s="1"/>
  <c r="K3955" i="1" s="1"/>
  <c r="K3954" i="1" s="1"/>
  <c r="J3957" i="1"/>
  <c r="J3956" i="1" s="1"/>
  <c r="J3955" i="1" s="1"/>
  <c r="J3954" i="1" s="1"/>
  <c r="I3957" i="1"/>
  <c r="I3956" i="1" s="1"/>
  <c r="I3955" i="1" s="1"/>
  <c r="I3954" i="1" s="1"/>
  <c r="M3952" i="1"/>
  <c r="L3952" i="1"/>
  <c r="L3951" i="1" s="1"/>
  <c r="K3952" i="1"/>
  <c r="K3951" i="1" s="1"/>
  <c r="J3952" i="1"/>
  <c r="J3951" i="1" s="1"/>
  <c r="I3952" i="1"/>
  <c r="I3951" i="1" s="1"/>
  <c r="M3949" i="1"/>
  <c r="L3949" i="1"/>
  <c r="L3948" i="1" s="1"/>
  <c r="K3949" i="1"/>
  <c r="K3948" i="1" s="1"/>
  <c r="J3949" i="1"/>
  <c r="J3948" i="1" s="1"/>
  <c r="I3949" i="1"/>
  <c r="I3948" i="1" s="1"/>
  <c r="M3944" i="1"/>
  <c r="L3944" i="1"/>
  <c r="L3943" i="1" s="1"/>
  <c r="L3942" i="1" s="1"/>
  <c r="L3941" i="1" s="1"/>
  <c r="K3944" i="1"/>
  <c r="K3943" i="1" s="1"/>
  <c r="K3942" i="1" s="1"/>
  <c r="K3941" i="1" s="1"/>
  <c r="J3944" i="1"/>
  <c r="J3943" i="1" s="1"/>
  <c r="J3942" i="1" s="1"/>
  <c r="J3941" i="1" s="1"/>
  <c r="I3944" i="1"/>
  <c r="I3943" i="1" s="1"/>
  <c r="I3942" i="1" s="1"/>
  <c r="I3941" i="1" s="1"/>
  <c r="M3939" i="1"/>
  <c r="L3939" i="1"/>
  <c r="L3938" i="1" s="1"/>
  <c r="L3937" i="1" s="1"/>
  <c r="L3936" i="1" s="1"/>
  <c r="K3939" i="1"/>
  <c r="K3938" i="1" s="1"/>
  <c r="K3937" i="1" s="1"/>
  <c r="K3936" i="1" s="1"/>
  <c r="J3939" i="1"/>
  <c r="J3938" i="1" s="1"/>
  <c r="J3937" i="1" s="1"/>
  <c r="J3936" i="1" s="1"/>
  <c r="I3939" i="1"/>
  <c r="I3938" i="1" s="1"/>
  <c r="I3937" i="1" s="1"/>
  <c r="I3936" i="1" s="1"/>
  <c r="M3933" i="1"/>
  <c r="J3933" i="1"/>
  <c r="J3932" i="1" s="1"/>
  <c r="J3931" i="1" s="1"/>
  <c r="J3930" i="1" s="1"/>
  <c r="I3933" i="1"/>
  <c r="I3932" i="1" s="1"/>
  <c r="I3931" i="1" s="1"/>
  <c r="I3930" i="1" s="1"/>
  <c r="M3928" i="1"/>
  <c r="L3928" i="1"/>
  <c r="L3927" i="1" s="1"/>
  <c r="K3928" i="1"/>
  <c r="K3927" i="1" s="1"/>
  <c r="J3928" i="1"/>
  <c r="J3927" i="1" s="1"/>
  <c r="I3928" i="1"/>
  <c r="I3927" i="1" s="1"/>
  <c r="M3925" i="1"/>
  <c r="L3925" i="1"/>
  <c r="L3924" i="1" s="1"/>
  <c r="K3925" i="1"/>
  <c r="K3924" i="1" s="1"/>
  <c r="J3925" i="1"/>
  <c r="J3924" i="1" s="1"/>
  <c r="I3925" i="1"/>
  <c r="I3924" i="1" s="1"/>
  <c r="M3921" i="1"/>
  <c r="L3921" i="1"/>
  <c r="L3920" i="1" s="1"/>
  <c r="K3921" i="1"/>
  <c r="K3920" i="1" s="1"/>
  <c r="J3921" i="1"/>
  <c r="J3920" i="1" s="1"/>
  <c r="I3921" i="1"/>
  <c r="I3920" i="1" s="1"/>
  <c r="M3918" i="1"/>
  <c r="L3918" i="1"/>
  <c r="L3917" i="1" s="1"/>
  <c r="K3918" i="1"/>
  <c r="K3917" i="1" s="1"/>
  <c r="J3918" i="1"/>
  <c r="J3917" i="1" s="1"/>
  <c r="I3918" i="1"/>
  <c r="I3917" i="1" s="1"/>
  <c r="M3915" i="1"/>
  <c r="L3915" i="1"/>
  <c r="L3914" i="1" s="1"/>
  <c r="K3915" i="1"/>
  <c r="K3914" i="1" s="1"/>
  <c r="J3915" i="1"/>
  <c r="J3914" i="1" s="1"/>
  <c r="I3915" i="1"/>
  <c r="I3914" i="1" s="1"/>
  <c r="M3908" i="1"/>
  <c r="L3908" i="1"/>
  <c r="L3907" i="1" s="1"/>
  <c r="L3906" i="1" s="1"/>
  <c r="K3908" i="1"/>
  <c r="K3907" i="1" s="1"/>
  <c r="K3906" i="1" s="1"/>
  <c r="J3908" i="1"/>
  <c r="J3907" i="1" s="1"/>
  <c r="J3906" i="1" s="1"/>
  <c r="I3908" i="1"/>
  <c r="I3907" i="1" s="1"/>
  <c r="I3906" i="1" s="1"/>
  <c r="M3904" i="1"/>
  <c r="L3904" i="1"/>
  <c r="L3903" i="1" s="1"/>
  <c r="K3904" i="1"/>
  <c r="K3903" i="1" s="1"/>
  <c r="J3904" i="1"/>
  <c r="J3903" i="1" s="1"/>
  <c r="I3904" i="1"/>
  <c r="I3903" i="1" s="1"/>
  <c r="M3901" i="1"/>
  <c r="L3901" i="1"/>
  <c r="L3900" i="1" s="1"/>
  <c r="K3901" i="1"/>
  <c r="K3900" i="1" s="1"/>
  <c r="J3901" i="1"/>
  <c r="J3900" i="1" s="1"/>
  <c r="I3901" i="1"/>
  <c r="I3900" i="1" s="1"/>
  <c r="M3896" i="1"/>
  <c r="L3896" i="1"/>
  <c r="L3895" i="1" s="1"/>
  <c r="L3894" i="1" s="1"/>
  <c r="K3896" i="1"/>
  <c r="K3895" i="1" s="1"/>
  <c r="K3894" i="1" s="1"/>
  <c r="J3896" i="1"/>
  <c r="J3895" i="1" s="1"/>
  <c r="J3894" i="1" s="1"/>
  <c r="I3896" i="1"/>
  <c r="I3895" i="1" s="1"/>
  <c r="I3894" i="1" s="1"/>
  <c r="M3892" i="1"/>
  <c r="L3892" i="1"/>
  <c r="L3891" i="1" s="1"/>
  <c r="L3890" i="1" s="1"/>
  <c r="K3892" i="1"/>
  <c r="K3891" i="1" s="1"/>
  <c r="K3890" i="1" s="1"/>
  <c r="J3892" i="1"/>
  <c r="J3891" i="1" s="1"/>
  <c r="J3890" i="1" s="1"/>
  <c r="I3892" i="1"/>
  <c r="I3891" i="1" s="1"/>
  <c r="I3890" i="1" s="1"/>
  <c r="M3888" i="1"/>
  <c r="J3888" i="1"/>
  <c r="J3887" i="1" s="1"/>
  <c r="I3888" i="1"/>
  <c r="I3887" i="1" s="1"/>
  <c r="M3885" i="1"/>
  <c r="J3885" i="1"/>
  <c r="J3884" i="1" s="1"/>
  <c r="I3885" i="1"/>
  <c r="I3884" i="1" s="1"/>
  <c r="M3881" i="1"/>
  <c r="L3881" i="1"/>
  <c r="L3880" i="1" s="1"/>
  <c r="K3881" i="1"/>
  <c r="K3880" i="1" s="1"/>
  <c r="J3881" i="1"/>
  <c r="J3880" i="1" s="1"/>
  <c r="I3881" i="1"/>
  <c r="I3880" i="1" s="1"/>
  <c r="M3878" i="1"/>
  <c r="L3878" i="1"/>
  <c r="L3877" i="1" s="1"/>
  <c r="K3878" i="1"/>
  <c r="K3877" i="1" s="1"/>
  <c r="J3878" i="1"/>
  <c r="J3877" i="1" s="1"/>
  <c r="I3878" i="1"/>
  <c r="I3877" i="1" s="1"/>
  <c r="M3874" i="1"/>
  <c r="J3874" i="1"/>
  <c r="J3873" i="1" s="1"/>
  <c r="J3872" i="1" s="1"/>
  <c r="I3874" i="1"/>
  <c r="I3873" i="1" s="1"/>
  <c r="I3872" i="1" s="1"/>
  <c r="M3870" i="1"/>
  <c r="J3870" i="1"/>
  <c r="J3869" i="1" s="1"/>
  <c r="I3870" i="1"/>
  <c r="I3869" i="1" s="1"/>
  <c r="M3867" i="1"/>
  <c r="J3867" i="1"/>
  <c r="J3866" i="1" s="1"/>
  <c r="I3867" i="1"/>
  <c r="I3866" i="1" s="1"/>
  <c r="M3864" i="1"/>
  <c r="J3864" i="1"/>
  <c r="J3863" i="1" s="1"/>
  <c r="I3864" i="1"/>
  <c r="I3863" i="1" s="1"/>
  <c r="M3861" i="1"/>
  <c r="J3861" i="1"/>
  <c r="J3860" i="1" s="1"/>
  <c r="I3861" i="1"/>
  <c r="I3860" i="1" s="1"/>
  <c r="M3858" i="1"/>
  <c r="J3858" i="1"/>
  <c r="J3857" i="1" s="1"/>
  <c r="I3858" i="1"/>
  <c r="I3857" i="1" s="1"/>
  <c r="M3855" i="1"/>
  <c r="J3855" i="1"/>
  <c r="J3854" i="1" s="1"/>
  <c r="I3855" i="1"/>
  <c r="I3854" i="1" s="1"/>
  <c r="M3848" i="1"/>
  <c r="N3848" i="1" s="1"/>
  <c r="L3848" i="1"/>
  <c r="K3848" i="1"/>
  <c r="J3848" i="1"/>
  <c r="I3848" i="1"/>
  <c r="M3846" i="1"/>
  <c r="N3846" i="1" s="1"/>
  <c r="L3846" i="1"/>
  <c r="K3846" i="1"/>
  <c r="J3846" i="1"/>
  <c r="I3846" i="1"/>
  <c r="M3842" i="1"/>
  <c r="L3842" i="1"/>
  <c r="L3841" i="1" s="1"/>
  <c r="L3840" i="1" s="1"/>
  <c r="K3842" i="1"/>
  <c r="K3841" i="1" s="1"/>
  <c r="K3840" i="1" s="1"/>
  <c r="J3842" i="1"/>
  <c r="J3841" i="1" s="1"/>
  <c r="J3840" i="1" s="1"/>
  <c r="I3842" i="1"/>
  <c r="I3841" i="1" s="1"/>
  <c r="I3840" i="1" s="1"/>
  <c r="M3837" i="1"/>
  <c r="L3837" i="1"/>
  <c r="L3836" i="1" s="1"/>
  <c r="K3837" i="1"/>
  <c r="K3836" i="1" s="1"/>
  <c r="J3837" i="1"/>
  <c r="J3836" i="1" s="1"/>
  <c r="I3837" i="1"/>
  <c r="I3836" i="1" s="1"/>
  <c r="M3834" i="1"/>
  <c r="N3834" i="1" s="1"/>
  <c r="L3834" i="1"/>
  <c r="K3834" i="1"/>
  <c r="J3834" i="1"/>
  <c r="I3834" i="1"/>
  <c r="M3832" i="1"/>
  <c r="N3832" i="1" s="1"/>
  <c r="L3832" i="1"/>
  <c r="K3832" i="1"/>
  <c r="J3832" i="1"/>
  <c r="I3832" i="1"/>
  <c r="M3828" i="1"/>
  <c r="L3828" i="1"/>
  <c r="L3827" i="1" s="1"/>
  <c r="L3826" i="1" s="1"/>
  <c r="K3828" i="1"/>
  <c r="K3827" i="1" s="1"/>
  <c r="K3826" i="1" s="1"/>
  <c r="J3828" i="1"/>
  <c r="J3827" i="1" s="1"/>
  <c r="J3826" i="1" s="1"/>
  <c r="I3828" i="1"/>
  <c r="I3827" i="1" s="1"/>
  <c r="I3826" i="1" s="1"/>
  <c r="M3804" i="1"/>
  <c r="L3804" i="1"/>
  <c r="L3803" i="1" s="1"/>
  <c r="L3802" i="1" s="1"/>
  <c r="K3804" i="1"/>
  <c r="K3803" i="1" s="1"/>
  <c r="K3802" i="1" s="1"/>
  <c r="J3804" i="1"/>
  <c r="J3803" i="1" s="1"/>
  <c r="J3802" i="1" s="1"/>
  <c r="I3804" i="1"/>
  <c r="I3803" i="1" s="1"/>
  <c r="I3802" i="1" s="1"/>
  <c r="M3800" i="1"/>
  <c r="L3800" i="1"/>
  <c r="L3799" i="1" s="1"/>
  <c r="L3798" i="1" s="1"/>
  <c r="L3797" i="1" s="1"/>
  <c r="L3796" i="1" s="1"/>
  <c r="K3800" i="1"/>
  <c r="K3799" i="1" s="1"/>
  <c r="K3798" i="1" s="1"/>
  <c r="K3797" i="1" s="1"/>
  <c r="K3796" i="1" s="1"/>
  <c r="J3800" i="1"/>
  <c r="J3799" i="1" s="1"/>
  <c r="J3798" i="1" s="1"/>
  <c r="J3797" i="1" s="1"/>
  <c r="J3796" i="1" s="1"/>
  <c r="I3800" i="1"/>
  <c r="I3799" i="1" s="1"/>
  <c r="I3798" i="1" s="1"/>
  <c r="I3797" i="1" s="1"/>
  <c r="I3796" i="1" s="1"/>
  <c r="M3792" i="1"/>
  <c r="L3792" i="1"/>
  <c r="L3791" i="1" s="1"/>
  <c r="L3790" i="1" s="1"/>
  <c r="K3792" i="1"/>
  <c r="K3791" i="1" s="1"/>
  <c r="K3790" i="1" s="1"/>
  <c r="J3792" i="1"/>
  <c r="J3791" i="1" s="1"/>
  <c r="J3790" i="1" s="1"/>
  <c r="I3792" i="1"/>
  <c r="I3791" i="1" s="1"/>
  <c r="I3790" i="1" s="1"/>
  <c r="M3788" i="1"/>
  <c r="L3788" i="1"/>
  <c r="L3787" i="1" s="1"/>
  <c r="L3786" i="1" s="1"/>
  <c r="L3785" i="1" s="1"/>
  <c r="L3784" i="1" s="1"/>
  <c r="K3788" i="1"/>
  <c r="K3787" i="1" s="1"/>
  <c r="K3786" i="1" s="1"/>
  <c r="K3785" i="1" s="1"/>
  <c r="K3784" i="1" s="1"/>
  <c r="J3788" i="1"/>
  <c r="J3787" i="1" s="1"/>
  <c r="J3786" i="1" s="1"/>
  <c r="J3785" i="1" s="1"/>
  <c r="J3784" i="1" s="1"/>
  <c r="I3788" i="1"/>
  <c r="I3787" i="1" s="1"/>
  <c r="I3786" i="1" s="1"/>
  <c r="I3785" i="1" s="1"/>
  <c r="I3784" i="1" s="1"/>
  <c r="M3780" i="1"/>
  <c r="L3780" i="1"/>
  <c r="L3779" i="1" s="1"/>
  <c r="L3778" i="1" s="1"/>
  <c r="L3777" i="1" s="1"/>
  <c r="L3776" i="1" s="1"/>
  <c r="L3775" i="1" s="1"/>
  <c r="L3774" i="1" s="1"/>
  <c r="K3780" i="1"/>
  <c r="K3779" i="1" s="1"/>
  <c r="K3778" i="1" s="1"/>
  <c r="K3777" i="1" s="1"/>
  <c r="K3776" i="1" s="1"/>
  <c r="K3775" i="1" s="1"/>
  <c r="K3774" i="1" s="1"/>
  <c r="J3780" i="1"/>
  <c r="J3779" i="1" s="1"/>
  <c r="J3778" i="1" s="1"/>
  <c r="J3777" i="1" s="1"/>
  <c r="J3776" i="1" s="1"/>
  <c r="J3775" i="1" s="1"/>
  <c r="J3774" i="1" s="1"/>
  <c r="I3780" i="1"/>
  <c r="I3779" i="1" s="1"/>
  <c r="I3778" i="1" s="1"/>
  <c r="I3777" i="1" s="1"/>
  <c r="I3776" i="1" s="1"/>
  <c r="I3775" i="1" s="1"/>
  <c r="I3774" i="1" s="1"/>
  <c r="M3772" i="1"/>
  <c r="L3772" i="1"/>
  <c r="L3771" i="1" s="1"/>
  <c r="L3770" i="1" s="1"/>
  <c r="K3772" i="1"/>
  <c r="K3771" i="1" s="1"/>
  <c r="K3770" i="1" s="1"/>
  <c r="J3772" i="1"/>
  <c r="J3771" i="1" s="1"/>
  <c r="J3770" i="1" s="1"/>
  <c r="I3772" i="1"/>
  <c r="I3771" i="1" s="1"/>
  <c r="I3770" i="1" s="1"/>
  <c r="M3768" i="1"/>
  <c r="L3768" i="1"/>
  <c r="L3767" i="1" s="1"/>
  <c r="L3766" i="1" s="1"/>
  <c r="K3768" i="1"/>
  <c r="K3767" i="1" s="1"/>
  <c r="K3766" i="1" s="1"/>
  <c r="J3768" i="1"/>
  <c r="J3767" i="1" s="1"/>
  <c r="J3766" i="1" s="1"/>
  <c r="I3768" i="1"/>
  <c r="I3767" i="1" s="1"/>
  <c r="I3766" i="1" s="1"/>
  <c r="M3760" i="1"/>
  <c r="L3760" i="1"/>
  <c r="L3759" i="1" s="1"/>
  <c r="L3758" i="1" s="1"/>
  <c r="L3757" i="1" s="1"/>
  <c r="K3760" i="1"/>
  <c r="K3759" i="1" s="1"/>
  <c r="K3758" i="1" s="1"/>
  <c r="K3757" i="1" s="1"/>
  <c r="J3760" i="1"/>
  <c r="J3759" i="1" s="1"/>
  <c r="J3758" i="1" s="1"/>
  <c r="J3757" i="1" s="1"/>
  <c r="I3760" i="1"/>
  <c r="I3759" i="1" s="1"/>
  <c r="I3758" i="1" s="1"/>
  <c r="I3757" i="1" s="1"/>
  <c r="M3755" i="1"/>
  <c r="L3755" i="1"/>
  <c r="K3755" i="1"/>
  <c r="J3755" i="1"/>
  <c r="I3755" i="1"/>
  <c r="M3753" i="1"/>
  <c r="N3753" i="1" s="1"/>
  <c r="L3753" i="1"/>
  <c r="K3753" i="1"/>
  <c r="J3753" i="1"/>
  <c r="I3753" i="1"/>
  <c r="M3751" i="1"/>
  <c r="N3751" i="1" s="1"/>
  <c r="L3751" i="1"/>
  <c r="K3751" i="1"/>
  <c r="J3751" i="1"/>
  <c r="I3751" i="1"/>
  <c r="M3744" i="1"/>
  <c r="L3744" i="1"/>
  <c r="L3743" i="1" s="1"/>
  <c r="L3742" i="1" s="1"/>
  <c r="K3744" i="1"/>
  <c r="K3743" i="1" s="1"/>
  <c r="K3742" i="1" s="1"/>
  <c r="J3744" i="1"/>
  <c r="J3743" i="1" s="1"/>
  <c r="J3742" i="1" s="1"/>
  <c r="I3744" i="1"/>
  <c r="I3743" i="1" s="1"/>
  <c r="I3742" i="1" s="1"/>
  <c r="M3740" i="1"/>
  <c r="L3740" i="1"/>
  <c r="L3739" i="1" s="1"/>
  <c r="L3738" i="1" s="1"/>
  <c r="K3740" i="1"/>
  <c r="K3739" i="1" s="1"/>
  <c r="K3738" i="1" s="1"/>
  <c r="J3740" i="1"/>
  <c r="J3739" i="1" s="1"/>
  <c r="J3738" i="1" s="1"/>
  <c r="I3740" i="1"/>
  <c r="I3739" i="1" s="1"/>
  <c r="I3738" i="1" s="1"/>
  <c r="M3736" i="1"/>
  <c r="L3736" i="1"/>
  <c r="L3735" i="1" s="1"/>
  <c r="L3734" i="1" s="1"/>
  <c r="K3736" i="1"/>
  <c r="K3735" i="1" s="1"/>
  <c r="K3734" i="1" s="1"/>
  <c r="J3736" i="1"/>
  <c r="J3735" i="1" s="1"/>
  <c r="J3734" i="1" s="1"/>
  <c r="I3736" i="1"/>
  <c r="I3735" i="1" s="1"/>
  <c r="I3734" i="1" s="1"/>
  <c r="M3730" i="1"/>
  <c r="L3730" i="1"/>
  <c r="L3729" i="1" s="1"/>
  <c r="K3730" i="1"/>
  <c r="K3729" i="1" s="1"/>
  <c r="J3730" i="1"/>
  <c r="J3729" i="1" s="1"/>
  <c r="I3730" i="1"/>
  <c r="I3729" i="1" s="1"/>
  <c r="M3727" i="1"/>
  <c r="L3727" i="1"/>
  <c r="L3726" i="1" s="1"/>
  <c r="K3727" i="1"/>
  <c r="K3726" i="1" s="1"/>
  <c r="J3727" i="1"/>
  <c r="J3726" i="1" s="1"/>
  <c r="I3727" i="1"/>
  <c r="I3726" i="1" s="1"/>
  <c r="M3722" i="1"/>
  <c r="L3722" i="1"/>
  <c r="L3721" i="1" s="1"/>
  <c r="L3720" i="1" s="1"/>
  <c r="L3719" i="1" s="1"/>
  <c r="L3718" i="1" s="1"/>
  <c r="K3722" i="1"/>
  <c r="K3721" i="1" s="1"/>
  <c r="K3720" i="1" s="1"/>
  <c r="K3719" i="1" s="1"/>
  <c r="K3718" i="1" s="1"/>
  <c r="J3722" i="1"/>
  <c r="J3721" i="1" s="1"/>
  <c r="J3720" i="1" s="1"/>
  <c r="J3719" i="1" s="1"/>
  <c r="J3718" i="1" s="1"/>
  <c r="I3722" i="1"/>
  <c r="I3721" i="1" s="1"/>
  <c r="I3720" i="1" s="1"/>
  <c r="I3719" i="1" s="1"/>
  <c r="I3718" i="1" s="1"/>
  <c r="M3714" i="1"/>
  <c r="L3714" i="1"/>
  <c r="L3713" i="1" s="1"/>
  <c r="L3712" i="1" s="1"/>
  <c r="K3714" i="1"/>
  <c r="K3713" i="1" s="1"/>
  <c r="K3712" i="1" s="1"/>
  <c r="J3714" i="1"/>
  <c r="J3713" i="1" s="1"/>
  <c r="J3712" i="1" s="1"/>
  <c r="I3714" i="1"/>
  <c r="I3713" i="1" s="1"/>
  <c r="I3712" i="1" s="1"/>
  <c r="M3710" i="1"/>
  <c r="L3710" i="1"/>
  <c r="L3709" i="1" s="1"/>
  <c r="L3708" i="1" s="1"/>
  <c r="L3707" i="1" s="1"/>
  <c r="K3710" i="1"/>
  <c r="K3709" i="1" s="1"/>
  <c r="K3708" i="1" s="1"/>
  <c r="K3707" i="1" s="1"/>
  <c r="J3710" i="1"/>
  <c r="J3709" i="1" s="1"/>
  <c r="J3708" i="1" s="1"/>
  <c r="J3707" i="1" s="1"/>
  <c r="I3710" i="1"/>
  <c r="I3709" i="1" s="1"/>
  <c r="I3708" i="1" s="1"/>
  <c r="I3707" i="1" s="1"/>
  <c r="M3704" i="1"/>
  <c r="L3704" i="1"/>
  <c r="L3703" i="1" s="1"/>
  <c r="L3702" i="1" s="1"/>
  <c r="L3701" i="1" s="1"/>
  <c r="K3704" i="1"/>
  <c r="K3703" i="1" s="1"/>
  <c r="K3702" i="1" s="1"/>
  <c r="K3701" i="1" s="1"/>
  <c r="J3704" i="1"/>
  <c r="J3703" i="1" s="1"/>
  <c r="J3702" i="1" s="1"/>
  <c r="J3701" i="1" s="1"/>
  <c r="I3704" i="1"/>
  <c r="I3703" i="1" s="1"/>
  <c r="I3702" i="1" s="1"/>
  <c r="I3701" i="1" s="1"/>
  <c r="M3699" i="1"/>
  <c r="L3699" i="1"/>
  <c r="L3698" i="1" s="1"/>
  <c r="K3699" i="1"/>
  <c r="K3698" i="1" s="1"/>
  <c r="J3699" i="1"/>
  <c r="J3698" i="1" s="1"/>
  <c r="I3699" i="1"/>
  <c r="I3698" i="1" s="1"/>
  <c r="M3696" i="1"/>
  <c r="L3696" i="1"/>
  <c r="L3695" i="1" s="1"/>
  <c r="K3696" i="1"/>
  <c r="K3695" i="1" s="1"/>
  <c r="J3696" i="1"/>
  <c r="J3695" i="1" s="1"/>
  <c r="I3696" i="1"/>
  <c r="I3695" i="1" s="1"/>
  <c r="M3689" i="1"/>
  <c r="L3689" i="1"/>
  <c r="L3688" i="1" s="1"/>
  <c r="L3687" i="1" s="1"/>
  <c r="L3686" i="1" s="1"/>
  <c r="K3689" i="1"/>
  <c r="K3688" i="1" s="1"/>
  <c r="K3687" i="1" s="1"/>
  <c r="K3686" i="1" s="1"/>
  <c r="J3689" i="1"/>
  <c r="J3688" i="1" s="1"/>
  <c r="J3687" i="1" s="1"/>
  <c r="J3686" i="1" s="1"/>
  <c r="I3689" i="1"/>
  <c r="I3688" i="1" s="1"/>
  <c r="I3687" i="1" s="1"/>
  <c r="I3686" i="1" s="1"/>
  <c r="M3684" i="1"/>
  <c r="L3684" i="1"/>
  <c r="L3683" i="1" s="1"/>
  <c r="L3682" i="1" s="1"/>
  <c r="L3681" i="1" s="1"/>
  <c r="K3684" i="1"/>
  <c r="K3683" i="1" s="1"/>
  <c r="K3682" i="1" s="1"/>
  <c r="K3681" i="1" s="1"/>
  <c r="J3684" i="1"/>
  <c r="J3683" i="1" s="1"/>
  <c r="J3682" i="1" s="1"/>
  <c r="J3681" i="1" s="1"/>
  <c r="I3684" i="1"/>
  <c r="I3683" i="1" s="1"/>
  <c r="I3682" i="1" s="1"/>
  <c r="I3681" i="1" s="1"/>
  <c r="M3678" i="1"/>
  <c r="L3678" i="1"/>
  <c r="L3677" i="1" s="1"/>
  <c r="K3678" i="1"/>
  <c r="K3677" i="1" s="1"/>
  <c r="J3678" i="1"/>
  <c r="J3677" i="1" s="1"/>
  <c r="I3678" i="1"/>
  <c r="I3677" i="1" s="1"/>
  <c r="M3675" i="1"/>
  <c r="L3675" i="1"/>
  <c r="L3674" i="1" s="1"/>
  <c r="K3675" i="1"/>
  <c r="K3674" i="1" s="1"/>
  <c r="J3675" i="1"/>
  <c r="J3674" i="1" s="1"/>
  <c r="I3675" i="1"/>
  <c r="I3674" i="1" s="1"/>
  <c r="M3669" i="1"/>
  <c r="L3669" i="1"/>
  <c r="L3668" i="1" s="1"/>
  <c r="L3667" i="1" s="1"/>
  <c r="L3666" i="1" s="1"/>
  <c r="K3669" i="1"/>
  <c r="K3668" i="1" s="1"/>
  <c r="K3667" i="1" s="1"/>
  <c r="K3666" i="1" s="1"/>
  <c r="J3669" i="1"/>
  <c r="J3668" i="1" s="1"/>
  <c r="J3667" i="1" s="1"/>
  <c r="J3666" i="1" s="1"/>
  <c r="I3669" i="1"/>
  <c r="I3668" i="1" s="1"/>
  <c r="I3667" i="1" s="1"/>
  <c r="I3666" i="1" s="1"/>
  <c r="M3664" i="1"/>
  <c r="L3664" i="1"/>
  <c r="L3663" i="1" s="1"/>
  <c r="L3662" i="1" s="1"/>
  <c r="K3664" i="1"/>
  <c r="K3663" i="1" s="1"/>
  <c r="K3662" i="1" s="1"/>
  <c r="I3664" i="1"/>
  <c r="I3663" i="1" s="1"/>
  <c r="I3662" i="1" s="1"/>
  <c r="M3660" i="1"/>
  <c r="L3660" i="1"/>
  <c r="L3659" i="1" s="1"/>
  <c r="K3660" i="1"/>
  <c r="K3659" i="1" s="1"/>
  <c r="J3660" i="1"/>
  <c r="J3659" i="1" s="1"/>
  <c r="I3660" i="1"/>
  <c r="I3659" i="1" s="1"/>
  <c r="M3657" i="1"/>
  <c r="L3657" i="1"/>
  <c r="L3656" i="1" s="1"/>
  <c r="K3657" i="1"/>
  <c r="K3656" i="1" s="1"/>
  <c r="J3657" i="1"/>
  <c r="J3656" i="1" s="1"/>
  <c r="I3657" i="1"/>
  <c r="I3656" i="1" s="1"/>
  <c r="M3649" i="1"/>
  <c r="L3649" i="1"/>
  <c r="L3648" i="1" s="1"/>
  <c r="L3647" i="1" s="1"/>
  <c r="L3646" i="1" s="1"/>
  <c r="K3649" i="1"/>
  <c r="K3648" i="1" s="1"/>
  <c r="K3647" i="1" s="1"/>
  <c r="K3646" i="1" s="1"/>
  <c r="I3649" i="1"/>
  <c r="I3648" i="1" s="1"/>
  <c r="I3647" i="1" s="1"/>
  <c r="I3646" i="1" s="1"/>
  <c r="M3644" i="1"/>
  <c r="N3644" i="1" s="1"/>
  <c r="L3644" i="1"/>
  <c r="K3644" i="1"/>
  <c r="J3644" i="1"/>
  <c r="I3644" i="1"/>
  <c r="M3642" i="1"/>
  <c r="N3642" i="1" s="1"/>
  <c r="L3642" i="1"/>
  <c r="K3642" i="1"/>
  <c r="J3642" i="1"/>
  <c r="I3642" i="1"/>
  <c r="M3635" i="1"/>
  <c r="L3635" i="1"/>
  <c r="L3634" i="1" s="1"/>
  <c r="L3633" i="1" s="1"/>
  <c r="L3632" i="1" s="1"/>
  <c r="L3631" i="1" s="1"/>
  <c r="L3630" i="1" s="1"/>
  <c r="K3635" i="1"/>
  <c r="K3634" i="1" s="1"/>
  <c r="K3633" i="1" s="1"/>
  <c r="K3632" i="1" s="1"/>
  <c r="K3631" i="1" s="1"/>
  <c r="K3630" i="1" s="1"/>
  <c r="J3635" i="1"/>
  <c r="J3634" i="1" s="1"/>
  <c r="J3633" i="1" s="1"/>
  <c r="J3632" i="1" s="1"/>
  <c r="J3631" i="1" s="1"/>
  <c r="J3630" i="1" s="1"/>
  <c r="I3635" i="1"/>
  <c r="I3634" i="1" s="1"/>
  <c r="I3633" i="1" s="1"/>
  <c r="I3632" i="1" s="1"/>
  <c r="I3631" i="1" s="1"/>
  <c r="I3630" i="1" s="1"/>
  <c r="M3622" i="1"/>
  <c r="L3622" i="1"/>
  <c r="L3621" i="1" s="1"/>
  <c r="K3622" i="1"/>
  <c r="K3621" i="1" s="1"/>
  <c r="J3622" i="1"/>
  <c r="J3621" i="1" s="1"/>
  <c r="I3622" i="1"/>
  <c r="I3621" i="1" s="1"/>
  <c r="M3619" i="1"/>
  <c r="L3619" i="1"/>
  <c r="L3618" i="1" s="1"/>
  <c r="K3619" i="1"/>
  <c r="K3618" i="1" s="1"/>
  <c r="J3619" i="1"/>
  <c r="J3618" i="1" s="1"/>
  <c r="I3619" i="1"/>
  <c r="I3618" i="1" s="1"/>
  <c r="M3614" i="1"/>
  <c r="L3614" i="1"/>
  <c r="K3614" i="1"/>
  <c r="J3614" i="1"/>
  <c r="I3614" i="1"/>
  <c r="M3612" i="1"/>
  <c r="N3612" i="1" s="1"/>
  <c r="L3612" i="1"/>
  <c r="K3612" i="1"/>
  <c r="J3612" i="1"/>
  <c r="I3612" i="1"/>
  <c r="M3608" i="1"/>
  <c r="L3608" i="1"/>
  <c r="L3607" i="1" s="1"/>
  <c r="K3608" i="1"/>
  <c r="K3607" i="1" s="1"/>
  <c r="J3608" i="1"/>
  <c r="J3607" i="1" s="1"/>
  <c r="I3608" i="1"/>
  <c r="I3607" i="1" s="1"/>
  <c r="M3605" i="1"/>
  <c r="L3605" i="1"/>
  <c r="L3604" i="1" s="1"/>
  <c r="K3605" i="1"/>
  <c r="K3604" i="1" s="1"/>
  <c r="J3605" i="1"/>
  <c r="J3604" i="1" s="1"/>
  <c r="I3605" i="1"/>
  <c r="I3604" i="1" s="1"/>
  <c r="M3601" i="1"/>
  <c r="L3601" i="1"/>
  <c r="L3600" i="1" s="1"/>
  <c r="K3601" i="1"/>
  <c r="K3600" i="1" s="1"/>
  <c r="J3601" i="1"/>
  <c r="J3600" i="1" s="1"/>
  <c r="I3601" i="1"/>
  <c r="I3600" i="1" s="1"/>
  <c r="M3598" i="1"/>
  <c r="L3598" i="1"/>
  <c r="L3597" i="1" s="1"/>
  <c r="K3598" i="1"/>
  <c r="K3597" i="1" s="1"/>
  <c r="J3598" i="1"/>
  <c r="J3597" i="1" s="1"/>
  <c r="I3598" i="1"/>
  <c r="I3597" i="1" s="1"/>
  <c r="M3595" i="1"/>
  <c r="L3595" i="1"/>
  <c r="L3594" i="1" s="1"/>
  <c r="K3595" i="1"/>
  <c r="K3594" i="1" s="1"/>
  <c r="J3595" i="1"/>
  <c r="J3594" i="1" s="1"/>
  <c r="I3595" i="1"/>
  <c r="I3594" i="1" s="1"/>
  <c r="M3588" i="1"/>
  <c r="N3588" i="1" s="1"/>
  <c r="L3588" i="1"/>
  <c r="K3588" i="1"/>
  <c r="J3588" i="1"/>
  <c r="I3588" i="1"/>
  <c r="M3586" i="1"/>
  <c r="N3586" i="1" s="1"/>
  <c r="L3586" i="1"/>
  <c r="K3586" i="1"/>
  <c r="J3586" i="1"/>
  <c r="I3586" i="1"/>
  <c r="M3584" i="1"/>
  <c r="N3584" i="1" s="1"/>
  <c r="L3584" i="1"/>
  <c r="K3584" i="1"/>
  <c r="J3584" i="1"/>
  <c r="I3584" i="1"/>
  <c r="M3581" i="1"/>
  <c r="L3581" i="1"/>
  <c r="L3580" i="1" s="1"/>
  <c r="K3581" i="1"/>
  <c r="K3580" i="1" s="1"/>
  <c r="J3581" i="1"/>
  <c r="J3580" i="1" s="1"/>
  <c r="I3581" i="1"/>
  <c r="I3580" i="1" s="1"/>
  <c r="M3576" i="1"/>
  <c r="L3576" i="1"/>
  <c r="L3575" i="1" s="1"/>
  <c r="L3574" i="1" s="1"/>
  <c r="L3573" i="1" s="1"/>
  <c r="K3576" i="1"/>
  <c r="K3575" i="1" s="1"/>
  <c r="K3574" i="1" s="1"/>
  <c r="K3573" i="1" s="1"/>
  <c r="J3576" i="1"/>
  <c r="J3575" i="1" s="1"/>
  <c r="J3574" i="1" s="1"/>
  <c r="J3573" i="1" s="1"/>
  <c r="I3576" i="1"/>
  <c r="I3575" i="1" s="1"/>
  <c r="I3574" i="1" s="1"/>
  <c r="I3573" i="1" s="1"/>
  <c r="M3571" i="1"/>
  <c r="N3571" i="1" s="1"/>
  <c r="L3571" i="1"/>
  <c r="K3571" i="1"/>
  <c r="I3571" i="1"/>
  <c r="M3569" i="1"/>
  <c r="N3569" i="1" s="1"/>
  <c r="L3569" i="1"/>
  <c r="K3569" i="1"/>
  <c r="I3569" i="1"/>
  <c r="M3560" i="1"/>
  <c r="L3560" i="1"/>
  <c r="L3559" i="1" s="1"/>
  <c r="L3558" i="1" s="1"/>
  <c r="K3560" i="1"/>
  <c r="K3559" i="1" s="1"/>
  <c r="K3558" i="1" s="1"/>
  <c r="J3560" i="1"/>
  <c r="J3559" i="1" s="1"/>
  <c r="J3558" i="1" s="1"/>
  <c r="I3560" i="1"/>
  <c r="I3559" i="1" s="1"/>
  <c r="I3558" i="1" s="1"/>
  <c r="M3556" i="1"/>
  <c r="L3556" i="1"/>
  <c r="L3555" i="1" s="1"/>
  <c r="L3554" i="1" s="1"/>
  <c r="L3553" i="1" s="1"/>
  <c r="L3552" i="1" s="1"/>
  <c r="K3556" i="1"/>
  <c r="K3555" i="1" s="1"/>
  <c r="K3554" i="1" s="1"/>
  <c r="K3553" i="1" s="1"/>
  <c r="K3552" i="1" s="1"/>
  <c r="J3556" i="1"/>
  <c r="J3555" i="1" s="1"/>
  <c r="J3554" i="1" s="1"/>
  <c r="J3553" i="1" s="1"/>
  <c r="J3552" i="1" s="1"/>
  <c r="I3556" i="1"/>
  <c r="I3555" i="1" s="1"/>
  <c r="I3554" i="1" s="1"/>
  <c r="I3553" i="1" s="1"/>
  <c r="I3552" i="1" s="1"/>
  <c r="M3548" i="1"/>
  <c r="L3548" i="1"/>
  <c r="L3547" i="1" s="1"/>
  <c r="L3546" i="1" s="1"/>
  <c r="L3545" i="1" s="1"/>
  <c r="L3544" i="1" s="1"/>
  <c r="L3543" i="1" s="1"/>
  <c r="K3548" i="1"/>
  <c r="K3547" i="1" s="1"/>
  <c r="K3546" i="1" s="1"/>
  <c r="K3545" i="1" s="1"/>
  <c r="K3544" i="1" s="1"/>
  <c r="K3543" i="1" s="1"/>
  <c r="J3548" i="1"/>
  <c r="J3547" i="1" s="1"/>
  <c r="J3546" i="1" s="1"/>
  <c r="J3545" i="1" s="1"/>
  <c r="J3544" i="1" s="1"/>
  <c r="J3543" i="1" s="1"/>
  <c r="I3548" i="1"/>
  <c r="I3547" i="1" s="1"/>
  <c r="I3546" i="1" s="1"/>
  <c r="I3545" i="1" s="1"/>
  <c r="I3544" i="1" s="1"/>
  <c r="I3543" i="1" s="1"/>
  <c r="M3541" i="1"/>
  <c r="N3541" i="1" s="1"/>
  <c r="L3541" i="1"/>
  <c r="K3541" i="1"/>
  <c r="J3541" i="1"/>
  <c r="I3541" i="1"/>
  <c r="M3539" i="1"/>
  <c r="N3539" i="1" s="1"/>
  <c r="L3539" i="1"/>
  <c r="K3539" i="1"/>
  <c r="J3539" i="1"/>
  <c r="I3539" i="1"/>
  <c r="M3535" i="1"/>
  <c r="L3535" i="1"/>
  <c r="L3534" i="1" s="1"/>
  <c r="L3533" i="1" s="1"/>
  <c r="L3532" i="1" s="1"/>
  <c r="L3531" i="1" s="1"/>
  <c r="K3535" i="1"/>
  <c r="K3534" i="1" s="1"/>
  <c r="K3533" i="1" s="1"/>
  <c r="K3532" i="1" s="1"/>
  <c r="K3531" i="1" s="1"/>
  <c r="J3535" i="1"/>
  <c r="J3534" i="1" s="1"/>
  <c r="J3533" i="1" s="1"/>
  <c r="J3532" i="1" s="1"/>
  <c r="J3531" i="1" s="1"/>
  <c r="I3535" i="1"/>
  <c r="I3534" i="1" s="1"/>
  <c r="I3533" i="1" s="1"/>
  <c r="I3532" i="1" s="1"/>
  <c r="I3531" i="1" s="1"/>
  <c r="M3527" i="1"/>
  <c r="L3527" i="1"/>
  <c r="L3526" i="1" s="1"/>
  <c r="L3525" i="1" s="1"/>
  <c r="L3524" i="1" s="1"/>
  <c r="L3523" i="1" s="1"/>
  <c r="K3527" i="1"/>
  <c r="K3526" i="1" s="1"/>
  <c r="K3525" i="1" s="1"/>
  <c r="K3524" i="1" s="1"/>
  <c r="K3523" i="1" s="1"/>
  <c r="J3527" i="1"/>
  <c r="J3526" i="1" s="1"/>
  <c r="J3525" i="1" s="1"/>
  <c r="J3524" i="1" s="1"/>
  <c r="J3523" i="1" s="1"/>
  <c r="I3527" i="1"/>
  <c r="I3526" i="1" s="1"/>
  <c r="I3525" i="1" s="1"/>
  <c r="I3524" i="1" s="1"/>
  <c r="I3523" i="1" s="1"/>
  <c r="M3521" i="1"/>
  <c r="L3521" i="1"/>
  <c r="L3520" i="1" s="1"/>
  <c r="L3519" i="1" s="1"/>
  <c r="L3518" i="1" s="1"/>
  <c r="L3517" i="1" s="1"/>
  <c r="K3521" i="1"/>
  <c r="K3520" i="1" s="1"/>
  <c r="K3519" i="1" s="1"/>
  <c r="K3518" i="1" s="1"/>
  <c r="K3517" i="1" s="1"/>
  <c r="J3521" i="1"/>
  <c r="J3520" i="1" s="1"/>
  <c r="J3519" i="1" s="1"/>
  <c r="J3518" i="1" s="1"/>
  <c r="J3517" i="1" s="1"/>
  <c r="I3521" i="1"/>
  <c r="I3520" i="1" s="1"/>
  <c r="I3519" i="1" s="1"/>
  <c r="I3518" i="1" s="1"/>
  <c r="I3517" i="1" s="1"/>
  <c r="M3513" i="1"/>
  <c r="L3513" i="1"/>
  <c r="L3512" i="1" s="1"/>
  <c r="L3511" i="1" s="1"/>
  <c r="K3513" i="1"/>
  <c r="K3512" i="1" s="1"/>
  <c r="K3511" i="1" s="1"/>
  <c r="J3513" i="1"/>
  <c r="J3512" i="1" s="1"/>
  <c r="J3511" i="1" s="1"/>
  <c r="I3513" i="1"/>
  <c r="I3512" i="1" s="1"/>
  <c r="I3511" i="1" s="1"/>
  <c r="M3509" i="1"/>
  <c r="L3509" i="1"/>
  <c r="L3508" i="1" s="1"/>
  <c r="L3507" i="1" s="1"/>
  <c r="K3509" i="1"/>
  <c r="K3508" i="1" s="1"/>
  <c r="K3507" i="1" s="1"/>
  <c r="J3509" i="1"/>
  <c r="J3508" i="1" s="1"/>
  <c r="J3507" i="1" s="1"/>
  <c r="I3509" i="1"/>
  <c r="I3508" i="1" s="1"/>
  <c r="I3507" i="1" s="1"/>
  <c r="M3505" i="1"/>
  <c r="L3505" i="1"/>
  <c r="L3504" i="1" s="1"/>
  <c r="L3503" i="1" s="1"/>
  <c r="K3505" i="1"/>
  <c r="K3504" i="1" s="1"/>
  <c r="K3503" i="1" s="1"/>
  <c r="J3505" i="1"/>
  <c r="J3504" i="1" s="1"/>
  <c r="J3503" i="1" s="1"/>
  <c r="I3505" i="1"/>
  <c r="I3504" i="1" s="1"/>
  <c r="I3503" i="1" s="1"/>
  <c r="M3497" i="1"/>
  <c r="L3497" i="1"/>
  <c r="L3496" i="1" s="1"/>
  <c r="L3495" i="1" s="1"/>
  <c r="L3494" i="1" s="1"/>
  <c r="K3497" i="1"/>
  <c r="K3496" i="1" s="1"/>
  <c r="K3495" i="1" s="1"/>
  <c r="K3494" i="1" s="1"/>
  <c r="J3497" i="1"/>
  <c r="J3496" i="1" s="1"/>
  <c r="J3495" i="1" s="1"/>
  <c r="J3494" i="1" s="1"/>
  <c r="I3497" i="1"/>
  <c r="I3496" i="1" s="1"/>
  <c r="I3495" i="1" s="1"/>
  <c r="I3494" i="1" s="1"/>
  <c r="M3492" i="1"/>
  <c r="N3492" i="1" s="1"/>
  <c r="L3492" i="1"/>
  <c r="K3492" i="1"/>
  <c r="J3492" i="1"/>
  <c r="I3492" i="1"/>
  <c r="M3490" i="1"/>
  <c r="N3490" i="1" s="1"/>
  <c r="L3490" i="1"/>
  <c r="K3490" i="1"/>
  <c r="J3490" i="1"/>
  <c r="I3490" i="1"/>
  <c r="M3488" i="1"/>
  <c r="N3488" i="1" s="1"/>
  <c r="L3488" i="1"/>
  <c r="K3488" i="1"/>
  <c r="J3488" i="1"/>
  <c r="I3488" i="1"/>
  <c r="M3486" i="1"/>
  <c r="N3486" i="1" s="1"/>
  <c r="L3486" i="1"/>
  <c r="K3486" i="1"/>
  <c r="J3486" i="1"/>
  <c r="I3486" i="1"/>
  <c r="M3479" i="1"/>
  <c r="N3479" i="1" s="1"/>
  <c r="L3479" i="1"/>
  <c r="K3479" i="1"/>
  <c r="J3479" i="1"/>
  <c r="I3479" i="1"/>
  <c r="M3477" i="1"/>
  <c r="N3477" i="1" s="1"/>
  <c r="L3477" i="1"/>
  <c r="K3477" i="1"/>
  <c r="J3477" i="1"/>
  <c r="I3477" i="1"/>
  <c r="M3473" i="1"/>
  <c r="N3473" i="1" s="1"/>
  <c r="L3473" i="1"/>
  <c r="K3473" i="1"/>
  <c r="J3473" i="1"/>
  <c r="I3473" i="1"/>
  <c r="M3471" i="1"/>
  <c r="N3471" i="1" s="1"/>
  <c r="L3471" i="1"/>
  <c r="K3471" i="1"/>
  <c r="J3471" i="1"/>
  <c r="I3471" i="1"/>
  <c r="M3466" i="1"/>
  <c r="L3466" i="1"/>
  <c r="L3465" i="1" s="1"/>
  <c r="L3464" i="1" s="1"/>
  <c r="K3466" i="1"/>
  <c r="K3465" i="1" s="1"/>
  <c r="K3464" i="1" s="1"/>
  <c r="J3466" i="1"/>
  <c r="J3465" i="1" s="1"/>
  <c r="J3464" i="1" s="1"/>
  <c r="I3466" i="1"/>
  <c r="I3465" i="1" s="1"/>
  <c r="I3464" i="1" s="1"/>
  <c r="M3462" i="1"/>
  <c r="L3462" i="1"/>
  <c r="L3461" i="1" s="1"/>
  <c r="L3460" i="1" s="1"/>
  <c r="K3462" i="1"/>
  <c r="K3461" i="1" s="1"/>
  <c r="K3460" i="1" s="1"/>
  <c r="J3462" i="1"/>
  <c r="J3461" i="1" s="1"/>
  <c r="J3460" i="1" s="1"/>
  <c r="I3462" i="1"/>
  <c r="I3461" i="1" s="1"/>
  <c r="I3460" i="1" s="1"/>
  <c r="M3456" i="1"/>
  <c r="L3456" i="1"/>
  <c r="L3455" i="1" s="1"/>
  <c r="K3456" i="1"/>
  <c r="K3455" i="1" s="1"/>
  <c r="J3456" i="1"/>
  <c r="J3455" i="1" s="1"/>
  <c r="I3456" i="1"/>
  <c r="I3455" i="1" s="1"/>
  <c r="M3453" i="1"/>
  <c r="N3453" i="1" s="1"/>
  <c r="L3453" i="1"/>
  <c r="K3453" i="1"/>
  <c r="J3453" i="1"/>
  <c r="I3453" i="1"/>
  <c r="M3451" i="1"/>
  <c r="N3451" i="1" s="1"/>
  <c r="L3451" i="1"/>
  <c r="K3451" i="1"/>
  <c r="J3451" i="1"/>
  <c r="I3451" i="1"/>
  <c r="M3447" i="1"/>
  <c r="N3447" i="1" s="1"/>
  <c r="L3447" i="1"/>
  <c r="K3447" i="1"/>
  <c r="J3447" i="1"/>
  <c r="I3447" i="1"/>
  <c r="M3445" i="1"/>
  <c r="N3445" i="1" s="1"/>
  <c r="L3445" i="1"/>
  <c r="K3445" i="1"/>
  <c r="J3445" i="1"/>
  <c r="I3445" i="1"/>
  <c r="M3439" i="1"/>
  <c r="L3439" i="1"/>
  <c r="L3438" i="1" s="1"/>
  <c r="K3439" i="1"/>
  <c r="K3438" i="1" s="1"/>
  <c r="J3439" i="1"/>
  <c r="J3438" i="1" s="1"/>
  <c r="I3439" i="1"/>
  <c r="I3438" i="1" s="1"/>
  <c r="M3434" i="1"/>
  <c r="L3434" i="1"/>
  <c r="L3433" i="1" s="1"/>
  <c r="K3434" i="1"/>
  <c r="K3433" i="1" s="1"/>
  <c r="J3434" i="1"/>
  <c r="J3433" i="1" s="1"/>
  <c r="I3434" i="1"/>
  <c r="I3433" i="1" s="1"/>
  <c r="M3429" i="1"/>
  <c r="L3429" i="1"/>
  <c r="L3428" i="1" s="1"/>
  <c r="L3427" i="1" s="1"/>
  <c r="L3426" i="1" s="1"/>
  <c r="L3425" i="1" s="1"/>
  <c r="K3429" i="1"/>
  <c r="K3428" i="1" s="1"/>
  <c r="K3427" i="1" s="1"/>
  <c r="K3426" i="1" s="1"/>
  <c r="K3425" i="1" s="1"/>
  <c r="J3429" i="1"/>
  <c r="J3428" i="1" s="1"/>
  <c r="J3427" i="1" s="1"/>
  <c r="J3426" i="1" s="1"/>
  <c r="J3425" i="1" s="1"/>
  <c r="I3429" i="1"/>
  <c r="I3428" i="1" s="1"/>
  <c r="I3427" i="1" s="1"/>
  <c r="I3426" i="1" s="1"/>
  <c r="I3425" i="1" s="1"/>
  <c r="M3419" i="1"/>
  <c r="N3419" i="1" s="1"/>
  <c r="L3419" i="1"/>
  <c r="K3419" i="1"/>
  <c r="J3419" i="1"/>
  <c r="I3419" i="1"/>
  <c r="M3415" i="1"/>
  <c r="L3415" i="1"/>
  <c r="L3414" i="1" s="1"/>
  <c r="L3413" i="1" s="1"/>
  <c r="L3412" i="1" s="1"/>
  <c r="K3415" i="1"/>
  <c r="K3414" i="1" s="1"/>
  <c r="K3413" i="1" s="1"/>
  <c r="K3412" i="1" s="1"/>
  <c r="J3415" i="1"/>
  <c r="J3414" i="1" s="1"/>
  <c r="J3413" i="1" s="1"/>
  <c r="J3412" i="1" s="1"/>
  <c r="I3415" i="1"/>
  <c r="I3414" i="1" s="1"/>
  <c r="I3413" i="1" s="1"/>
  <c r="I3412" i="1" s="1"/>
  <c r="M3409" i="1"/>
  <c r="L3409" i="1"/>
  <c r="L3408" i="1" s="1"/>
  <c r="L3407" i="1" s="1"/>
  <c r="L3406" i="1" s="1"/>
  <c r="K3409" i="1"/>
  <c r="K3408" i="1" s="1"/>
  <c r="K3407" i="1" s="1"/>
  <c r="K3406" i="1" s="1"/>
  <c r="J3409" i="1"/>
  <c r="J3408" i="1" s="1"/>
  <c r="J3407" i="1" s="1"/>
  <c r="J3406" i="1" s="1"/>
  <c r="I3409" i="1"/>
  <c r="I3408" i="1" s="1"/>
  <c r="I3407" i="1" s="1"/>
  <c r="I3406" i="1" s="1"/>
  <c r="M3404" i="1"/>
  <c r="L3404" i="1"/>
  <c r="L3403" i="1" s="1"/>
  <c r="K3404" i="1"/>
  <c r="K3403" i="1" s="1"/>
  <c r="J3404" i="1"/>
  <c r="J3403" i="1" s="1"/>
  <c r="I3404" i="1"/>
  <c r="I3403" i="1" s="1"/>
  <c r="M3401" i="1"/>
  <c r="L3401" i="1"/>
  <c r="L3400" i="1" s="1"/>
  <c r="K3401" i="1"/>
  <c r="K3400" i="1" s="1"/>
  <c r="J3401" i="1"/>
  <c r="J3400" i="1" s="1"/>
  <c r="I3401" i="1"/>
  <c r="I3400" i="1" s="1"/>
  <c r="M3394" i="1"/>
  <c r="N3394" i="1" s="1"/>
  <c r="L3394" i="1"/>
  <c r="K3394" i="1"/>
  <c r="J3394" i="1"/>
  <c r="I3394" i="1"/>
  <c r="M3392" i="1"/>
  <c r="N3392" i="1" s="1"/>
  <c r="L3392" i="1"/>
  <c r="K3392" i="1"/>
  <c r="J3392" i="1"/>
  <c r="I3392" i="1"/>
  <c r="M3388" i="1"/>
  <c r="L3388" i="1"/>
  <c r="L3387" i="1" s="1"/>
  <c r="L3386" i="1" s="1"/>
  <c r="L3385" i="1" s="1"/>
  <c r="K3388" i="1"/>
  <c r="K3387" i="1" s="1"/>
  <c r="K3386" i="1" s="1"/>
  <c r="K3385" i="1" s="1"/>
  <c r="J3388" i="1"/>
  <c r="J3387" i="1" s="1"/>
  <c r="J3386" i="1" s="1"/>
  <c r="J3385" i="1" s="1"/>
  <c r="I3388" i="1"/>
  <c r="I3387" i="1" s="1"/>
  <c r="I3386" i="1" s="1"/>
  <c r="I3385" i="1" s="1"/>
  <c r="M3383" i="1"/>
  <c r="N3383" i="1" s="1"/>
  <c r="L3383" i="1"/>
  <c r="K3383" i="1"/>
  <c r="J3383" i="1"/>
  <c r="I3383" i="1"/>
  <c r="M3381" i="1"/>
  <c r="N3381" i="1" s="1"/>
  <c r="L3381" i="1"/>
  <c r="K3381" i="1"/>
  <c r="J3381" i="1"/>
  <c r="I3381" i="1"/>
  <c r="M3375" i="1"/>
  <c r="N3375" i="1" s="1"/>
  <c r="L3375" i="1"/>
  <c r="K3375" i="1"/>
  <c r="J3375" i="1"/>
  <c r="I3375" i="1"/>
  <c r="M3373" i="1"/>
  <c r="N3373" i="1" s="1"/>
  <c r="L3373" i="1"/>
  <c r="K3373" i="1"/>
  <c r="J3373" i="1"/>
  <c r="I3373" i="1"/>
  <c r="M3367" i="1"/>
  <c r="L3367" i="1"/>
  <c r="L3366" i="1" s="1"/>
  <c r="K3367" i="1"/>
  <c r="K3366" i="1" s="1"/>
  <c r="J3367" i="1"/>
  <c r="J3366" i="1" s="1"/>
  <c r="I3367" i="1"/>
  <c r="I3366" i="1" s="1"/>
  <c r="M3364" i="1"/>
  <c r="L3364" i="1"/>
  <c r="L3363" i="1" s="1"/>
  <c r="K3364" i="1"/>
  <c r="K3363" i="1" s="1"/>
  <c r="J3364" i="1"/>
  <c r="J3363" i="1" s="1"/>
  <c r="I3364" i="1"/>
  <c r="I3363" i="1" s="1"/>
  <c r="M3358" i="1"/>
  <c r="L3358" i="1"/>
  <c r="L3357" i="1" s="1"/>
  <c r="L3356" i="1" s="1"/>
  <c r="L3355" i="1" s="1"/>
  <c r="K3358" i="1"/>
  <c r="K3357" i="1" s="1"/>
  <c r="K3356" i="1" s="1"/>
  <c r="K3355" i="1" s="1"/>
  <c r="J3358" i="1"/>
  <c r="J3357" i="1" s="1"/>
  <c r="J3356" i="1" s="1"/>
  <c r="J3355" i="1" s="1"/>
  <c r="I3358" i="1"/>
  <c r="I3357" i="1" s="1"/>
  <c r="I3356" i="1" s="1"/>
  <c r="I3355" i="1" s="1"/>
  <c r="M3353" i="1"/>
  <c r="L3353" i="1"/>
  <c r="L3352" i="1" s="1"/>
  <c r="L3351" i="1" s="1"/>
  <c r="K3353" i="1"/>
  <c r="K3352" i="1" s="1"/>
  <c r="K3351" i="1" s="1"/>
  <c r="I3353" i="1"/>
  <c r="I3352" i="1" s="1"/>
  <c r="I3351" i="1" s="1"/>
  <c r="M3349" i="1"/>
  <c r="L3349" i="1"/>
  <c r="L3348" i="1" s="1"/>
  <c r="L3347" i="1" s="1"/>
  <c r="K3349" i="1"/>
  <c r="K3348" i="1" s="1"/>
  <c r="K3347" i="1" s="1"/>
  <c r="J3349" i="1"/>
  <c r="J3348" i="1" s="1"/>
  <c r="J3347" i="1" s="1"/>
  <c r="I3349" i="1"/>
  <c r="I3348" i="1" s="1"/>
  <c r="I3347" i="1" s="1"/>
  <c r="M3345" i="1"/>
  <c r="L3345" i="1"/>
  <c r="L3344" i="1" s="1"/>
  <c r="K3345" i="1"/>
  <c r="K3344" i="1" s="1"/>
  <c r="J3345" i="1"/>
  <c r="J3344" i="1" s="1"/>
  <c r="I3345" i="1"/>
  <c r="I3344" i="1" s="1"/>
  <c r="M3342" i="1"/>
  <c r="L3342" i="1"/>
  <c r="L3341" i="1" s="1"/>
  <c r="K3342" i="1"/>
  <c r="K3341" i="1" s="1"/>
  <c r="J3342" i="1"/>
  <c r="J3341" i="1" s="1"/>
  <c r="I3342" i="1"/>
  <c r="I3341" i="1" s="1"/>
  <c r="M3334" i="1"/>
  <c r="N3334" i="1" s="1"/>
  <c r="L3334" i="1"/>
  <c r="K3334" i="1"/>
  <c r="I3334" i="1"/>
  <c r="M3332" i="1"/>
  <c r="N3332" i="1" s="1"/>
  <c r="L3332" i="1"/>
  <c r="K3332" i="1"/>
  <c r="I3332" i="1"/>
  <c r="M3329" i="1"/>
  <c r="L3329" i="1"/>
  <c r="L3328" i="1" s="1"/>
  <c r="K3329" i="1"/>
  <c r="K3328" i="1" s="1"/>
  <c r="I3329" i="1"/>
  <c r="I3328" i="1" s="1"/>
  <c r="M3324" i="1"/>
  <c r="N3324" i="1" s="1"/>
  <c r="L3324" i="1"/>
  <c r="K3324" i="1"/>
  <c r="J3324" i="1"/>
  <c r="I3324" i="1"/>
  <c r="M3322" i="1"/>
  <c r="N3322" i="1" s="1"/>
  <c r="L3322" i="1"/>
  <c r="K3322" i="1"/>
  <c r="J3322" i="1"/>
  <c r="I3322" i="1"/>
  <c r="M3315" i="1"/>
  <c r="L3315" i="1"/>
  <c r="L3314" i="1" s="1"/>
  <c r="L3313" i="1" s="1"/>
  <c r="L3312" i="1" s="1"/>
  <c r="L3311" i="1" s="1"/>
  <c r="L3310" i="1" s="1"/>
  <c r="K3315" i="1"/>
  <c r="K3314" i="1" s="1"/>
  <c r="K3313" i="1" s="1"/>
  <c r="K3312" i="1" s="1"/>
  <c r="K3311" i="1" s="1"/>
  <c r="K3310" i="1" s="1"/>
  <c r="J3315" i="1"/>
  <c r="J3314" i="1" s="1"/>
  <c r="J3313" i="1" s="1"/>
  <c r="J3312" i="1" s="1"/>
  <c r="J3311" i="1" s="1"/>
  <c r="J3310" i="1" s="1"/>
  <c r="I3315" i="1"/>
  <c r="I3314" i="1" s="1"/>
  <c r="I3313" i="1" s="1"/>
  <c r="I3312" i="1" s="1"/>
  <c r="I3311" i="1" s="1"/>
  <c r="I3310" i="1" s="1"/>
  <c r="M3299" i="1"/>
  <c r="L3299" i="1"/>
  <c r="L3298" i="1" s="1"/>
  <c r="K3299" i="1"/>
  <c r="K3298" i="1" s="1"/>
  <c r="J3299" i="1"/>
  <c r="J3298" i="1" s="1"/>
  <c r="I3299" i="1"/>
  <c r="I3298" i="1" s="1"/>
  <c r="L3296" i="1"/>
  <c r="L3295" i="1" s="1"/>
  <c r="K3296" i="1"/>
  <c r="K3295" i="1" s="1"/>
  <c r="J3296" i="1"/>
  <c r="J3295" i="1" s="1"/>
  <c r="I3296" i="1"/>
  <c r="I3295" i="1" s="1"/>
  <c r="L3288" i="1"/>
  <c r="K3288" i="1"/>
  <c r="J3288" i="1"/>
  <c r="I3288" i="1"/>
  <c r="M3280" i="1"/>
  <c r="L3280" i="1"/>
  <c r="L3279" i="1" s="1"/>
  <c r="K3280" i="1"/>
  <c r="K3279" i="1" s="1"/>
  <c r="J3280" i="1"/>
  <c r="J3279" i="1" s="1"/>
  <c r="I3280" i="1"/>
  <c r="I3279" i="1" s="1"/>
  <c r="M3277" i="1"/>
  <c r="L3277" i="1"/>
  <c r="L3276" i="1" s="1"/>
  <c r="K3277" i="1"/>
  <c r="K3276" i="1" s="1"/>
  <c r="J3277" i="1"/>
  <c r="J3276" i="1" s="1"/>
  <c r="I3277" i="1"/>
  <c r="I3276" i="1" s="1"/>
  <c r="M3268" i="1"/>
  <c r="L3268" i="1"/>
  <c r="L3267" i="1" s="1"/>
  <c r="K3268" i="1"/>
  <c r="K3267" i="1" s="1"/>
  <c r="J3268" i="1"/>
  <c r="J3267" i="1" s="1"/>
  <c r="I3268" i="1"/>
  <c r="I3267" i="1" s="1"/>
  <c r="M3261" i="1"/>
  <c r="N3261" i="1" s="1"/>
  <c r="L3261" i="1"/>
  <c r="K3261" i="1"/>
  <c r="J3261" i="1"/>
  <c r="I3261" i="1"/>
  <c r="M3259" i="1"/>
  <c r="N3259" i="1" s="1"/>
  <c r="L3259" i="1"/>
  <c r="K3259" i="1"/>
  <c r="J3259" i="1"/>
  <c r="I3259" i="1"/>
  <c r="M3257" i="1"/>
  <c r="N3257" i="1" s="1"/>
  <c r="L3257" i="1"/>
  <c r="K3257" i="1"/>
  <c r="J3257" i="1"/>
  <c r="I3257" i="1"/>
  <c r="M3254" i="1"/>
  <c r="L3254" i="1"/>
  <c r="L3253" i="1" s="1"/>
  <c r="K3254" i="1"/>
  <c r="K3253" i="1" s="1"/>
  <c r="J3254" i="1"/>
  <c r="J3253" i="1" s="1"/>
  <c r="I3254" i="1"/>
  <c r="I3253" i="1" s="1"/>
  <c r="M3249" i="1"/>
  <c r="L3249" i="1"/>
  <c r="L3248" i="1" s="1"/>
  <c r="L3247" i="1" s="1"/>
  <c r="L3246" i="1" s="1"/>
  <c r="K3249" i="1"/>
  <c r="K3248" i="1" s="1"/>
  <c r="K3247" i="1" s="1"/>
  <c r="K3246" i="1" s="1"/>
  <c r="J3249" i="1"/>
  <c r="J3248" i="1" s="1"/>
  <c r="J3247" i="1" s="1"/>
  <c r="J3246" i="1" s="1"/>
  <c r="I3249" i="1"/>
  <c r="I3248" i="1" s="1"/>
  <c r="I3247" i="1" s="1"/>
  <c r="I3246" i="1" s="1"/>
  <c r="M3244" i="1"/>
  <c r="N3244" i="1" s="1"/>
  <c r="L3244" i="1"/>
  <c r="K3244" i="1"/>
  <c r="I3244" i="1"/>
  <c r="M3242" i="1"/>
  <c r="N3242" i="1" s="1"/>
  <c r="L3242" i="1"/>
  <c r="K3242" i="1"/>
  <c r="I3242" i="1"/>
  <c r="M3233" i="1"/>
  <c r="L3233" i="1"/>
  <c r="L3232" i="1" s="1"/>
  <c r="L3231" i="1" s="1"/>
  <c r="K3233" i="1"/>
  <c r="K3232" i="1" s="1"/>
  <c r="K3231" i="1" s="1"/>
  <c r="J3233" i="1"/>
  <c r="J3232" i="1" s="1"/>
  <c r="J3231" i="1" s="1"/>
  <c r="I3233" i="1"/>
  <c r="I3232" i="1" s="1"/>
  <c r="I3231" i="1" s="1"/>
  <c r="M3229" i="1"/>
  <c r="L3229" i="1"/>
  <c r="L3228" i="1" s="1"/>
  <c r="L3227" i="1" s="1"/>
  <c r="L3226" i="1" s="1"/>
  <c r="L3225" i="1" s="1"/>
  <c r="K3229" i="1"/>
  <c r="K3228" i="1" s="1"/>
  <c r="K3227" i="1" s="1"/>
  <c r="K3226" i="1" s="1"/>
  <c r="K3225" i="1" s="1"/>
  <c r="J3229" i="1"/>
  <c r="J3228" i="1" s="1"/>
  <c r="J3227" i="1" s="1"/>
  <c r="J3226" i="1" s="1"/>
  <c r="J3225" i="1" s="1"/>
  <c r="I3229" i="1"/>
  <c r="I3228" i="1" s="1"/>
  <c r="I3227" i="1" s="1"/>
  <c r="I3226" i="1" s="1"/>
  <c r="I3225" i="1" s="1"/>
  <c r="M3221" i="1"/>
  <c r="L3221" i="1"/>
  <c r="L3220" i="1" s="1"/>
  <c r="L3219" i="1" s="1"/>
  <c r="K3221" i="1"/>
  <c r="K3220" i="1" s="1"/>
  <c r="K3219" i="1" s="1"/>
  <c r="J3221" i="1"/>
  <c r="J3220" i="1" s="1"/>
  <c r="J3219" i="1" s="1"/>
  <c r="I3221" i="1"/>
  <c r="I3220" i="1" s="1"/>
  <c r="I3219" i="1" s="1"/>
  <c r="M3217" i="1"/>
  <c r="L3217" i="1"/>
  <c r="L3216" i="1" s="1"/>
  <c r="L3215" i="1" s="1"/>
  <c r="L3214" i="1" s="1"/>
  <c r="L3213" i="1" s="1"/>
  <c r="K3217" i="1"/>
  <c r="K3216" i="1" s="1"/>
  <c r="K3215" i="1" s="1"/>
  <c r="K3214" i="1" s="1"/>
  <c r="K3213" i="1" s="1"/>
  <c r="J3217" i="1"/>
  <c r="J3216" i="1" s="1"/>
  <c r="J3215" i="1" s="1"/>
  <c r="J3214" i="1" s="1"/>
  <c r="J3213" i="1" s="1"/>
  <c r="I3217" i="1"/>
  <c r="I3216" i="1" s="1"/>
  <c r="I3215" i="1" s="1"/>
  <c r="I3214" i="1" s="1"/>
  <c r="I3213" i="1" s="1"/>
  <c r="M3209" i="1"/>
  <c r="L3209" i="1"/>
  <c r="L3208" i="1" s="1"/>
  <c r="L3207" i="1" s="1"/>
  <c r="L3206" i="1" s="1"/>
  <c r="L3205" i="1" s="1"/>
  <c r="K3209" i="1"/>
  <c r="K3208" i="1" s="1"/>
  <c r="K3207" i="1" s="1"/>
  <c r="K3206" i="1" s="1"/>
  <c r="K3205" i="1" s="1"/>
  <c r="J3209" i="1"/>
  <c r="J3208" i="1" s="1"/>
  <c r="J3207" i="1" s="1"/>
  <c r="J3206" i="1" s="1"/>
  <c r="J3205" i="1" s="1"/>
  <c r="I3209" i="1"/>
  <c r="I3208" i="1" s="1"/>
  <c r="I3207" i="1" s="1"/>
  <c r="I3206" i="1" s="1"/>
  <c r="I3205" i="1" s="1"/>
  <c r="M3203" i="1"/>
  <c r="L3203" i="1"/>
  <c r="L3202" i="1" s="1"/>
  <c r="L3201" i="1" s="1"/>
  <c r="L3200" i="1" s="1"/>
  <c r="L3199" i="1" s="1"/>
  <c r="K3203" i="1"/>
  <c r="K3202" i="1" s="1"/>
  <c r="K3201" i="1" s="1"/>
  <c r="K3200" i="1" s="1"/>
  <c r="K3199" i="1" s="1"/>
  <c r="J3203" i="1"/>
  <c r="J3202" i="1" s="1"/>
  <c r="J3201" i="1" s="1"/>
  <c r="J3200" i="1" s="1"/>
  <c r="J3199" i="1" s="1"/>
  <c r="I3203" i="1"/>
  <c r="I3202" i="1" s="1"/>
  <c r="I3201" i="1" s="1"/>
  <c r="I3200" i="1" s="1"/>
  <c r="I3199" i="1" s="1"/>
  <c r="M3195" i="1"/>
  <c r="L3195" i="1"/>
  <c r="L3194" i="1" s="1"/>
  <c r="L3193" i="1" s="1"/>
  <c r="K3195" i="1"/>
  <c r="K3194" i="1" s="1"/>
  <c r="K3193" i="1" s="1"/>
  <c r="J3195" i="1"/>
  <c r="J3194" i="1" s="1"/>
  <c r="J3193" i="1" s="1"/>
  <c r="I3195" i="1"/>
  <c r="I3194" i="1" s="1"/>
  <c r="I3193" i="1" s="1"/>
  <c r="M3191" i="1"/>
  <c r="L3191" i="1"/>
  <c r="L3190" i="1" s="1"/>
  <c r="L3189" i="1" s="1"/>
  <c r="K3191" i="1"/>
  <c r="K3190" i="1" s="1"/>
  <c r="K3189" i="1" s="1"/>
  <c r="J3191" i="1"/>
  <c r="J3190" i="1" s="1"/>
  <c r="J3189" i="1" s="1"/>
  <c r="I3191" i="1"/>
  <c r="I3190" i="1" s="1"/>
  <c r="I3189" i="1" s="1"/>
  <c r="M3183" i="1"/>
  <c r="L3183" i="1"/>
  <c r="L3182" i="1" s="1"/>
  <c r="L3181" i="1" s="1"/>
  <c r="L3180" i="1" s="1"/>
  <c r="K3183" i="1"/>
  <c r="K3182" i="1" s="1"/>
  <c r="K3181" i="1" s="1"/>
  <c r="K3180" i="1" s="1"/>
  <c r="J3183" i="1"/>
  <c r="J3182" i="1" s="1"/>
  <c r="J3181" i="1" s="1"/>
  <c r="J3180" i="1" s="1"/>
  <c r="I3183" i="1"/>
  <c r="I3182" i="1" s="1"/>
  <c r="I3181" i="1" s="1"/>
  <c r="I3180" i="1" s="1"/>
  <c r="M3178" i="1"/>
  <c r="N3178" i="1" s="1"/>
  <c r="L3178" i="1"/>
  <c r="K3178" i="1"/>
  <c r="J3178" i="1"/>
  <c r="I3178" i="1"/>
  <c r="M3176" i="1"/>
  <c r="N3176" i="1" s="1"/>
  <c r="L3176" i="1"/>
  <c r="K3176" i="1"/>
  <c r="J3176" i="1"/>
  <c r="I3176" i="1"/>
  <c r="M3174" i="1"/>
  <c r="N3174" i="1" s="1"/>
  <c r="L3174" i="1"/>
  <c r="K3174" i="1"/>
  <c r="J3174" i="1"/>
  <c r="I3174" i="1"/>
  <c r="M3172" i="1"/>
  <c r="N3172" i="1" s="1"/>
  <c r="L3172" i="1"/>
  <c r="K3172" i="1"/>
  <c r="J3172" i="1"/>
  <c r="I3172" i="1"/>
  <c r="M3165" i="1"/>
  <c r="N3165" i="1" s="1"/>
  <c r="L3165" i="1"/>
  <c r="K3165" i="1"/>
  <c r="J3165" i="1"/>
  <c r="I3165" i="1"/>
  <c r="M3163" i="1"/>
  <c r="N3163" i="1" s="1"/>
  <c r="L3163" i="1"/>
  <c r="K3163" i="1"/>
  <c r="J3163" i="1"/>
  <c r="I3163" i="1"/>
  <c r="M3158" i="1"/>
  <c r="L3158" i="1"/>
  <c r="L3157" i="1" s="1"/>
  <c r="L3156" i="1" s="1"/>
  <c r="K3158" i="1"/>
  <c r="K3157" i="1" s="1"/>
  <c r="K3156" i="1" s="1"/>
  <c r="J3158" i="1"/>
  <c r="J3157" i="1" s="1"/>
  <c r="J3156" i="1" s="1"/>
  <c r="I3158" i="1"/>
  <c r="I3157" i="1" s="1"/>
  <c r="I3156" i="1" s="1"/>
  <c r="M3154" i="1"/>
  <c r="L3154" i="1"/>
  <c r="L3153" i="1" s="1"/>
  <c r="L3152" i="1" s="1"/>
  <c r="K3154" i="1"/>
  <c r="K3153" i="1" s="1"/>
  <c r="K3152" i="1" s="1"/>
  <c r="J3154" i="1"/>
  <c r="J3153" i="1" s="1"/>
  <c r="J3152" i="1" s="1"/>
  <c r="I3154" i="1"/>
  <c r="I3153" i="1" s="1"/>
  <c r="I3152" i="1" s="1"/>
  <c r="M3148" i="1"/>
  <c r="L3148" i="1"/>
  <c r="L3147" i="1" s="1"/>
  <c r="L3146" i="1" s="1"/>
  <c r="K3148" i="1"/>
  <c r="K3147" i="1" s="1"/>
  <c r="K3146" i="1" s="1"/>
  <c r="J3148" i="1"/>
  <c r="J3147" i="1" s="1"/>
  <c r="J3146" i="1" s="1"/>
  <c r="I3148" i="1"/>
  <c r="I3147" i="1" s="1"/>
  <c r="I3146" i="1" s="1"/>
  <c r="M3144" i="1"/>
  <c r="N3144" i="1" s="1"/>
  <c r="L3144" i="1"/>
  <c r="K3144" i="1"/>
  <c r="J3144" i="1"/>
  <c r="I3144" i="1"/>
  <c r="M3142" i="1"/>
  <c r="N3142" i="1" s="1"/>
  <c r="L3142" i="1"/>
  <c r="K3142" i="1"/>
  <c r="J3142" i="1"/>
  <c r="I3142" i="1"/>
  <c r="M3136" i="1"/>
  <c r="L3136" i="1"/>
  <c r="L3135" i="1" s="1"/>
  <c r="K3136" i="1"/>
  <c r="K3135" i="1" s="1"/>
  <c r="J3136" i="1"/>
  <c r="J3135" i="1" s="1"/>
  <c r="I3136" i="1"/>
  <c r="I3135" i="1" s="1"/>
  <c r="M3133" i="1"/>
  <c r="N3133" i="1" s="1"/>
  <c r="L3133" i="1"/>
  <c r="K3133" i="1"/>
  <c r="J3133" i="1"/>
  <c r="I3133" i="1"/>
  <c r="M3131" i="1"/>
  <c r="N3131" i="1" s="1"/>
  <c r="L3131" i="1"/>
  <c r="K3131" i="1"/>
  <c r="J3131" i="1"/>
  <c r="I3131" i="1"/>
  <c r="M3126" i="1"/>
  <c r="L3126" i="1"/>
  <c r="L3125" i="1" s="1"/>
  <c r="L3124" i="1" s="1"/>
  <c r="L3123" i="1" s="1"/>
  <c r="L3122" i="1" s="1"/>
  <c r="K3126" i="1"/>
  <c r="K3125" i="1" s="1"/>
  <c r="K3124" i="1" s="1"/>
  <c r="K3123" i="1" s="1"/>
  <c r="K3122" i="1" s="1"/>
  <c r="J3126" i="1"/>
  <c r="J3125" i="1" s="1"/>
  <c r="J3124" i="1" s="1"/>
  <c r="J3123" i="1" s="1"/>
  <c r="J3122" i="1" s="1"/>
  <c r="I3126" i="1"/>
  <c r="I3125" i="1" s="1"/>
  <c r="I3124" i="1" s="1"/>
  <c r="I3123" i="1" s="1"/>
  <c r="I3122" i="1" s="1"/>
  <c r="M3118" i="1"/>
  <c r="L3118" i="1"/>
  <c r="L3117" i="1" s="1"/>
  <c r="L3116" i="1" s="1"/>
  <c r="K3118" i="1"/>
  <c r="K3117" i="1" s="1"/>
  <c r="K3116" i="1" s="1"/>
  <c r="J3118" i="1"/>
  <c r="J3117" i="1" s="1"/>
  <c r="J3116" i="1" s="1"/>
  <c r="I3118" i="1"/>
  <c r="I3117" i="1" s="1"/>
  <c r="I3116" i="1" s="1"/>
  <c r="M3114" i="1"/>
  <c r="L3114" i="1"/>
  <c r="L3113" i="1" s="1"/>
  <c r="L3112" i="1" s="1"/>
  <c r="L3111" i="1" s="1"/>
  <c r="K3114" i="1"/>
  <c r="K3113" i="1" s="1"/>
  <c r="K3112" i="1" s="1"/>
  <c r="K3111" i="1" s="1"/>
  <c r="J3114" i="1"/>
  <c r="J3113" i="1" s="1"/>
  <c r="J3112" i="1" s="1"/>
  <c r="J3111" i="1" s="1"/>
  <c r="I3114" i="1"/>
  <c r="I3113" i="1" s="1"/>
  <c r="I3112" i="1" s="1"/>
  <c r="I3111" i="1" s="1"/>
  <c r="M3108" i="1"/>
  <c r="L3108" i="1"/>
  <c r="L3107" i="1" s="1"/>
  <c r="L3106" i="1" s="1"/>
  <c r="L3105" i="1" s="1"/>
  <c r="K3108" i="1"/>
  <c r="K3107" i="1" s="1"/>
  <c r="K3106" i="1" s="1"/>
  <c r="K3105" i="1" s="1"/>
  <c r="J3108" i="1"/>
  <c r="J3107" i="1" s="1"/>
  <c r="J3106" i="1" s="1"/>
  <c r="J3105" i="1" s="1"/>
  <c r="I3108" i="1"/>
  <c r="I3107" i="1" s="1"/>
  <c r="I3106" i="1" s="1"/>
  <c r="I3105" i="1" s="1"/>
  <c r="M3103" i="1"/>
  <c r="L3103" i="1"/>
  <c r="L3102" i="1" s="1"/>
  <c r="K3103" i="1"/>
  <c r="K3102" i="1" s="1"/>
  <c r="J3103" i="1"/>
  <c r="J3102" i="1" s="1"/>
  <c r="I3103" i="1"/>
  <c r="I3102" i="1" s="1"/>
  <c r="M3100" i="1"/>
  <c r="L3100" i="1"/>
  <c r="L3099" i="1" s="1"/>
  <c r="K3100" i="1"/>
  <c r="K3099" i="1" s="1"/>
  <c r="J3100" i="1"/>
  <c r="J3099" i="1" s="1"/>
  <c r="I3100" i="1"/>
  <c r="I3099" i="1" s="1"/>
  <c r="M3093" i="1"/>
  <c r="L3093" i="1"/>
  <c r="L3092" i="1" s="1"/>
  <c r="L3091" i="1" s="1"/>
  <c r="K3093" i="1"/>
  <c r="K3092" i="1" s="1"/>
  <c r="K3091" i="1" s="1"/>
  <c r="J3093" i="1"/>
  <c r="J3092" i="1" s="1"/>
  <c r="J3091" i="1" s="1"/>
  <c r="I3093" i="1"/>
  <c r="I3092" i="1" s="1"/>
  <c r="I3091" i="1" s="1"/>
  <c r="M3089" i="1"/>
  <c r="L3089" i="1"/>
  <c r="L3088" i="1" s="1"/>
  <c r="L3087" i="1" s="1"/>
  <c r="L3086" i="1" s="1"/>
  <c r="K3089" i="1"/>
  <c r="K3088" i="1" s="1"/>
  <c r="K3087" i="1" s="1"/>
  <c r="K3086" i="1" s="1"/>
  <c r="J3089" i="1"/>
  <c r="J3088" i="1" s="1"/>
  <c r="J3087" i="1" s="1"/>
  <c r="J3086" i="1" s="1"/>
  <c r="I3089" i="1"/>
  <c r="I3088" i="1" s="1"/>
  <c r="I3087" i="1" s="1"/>
  <c r="I3086" i="1" s="1"/>
  <c r="M3084" i="1"/>
  <c r="N3084" i="1" s="1"/>
  <c r="L3084" i="1"/>
  <c r="K3084" i="1"/>
  <c r="J3084" i="1"/>
  <c r="I3084" i="1"/>
  <c r="M3082" i="1"/>
  <c r="N3082" i="1" s="1"/>
  <c r="L3082" i="1"/>
  <c r="K3082" i="1"/>
  <c r="J3082" i="1"/>
  <c r="I3082" i="1"/>
  <c r="M3076" i="1"/>
  <c r="N3076" i="1" s="1"/>
  <c r="L3076" i="1"/>
  <c r="K3076" i="1"/>
  <c r="J3076" i="1"/>
  <c r="I3076" i="1"/>
  <c r="M3074" i="1"/>
  <c r="N3074" i="1" s="1"/>
  <c r="L3074" i="1"/>
  <c r="K3074" i="1"/>
  <c r="J3074" i="1"/>
  <c r="I3074" i="1"/>
  <c r="M3068" i="1"/>
  <c r="L3068" i="1"/>
  <c r="L3067" i="1" s="1"/>
  <c r="K3068" i="1"/>
  <c r="K3067" i="1" s="1"/>
  <c r="J3068" i="1"/>
  <c r="J3067" i="1" s="1"/>
  <c r="I3068" i="1"/>
  <c r="I3067" i="1" s="1"/>
  <c r="M3065" i="1"/>
  <c r="L3065" i="1"/>
  <c r="L3064" i="1" s="1"/>
  <c r="K3065" i="1"/>
  <c r="K3064" i="1" s="1"/>
  <c r="J3065" i="1"/>
  <c r="J3064" i="1" s="1"/>
  <c r="I3065" i="1"/>
  <c r="I3064" i="1" s="1"/>
  <c r="M3059" i="1"/>
  <c r="L3059" i="1"/>
  <c r="L3058" i="1" s="1"/>
  <c r="L3057" i="1" s="1"/>
  <c r="L3056" i="1" s="1"/>
  <c r="K3059" i="1"/>
  <c r="K3058" i="1" s="1"/>
  <c r="K3057" i="1" s="1"/>
  <c r="K3056" i="1" s="1"/>
  <c r="J3059" i="1"/>
  <c r="J3058" i="1" s="1"/>
  <c r="J3057" i="1" s="1"/>
  <c r="J3056" i="1" s="1"/>
  <c r="I3059" i="1"/>
  <c r="I3058" i="1" s="1"/>
  <c r="I3057" i="1" s="1"/>
  <c r="I3056" i="1" s="1"/>
  <c r="M3054" i="1"/>
  <c r="L3054" i="1"/>
  <c r="L3053" i="1" s="1"/>
  <c r="L3052" i="1" s="1"/>
  <c r="K3054" i="1"/>
  <c r="K3053" i="1" s="1"/>
  <c r="K3052" i="1" s="1"/>
  <c r="I3054" i="1"/>
  <c r="I3053" i="1" s="1"/>
  <c r="I3052" i="1" s="1"/>
  <c r="M3050" i="1"/>
  <c r="L3050" i="1"/>
  <c r="L3049" i="1" s="1"/>
  <c r="L3048" i="1" s="1"/>
  <c r="K3050" i="1"/>
  <c r="K3049" i="1" s="1"/>
  <c r="K3048" i="1" s="1"/>
  <c r="J3050" i="1"/>
  <c r="J3049" i="1" s="1"/>
  <c r="J3048" i="1" s="1"/>
  <c r="I3050" i="1"/>
  <c r="I3049" i="1" s="1"/>
  <c r="I3048" i="1" s="1"/>
  <c r="M3046" i="1"/>
  <c r="L3046" i="1"/>
  <c r="L3045" i="1" s="1"/>
  <c r="K3046" i="1"/>
  <c r="K3045" i="1" s="1"/>
  <c r="J3046" i="1"/>
  <c r="J3045" i="1" s="1"/>
  <c r="I3046" i="1"/>
  <c r="I3045" i="1" s="1"/>
  <c r="M3043" i="1"/>
  <c r="L3043" i="1"/>
  <c r="L3042" i="1" s="1"/>
  <c r="K3043" i="1"/>
  <c r="K3042" i="1" s="1"/>
  <c r="J3043" i="1"/>
  <c r="J3042" i="1" s="1"/>
  <c r="I3043" i="1"/>
  <c r="I3042" i="1" s="1"/>
  <c r="M3035" i="1"/>
  <c r="N3035" i="1" s="1"/>
  <c r="L3035" i="1"/>
  <c r="K3035" i="1"/>
  <c r="I3035" i="1"/>
  <c r="M3033" i="1"/>
  <c r="N3033" i="1" s="1"/>
  <c r="L3033" i="1"/>
  <c r="K3033" i="1"/>
  <c r="I3033" i="1"/>
  <c r="M3030" i="1"/>
  <c r="L3030" i="1"/>
  <c r="L3029" i="1" s="1"/>
  <c r="K3030" i="1"/>
  <c r="K3029" i="1" s="1"/>
  <c r="I3030" i="1"/>
  <c r="I3029" i="1" s="1"/>
  <c r="M3025" i="1"/>
  <c r="L3025" i="1"/>
  <c r="L3024" i="1" s="1"/>
  <c r="L3023" i="1" s="1"/>
  <c r="L3022" i="1" s="1"/>
  <c r="L3021" i="1" s="1"/>
  <c r="K3025" i="1"/>
  <c r="K3024" i="1" s="1"/>
  <c r="K3023" i="1" s="1"/>
  <c r="K3022" i="1" s="1"/>
  <c r="K3021" i="1" s="1"/>
  <c r="J3025" i="1"/>
  <c r="J3024" i="1" s="1"/>
  <c r="J3023" i="1" s="1"/>
  <c r="J3022" i="1" s="1"/>
  <c r="J3021" i="1" s="1"/>
  <c r="I3025" i="1"/>
  <c r="I3024" i="1" s="1"/>
  <c r="I3023" i="1" s="1"/>
  <c r="I3022" i="1" s="1"/>
  <c r="I3021" i="1" s="1"/>
  <c r="M3018" i="1"/>
  <c r="N3018" i="1" s="1"/>
  <c r="L3018" i="1"/>
  <c r="K3018" i="1"/>
  <c r="J3018" i="1"/>
  <c r="I3018" i="1"/>
  <c r="M3016" i="1"/>
  <c r="N3016" i="1" s="1"/>
  <c r="L3016" i="1"/>
  <c r="K3016" i="1"/>
  <c r="J3016" i="1"/>
  <c r="I3016" i="1"/>
  <c r="M3011" i="1"/>
  <c r="L3011" i="1"/>
  <c r="L3010" i="1" s="1"/>
  <c r="L3009" i="1" s="1"/>
  <c r="L3008" i="1" s="1"/>
  <c r="L3007" i="1" s="1"/>
  <c r="K3011" i="1"/>
  <c r="K3010" i="1" s="1"/>
  <c r="K3009" i="1" s="1"/>
  <c r="K3008" i="1" s="1"/>
  <c r="K3007" i="1" s="1"/>
  <c r="J3011" i="1"/>
  <c r="J3010" i="1" s="1"/>
  <c r="J3009" i="1" s="1"/>
  <c r="J3008" i="1" s="1"/>
  <c r="J3007" i="1" s="1"/>
  <c r="I3011" i="1"/>
  <c r="I3010" i="1" s="1"/>
  <c r="I3009" i="1" s="1"/>
  <c r="I3008" i="1" s="1"/>
  <c r="I3007" i="1" s="1"/>
  <c r="M2998" i="1"/>
  <c r="L2998" i="1"/>
  <c r="L2997" i="1" s="1"/>
  <c r="K2998" i="1"/>
  <c r="K2997" i="1" s="1"/>
  <c r="J2998" i="1"/>
  <c r="J2997" i="1" s="1"/>
  <c r="I2998" i="1"/>
  <c r="I2997" i="1" s="1"/>
  <c r="M2995" i="1"/>
  <c r="L2995" i="1"/>
  <c r="L2994" i="1" s="1"/>
  <c r="K2995" i="1"/>
  <c r="K2994" i="1" s="1"/>
  <c r="J2995" i="1"/>
  <c r="J2994" i="1" s="1"/>
  <c r="I2995" i="1"/>
  <c r="I2994" i="1" s="1"/>
  <c r="M2990" i="1"/>
  <c r="N2990" i="1" s="1"/>
  <c r="L2990" i="1"/>
  <c r="K2990" i="1"/>
  <c r="J2990" i="1"/>
  <c r="I2990" i="1"/>
  <c r="M2988" i="1"/>
  <c r="N2988" i="1" s="1"/>
  <c r="L2988" i="1"/>
  <c r="K2988" i="1"/>
  <c r="J2988" i="1"/>
  <c r="I2988" i="1"/>
  <c r="M2984" i="1"/>
  <c r="L2984" i="1"/>
  <c r="L2983" i="1" s="1"/>
  <c r="K2984" i="1"/>
  <c r="K2983" i="1" s="1"/>
  <c r="J2984" i="1"/>
  <c r="J2983" i="1" s="1"/>
  <c r="I2984" i="1"/>
  <c r="I2983" i="1" s="1"/>
  <c r="M2981" i="1"/>
  <c r="L2981" i="1"/>
  <c r="L2980" i="1" s="1"/>
  <c r="K2981" i="1"/>
  <c r="K2980" i="1" s="1"/>
  <c r="J2981" i="1"/>
  <c r="J2980" i="1" s="1"/>
  <c r="I2981" i="1"/>
  <c r="I2980" i="1" s="1"/>
  <c r="M2977" i="1"/>
  <c r="L2977" i="1"/>
  <c r="L2976" i="1" s="1"/>
  <c r="K2977" i="1"/>
  <c r="K2976" i="1" s="1"/>
  <c r="J2977" i="1"/>
  <c r="J2976" i="1" s="1"/>
  <c r="I2977" i="1"/>
  <c r="I2976" i="1" s="1"/>
  <c r="M2974" i="1"/>
  <c r="L2974" i="1"/>
  <c r="L2973" i="1" s="1"/>
  <c r="K2974" i="1"/>
  <c r="K2973" i="1" s="1"/>
  <c r="J2974" i="1"/>
  <c r="J2973" i="1" s="1"/>
  <c r="I2974" i="1"/>
  <c r="I2973" i="1" s="1"/>
  <c r="M2971" i="1"/>
  <c r="L2971" i="1"/>
  <c r="L2970" i="1" s="1"/>
  <c r="K2971" i="1"/>
  <c r="K2970" i="1" s="1"/>
  <c r="J2971" i="1"/>
  <c r="J2970" i="1" s="1"/>
  <c r="I2971" i="1"/>
  <c r="I2970" i="1" s="1"/>
  <c r="M2968" i="1"/>
  <c r="L2968" i="1"/>
  <c r="L2967" i="1" s="1"/>
  <c r="K2968" i="1"/>
  <c r="K2967" i="1" s="1"/>
  <c r="J2968" i="1"/>
  <c r="J2967" i="1" s="1"/>
  <c r="I2968" i="1"/>
  <c r="I2967" i="1" s="1"/>
  <c r="M2960" i="1"/>
  <c r="N2960" i="1" s="1"/>
  <c r="L2960" i="1"/>
  <c r="K2960" i="1"/>
  <c r="J2960" i="1"/>
  <c r="I2960" i="1"/>
  <c r="M2958" i="1"/>
  <c r="N2958" i="1" s="1"/>
  <c r="L2958" i="1"/>
  <c r="K2958" i="1"/>
  <c r="J2958" i="1"/>
  <c r="I2958" i="1"/>
  <c r="M2956" i="1"/>
  <c r="N2956" i="1" s="1"/>
  <c r="L2956" i="1"/>
  <c r="K2956" i="1"/>
  <c r="J2956" i="1"/>
  <c r="I2956" i="1"/>
  <c r="M2953" i="1"/>
  <c r="L2953" i="1"/>
  <c r="L2952" i="1" s="1"/>
  <c r="K2953" i="1"/>
  <c r="K2952" i="1" s="1"/>
  <c r="J2953" i="1"/>
  <c r="J2952" i="1" s="1"/>
  <c r="I2953" i="1"/>
  <c r="I2952" i="1" s="1"/>
  <c r="M2948" i="1"/>
  <c r="L2948" i="1"/>
  <c r="L2947" i="1" s="1"/>
  <c r="L2946" i="1" s="1"/>
  <c r="L2945" i="1" s="1"/>
  <c r="K2948" i="1"/>
  <c r="K2947" i="1" s="1"/>
  <c r="K2946" i="1" s="1"/>
  <c r="K2945" i="1" s="1"/>
  <c r="J2948" i="1"/>
  <c r="J2947" i="1" s="1"/>
  <c r="J2946" i="1" s="1"/>
  <c r="J2945" i="1" s="1"/>
  <c r="I2948" i="1"/>
  <c r="I2947" i="1" s="1"/>
  <c r="I2946" i="1" s="1"/>
  <c r="I2945" i="1" s="1"/>
  <c r="M2943" i="1"/>
  <c r="N2943" i="1" s="1"/>
  <c r="L2943" i="1"/>
  <c r="K2943" i="1"/>
  <c r="I2943" i="1"/>
  <c r="M2941" i="1"/>
  <c r="N2941" i="1" s="1"/>
  <c r="L2941" i="1"/>
  <c r="K2941" i="1"/>
  <c r="I2941" i="1"/>
  <c r="M2932" i="1"/>
  <c r="L2932" i="1"/>
  <c r="L2931" i="1" s="1"/>
  <c r="L2930" i="1" s="1"/>
  <c r="K2932" i="1"/>
  <c r="K2931" i="1" s="1"/>
  <c r="K2930" i="1" s="1"/>
  <c r="J2932" i="1"/>
  <c r="J2931" i="1" s="1"/>
  <c r="J2930" i="1" s="1"/>
  <c r="I2932" i="1"/>
  <c r="I2931" i="1" s="1"/>
  <c r="I2930" i="1" s="1"/>
  <c r="M2928" i="1"/>
  <c r="L2928" i="1"/>
  <c r="L2927" i="1" s="1"/>
  <c r="L2926" i="1" s="1"/>
  <c r="L2925" i="1" s="1"/>
  <c r="L2924" i="1" s="1"/>
  <c r="K2928" i="1"/>
  <c r="K2927" i="1" s="1"/>
  <c r="K2926" i="1" s="1"/>
  <c r="K2925" i="1" s="1"/>
  <c r="K2924" i="1" s="1"/>
  <c r="J2928" i="1"/>
  <c r="J2927" i="1" s="1"/>
  <c r="J2926" i="1" s="1"/>
  <c r="J2925" i="1" s="1"/>
  <c r="J2924" i="1" s="1"/>
  <c r="I2928" i="1"/>
  <c r="I2927" i="1" s="1"/>
  <c r="I2926" i="1" s="1"/>
  <c r="I2925" i="1" s="1"/>
  <c r="I2924" i="1" s="1"/>
  <c r="M2920" i="1"/>
  <c r="L2920" i="1"/>
  <c r="L2919" i="1" s="1"/>
  <c r="L2918" i="1" s="1"/>
  <c r="L2917" i="1" s="1"/>
  <c r="L2916" i="1" s="1"/>
  <c r="L2915" i="1" s="1"/>
  <c r="K2920" i="1"/>
  <c r="K2919" i="1" s="1"/>
  <c r="K2918" i="1" s="1"/>
  <c r="K2917" i="1" s="1"/>
  <c r="K2916" i="1" s="1"/>
  <c r="K2915" i="1" s="1"/>
  <c r="J2920" i="1"/>
  <c r="J2919" i="1" s="1"/>
  <c r="J2918" i="1" s="1"/>
  <c r="J2917" i="1" s="1"/>
  <c r="J2916" i="1" s="1"/>
  <c r="J2915" i="1" s="1"/>
  <c r="I2920" i="1"/>
  <c r="I2919" i="1" s="1"/>
  <c r="I2918" i="1" s="1"/>
  <c r="I2917" i="1" s="1"/>
  <c r="I2916" i="1" s="1"/>
  <c r="I2915" i="1" s="1"/>
  <c r="M2913" i="1"/>
  <c r="L2913" i="1"/>
  <c r="L2912" i="1" s="1"/>
  <c r="L2911" i="1" s="1"/>
  <c r="K2913" i="1"/>
  <c r="K2912" i="1" s="1"/>
  <c r="K2911" i="1" s="1"/>
  <c r="J2913" i="1"/>
  <c r="J2912" i="1" s="1"/>
  <c r="J2911" i="1" s="1"/>
  <c r="I2913" i="1"/>
  <c r="I2912" i="1" s="1"/>
  <c r="I2911" i="1" s="1"/>
  <c r="M2909" i="1"/>
  <c r="L2909" i="1"/>
  <c r="L2908" i="1" s="1"/>
  <c r="L2907" i="1" s="1"/>
  <c r="L2906" i="1" s="1"/>
  <c r="L2905" i="1" s="1"/>
  <c r="K2909" i="1"/>
  <c r="K2908" i="1" s="1"/>
  <c r="K2907" i="1" s="1"/>
  <c r="K2906" i="1" s="1"/>
  <c r="K2905" i="1" s="1"/>
  <c r="J2909" i="1"/>
  <c r="J2908" i="1" s="1"/>
  <c r="J2907" i="1" s="1"/>
  <c r="J2906" i="1" s="1"/>
  <c r="J2905" i="1" s="1"/>
  <c r="I2909" i="1"/>
  <c r="I2908" i="1" s="1"/>
  <c r="I2907" i="1" s="1"/>
  <c r="I2906" i="1" s="1"/>
  <c r="I2905" i="1" s="1"/>
  <c r="M2901" i="1"/>
  <c r="L2901" i="1"/>
  <c r="L2900" i="1" s="1"/>
  <c r="L2899" i="1" s="1"/>
  <c r="L2898" i="1" s="1"/>
  <c r="L2897" i="1" s="1"/>
  <c r="K2901" i="1"/>
  <c r="K2900" i="1" s="1"/>
  <c r="K2899" i="1" s="1"/>
  <c r="K2898" i="1" s="1"/>
  <c r="K2897" i="1" s="1"/>
  <c r="J2901" i="1"/>
  <c r="J2900" i="1" s="1"/>
  <c r="J2899" i="1" s="1"/>
  <c r="J2898" i="1" s="1"/>
  <c r="J2897" i="1" s="1"/>
  <c r="I2901" i="1"/>
  <c r="I2900" i="1" s="1"/>
  <c r="I2899" i="1" s="1"/>
  <c r="I2898" i="1" s="1"/>
  <c r="I2897" i="1" s="1"/>
  <c r="M2895" i="1"/>
  <c r="L2895" i="1"/>
  <c r="L2894" i="1" s="1"/>
  <c r="L2893" i="1" s="1"/>
  <c r="L2892" i="1" s="1"/>
  <c r="L2891" i="1" s="1"/>
  <c r="K2895" i="1"/>
  <c r="K2894" i="1" s="1"/>
  <c r="K2893" i="1" s="1"/>
  <c r="K2892" i="1" s="1"/>
  <c r="K2891" i="1" s="1"/>
  <c r="J2895" i="1"/>
  <c r="J2894" i="1" s="1"/>
  <c r="J2893" i="1" s="1"/>
  <c r="J2892" i="1" s="1"/>
  <c r="J2891" i="1" s="1"/>
  <c r="I2895" i="1"/>
  <c r="I2894" i="1" s="1"/>
  <c r="I2893" i="1" s="1"/>
  <c r="I2892" i="1" s="1"/>
  <c r="I2891" i="1" s="1"/>
  <c r="M2887" i="1"/>
  <c r="L2887" i="1"/>
  <c r="L2886" i="1" s="1"/>
  <c r="L2885" i="1" s="1"/>
  <c r="L2884" i="1" s="1"/>
  <c r="K2887" i="1"/>
  <c r="K2886" i="1" s="1"/>
  <c r="K2885" i="1" s="1"/>
  <c r="K2884" i="1" s="1"/>
  <c r="J2887" i="1"/>
  <c r="J2886" i="1" s="1"/>
  <c r="J2885" i="1" s="1"/>
  <c r="J2884" i="1" s="1"/>
  <c r="I2887" i="1"/>
  <c r="I2886" i="1" s="1"/>
  <c r="I2885" i="1" s="1"/>
  <c r="I2884" i="1" s="1"/>
  <c r="M2882" i="1"/>
  <c r="L2882" i="1"/>
  <c r="L2881" i="1" s="1"/>
  <c r="L2880" i="1" s="1"/>
  <c r="K2882" i="1"/>
  <c r="K2881" i="1" s="1"/>
  <c r="K2880" i="1" s="1"/>
  <c r="J2882" i="1"/>
  <c r="J2881" i="1" s="1"/>
  <c r="J2880" i="1" s="1"/>
  <c r="I2882" i="1"/>
  <c r="I2881" i="1" s="1"/>
  <c r="I2880" i="1" s="1"/>
  <c r="M2878" i="1"/>
  <c r="L2878" i="1"/>
  <c r="L2877" i="1" s="1"/>
  <c r="L2876" i="1" s="1"/>
  <c r="K2878" i="1"/>
  <c r="K2877" i="1" s="1"/>
  <c r="K2876" i="1" s="1"/>
  <c r="J2878" i="1"/>
  <c r="J2877" i="1" s="1"/>
  <c r="J2876" i="1" s="1"/>
  <c r="I2878" i="1"/>
  <c r="I2877" i="1" s="1"/>
  <c r="I2876" i="1" s="1"/>
  <c r="M2870" i="1"/>
  <c r="L2870" i="1"/>
  <c r="L2869" i="1" s="1"/>
  <c r="L2868" i="1" s="1"/>
  <c r="L2867" i="1" s="1"/>
  <c r="K2870" i="1"/>
  <c r="K2869" i="1" s="1"/>
  <c r="K2868" i="1" s="1"/>
  <c r="K2867" i="1" s="1"/>
  <c r="J2870" i="1"/>
  <c r="J2869" i="1" s="1"/>
  <c r="J2868" i="1" s="1"/>
  <c r="J2867" i="1" s="1"/>
  <c r="I2870" i="1"/>
  <c r="I2869" i="1" s="1"/>
  <c r="I2868" i="1" s="1"/>
  <c r="I2867" i="1" s="1"/>
  <c r="M2862" i="1"/>
  <c r="N2862" i="1" s="1"/>
  <c r="L2862" i="1"/>
  <c r="K2862" i="1"/>
  <c r="J2862" i="1"/>
  <c r="I2862" i="1"/>
  <c r="M2860" i="1"/>
  <c r="N2860" i="1" s="1"/>
  <c r="L2860" i="1"/>
  <c r="K2860" i="1"/>
  <c r="J2860" i="1"/>
  <c r="I2860" i="1"/>
  <c r="M2858" i="1"/>
  <c r="N2858" i="1" s="1"/>
  <c r="L2858" i="1"/>
  <c r="K2858" i="1"/>
  <c r="J2858" i="1"/>
  <c r="I2858" i="1"/>
  <c r="M2851" i="1"/>
  <c r="N2851" i="1" s="1"/>
  <c r="L2851" i="1"/>
  <c r="K2851" i="1"/>
  <c r="J2851" i="1"/>
  <c r="I2851" i="1"/>
  <c r="M2849" i="1"/>
  <c r="N2849" i="1" s="1"/>
  <c r="L2849" i="1"/>
  <c r="K2849" i="1"/>
  <c r="J2849" i="1"/>
  <c r="I2849" i="1"/>
  <c r="M2847" i="1"/>
  <c r="N2847" i="1" s="1"/>
  <c r="L2847" i="1"/>
  <c r="K2847" i="1"/>
  <c r="J2847" i="1"/>
  <c r="I2847" i="1"/>
  <c r="M2843" i="1"/>
  <c r="N2843" i="1" s="1"/>
  <c r="L2843" i="1"/>
  <c r="K2843" i="1"/>
  <c r="J2843" i="1"/>
  <c r="I2843" i="1"/>
  <c r="M2841" i="1"/>
  <c r="N2841" i="1" s="1"/>
  <c r="L2841" i="1"/>
  <c r="K2841" i="1"/>
  <c r="J2841" i="1"/>
  <c r="I2841" i="1"/>
  <c r="M2836" i="1"/>
  <c r="L2836" i="1"/>
  <c r="L2835" i="1" s="1"/>
  <c r="L2834" i="1" s="1"/>
  <c r="K2836" i="1"/>
  <c r="K2835" i="1" s="1"/>
  <c r="K2834" i="1" s="1"/>
  <c r="J2836" i="1"/>
  <c r="J2835" i="1" s="1"/>
  <c r="J2834" i="1" s="1"/>
  <c r="I2836" i="1"/>
  <c r="I2835" i="1" s="1"/>
  <c r="I2834" i="1" s="1"/>
  <c r="M2832" i="1"/>
  <c r="L2832" i="1"/>
  <c r="L2831" i="1" s="1"/>
  <c r="L2830" i="1" s="1"/>
  <c r="K2832" i="1"/>
  <c r="K2831" i="1" s="1"/>
  <c r="K2830" i="1" s="1"/>
  <c r="J2832" i="1"/>
  <c r="J2831" i="1" s="1"/>
  <c r="J2830" i="1" s="1"/>
  <c r="I2832" i="1"/>
  <c r="I2831" i="1" s="1"/>
  <c r="I2830" i="1" s="1"/>
  <c r="M2826" i="1"/>
  <c r="L2826" i="1"/>
  <c r="L2825" i="1" s="1"/>
  <c r="K2826" i="1"/>
  <c r="K2825" i="1" s="1"/>
  <c r="J2826" i="1"/>
  <c r="J2825" i="1" s="1"/>
  <c r="I2826" i="1"/>
  <c r="I2825" i="1" s="1"/>
  <c r="M2823" i="1"/>
  <c r="L2823" i="1"/>
  <c r="L2820" i="1" s="1"/>
  <c r="K2823" i="1"/>
  <c r="K2820" i="1" s="1"/>
  <c r="J2823" i="1"/>
  <c r="J2820" i="1" s="1"/>
  <c r="I2823" i="1"/>
  <c r="I2820" i="1" s="1"/>
  <c r="M2817" i="1"/>
  <c r="N2817" i="1" s="1"/>
  <c r="L2817" i="1"/>
  <c r="K2817" i="1"/>
  <c r="J2817" i="1"/>
  <c r="I2817" i="1"/>
  <c r="M2815" i="1"/>
  <c r="N2815" i="1" s="1"/>
  <c r="L2815" i="1"/>
  <c r="K2815" i="1"/>
  <c r="J2815" i="1"/>
  <c r="I2815" i="1"/>
  <c r="M2809" i="1"/>
  <c r="L2809" i="1"/>
  <c r="L2808" i="1" s="1"/>
  <c r="K2809" i="1"/>
  <c r="K2808" i="1" s="1"/>
  <c r="J2809" i="1"/>
  <c r="J2808" i="1" s="1"/>
  <c r="I2809" i="1"/>
  <c r="I2808" i="1" s="1"/>
  <c r="M2806" i="1"/>
  <c r="L2806" i="1"/>
  <c r="L2805" i="1" s="1"/>
  <c r="K2806" i="1"/>
  <c r="K2805" i="1" s="1"/>
  <c r="J2806" i="1"/>
  <c r="J2805" i="1" s="1"/>
  <c r="I2806" i="1"/>
  <c r="I2805" i="1" s="1"/>
  <c r="M2800" i="1"/>
  <c r="L2800" i="1"/>
  <c r="L2799" i="1" s="1"/>
  <c r="L2798" i="1" s="1"/>
  <c r="L2797" i="1" s="1"/>
  <c r="L2796" i="1" s="1"/>
  <c r="L2795" i="1" s="1"/>
  <c r="K2800" i="1"/>
  <c r="K2799" i="1" s="1"/>
  <c r="K2798" i="1" s="1"/>
  <c r="K2797" i="1" s="1"/>
  <c r="K2796" i="1" s="1"/>
  <c r="K2795" i="1" s="1"/>
  <c r="J2800" i="1"/>
  <c r="J2799" i="1" s="1"/>
  <c r="J2798" i="1" s="1"/>
  <c r="J2797" i="1" s="1"/>
  <c r="J2796" i="1" s="1"/>
  <c r="J2795" i="1" s="1"/>
  <c r="I2800" i="1"/>
  <c r="I2799" i="1" s="1"/>
  <c r="I2798" i="1" s="1"/>
  <c r="I2797" i="1" s="1"/>
  <c r="I2796" i="1" s="1"/>
  <c r="I2795" i="1" s="1"/>
  <c r="M2792" i="1"/>
  <c r="L2792" i="1"/>
  <c r="L2791" i="1" s="1"/>
  <c r="L2790" i="1" s="1"/>
  <c r="L2789" i="1" s="1"/>
  <c r="L2788" i="1" s="1"/>
  <c r="K2792" i="1"/>
  <c r="K2791" i="1" s="1"/>
  <c r="K2790" i="1" s="1"/>
  <c r="K2789" i="1" s="1"/>
  <c r="K2788" i="1" s="1"/>
  <c r="J2792" i="1"/>
  <c r="J2791" i="1" s="1"/>
  <c r="J2790" i="1" s="1"/>
  <c r="J2789" i="1" s="1"/>
  <c r="J2788" i="1" s="1"/>
  <c r="I2792" i="1"/>
  <c r="I2791" i="1" s="1"/>
  <c r="I2790" i="1" s="1"/>
  <c r="I2789" i="1" s="1"/>
  <c r="I2788" i="1" s="1"/>
  <c r="M2786" i="1"/>
  <c r="N2786" i="1" s="1"/>
  <c r="L2786" i="1"/>
  <c r="K2786" i="1"/>
  <c r="J2786" i="1"/>
  <c r="I2786" i="1"/>
  <c r="M2784" i="1"/>
  <c r="N2784" i="1" s="1"/>
  <c r="L2784" i="1"/>
  <c r="K2784" i="1"/>
  <c r="J2784" i="1"/>
  <c r="I2784" i="1"/>
  <c r="M2780" i="1"/>
  <c r="L2780" i="1"/>
  <c r="L2779" i="1" s="1"/>
  <c r="L2778" i="1" s="1"/>
  <c r="L2777" i="1" s="1"/>
  <c r="K2780" i="1"/>
  <c r="K2779" i="1" s="1"/>
  <c r="K2778" i="1" s="1"/>
  <c r="K2777" i="1" s="1"/>
  <c r="J2780" i="1"/>
  <c r="J2779" i="1" s="1"/>
  <c r="J2778" i="1" s="1"/>
  <c r="J2777" i="1" s="1"/>
  <c r="I2780" i="1"/>
  <c r="I2779" i="1" s="1"/>
  <c r="I2778" i="1" s="1"/>
  <c r="I2777" i="1" s="1"/>
  <c r="M2774" i="1"/>
  <c r="L2774" i="1"/>
  <c r="L2773" i="1" s="1"/>
  <c r="L2772" i="1" s="1"/>
  <c r="L2771" i="1" s="1"/>
  <c r="K2774" i="1"/>
  <c r="K2773" i="1" s="1"/>
  <c r="K2772" i="1" s="1"/>
  <c r="K2771" i="1" s="1"/>
  <c r="J2774" i="1"/>
  <c r="J2773" i="1" s="1"/>
  <c r="J2772" i="1" s="1"/>
  <c r="J2771" i="1" s="1"/>
  <c r="I2774" i="1"/>
  <c r="I2773" i="1" s="1"/>
  <c r="I2772" i="1" s="1"/>
  <c r="I2771" i="1" s="1"/>
  <c r="M2769" i="1"/>
  <c r="L2769" i="1"/>
  <c r="L2768" i="1" s="1"/>
  <c r="K2769" i="1"/>
  <c r="K2768" i="1" s="1"/>
  <c r="J2769" i="1"/>
  <c r="J2768" i="1" s="1"/>
  <c r="I2769" i="1"/>
  <c r="I2768" i="1" s="1"/>
  <c r="M2766" i="1"/>
  <c r="L2766" i="1"/>
  <c r="L2765" i="1" s="1"/>
  <c r="K2766" i="1"/>
  <c r="K2765" i="1" s="1"/>
  <c r="J2766" i="1"/>
  <c r="J2765" i="1" s="1"/>
  <c r="I2766" i="1"/>
  <c r="I2765" i="1" s="1"/>
  <c r="M2759" i="1"/>
  <c r="L2759" i="1"/>
  <c r="L2758" i="1" s="1"/>
  <c r="L2757" i="1" s="1"/>
  <c r="L2756" i="1" s="1"/>
  <c r="K2759" i="1"/>
  <c r="K2758" i="1" s="1"/>
  <c r="K2757" i="1" s="1"/>
  <c r="K2756" i="1" s="1"/>
  <c r="J2759" i="1"/>
  <c r="J2758" i="1" s="1"/>
  <c r="J2757" i="1" s="1"/>
  <c r="J2756" i="1" s="1"/>
  <c r="I2759" i="1"/>
  <c r="I2758" i="1" s="1"/>
  <c r="I2757" i="1" s="1"/>
  <c r="I2756" i="1" s="1"/>
  <c r="M2754" i="1"/>
  <c r="N2754" i="1" s="1"/>
  <c r="L2754" i="1"/>
  <c r="K2754" i="1"/>
  <c r="J2754" i="1"/>
  <c r="I2754" i="1"/>
  <c r="M2752" i="1"/>
  <c r="N2752" i="1" s="1"/>
  <c r="L2752" i="1"/>
  <c r="K2752" i="1"/>
  <c r="J2752" i="1"/>
  <c r="I2752" i="1"/>
  <c r="M2750" i="1"/>
  <c r="N2750" i="1" s="1"/>
  <c r="L2750" i="1"/>
  <c r="K2750" i="1"/>
  <c r="J2750" i="1"/>
  <c r="I2750" i="1"/>
  <c r="M2746" i="1"/>
  <c r="L2746" i="1"/>
  <c r="L2745" i="1" s="1"/>
  <c r="L2744" i="1" s="1"/>
  <c r="L2743" i="1" s="1"/>
  <c r="K2746" i="1"/>
  <c r="K2745" i="1" s="1"/>
  <c r="K2744" i="1" s="1"/>
  <c r="K2743" i="1" s="1"/>
  <c r="J2746" i="1"/>
  <c r="J2745" i="1" s="1"/>
  <c r="J2744" i="1" s="1"/>
  <c r="J2743" i="1" s="1"/>
  <c r="I2746" i="1"/>
  <c r="I2745" i="1" s="1"/>
  <c r="I2744" i="1" s="1"/>
  <c r="I2743" i="1" s="1"/>
  <c r="M2741" i="1"/>
  <c r="N2741" i="1" s="1"/>
  <c r="L2741" i="1"/>
  <c r="K2741" i="1"/>
  <c r="J2741" i="1"/>
  <c r="I2741" i="1"/>
  <c r="M2739" i="1"/>
  <c r="N2739" i="1" s="1"/>
  <c r="L2739" i="1"/>
  <c r="K2739" i="1"/>
  <c r="J2739" i="1"/>
  <c r="I2739" i="1"/>
  <c r="M2733" i="1"/>
  <c r="N2733" i="1" s="1"/>
  <c r="L2733" i="1"/>
  <c r="K2733" i="1"/>
  <c r="J2733" i="1"/>
  <c r="I2733" i="1"/>
  <c r="M2731" i="1"/>
  <c r="N2731" i="1" s="1"/>
  <c r="L2731" i="1"/>
  <c r="K2731" i="1"/>
  <c r="J2731" i="1"/>
  <c r="I2731" i="1"/>
  <c r="M2725" i="1"/>
  <c r="L2725" i="1"/>
  <c r="L2724" i="1" s="1"/>
  <c r="K2725" i="1"/>
  <c r="K2724" i="1" s="1"/>
  <c r="J2725" i="1"/>
  <c r="J2724" i="1" s="1"/>
  <c r="I2725" i="1"/>
  <c r="I2724" i="1" s="1"/>
  <c r="M2722" i="1"/>
  <c r="L2722" i="1"/>
  <c r="L2721" i="1" s="1"/>
  <c r="K2722" i="1"/>
  <c r="K2721" i="1" s="1"/>
  <c r="J2722" i="1"/>
  <c r="J2721" i="1" s="1"/>
  <c r="I2722" i="1"/>
  <c r="I2721" i="1" s="1"/>
  <c r="M2716" i="1"/>
  <c r="L2716" i="1"/>
  <c r="L2715" i="1" s="1"/>
  <c r="L2714" i="1" s="1"/>
  <c r="L2713" i="1" s="1"/>
  <c r="K2716" i="1"/>
  <c r="K2715" i="1" s="1"/>
  <c r="K2714" i="1" s="1"/>
  <c r="K2713" i="1" s="1"/>
  <c r="J2716" i="1"/>
  <c r="J2715" i="1" s="1"/>
  <c r="J2714" i="1" s="1"/>
  <c r="J2713" i="1" s="1"/>
  <c r="I2716" i="1"/>
  <c r="I2715" i="1" s="1"/>
  <c r="I2714" i="1" s="1"/>
  <c r="I2713" i="1" s="1"/>
  <c r="M2711" i="1"/>
  <c r="L2711" i="1"/>
  <c r="L2710" i="1" s="1"/>
  <c r="L2709" i="1" s="1"/>
  <c r="K2711" i="1"/>
  <c r="K2710" i="1" s="1"/>
  <c r="K2709" i="1" s="1"/>
  <c r="I2711" i="1"/>
  <c r="I2710" i="1" s="1"/>
  <c r="I2709" i="1" s="1"/>
  <c r="M2707" i="1"/>
  <c r="L2707" i="1"/>
  <c r="L2706" i="1" s="1"/>
  <c r="L2705" i="1" s="1"/>
  <c r="K2707" i="1"/>
  <c r="K2706" i="1" s="1"/>
  <c r="K2705" i="1" s="1"/>
  <c r="J2707" i="1"/>
  <c r="J2706" i="1" s="1"/>
  <c r="J2705" i="1" s="1"/>
  <c r="I2707" i="1"/>
  <c r="I2706" i="1" s="1"/>
  <c r="I2705" i="1" s="1"/>
  <c r="M2703" i="1"/>
  <c r="L2703" i="1"/>
  <c r="L2702" i="1" s="1"/>
  <c r="K2703" i="1"/>
  <c r="K2702" i="1" s="1"/>
  <c r="J2703" i="1"/>
  <c r="J2702" i="1" s="1"/>
  <c r="I2703" i="1"/>
  <c r="I2702" i="1" s="1"/>
  <c r="M2700" i="1"/>
  <c r="L2700" i="1"/>
  <c r="L2699" i="1" s="1"/>
  <c r="K2700" i="1"/>
  <c r="K2699" i="1" s="1"/>
  <c r="J2700" i="1"/>
  <c r="J2699" i="1" s="1"/>
  <c r="I2700" i="1"/>
  <c r="I2699" i="1" s="1"/>
  <c r="M2697" i="1"/>
  <c r="L2697" i="1"/>
  <c r="L2696" i="1" s="1"/>
  <c r="K2697" i="1"/>
  <c r="K2696" i="1" s="1"/>
  <c r="J2697" i="1"/>
  <c r="J2696" i="1" s="1"/>
  <c r="I2697" i="1"/>
  <c r="I2696" i="1" s="1"/>
  <c r="M2689" i="1"/>
  <c r="N2689" i="1" s="1"/>
  <c r="L2689" i="1"/>
  <c r="K2689" i="1"/>
  <c r="I2689" i="1"/>
  <c r="M2687" i="1"/>
  <c r="N2687" i="1" s="1"/>
  <c r="L2687" i="1"/>
  <c r="K2687" i="1"/>
  <c r="I2687" i="1"/>
  <c r="M2684" i="1"/>
  <c r="L2684" i="1"/>
  <c r="L2683" i="1" s="1"/>
  <c r="K2684" i="1"/>
  <c r="K2683" i="1" s="1"/>
  <c r="I2684" i="1"/>
  <c r="I2683" i="1" s="1"/>
  <c r="M2679" i="1"/>
  <c r="L2679" i="1"/>
  <c r="L2678" i="1" s="1"/>
  <c r="L2677" i="1" s="1"/>
  <c r="L2676" i="1" s="1"/>
  <c r="L2675" i="1" s="1"/>
  <c r="K2679" i="1"/>
  <c r="K2678" i="1" s="1"/>
  <c r="K2677" i="1" s="1"/>
  <c r="K2676" i="1" s="1"/>
  <c r="K2675" i="1" s="1"/>
  <c r="J2679" i="1"/>
  <c r="J2678" i="1" s="1"/>
  <c r="J2677" i="1" s="1"/>
  <c r="J2676" i="1" s="1"/>
  <c r="J2675" i="1" s="1"/>
  <c r="I2679" i="1"/>
  <c r="I2678" i="1" s="1"/>
  <c r="I2677" i="1" s="1"/>
  <c r="I2676" i="1" s="1"/>
  <c r="I2675" i="1" s="1"/>
  <c r="M2672" i="1"/>
  <c r="N2672" i="1" s="1"/>
  <c r="L2672" i="1"/>
  <c r="K2672" i="1"/>
  <c r="J2672" i="1"/>
  <c r="I2672" i="1"/>
  <c r="M2670" i="1"/>
  <c r="N2670" i="1" s="1"/>
  <c r="L2670" i="1"/>
  <c r="K2670" i="1"/>
  <c r="J2670" i="1"/>
  <c r="I2670" i="1"/>
  <c r="M2665" i="1"/>
  <c r="L2665" i="1"/>
  <c r="L2664" i="1" s="1"/>
  <c r="L2663" i="1" s="1"/>
  <c r="L2662" i="1" s="1"/>
  <c r="L2661" i="1" s="1"/>
  <c r="K2665" i="1"/>
  <c r="K2664" i="1" s="1"/>
  <c r="K2663" i="1" s="1"/>
  <c r="K2662" i="1" s="1"/>
  <c r="K2661" i="1" s="1"/>
  <c r="J2665" i="1"/>
  <c r="J2664" i="1" s="1"/>
  <c r="J2663" i="1" s="1"/>
  <c r="J2662" i="1" s="1"/>
  <c r="J2661" i="1" s="1"/>
  <c r="I2665" i="1"/>
  <c r="I2664" i="1" s="1"/>
  <c r="I2663" i="1" s="1"/>
  <c r="I2662" i="1" s="1"/>
  <c r="I2661" i="1" s="1"/>
  <c r="M2648" i="1"/>
  <c r="L2648" i="1"/>
  <c r="L2647" i="1" s="1"/>
  <c r="L2646" i="1" s="1"/>
  <c r="K2648" i="1"/>
  <c r="K2647" i="1" s="1"/>
  <c r="K2646" i="1" s="1"/>
  <c r="J2648" i="1"/>
  <c r="J2647" i="1" s="1"/>
  <c r="J2646" i="1" s="1"/>
  <c r="I2648" i="1"/>
  <c r="I2647" i="1" s="1"/>
  <c r="I2646" i="1" s="1"/>
  <c r="M2644" i="1"/>
  <c r="L2644" i="1"/>
  <c r="L2643" i="1" s="1"/>
  <c r="K2644" i="1"/>
  <c r="K2643" i="1" s="1"/>
  <c r="J2644" i="1"/>
  <c r="J2643" i="1" s="1"/>
  <c r="I2644" i="1"/>
  <c r="I2643" i="1" s="1"/>
  <c r="M2641" i="1"/>
  <c r="L2641" i="1"/>
  <c r="L2640" i="1" s="1"/>
  <c r="K2641" i="1"/>
  <c r="K2640" i="1" s="1"/>
  <c r="J2641" i="1"/>
  <c r="J2640" i="1" s="1"/>
  <c r="I2641" i="1"/>
  <c r="I2640" i="1" s="1"/>
  <c r="M2633" i="1"/>
  <c r="N2633" i="1" s="1"/>
  <c r="L2633" i="1"/>
  <c r="K2633" i="1"/>
  <c r="J2633" i="1"/>
  <c r="I2633" i="1"/>
  <c r="M2629" i="1"/>
  <c r="L2629" i="1"/>
  <c r="L2628" i="1" s="1"/>
  <c r="K2629" i="1"/>
  <c r="K2628" i="1" s="1"/>
  <c r="J2629" i="1"/>
  <c r="J2628" i="1" s="1"/>
  <c r="I2629" i="1"/>
  <c r="I2628" i="1" s="1"/>
  <c r="M2626" i="1"/>
  <c r="L2626" i="1"/>
  <c r="L2625" i="1" s="1"/>
  <c r="K2626" i="1"/>
  <c r="K2625" i="1" s="1"/>
  <c r="J2626" i="1"/>
  <c r="J2625" i="1" s="1"/>
  <c r="I2626" i="1"/>
  <c r="I2625" i="1" s="1"/>
  <c r="M2622" i="1"/>
  <c r="L2622" i="1"/>
  <c r="L2621" i="1" s="1"/>
  <c r="K2622" i="1"/>
  <c r="K2621" i="1" s="1"/>
  <c r="J2622" i="1"/>
  <c r="J2621" i="1" s="1"/>
  <c r="I2622" i="1"/>
  <c r="I2621" i="1" s="1"/>
  <c r="M2619" i="1"/>
  <c r="L2619" i="1"/>
  <c r="L2618" i="1" s="1"/>
  <c r="K2619" i="1"/>
  <c r="K2618" i="1" s="1"/>
  <c r="J2619" i="1"/>
  <c r="J2618" i="1" s="1"/>
  <c r="I2619" i="1"/>
  <c r="I2618" i="1" s="1"/>
  <c r="M2616" i="1"/>
  <c r="L2616" i="1"/>
  <c r="L2615" i="1" s="1"/>
  <c r="K2616" i="1"/>
  <c r="K2615" i="1" s="1"/>
  <c r="J2616" i="1"/>
  <c r="J2615" i="1" s="1"/>
  <c r="I2616" i="1"/>
  <c r="I2615" i="1" s="1"/>
  <c r="M2613" i="1"/>
  <c r="L2613" i="1"/>
  <c r="L2612" i="1" s="1"/>
  <c r="K2613" i="1"/>
  <c r="K2612" i="1" s="1"/>
  <c r="J2613" i="1"/>
  <c r="J2612" i="1" s="1"/>
  <c r="I2613" i="1"/>
  <c r="I2612" i="1" s="1"/>
  <c r="M2606" i="1"/>
  <c r="N2606" i="1" s="1"/>
  <c r="L2606" i="1"/>
  <c r="K2606" i="1"/>
  <c r="J2606" i="1"/>
  <c r="I2606" i="1"/>
  <c r="M2604" i="1"/>
  <c r="N2604" i="1" s="1"/>
  <c r="L2604" i="1"/>
  <c r="K2604" i="1"/>
  <c r="J2604" i="1"/>
  <c r="I2604" i="1"/>
  <c r="M2602" i="1"/>
  <c r="N2602" i="1" s="1"/>
  <c r="L2602" i="1"/>
  <c r="K2602" i="1"/>
  <c r="J2602" i="1"/>
  <c r="I2602" i="1"/>
  <c r="M2599" i="1"/>
  <c r="L2599" i="1"/>
  <c r="L2598" i="1" s="1"/>
  <c r="K2599" i="1"/>
  <c r="K2598" i="1" s="1"/>
  <c r="J2599" i="1"/>
  <c r="J2598" i="1" s="1"/>
  <c r="I2599" i="1"/>
  <c r="I2598" i="1" s="1"/>
  <c r="M2594" i="1"/>
  <c r="L2594" i="1"/>
  <c r="L2593" i="1" s="1"/>
  <c r="L2592" i="1" s="1"/>
  <c r="L2591" i="1" s="1"/>
  <c r="K2594" i="1"/>
  <c r="K2593" i="1" s="1"/>
  <c r="K2592" i="1" s="1"/>
  <c r="K2591" i="1" s="1"/>
  <c r="J2594" i="1"/>
  <c r="J2593" i="1" s="1"/>
  <c r="J2592" i="1" s="1"/>
  <c r="J2591" i="1" s="1"/>
  <c r="I2594" i="1"/>
  <c r="I2593" i="1" s="1"/>
  <c r="I2592" i="1" s="1"/>
  <c r="I2591" i="1" s="1"/>
  <c r="M2589" i="1"/>
  <c r="N2589" i="1" s="1"/>
  <c r="L2589" i="1"/>
  <c r="K2589" i="1"/>
  <c r="I2589" i="1"/>
  <c r="M2587" i="1"/>
  <c r="N2587" i="1" s="1"/>
  <c r="L2587" i="1"/>
  <c r="K2587" i="1"/>
  <c r="I2587" i="1"/>
  <c r="M2578" i="1"/>
  <c r="L2578" i="1"/>
  <c r="L2577" i="1" s="1"/>
  <c r="L2576" i="1" s="1"/>
  <c r="K2578" i="1"/>
  <c r="K2577" i="1" s="1"/>
  <c r="K2576" i="1" s="1"/>
  <c r="J2578" i="1"/>
  <c r="J2577" i="1" s="1"/>
  <c r="J2576" i="1" s="1"/>
  <c r="I2578" i="1"/>
  <c r="I2577" i="1" s="1"/>
  <c r="I2576" i="1" s="1"/>
  <c r="M2574" i="1"/>
  <c r="L2574" i="1"/>
  <c r="L2573" i="1" s="1"/>
  <c r="L2572" i="1" s="1"/>
  <c r="L2571" i="1" s="1"/>
  <c r="L2570" i="1" s="1"/>
  <c r="K2574" i="1"/>
  <c r="K2573" i="1" s="1"/>
  <c r="K2572" i="1" s="1"/>
  <c r="K2571" i="1" s="1"/>
  <c r="K2570" i="1" s="1"/>
  <c r="J2574" i="1"/>
  <c r="J2573" i="1" s="1"/>
  <c r="J2572" i="1" s="1"/>
  <c r="J2571" i="1" s="1"/>
  <c r="J2570" i="1" s="1"/>
  <c r="I2574" i="1"/>
  <c r="I2573" i="1" s="1"/>
  <c r="I2572" i="1" s="1"/>
  <c r="I2571" i="1" s="1"/>
  <c r="I2570" i="1" s="1"/>
  <c r="M2566" i="1"/>
  <c r="N2566" i="1" s="1"/>
  <c r="L2566" i="1"/>
  <c r="K2566" i="1"/>
  <c r="J2566" i="1"/>
  <c r="I2566" i="1"/>
  <c r="M2564" i="1"/>
  <c r="N2564" i="1" s="1"/>
  <c r="L2564" i="1"/>
  <c r="K2564" i="1"/>
  <c r="J2564" i="1"/>
  <c r="I2564" i="1"/>
  <c r="M2560" i="1"/>
  <c r="L2560" i="1"/>
  <c r="L2559" i="1" s="1"/>
  <c r="L2558" i="1" s="1"/>
  <c r="L2557" i="1" s="1"/>
  <c r="L2556" i="1" s="1"/>
  <c r="K2560" i="1"/>
  <c r="K2559" i="1" s="1"/>
  <c r="K2558" i="1" s="1"/>
  <c r="K2557" i="1" s="1"/>
  <c r="K2556" i="1" s="1"/>
  <c r="J2560" i="1"/>
  <c r="J2559" i="1" s="1"/>
  <c r="J2558" i="1" s="1"/>
  <c r="J2557" i="1" s="1"/>
  <c r="J2556" i="1" s="1"/>
  <c r="I2560" i="1"/>
  <c r="I2559" i="1" s="1"/>
  <c r="I2558" i="1" s="1"/>
  <c r="I2557" i="1" s="1"/>
  <c r="I2556" i="1" s="1"/>
  <c r="M2552" i="1"/>
  <c r="L2552" i="1"/>
  <c r="L2551" i="1" s="1"/>
  <c r="L2550" i="1" s="1"/>
  <c r="L2549" i="1" s="1"/>
  <c r="L2548" i="1" s="1"/>
  <c r="K2552" i="1"/>
  <c r="K2551" i="1" s="1"/>
  <c r="K2550" i="1" s="1"/>
  <c r="K2549" i="1" s="1"/>
  <c r="K2548" i="1" s="1"/>
  <c r="J2552" i="1"/>
  <c r="J2551" i="1" s="1"/>
  <c r="J2550" i="1" s="1"/>
  <c r="J2549" i="1" s="1"/>
  <c r="J2548" i="1" s="1"/>
  <c r="I2552" i="1"/>
  <c r="I2551" i="1" s="1"/>
  <c r="I2550" i="1" s="1"/>
  <c r="I2549" i="1" s="1"/>
  <c r="I2548" i="1" s="1"/>
  <c r="M2546" i="1"/>
  <c r="L2546" i="1"/>
  <c r="L2545" i="1" s="1"/>
  <c r="L2544" i="1" s="1"/>
  <c r="L2543" i="1" s="1"/>
  <c r="L2542" i="1" s="1"/>
  <c r="K2546" i="1"/>
  <c r="K2545" i="1" s="1"/>
  <c r="K2544" i="1" s="1"/>
  <c r="K2543" i="1" s="1"/>
  <c r="K2542" i="1" s="1"/>
  <c r="J2546" i="1"/>
  <c r="J2545" i="1" s="1"/>
  <c r="J2544" i="1" s="1"/>
  <c r="J2543" i="1" s="1"/>
  <c r="J2542" i="1" s="1"/>
  <c r="I2546" i="1"/>
  <c r="I2545" i="1" s="1"/>
  <c r="I2544" i="1" s="1"/>
  <c r="I2543" i="1" s="1"/>
  <c r="I2542" i="1" s="1"/>
  <c r="M2538" i="1"/>
  <c r="L2538" i="1"/>
  <c r="L2537" i="1" s="1"/>
  <c r="L2536" i="1" s="1"/>
  <c r="K2538" i="1"/>
  <c r="K2537" i="1" s="1"/>
  <c r="K2536" i="1" s="1"/>
  <c r="J2538" i="1"/>
  <c r="J2537" i="1" s="1"/>
  <c r="J2536" i="1" s="1"/>
  <c r="I2538" i="1"/>
  <c r="I2537" i="1" s="1"/>
  <c r="I2536" i="1" s="1"/>
  <c r="M2534" i="1"/>
  <c r="L2534" i="1"/>
  <c r="L2533" i="1" s="1"/>
  <c r="L2532" i="1" s="1"/>
  <c r="K2534" i="1"/>
  <c r="K2533" i="1" s="1"/>
  <c r="K2532" i="1" s="1"/>
  <c r="J2534" i="1"/>
  <c r="J2533" i="1" s="1"/>
  <c r="J2532" i="1" s="1"/>
  <c r="I2534" i="1"/>
  <c r="I2533" i="1" s="1"/>
  <c r="I2532" i="1" s="1"/>
  <c r="M2530" i="1"/>
  <c r="L2530" i="1"/>
  <c r="L2529" i="1" s="1"/>
  <c r="L2528" i="1" s="1"/>
  <c r="K2530" i="1"/>
  <c r="K2529" i="1" s="1"/>
  <c r="K2528" i="1" s="1"/>
  <c r="J2530" i="1"/>
  <c r="J2529" i="1" s="1"/>
  <c r="J2528" i="1" s="1"/>
  <c r="I2530" i="1"/>
  <c r="I2529" i="1" s="1"/>
  <c r="I2528" i="1" s="1"/>
  <c r="M2517" i="1"/>
  <c r="L2517" i="1"/>
  <c r="L2516" i="1" s="1"/>
  <c r="L2515" i="1" s="1"/>
  <c r="L2514" i="1" s="1"/>
  <c r="K2517" i="1"/>
  <c r="K2516" i="1" s="1"/>
  <c r="K2515" i="1" s="1"/>
  <c r="K2514" i="1" s="1"/>
  <c r="J2517" i="1"/>
  <c r="J2516" i="1" s="1"/>
  <c r="J2515" i="1" s="1"/>
  <c r="J2514" i="1" s="1"/>
  <c r="I2517" i="1"/>
  <c r="I2516" i="1" s="1"/>
  <c r="I2515" i="1" s="1"/>
  <c r="I2514" i="1" s="1"/>
  <c r="M2511" i="1"/>
  <c r="N2511" i="1" s="1"/>
  <c r="L2511" i="1"/>
  <c r="K2511" i="1"/>
  <c r="J2511" i="1"/>
  <c r="I2511" i="1"/>
  <c r="M2509" i="1"/>
  <c r="N2509" i="1" s="1"/>
  <c r="L2509" i="1"/>
  <c r="K2509" i="1"/>
  <c r="J2509" i="1"/>
  <c r="I2509" i="1"/>
  <c r="M2507" i="1"/>
  <c r="N2507" i="1" s="1"/>
  <c r="L2507" i="1"/>
  <c r="K2507" i="1"/>
  <c r="J2507" i="1"/>
  <c r="I2507" i="1"/>
  <c r="M2500" i="1"/>
  <c r="N2500" i="1" s="1"/>
  <c r="L2500" i="1"/>
  <c r="K2500" i="1"/>
  <c r="J2500" i="1"/>
  <c r="I2500" i="1"/>
  <c r="M2498" i="1"/>
  <c r="N2498" i="1" s="1"/>
  <c r="L2498" i="1"/>
  <c r="K2498" i="1"/>
  <c r="J2498" i="1"/>
  <c r="I2498" i="1"/>
  <c r="M2496" i="1"/>
  <c r="N2496" i="1" s="1"/>
  <c r="L2496" i="1"/>
  <c r="K2496" i="1"/>
  <c r="J2496" i="1"/>
  <c r="I2496" i="1"/>
  <c r="M2492" i="1"/>
  <c r="L2492" i="1"/>
  <c r="L2491" i="1" s="1"/>
  <c r="L2490" i="1" s="1"/>
  <c r="K2492" i="1"/>
  <c r="K2491" i="1" s="1"/>
  <c r="K2490" i="1" s="1"/>
  <c r="J2492" i="1"/>
  <c r="J2491" i="1" s="1"/>
  <c r="J2490" i="1" s="1"/>
  <c r="I2492" i="1"/>
  <c r="I2491" i="1" s="1"/>
  <c r="I2490" i="1" s="1"/>
  <c r="M2488" i="1"/>
  <c r="L2488" i="1"/>
  <c r="L2487" i="1" s="1"/>
  <c r="L2486" i="1" s="1"/>
  <c r="K2488" i="1"/>
  <c r="K2487" i="1" s="1"/>
  <c r="K2486" i="1" s="1"/>
  <c r="J2488" i="1"/>
  <c r="J2487" i="1" s="1"/>
  <c r="J2486" i="1" s="1"/>
  <c r="I2488" i="1"/>
  <c r="I2487" i="1" s="1"/>
  <c r="I2486" i="1" s="1"/>
  <c r="M2482" i="1"/>
  <c r="L2482" i="1"/>
  <c r="L2481" i="1" s="1"/>
  <c r="K2482" i="1"/>
  <c r="K2481" i="1" s="1"/>
  <c r="J2482" i="1"/>
  <c r="J2481" i="1" s="1"/>
  <c r="I2482" i="1"/>
  <c r="I2481" i="1" s="1"/>
  <c r="M2479" i="1"/>
  <c r="N2479" i="1" s="1"/>
  <c r="L2479" i="1"/>
  <c r="K2479" i="1"/>
  <c r="J2479" i="1"/>
  <c r="I2479" i="1"/>
  <c r="M2477" i="1"/>
  <c r="N2477" i="1" s="1"/>
  <c r="L2477" i="1"/>
  <c r="K2477" i="1"/>
  <c r="J2477" i="1"/>
  <c r="I2477" i="1"/>
  <c r="M2473" i="1"/>
  <c r="L2473" i="1"/>
  <c r="L2472" i="1" s="1"/>
  <c r="L2471" i="1" s="1"/>
  <c r="K2473" i="1"/>
  <c r="K2472" i="1" s="1"/>
  <c r="K2471" i="1" s="1"/>
  <c r="J2473" i="1"/>
  <c r="J2472" i="1" s="1"/>
  <c r="J2471" i="1" s="1"/>
  <c r="I2473" i="1"/>
  <c r="I2472" i="1" s="1"/>
  <c r="I2471" i="1" s="1"/>
  <c r="M2467" i="1"/>
  <c r="L2467" i="1"/>
  <c r="L2466" i="1" s="1"/>
  <c r="K2467" i="1"/>
  <c r="K2466" i="1" s="1"/>
  <c r="J2467" i="1"/>
  <c r="J2466" i="1" s="1"/>
  <c r="I2467" i="1"/>
  <c r="I2466" i="1" s="1"/>
  <c r="M2464" i="1"/>
  <c r="L2464" i="1"/>
  <c r="K2464" i="1"/>
  <c r="J2464" i="1"/>
  <c r="I2464" i="1"/>
  <c r="M2462" i="1"/>
  <c r="N2462" i="1" s="1"/>
  <c r="L2462" i="1"/>
  <c r="K2462" i="1"/>
  <c r="J2462" i="1"/>
  <c r="I2462" i="1"/>
  <c r="M2457" i="1"/>
  <c r="L2457" i="1"/>
  <c r="L2456" i="1" s="1"/>
  <c r="L2455" i="1" s="1"/>
  <c r="L2454" i="1" s="1"/>
  <c r="L2453" i="1" s="1"/>
  <c r="K2457" i="1"/>
  <c r="K2456" i="1" s="1"/>
  <c r="K2455" i="1" s="1"/>
  <c r="K2454" i="1" s="1"/>
  <c r="K2453" i="1" s="1"/>
  <c r="J2457" i="1"/>
  <c r="J2456" i="1" s="1"/>
  <c r="J2455" i="1" s="1"/>
  <c r="J2454" i="1" s="1"/>
  <c r="J2453" i="1" s="1"/>
  <c r="I2457" i="1"/>
  <c r="I2456" i="1" s="1"/>
  <c r="I2455" i="1" s="1"/>
  <c r="I2454" i="1" s="1"/>
  <c r="I2453" i="1" s="1"/>
  <c r="M2450" i="1"/>
  <c r="L2450" i="1"/>
  <c r="L2449" i="1" s="1"/>
  <c r="L2448" i="1" s="1"/>
  <c r="L2447" i="1" s="1"/>
  <c r="L2446" i="1" s="1"/>
  <c r="L2445" i="1" s="1"/>
  <c r="K2450" i="1"/>
  <c r="K2449" i="1" s="1"/>
  <c r="K2448" i="1" s="1"/>
  <c r="K2447" i="1" s="1"/>
  <c r="K2446" i="1" s="1"/>
  <c r="K2445" i="1" s="1"/>
  <c r="J2450" i="1"/>
  <c r="J2449" i="1" s="1"/>
  <c r="J2448" i="1" s="1"/>
  <c r="J2447" i="1" s="1"/>
  <c r="J2446" i="1" s="1"/>
  <c r="J2445" i="1" s="1"/>
  <c r="I2450" i="1"/>
  <c r="I2449" i="1" s="1"/>
  <c r="I2448" i="1" s="1"/>
  <c r="I2447" i="1" s="1"/>
  <c r="I2446" i="1" s="1"/>
  <c r="I2445" i="1" s="1"/>
  <c r="M2442" i="1"/>
  <c r="L2442" i="1"/>
  <c r="L2441" i="1" s="1"/>
  <c r="L2440" i="1" s="1"/>
  <c r="L2439" i="1" s="1"/>
  <c r="K2442" i="1"/>
  <c r="K2441" i="1" s="1"/>
  <c r="K2440" i="1" s="1"/>
  <c r="K2439" i="1" s="1"/>
  <c r="J2442" i="1"/>
  <c r="J2441" i="1" s="1"/>
  <c r="J2440" i="1" s="1"/>
  <c r="J2439" i="1" s="1"/>
  <c r="I2442" i="1"/>
  <c r="I2441" i="1" s="1"/>
  <c r="I2440" i="1" s="1"/>
  <c r="I2439" i="1" s="1"/>
  <c r="M2437" i="1"/>
  <c r="L2437" i="1"/>
  <c r="L2436" i="1" s="1"/>
  <c r="L2435" i="1" s="1"/>
  <c r="L2434" i="1" s="1"/>
  <c r="L2433" i="1" s="1"/>
  <c r="K2437" i="1"/>
  <c r="K2436" i="1" s="1"/>
  <c r="K2435" i="1" s="1"/>
  <c r="K2434" i="1" s="1"/>
  <c r="K2433" i="1" s="1"/>
  <c r="J2437" i="1"/>
  <c r="J2436" i="1" s="1"/>
  <c r="J2435" i="1" s="1"/>
  <c r="J2434" i="1" s="1"/>
  <c r="J2433" i="1" s="1"/>
  <c r="I2437" i="1"/>
  <c r="I2436" i="1" s="1"/>
  <c r="I2435" i="1" s="1"/>
  <c r="I2434" i="1" s="1"/>
  <c r="I2433" i="1" s="1"/>
  <c r="M2429" i="1"/>
  <c r="N2429" i="1" s="1"/>
  <c r="L2429" i="1"/>
  <c r="K2429" i="1"/>
  <c r="J2429" i="1"/>
  <c r="I2429" i="1"/>
  <c r="M2425" i="1"/>
  <c r="L2425" i="1"/>
  <c r="L2424" i="1" s="1"/>
  <c r="L2423" i="1" s="1"/>
  <c r="L2422" i="1" s="1"/>
  <c r="K2425" i="1"/>
  <c r="K2424" i="1" s="1"/>
  <c r="K2423" i="1" s="1"/>
  <c r="K2422" i="1" s="1"/>
  <c r="J2425" i="1"/>
  <c r="J2424" i="1" s="1"/>
  <c r="J2423" i="1" s="1"/>
  <c r="J2422" i="1" s="1"/>
  <c r="I2425" i="1"/>
  <c r="I2424" i="1" s="1"/>
  <c r="I2423" i="1" s="1"/>
  <c r="I2422" i="1" s="1"/>
  <c r="M2419" i="1"/>
  <c r="L2419" i="1"/>
  <c r="L2418" i="1" s="1"/>
  <c r="L2417" i="1" s="1"/>
  <c r="L2416" i="1" s="1"/>
  <c r="K2419" i="1"/>
  <c r="K2418" i="1" s="1"/>
  <c r="K2417" i="1" s="1"/>
  <c r="K2416" i="1" s="1"/>
  <c r="J2419" i="1"/>
  <c r="J2418" i="1" s="1"/>
  <c r="J2417" i="1" s="1"/>
  <c r="J2416" i="1" s="1"/>
  <c r="I2419" i="1"/>
  <c r="I2418" i="1" s="1"/>
  <c r="I2417" i="1" s="1"/>
  <c r="I2416" i="1" s="1"/>
  <c r="M2414" i="1"/>
  <c r="L2414" i="1"/>
  <c r="L2413" i="1" s="1"/>
  <c r="K2414" i="1"/>
  <c r="K2413" i="1" s="1"/>
  <c r="J2414" i="1"/>
  <c r="J2413" i="1" s="1"/>
  <c r="I2414" i="1"/>
  <c r="I2413" i="1" s="1"/>
  <c r="M2411" i="1"/>
  <c r="L2411" i="1"/>
  <c r="L2410" i="1" s="1"/>
  <c r="K2411" i="1"/>
  <c r="K2410" i="1" s="1"/>
  <c r="J2411" i="1"/>
  <c r="J2410" i="1" s="1"/>
  <c r="I2411" i="1"/>
  <c r="I2410" i="1" s="1"/>
  <c r="M2404" i="1"/>
  <c r="N2404" i="1" s="1"/>
  <c r="L2404" i="1"/>
  <c r="K2404" i="1"/>
  <c r="J2404" i="1"/>
  <c r="I2404" i="1"/>
  <c r="M2402" i="1"/>
  <c r="N2402" i="1" s="1"/>
  <c r="L2402" i="1"/>
  <c r="K2402" i="1"/>
  <c r="J2402" i="1"/>
  <c r="I2402" i="1"/>
  <c r="M2400" i="1"/>
  <c r="N2400" i="1" s="1"/>
  <c r="L2400" i="1"/>
  <c r="K2400" i="1"/>
  <c r="J2400" i="1"/>
  <c r="I2400" i="1"/>
  <c r="M2396" i="1"/>
  <c r="L2396" i="1"/>
  <c r="L2395" i="1" s="1"/>
  <c r="L2394" i="1" s="1"/>
  <c r="L2393" i="1" s="1"/>
  <c r="K2396" i="1"/>
  <c r="K2395" i="1" s="1"/>
  <c r="K2394" i="1" s="1"/>
  <c r="K2393" i="1" s="1"/>
  <c r="J2396" i="1"/>
  <c r="J2395" i="1" s="1"/>
  <c r="J2394" i="1" s="1"/>
  <c r="J2393" i="1" s="1"/>
  <c r="I2396" i="1"/>
  <c r="I2395" i="1" s="1"/>
  <c r="I2394" i="1" s="1"/>
  <c r="I2393" i="1" s="1"/>
  <c r="M2391" i="1"/>
  <c r="N2391" i="1" s="1"/>
  <c r="L2391" i="1"/>
  <c r="K2391" i="1"/>
  <c r="J2391" i="1"/>
  <c r="I2391" i="1"/>
  <c r="M2389" i="1"/>
  <c r="N2389" i="1" s="1"/>
  <c r="L2389" i="1"/>
  <c r="K2389" i="1"/>
  <c r="J2389" i="1"/>
  <c r="I2389" i="1"/>
  <c r="M2383" i="1"/>
  <c r="N2383" i="1" s="1"/>
  <c r="L2383" i="1"/>
  <c r="K2383" i="1"/>
  <c r="J2383" i="1"/>
  <c r="I2383" i="1"/>
  <c r="M2381" i="1"/>
  <c r="N2381" i="1" s="1"/>
  <c r="L2381" i="1"/>
  <c r="K2381" i="1"/>
  <c r="J2381" i="1"/>
  <c r="I2381" i="1"/>
  <c r="M2369" i="1"/>
  <c r="L2369" i="1"/>
  <c r="L2368" i="1" s="1"/>
  <c r="K2369" i="1"/>
  <c r="K2368" i="1" s="1"/>
  <c r="J2369" i="1"/>
  <c r="J2368" i="1" s="1"/>
  <c r="I2369" i="1"/>
  <c r="I2368" i="1" s="1"/>
  <c r="M2366" i="1"/>
  <c r="L2366" i="1"/>
  <c r="L2365" i="1" s="1"/>
  <c r="K2366" i="1"/>
  <c r="K2365" i="1" s="1"/>
  <c r="J2366" i="1"/>
  <c r="J2365" i="1" s="1"/>
  <c r="I2366" i="1"/>
  <c r="I2365" i="1" s="1"/>
  <c r="M2360" i="1"/>
  <c r="L2360" i="1"/>
  <c r="L2359" i="1" s="1"/>
  <c r="L2358" i="1" s="1"/>
  <c r="L2357" i="1" s="1"/>
  <c r="K2360" i="1"/>
  <c r="K2359" i="1" s="1"/>
  <c r="K2358" i="1" s="1"/>
  <c r="K2357" i="1" s="1"/>
  <c r="J2360" i="1"/>
  <c r="J2359" i="1" s="1"/>
  <c r="J2358" i="1" s="1"/>
  <c r="J2357" i="1" s="1"/>
  <c r="I2360" i="1"/>
  <c r="I2359" i="1" s="1"/>
  <c r="I2358" i="1" s="1"/>
  <c r="I2357" i="1" s="1"/>
  <c r="M2355" i="1"/>
  <c r="L2355" i="1"/>
  <c r="L2354" i="1" s="1"/>
  <c r="L2353" i="1" s="1"/>
  <c r="K2355" i="1"/>
  <c r="K2354" i="1" s="1"/>
  <c r="K2353" i="1" s="1"/>
  <c r="J2355" i="1"/>
  <c r="J2354" i="1" s="1"/>
  <c r="J2353" i="1" s="1"/>
  <c r="I2355" i="1"/>
  <c r="I2354" i="1" s="1"/>
  <c r="I2353" i="1" s="1"/>
  <c r="M2351" i="1"/>
  <c r="L2351" i="1"/>
  <c r="L2350" i="1" s="1"/>
  <c r="L2349" i="1" s="1"/>
  <c r="K2351" i="1"/>
  <c r="K2350" i="1" s="1"/>
  <c r="K2349" i="1" s="1"/>
  <c r="I2351" i="1"/>
  <c r="I2350" i="1" s="1"/>
  <c r="I2349" i="1" s="1"/>
  <c r="M2347" i="1"/>
  <c r="L2347" i="1"/>
  <c r="L2346" i="1" s="1"/>
  <c r="K2347" i="1"/>
  <c r="K2346" i="1" s="1"/>
  <c r="J2347" i="1"/>
  <c r="J2346" i="1" s="1"/>
  <c r="I2347" i="1"/>
  <c r="I2346" i="1" s="1"/>
  <c r="M2344" i="1"/>
  <c r="L2344" i="1"/>
  <c r="L2343" i="1" s="1"/>
  <c r="K2344" i="1"/>
  <c r="K2343" i="1" s="1"/>
  <c r="J2344" i="1"/>
  <c r="J2343" i="1" s="1"/>
  <c r="I2344" i="1"/>
  <c r="I2343" i="1" s="1"/>
  <c r="M2336" i="1"/>
  <c r="N2336" i="1" s="1"/>
  <c r="L2336" i="1"/>
  <c r="K2336" i="1"/>
  <c r="I2336" i="1"/>
  <c r="M2334" i="1"/>
  <c r="N2334" i="1" s="1"/>
  <c r="L2334" i="1"/>
  <c r="K2334" i="1"/>
  <c r="I2334" i="1"/>
  <c r="M2331" i="1"/>
  <c r="L2331" i="1"/>
  <c r="L2330" i="1" s="1"/>
  <c r="K2331" i="1"/>
  <c r="K2330" i="1" s="1"/>
  <c r="I2331" i="1"/>
  <c r="I2330" i="1" s="1"/>
  <c r="M2326" i="1"/>
  <c r="L2326" i="1"/>
  <c r="K2326" i="1"/>
  <c r="J2326" i="1"/>
  <c r="I2326" i="1"/>
  <c r="M2324" i="1"/>
  <c r="N2324" i="1" s="1"/>
  <c r="L2324" i="1"/>
  <c r="K2324" i="1"/>
  <c r="J2324" i="1"/>
  <c r="I2324" i="1"/>
  <c r="M2317" i="1"/>
  <c r="L2317" i="1"/>
  <c r="L2316" i="1" s="1"/>
  <c r="L2315" i="1" s="1"/>
  <c r="L2314" i="1" s="1"/>
  <c r="K2317" i="1"/>
  <c r="K2316" i="1" s="1"/>
  <c r="K2315" i="1" s="1"/>
  <c r="K2314" i="1" s="1"/>
  <c r="J2317" i="1"/>
  <c r="J2316" i="1" s="1"/>
  <c r="J2315" i="1" s="1"/>
  <c r="J2314" i="1" s="1"/>
  <c r="I2317" i="1"/>
  <c r="I2316" i="1" s="1"/>
  <c r="I2315" i="1" s="1"/>
  <c r="I2314" i="1" s="1"/>
  <c r="M2312" i="1"/>
  <c r="L2312" i="1"/>
  <c r="L2311" i="1" s="1"/>
  <c r="L2310" i="1" s="1"/>
  <c r="L2309" i="1" s="1"/>
  <c r="L2308" i="1" s="1"/>
  <c r="K2312" i="1"/>
  <c r="K2311" i="1" s="1"/>
  <c r="K2310" i="1" s="1"/>
  <c r="K2309" i="1" s="1"/>
  <c r="K2308" i="1" s="1"/>
  <c r="J2312" i="1"/>
  <c r="J2311" i="1" s="1"/>
  <c r="J2310" i="1" s="1"/>
  <c r="J2309" i="1" s="1"/>
  <c r="J2308" i="1" s="1"/>
  <c r="I2312" i="1"/>
  <c r="I2311" i="1" s="1"/>
  <c r="I2310" i="1" s="1"/>
  <c r="I2309" i="1" s="1"/>
  <c r="I2308" i="1" s="1"/>
  <c r="M2304" i="1"/>
  <c r="L2304" i="1"/>
  <c r="L2303" i="1" s="1"/>
  <c r="L2302" i="1" s="1"/>
  <c r="L2301" i="1" s="1"/>
  <c r="K2304" i="1"/>
  <c r="K2303" i="1" s="1"/>
  <c r="K2302" i="1" s="1"/>
  <c r="K2301" i="1" s="1"/>
  <c r="J2304" i="1"/>
  <c r="J2303" i="1" s="1"/>
  <c r="J2302" i="1" s="1"/>
  <c r="J2301" i="1" s="1"/>
  <c r="I2304" i="1"/>
  <c r="I2303" i="1" s="1"/>
  <c r="I2302" i="1" s="1"/>
  <c r="I2301" i="1" s="1"/>
  <c r="M2294" i="1"/>
  <c r="L2294" i="1"/>
  <c r="L2293" i="1" s="1"/>
  <c r="K2294" i="1"/>
  <c r="K2293" i="1" s="1"/>
  <c r="J2294" i="1"/>
  <c r="J2293" i="1" s="1"/>
  <c r="I2294" i="1"/>
  <c r="I2293" i="1" s="1"/>
  <c r="M2291" i="1"/>
  <c r="L2291" i="1"/>
  <c r="L2290" i="1" s="1"/>
  <c r="K2291" i="1"/>
  <c r="K2290" i="1" s="1"/>
  <c r="J2291" i="1"/>
  <c r="J2290" i="1" s="1"/>
  <c r="I2291" i="1"/>
  <c r="I2290" i="1" s="1"/>
  <c r="M2286" i="1"/>
  <c r="N2286" i="1" s="1"/>
  <c r="L2286" i="1"/>
  <c r="K2286" i="1"/>
  <c r="J2286" i="1"/>
  <c r="I2286" i="1"/>
  <c r="M2284" i="1"/>
  <c r="N2284" i="1" s="1"/>
  <c r="L2284" i="1"/>
  <c r="K2284" i="1"/>
  <c r="J2284" i="1"/>
  <c r="I2284" i="1"/>
  <c r="M2280" i="1"/>
  <c r="L2280" i="1"/>
  <c r="L2279" i="1" s="1"/>
  <c r="K2280" i="1"/>
  <c r="K2279" i="1" s="1"/>
  <c r="J2280" i="1"/>
  <c r="J2279" i="1" s="1"/>
  <c r="I2280" i="1"/>
  <c r="I2279" i="1" s="1"/>
  <c r="M2277" i="1"/>
  <c r="L2277" i="1"/>
  <c r="L2276" i="1" s="1"/>
  <c r="K2277" i="1"/>
  <c r="K2276" i="1" s="1"/>
  <c r="J2277" i="1"/>
  <c r="J2276" i="1" s="1"/>
  <c r="I2277" i="1"/>
  <c r="I2276" i="1" s="1"/>
  <c r="M2273" i="1"/>
  <c r="L2273" i="1"/>
  <c r="L2272" i="1" s="1"/>
  <c r="K2273" i="1"/>
  <c r="K2272" i="1" s="1"/>
  <c r="J2273" i="1"/>
  <c r="J2272" i="1" s="1"/>
  <c r="I2273" i="1"/>
  <c r="I2272" i="1" s="1"/>
  <c r="M2270" i="1"/>
  <c r="L2270" i="1"/>
  <c r="L2269" i="1" s="1"/>
  <c r="K2270" i="1"/>
  <c r="K2269" i="1" s="1"/>
  <c r="J2270" i="1"/>
  <c r="J2269" i="1" s="1"/>
  <c r="I2270" i="1"/>
  <c r="I2269" i="1" s="1"/>
  <c r="M2267" i="1"/>
  <c r="L2267" i="1"/>
  <c r="L2266" i="1" s="1"/>
  <c r="K2267" i="1"/>
  <c r="K2266" i="1" s="1"/>
  <c r="J2267" i="1"/>
  <c r="J2266" i="1" s="1"/>
  <c r="I2267" i="1"/>
  <c r="I2266" i="1" s="1"/>
  <c r="M2264" i="1"/>
  <c r="L2264" i="1"/>
  <c r="L2263" i="1" s="1"/>
  <c r="K2264" i="1"/>
  <c r="K2263" i="1" s="1"/>
  <c r="J2264" i="1"/>
  <c r="J2263" i="1" s="1"/>
  <c r="I2264" i="1"/>
  <c r="I2263" i="1" s="1"/>
  <c r="M2257" i="1"/>
  <c r="N2257" i="1" s="1"/>
  <c r="L2257" i="1"/>
  <c r="K2257" i="1"/>
  <c r="J2257" i="1"/>
  <c r="I2257" i="1"/>
  <c r="M2255" i="1"/>
  <c r="N2255" i="1" s="1"/>
  <c r="L2255" i="1"/>
  <c r="K2255" i="1"/>
  <c r="J2255" i="1"/>
  <c r="I2255" i="1"/>
  <c r="M2252" i="1"/>
  <c r="L2252" i="1"/>
  <c r="L2251" i="1" s="1"/>
  <c r="K2252" i="1"/>
  <c r="K2251" i="1" s="1"/>
  <c r="J2252" i="1"/>
  <c r="J2251" i="1" s="1"/>
  <c r="I2252" i="1"/>
  <c r="I2251" i="1" s="1"/>
  <c r="M2247" i="1"/>
  <c r="L2247" i="1"/>
  <c r="L2246" i="1" s="1"/>
  <c r="L2245" i="1" s="1"/>
  <c r="L2244" i="1" s="1"/>
  <c r="K2247" i="1"/>
  <c r="K2246" i="1" s="1"/>
  <c r="K2245" i="1" s="1"/>
  <c r="K2244" i="1" s="1"/>
  <c r="J2247" i="1"/>
  <c r="J2246" i="1" s="1"/>
  <c r="J2245" i="1" s="1"/>
  <c r="J2244" i="1" s="1"/>
  <c r="I2247" i="1"/>
  <c r="I2246" i="1" s="1"/>
  <c r="I2245" i="1" s="1"/>
  <c r="I2244" i="1" s="1"/>
  <c r="M2242" i="1"/>
  <c r="N2242" i="1" s="1"/>
  <c r="L2242" i="1"/>
  <c r="K2242" i="1"/>
  <c r="I2242" i="1"/>
  <c r="M2240" i="1"/>
  <c r="N2240" i="1" s="1"/>
  <c r="L2240" i="1"/>
  <c r="K2240" i="1"/>
  <c r="I2240" i="1"/>
  <c r="M2238" i="1"/>
  <c r="N2238" i="1" s="1"/>
  <c r="L2238" i="1"/>
  <c r="K2238" i="1"/>
  <c r="I2238" i="1"/>
  <c r="M2229" i="1"/>
  <c r="L2229" i="1"/>
  <c r="L2228" i="1" s="1"/>
  <c r="L2227" i="1" s="1"/>
  <c r="K2229" i="1"/>
  <c r="K2228" i="1" s="1"/>
  <c r="K2227" i="1" s="1"/>
  <c r="J2229" i="1"/>
  <c r="J2228" i="1" s="1"/>
  <c r="J2227" i="1" s="1"/>
  <c r="I2229" i="1"/>
  <c r="I2228" i="1" s="1"/>
  <c r="I2227" i="1" s="1"/>
  <c r="M2225" i="1"/>
  <c r="L2225" i="1"/>
  <c r="L2224" i="1" s="1"/>
  <c r="L2223" i="1" s="1"/>
  <c r="L2222" i="1" s="1"/>
  <c r="L2221" i="1" s="1"/>
  <c r="K2225" i="1"/>
  <c r="K2224" i="1" s="1"/>
  <c r="K2223" i="1" s="1"/>
  <c r="K2222" i="1" s="1"/>
  <c r="K2221" i="1" s="1"/>
  <c r="J2225" i="1"/>
  <c r="J2224" i="1" s="1"/>
  <c r="J2223" i="1" s="1"/>
  <c r="J2222" i="1" s="1"/>
  <c r="J2221" i="1" s="1"/>
  <c r="I2225" i="1"/>
  <c r="I2224" i="1" s="1"/>
  <c r="I2223" i="1" s="1"/>
  <c r="I2222" i="1" s="1"/>
  <c r="I2221" i="1" s="1"/>
  <c r="M2217" i="1"/>
  <c r="L2217" i="1"/>
  <c r="L2216" i="1" s="1"/>
  <c r="L2215" i="1" s="1"/>
  <c r="L2214" i="1" s="1"/>
  <c r="L2213" i="1" s="1"/>
  <c r="L2212" i="1" s="1"/>
  <c r="K2217" i="1"/>
  <c r="K2216" i="1" s="1"/>
  <c r="K2215" i="1" s="1"/>
  <c r="K2214" i="1" s="1"/>
  <c r="K2213" i="1" s="1"/>
  <c r="K2212" i="1" s="1"/>
  <c r="J2217" i="1"/>
  <c r="J2216" i="1" s="1"/>
  <c r="J2215" i="1" s="1"/>
  <c r="J2214" i="1" s="1"/>
  <c r="J2213" i="1" s="1"/>
  <c r="J2212" i="1" s="1"/>
  <c r="I2217" i="1"/>
  <c r="I2216" i="1" s="1"/>
  <c r="I2215" i="1" s="1"/>
  <c r="I2214" i="1" s="1"/>
  <c r="I2213" i="1" s="1"/>
  <c r="I2212" i="1" s="1"/>
  <c r="M2210" i="1"/>
  <c r="N2210" i="1" s="1"/>
  <c r="L2210" i="1"/>
  <c r="K2210" i="1"/>
  <c r="J2210" i="1"/>
  <c r="I2210" i="1"/>
  <c r="M2208" i="1"/>
  <c r="N2208" i="1" s="1"/>
  <c r="L2208" i="1"/>
  <c r="K2208" i="1"/>
  <c r="J2208" i="1"/>
  <c r="I2208" i="1"/>
  <c r="M2204" i="1"/>
  <c r="L2204" i="1"/>
  <c r="L2203" i="1" s="1"/>
  <c r="L2202" i="1" s="1"/>
  <c r="L2201" i="1" s="1"/>
  <c r="L2200" i="1" s="1"/>
  <c r="K2204" i="1"/>
  <c r="K2203" i="1" s="1"/>
  <c r="K2202" i="1" s="1"/>
  <c r="K2201" i="1" s="1"/>
  <c r="K2200" i="1" s="1"/>
  <c r="J2204" i="1"/>
  <c r="J2203" i="1" s="1"/>
  <c r="J2202" i="1" s="1"/>
  <c r="J2201" i="1" s="1"/>
  <c r="J2200" i="1" s="1"/>
  <c r="I2204" i="1"/>
  <c r="I2203" i="1" s="1"/>
  <c r="I2202" i="1" s="1"/>
  <c r="I2201" i="1" s="1"/>
  <c r="I2200" i="1" s="1"/>
  <c r="M2196" i="1"/>
  <c r="L2196" i="1"/>
  <c r="L2195" i="1" s="1"/>
  <c r="L2194" i="1" s="1"/>
  <c r="L2193" i="1" s="1"/>
  <c r="L2192" i="1" s="1"/>
  <c r="K2196" i="1"/>
  <c r="K2195" i="1" s="1"/>
  <c r="K2194" i="1" s="1"/>
  <c r="K2193" i="1" s="1"/>
  <c r="K2192" i="1" s="1"/>
  <c r="J2196" i="1"/>
  <c r="J2195" i="1" s="1"/>
  <c r="J2194" i="1" s="1"/>
  <c r="J2193" i="1" s="1"/>
  <c r="J2192" i="1" s="1"/>
  <c r="I2196" i="1"/>
  <c r="I2195" i="1" s="1"/>
  <c r="I2194" i="1" s="1"/>
  <c r="I2193" i="1" s="1"/>
  <c r="I2192" i="1" s="1"/>
  <c r="M2190" i="1"/>
  <c r="L2190" i="1"/>
  <c r="L2189" i="1" s="1"/>
  <c r="L2188" i="1" s="1"/>
  <c r="L2187" i="1" s="1"/>
  <c r="L2186" i="1" s="1"/>
  <c r="K2190" i="1"/>
  <c r="K2189" i="1" s="1"/>
  <c r="K2188" i="1" s="1"/>
  <c r="K2187" i="1" s="1"/>
  <c r="K2186" i="1" s="1"/>
  <c r="J2190" i="1"/>
  <c r="J2189" i="1" s="1"/>
  <c r="J2188" i="1" s="1"/>
  <c r="J2187" i="1" s="1"/>
  <c r="J2186" i="1" s="1"/>
  <c r="I2190" i="1"/>
  <c r="I2189" i="1" s="1"/>
  <c r="I2188" i="1" s="1"/>
  <c r="I2187" i="1" s="1"/>
  <c r="I2186" i="1" s="1"/>
  <c r="M2182" i="1"/>
  <c r="L2182" i="1"/>
  <c r="L2181" i="1" s="1"/>
  <c r="L2180" i="1" s="1"/>
  <c r="L2179" i="1" s="1"/>
  <c r="K2182" i="1"/>
  <c r="K2181" i="1" s="1"/>
  <c r="K2180" i="1" s="1"/>
  <c r="K2179" i="1" s="1"/>
  <c r="J2182" i="1"/>
  <c r="J2181" i="1" s="1"/>
  <c r="J2180" i="1" s="1"/>
  <c r="J2179" i="1" s="1"/>
  <c r="I2182" i="1"/>
  <c r="I2181" i="1" s="1"/>
  <c r="I2180" i="1" s="1"/>
  <c r="I2179" i="1" s="1"/>
  <c r="M2177" i="1"/>
  <c r="L2177" i="1"/>
  <c r="L2176" i="1" s="1"/>
  <c r="L2175" i="1" s="1"/>
  <c r="K2177" i="1"/>
  <c r="K2176" i="1" s="1"/>
  <c r="K2175" i="1" s="1"/>
  <c r="J2177" i="1"/>
  <c r="J2176" i="1" s="1"/>
  <c r="J2175" i="1" s="1"/>
  <c r="I2177" i="1"/>
  <c r="I2176" i="1" s="1"/>
  <c r="I2175" i="1" s="1"/>
  <c r="M2173" i="1"/>
  <c r="L2173" i="1"/>
  <c r="L2172" i="1" s="1"/>
  <c r="L2171" i="1" s="1"/>
  <c r="K2173" i="1"/>
  <c r="K2172" i="1" s="1"/>
  <c r="K2171" i="1" s="1"/>
  <c r="J2173" i="1"/>
  <c r="J2172" i="1" s="1"/>
  <c r="J2171" i="1" s="1"/>
  <c r="I2173" i="1"/>
  <c r="I2172" i="1" s="1"/>
  <c r="I2171" i="1" s="1"/>
  <c r="M2169" i="1"/>
  <c r="L2169" i="1"/>
  <c r="L2168" i="1" s="1"/>
  <c r="L2167" i="1" s="1"/>
  <c r="K2169" i="1"/>
  <c r="K2168" i="1" s="1"/>
  <c r="K2167" i="1" s="1"/>
  <c r="J2169" i="1"/>
  <c r="J2168" i="1" s="1"/>
  <c r="J2167" i="1" s="1"/>
  <c r="I2169" i="1"/>
  <c r="I2168" i="1" s="1"/>
  <c r="I2167" i="1" s="1"/>
  <c r="M2161" i="1"/>
  <c r="L2161" i="1"/>
  <c r="L2160" i="1" s="1"/>
  <c r="L2159" i="1" s="1"/>
  <c r="L2158" i="1" s="1"/>
  <c r="K2161" i="1"/>
  <c r="K2160" i="1" s="1"/>
  <c r="K2159" i="1" s="1"/>
  <c r="K2158" i="1" s="1"/>
  <c r="J2161" i="1"/>
  <c r="J2160" i="1" s="1"/>
  <c r="J2159" i="1" s="1"/>
  <c r="J2158" i="1" s="1"/>
  <c r="I2161" i="1"/>
  <c r="I2160" i="1" s="1"/>
  <c r="I2159" i="1" s="1"/>
  <c r="I2158" i="1" s="1"/>
  <c r="M2156" i="1"/>
  <c r="N2156" i="1" s="1"/>
  <c r="L2156" i="1"/>
  <c r="K2156" i="1"/>
  <c r="J2156" i="1"/>
  <c r="I2156" i="1"/>
  <c r="M2154" i="1"/>
  <c r="N2154" i="1" s="1"/>
  <c r="L2154" i="1"/>
  <c r="K2154" i="1"/>
  <c r="J2154" i="1"/>
  <c r="I2154" i="1"/>
  <c r="M2152" i="1"/>
  <c r="N2152" i="1" s="1"/>
  <c r="L2152" i="1"/>
  <c r="K2152" i="1"/>
  <c r="J2152" i="1"/>
  <c r="I2152" i="1"/>
  <c r="M2145" i="1"/>
  <c r="N2145" i="1" s="1"/>
  <c r="L2145" i="1"/>
  <c r="K2145" i="1"/>
  <c r="J2145" i="1"/>
  <c r="I2145" i="1"/>
  <c r="M2141" i="1"/>
  <c r="N2141" i="1" s="1"/>
  <c r="L2141" i="1"/>
  <c r="K2141" i="1"/>
  <c r="J2141" i="1"/>
  <c r="I2141" i="1"/>
  <c r="M2137" i="1"/>
  <c r="L2137" i="1"/>
  <c r="L2136" i="1" s="1"/>
  <c r="L2135" i="1" s="1"/>
  <c r="L2134" i="1" s="1"/>
  <c r="K2137" i="1"/>
  <c r="K2136" i="1" s="1"/>
  <c r="K2135" i="1" s="1"/>
  <c r="K2134" i="1" s="1"/>
  <c r="J2137" i="1"/>
  <c r="J2136" i="1" s="1"/>
  <c r="J2135" i="1" s="1"/>
  <c r="J2134" i="1" s="1"/>
  <c r="I2137" i="1"/>
  <c r="I2136" i="1" s="1"/>
  <c r="I2135" i="1" s="1"/>
  <c r="I2134" i="1" s="1"/>
  <c r="M2132" i="1"/>
  <c r="N2132" i="1" s="1"/>
  <c r="L2132" i="1"/>
  <c r="K2132" i="1"/>
  <c r="J2132" i="1"/>
  <c r="I2132" i="1"/>
  <c r="M2130" i="1"/>
  <c r="N2130" i="1" s="1"/>
  <c r="L2130" i="1"/>
  <c r="K2130" i="1"/>
  <c r="J2130" i="1"/>
  <c r="I2130" i="1"/>
  <c r="M2125" i="1"/>
  <c r="L2125" i="1"/>
  <c r="L2124" i="1" s="1"/>
  <c r="L2123" i="1" s="1"/>
  <c r="K2125" i="1"/>
  <c r="K2124" i="1" s="1"/>
  <c r="K2123" i="1" s="1"/>
  <c r="J2125" i="1"/>
  <c r="J2124" i="1" s="1"/>
  <c r="J2123" i="1" s="1"/>
  <c r="I2125" i="1"/>
  <c r="I2124" i="1" s="1"/>
  <c r="I2123" i="1" s="1"/>
  <c r="M2121" i="1"/>
  <c r="L2121" i="1"/>
  <c r="L2120" i="1" s="1"/>
  <c r="L2119" i="1" s="1"/>
  <c r="K2121" i="1"/>
  <c r="K2120" i="1" s="1"/>
  <c r="K2119" i="1" s="1"/>
  <c r="J2121" i="1"/>
  <c r="J2120" i="1" s="1"/>
  <c r="J2119" i="1" s="1"/>
  <c r="I2121" i="1"/>
  <c r="I2120" i="1" s="1"/>
  <c r="I2119" i="1" s="1"/>
  <c r="M2115" i="1"/>
  <c r="L2115" i="1"/>
  <c r="L2114" i="1" s="1"/>
  <c r="K2115" i="1"/>
  <c r="K2114" i="1" s="1"/>
  <c r="J2115" i="1"/>
  <c r="J2114" i="1" s="1"/>
  <c r="I2115" i="1"/>
  <c r="I2114" i="1" s="1"/>
  <c r="M2112" i="1"/>
  <c r="L2112" i="1"/>
  <c r="L2111" i="1" s="1"/>
  <c r="K2112" i="1"/>
  <c r="K2111" i="1" s="1"/>
  <c r="J2112" i="1"/>
  <c r="J2111" i="1" s="1"/>
  <c r="I2112" i="1"/>
  <c r="I2111" i="1" s="1"/>
  <c r="M2108" i="1"/>
  <c r="N2108" i="1" s="1"/>
  <c r="L2108" i="1"/>
  <c r="K2108" i="1"/>
  <c r="J2108" i="1"/>
  <c r="I2108" i="1"/>
  <c r="M2106" i="1"/>
  <c r="N2106" i="1" s="1"/>
  <c r="L2106" i="1"/>
  <c r="K2106" i="1"/>
  <c r="J2106" i="1"/>
  <c r="I2106" i="1"/>
  <c r="M2100" i="1"/>
  <c r="L2100" i="1"/>
  <c r="L2099" i="1" s="1"/>
  <c r="K2100" i="1"/>
  <c r="K2099" i="1" s="1"/>
  <c r="J2100" i="1"/>
  <c r="J2099" i="1" s="1"/>
  <c r="I2100" i="1"/>
  <c r="I2099" i="1" s="1"/>
  <c r="M2097" i="1"/>
  <c r="L2097" i="1"/>
  <c r="L2096" i="1" s="1"/>
  <c r="K2097" i="1"/>
  <c r="K2096" i="1" s="1"/>
  <c r="J2097" i="1"/>
  <c r="J2096" i="1" s="1"/>
  <c r="I2097" i="1"/>
  <c r="I2096" i="1" s="1"/>
  <c r="M2092" i="1"/>
  <c r="L2092" i="1"/>
  <c r="L2091" i="1" s="1"/>
  <c r="L2090" i="1" s="1"/>
  <c r="L2089" i="1" s="1"/>
  <c r="L2088" i="1" s="1"/>
  <c r="K2092" i="1"/>
  <c r="K2091" i="1" s="1"/>
  <c r="K2090" i="1" s="1"/>
  <c r="K2089" i="1" s="1"/>
  <c r="K2088" i="1" s="1"/>
  <c r="J2092" i="1"/>
  <c r="J2091" i="1" s="1"/>
  <c r="J2090" i="1" s="1"/>
  <c r="J2089" i="1" s="1"/>
  <c r="J2088" i="1" s="1"/>
  <c r="I2092" i="1"/>
  <c r="I2091" i="1" s="1"/>
  <c r="I2090" i="1" s="1"/>
  <c r="I2089" i="1" s="1"/>
  <c r="I2088" i="1" s="1"/>
  <c r="M2086" i="1"/>
  <c r="L2086" i="1"/>
  <c r="L2085" i="1" s="1"/>
  <c r="L2084" i="1" s="1"/>
  <c r="L2083" i="1" s="1"/>
  <c r="L2082" i="1" s="1"/>
  <c r="K2086" i="1"/>
  <c r="K2085" i="1" s="1"/>
  <c r="K2084" i="1" s="1"/>
  <c r="K2083" i="1" s="1"/>
  <c r="K2082" i="1" s="1"/>
  <c r="J2086" i="1"/>
  <c r="J2085" i="1" s="1"/>
  <c r="J2084" i="1" s="1"/>
  <c r="J2083" i="1" s="1"/>
  <c r="J2082" i="1" s="1"/>
  <c r="I2086" i="1"/>
  <c r="I2085" i="1" s="1"/>
  <c r="I2084" i="1" s="1"/>
  <c r="I2083" i="1" s="1"/>
  <c r="I2082" i="1" s="1"/>
  <c r="M2079" i="1"/>
  <c r="L2079" i="1"/>
  <c r="L2078" i="1" s="1"/>
  <c r="L2077" i="1" s="1"/>
  <c r="L2076" i="1" s="1"/>
  <c r="L2075" i="1" s="1"/>
  <c r="K2079" i="1"/>
  <c r="K2078" i="1" s="1"/>
  <c r="K2077" i="1" s="1"/>
  <c r="K2076" i="1" s="1"/>
  <c r="K2075" i="1" s="1"/>
  <c r="J2079" i="1"/>
  <c r="J2078" i="1" s="1"/>
  <c r="J2077" i="1" s="1"/>
  <c r="J2076" i="1" s="1"/>
  <c r="J2075" i="1" s="1"/>
  <c r="I2079" i="1"/>
  <c r="I2078" i="1" s="1"/>
  <c r="I2077" i="1" s="1"/>
  <c r="I2076" i="1" s="1"/>
  <c r="I2075" i="1" s="1"/>
  <c r="M2072" i="1"/>
  <c r="L2072" i="1"/>
  <c r="L2071" i="1" s="1"/>
  <c r="L2070" i="1" s="1"/>
  <c r="L2069" i="1" s="1"/>
  <c r="K2072" i="1"/>
  <c r="K2071" i="1" s="1"/>
  <c r="K2070" i="1" s="1"/>
  <c r="K2069" i="1" s="1"/>
  <c r="J2072" i="1"/>
  <c r="J2071" i="1" s="1"/>
  <c r="J2070" i="1" s="1"/>
  <c r="J2069" i="1" s="1"/>
  <c r="I2072" i="1"/>
  <c r="I2071" i="1" s="1"/>
  <c r="I2070" i="1" s="1"/>
  <c r="I2069" i="1" s="1"/>
  <c r="M2067" i="1"/>
  <c r="L2067" i="1"/>
  <c r="L2066" i="1" s="1"/>
  <c r="L2065" i="1" s="1"/>
  <c r="L2064" i="1" s="1"/>
  <c r="L2063" i="1" s="1"/>
  <c r="K2067" i="1"/>
  <c r="K2066" i="1" s="1"/>
  <c r="K2065" i="1" s="1"/>
  <c r="K2064" i="1" s="1"/>
  <c r="K2063" i="1" s="1"/>
  <c r="J2067" i="1"/>
  <c r="J2066" i="1" s="1"/>
  <c r="J2065" i="1" s="1"/>
  <c r="J2064" i="1" s="1"/>
  <c r="J2063" i="1" s="1"/>
  <c r="I2067" i="1"/>
  <c r="I2066" i="1" s="1"/>
  <c r="I2065" i="1" s="1"/>
  <c r="I2064" i="1" s="1"/>
  <c r="I2063" i="1" s="1"/>
  <c r="M2061" i="1"/>
  <c r="L2061" i="1"/>
  <c r="K2061" i="1"/>
  <c r="J2061" i="1"/>
  <c r="I2061" i="1"/>
  <c r="M2059" i="1"/>
  <c r="L2059" i="1"/>
  <c r="K2059" i="1"/>
  <c r="J2059" i="1"/>
  <c r="I2059" i="1"/>
  <c r="M2055" i="1"/>
  <c r="L2055" i="1"/>
  <c r="L2054" i="1" s="1"/>
  <c r="L2053" i="1" s="1"/>
  <c r="L2052" i="1" s="1"/>
  <c r="K2055" i="1"/>
  <c r="K2054" i="1" s="1"/>
  <c r="K2053" i="1" s="1"/>
  <c r="K2052" i="1" s="1"/>
  <c r="J2055" i="1"/>
  <c r="J2054" i="1" s="1"/>
  <c r="J2053" i="1" s="1"/>
  <c r="J2052" i="1" s="1"/>
  <c r="I2055" i="1"/>
  <c r="I2054" i="1" s="1"/>
  <c r="I2053" i="1" s="1"/>
  <c r="I2052" i="1" s="1"/>
  <c r="M2049" i="1"/>
  <c r="L2049" i="1"/>
  <c r="L2048" i="1" s="1"/>
  <c r="L2047" i="1" s="1"/>
  <c r="L2046" i="1" s="1"/>
  <c r="K2049" i="1"/>
  <c r="K2048" i="1" s="1"/>
  <c r="K2047" i="1" s="1"/>
  <c r="K2046" i="1" s="1"/>
  <c r="J2049" i="1"/>
  <c r="J2048" i="1" s="1"/>
  <c r="J2047" i="1" s="1"/>
  <c r="J2046" i="1" s="1"/>
  <c r="I2049" i="1"/>
  <c r="I2048" i="1" s="1"/>
  <c r="I2047" i="1" s="1"/>
  <c r="I2046" i="1" s="1"/>
  <c r="M2044" i="1"/>
  <c r="L2044" i="1"/>
  <c r="L2043" i="1" s="1"/>
  <c r="K2044" i="1"/>
  <c r="K2043" i="1" s="1"/>
  <c r="J2044" i="1"/>
  <c r="J2043" i="1" s="1"/>
  <c r="I2044" i="1"/>
  <c r="I2043" i="1" s="1"/>
  <c r="M2041" i="1"/>
  <c r="L2041" i="1"/>
  <c r="L2040" i="1" s="1"/>
  <c r="K2041" i="1"/>
  <c r="K2040" i="1" s="1"/>
  <c r="J2041" i="1"/>
  <c r="J2040" i="1" s="1"/>
  <c r="I2041" i="1"/>
  <c r="I2040" i="1" s="1"/>
  <c r="M2034" i="1"/>
  <c r="N2034" i="1" s="1"/>
  <c r="L2034" i="1"/>
  <c r="K2034" i="1"/>
  <c r="J2034" i="1"/>
  <c r="I2034" i="1"/>
  <c r="M2030" i="1"/>
  <c r="N2030" i="1" s="1"/>
  <c r="L2030" i="1"/>
  <c r="K2030" i="1"/>
  <c r="J2030" i="1"/>
  <c r="I2030" i="1"/>
  <c r="M2026" i="1"/>
  <c r="L2026" i="1"/>
  <c r="L2025" i="1" s="1"/>
  <c r="L2024" i="1" s="1"/>
  <c r="L2023" i="1" s="1"/>
  <c r="K2026" i="1"/>
  <c r="K2025" i="1" s="1"/>
  <c r="K2024" i="1" s="1"/>
  <c r="K2023" i="1" s="1"/>
  <c r="J2026" i="1"/>
  <c r="J2025" i="1" s="1"/>
  <c r="J2024" i="1" s="1"/>
  <c r="J2023" i="1" s="1"/>
  <c r="I2026" i="1"/>
  <c r="I2025" i="1" s="1"/>
  <c r="I2024" i="1" s="1"/>
  <c r="I2023" i="1" s="1"/>
  <c r="M2021" i="1"/>
  <c r="N2021" i="1" s="1"/>
  <c r="L2021" i="1"/>
  <c r="K2021" i="1"/>
  <c r="J2021" i="1"/>
  <c r="I2021" i="1"/>
  <c r="M2019" i="1"/>
  <c r="N2019" i="1" s="1"/>
  <c r="L2019" i="1"/>
  <c r="K2019" i="1"/>
  <c r="J2019" i="1"/>
  <c r="I2019" i="1"/>
  <c r="M2013" i="1"/>
  <c r="N2013" i="1" s="1"/>
  <c r="L2013" i="1"/>
  <c r="K2013" i="1"/>
  <c r="J2013" i="1"/>
  <c r="I2013" i="1"/>
  <c r="M2011" i="1"/>
  <c r="N2011" i="1" s="1"/>
  <c r="L2011" i="1"/>
  <c r="K2011" i="1"/>
  <c r="J2011" i="1"/>
  <c r="I2011" i="1"/>
  <c r="M2005" i="1"/>
  <c r="L2005" i="1"/>
  <c r="L2004" i="1" s="1"/>
  <c r="K2005" i="1"/>
  <c r="K2004" i="1" s="1"/>
  <c r="J2005" i="1"/>
  <c r="J2004" i="1" s="1"/>
  <c r="I2005" i="1"/>
  <c r="I2004" i="1" s="1"/>
  <c r="M2002" i="1"/>
  <c r="L2002" i="1"/>
  <c r="L2001" i="1" s="1"/>
  <c r="K2002" i="1"/>
  <c r="K2001" i="1" s="1"/>
  <c r="J2002" i="1"/>
  <c r="J2001" i="1" s="1"/>
  <c r="I2002" i="1"/>
  <c r="I2001" i="1" s="1"/>
  <c r="M1996" i="1"/>
  <c r="L1996" i="1"/>
  <c r="L1995" i="1" s="1"/>
  <c r="L1994" i="1" s="1"/>
  <c r="L1993" i="1" s="1"/>
  <c r="K1996" i="1"/>
  <c r="K1995" i="1" s="1"/>
  <c r="K1994" i="1" s="1"/>
  <c r="K1993" i="1" s="1"/>
  <c r="J1996" i="1"/>
  <c r="J1995" i="1" s="1"/>
  <c r="J1994" i="1" s="1"/>
  <c r="J1993" i="1" s="1"/>
  <c r="I1996" i="1"/>
  <c r="I1995" i="1" s="1"/>
  <c r="I1994" i="1" s="1"/>
  <c r="I1993" i="1" s="1"/>
  <c r="M1991" i="1"/>
  <c r="L1991" i="1"/>
  <c r="L1990" i="1" s="1"/>
  <c r="L1989" i="1" s="1"/>
  <c r="K1991" i="1"/>
  <c r="K1990" i="1" s="1"/>
  <c r="K1989" i="1" s="1"/>
  <c r="I1991" i="1"/>
  <c r="I1990" i="1" s="1"/>
  <c r="I1989" i="1" s="1"/>
  <c r="M1987" i="1"/>
  <c r="L1987" i="1"/>
  <c r="L1986" i="1" s="1"/>
  <c r="L1985" i="1" s="1"/>
  <c r="K1987" i="1"/>
  <c r="K1986" i="1" s="1"/>
  <c r="K1985" i="1" s="1"/>
  <c r="J1987" i="1"/>
  <c r="J1986" i="1" s="1"/>
  <c r="J1985" i="1" s="1"/>
  <c r="I1987" i="1"/>
  <c r="I1986" i="1" s="1"/>
  <c r="I1985" i="1" s="1"/>
  <c r="M1983" i="1"/>
  <c r="L1983" i="1"/>
  <c r="L1982" i="1" s="1"/>
  <c r="K1983" i="1"/>
  <c r="K1982" i="1" s="1"/>
  <c r="J1983" i="1"/>
  <c r="J1982" i="1" s="1"/>
  <c r="I1983" i="1"/>
  <c r="I1982" i="1" s="1"/>
  <c r="M1980" i="1"/>
  <c r="L1980" i="1"/>
  <c r="L1979" i="1" s="1"/>
  <c r="K1980" i="1"/>
  <c r="K1979" i="1" s="1"/>
  <c r="J1980" i="1"/>
  <c r="J1979" i="1" s="1"/>
  <c r="I1980" i="1"/>
  <c r="I1979" i="1" s="1"/>
  <c r="M1972" i="1"/>
  <c r="N1972" i="1" s="1"/>
  <c r="L1972" i="1"/>
  <c r="K1972" i="1"/>
  <c r="I1972" i="1"/>
  <c r="M1970" i="1"/>
  <c r="N1970" i="1" s="1"/>
  <c r="L1970" i="1"/>
  <c r="K1970" i="1"/>
  <c r="I1970" i="1"/>
  <c r="M1967" i="1"/>
  <c r="L1967" i="1"/>
  <c r="L1966" i="1" s="1"/>
  <c r="K1967" i="1"/>
  <c r="K1966" i="1" s="1"/>
  <c r="I1967" i="1"/>
  <c r="I1966" i="1" s="1"/>
  <c r="M1962" i="1"/>
  <c r="N1962" i="1" s="1"/>
  <c r="L1962" i="1"/>
  <c r="K1962" i="1"/>
  <c r="J1962" i="1"/>
  <c r="I1962" i="1"/>
  <c r="M1960" i="1"/>
  <c r="N1960" i="1" s="1"/>
  <c r="L1960" i="1"/>
  <c r="K1960" i="1"/>
  <c r="J1960" i="1"/>
  <c r="I1960" i="1"/>
  <c r="M1948" i="1"/>
  <c r="L1948" i="1"/>
  <c r="L1947" i="1" s="1"/>
  <c r="L1946" i="1" s="1"/>
  <c r="L1945" i="1" s="1"/>
  <c r="L1944" i="1" s="1"/>
  <c r="L1943" i="1" s="1"/>
  <c r="K1948" i="1"/>
  <c r="K1947" i="1" s="1"/>
  <c r="K1946" i="1" s="1"/>
  <c r="K1945" i="1" s="1"/>
  <c r="K1944" i="1" s="1"/>
  <c r="K1943" i="1" s="1"/>
  <c r="J1948" i="1"/>
  <c r="J1947" i="1" s="1"/>
  <c r="J1946" i="1" s="1"/>
  <c r="J1945" i="1" s="1"/>
  <c r="J1944" i="1" s="1"/>
  <c r="J1943" i="1" s="1"/>
  <c r="I1948" i="1"/>
  <c r="I1947" i="1" s="1"/>
  <c r="I1946" i="1" s="1"/>
  <c r="I1945" i="1" s="1"/>
  <c r="I1944" i="1" s="1"/>
  <c r="I1943" i="1" s="1"/>
  <c r="M1940" i="1"/>
  <c r="L1940" i="1"/>
  <c r="L1939" i="1" s="1"/>
  <c r="L1938" i="1" s="1"/>
  <c r="L1937" i="1" s="1"/>
  <c r="K1940" i="1"/>
  <c r="K1939" i="1" s="1"/>
  <c r="K1938" i="1" s="1"/>
  <c r="K1937" i="1" s="1"/>
  <c r="J1940" i="1"/>
  <c r="J1939" i="1" s="1"/>
  <c r="J1938" i="1" s="1"/>
  <c r="J1937" i="1" s="1"/>
  <c r="I1940" i="1"/>
  <c r="I1939" i="1" s="1"/>
  <c r="I1938" i="1" s="1"/>
  <c r="I1937" i="1" s="1"/>
  <c r="M1931" i="1"/>
  <c r="L1931" i="1"/>
  <c r="L1930" i="1" s="1"/>
  <c r="L1929" i="1" s="1"/>
  <c r="K1931" i="1"/>
  <c r="K1930" i="1" s="1"/>
  <c r="K1929" i="1" s="1"/>
  <c r="J1931" i="1"/>
  <c r="J1930" i="1" s="1"/>
  <c r="J1929" i="1" s="1"/>
  <c r="I1931" i="1"/>
  <c r="I1930" i="1" s="1"/>
  <c r="I1929" i="1" s="1"/>
  <c r="M1927" i="1"/>
  <c r="L1927" i="1"/>
  <c r="L1926" i="1" s="1"/>
  <c r="K1927" i="1"/>
  <c r="K1926" i="1" s="1"/>
  <c r="J1927" i="1"/>
  <c r="J1926" i="1" s="1"/>
  <c r="I1927" i="1"/>
  <c r="I1926" i="1" s="1"/>
  <c r="M1924" i="1"/>
  <c r="L1924" i="1"/>
  <c r="L1923" i="1" s="1"/>
  <c r="K1924" i="1"/>
  <c r="K1923" i="1" s="1"/>
  <c r="J1924" i="1"/>
  <c r="J1923" i="1" s="1"/>
  <c r="I1924" i="1"/>
  <c r="I1923" i="1" s="1"/>
  <c r="M1919" i="1"/>
  <c r="N1919" i="1" s="1"/>
  <c r="L1919" i="1"/>
  <c r="K1919" i="1"/>
  <c r="J1919" i="1"/>
  <c r="I1919" i="1"/>
  <c r="M1917" i="1"/>
  <c r="N1917" i="1" s="1"/>
  <c r="L1917" i="1"/>
  <c r="K1917" i="1"/>
  <c r="J1917" i="1"/>
  <c r="I1917" i="1"/>
  <c r="M1913" i="1"/>
  <c r="L1913" i="1"/>
  <c r="L1912" i="1" s="1"/>
  <c r="K1913" i="1"/>
  <c r="K1912" i="1" s="1"/>
  <c r="J1913" i="1"/>
  <c r="J1912" i="1" s="1"/>
  <c r="I1913" i="1"/>
  <c r="I1912" i="1" s="1"/>
  <c r="M1910" i="1"/>
  <c r="L1910" i="1"/>
  <c r="L1909" i="1" s="1"/>
  <c r="K1910" i="1"/>
  <c r="K1909" i="1" s="1"/>
  <c r="J1910" i="1"/>
  <c r="J1909" i="1" s="1"/>
  <c r="I1910" i="1"/>
  <c r="I1909" i="1" s="1"/>
  <c r="M1906" i="1"/>
  <c r="L1906" i="1"/>
  <c r="L1905" i="1" s="1"/>
  <c r="K1906" i="1"/>
  <c r="K1905" i="1" s="1"/>
  <c r="J1906" i="1"/>
  <c r="J1905" i="1" s="1"/>
  <c r="I1906" i="1"/>
  <c r="I1905" i="1" s="1"/>
  <c r="M1903" i="1"/>
  <c r="L1903" i="1"/>
  <c r="L1902" i="1" s="1"/>
  <c r="K1903" i="1"/>
  <c r="K1902" i="1" s="1"/>
  <c r="J1903" i="1"/>
  <c r="J1902" i="1" s="1"/>
  <c r="I1903" i="1"/>
  <c r="I1902" i="1" s="1"/>
  <c r="M1900" i="1"/>
  <c r="L1900" i="1"/>
  <c r="L1899" i="1" s="1"/>
  <c r="K1900" i="1"/>
  <c r="K1899" i="1" s="1"/>
  <c r="J1900" i="1"/>
  <c r="J1899" i="1" s="1"/>
  <c r="I1900" i="1"/>
  <c r="I1899" i="1" s="1"/>
  <c r="M1897" i="1"/>
  <c r="L1897" i="1"/>
  <c r="L1896" i="1" s="1"/>
  <c r="K1897" i="1"/>
  <c r="K1896" i="1" s="1"/>
  <c r="J1897" i="1"/>
  <c r="J1896" i="1" s="1"/>
  <c r="I1897" i="1"/>
  <c r="I1896" i="1" s="1"/>
  <c r="M1890" i="1"/>
  <c r="N1890" i="1" s="1"/>
  <c r="L1890" i="1"/>
  <c r="K1890" i="1"/>
  <c r="J1890" i="1"/>
  <c r="I1890" i="1"/>
  <c r="M1888" i="1"/>
  <c r="N1888" i="1" s="1"/>
  <c r="L1888" i="1"/>
  <c r="K1888" i="1"/>
  <c r="J1888" i="1"/>
  <c r="I1888" i="1"/>
  <c r="M1886" i="1"/>
  <c r="N1886" i="1" s="1"/>
  <c r="L1886" i="1"/>
  <c r="K1886" i="1"/>
  <c r="J1886" i="1"/>
  <c r="I1886" i="1"/>
  <c r="M1883" i="1"/>
  <c r="N1883" i="1" s="1"/>
  <c r="L1883" i="1"/>
  <c r="K1883" i="1"/>
  <c r="J1883" i="1"/>
  <c r="I1883" i="1"/>
  <c r="M1881" i="1"/>
  <c r="N1881" i="1" s="1"/>
  <c r="L1881" i="1"/>
  <c r="K1881" i="1"/>
  <c r="J1881" i="1"/>
  <c r="I1881" i="1"/>
  <c r="M1876" i="1"/>
  <c r="L1876" i="1"/>
  <c r="L1875" i="1" s="1"/>
  <c r="L1874" i="1" s="1"/>
  <c r="L1873" i="1" s="1"/>
  <c r="K1876" i="1"/>
  <c r="K1875" i="1" s="1"/>
  <c r="K1874" i="1" s="1"/>
  <c r="K1873" i="1" s="1"/>
  <c r="J1876" i="1"/>
  <c r="J1875" i="1" s="1"/>
  <c r="J1874" i="1" s="1"/>
  <c r="J1873" i="1" s="1"/>
  <c r="I1876" i="1"/>
  <c r="I1875" i="1" s="1"/>
  <c r="I1874" i="1" s="1"/>
  <c r="I1873" i="1" s="1"/>
  <c r="M1871" i="1"/>
  <c r="N1871" i="1" s="1"/>
  <c r="L1871" i="1"/>
  <c r="K1871" i="1"/>
  <c r="I1871" i="1"/>
  <c r="M1869" i="1"/>
  <c r="N1869" i="1" s="1"/>
  <c r="L1869" i="1"/>
  <c r="K1869" i="1"/>
  <c r="I1869" i="1"/>
  <c r="M1860" i="1"/>
  <c r="L1860" i="1"/>
  <c r="L1859" i="1" s="1"/>
  <c r="L1858" i="1" s="1"/>
  <c r="K1860" i="1"/>
  <c r="K1859" i="1" s="1"/>
  <c r="K1858" i="1" s="1"/>
  <c r="J1860" i="1"/>
  <c r="J1859" i="1" s="1"/>
  <c r="J1858" i="1" s="1"/>
  <c r="I1860" i="1"/>
  <c r="I1859" i="1" s="1"/>
  <c r="I1858" i="1" s="1"/>
  <c r="M1856" i="1"/>
  <c r="L1856" i="1"/>
  <c r="L1855" i="1" s="1"/>
  <c r="L1854" i="1" s="1"/>
  <c r="L1853" i="1" s="1"/>
  <c r="L1852" i="1" s="1"/>
  <c r="K1856" i="1"/>
  <c r="K1855" i="1" s="1"/>
  <c r="K1854" i="1" s="1"/>
  <c r="K1853" i="1" s="1"/>
  <c r="K1852" i="1" s="1"/>
  <c r="J1856" i="1"/>
  <c r="J1855" i="1" s="1"/>
  <c r="J1854" i="1" s="1"/>
  <c r="J1853" i="1" s="1"/>
  <c r="J1852" i="1" s="1"/>
  <c r="I1856" i="1"/>
  <c r="I1855" i="1" s="1"/>
  <c r="I1854" i="1" s="1"/>
  <c r="I1853" i="1" s="1"/>
  <c r="I1852" i="1" s="1"/>
  <c r="M1848" i="1"/>
  <c r="L1848" i="1"/>
  <c r="L1847" i="1" s="1"/>
  <c r="L1846" i="1" s="1"/>
  <c r="K1848" i="1"/>
  <c r="K1847" i="1" s="1"/>
  <c r="K1846" i="1" s="1"/>
  <c r="J1848" i="1"/>
  <c r="J1847" i="1" s="1"/>
  <c r="J1846" i="1" s="1"/>
  <c r="I1848" i="1"/>
  <c r="I1847" i="1" s="1"/>
  <c r="I1846" i="1" s="1"/>
  <c r="M1841" i="1"/>
  <c r="N1841" i="1" s="1"/>
  <c r="L1841" i="1"/>
  <c r="K1841" i="1"/>
  <c r="J1841" i="1"/>
  <c r="I1841" i="1"/>
  <c r="M1839" i="1"/>
  <c r="N1839" i="1" s="1"/>
  <c r="L1839" i="1"/>
  <c r="K1839" i="1"/>
  <c r="J1839" i="1"/>
  <c r="I1839" i="1"/>
  <c r="M1835" i="1"/>
  <c r="L1835" i="1"/>
  <c r="L1834" i="1" s="1"/>
  <c r="L1833" i="1" s="1"/>
  <c r="L1832" i="1" s="1"/>
  <c r="L1831" i="1" s="1"/>
  <c r="K1835" i="1"/>
  <c r="K1834" i="1" s="1"/>
  <c r="K1833" i="1" s="1"/>
  <c r="K1832" i="1" s="1"/>
  <c r="K1831" i="1" s="1"/>
  <c r="J1835" i="1"/>
  <c r="J1834" i="1" s="1"/>
  <c r="J1833" i="1" s="1"/>
  <c r="J1832" i="1" s="1"/>
  <c r="J1831" i="1" s="1"/>
  <c r="I1835" i="1"/>
  <c r="I1834" i="1" s="1"/>
  <c r="I1833" i="1" s="1"/>
  <c r="I1832" i="1" s="1"/>
  <c r="I1831" i="1" s="1"/>
  <c r="M1827" i="1"/>
  <c r="L1827" i="1"/>
  <c r="L1826" i="1" s="1"/>
  <c r="L1825" i="1" s="1"/>
  <c r="L1824" i="1" s="1"/>
  <c r="L1823" i="1" s="1"/>
  <c r="K1827" i="1"/>
  <c r="K1826" i="1" s="1"/>
  <c r="K1825" i="1" s="1"/>
  <c r="K1824" i="1" s="1"/>
  <c r="K1823" i="1" s="1"/>
  <c r="J1827" i="1"/>
  <c r="J1826" i="1" s="1"/>
  <c r="J1825" i="1" s="1"/>
  <c r="J1824" i="1" s="1"/>
  <c r="J1823" i="1" s="1"/>
  <c r="I1827" i="1"/>
  <c r="I1826" i="1" s="1"/>
  <c r="I1825" i="1" s="1"/>
  <c r="I1824" i="1" s="1"/>
  <c r="I1823" i="1" s="1"/>
  <c r="M1821" i="1"/>
  <c r="L1821" i="1"/>
  <c r="L1820" i="1" s="1"/>
  <c r="L1819" i="1" s="1"/>
  <c r="L1818" i="1" s="1"/>
  <c r="L1817" i="1" s="1"/>
  <c r="K1821" i="1"/>
  <c r="K1820" i="1" s="1"/>
  <c r="K1819" i="1" s="1"/>
  <c r="K1818" i="1" s="1"/>
  <c r="K1817" i="1" s="1"/>
  <c r="J1821" i="1"/>
  <c r="J1820" i="1" s="1"/>
  <c r="J1819" i="1" s="1"/>
  <c r="J1818" i="1" s="1"/>
  <c r="J1817" i="1" s="1"/>
  <c r="I1821" i="1"/>
  <c r="I1820" i="1" s="1"/>
  <c r="I1819" i="1" s="1"/>
  <c r="I1818" i="1" s="1"/>
  <c r="I1817" i="1" s="1"/>
  <c r="M1813" i="1"/>
  <c r="L1813" i="1"/>
  <c r="L1812" i="1" s="1"/>
  <c r="L1811" i="1" s="1"/>
  <c r="L1810" i="1" s="1"/>
  <c r="K1813" i="1"/>
  <c r="K1812" i="1" s="1"/>
  <c r="K1811" i="1" s="1"/>
  <c r="K1810" i="1" s="1"/>
  <c r="J1813" i="1"/>
  <c r="J1812" i="1" s="1"/>
  <c r="J1811" i="1" s="1"/>
  <c r="J1810" i="1" s="1"/>
  <c r="I1813" i="1"/>
  <c r="I1812" i="1" s="1"/>
  <c r="I1811" i="1" s="1"/>
  <c r="I1810" i="1" s="1"/>
  <c r="M1808" i="1"/>
  <c r="L1808" i="1"/>
  <c r="L1807" i="1" s="1"/>
  <c r="L1806" i="1" s="1"/>
  <c r="K1808" i="1"/>
  <c r="K1807" i="1" s="1"/>
  <c r="K1806" i="1" s="1"/>
  <c r="J1808" i="1"/>
  <c r="J1807" i="1" s="1"/>
  <c r="J1806" i="1" s="1"/>
  <c r="I1808" i="1"/>
  <c r="I1807" i="1" s="1"/>
  <c r="I1806" i="1" s="1"/>
  <c r="M1804" i="1"/>
  <c r="L1804" i="1"/>
  <c r="L1803" i="1" s="1"/>
  <c r="L1802" i="1" s="1"/>
  <c r="K1804" i="1"/>
  <c r="K1803" i="1" s="1"/>
  <c r="K1802" i="1" s="1"/>
  <c r="J1804" i="1"/>
  <c r="J1803" i="1" s="1"/>
  <c r="J1802" i="1" s="1"/>
  <c r="I1804" i="1"/>
  <c r="I1803" i="1" s="1"/>
  <c r="I1802" i="1" s="1"/>
  <c r="M1800" i="1"/>
  <c r="L1800" i="1"/>
  <c r="L1799" i="1" s="1"/>
  <c r="L1798" i="1" s="1"/>
  <c r="K1800" i="1"/>
  <c r="K1799" i="1" s="1"/>
  <c r="K1798" i="1" s="1"/>
  <c r="J1800" i="1"/>
  <c r="J1799" i="1" s="1"/>
  <c r="J1798" i="1" s="1"/>
  <c r="I1800" i="1"/>
  <c r="I1799" i="1" s="1"/>
  <c r="I1798" i="1" s="1"/>
  <c r="M1792" i="1"/>
  <c r="L1792" i="1"/>
  <c r="L1791" i="1" s="1"/>
  <c r="L1790" i="1" s="1"/>
  <c r="L1789" i="1" s="1"/>
  <c r="K1792" i="1"/>
  <c r="K1791" i="1" s="1"/>
  <c r="K1790" i="1" s="1"/>
  <c r="K1789" i="1" s="1"/>
  <c r="J1792" i="1"/>
  <c r="J1791" i="1" s="1"/>
  <c r="J1790" i="1" s="1"/>
  <c r="J1789" i="1" s="1"/>
  <c r="I1792" i="1"/>
  <c r="I1791" i="1" s="1"/>
  <c r="I1790" i="1" s="1"/>
  <c r="I1789" i="1" s="1"/>
  <c r="M1787" i="1"/>
  <c r="L1787" i="1"/>
  <c r="L1786" i="1" s="1"/>
  <c r="L1785" i="1" s="1"/>
  <c r="L1784" i="1" s="1"/>
  <c r="K1787" i="1"/>
  <c r="K1786" i="1" s="1"/>
  <c r="K1785" i="1" s="1"/>
  <c r="K1784" i="1" s="1"/>
  <c r="J1787" i="1"/>
  <c r="J1786" i="1" s="1"/>
  <c r="J1785" i="1" s="1"/>
  <c r="J1784" i="1" s="1"/>
  <c r="I1787" i="1"/>
  <c r="I1786" i="1" s="1"/>
  <c r="I1785" i="1" s="1"/>
  <c r="I1784" i="1" s="1"/>
  <c r="M1782" i="1"/>
  <c r="N1782" i="1" s="1"/>
  <c r="L1782" i="1"/>
  <c r="K1782" i="1"/>
  <c r="J1782" i="1"/>
  <c r="I1782" i="1"/>
  <c r="M1780" i="1"/>
  <c r="N1780" i="1" s="1"/>
  <c r="L1780" i="1"/>
  <c r="K1780" i="1"/>
  <c r="J1780" i="1"/>
  <c r="I1780" i="1"/>
  <c r="M1778" i="1"/>
  <c r="N1778" i="1" s="1"/>
  <c r="L1778" i="1"/>
  <c r="K1778" i="1"/>
  <c r="J1778" i="1"/>
  <c r="I1778" i="1"/>
  <c r="M1771" i="1"/>
  <c r="L1771" i="1"/>
  <c r="L1770" i="1" s="1"/>
  <c r="L1769" i="1" s="1"/>
  <c r="L1768" i="1" s="1"/>
  <c r="K1771" i="1"/>
  <c r="K1770" i="1" s="1"/>
  <c r="K1769" i="1" s="1"/>
  <c r="K1768" i="1" s="1"/>
  <c r="J1771" i="1"/>
  <c r="J1770" i="1" s="1"/>
  <c r="J1769" i="1" s="1"/>
  <c r="J1768" i="1" s="1"/>
  <c r="I1771" i="1"/>
  <c r="I1770" i="1" s="1"/>
  <c r="I1769" i="1" s="1"/>
  <c r="I1768" i="1" s="1"/>
  <c r="M1766" i="1"/>
  <c r="N1766" i="1" s="1"/>
  <c r="L1766" i="1"/>
  <c r="K1766" i="1"/>
  <c r="J1766" i="1"/>
  <c r="I1766" i="1"/>
  <c r="M1764" i="1"/>
  <c r="N1764" i="1" s="1"/>
  <c r="L1764" i="1"/>
  <c r="K1764" i="1"/>
  <c r="J1764" i="1"/>
  <c r="I1764" i="1"/>
  <c r="M1760" i="1"/>
  <c r="L1760" i="1"/>
  <c r="L1759" i="1" s="1"/>
  <c r="L1758" i="1" s="1"/>
  <c r="L1757" i="1" s="1"/>
  <c r="K1760" i="1"/>
  <c r="K1759" i="1" s="1"/>
  <c r="K1758" i="1" s="1"/>
  <c r="K1757" i="1" s="1"/>
  <c r="J1760" i="1"/>
  <c r="J1759" i="1" s="1"/>
  <c r="J1758" i="1" s="1"/>
  <c r="J1757" i="1" s="1"/>
  <c r="I1760" i="1"/>
  <c r="I1759" i="1" s="1"/>
  <c r="I1758" i="1" s="1"/>
  <c r="I1757" i="1" s="1"/>
  <c r="M1755" i="1"/>
  <c r="L1755" i="1"/>
  <c r="L1754" i="1" s="1"/>
  <c r="L1753" i="1" s="1"/>
  <c r="K1755" i="1"/>
  <c r="K1754" i="1" s="1"/>
  <c r="K1753" i="1" s="1"/>
  <c r="J1755" i="1"/>
  <c r="J1754" i="1" s="1"/>
  <c r="J1753" i="1" s="1"/>
  <c r="I1755" i="1"/>
  <c r="I1754" i="1" s="1"/>
  <c r="I1753" i="1" s="1"/>
  <c r="M1751" i="1"/>
  <c r="L1751" i="1"/>
  <c r="L1750" i="1" s="1"/>
  <c r="L1749" i="1" s="1"/>
  <c r="K1751" i="1"/>
  <c r="K1750" i="1" s="1"/>
  <c r="K1749" i="1" s="1"/>
  <c r="J1751" i="1"/>
  <c r="J1750" i="1" s="1"/>
  <c r="J1749" i="1" s="1"/>
  <c r="I1751" i="1"/>
  <c r="I1750" i="1" s="1"/>
  <c r="I1749" i="1" s="1"/>
  <c r="M1745" i="1"/>
  <c r="L1745" i="1"/>
  <c r="L1744" i="1" s="1"/>
  <c r="L1743" i="1" s="1"/>
  <c r="K1745" i="1"/>
  <c r="K1744" i="1" s="1"/>
  <c r="K1743" i="1" s="1"/>
  <c r="J1745" i="1"/>
  <c r="J1744" i="1" s="1"/>
  <c r="J1743" i="1" s="1"/>
  <c r="I1745" i="1"/>
  <c r="I1744" i="1" s="1"/>
  <c r="I1743" i="1" s="1"/>
  <c r="M1741" i="1"/>
  <c r="N1741" i="1" s="1"/>
  <c r="L1741" i="1"/>
  <c r="K1741" i="1"/>
  <c r="J1741" i="1"/>
  <c r="I1741" i="1"/>
  <c r="M1739" i="1"/>
  <c r="N1739" i="1" s="1"/>
  <c r="L1739" i="1"/>
  <c r="K1739" i="1"/>
  <c r="J1739" i="1"/>
  <c r="I1739" i="1"/>
  <c r="M1735" i="1"/>
  <c r="N1735" i="1" s="1"/>
  <c r="L1735" i="1"/>
  <c r="K1735" i="1"/>
  <c r="J1735" i="1"/>
  <c r="I1735" i="1"/>
  <c r="M1727" i="1"/>
  <c r="L1727" i="1"/>
  <c r="L1726" i="1" s="1"/>
  <c r="K1727" i="1"/>
  <c r="K1726" i="1" s="1"/>
  <c r="J1727" i="1"/>
  <c r="J1726" i="1" s="1"/>
  <c r="I1727" i="1"/>
  <c r="I1726" i="1" s="1"/>
  <c r="M1724" i="1"/>
  <c r="L1724" i="1"/>
  <c r="L1723" i="1" s="1"/>
  <c r="K1724" i="1"/>
  <c r="K1723" i="1" s="1"/>
  <c r="J1724" i="1"/>
  <c r="J1723" i="1" s="1"/>
  <c r="I1724" i="1"/>
  <c r="I1723" i="1" s="1"/>
  <c r="M1719" i="1"/>
  <c r="L1719" i="1"/>
  <c r="L1718" i="1" s="1"/>
  <c r="L1717" i="1" s="1"/>
  <c r="L1716" i="1" s="1"/>
  <c r="L1715" i="1" s="1"/>
  <c r="K1719" i="1"/>
  <c r="K1718" i="1" s="1"/>
  <c r="K1717" i="1" s="1"/>
  <c r="K1716" i="1" s="1"/>
  <c r="K1715" i="1" s="1"/>
  <c r="J1719" i="1"/>
  <c r="J1718" i="1" s="1"/>
  <c r="J1717" i="1" s="1"/>
  <c r="J1716" i="1" s="1"/>
  <c r="J1715" i="1" s="1"/>
  <c r="I1719" i="1"/>
  <c r="I1718" i="1" s="1"/>
  <c r="I1717" i="1" s="1"/>
  <c r="I1716" i="1" s="1"/>
  <c r="I1715" i="1" s="1"/>
  <c r="M1712" i="1"/>
  <c r="L1712" i="1"/>
  <c r="L1711" i="1" s="1"/>
  <c r="L1710" i="1" s="1"/>
  <c r="L1709" i="1" s="1"/>
  <c r="L1708" i="1" s="1"/>
  <c r="L1707" i="1" s="1"/>
  <c r="K1712" i="1"/>
  <c r="K1711" i="1" s="1"/>
  <c r="K1710" i="1" s="1"/>
  <c r="K1709" i="1" s="1"/>
  <c r="K1708" i="1" s="1"/>
  <c r="K1707" i="1" s="1"/>
  <c r="J1712" i="1"/>
  <c r="J1711" i="1" s="1"/>
  <c r="J1710" i="1" s="1"/>
  <c r="J1709" i="1" s="1"/>
  <c r="J1708" i="1" s="1"/>
  <c r="J1707" i="1" s="1"/>
  <c r="I1712" i="1"/>
  <c r="I1711" i="1" s="1"/>
  <c r="I1710" i="1" s="1"/>
  <c r="I1709" i="1" s="1"/>
  <c r="I1708" i="1" s="1"/>
  <c r="I1707" i="1" s="1"/>
  <c r="M1704" i="1"/>
  <c r="N1704" i="1" s="1"/>
  <c r="L1704" i="1"/>
  <c r="K1704" i="1"/>
  <c r="J1704" i="1"/>
  <c r="I1704" i="1"/>
  <c r="M1702" i="1"/>
  <c r="N1702" i="1" s="1"/>
  <c r="L1702" i="1"/>
  <c r="K1702" i="1"/>
  <c r="J1702" i="1"/>
  <c r="I1702" i="1"/>
  <c r="M1698" i="1"/>
  <c r="L1698" i="1"/>
  <c r="L1697" i="1" s="1"/>
  <c r="L1696" i="1" s="1"/>
  <c r="L1695" i="1" s="1"/>
  <c r="K1698" i="1"/>
  <c r="K1697" i="1" s="1"/>
  <c r="K1696" i="1" s="1"/>
  <c r="K1695" i="1" s="1"/>
  <c r="J1698" i="1"/>
  <c r="J1697" i="1" s="1"/>
  <c r="J1696" i="1" s="1"/>
  <c r="J1695" i="1" s="1"/>
  <c r="I1698" i="1"/>
  <c r="I1697" i="1" s="1"/>
  <c r="I1696" i="1" s="1"/>
  <c r="I1695" i="1" s="1"/>
  <c r="M1692" i="1"/>
  <c r="L1692" i="1"/>
  <c r="L1691" i="1" s="1"/>
  <c r="L1690" i="1" s="1"/>
  <c r="L1689" i="1" s="1"/>
  <c r="K1692" i="1"/>
  <c r="K1691" i="1" s="1"/>
  <c r="K1690" i="1" s="1"/>
  <c r="K1689" i="1" s="1"/>
  <c r="J1692" i="1"/>
  <c r="J1691" i="1" s="1"/>
  <c r="J1690" i="1" s="1"/>
  <c r="J1689" i="1" s="1"/>
  <c r="I1692" i="1"/>
  <c r="I1691" i="1" s="1"/>
  <c r="I1690" i="1" s="1"/>
  <c r="I1689" i="1" s="1"/>
  <c r="M1687" i="1"/>
  <c r="L1687" i="1"/>
  <c r="L1686" i="1" s="1"/>
  <c r="K1687" i="1"/>
  <c r="K1686" i="1" s="1"/>
  <c r="J1687" i="1"/>
  <c r="J1686" i="1" s="1"/>
  <c r="I1687" i="1"/>
  <c r="I1686" i="1" s="1"/>
  <c r="M1684" i="1"/>
  <c r="L1684" i="1"/>
  <c r="L1683" i="1" s="1"/>
  <c r="K1684" i="1"/>
  <c r="K1683" i="1" s="1"/>
  <c r="J1684" i="1"/>
  <c r="J1683" i="1" s="1"/>
  <c r="I1684" i="1"/>
  <c r="I1683" i="1" s="1"/>
  <c r="M1677" i="1"/>
  <c r="N1677" i="1" s="1"/>
  <c r="L1677" i="1"/>
  <c r="K1677" i="1"/>
  <c r="J1677" i="1"/>
  <c r="I1677" i="1"/>
  <c r="M1675" i="1"/>
  <c r="N1675" i="1" s="1"/>
  <c r="L1675" i="1"/>
  <c r="K1675" i="1"/>
  <c r="J1675" i="1"/>
  <c r="I1675" i="1"/>
  <c r="M1671" i="1"/>
  <c r="L1671" i="1"/>
  <c r="L1670" i="1" s="1"/>
  <c r="L1669" i="1" s="1"/>
  <c r="L1668" i="1" s="1"/>
  <c r="K1671" i="1"/>
  <c r="K1670" i="1" s="1"/>
  <c r="K1669" i="1" s="1"/>
  <c r="K1668" i="1" s="1"/>
  <c r="J1671" i="1"/>
  <c r="J1670" i="1" s="1"/>
  <c r="J1669" i="1" s="1"/>
  <c r="J1668" i="1" s="1"/>
  <c r="I1671" i="1"/>
  <c r="I1670" i="1" s="1"/>
  <c r="I1669" i="1" s="1"/>
  <c r="I1668" i="1" s="1"/>
  <c r="M1666" i="1"/>
  <c r="N1666" i="1" s="1"/>
  <c r="L1666" i="1"/>
  <c r="K1666" i="1"/>
  <c r="J1666" i="1"/>
  <c r="I1666" i="1"/>
  <c r="M1664" i="1"/>
  <c r="N1664" i="1" s="1"/>
  <c r="L1664" i="1"/>
  <c r="K1664" i="1"/>
  <c r="J1664" i="1"/>
  <c r="I1664" i="1"/>
  <c r="M1658" i="1"/>
  <c r="N1658" i="1" s="1"/>
  <c r="L1658" i="1"/>
  <c r="K1658" i="1"/>
  <c r="J1658" i="1"/>
  <c r="I1658" i="1"/>
  <c r="M1656" i="1"/>
  <c r="N1656" i="1" s="1"/>
  <c r="L1656" i="1"/>
  <c r="K1656" i="1"/>
  <c r="J1656" i="1"/>
  <c r="I1656" i="1"/>
  <c r="M1652" i="1"/>
  <c r="L1652" i="1"/>
  <c r="L1651" i="1" s="1"/>
  <c r="L1650" i="1" s="1"/>
  <c r="K1652" i="1"/>
  <c r="K1651" i="1" s="1"/>
  <c r="K1650" i="1" s="1"/>
  <c r="J1652" i="1"/>
  <c r="J1651" i="1" s="1"/>
  <c r="J1650" i="1" s="1"/>
  <c r="I1652" i="1"/>
  <c r="I1651" i="1" s="1"/>
  <c r="I1650" i="1" s="1"/>
  <c r="M1646" i="1"/>
  <c r="L1646" i="1"/>
  <c r="L1645" i="1" s="1"/>
  <c r="K1646" i="1"/>
  <c r="K1645" i="1" s="1"/>
  <c r="J1646" i="1"/>
  <c r="J1645" i="1" s="1"/>
  <c r="I1646" i="1"/>
  <c r="I1645" i="1" s="1"/>
  <c r="M1643" i="1"/>
  <c r="L1643" i="1"/>
  <c r="L1642" i="1" s="1"/>
  <c r="K1643" i="1"/>
  <c r="K1642" i="1" s="1"/>
  <c r="J1643" i="1"/>
  <c r="J1642" i="1" s="1"/>
  <c r="I1643" i="1"/>
  <c r="I1642" i="1" s="1"/>
  <c r="M1637" i="1"/>
  <c r="L1637" i="1"/>
  <c r="L1636" i="1" s="1"/>
  <c r="L1635" i="1" s="1"/>
  <c r="L1634" i="1" s="1"/>
  <c r="K1637" i="1"/>
  <c r="K1636" i="1" s="1"/>
  <c r="K1635" i="1" s="1"/>
  <c r="K1634" i="1" s="1"/>
  <c r="J1637" i="1"/>
  <c r="J1636" i="1" s="1"/>
  <c r="J1635" i="1" s="1"/>
  <c r="J1634" i="1" s="1"/>
  <c r="I1637" i="1"/>
  <c r="I1636" i="1" s="1"/>
  <c r="I1635" i="1" s="1"/>
  <c r="I1634" i="1" s="1"/>
  <c r="M1632" i="1"/>
  <c r="L1632" i="1"/>
  <c r="L1631" i="1" s="1"/>
  <c r="L1630" i="1" s="1"/>
  <c r="K1632" i="1"/>
  <c r="K1631" i="1" s="1"/>
  <c r="K1630" i="1" s="1"/>
  <c r="I1632" i="1"/>
  <c r="I1631" i="1" s="1"/>
  <c r="I1630" i="1" s="1"/>
  <c r="M1628" i="1"/>
  <c r="L1628" i="1"/>
  <c r="L1627" i="1" s="1"/>
  <c r="L1626" i="1" s="1"/>
  <c r="K1628" i="1"/>
  <c r="K1627" i="1" s="1"/>
  <c r="K1626" i="1" s="1"/>
  <c r="J1628" i="1"/>
  <c r="J1627" i="1" s="1"/>
  <c r="J1626" i="1" s="1"/>
  <c r="I1628" i="1"/>
  <c r="I1627" i="1" s="1"/>
  <c r="I1626" i="1" s="1"/>
  <c r="M1624" i="1"/>
  <c r="L1624" i="1"/>
  <c r="L1623" i="1" s="1"/>
  <c r="K1624" i="1"/>
  <c r="K1623" i="1" s="1"/>
  <c r="J1624" i="1"/>
  <c r="J1623" i="1" s="1"/>
  <c r="I1624" i="1"/>
  <c r="I1623" i="1" s="1"/>
  <c r="M1621" i="1"/>
  <c r="L1621" i="1"/>
  <c r="L1620" i="1" s="1"/>
  <c r="K1621" i="1"/>
  <c r="K1620" i="1" s="1"/>
  <c r="J1621" i="1"/>
  <c r="J1620" i="1" s="1"/>
  <c r="I1621" i="1"/>
  <c r="I1620" i="1" s="1"/>
  <c r="M1613" i="1"/>
  <c r="N1613" i="1" s="1"/>
  <c r="L1613" i="1"/>
  <c r="K1613" i="1"/>
  <c r="I1613" i="1"/>
  <c r="M1611" i="1"/>
  <c r="N1611" i="1" s="1"/>
  <c r="L1611" i="1"/>
  <c r="K1611" i="1"/>
  <c r="I1611" i="1"/>
  <c r="M1608" i="1"/>
  <c r="L1608" i="1"/>
  <c r="L1607" i="1" s="1"/>
  <c r="K1608" i="1"/>
  <c r="K1607" i="1" s="1"/>
  <c r="I1608" i="1"/>
  <c r="I1607" i="1" s="1"/>
  <c r="M1603" i="1"/>
  <c r="N1603" i="1" s="1"/>
  <c r="L1603" i="1"/>
  <c r="K1603" i="1"/>
  <c r="J1603" i="1"/>
  <c r="I1603" i="1"/>
  <c r="M1601" i="1"/>
  <c r="N1601" i="1" s="1"/>
  <c r="L1601" i="1"/>
  <c r="K1601" i="1"/>
  <c r="J1601" i="1"/>
  <c r="I1601" i="1"/>
  <c r="M1594" i="1"/>
  <c r="L1594" i="1"/>
  <c r="L1593" i="1" s="1"/>
  <c r="L1592" i="1" s="1"/>
  <c r="L1591" i="1" s="1"/>
  <c r="K1594" i="1"/>
  <c r="K1593" i="1" s="1"/>
  <c r="K1592" i="1" s="1"/>
  <c r="K1591" i="1" s="1"/>
  <c r="J1594" i="1"/>
  <c r="J1593" i="1" s="1"/>
  <c r="J1592" i="1" s="1"/>
  <c r="J1591" i="1" s="1"/>
  <c r="I1594" i="1"/>
  <c r="I1593" i="1" s="1"/>
  <c r="I1592" i="1" s="1"/>
  <c r="I1591" i="1" s="1"/>
  <c r="M1589" i="1"/>
  <c r="L1589" i="1"/>
  <c r="L1588" i="1" s="1"/>
  <c r="L1587" i="1" s="1"/>
  <c r="L1586" i="1" s="1"/>
  <c r="L1585" i="1" s="1"/>
  <c r="K1589" i="1"/>
  <c r="K1588" i="1" s="1"/>
  <c r="K1587" i="1" s="1"/>
  <c r="K1586" i="1" s="1"/>
  <c r="K1585" i="1" s="1"/>
  <c r="J1589" i="1"/>
  <c r="J1588" i="1" s="1"/>
  <c r="J1587" i="1" s="1"/>
  <c r="J1586" i="1" s="1"/>
  <c r="J1585" i="1" s="1"/>
  <c r="I1589" i="1"/>
  <c r="I1588" i="1" s="1"/>
  <c r="I1587" i="1" s="1"/>
  <c r="I1586" i="1" s="1"/>
  <c r="I1585" i="1" s="1"/>
  <c r="M1581" i="1"/>
  <c r="L1581" i="1"/>
  <c r="L1580" i="1" s="1"/>
  <c r="L1579" i="1" s="1"/>
  <c r="L1578" i="1" s="1"/>
  <c r="K1581" i="1"/>
  <c r="K1580" i="1" s="1"/>
  <c r="K1579" i="1" s="1"/>
  <c r="K1578" i="1" s="1"/>
  <c r="J1581" i="1"/>
  <c r="J1580" i="1" s="1"/>
  <c r="J1579" i="1" s="1"/>
  <c r="J1578" i="1" s="1"/>
  <c r="I1581" i="1"/>
  <c r="I1580" i="1" s="1"/>
  <c r="I1579" i="1" s="1"/>
  <c r="I1578" i="1" s="1"/>
  <c r="M1572" i="1"/>
  <c r="L1572" i="1"/>
  <c r="L1571" i="1" s="1"/>
  <c r="L1570" i="1" s="1"/>
  <c r="K1572" i="1"/>
  <c r="K1571" i="1" s="1"/>
  <c r="K1570" i="1" s="1"/>
  <c r="J1572" i="1"/>
  <c r="J1571" i="1" s="1"/>
  <c r="J1570" i="1" s="1"/>
  <c r="I1572" i="1"/>
  <c r="I1571" i="1" s="1"/>
  <c r="I1570" i="1" s="1"/>
  <c r="M1568" i="1"/>
  <c r="L1568" i="1"/>
  <c r="L1567" i="1" s="1"/>
  <c r="K1568" i="1"/>
  <c r="K1567" i="1" s="1"/>
  <c r="J1568" i="1"/>
  <c r="J1567" i="1" s="1"/>
  <c r="I1568" i="1"/>
  <c r="I1567" i="1" s="1"/>
  <c r="M1565" i="1"/>
  <c r="L1565" i="1"/>
  <c r="L1564" i="1" s="1"/>
  <c r="K1565" i="1"/>
  <c r="K1564" i="1" s="1"/>
  <c r="J1565" i="1"/>
  <c r="J1564" i="1" s="1"/>
  <c r="I1565" i="1"/>
  <c r="I1564" i="1" s="1"/>
  <c r="M1560" i="1"/>
  <c r="N1560" i="1" s="1"/>
  <c r="L1560" i="1"/>
  <c r="K1560" i="1"/>
  <c r="J1560" i="1"/>
  <c r="I1560" i="1"/>
  <c r="M1558" i="1"/>
  <c r="N1558" i="1" s="1"/>
  <c r="L1558" i="1"/>
  <c r="K1558" i="1"/>
  <c r="J1558" i="1"/>
  <c r="I1558" i="1"/>
  <c r="M1554" i="1"/>
  <c r="L1554" i="1"/>
  <c r="L1553" i="1" s="1"/>
  <c r="K1554" i="1"/>
  <c r="K1553" i="1" s="1"/>
  <c r="J1554" i="1"/>
  <c r="J1553" i="1" s="1"/>
  <c r="I1554" i="1"/>
  <c r="I1553" i="1" s="1"/>
  <c r="M1551" i="1"/>
  <c r="L1551" i="1"/>
  <c r="L1550" i="1" s="1"/>
  <c r="K1551" i="1"/>
  <c r="K1550" i="1" s="1"/>
  <c r="J1551" i="1"/>
  <c r="J1550" i="1" s="1"/>
  <c r="I1551" i="1"/>
  <c r="I1550" i="1" s="1"/>
  <c r="M1547" i="1"/>
  <c r="L1547" i="1"/>
  <c r="L1546" i="1" s="1"/>
  <c r="K1547" i="1"/>
  <c r="K1546" i="1" s="1"/>
  <c r="J1547" i="1"/>
  <c r="J1546" i="1" s="1"/>
  <c r="I1547" i="1"/>
  <c r="I1546" i="1" s="1"/>
  <c r="M1544" i="1"/>
  <c r="L1544" i="1"/>
  <c r="L1543" i="1" s="1"/>
  <c r="K1544" i="1"/>
  <c r="K1543" i="1" s="1"/>
  <c r="J1544" i="1"/>
  <c r="J1543" i="1" s="1"/>
  <c r="I1544" i="1"/>
  <c r="I1543" i="1" s="1"/>
  <c r="M1541" i="1"/>
  <c r="L1541" i="1"/>
  <c r="L1540" i="1" s="1"/>
  <c r="K1541" i="1"/>
  <c r="K1540" i="1" s="1"/>
  <c r="J1541" i="1"/>
  <c r="J1540" i="1" s="1"/>
  <c r="I1541" i="1"/>
  <c r="I1540" i="1" s="1"/>
  <c r="M1538" i="1"/>
  <c r="L1538" i="1"/>
  <c r="L1537" i="1" s="1"/>
  <c r="K1538" i="1"/>
  <c r="K1537" i="1" s="1"/>
  <c r="J1538" i="1"/>
  <c r="J1537" i="1" s="1"/>
  <c r="I1538" i="1"/>
  <c r="I1537" i="1" s="1"/>
  <c r="M1531" i="1"/>
  <c r="N1531" i="1" s="1"/>
  <c r="L1531" i="1"/>
  <c r="K1531" i="1"/>
  <c r="J1531" i="1"/>
  <c r="I1531" i="1"/>
  <c r="M1529" i="1"/>
  <c r="N1529" i="1" s="1"/>
  <c r="L1529" i="1"/>
  <c r="K1529" i="1"/>
  <c r="J1529" i="1"/>
  <c r="I1529" i="1"/>
  <c r="M1527" i="1"/>
  <c r="N1527" i="1" s="1"/>
  <c r="L1527" i="1"/>
  <c r="K1527" i="1"/>
  <c r="J1527" i="1"/>
  <c r="I1527" i="1"/>
  <c r="M1524" i="1"/>
  <c r="L1524" i="1"/>
  <c r="L1523" i="1" s="1"/>
  <c r="K1524" i="1"/>
  <c r="K1523" i="1" s="1"/>
  <c r="J1524" i="1"/>
  <c r="J1523" i="1" s="1"/>
  <c r="I1524" i="1"/>
  <c r="I1523" i="1" s="1"/>
  <c r="M1515" i="1"/>
  <c r="L1515" i="1"/>
  <c r="L1514" i="1" s="1"/>
  <c r="L1513" i="1" s="1"/>
  <c r="L1512" i="1" s="1"/>
  <c r="K1515" i="1"/>
  <c r="K1514" i="1" s="1"/>
  <c r="K1513" i="1" s="1"/>
  <c r="K1512" i="1" s="1"/>
  <c r="J1515" i="1"/>
  <c r="J1514" i="1" s="1"/>
  <c r="J1513" i="1" s="1"/>
  <c r="J1512" i="1" s="1"/>
  <c r="I1515" i="1"/>
  <c r="I1514" i="1" s="1"/>
  <c r="I1513" i="1" s="1"/>
  <c r="I1512" i="1" s="1"/>
  <c r="M1510" i="1"/>
  <c r="N1510" i="1" s="1"/>
  <c r="L1510" i="1"/>
  <c r="K1510" i="1"/>
  <c r="I1510" i="1"/>
  <c r="M1508" i="1"/>
  <c r="N1508" i="1" s="1"/>
  <c r="L1508" i="1"/>
  <c r="K1508" i="1"/>
  <c r="I1508" i="1"/>
  <c r="M1499" i="1"/>
  <c r="L1499" i="1"/>
  <c r="L1498" i="1" s="1"/>
  <c r="L1497" i="1" s="1"/>
  <c r="L1496" i="1" s="1"/>
  <c r="L1495" i="1" s="1"/>
  <c r="L1494" i="1" s="1"/>
  <c r="L1493" i="1" s="1"/>
  <c r="K1499" i="1"/>
  <c r="K1498" i="1" s="1"/>
  <c r="K1497" i="1" s="1"/>
  <c r="K1496" i="1" s="1"/>
  <c r="K1495" i="1" s="1"/>
  <c r="K1494" i="1" s="1"/>
  <c r="K1493" i="1" s="1"/>
  <c r="J1499" i="1"/>
  <c r="J1498" i="1" s="1"/>
  <c r="J1497" i="1" s="1"/>
  <c r="J1496" i="1" s="1"/>
  <c r="J1495" i="1" s="1"/>
  <c r="J1494" i="1" s="1"/>
  <c r="J1493" i="1" s="1"/>
  <c r="I1499" i="1"/>
  <c r="I1498" i="1" s="1"/>
  <c r="I1497" i="1" s="1"/>
  <c r="I1496" i="1" s="1"/>
  <c r="I1495" i="1" s="1"/>
  <c r="I1494" i="1" s="1"/>
  <c r="I1493" i="1" s="1"/>
  <c r="M1491" i="1"/>
  <c r="L1491" i="1"/>
  <c r="L1490" i="1" s="1"/>
  <c r="L1489" i="1" s="1"/>
  <c r="L1488" i="1" s="1"/>
  <c r="K1491" i="1"/>
  <c r="K1490" i="1" s="1"/>
  <c r="K1489" i="1" s="1"/>
  <c r="K1488" i="1" s="1"/>
  <c r="J1491" i="1"/>
  <c r="J1490" i="1" s="1"/>
  <c r="J1489" i="1" s="1"/>
  <c r="J1488" i="1" s="1"/>
  <c r="I1491" i="1"/>
  <c r="I1490" i="1" s="1"/>
  <c r="I1489" i="1" s="1"/>
  <c r="I1488" i="1" s="1"/>
  <c r="M1486" i="1"/>
  <c r="L1486" i="1"/>
  <c r="L1485" i="1" s="1"/>
  <c r="L1484" i="1" s="1"/>
  <c r="L1483" i="1" s="1"/>
  <c r="L1482" i="1" s="1"/>
  <c r="K1486" i="1"/>
  <c r="K1485" i="1" s="1"/>
  <c r="K1484" i="1" s="1"/>
  <c r="K1483" i="1" s="1"/>
  <c r="K1482" i="1" s="1"/>
  <c r="J1486" i="1"/>
  <c r="J1485" i="1" s="1"/>
  <c r="J1484" i="1" s="1"/>
  <c r="J1483" i="1" s="1"/>
  <c r="J1482" i="1" s="1"/>
  <c r="I1486" i="1"/>
  <c r="I1485" i="1" s="1"/>
  <c r="I1484" i="1" s="1"/>
  <c r="I1483" i="1" s="1"/>
  <c r="I1482" i="1" s="1"/>
  <c r="M1478" i="1"/>
  <c r="N1478" i="1" s="1"/>
  <c r="L1478" i="1"/>
  <c r="K1478" i="1"/>
  <c r="J1478" i="1"/>
  <c r="I1478" i="1"/>
  <c r="M1476" i="1"/>
  <c r="N1476" i="1" s="1"/>
  <c r="L1476" i="1"/>
  <c r="K1476" i="1"/>
  <c r="J1476" i="1"/>
  <c r="I1476" i="1"/>
  <c r="M1472" i="1"/>
  <c r="L1472" i="1"/>
  <c r="L1471" i="1" s="1"/>
  <c r="L1470" i="1" s="1"/>
  <c r="L1469" i="1" s="1"/>
  <c r="L1468" i="1" s="1"/>
  <c r="K1472" i="1"/>
  <c r="K1471" i="1" s="1"/>
  <c r="K1470" i="1" s="1"/>
  <c r="K1469" i="1" s="1"/>
  <c r="K1468" i="1" s="1"/>
  <c r="J1472" i="1"/>
  <c r="J1471" i="1" s="1"/>
  <c r="J1470" i="1" s="1"/>
  <c r="J1469" i="1" s="1"/>
  <c r="J1468" i="1" s="1"/>
  <c r="I1472" i="1"/>
  <c r="I1471" i="1" s="1"/>
  <c r="I1470" i="1" s="1"/>
  <c r="I1469" i="1" s="1"/>
  <c r="I1468" i="1" s="1"/>
  <c r="M1464" i="1"/>
  <c r="L1464" i="1"/>
  <c r="L1463" i="1" s="1"/>
  <c r="L1462" i="1" s="1"/>
  <c r="L1461" i="1" s="1"/>
  <c r="L1460" i="1" s="1"/>
  <c r="K1464" i="1"/>
  <c r="K1463" i="1" s="1"/>
  <c r="K1462" i="1" s="1"/>
  <c r="K1461" i="1" s="1"/>
  <c r="K1460" i="1" s="1"/>
  <c r="J1464" i="1"/>
  <c r="J1463" i="1" s="1"/>
  <c r="J1462" i="1" s="1"/>
  <c r="J1461" i="1" s="1"/>
  <c r="J1460" i="1" s="1"/>
  <c r="I1464" i="1"/>
  <c r="I1463" i="1" s="1"/>
  <c r="I1462" i="1" s="1"/>
  <c r="I1461" i="1" s="1"/>
  <c r="I1460" i="1" s="1"/>
  <c r="M1458" i="1"/>
  <c r="L1458" i="1"/>
  <c r="L1457" i="1" s="1"/>
  <c r="L1456" i="1" s="1"/>
  <c r="L1455" i="1" s="1"/>
  <c r="L1454" i="1" s="1"/>
  <c r="K1458" i="1"/>
  <c r="K1457" i="1" s="1"/>
  <c r="K1456" i="1" s="1"/>
  <c r="K1455" i="1" s="1"/>
  <c r="K1454" i="1" s="1"/>
  <c r="J1458" i="1"/>
  <c r="J1457" i="1" s="1"/>
  <c r="J1456" i="1" s="1"/>
  <c r="J1455" i="1" s="1"/>
  <c r="J1454" i="1" s="1"/>
  <c r="I1458" i="1"/>
  <c r="I1457" i="1" s="1"/>
  <c r="I1456" i="1" s="1"/>
  <c r="I1455" i="1" s="1"/>
  <c r="I1454" i="1" s="1"/>
  <c r="M1450" i="1"/>
  <c r="L1450" i="1"/>
  <c r="L1449" i="1" s="1"/>
  <c r="L1448" i="1" s="1"/>
  <c r="L1447" i="1" s="1"/>
  <c r="K1450" i="1"/>
  <c r="K1449" i="1" s="1"/>
  <c r="K1448" i="1" s="1"/>
  <c r="K1447" i="1" s="1"/>
  <c r="J1450" i="1"/>
  <c r="J1449" i="1" s="1"/>
  <c r="J1448" i="1" s="1"/>
  <c r="J1447" i="1" s="1"/>
  <c r="I1450" i="1"/>
  <c r="I1449" i="1" s="1"/>
  <c r="I1448" i="1" s="1"/>
  <c r="I1447" i="1" s="1"/>
  <c r="M1445" i="1"/>
  <c r="L1445" i="1"/>
  <c r="L1444" i="1" s="1"/>
  <c r="L1443" i="1" s="1"/>
  <c r="K1445" i="1"/>
  <c r="K1444" i="1" s="1"/>
  <c r="K1443" i="1" s="1"/>
  <c r="J1445" i="1"/>
  <c r="J1444" i="1" s="1"/>
  <c r="J1443" i="1" s="1"/>
  <c r="I1445" i="1"/>
  <c r="I1444" i="1" s="1"/>
  <c r="I1443" i="1" s="1"/>
  <c r="M1441" i="1"/>
  <c r="L1441" i="1"/>
  <c r="L1440" i="1" s="1"/>
  <c r="L1439" i="1" s="1"/>
  <c r="K1441" i="1"/>
  <c r="K1440" i="1" s="1"/>
  <c r="K1439" i="1" s="1"/>
  <c r="J1441" i="1"/>
  <c r="J1440" i="1" s="1"/>
  <c r="J1439" i="1" s="1"/>
  <c r="I1441" i="1"/>
  <c r="I1440" i="1" s="1"/>
  <c r="I1439" i="1" s="1"/>
  <c r="M1437" i="1"/>
  <c r="L1437" i="1"/>
  <c r="L1436" i="1" s="1"/>
  <c r="L1435" i="1" s="1"/>
  <c r="K1437" i="1"/>
  <c r="K1436" i="1" s="1"/>
  <c r="K1435" i="1" s="1"/>
  <c r="J1437" i="1"/>
  <c r="J1436" i="1" s="1"/>
  <c r="J1435" i="1" s="1"/>
  <c r="I1437" i="1"/>
  <c r="I1436" i="1" s="1"/>
  <c r="I1435" i="1" s="1"/>
  <c r="M1429" i="1"/>
  <c r="L1429" i="1"/>
  <c r="L1428" i="1" s="1"/>
  <c r="L1427" i="1" s="1"/>
  <c r="L1426" i="1" s="1"/>
  <c r="K1429" i="1"/>
  <c r="K1428" i="1" s="1"/>
  <c r="K1427" i="1" s="1"/>
  <c r="K1426" i="1" s="1"/>
  <c r="J1429" i="1"/>
  <c r="J1428" i="1" s="1"/>
  <c r="J1427" i="1" s="1"/>
  <c r="J1426" i="1" s="1"/>
  <c r="I1429" i="1"/>
  <c r="I1428" i="1" s="1"/>
  <c r="I1427" i="1" s="1"/>
  <c r="I1426" i="1" s="1"/>
  <c r="M1424" i="1"/>
  <c r="N1424" i="1" s="1"/>
  <c r="L1424" i="1"/>
  <c r="K1424" i="1"/>
  <c r="J1424" i="1"/>
  <c r="I1424" i="1"/>
  <c r="M1420" i="1"/>
  <c r="N1420" i="1" s="1"/>
  <c r="L1420" i="1"/>
  <c r="K1420" i="1"/>
  <c r="J1420" i="1"/>
  <c r="I1420" i="1"/>
  <c r="M1418" i="1"/>
  <c r="N1418" i="1" s="1"/>
  <c r="L1418" i="1"/>
  <c r="K1418" i="1"/>
  <c r="J1418" i="1"/>
  <c r="I1418" i="1"/>
  <c r="M1411" i="1"/>
  <c r="L1411" i="1"/>
  <c r="L1410" i="1" s="1"/>
  <c r="L1409" i="1" s="1"/>
  <c r="L1408" i="1" s="1"/>
  <c r="K1411" i="1"/>
  <c r="K1410" i="1" s="1"/>
  <c r="K1409" i="1" s="1"/>
  <c r="K1408" i="1" s="1"/>
  <c r="J1411" i="1"/>
  <c r="J1410" i="1" s="1"/>
  <c r="J1409" i="1" s="1"/>
  <c r="J1408" i="1" s="1"/>
  <c r="I1411" i="1"/>
  <c r="I1410" i="1" s="1"/>
  <c r="I1409" i="1" s="1"/>
  <c r="I1408" i="1" s="1"/>
  <c r="M1406" i="1"/>
  <c r="N1406" i="1" s="1"/>
  <c r="L1406" i="1"/>
  <c r="K1406" i="1"/>
  <c r="J1406" i="1"/>
  <c r="I1406" i="1"/>
  <c r="M1404" i="1"/>
  <c r="N1404" i="1" s="1"/>
  <c r="L1404" i="1"/>
  <c r="K1404" i="1"/>
  <c r="J1404" i="1"/>
  <c r="I1404" i="1"/>
  <c r="M1399" i="1"/>
  <c r="L1399" i="1"/>
  <c r="L1398" i="1" s="1"/>
  <c r="L1397" i="1" s="1"/>
  <c r="K1399" i="1"/>
  <c r="K1398" i="1" s="1"/>
  <c r="K1397" i="1" s="1"/>
  <c r="J1399" i="1"/>
  <c r="J1398" i="1" s="1"/>
  <c r="J1397" i="1" s="1"/>
  <c r="I1399" i="1"/>
  <c r="I1398" i="1" s="1"/>
  <c r="I1397" i="1" s="1"/>
  <c r="M1395" i="1"/>
  <c r="L1395" i="1"/>
  <c r="L1394" i="1" s="1"/>
  <c r="L1393" i="1" s="1"/>
  <c r="K1395" i="1"/>
  <c r="K1394" i="1" s="1"/>
  <c r="K1393" i="1" s="1"/>
  <c r="J1395" i="1"/>
  <c r="J1394" i="1" s="1"/>
  <c r="J1393" i="1" s="1"/>
  <c r="I1395" i="1"/>
  <c r="I1394" i="1" s="1"/>
  <c r="I1393" i="1" s="1"/>
  <c r="M1389" i="1"/>
  <c r="L1389" i="1"/>
  <c r="L1388" i="1" s="1"/>
  <c r="L1387" i="1" s="1"/>
  <c r="K1389" i="1"/>
  <c r="K1388" i="1" s="1"/>
  <c r="K1387" i="1" s="1"/>
  <c r="J1389" i="1"/>
  <c r="J1388" i="1" s="1"/>
  <c r="J1387" i="1" s="1"/>
  <c r="I1389" i="1"/>
  <c r="I1388" i="1" s="1"/>
  <c r="I1387" i="1" s="1"/>
  <c r="M1385" i="1"/>
  <c r="N1385" i="1" s="1"/>
  <c r="L1385" i="1"/>
  <c r="K1385" i="1"/>
  <c r="J1385" i="1"/>
  <c r="I1385" i="1"/>
  <c r="M1383" i="1"/>
  <c r="N1383" i="1" s="1"/>
  <c r="L1383" i="1"/>
  <c r="K1383" i="1"/>
  <c r="J1383" i="1"/>
  <c r="I1383" i="1"/>
  <c r="M1379" i="1"/>
  <c r="N1379" i="1" s="1"/>
  <c r="L1379" i="1"/>
  <c r="K1379" i="1"/>
  <c r="J1379" i="1"/>
  <c r="I1379" i="1"/>
  <c r="M1377" i="1"/>
  <c r="N1377" i="1" s="1"/>
  <c r="L1377" i="1"/>
  <c r="K1377" i="1"/>
  <c r="J1377" i="1"/>
  <c r="I1377" i="1"/>
  <c r="M1371" i="1"/>
  <c r="L1371" i="1"/>
  <c r="L1370" i="1" s="1"/>
  <c r="K1371" i="1"/>
  <c r="K1370" i="1" s="1"/>
  <c r="J1371" i="1"/>
  <c r="J1370" i="1" s="1"/>
  <c r="I1371" i="1"/>
  <c r="I1370" i="1" s="1"/>
  <c r="M1368" i="1"/>
  <c r="N1368" i="1" s="1"/>
  <c r="L1368" i="1"/>
  <c r="K1368" i="1"/>
  <c r="J1368" i="1"/>
  <c r="I1368" i="1"/>
  <c r="M1366" i="1"/>
  <c r="N1366" i="1" s="1"/>
  <c r="L1366" i="1"/>
  <c r="K1366" i="1"/>
  <c r="J1366" i="1"/>
  <c r="I1366" i="1"/>
  <c r="M1361" i="1"/>
  <c r="L1361" i="1"/>
  <c r="L1360" i="1" s="1"/>
  <c r="L1359" i="1" s="1"/>
  <c r="L1358" i="1" s="1"/>
  <c r="L1357" i="1" s="1"/>
  <c r="K1361" i="1"/>
  <c r="K1360" i="1" s="1"/>
  <c r="K1359" i="1" s="1"/>
  <c r="K1358" i="1" s="1"/>
  <c r="K1357" i="1" s="1"/>
  <c r="J1361" i="1"/>
  <c r="J1360" i="1" s="1"/>
  <c r="J1359" i="1" s="1"/>
  <c r="J1358" i="1" s="1"/>
  <c r="J1357" i="1" s="1"/>
  <c r="I1361" i="1"/>
  <c r="I1360" i="1" s="1"/>
  <c r="I1359" i="1" s="1"/>
  <c r="I1358" i="1" s="1"/>
  <c r="I1357" i="1" s="1"/>
  <c r="M1354" i="1"/>
  <c r="L1354" i="1"/>
  <c r="L1353" i="1" s="1"/>
  <c r="L1352" i="1" s="1"/>
  <c r="L1351" i="1" s="1"/>
  <c r="L1350" i="1" s="1"/>
  <c r="L1349" i="1" s="1"/>
  <c r="K1354" i="1"/>
  <c r="K1353" i="1" s="1"/>
  <c r="K1352" i="1" s="1"/>
  <c r="K1351" i="1" s="1"/>
  <c r="K1350" i="1" s="1"/>
  <c r="K1349" i="1" s="1"/>
  <c r="J1354" i="1"/>
  <c r="J1353" i="1" s="1"/>
  <c r="J1352" i="1" s="1"/>
  <c r="J1351" i="1" s="1"/>
  <c r="J1350" i="1" s="1"/>
  <c r="J1349" i="1" s="1"/>
  <c r="I1354" i="1"/>
  <c r="I1353" i="1" s="1"/>
  <c r="I1352" i="1" s="1"/>
  <c r="I1351" i="1" s="1"/>
  <c r="I1350" i="1" s="1"/>
  <c r="I1349" i="1" s="1"/>
  <c r="M1346" i="1"/>
  <c r="L1346" i="1"/>
  <c r="L1345" i="1" s="1"/>
  <c r="L1344" i="1" s="1"/>
  <c r="L1343" i="1" s="1"/>
  <c r="K1346" i="1"/>
  <c r="K1345" i="1" s="1"/>
  <c r="K1344" i="1" s="1"/>
  <c r="K1343" i="1" s="1"/>
  <c r="J1346" i="1"/>
  <c r="J1345" i="1" s="1"/>
  <c r="J1344" i="1" s="1"/>
  <c r="J1343" i="1" s="1"/>
  <c r="I1346" i="1"/>
  <c r="I1345" i="1" s="1"/>
  <c r="I1344" i="1" s="1"/>
  <c r="I1343" i="1" s="1"/>
  <c r="M1341" i="1"/>
  <c r="L1341" i="1"/>
  <c r="L1340" i="1" s="1"/>
  <c r="L1339" i="1" s="1"/>
  <c r="L1338" i="1" s="1"/>
  <c r="L1337" i="1" s="1"/>
  <c r="K1341" i="1"/>
  <c r="K1340" i="1" s="1"/>
  <c r="K1339" i="1" s="1"/>
  <c r="K1338" i="1" s="1"/>
  <c r="K1337" i="1" s="1"/>
  <c r="J1341" i="1"/>
  <c r="J1340" i="1" s="1"/>
  <c r="J1339" i="1" s="1"/>
  <c r="J1338" i="1" s="1"/>
  <c r="J1337" i="1" s="1"/>
  <c r="I1341" i="1"/>
  <c r="I1340" i="1" s="1"/>
  <c r="I1339" i="1" s="1"/>
  <c r="I1338" i="1" s="1"/>
  <c r="I1337" i="1" s="1"/>
  <c r="M1335" i="1"/>
  <c r="L1335" i="1"/>
  <c r="L1334" i="1" s="1"/>
  <c r="L1333" i="1" s="1"/>
  <c r="K1335" i="1"/>
  <c r="K1334" i="1" s="1"/>
  <c r="K1333" i="1" s="1"/>
  <c r="J1335" i="1"/>
  <c r="J1334" i="1" s="1"/>
  <c r="J1333" i="1" s="1"/>
  <c r="I1335" i="1"/>
  <c r="I1334" i="1" s="1"/>
  <c r="I1333" i="1" s="1"/>
  <c r="M1331" i="1"/>
  <c r="L1331" i="1"/>
  <c r="L1330" i="1" s="1"/>
  <c r="L1329" i="1" s="1"/>
  <c r="L1328" i="1" s="1"/>
  <c r="K1331" i="1"/>
  <c r="K1330" i="1" s="1"/>
  <c r="K1329" i="1" s="1"/>
  <c r="K1328" i="1" s="1"/>
  <c r="J1331" i="1"/>
  <c r="J1330" i="1" s="1"/>
  <c r="J1329" i="1" s="1"/>
  <c r="J1328" i="1" s="1"/>
  <c r="I1331" i="1"/>
  <c r="I1330" i="1" s="1"/>
  <c r="I1329" i="1" s="1"/>
  <c r="I1328" i="1" s="1"/>
  <c r="M1325" i="1"/>
  <c r="L1325" i="1"/>
  <c r="L1324" i="1" s="1"/>
  <c r="L1323" i="1" s="1"/>
  <c r="L1322" i="1" s="1"/>
  <c r="K1325" i="1"/>
  <c r="K1324" i="1" s="1"/>
  <c r="K1323" i="1" s="1"/>
  <c r="K1322" i="1" s="1"/>
  <c r="J1325" i="1"/>
  <c r="J1324" i="1" s="1"/>
  <c r="J1323" i="1" s="1"/>
  <c r="J1322" i="1" s="1"/>
  <c r="I1325" i="1"/>
  <c r="I1324" i="1" s="1"/>
  <c r="I1323" i="1" s="1"/>
  <c r="I1322" i="1" s="1"/>
  <c r="M1320" i="1"/>
  <c r="L1320" i="1"/>
  <c r="L1319" i="1" s="1"/>
  <c r="K1320" i="1"/>
  <c r="K1319" i="1" s="1"/>
  <c r="J1320" i="1"/>
  <c r="J1319" i="1" s="1"/>
  <c r="I1320" i="1"/>
  <c r="I1319" i="1" s="1"/>
  <c r="M1317" i="1"/>
  <c r="L1317" i="1"/>
  <c r="L1316" i="1" s="1"/>
  <c r="K1317" i="1"/>
  <c r="K1316" i="1" s="1"/>
  <c r="J1317" i="1"/>
  <c r="J1316" i="1" s="1"/>
  <c r="I1317" i="1"/>
  <c r="I1316" i="1" s="1"/>
  <c r="M1310" i="1"/>
  <c r="L1310" i="1"/>
  <c r="L1309" i="1" s="1"/>
  <c r="L1308" i="1" s="1"/>
  <c r="K1310" i="1"/>
  <c r="K1309" i="1" s="1"/>
  <c r="K1308" i="1" s="1"/>
  <c r="J1310" i="1"/>
  <c r="J1309" i="1" s="1"/>
  <c r="J1308" i="1" s="1"/>
  <c r="I1310" i="1"/>
  <c r="I1309" i="1" s="1"/>
  <c r="I1308" i="1" s="1"/>
  <c r="M1306" i="1"/>
  <c r="N1306" i="1" s="1"/>
  <c r="L1306" i="1"/>
  <c r="K1306" i="1"/>
  <c r="J1306" i="1"/>
  <c r="I1306" i="1"/>
  <c r="M1304" i="1"/>
  <c r="N1304" i="1" s="1"/>
  <c r="L1304" i="1"/>
  <c r="K1304" i="1"/>
  <c r="J1304" i="1"/>
  <c r="I1304" i="1"/>
  <c r="M1298" i="1"/>
  <c r="N1298" i="1" s="1"/>
  <c r="L1298" i="1"/>
  <c r="K1298" i="1"/>
  <c r="J1298" i="1"/>
  <c r="I1298" i="1"/>
  <c r="M1296" i="1"/>
  <c r="N1296" i="1" s="1"/>
  <c r="L1296" i="1"/>
  <c r="K1296" i="1"/>
  <c r="J1296" i="1"/>
  <c r="I1296" i="1"/>
  <c r="M1290" i="1"/>
  <c r="L1290" i="1"/>
  <c r="L1289" i="1" s="1"/>
  <c r="K1290" i="1"/>
  <c r="K1289" i="1" s="1"/>
  <c r="J1290" i="1"/>
  <c r="J1289" i="1" s="1"/>
  <c r="I1290" i="1"/>
  <c r="I1289" i="1" s="1"/>
  <c r="M1287" i="1"/>
  <c r="L1287" i="1"/>
  <c r="L1286" i="1" s="1"/>
  <c r="K1287" i="1"/>
  <c r="K1286" i="1" s="1"/>
  <c r="J1287" i="1"/>
  <c r="J1286" i="1" s="1"/>
  <c r="I1287" i="1"/>
  <c r="I1286" i="1" s="1"/>
  <c r="M1281" i="1"/>
  <c r="L1281" i="1"/>
  <c r="L1280" i="1" s="1"/>
  <c r="L1279" i="1" s="1"/>
  <c r="L1278" i="1" s="1"/>
  <c r="K1281" i="1"/>
  <c r="K1280" i="1" s="1"/>
  <c r="K1279" i="1" s="1"/>
  <c r="K1278" i="1" s="1"/>
  <c r="J1281" i="1"/>
  <c r="J1280" i="1" s="1"/>
  <c r="J1279" i="1" s="1"/>
  <c r="J1278" i="1" s="1"/>
  <c r="I1281" i="1"/>
  <c r="I1280" i="1" s="1"/>
  <c r="I1279" i="1" s="1"/>
  <c r="I1278" i="1" s="1"/>
  <c r="M1276" i="1"/>
  <c r="L1276" i="1"/>
  <c r="L1275" i="1" s="1"/>
  <c r="L1274" i="1" s="1"/>
  <c r="K1276" i="1"/>
  <c r="K1275" i="1" s="1"/>
  <c r="K1274" i="1" s="1"/>
  <c r="I1276" i="1"/>
  <c r="I1275" i="1" s="1"/>
  <c r="I1274" i="1" s="1"/>
  <c r="M1272" i="1"/>
  <c r="L1272" i="1"/>
  <c r="L1271" i="1" s="1"/>
  <c r="L1270" i="1" s="1"/>
  <c r="K1272" i="1"/>
  <c r="K1271" i="1" s="1"/>
  <c r="K1270" i="1" s="1"/>
  <c r="J1272" i="1"/>
  <c r="J1271" i="1" s="1"/>
  <c r="J1270" i="1" s="1"/>
  <c r="I1272" i="1"/>
  <c r="I1271" i="1" s="1"/>
  <c r="I1270" i="1" s="1"/>
  <c r="M1268" i="1"/>
  <c r="L1268" i="1"/>
  <c r="L1267" i="1" s="1"/>
  <c r="K1268" i="1"/>
  <c r="K1267" i="1" s="1"/>
  <c r="J1268" i="1"/>
  <c r="J1267" i="1" s="1"/>
  <c r="I1268" i="1"/>
  <c r="I1267" i="1" s="1"/>
  <c r="M1265" i="1"/>
  <c r="L1265" i="1"/>
  <c r="L1264" i="1" s="1"/>
  <c r="K1265" i="1"/>
  <c r="K1264" i="1" s="1"/>
  <c r="J1265" i="1"/>
  <c r="J1264" i="1" s="1"/>
  <c r="I1265" i="1"/>
  <c r="I1264" i="1" s="1"/>
  <c r="M1257" i="1"/>
  <c r="N1257" i="1" s="1"/>
  <c r="L1257" i="1"/>
  <c r="K1257" i="1"/>
  <c r="I1257" i="1"/>
  <c r="M1255" i="1"/>
  <c r="N1255" i="1" s="1"/>
  <c r="L1255" i="1"/>
  <c r="K1255" i="1"/>
  <c r="I1255" i="1"/>
  <c r="M1252" i="1"/>
  <c r="L1252" i="1"/>
  <c r="L1251" i="1" s="1"/>
  <c r="K1252" i="1"/>
  <c r="K1251" i="1" s="1"/>
  <c r="I1252" i="1"/>
  <c r="I1251" i="1" s="1"/>
  <c r="M1247" i="1"/>
  <c r="N1247" i="1" s="1"/>
  <c r="L1247" i="1"/>
  <c r="K1247" i="1"/>
  <c r="J1247" i="1"/>
  <c r="I1247" i="1"/>
  <c r="M1245" i="1"/>
  <c r="N1245" i="1" s="1"/>
  <c r="L1245" i="1"/>
  <c r="K1245" i="1"/>
  <c r="J1245" i="1"/>
  <c r="I1245" i="1"/>
  <c r="M1238" i="1"/>
  <c r="L1238" i="1"/>
  <c r="L1237" i="1" s="1"/>
  <c r="L1236" i="1" s="1"/>
  <c r="L1235" i="1" s="1"/>
  <c r="L1234" i="1" s="1"/>
  <c r="L1233" i="1" s="1"/>
  <c r="K1238" i="1"/>
  <c r="K1237" i="1" s="1"/>
  <c r="K1236" i="1" s="1"/>
  <c r="K1235" i="1" s="1"/>
  <c r="K1234" i="1" s="1"/>
  <c r="K1233" i="1" s="1"/>
  <c r="J1238" i="1"/>
  <c r="J1237" i="1" s="1"/>
  <c r="J1236" i="1" s="1"/>
  <c r="J1235" i="1" s="1"/>
  <c r="J1234" i="1" s="1"/>
  <c r="J1233" i="1" s="1"/>
  <c r="I1238" i="1"/>
  <c r="I1237" i="1" s="1"/>
  <c r="I1236" i="1" s="1"/>
  <c r="I1235" i="1" s="1"/>
  <c r="I1234" i="1" s="1"/>
  <c r="I1233" i="1" s="1"/>
  <c r="M1230" i="1"/>
  <c r="L1230" i="1"/>
  <c r="L1229" i="1" s="1"/>
  <c r="L1228" i="1" s="1"/>
  <c r="L1227" i="1" s="1"/>
  <c r="K1230" i="1"/>
  <c r="K1229" i="1" s="1"/>
  <c r="K1228" i="1" s="1"/>
  <c r="K1227" i="1" s="1"/>
  <c r="J1230" i="1"/>
  <c r="J1229" i="1" s="1"/>
  <c r="J1228" i="1" s="1"/>
  <c r="J1227" i="1" s="1"/>
  <c r="I1230" i="1"/>
  <c r="I1229" i="1" s="1"/>
  <c r="I1228" i="1" s="1"/>
  <c r="I1227" i="1" s="1"/>
  <c r="M1220" i="1"/>
  <c r="L1220" i="1"/>
  <c r="L1219" i="1" s="1"/>
  <c r="K1220" i="1"/>
  <c r="K1219" i="1" s="1"/>
  <c r="J1220" i="1"/>
  <c r="J1219" i="1" s="1"/>
  <c r="I1220" i="1"/>
  <c r="I1219" i="1" s="1"/>
  <c r="M1217" i="1"/>
  <c r="L1217" i="1"/>
  <c r="L1216" i="1" s="1"/>
  <c r="K1217" i="1"/>
  <c r="K1216" i="1" s="1"/>
  <c r="J1217" i="1"/>
  <c r="J1216" i="1" s="1"/>
  <c r="I1217" i="1"/>
  <c r="I1216" i="1" s="1"/>
  <c r="M1212" i="1"/>
  <c r="N1212" i="1" s="1"/>
  <c r="L1212" i="1"/>
  <c r="K1212" i="1"/>
  <c r="J1212" i="1"/>
  <c r="I1212" i="1"/>
  <c r="M1210" i="1"/>
  <c r="N1210" i="1" s="1"/>
  <c r="L1210" i="1"/>
  <c r="K1210" i="1"/>
  <c r="J1210" i="1"/>
  <c r="I1210" i="1"/>
  <c r="M1206" i="1"/>
  <c r="L1206" i="1"/>
  <c r="L1205" i="1" s="1"/>
  <c r="K1206" i="1"/>
  <c r="K1205" i="1" s="1"/>
  <c r="J1206" i="1"/>
  <c r="J1205" i="1" s="1"/>
  <c r="I1206" i="1"/>
  <c r="I1205" i="1" s="1"/>
  <c r="M1203" i="1"/>
  <c r="L1203" i="1"/>
  <c r="L1202" i="1" s="1"/>
  <c r="K1203" i="1"/>
  <c r="K1202" i="1" s="1"/>
  <c r="J1203" i="1"/>
  <c r="J1202" i="1" s="1"/>
  <c r="I1203" i="1"/>
  <c r="I1202" i="1" s="1"/>
  <c r="M1199" i="1"/>
  <c r="L1199" i="1"/>
  <c r="L1198" i="1" s="1"/>
  <c r="K1199" i="1"/>
  <c r="K1198" i="1" s="1"/>
  <c r="J1199" i="1"/>
  <c r="J1198" i="1" s="1"/>
  <c r="I1199" i="1"/>
  <c r="I1198" i="1" s="1"/>
  <c r="M1196" i="1"/>
  <c r="L1196" i="1"/>
  <c r="L1195" i="1" s="1"/>
  <c r="K1196" i="1"/>
  <c r="K1195" i="1" s="1"/>
  <c r="J1196" i="1"/>
  <c r="J1195" i="1" s="1"/>
  <c r="I1196" i="1"/>
  <c r="I1195" i="1" s="1"/>
  <c r="M1193" i="1"/>
  <c r="L1193" i="1"/>
  <c r="L1192" i="1" s="1"/>
  <c r="K1193" i="1"/>
  <c r="K1192" i="1" s="1"/>
  <c r="J1193" i="1"/>
  <c r="J1192" i="1" s="1"/>
  <c r="I1193" i="1"/>
  <c r="I1192" i="1" s="1"/>
  <c r="M1190" i="1"/>
  <c r="L1190" i="1"/>
  <c r="L1189" i="1" s="1"/>
  <c r="K1190" i="1"/>
  <c r="K1189" i="1" s="1"/>
  <c r="J1190" i="1"/>
  <c r="J1189" i="1" s="1"/>
  <c r="I1190" i="1"/>
  <c r="I1189" i="1" s="1"/>
  <c r="M1183" i="1"/>
  <c r="N1183" i="1" s="1"/>
  <c r="L1183" i="1"/>
  <c r="K1183" i="1"/>
  <c r="J1183" i="1"/>
  <c r="I1183" i="1"/>
  <c r="M1181" i="1"/>
  <c r="N1181" i="1" s="1"/>
  <c r="L1181" i="1"/>
  <c r="K1181" i="1"/>
  <c r="J1181" i="1"/>
  <c r="I1181" i="1"/>
  <c r="M1179" i="1"/>
  <c r="N1179" i="1" s="1"/>
  <c r="L1179" i="1"/>
  <c r="K1179" i="1"/>
  <c r="J1179" i="1"/>
  <c r="I1179" i="1"/>
  <c r="M1176" i="1"/>
  <c r="L1176" i="1"/>
  <c r="L1175" i="1" s="1"/>
  <c r="K1176" i="1"/>
  <c r="K1175" i="1" s="1"/>
  <c r="J1176" i="1"/>
  <c r="J1175" i="1" s="1"/>
  <c r="I1176" i="1"/>
  <c r="I1175" i="1" s="1"/>
  <c r="M1171" i="1"/>
  <c r="L1171" i="1"/>
  <c r="L1170" i="1" s="1"/>
  <c r="L1169" i="1" s="1"/>
  <c r="L1168" i="1" s="1"/>
  <c r="K1171" i="1"/>
  <c r="K1170" i="1" s="1"/>
  <c r="K1169" i="1" s="1"/>
  <c r="K1168" i="1" s="1"/>
  <c r="J1171" i="1"/>
  <c r="J1170" i="1" s="1"/>
  <c r="J1169" i="1" s="1"/>
  <c r="J1168" i="1" s="1"/>
  <c r="I1171" i="1"/>
  <c r="I1170" i="1" s="1"/>
  <c r="I1169" i="1" s="1"/>
  <c r="I1168" i="1" s="1"/>
  <c r="M1166" i="1"/>
  <c r="N1166" i="1" s="1"/>
  <c r="L1166" i="1"/>
  <c r="K1166" i="1"/>
  <c r="I1166" i="1"/>
  <c r="M1164" i="1"/>
  <c r="N1164" i="1" s="1"/>
  <c r="L1164" i="1"/>
  <c r="K1164" i="1"/>
  <c r="I1164" i="1"/>
  <c r="M1154" i="1"/>
  <c r="L1154" i="1"/>
  <c r="L1153" i="1" s="1"/>
  <c r="K1154" i="1"/>
  <c r="K1153" i="1" s="1"/>
  <c r="I1154" i="1"/>
  <c r="I1153" i="1" s="1"/>
  <c r="M1151" i="1"/>
  <c r="L1151" i="1"/>
  <c r="L1150" i="1" s="1"/>
  <c r="K1151" i="1"/>
  <c r="K1150" i="1" s="1"/>
  <c r="J1151" i="1"/>
  <c r="J1150" i="1" s="1"/>
  <c r="I1151" i="1"/>
  <c r="I1150" i="1" s="1"/>
  <c r="M1145" i="1"/>
  <c r="L1145" i="1"/>
  <c r="L1144" i="1" s="1"/>
  <c r="L1143" i="1" s="1"/>
  <c r="L1142" i="1" s="1"/>
  <c r="L1141" i="1" s="1"/>
  <c r="K1145" i="1"/>
  <c r="K1144" i="1" s="1"/>
  <c r="K1143" i="1" s="1"/>
  <c r="K1142" i="1" s="1"/>
  <c r="K1141" i="1" s="1"/>
  <c r="J1145" i="1"/>
  <c r="J1144" i="1" s="1"/>
  <c r="J1143" i="1" s="1"/>
  <c r="J1142" i="1" s="1"/>
  <c r="J1141" i="1" s="1"/>
  <c r="I1145" i="1"/>
  <c r="I1144" i="1" s="1"/>
  <c r="I1143" i="1" s="1"/>
  <c r="I1142" i="1" s="1"/>
  <c r="I1141" i="1" s="1"/>
  <c r="M1139" i="1"/>
  <c r="L1139" i="1"/>
  <c r="L1138" i="1" s="1"/>
  <c r="K1139" i="1"/>
  <c r="K1138" i="1" s="1"/>
  <c r="J1139" i="1"/>
  <c r="J1138" i="1" s="1"/>
  <c r="I1139" i="1"/>
  <c r="I1138" i="1" s="1"/>
  <c r="M1136" i="1"/>
  <c r="L1136" i="1"/>
  <c r="L1135" i="1" s="1"/>
  <c r="K1136" i="1"/>
  <c r="K1135" i="1" s="1"/>
  <c r="J1136" i="1"/>
  <c r="J1135" i="1" s="1"/>
  <c r="I1136" i="1"/>
  <c r="I1135" i="1" s="1"/>
  <c r="M1128" i="1"/>
  <c r="L1128" i="1"/>
  <c r="L1127" i="1" s="1"/>
  <c r="K1128" i="1"/>
  <c r="K1127" i="1" s="1"/>
  <c r="J1128" i="1"/>
  <c r="J1127" i="1" s="1"/>
  <c r="I1128" i="1"/>
  <c r="I1127" i="1" s="1"/>
  <c r="M1125" i="1"/>
  <c r="L1125" i="1"/>
  <c r="L1124" i="1" s="1"/>
  <c r="K1125" i="1"/>
  <c r="K1124" i="1" s="1"/>
  <c r="J1125" i="1"/>
  <c r="J1124" i="1" s="1"/>
  <c r="I1125" i="1"/>
  <c r="I1124" i="1" s="1"/>
  <c r="M1119" i="1"/>
  <c r="L1119" i="1"/>
  <c r="L1118" i="1" s="1"/>
  <c r="K1119" i="1"/>
  <c r="K1118" i="1" s="1"/>
  <c r="J1119" i="1"/>
  <c r="J1118" i="1" s="1"/>
  <c r="I1119" i="1"/>
  <c r="I1118" i="1" s="1"/>
  <c r="M1115" i="1"/>
  <c r="L1115" i="1"/>
  <c r="L1114" i="1" s="1"/>
  <c r="K1115" i="1"/>
  <c r="K1114" i="1" s="1"/>
  <c r="J1115" i="1"/>
  <c r="J1114" i="1" s="1"/>
  <c r="I1115" i="1"/>
  <c r="I1114" i="1" s="1"/>
  <c r="M1112" i="1"/>
  <c r="L1112" i="1"/>
  <c r="L1111" i="1" s="1"/>
  <c r="K1112" i="1"/>
  <c r="K1111" i="1" s="1"/>
  <c r="J1112" i="1"/>
  <c r="J1111" i="1" s="1"/>
  <c r="I1112" i="1"/>
  <c r="I1111" i="1" s="1"/>
  <c r="M1105" i="1"/>
  <c r="L1105" i="1"/>
  <c r="L1104" i="1" s="1"/>
  <c r="L1103" i="1" s="1"/>
  <c r="L1102" i="1" s="1"/>
  <c r="L1101" i="1" s="1"/>
  <c r="L1100" i="1" s="1"/>
  <c r="K1105" i="1"/>
  <c r="K1104" i="1" s="1"/>
  <c r="K1103" i="1" s="1"/>
  <c r="K1102" i="1" s="1"/>
  <c r="K1101" i="1" s="1"/>
  <c r="K1100" i="1" s="1"/>
  <c r="I1105" i="1"/>
  <c r="I1104" i="1" s="1"/>
  <c r="I1103" i="1" s="1"/>
  <c r="I1102" i="1" s="1"/>
  <c r="I1101" i="1" s="1"/>
  <c r="I1100" i="1" s="1"/>
  <c r="M1096" i="1"/>
  <c r="L1096" i="1"/>
  <c r="L1095" i="1" s="1"/>
  <c r="L1094" i="1" s="1"/>
  <c r="L1093" i="1" s="1"/>
  <c r="K1096" i="1"/>
  <c r="K1095" i="1" s="1"/>
  <c r="K1094" i="1" s="1"/>
  <c r="K1093" i="1" s="1"/>
  <c r="I1096" i="1"/>
  <c r="I1095" i="1" s="1"/>
  <c r="I1094" i="1" s="1"/>
  <c r="I1093" i="1" s="1"/>
  <c r="M1091" i="1"/>
  <c r="L1091" i="1"/>
  <c r="L1090" i="1" s="1"/>
  <c r="L1089" i="1" s="1"/>
  <c r="L1088" i="1" s="1"/>
  <c r="K1091" i="1"/>
  <c r="K1090" i="1" s="1"/>
  <c r="K1089" i="1" s="1"/>
  <c r="K1088" i="1" s="1"/>
  <c r="J1091" i="1"/>
  <c r="J1090" i="1" s="1"/>
  <c r="J1089" i="1" s="1"/>
  <c r="J1088" i="1" s="1"/>
  <c r="I1091" i="1"/>
  <c r="I1090" i="1" s="1"/>
  <c r="I1089" i="1" s="1"/>
  <c r="I1088" i="1" s="1"/>
  <c r="M1086" i="1"/>
  <c r="N1086" i="1" s="1"/>
  <c r="L1086" i="1"/>
  <c r="K1086" i="1"/>
  <c r="I1086" i="1"/>
  <c r="M1084" i="1"/>
  <c r="N1084" i="1" s="1"/>
  <c r="L1084" i="1"/>
  <c r="K1084" i="1"/>
  <c r="I1084" i="1"/>
  <c r="M1079" i="1"/>
  <c r="L1079" i="1"/>
  <c r="L1078" i="1" s="1"/>
  <c r="K1079" i="1"/>
  <c r="K1078" i="1" s="1"/>
  <c r="I1079" i="1"/>
  <c r="I1078" i="1" s="1"/>
  <c r="M1072" i="1"/>
  <c r="L1072" i="1"/>
  <c r="L1071" i="1" s="1"/>
  <c r="L1070" i="1" s="1"/>
  <c r="K1072" i="1"/>
  <c r="K1071" i="1" s="1"/>
  <c r="K1070" i="1" s="1"/>
  <c r="I1072" i="1"/>
  <c r="I1071" i="1" s="1"/>
  <c r="I1070" i="1" s="1"/>
  <c r="M1066" i="1"/>
  <c r="N1066" i="1" s="1"/>
  <c r="L1066" i="1"/>
  <c r="K1066" i="1"/>
  <c r="J1066" i="1"/>
  <c r="I1066" i="1"/>
  <c r="M1064" i="1"/>
  <c r="N1064" i="1" s="1"/>
  <c r="L1064" i="1"/>
  <c r="K1064" i="1"/>
  <c r="J1064" i="1"/>
  <c r="I1064" i="1"/>
  <c r="M1056" i="1"/>
  <c r="L1056" i="1"/>
  <c r="L1055" i="1" s="1"/>
  <c r="L1054" i="1" s="1"/>
  <c r="L1053" i="1" s="1"/>
  <c r="K1056" i="1"/>
  <c r="K1055" i="1" s="1"/>
  <c r="K1054" i="1" s="1"/>
  <c r="K1053" i="1" s="1"/>
  <c r="J1056" i="1"/>
  <c r="J1055" i="1" s="1"/>
  <c r="J1054" i="1" s="1"/>
  <c r="J1053" i="1" s="1"/>
  <c r="I1056" i="1"/>
  <c r="I1055" i="1" s="1"/>
  <c r="I1054" i="1" s="1"/>
  <c r="I1053" i="1" s="1"/>
  <c r="M1051" i="1"/>
  <c r="N1051" i="1" s="1"/>
  <c r="L1051" i="1"/>
  <c r="K1051" i="1"/>
  <c r="J1051" i="1"/>
  <c r="I1051" i="1"/>
  <c r="M1049" i="1"/>
  <c r="N1049" i="1" s="1"/>
  <c r="L1049" i="1"/>
  <c r="K1049" i="1"/>
  <c r="J1049" i="1"/>
  <c r="I1049" i="1"/>
  <c r="M1047" i="1"/>
  <c r="N1047" i="1" s="1"/>
  <c r="L1047" i="1"/>
  <c r="K1047" i="1"/>
  <c r="J1047" i="1"/>
  <c r="I1047" i="1"/>
  <c r="M1044" i="1"/>
  <c r="L1044" i="1"/>
  <c r="L1043" i="1" s="1"/>
  <c r="K1044" i="1"/>
  <c r="K1043" i="1" s="1"/>
  <c r="J1044" i="1"/>
  <c r="J1043" i="1" s="1"/>
  <c r="I1044" i="1"/>
  <c r="I1043" i="1" s="1"/>
  <c r="M1033" i="1"/>
  <c r="L1033" i="1"/>
  <c r="L1032" i="1" s="1"/>
  <c r="K1033" i="1"/>
  <c r="K1032" i="1" s="1"/>
  <c r="J1033" i="1"/>
  <c r="J1032" i="1" s="1"/>
  <c r="I1033" i="1"/>
  <c r="I1032" i="1" s="1"/>
  <c r="M1030" i="1"/>
  <c r="N1030" i="1" s="1"/>
  <c r="L1030" i="1"/>
  <c r="K1030" i="1"/>
  <c r="I1030" i="1"/>
  <c r="M1028" i="1"/>
  <c r="N1028" i="1" s="1"/>
  <c r="L1028" i="1"/>
  <c r="K1028" i="1"/>
  <c r="I1028" i="1"/>
  <c r="M1024" i="1"/>
  <c r="N1024" i="1" s="1"/>
  <c r="L1024" i="1"/>
  <c r="K1024" i="1"/>
  <c r="J1024" i="1"/>
  <c r="I1024" i="1"/>
  <c r="M1022" i="1"/>
  <c r="N1022" i="1" s="1"/>
  <c r="L1022" i="1"/>
  <c r="K1022" i="1"/>
  <c r="J1022" i="1"/>
  <c r="I1022" i="1"/>
  <c r="M1019" i="1"/>
  <c r="N1019" i="1" s="1"/>
  <c r="L1019" i="1"/>
  <c r="K1019" i="1"/>
  <c r="J1019" i="1"/>
  <c r="I1019" i="1"/>
  <c r="M1017" i="1"/>
  <c r="N1017" i="1" s="1"/>
  <c r="L1017" i="1"/>
  <c r="K1017" i="1"/>
  <c r="J1017" i="1"/>
  <c r="I1017" i="1"/>
  <c r="M1012" i="1"/>
  <c r="L1012" i="1"/>
  <c r="L1011" i="1" s="1"/>
  <c r="L1010" i="1" s="1"/>
  <c r="L1009" i="1" s="1"/>
  <c r="L1008" i="1" s="1"/>
  <c r="K1012" i="1"/>
  <c r="K1011" i="1" s="1"/>
  <c r="K1010" i="1" s="1"/>
  <c r="K1009" i="1" s="1"/>
  <c r="K1008" i="1" s="1"/>
  <c r="J1012" i="1"/>
  <c r="J1011" i="1" s="1"/>
  <c r="J1010" i="1" s="1"/>
  <c r="J1009" i="1" s="1"/>
  <c r="J1008" i="1" s="1"/>
  <c r="I1012" i="1"/>
  <c r="I1011" i="1" s="1"/>
  <c r="I1010" i="1" s="1"/>
  <c r="I1009" i="1" s="1"/>
  <c r="I1008" i="1" s="1"/>
  <c r="M1006" i="1"/>
  <c r="N1006" i="1" s="1"/>
  <c r="L1006" i="1"/>
  <c r="K1006" i="1"/>
  <c r="J1006" i="1"/>
  <c r="I1006" i="1"/>
  <c r="M1004" i="1"/>
  <c r="N1004" i="1" s="1"/>
  <c r="L1004" i="1"/>
  <c r="K1004" i="1"/>
  <c r="J1004" i="1"/>
  <c r="I1004" i="1"/>
  <c r="M1000" i="1"/>
  <c r="L1000" i="1"/>
  <c r="L999" i="1" s="1"/>
  <c r="L998" i="1" s="1"/>
  <c r="K1000" i="1"/>
  <c r="K999" i="1" s="1"/>
  <c r="K998" i="1" s="1"/>
  <c r="I1000" i="1"/>
  <c r="I999" i="1" s="1"/>
  <c r="I998" i="1" s="1"/>
  <c r="M996" i="1"/>
  <c r="N996" i="1" s="1"/>
  <c r="L996" i="1"/>
  <c r="K996" i="1"/>
  <c r="J996" i="1"/>
  <c r="I996" i="1"/>
  <c r="M994" i="1"/>
  <c r="N994" i="1" s="1"/>
  <c r="L994" i="1"/>
  <c r="K994" i="1"/>
  <c r="J994" i="1"/>
  <c r="I994" i="1"/>
  <c r="M990" i="1"/>
  <c r="L990" i="1"/>
  <c r="L989" i="1" s="1"/>
  <c r="K990" i="1"/>
  <c r="K989" i="1" s="1"/>
  <c r="J990" i="1"/>
  <c r="J989" i="1" s="1"/>
  <c r="I990" i="1"/>
  <c r="I989" i="1" s="1"/>
  <c r="M987" i="1"/>
  <c r="L987" i="1"/>
  <c r="L986" i="1" s="1"/>
  <c r="K987" i="1"/>
  <c r="K986" i="1" s="1"/>
  <c r="J987" i="1"/>
  <c r="J986" i="1" s="1"/>
  <c r="I987" i="1"/>
  <c r="I986" i="1" s="1"/>
  <c r="M984" i="1"/>
  <c r="L984" i="1"/>
  <c r="L983" i="1" s="1"/>
  <c r="K984" i="1"/>
  <c r="K983" i="1" s="1"/>
  <c r="J984" i="1"/>
  <c r="J983" i="1" s="1"/>
  <c r="I984" i="1"/>
  <c r="I983" i="1" s="1"/>
  <c r="M980" i="1"/>
  <c r="L980" i="1"/>
  <c r="L979" i="1" s="1"/>
  <c r="K980" i="1"/>
  <c r="K979" i="1" s="1"/>
  <c r="J980" i="1"/>
  <c r="J979" i="1" s="1"/>
  <c r="I980" i="1"/>
  <c r="I979" i="1" s="1"/>
  <c r="M976" i="1"/>
  <c r="L976" i="1"/>
  <c r="L975" i="1" s="1"/>
  <c r="K976" i="1"/>
  <c r="K975" i="1" s="1"/>
  <c r="J976" i="1"/>
  <c r="J975" i="1" s="1"/>
  <c r="I976" i="1"/>
  <c r="I975" i="1" s="1"/>
  <c r="M973" i="1"/>
  <c r="L973" i="1"/>
  <c r="L972" i="1" s="1"/>
  <c r="K973" i="1"/>
  <c r="K972" i="1" s="1"/>
  <c r="J973" i="1"/>
  <c r="J972" i="1" s="1"/>
  <c r="I973" i="1"/>
  <c r="I972" i="1" s="1"/>
  <c r="M970" i="1"/>
  <c r="N970" i="1" s="1"/>
  <c r="L970" i="1"/>
  <c r="K970" i="1"/>
  <c r="J970" i="1"/>
  <c r="I970" i="1"/>
  <c r="M967" i="1"/>
  <c r="N967" i="1" s="1"/>
  <c r="L967" i="1"/>
  <c r="K967" i="1"/>
  <c r="J967" i="1"/>
  <c r="I967" i="1"/>
  <c r="M965" i="1"/>
  <c r="N965" i="1" s="1"/>
  <c r="L965" i="1"/>
  <c r="K965" i="1"/>
  <c r="J965" i="1"/>
  <c r="I965" i="1"/>
  <c r="M963" i="1"/>
  <c r="N963" i="1" s="1"/>
  <c r="L963" i="1"/>
  <c r="K963" i="1"/>
  <c r="J963" i="1"/>
  <c r="I963" i="1"/>
  <c r="M958" i="1"/>
  <c r="L958" i="1"/>
  <c r="L957" i="1" s="1"/>
  <c r="L956" i="1" s="1"/>
  <c r="K958" i="1"/>
  <c r="K957" i="1" s="1"/>
  <c r="K956" i="1" s="1"/>
  <c r="I958" i="1"/>
  <c r="I957" i="1" s="1"/>
  <c r="I956" i="1" s="1"/>
  <c r="M954" i="1"/>
  <c r="L954" i="1"/>
  <c r="L953" i="1" s="1"/>
  <c r="L952" i="1" s="1"/>
  <c r="K954" i="1"/>
  <c r="K953" i="1" s="1"/>
  <c r="K952" i="1" s="1"/>
  <c r="J954" i="1"/>
  <c r="J953" i="1" s="1"/>
  <c r="J952" i="1" s="1"/>
  <c r="I954" i="1"/>
  <c r="I953" i="1" s="1"/>
  <c r="I952" i="1" s="1"/>
  <c r="M949" i="1"/>
  <c r="N949" i="1" s="1"/>
  <c r="L949" i="1"/>
  <c r="K949" i="1"/>
  <c r="I949" i="1"/>
  <c r="M947" i="1"/>
  <c r="N947" i="1" s="1"/>
  <c r="L947" i="1"/>
  <c r="K947" i="1"/>
  <c r="I947" i="1"/>
  <c r="M941" i="1"/>
  <c r="L941" i="1"/>
  <c r="L940" i="1" s="1"/>
  <c r="K941" i="1"/>
  <c r="K940" i="1" s="1"/>
  <c r="J941" i="1"/>
  <c r="J940" i="1" s="1"/>
  <c r="I941" i="1"/>
  <c r="I940" i="1" s="1"/>
  <c r="M938" i="1"/>
  <c r="L938" i="1"/>
  <c r="L937" i="1" s="1"/>
  <c r="K938" i="1"/>
  <c r="K937" i="1" s="1"/>
  <c r="J938" i="1"/>
  <c r="J937" i="1" s="1"/>
  <c r="I938" i="1"/>
  <c r="I937" i="1" s="1"/>
  <c r="M931" i="1"/>
  <c r="L931" i="1"/>
  <c r="L930" i="1" s="1"/>
  <c r="L929" i="1" s="1"/>
  <c r="L928" i="1" s="1"/>
  <c r="L927" i="1" s="1"/>
  <c r="K931" i="1"/>
  <c r="K930" i="1" s="1"/>
  <c r="K929" i="1" s="1"/>
  <c r="K928" i="1" s="1"/>
  <c r="K927" i="1" s="1"/>
  <c r="J931" i="1"/>
  <c r="J930" i="1" s="1"/>
  <c r="J929" i="1" s="1"/>
  <c r="J928" i="1" s="1"/>
  <c r="J927" i="1" s="1"/>
  <c r="I931" i="1"/>
  <c r="I930" i="1" s="1"/>
  <c r="I929" i="1" s="1"/>
  <c r="I928" i="1" s="1"/>
  <c r="I927" i="1" s="1"/>
  <c r="M925" i="1"/>
  <c r="L925" i="1"/>
  <c r="L924" i="1" s="1"/>
  <c r="L923" i="1" s="1"/>
  <c r="L922" i="1" s="1"/>
  <c r="L921" i="1" s="1"/>
  <c r="K925" i="1"/>
  <c r="K924" i="1" s="1"/>
  <c r="K923" i="1" s="1"/>
  <c r="K922" i="1" s="1"/>
  <c r="K921" i="1" s="1"/>
  <c r="J925" i="1"/>
  <c r="J924" i="1" s="1"/>
  <c r="J923" i="1" s="1"/>
  <c r="J922" i="1" s="1"/>
  <c r="J921" i="1" s="1"/>
  <c r="I925" i="1"/>
  <c r="I924" i="1" s="1"/>
  <c r="I923" i="1" s="1"/>
  <c r="I922" i="1" s="1"/>
  <c r="I921" i="1" s="1"/>
  <c r="M917" i="1"/>
  <c r="L917" i="1"/>
  <c r="L916" i="1" s="1"/>
  <c r="K917" i="1"/>
  <c r="K916" i="1" s="1"/>
  <c r="J917" i="1"/>
  <c r="J916" i="1" s="1"/>
  <c r="I917" i="1"/>
  <c r="I916" i="1" s="1"/>
  <c r="M913" i="1"/>
  <c r="L913" i="1"/>
  <c r="L912" i="1" s="1"/>
  <c r="K913" i="1"/>
  <c r="K912" i="1" s="1"/>
  <c r="J913" i="1"/>
  <c r="J912" i="1" s="1"/>
  <c r="I913" i="1"/>
  <c r="I912" i="1" s="1"/>
  <c r="M906" i="1"/>
  <c r="L906" i="1"/>
  <c r="L905" i="1" s="1"/>
  <c r="L904" i="1" s="1"/>
  <c r="L903" i="1" s="1"/>
  <c r="K906" i="1"/>
  <c r="K905" i="1" s="1"/>
  <c r="K904" i="1" s="1"/>
  <c r="K903" i="1" s="1"/>
  <c r="J906" i="1"/>
  <c r="J905" i="1" s="1"/>
  <c r="J904" i="1" s="1"/>
  <c r="J903" i="1" s="1"/>
  <c r="I906" i="1"/>
  <c r="I905" i="1" s="1"/>
  <c r="I904" i="1" s="1"/>
  <c r="I903" i="1" s="1"/>
  <c r="M901" i="1"/>
  <c r="L901" i="1"/>
  <c r="L900" i="1" s="1"/>
  <c r="K901" i="1"/>
  <c r="K900" i="1" s="1"/>
  <c r="J901" i="1"/>
  <c r="J900" i="1" s="1"/>
  <c r="I901" i="1"/>
  <c r="I900" i="1" s="1"/>
  <c r="M898" i="1"/>
  <c r="L898" i="1"/>
  <c r="L897" i="1" s="1"/>
  <c r="K898" i="1"/>
  <c r="K897" i="1" s="1"/>
  <c r="J898" i="1"/>
  <c r="J897" i="1" s="1"/>
  <c r="I898" i="1"/>
  <c r="I897" i="1" s="1"/>
  <c r="M895" i="1"/>
  <c r="L895" i="1"/>
  <c r="L894" i="1" s="1"/>
  <c r="K895" i="1"/>
  <c r="K894" i="1" s="1"/>
  <c r="J895" i="1"/>
  <c r="J894" i="1" s="1"/>
  <c r="I895" i="1"/>
  <c r="I894" i="1" s="1"/>
  <c r="M888" i="1"/>
  <c r="N888" i="1" s="1"/>
  <c r="L888" i="1"/>
  <c r="K888" i="1"/>
  <c r="J888" i="1"/>
  <c r="I888" i="1"/>
  <c r="M886" i="1"/>
  <c r="N886" i="1" s="1"/>
  <c r="L886" i="1"/>
  <c r="K886" i="1"/>
  <c r="J886" i="1"/>
  <c r="I886" i="1"/>
  <c r="M881" i="1"/>
  <c r="L881" i="1"/>
  <c r="L880" i="1" s="1"/>
  <c r="K881" i="1"/>
  <c r="K880" i="1" s="1"/>
  <c r="J881" i="1"/>
  <c r="J880" i="1" s="1"/>
  <c r="I881" i="1"/>
  <c r="I880" i="1" s="1"/>
  <c r="M878" i="1"/>
  <c r="L878" i="1"/>
  <c r="L877" i="1" s="1"/>
  <c r="K878" i="1"/>
  <c r="K877" i="1" s="1"/>
  <c r="J878" i="1"/>
  <c r="J877" i="1" s="1"/>
  <c r="I878" i="1"/>
  <c r="I877" i="1" s="1"/>
  <c r="M875" i="1"/>
  <c r="N875" i="1" s="1"/>
  <c r="L875" i="1"/>
  <c r="K875" i="1"/>
  <c r="J875" i="1"/>
  <c r="I875" i="1"/>
  <c r="M873" i="1"/>
  <c r="N873" i="1" s="1"/>
  <c r="L873" i="1"/>
  <c r="K873" i="1"/>
  <c r="J873" i="1"/>
  <c r="I873" i="1"/>
  <c r="M868" i="1"/>
  <c r="J868" i="1"/>
  <c r="J867" i="1" s="1"/>
  <c r="J866" i="1" s="1"/>
  <c r="J865" i="1" s="1"/>
  <c r="I868" i="1"/>
  <c r="I867" i="1" s="1"/>
  <c r="I866" i="1" s="1"/>
  <c r="I865" i="1" s="1"/>
  <c r="M862" i="1"/>
  <c r="L862" i="1"/>
  <c r="L861" i="1" s="1"/>
  <c r="L860" i="1" s="1"/>
  <c r="K862" i="1"/>
  <c r="K861" i="1" s="1"/>
  <c r="K860" i="1" s="1"/>
  <c r="I862" i="1"/>
  <c r="I861" i="1" s="1"/>
  <c r="I860" i="1" s="1"/>
  <c r="M858" i="1"/>
  <c r="N858" i="1" s="1"/>
  <c r="L858" i="1"/>
  <c r="K858" i="1"/>
  <c r="J858" i="1"/>
  <c r="I858" i="1"/>
  <c r="M856" i="1"/>
  <c r="N856" i="1" s="1"/>
  <c r="L856" i="1"/>
  <c r="K856" i="1"/>
  <c r="J856" i="1"/>
  <c r="I856" i="1"/>
  <c r="M853" i="1"/>
  <c r="L853" i="1"/>
  <c r="L852" i="1" s="1"/>
  <c r="K853" i="1"/>
  <c r="K852" i="1" s="1"/>
  <c r="J853" i="1"/>
  <c r="J852" i="1" s="1"/>
  <c r="I853" i="1"/>
  <c r="I852" i="1" s="1"/>
  <c r="M850" i="1"/>
  <c r="L850" i="1"/>
  <c r="L849" i="1" s="1"/>
  <c r="K850" i="1"/>
  <c r="K849" i="1" s="1"/>
  <c r="J850" i="1"/>
  <c r="J849" i="1" s="1"/>
  <c r="I850" i="1"/>
  <c r="I849" i="1" s="1"/>
  <c r="M847" i="1"/>
  <c r="L847" i="1"/>
  <c r="L846" i="1" s="1"/>
  <c r="K847" i="1"/>
  <c r="K846" i="1" s="1"/>
  <c r="J847" i="1"/>
  <c r="J846" i="1" s="1"/>
  <c r="I847" i="1"/>
  <c r="I846" i="1" s="1"/>
  <c r="M844" i="1"/>
  <c r="N844" i="1" s="1"/>
  <c r="L844" i="1"/>
  <c r="K844" i="1"/>
  <c r="J844" i="1"/>
  <c r="I844" i="1"/>
  <c r="M842" i="1"/>
  <c r="N842" i="1" s="1"/>
  <c r="L842" i="1"/>
  <c r="K842" i="1"/>
  <c r="J842" i="1"/>
  <c r="I842" i="1"/>
  <c r="M840" i="1"/>
  <c r="N840" i="1" s="1"/>
  <c r="L840" i="1"/>
  <c r="K840" i="1"/>
  <c r="J840" i="1"/>
  <c r="I840" i="1"/>
  <c r="M838" i="1"/>
  <c r="N838" i="1" s="1"/>
  <c r="L838" i="1"/>
  <c r="K838" i="1"/>
  <c r="J838" i="1"/>
  <c r="I838" i="1"/>
  <c r="M825" i="1"/>
  <c r="L825" i="1"/>
  <c r="L824" i="1" s="1"/>
  <c r="L823" i="1" s="1"/>
  <c r="L822" i="1" s="1"/>
  <c r="K825" i="1"/>
  <c r="K824" i="1" s="1"/>
  <c r="K823" i="1" s="1"/>
  <c r="K822" i="1" s="1"/>
  <c r="J825" i="1"/>
  <c r="J824" i="1" s="1"/>
  <c r="J823" i="1" s="1"/>
  <c r="J822" i="1" s="1"/>
  <c r="I825" i="1"/>
  <c r="I824" i="1" s="1"/>
  <c r="I823" i="1" s="1"/>
  <c r="I822" i="1" s="1"/>
  <c r="M820" i="1"/>
  <c r="L820" i="1"/>
  <c r="L819" i="1" s="1"/>
  <c r="L818" i="1" s="1"/>
  <c r="K820" i="1"/>
  <c r="K819" i="1" s="1"/>
  <c r="K818" i="1" s="1"/>
  <c r="J820" i="1"/>
  <c r="J819" i="1" s="1"/>
  <c r="J818" i="1" s="1"/>
  <c r="I820" i="1"/>
  <c r="I819" i="1" s="1"/>
  <c r="I818" i="1" s="1"/>
  <c r="M815" i="1"/>
  <c r="L815" i="1"/>
  <c r="L814" i="1" s="1"/>
  <c r="K815" i="1"/>
  <c r="K814" i="1" s="1"/>
  <c r="J815" i="1"/>
  <c r="J814" i="1" s="1"/>
  <c r="I815" i="1"/>
  <c r="I814" i="1" s="1"/>
  <c r="M812" i="1"/>
  <c r="L812" i="1"/>
  <c r="L811" i="1" s="1"/>
  <c r="K812" i="1"/>
  <c r="K811" i="1" s="1"/>
  <c r="J812" i="1"/>
  <c r="J811" i="1" s="1"/>
  <c r="I812" i="1"/>
  <c r="I811" i="1" s="1"/>
  <c r="M807" i="1"/>
  <c r="J807" i="1"/>
  <c r="J806" i="1" s="1"/>
  <c r="I807" i="1"/>
  <c r="I806" i="1" s="1"/>
  <c r="M804" i="1"/>
  <c r="J804" i="1"/>
  <c r="J803" i="1" s="1"/>
  <c r="I804" i="1"/>
  <c r="I803" i="1" s="1"/>
  <c r="M801" i="1"/>
  <c r="J801" i="1"/>
  <c r="J800" i="1" s="1"/>
  <c r="I801" i="1"/>
  <c r="I800" i="1" s="1"/>
  <c r="M798" i="1"/>
  <c r="J798" i="1"/>
  <c r="J797" i="1" s="1"/>
  <c r="I798" i="1"/>
  <c r="I797" i="1" s="1"/>
  <c r="M795" i="1"/>
  <c r="J795" i="1"/>
  <c r="J794" i="1" s="1"/>
  <c r="I795" i="1"/>
  <c r="I794" i="1" s="1"/>
  <c r="M792" i="1"/>
  <c r="J792" i="1"/>
  <c r="J791" i="1" s="1"/>
  <c r="I792" i="1"/>
  <c r="I791" i="1" s="1"/>
  <c r="M789" i="1"/>
  <c r="J789" i="1"/>
  <c r="J788" i="1" s="1"/>
  <c r="I789" i="1"/>
  <c r="I788" i="1" s="1"/>
  <c r="M786" i="1"/>
  <c r="J786" i="1"/>
  <c r="J785" i="1" s="1"/>
  <c r="I786" i="1"/>
  <c r="I785" i="1" s="1"/>
  <c r="M782" i="1"/>
  <c r="J782" i="1"/>
  <c r="J781" i="1" s="1"/>
  <c r="I782" i="1"/>
  <c r="I781" i="1" s="1"/>
  <c r="M779" i="1"/>
  <c r="J779" i="1"/>
  <c r="J778" i="1" s="1"/>
  <c r="I779" i="1"/>
  <c r="I778" i="1" s="1"/>
  <c r="M773" i="1"/>
  <c r="L773" i="1"/>
  <c r="L772" i="1" s="1"/>
  <c r="L771" i="1" s="1"/>
  <c r="L770" i="1" s="1"/>
  <c r="K773" i="1"/>
  <c r="K772" i="1" s="1"/>
  <c r="K771" i="1" s="1"/>
  <c r="K770" i="1" s="1"/>
  <c r="J773" i="1"/>
  <c r="J772" i="1" s="1"/>
  <c r="J771" i="1" s="1"/>
  <c r="J770" i="1" s="1"/>
  <c r="I773" i="1"/>
  <c r="I772" i="1" s="1"/>
  <c r="I771" i="1" s="1"/>
  <c r="I770" i="1" s="1"/>
  <c r="M767" i="1"/>
  <c r="L767" i="1"/>
  <c r="L766" i="1" s="1"/>
  <c r="K767" i="1"/>
  <c r="K766" i="1" s="1"/>
  <c r="J767" i="1"/>
  <c r="J766" i="1" s="1"/>
  <c r="I767" i="1"/>
  <c r="I766" i="1" s="1"/>
  <c r="M763" i="1"/>
  <c r="L763" i="1"/>
  <c r="L762" i="1" s="1"/>
  <c r="K763" i="1"/>
  <c r="K762" i="1" s="1"/>
  <c r="I763" i="1"/>
  <c r="I762" i="1" s="1"/>
  <c r="M759" i="1"/>
  <c r="L759" i="1"/>
  <c r="L758" i="1" s="1"/>
  <c r="K759" i="1"/>
  <c r="K758" i="1" s="1"/>
  <c r="J759" i="1"/>
  <c r="J758" i="1" s="1"/>
  <c r="I759" i="1"/>
  <c r="I758" i="1" s="1"/>
  <c r="M756" i="1"/>
  <c r="L756" i="1"/>
  <c r="L755" i="1" s="1"/>
  <c r="K756" i="1"/>
  <c r="K755" i="1" s="1"/>
  <c r="J756" i="1"/>
  <c r="J755" i="1" s="1"/>
  <c r="I756" i="1"/>
  <c r="I755" i="1" s="1"/>
  <c r="M753" i="1"/>
  <c r="L753" i="1"/>
  <c r="L752" i="1" s="1"/>
  <c r="K753" i="1"/>
  <c r="K752" i="1" s="1"/>
  <c r="J753" i="1"/>
  <c r="J752" i="1" s="1"/>
  <c r="I753" i="1"/>
  <c r="I752" i="1" s="1"/>
  <c r="M746" i="1"/>
  <c r="L746" i="1"/>
  <c r="L745" i="1" s="1"/>
  <c r="K746" i="1"/>
  <c r="K745" i="1" s="1"/>
  <c r="J746" i="1"/>
  <c r="J745" i="1" s="1"/>
  <c r="I746" i="1"/>
  <c r="I745" i="1" s="1"/>
  <c r="M739" i="1"/>
  <c r="L739" i="1"/>
  <c r="L738" i="1" s="1"/>
  <c r="L737" i="1" s="1"/>
  <c r="L736" i="1" s="1"/>
  <c r="L735" i="1" s="1"/>
  <c r="K739" i="1"/>
  <c r="K738" i="1" s="1"/>
  <c r="K737" i="1" s="1"/>
  <c r="K736" i="1" s="1"/>
  <c r="K735" i="1" s="1"/>
  <c r="J739" i="1"/>
  <c r="J738" i="1" s="1"/>
  <c r="J737" i="1" s="1"/>
  <c r="J736" i="1" s="1"/>
  <c r="J735" i="1" s="1"/>
  <c r="I739" i="1"/>
  <c r="I738" i="1" s="1"/>
  <c r="I737" i="1" s="1"/>
  <c r="I736" i="1" s="1"/>
  <c r="I735" i="1" s="1"/>
  <c r="M731" i="1"/>
  <c r="L731" i="1"/>
  <c r="L730" i="1" s="1"/>
  <c r="L729" i="1" s="1"/>
  <c r="L728" i="1" s="1"/>
  <c r="K731" i="1"/>
  <c r="K730" i="1" s="1"/>
  <c r="K729" i="1" s="1"/>
  <c r="K728" i="1" s="1"/>
  <c r="J731" i="1"/>
  <c r="J730" i="1" s="1"/>
  <c r="J729" i="1" s="1"/>
  <c r="J728" i="1" s="1"/>
  <c r="I731" i="1"/>
  <c r="I730" i="1" s="1"/>
  <c r="I729" i="1" s="1"/>
  <c r="I728" i="1" s="1"/>
  <c r="M726" i="1"/>
  <c r="L726" i="1"/>
  <c r="L725" i="1" s="1"/>
  <c r="L724" i="1" s="1"/>
  <c r="K726" i="1"/>
  <c r="K725" i="1" s="1"/>
  <c r="K724" i="1" s="1"/>
  <c r="J726" i="1"/>
  <c r="J725" i="1" s="1"/>
  <c r="J724" i="1" s="1"/>
  <c r="I726" i="1"/>
  <c r="I725" i="1" s="1"/>
  <c r="I724" i="1" s="1"/>
  <c r="M722" i="1"/>
  <c r="L722" i="1"/>
  <c r="L721" i="1" s="1"/>
  <c r="K722" i="1"/>
  <c r="K721" i="1" s="1"/>
  <c r="J722" i="1"/>
  <c r="J721" i="1" s="1"/>
  <c r="I722" i="1"/>
  <c r="I721" i="1" s="1"/>
  <c r="M719" i="1"/>
  <c r="L719" i="1"/>
  <c r="L718" i="1" s="1"/>
  <c r="K719" i="1"/>
  <c r="K718" i="1" s="1"/>
  <c r="J719" i="1"/>
  <c r="J718" i="1" s="1"/>
  <c r="I719" i="1"/>
  <c r="I718" i="1" s="1"/>
  <c r="M715" i="1"/>
  <c r="L715" i="1"/>
  <c r="L714" i="1" s="1"/>
  <c r="L713" i="1" s="1"/>
  <c r="K715" i="1"/>
  <c r="K714" i="1" s="1"/>
  <c r="K713" i="1" s="1"/>
  <c r="J715" i="1"/>
  <c r="J714" i="1" s="1"/>
  <c r="J713" i="1" s="1"/>
  <c r="I715" i="1"/>
  <c r="I714" i="1" s="1"/>
  <c r="I713" i="1" s="1"/>
  <c r="M710" i="1"/>
  <c r="I710" i="1"/>
  <c r="I709" i="1" s="1"/>
  <c r="I708" i="1" s="1"/>
  <c r="M706" i="1"/>
  <c r="J706" i="1"/>
  <c r="J705" i="1" s="1"/>
  <c r="I706" i="1"/>
  <c r="I705" i="1" s="1"/>
  <c r="M703" i="1"/>
  <c r="J703" i="1"/>
  <c r="J702" i="1" s="1"/>
  <c r="I703" i="1"/>
  <c r="I702" i="1" s="1"/>
  <c r="M700" i="1"/>
  <c r="N700" i="1" s="1"/>
  <c r="L700" i="1"/>
  <c r="K700" i="1"/>
  <c r="J700" i="1"/>
  <c r="I700" i="1"/>
  <c r="M698" i="1"/>
  <c r="N698" i="1" s="1"/>
  <c r="L698" i="1"/>
  <c r="K698" i="1"/>
  <c r="J698" i="1"/>
  <c r="I698" i="1"/>
  <c r="M692" i="1"/>
  <c r="N692" i="1" s="1"/>
  <c r="L692" i="1"/>
  <c r="K692" i="1"/>
  <c r="J692" i="1"/>
  <c r="I692" i="1"/>
  <c r="M690" i="1"/>
  <c r="N690" i="1" s="1"/>
  <c r="L690" i="1"/>
  <c r="K690" i="1"/>
  <c r="J690" i="1"/>
  <c r="I690" i="1"/>
  <c r="M685" i="1"/>
  <c r="L685" i="1"/>
  <c r="L684" i="1" s="1"/>
  <c r="K685" i="1"/>
  <c r="K684" i="1" s="1"/>
  <c r="J685" i="1"/>
  <c r="J684" i="1" s="1"/>
  <c r="I685" i="1"/>
  <c r="I684" i="1" s="1"/>
  <c r="M681" i="1"/>
  <c r="L681" i="1"/>
  <c r="L680" i="1" s="1"/>
  <c r="K681" i="1"/>
  <c r="K680" i="1" s="1"/>
  <c r="I681" i="1"/>
  <c r="I680" i="1" s="1"/>
  <c r="M676" i="1"/>
  <c r="L676" i="1"/>
  <c r="L675" i="1" s="1"/>
  <c r="K676" i="1"/>
  <c r="K675" i="1" s="1"/>
  <c r="J676" i="1"/>
  <c r="J675" i="1" s="1"/>
  <c r="I676" i="1"/>
  <c r="I675" i="1" s="1"/>
  <c r="M672" i="1"/>
  <c r="L672" i="1"/>
  <c r="L671" i="1" s="1"/>
  <c r="K672" i="1"/>
  <c r="K671" i="1" s="1"/>
  <c r="J672" i="1"/>
  <c r="J671" i="1" s="1"/>
  <c r="I672" i="1"/>
  <c r="I671" i="1" s="1"/>
  <c r="M655" i="1"/>
  <c r="L655" i="1"/>
  <c r="L654" i="1" s="1"/>
  <c r="L653" i="1" s="1"/>
  <c r="L652" i="1" s="1"/>
  <c r="L651" i="1" s="1"/>
  <c r="K655" i="1"/>
  <c r="K654" i="1" s="1"/>
  <c r="K653" i="1" s="1"/>
  <c r="K652" i="1" s="1"/>
  <c r="K651" i="1" s="1"/>
  <c r="J655" i="1"/>
  <c r="J654" i="1" s="1"/>
  <c r="J653" i="1" s="1"/>
  <c r="J652" i="1" s="1"/>
  <c r="J651" i="1" s="1"/>
  <c r="I655" i="1"/>
  <c r="I654" i="1" s="1"/>
  <c r="I653" i="1" s="1"/>
  <c r="I652" i="1" s="1"/>
  <c r="I651" i="1" s="1"/>
  <c r="M649" i="1"/>
  <c r="L649" i="1"/>
  <c r="L648" i="1" s="1"/>
  <c r="L647" i="1" s="1"/>
  <c r="L646" i="1" s="1"/>
  <c r="L645" i="1" s="1"/>
  <c r="K649" i="1"/>
  <c r="K648" i="1" s="1"/>
  <c r="K647" i="1" s="1"/>
  <c r="K646" i="1" s="1"/>
  <c r="K645" i="1" s="1"/>
  <c r="J649" i="1"/>
  <c r="J648" i="1" s="1"/>
  <c r="J647" i="1" s="1"/>
  <c r="J646" i="1" s="1"/>
  <c r="J645" i="1" s="1"/>
  <c r="I649" i="1"/>
  <c r="I648" i="1" s="1"/>
  <c r="I647" i="1" s="1"/>
  <c r="I646" i="1" s="1"/>
  <c r="I645" i="1" s="1"/>
  <c r="M641" i="1"/>
  <c r="N641" i="1" s="1"/>
  <c r="L641" i="1"/>
  <c r="K641" i="1"/>
  <c r="J641" i="1"/>
  <c r="I641" i="1"/>
  <c r="M639" i="1"/>
  <c r="N639" i="1" s="1"/>
  <c r="L639" i="1"/>
  <c r="K639" i="1"/>
  <c r="J639" i="1"/>
  <c r="I639" i="1"/>
  <c r="M637" i="1"/>
  <c r="N637" i="1" s="1"/>
  <c r="L637" i="1"/>
  <c r="K637" i="1"/>
  <c r="J637" i="1"/>
  <c r="I637" i="1"/>
  <c r="M634" i="1"/>
  <c r="L634" i="1"/>
  <c r="L633" i="1" s="1"/>
  <c r="K634" i="1"/>
  <c r="K633" i="1" s="1"/>
  <c r="J634" i="1"/>
  <c r="J633" i="1" s="1"/>
  <c r="I634" i="1"/>
  <c r="I633" i="1" s="1"/>
  <c r="M629" i="1"/>
  <c r="L629" i="1"/>
  <c r="L628" i="1" s="1"/>
  <c r="K629" i="1"/>
  <c r="K628" i="1" s="1"/>
  <c r="J629" i="1"/>
  <c r="J628" i="1" s="1"/>
  <c r="I629" i="1"/>
  <c r="I628" i="1" s="1"/>
  <c r="M626" i="1"/>
  <c r="N626" i="1" s="1"/>
  <c r="L626" i="1"/>
  <c r="K626" i="1"/>
  <c r="J626" i="1"/>
  <c r="I626" i="1"/>
  <c r="M624" i="1"/>
  <c r="N624" i="1" s="1"/>
  <c r="L624" i="1"/>
  <c r="K624" i="1"/>
  <c r="J624" i="1"/>
  <c r="I624" i="1"/>
  <c r="M617" i="1"/>
  <c r="L617" i="1"/>
  <c r="L616" i="1" s="1"/>
  <c r="K617" i="1"/>
  <c r="K616" i="1" s="1"/>
  <c r="J617" i="1"/>
  <c r="J616" i="1" s="1"/>
  <c r="I617" i="1"/>
  <c r="I616" i="1" s="1"/>
  <c r="M613" i="1"/>
  <c r="L613" i="1"/>
  <c r="L612" i="1" s="1"/>
  <c r="L611" i="1" s="1"/>
  <c r="K613" i="1"/>
  <c r="K612" i="1" s="1"/>
  <c r="K611" i="1" s="1"/>
  <c r="J613" i="1"/>
  <c r="J612" i="1" s="1"/>
  <c r="J611" i="1" s="1"/>
  <c r="I613" i="1"/>
  <c r="I612" i="1" s="1"/>
  <c r="I611" i="1" s="1"/>
  <c r="M607" i="1"/>
  <c r="L607" i="1"/>
  <c r="L606" i="1" s="1"/>
  <c r="L605" i="1" s="1"/>
  <c r="L604" i="1" s="1"/>
  <c r="K607" i="1"/>
  <c r="K606" i="1" s="1"/>
  <c r="K605" i="1" s="1"/>
  <c r="K604" i="1" s="1"/>
  <c r="J607" i="1"/>
  <c r="J606" i="1" s="1"/>
  <c r="J605" i="1" s="1"/>
  <c r="J604" i="1" s="1"/>
  <c r="I607" i="1"/>
  <c r="I606" i="1" s="1"/>
  <c r="I605" i="1" s="1"/>
  <c r="I604" i="1" s="1"/>
  <c r="M602" i="1"/>
  <c r="L602" i="1"/>
  <c r="L601" i="1" s="1"/>
  <c r="L600" i="1" s="1"/>
  <c r="L599" i="1" s="1"/>
  <c r="K602" i="1"/>
  <c r="K601" i="1" s="1"/>
  <c r="K600" i="1" s="1"/>
  <c r="K599" i="1" s="1"/>
  <c r="J602" i="1"/>
  <c r="J601" i="1" s="1"/>
  <c r="J600" i="1" s="1"/>
  <c r="J599" i="1" s="1"/>
  <c r="I602" i="1"/>
  <c r="I601" i="1" s="1"/>
  <c r="I600" i="1" s="1"/>
  <c r="I599" i="1" s="1"/>
  <c r="M596" i="1"/>
  <c r="L596" i="1"/>
  <c r="L595" i="1" s="1"/>
  <c r="K596" i="1"/>
  <c r="K595" i="1" s="1"/>
  <c r="J596" i="1"/>
  <c r="J595" i="1" s="1"/>
  <c r="I596" i="1"/>
  <c r="I595" i="1" s="1"/>
  <c r="M593" i="1"/>
  <c r="L593" i="1"/>
  <c r="L592" i="1" s="1"/>
  <c r="K593" i="1"/>
  <c r="K592" i="1" s="1"/>
  <c r="J593" i="1"/>
  <c r="J592" i="1" s="1"/>
  <c r="I593" i="1"/>
  <c r="I592" i="1" s="1"/>
  <c r="M588" i="1"/>
  <c r="L588" i="1"/>
  <c r="L587" i="1" s="1"/>
  <c r="L586" i="1" s="1"/>
  <c r="K588" i="1"/>
  <c r="K587" i="1" s="1"/>
  <c r="K586" i="1" s="1"/>
  <c r="I588" i="1"/>
  <c r="I587" i="1" s="1"/>
  <c r="I586" i="1" s="1"/>
  <c r="M580" i="1"/>
  <c r="L580" i="1"/>
  <c r="L579" i="1" s="1"/>
  <c r="K580" i="1"/>
  <c r="K579" i="1" s="1"/>
  <c r="J580" i="1"/>
  <c r="J579" i="1" s="1"/>
  <c r="I580" i="1"/>
  <c r="I579" i="1" s="1"/>
  <c r="M576" i="1"/>
  <c r="L576" i="1"/>
  <c r="L575" i="1" s="1"/>
  <c r="K576" i="1"/>
  <c r="K575" i="1" s="1"/>
  <c r="J576" i="1"/>
  <c r="J575" i="1" s="1"/>
  <c r="I576" i="1"/>
  <c r="I575" i="1" s="1"/>
  <c r="M573" i="1"/>
  <c r="L573" i="1"/>
  <c r="L572" i="1" s="1"/>
  <c r="K573" i="1"/>
  <c r="K572" i="1" s="1"/>
  <c r="J573" i="1"/>
  <c r="J572" i="1" s="1"/>
  <c r="I573" i="1"/>
  <c r="I572" i="1" s="1"/>
  <c r="M568" i="1"/>
  <c r="L568" i="1"/>
  <c r="L567" i="1" s="1"/>
  <c r="K568" i="1"/>
  <c r="K567" i="1" s="1"/>
  <c r="I568" i="1"/>
  <c r="I567" i="1" s="1"/>
  <c r="M565" i="1"/>
  <c r="L565" i="1"/>
  <c r="L564" i="1" s="1"/>
  <c r="K565" i="1"/>
  <c r="K564" i="1" s="1"/>
  <c r="J565" i="1"/>
  <c r="J564" i="1" s="1"/>
  <c r="I565" i="1"/>
  <c r="I564" i="1" s="1"/>
  <c r="M561" i="1"/>
  <c r="L561" i="1"/>
  <c r="L560" i="1" s="1"/>
  <c r="K561" i="1"/>
  <c r="K560" i="1" s="1"/>
  <c r="J561" i="1"/>
  <c r="J560" i="1" s="1"/>
  <c r="I561" i="1"/>
  <c r="I560" i="1" s="1"/>
  <c r="M557" i="1"/>
  <c r="L557" i="1"/>
  <c r="L556" i="1" s="1"/>
  <c r="K557" i="1"/>
  <c r="K556" i="1" s="1"/>
  <c r="J557" i="1"/>
  <c r="J556" i="1" s="1"/>
  <c r="I557" i="1"/>
  <c r="I556" i="1" s="1"/>
  <c r="M554" i="1"/>
  <c r="L554" i="1"/>
  <c r="L553" i="1" s="1"/>
  <c r="K554" i="1"/>
  <c r="K553" i="1" s="1"/>
  <c r="J554" i="1"/>
  <c r="J553" i="1" s="1"/>
  <c r="I554" i="1"/>
  <c r="I553" i="1" s="1"/>
  <c r="M551" i="1"/>
  <c r="L551" i="1"/>
  <c r="L550" i="1" s="1"/>
  <c r="K551" i="1"/>
  <c r="K550" i="1" s="1"/>
  <c r="J551" i="1"/>
  <c r="J550" i="1" s="1"/>
  <c r="I551" i="1"/>
  <c r="I550" i="1" s="1"/>
  <c r="M547" i="1"/>
  <c r="L547" i="1"/>
  <c r="L546" i="1" s="1"/>
  <c r="K547" i="1"/>
  <c r="K546" i="1" s="1"/>
  <c r="I547" i="1"/>
  <c r="I546" i="1" s="1"/>
  <c r="M543" i="1"/>
  <c r="L543" i="1"/>
  <c r="L542" i="1" s="1"/>
  <c r="K543" i="1"/>
  <c r="K542" i="1" s="1"/>
  <c r="J543" i="1"/>
  <c r="J542" i="1" s="1"/>
  <c r="I543" i="1"/>
  <c r="I542" i="1" s="1"/>
  <c r="M539" i="1"/>
  <c r="L539" i="1"/>
  <c r="L538" i="1" s="1"/>
  <c r="K539" i="1"/>
  <c r="K538" i="1" s="1"/>
  <c r="J539" i="1"/>
  <c r="J538" i="1" s="1"/>
  <c r="I539" i="1"/>
  <c r="I538" i="1" s="1"/>
  <c r="M535" i="1"/>
  <c r="L535" i="1"/>
  <c r="L534" i="1" s="1"/>
  <c r="K535" i="1"/>
  <c r="K534" i="1" s="1"/>
  <c r="J535" i="1"/>
  <c r="J534" i="1" s="1"/>
  <c r="I535" i="1"/>
  <c r="I534" i="1" s="1"/>
  <c r="M530" i="1"/>
  <c r="L530" i="1"/>
  <c r="L529" i="1" s="1"/>
  <c r="K530" i="1"/>
  <c r="K529" i="1" s="1"/>
  <c r="I530" i="1"/>
  <c r="I529" i="1" s="1"/>
  <c r="M525" i="1"/>
  <c r="N525" i="1" s="1"/>
  <c r="L525" i="1"/>
  <c r="K525" i="1"/>
  <c r="J525" i="1"/>
  <c r="I525" i="1"/>
  <c r="M523" i="1"/>
  <c r="N523" i="1" s="1"/>
  <c r="L523" i="1"/>
  <c r="K523" i="1"/>
  <c r="J523" i="1"/>
  <c r="I523" i="1"/>
  <c r="M521" i="1"/>
  <c r="N521" i="1" s="1"/>
  <c r="L521" i="1"/>
  <c r="K521" i="1"/>
  <c r="J521" i="1"/>
  <c r="I521" i="1"/>
  <c r="M518" i="1"/>
  <c r="L518" i="1"/>
  <c r="L517" i="1" s="1"/>
  <c r="K518" i="1"/>
  <c r="K517" i="1" s="1"/>
  <c r="J518" i="1"/>
  <c r="J517" i="1" s="1"/>
  <c r="I518" i="1"/>
  <c r="I517" i="1" s="1"/>
  <c r="M514" i="1"/>
  <c r="L514" i="1"/>
  <c r="L513" i="1" s="1"/>
  <c r="K514" i="1"/>
  <c r="K513" i="1" s="1"/>
  <c r="J514" i="1"/>
  <c r="J513" i="1" s="1"/>
  <c r="I514" i="1"/>
  <c r="I513" i="1" s="1"/>
  <c r="M510" i="1"/>
  <c r="L510" i="1"/>
  <c r="L509" i="1" s="1"/>
  <c r="K510" i="1"/>
  <c r="K509" i="1" s="1"/>
  <c r="J510" i="1"/>
  <c r="J509" i="1" s="1"/>
  <c r="I510" i="1"/>
  <c r="I509" i="1" s="1"/>
  <c r="M503" i="1"/>
  <c r="N503" i="1" s="1"/>
  <c r="L503" i="1"/>
  <c r="K503" i="1"/>
  <c r="J503" i="1"/>
  <c r="I503" i="1"/>
  <c r="M501" i="1"/>
  <c r="N501" i="1" s="1"/>
  <c r="L501" i="1"/>
  <c r="K501" i="1"/>
  <c r="J501" i="1"/>
  <c r="I501" i="1"/>
  <c r="M498" i="1"/>
  <c r="L498" i="1"/>
  <c r="L497" i="1" s="1"/>
  <c r="K498" i="1"/>
  <c r="K497" i="1" s="1"/>
  <c r="J498" i="1"/>
  <c r="J497" i="1" s="1"/>
  <c r="I498" i="1"/>
  <c r="I497" i="1" s="1"/>
  <c r="M486" i="1"/>
  <c r="L486" i="1"/>
  <c r="L485" i="1" s="1"/>
  <c r="L484" i="1" s="1"/>
  <c r="K486" i="1"/>
  <c r="K485" i="1" s="1"/>
  <c r="K484" i="1" s="1"/>
  <c r="J486" i="1"/>
  <c r="J485" i="1" s="1"/>
  <c r="J484" i="1" s="1"/>
  <c r="I486" i="1"/>
  <c r="I485" i="1" s="1"/>
  <c r="I484" i="1" s="1"/>
  <c r="M482" i="1"/>
  <c r="L482" i="1"/>
  <c r="L481" i="1" s="1"/>
  <c r="K482" i="1"/>
  <c r="K481" i="1" s="1"/>
  <c r="J482" i="1"/>
  <c r="J481" i="1" s="1"/>
  <c r="I482" i="1"/>
  <c r="I481" i="1" s="1"/>
  <c r="M479" i="1"/>
  <c r="N479" i="1" s="1"/>
  <c r="L479" i="1"/>
  <c r="K479" i="1"/>
  <c r="J479" i="1"/>
  <c r="I479" i="1"/>
  <c r="M477" i="1"/>
  <c r="N477" i="1" s="1"/>
  <c r="L477" i="1"/>
  <c r="K477" i="1"/>
  <c r="J477" i="1"/>
  <c r="I477" i="1"/>
  <c r="M474" i="1"/>
  <c r="L474" i="1"/>
  <c r="L473" i="1" s="1"/>
  <c r="K474" i="1"/>
  <c r="K473" i="1" s="1"/>
  <c r="J474" i="1"/>
  <c r="J473" i="1" s="1"/>
  <c r="I474" i="1"/>
  <c r="I473" i="1" s="1"/>
  <c r="M469" i="1"/>
  <c r="L469" i="1"/>
  <c r="L468" i="1" s="1"/>
  <c r="L467" i="1" s="1"/>
  <c r="L466" i="1" s="1"/>
  <c r="K469" i="1"/>
  <c r="K468" i="1" s="1"/>
  <c r="K467" i="1" s="1"/>
  <c r="K466" i="1" s="1"/>
  <c r="J469" i="1"/>
  <c r="J468" i="1" s="1"/>
  <c r="J467" i="1" s="1"/>
  <c r="J466" i="1" s="1"/>
  <c r="I469" i="1"/>
  <c r="I468" i="1" s="1"/>
  <c r="I467" i="1" s="1"/>
  <c r="I466" i="1" s="1"/>
  <c r="M462" i="1"/>
  <c r="L462" i="1"/>
  <c r="L461" i="1" s="1"/>
  <c r="K462" i="1"/>
  <c r="K461" i="1" s="1"/>
  <c r="J462" i="1"/>
  <c r="J461" i="1" s="1"/>
  <c r="I462" i="1"/>
  <c r="I461" i="1" s="1"/>
  <c r="M459" i="1"/>
  <c r="L459" i="1"/>
  <c r="L458" i="1" s="1"/>
  <c r="L457" i="1" s="1"/>
  <c r="K459" i="1"/>
  <c r="K458" i="1" s="1"/>
  <c r="K457" i="1" s="1"/>
  <c r="J459" i="1"/>
  <c r="J458" i="1" s="1"/>
  <c r="J457" i="1" s="1"/>
  <c r="I459" i="1"/>
  <c r="I458" i="1" s="1"/>
  <c r="I457" i="1" s="1"/>
  <c r="M453" i="1"/>
  <c r="L453" i="1"/>
  <c r="L452" i="1" s="1"/>
  <c r="K453" i="1"/>
  <c r="K452" i="1" s="1"/>
  <c r="J453" i="1"/>
  <c r="J452" i="1" s="1"/>
  <c r="I453" i="1"/>
  <c r="I452" i="1" s="1"/>
  <c r="M449" i="1"/>
  <c r="L449" i="1"/>
  <c r="L448" i="1" s="1"/>
  <c r="K449" i="1"/>
  <c r="K448" i="1" s="1"/>
  <c r="J449" i="1"/>
  <c r="J448" i="1" s="1"/>
  <c r="I449" i="1"/>
  <c r="I448" i="1" s="1"/>
  <c r="M443" i="1"/>
  <c r="L443" i="1"/>
  <c r="L442" i="1" s="1"/>
  <c r="L441" i="1" s="1"/>
  <c r="L440" i="1" s="1"/>
  <c r="K443" i="1"/>
  <c r="K442" i="1" s="1"/>
  <c r="K441" i="1" s="1"/>
  <c r="K440" i="1" s="1"/>
  <c r="J443" i="1"/>
  <c r="J442" i="1" s="1"/>
  <c r="J441" i="1" s="1"/>
  <c r="J440" i="1" s="1"/>
  <c r="I443" i="1"/>
  <c r="I442" i="1" s="1"/>
  <c r="I441" i="1" s="1"/>
  <c r="I440" i="1" s="1"/>
  <c r="M438" i="1"/>
  <c r="L438" i="1"/>
  <c r="L437" i="1" s="1"/>
  <c r="K438" i="1"/>
  <c r="K437" i="1" s="1"/>
  <c r="J438" i="1"/>
  <c r="J437" i="1" s="1"/>
  <c r="I438" i="1"/>
  <c r="I437" i="1" s="1"/>
  <c r="M434" i="1"/>
  <c r="N434" i="1" s="1"/>
  <c r="L434" i="1"/>
  <c r="K434" i="1"/>
  <c r="J434" i="1"/>
  <c r="I434" i="1"/>
  <c r="M432" i="1"/>
  <c r="N432" i="1" s="1"/>
  <c r="L432" i="1"/>
  <c r="K432" i="1"/>
  <c r="J432" i="1"/>
  <c r="I432" i="1"/>
  <c r="M430" i="1"/>
  <c r="N430" i="1" s="1"/>
  <c r="L430" i="1"/>
  <c r="K430" i="1"/>
  <c r="J430" i="1"/>
  <c r="I430" i="1"/>
  <c r="M427" i="1"/>
  <c r="L427" i="1"/>
  <c r="L426" i="1" s="1"/>
  <c r="K427" i="1"/>
  <c r="K426" i="1" s="1"/>
  <c r="J427" i="1"/>
  <c r="J426" i="1" s="1"/>
  <c r="I427" i="1"/>
  <c r="I426" i="1" s="1"/>
  <c r="M424" i="1"/>
  <c r="L424" i="1"/>
  <c r="L423" i="1" s="1"/>
  <c r="K424" i="1"/>
  <c r="K423" i="1" s="1"/>
  <c r="J424" i="1"/>
  <c r="J423" i="1" s="1"/>
  <c r="I424" i="1"/>
  <c r="I423" i="1" s="1"/>
  <c r="M418" i="1"/>
  <c r="L418" i="1"/>
  <c r="L417" i="1" s="1"/>
  <c r="L416" i="1" s="1"/>
  <c r="L415" i="1" s="1"/>
  <c r="L414" i="1" s="1"/>
  <c r="K418" i="1"/>
  <c r="K417" i="1" s="1"/>
  <c r="K416" i="1" s="1"/>
  <c r="K415" i="1" s="1"/>
  <c r="K414" i="1" s="1"/>
  <c r="J418" i="1"/>
  <c r="J417" i="1" s="1"/>
  <c r="J416" i="1" s="1"/>
  <c r="J415" i="1" s="1"/>
  <c r="J414" i="1" s="1"/>
  <c r="I418" i="1"/>
  <c r="I417" i="1" s="1"/>
  <c r="I416" i="1" s="1"/>
  <c r="I415" i="1" s="1"/>
  <c r="I414" i="1" s="1"/>
  <c r="M412" i="1"/>
  <c r="L412" i="1"/>
  <c r="L411" i="1" s="1"/>
  <c r="L410" i="1" s="1"/>
  <c r="L409" i="1" s="1"/>
  <c r="L408" i="1" s="1"/>
  <c r="K412" i="1"/>
  <c r="K411" i="1" s="1"/>
  <c r="K410" i="1" s="1"/>
  <c r="K409" i="1" s="1"/>
  <c r="K408" i="1" s="1"/>
  <c r="J412" i="1"/>
  <c r="J411" i="1" s="1"/>
  <c r="J410" i="1" s="1"/>
  <c r="J409" i="1" s="1"/>
  <c r="J408" i="1" s="1"/>
  <c r="I412" i="1"/>
  <c r="I411" i="1" s="1"/>
  <c r="I410" i="1" s="1"/>
  <c r="I409" i="1" s="1"/>
  <c r="I408" i="1" s="1"/>
  <c r="M405" i="1"/>
  <c r="L405" i="1"/>
  <c r="L404" i="1" s="1"/>
  <c r="L403" i="1" s="1"/>
  <c r="L402" i="1" s="1"/>
  <c r="K405" i="1"/>
  <c r="K404" i="1" s="1"/>
  <c r="K403" i="1" s="1"/>
  <c r="K402" i="1" s="1"/>
  <c r="J405" i="1"/>
  <c r="J404" i="1" s="1"/>
  <c r="J403" i="1" s="1"/>
  <c r="J402" i="1" s="1"/>
  <c r="I405" i="1"/>
  <c r="I404" i="1" s="1"/>
  <c r="I403" i="1" s="1"/>
  <c r="I402" i="1" s="1"/>
  <c r="M400" i="1"/>
  <c r="L400" i="1"/>
  <c r="L399" i="1" s="1"/>
  <c r="L398" i="1" s="1"/>
  <c r="L397" i="1" s="1"/>
  <c r="L396" i="1" s="1"/>
  <c r="K400" i="1"/>
  <c r="K399" i="1" s="1"/>
  <c r="K398" i="1" s="1"/>
  <c r="K397" i="1" s="1"/>
  <c r="K396" i="1" s="1"/>
  <c r="J400" i="1"/>
  <c r="J399" i="1" s="1"/>
  <c r="J398" i="1" s="1"/>
  <c r="J397" i="1" s="1"/>
  <c r="J396" i="1" s="1"/>
  <c r="I400" i="1"/>
  <c r="I399" i="1" s="1"/>
  <c r="I398" i="1" s="1"/>
  <c r="I397" i="1" s="1"/>
  <c r="I396" i="1" s="1"/>
  <c r="M394" i="1"/>
  <c r="L394" i="1"/>
  <c r="L393" i="1" s="1"/>
  <c r="K394" i="1"/>
  <c r="K393" i="1" s="1"/>
  <c r="J394" i="1"/>
  <c r="J393" i="1" s="1"/>
  <c r="I394" i="1"/>
  <c r="I393" i="1" s="1"/>
  <c r="M391" i="1"/>
  <c r="L391" i="1"/>
  <c r="L390" i="1" s="1"/>
  <c r="K391" i="1"/>
  <c r="K390" i="1" s="1"/>
  <c r="J391" i="1"/>
  <c r="J390" i="1" s="1"/>
  <c r="I391" i="1"/>
  <c r="I390" i="1" s="1"/>
  <c r="M388" i="1"/>
  <c r="L388" i="1"/>
  <c r="L387" i="1" s="1"/>
  <c r="K388" i="1"/>
  <c r="K387" i="1" s="1"/>
  <c r="J388" i="1"/>
  <c r="J387" i="1" s="1"/>
  <c r="I388" i="1"/>
  <c r="I387" i="1" s="1"/>
  <c r="M385" i="1"/>
  <c r="L385" i="1"/>
  <c r="L384" i="1" s="1"/>
  <c r="K385" i="1"/>
  <c r="K384" i="1" s="1"/>
  <c r="J385" i="1"/>
  <c r="J384" i="1" s="1"/>
  <c r="I385" i="1"/>
  <c r="I384" i="1" s="1"/>
  <c r="M382" i="1"/>
  <c r="L382" i="1"/>
  <c r="L381" i="1" s="1"/>
  <c r="K382" i="1"/>
  <c r="K381" i="1" s="1"/>
  <c r="J382" i="1"/>
  <c r="J381" i="1" s="1"/>
  <c r="I382" i="1"/>
  <c r="I381" i="1" s="1"/>
  <c r="M377" i="1"/>
  <c r="L377" i="1"/>
  <c r="L376" i="1" s="1"/>
  <c r="K377" i="1"/>
  <c r="K376" i="1" s="1"/>
  <c r="J377" i="1"/>
  <c r="J376" i="1" s="1"/>
  <c r="I377" i="1"/>
  <c r="I376" i="1" s="1"/>
  <c r="M374" i="1"/>
  <c r="L374" i="1"/>
  <c r="L373" i="1" s="1"/>
  <c r="K374" i="1"/>
  <c r="K373" i="1" s="1"/>
  <c r="J374" i="1"/>
  <c r="J373" i="1" s="1"/>
  <c r="I374" i="1"/>
  <c r="I373" i="1" s="1"/>
  <c r="M358" i="1"/>
  <c r="L358" i="1"/>
  <c r="L357" i="1" s="1"/>
  <c r="K358" i="1"/>
  <c r="K357" i="1" s="1"/>
  <c r="I358" i="1"/>
  <c r="I357" i="1" s="1"/>
  <c r="M355" i="1"/>
  <c r="N355" i="1" s="1"/>
  <c r="L355" i="1"/>
  <c r="K355" i="1"/>
  <c r="I355" i="1"/>
  <c r="M353" i="1"/>
  <c r="N353" i="1" s="1"/>
  <c r="L353" i="1"/>
  <c r="K353" i="1"/>
  <c r="I353" i="1"/>
  <c r="M350" i="1"/>
  <c r="L350" i="1"/>
  <c r="L349" i="1" s="1"/>
  <c r="K350" i="1"/>
  <c r="K349" i="1" s="1"/>
  <c r="J350" i="1"/>
  <c r="J349" i="1" s="1"/>
  <c r="I350" i="1"/>
  <c r="I349" i="1" s="1"/>
  <c r="M344" i="1"/>
  <c r="N344" i="1" s="1"/>
  <c r="L344" i="1"/>
  <c r="K344" i="1"/>
  <c r="J344" i="1"/>
  <c r="I344" i="1"/>
  <c r="M342" i="1"/>
  <c r="N342" i="1" s="1"/>
  <c r="L342" i="1"/>
  <c r="K342" i="1"/>
  <c r="J342" i="1"/>
  <c r="I342" i="1"/>
  <c r="M337" i="1"/>
  <c r="L337" i="1"/>
  <c r="L336" i="1" s="1"/>
  <c r="L335" i="1" s="1"/>
  <c r="L334" i="1" s="1"/>
  <c r="L333" i="1" s="1"/>
  <c r="K337" i="1"/>
  <c r="K336" i="1" s="1"/>
  <c r="K335" i="1" s="1"/>
  <c r="K334" i="1" s="1"/>
  <c r="K333" i="1" s="1"/>
  <c r="J337" i="1"/>
  <c r="J336" i="1" s="1"/>
  <c r="J335" i="1" s="1"/>
  <c r="J334" i="1" s="1"/>
  <c r="J333" i="1" s="1"/>
  <c r="I337" i="1"/>
  <c r="I336" i="1" s="1"/>
  <c r="I335" i="1" s="1"/>
  <c r="I334" i="1" s="1"/>
  <c r="I333" i="1" s="1"/>
  <c r="M329" i="1"/>
  <c r="N329" i="1" s="1"/>
  <c r="L329" i="1"/>
  <c r="K329" i="1"/>
  <c r="J329" i="1"/>
  <c r="I329" i="1"/>
  <c r="M327" i="1"/>
  <c r="N327" i="1" s="1"/>
  <c r="L327" i="1"/>
  <c r="K327" i="1"/>
  <c r="J327" i="1"/>
  <c r="I327" i="1"/>
  <c r="M325" i="1"/>
  <c r="N325" i="1" s="1"/>
  <c r="L325" i="1"/>
  <c r="K325" i="1"/>
  <c r="J325" i="1"/>
  <c r="I325" i="1"/>
  <c r="M322" i="1"/>
  <c r="L322" i="1"/>
  <c r="L321" i="1" s="1"/>
  <c r="K322" i="1"/>
  <c r="K321" i="1" s="1"/>
  <c r="J322" i="1"/>
  <c r="J321" i="1" s="1"/>
  <c r="I322" i="1"/>
  <c r="I321" i="1" s="1"/>
  <c r="M317" i="1"/>
  <c r="N317" i="1" s="1"/>
  <c r="L317" i="1"/>
  <c r="K317" i="1"/>
  <c r="I317" i="1"/>
  <c r="M315" i="1"/>
  <c r="N315" i="1" s="1"/>
  <c r="L315" i="1"/>
  <c r="K315" i="1"/>
  <c r="I315" i="1"/>
  <c r="M309" i="1"/>
  <c r="L309" i="1"/>
  <c r="L308" i="1" s="1"/>
  <c r="L307" i="1" s="1"/>
  <c r="K309" i="1"/>
  <c r="K308" i="1" s="1"/>
  <c r="K307" i="1" s="1"/>
  <c r="J309" i="1"/>
  <c r="J308" i="1" s="1"/>
  <c r="J307" i="1" s="1"/>
  <c r="I309" i="1"/>
  <c r="I308" i="1" s="1"/>
  <c r="I307" i="1" s="1"/>
  <c r="M305" i="1"/>
  <c r="L305" i="1"/>
  <c r="L304" i="1" s="1"/>
  <c r="L303" i="1" s="1"/>
  <c r="K305" i="1"/>
  <c r="K304" i="1" s="1"/>
  <c r="K303" i="1" s="1"/>
  <c r="J305" i="1"/>
  <c r="J304" i="1" s="1"/>
  <c r="J303" i="1" s="1"/>
  <c r="I305" i="1"/>
  <c r="I304" i="1" s="1"/>
  <c r="I303" i="1" s="1"/>
  <c r="M301" i="1"/>
  <c r="L301" i="1"/>
  <c r="L300" i="1" s="1"/>
  <c r="L299" i="1" s="1"/>
  <c r="K301" i="1"/>
  <c r="K300" i="1" s="1"/>
  <c r="K299" i="1" s="1"/>
  <c r="J301" i="1"/>
  <c r="J300" i="1" s="1"/>
  <c r="J299" i="1" s="1"/>
  <c r="I301" i="1"/>
  <c r="I300" i="1" s="1"/>
  <c r="I299" i="1" s="1"/>
  <c r="M296" i="1"/>
  <c r="L296" i="1"/>
  <c r="L295" i="1" s="1"/>
  <c r="L294" i="1" s="1"/>
  <c r="K296" i="1"/>
  <c r="K295" i="1" s="1"/>
  <c r="K294" i="1" s="1"/>
  <c r="J296" i="1"/>
  <c r="J295" i="1" s="1"/>
  <c r="J294" i="1" s="1"/>
  <c r="I296" i="1"/>
  <c r="I295" i="1" s="1"/>
  <c r="I294" i="1" s="1"/>
  <c r="M292" i="1"/>
  <c r="L292" i="1"/>
  <c r="L291" i="1" s="1"/>
  <c r="L290" i="1" s="1"/>
  <c r="K292" i="1"/>
  <c r="K291" i="1" s="1"/>
  <c r="K290" i="1" s="1"/>
  <c r="J292" i="1"/>
  <c r="J291" i="1" s="1"/>
  <c r="J290" i="1" s="1"/>
  <c r="I292" i="1"/>
  <c r="I291" i="1" s="1"/>
  <c r="I290" i="1" s="1"/>
  <c r="M284" i="1"/>
  <c r="L284" i="1"/>
  <c r="L283" i="1" s="1"/>
  <c r="K284" i="1"/>
  <c r="K283" i="1" s="1"/>
  <c r="I284" i="1"/>
  <c r="I283" i="1" s="1"/>
  <c r="M281" i="1"/>
  <c r="L281" i="1"/>
  <c r="L280" i="1" s="1"/>
  <c r="K281" i="1"/>
  <c r="K280" i="1" s="1"/>
  <c r="J281" i="1"/>
  <c r="J280" i="1" s="1"/>
  <c r="I281" i="1"/>
  <c r="I280" i="1" s="1"/>
  <c r="M277" i="1"/>
  <c r="L277" i="1"/>
  <c r="L276" i="1" s="1"/>
  <c r="K277" i="1"/>
  <c r="K276" i="1" s="1"/>
  <c r="J277" i="1"/>
  <c r="J276" i="1" s="1"/>
  <c r="I277" i="1"/>
  <c r="I276" i="1" s="1"/>
  <c r="M274" i="1"/>
  <c r="N274" i="1" s="1"/>
  <c r="L274" i="1"/>
  <c r="K274" i="1"/>
  <c r="J274" i="1"/>
  <c r="I274" i="1"/>
  <c r="M272" i="1"/>
  <c r="N272" i="1" s="1"/>
  <c r="L272" i="1"/>
  <c r="K272" i="1"/>
  <c r="J272" i="1"/>
  <c r="I272" i="1"/>
  <c r="M270" i="1"/>
  <c r="N270" i="1" s="1"/>
  <c r="L270" i="1"/>
  <c r="K270" i="1"/>
  <c r="J270" i="1"/>
  <c r="I270" i="1"/>
  <c r="M266" i="1"/>
  <c r="L266" i="1"/>
  <c r="L265" i="1" s="1"/>
  <c r="L264" i="1" s="1"/>
  <c r="K266" i="1"/>
  <c r="K265" i="1" s="1"/>
  <c r="K264" i="1" s="1"/>
  <c r="J266" i="1"/>
  <c r="J265" i="1" s="1"/>
  <c r="J264" i="1" s="1"/>
  <c r="I266" i="1"/>
  <c r="I265" i="1" s="1"/>
  <c r="I264" i="1" s="1"/>
  <c r="M261" i="1"/>
  <c r="L261" i="1"/>
  <c r="L260" i="1" s="1"/>
  <c r="L259" i="1" s="1"/>
  <c r="L258" i="1" s="1"/>
  <c r="K261" i="1"/>
  <c r="K260" i="1" s="1"/>
  <c r="K259" i="1" s="1"/>
  <c r="K258" i="1" s="1"/>
  <c r="J261" i="1"/>
  <c r="J260" i="1" s="1"/>
  <c r="J259" i="1" s="1"/>
  <c r="J258" i="1" s="1"/>
  <c r="I261" i="1"/>
  <c r="I260" i="1" s="1"/>
  <c r="I259" i="1" s="1"/>
  <c r="I258" i="1" s="1"/>
  <c r="M242" i="1"/>
  <c r="N242" i="1" s="1"/>
  <c r="L242" i="1"/>
  <c r="K242" i="1"/>
  <c r="I242" i="1"/>
  <c r="M240" i="1"/>
  <c r="N240" i="1" s="1"/>
  <c r="L240" i="1"/>
  <c r="K240" i="1"/>
  <c r="I240" i="1"/>
  <c r="M238" i="1"/>
  <c r="N238" i="1" s="1"/>
  <c r="L238" i="1"/>
  <c r="K238" i="1"/>
  <c r="I238" i="1"/>
  <c r="M230" i="1"/>
  <c r="L230" i="1"/>
  <c r="L229" i="1" s="1"/>
  <c r="L228" i="1" s="1"/>
  <c r="L227" i="1" s="1"/>
  <c r="K230" i="1"/>
  <c r="K229" i="1" s="1"/>
  <c r="K228" i="1" s="1"/>
  <c r="K227" i="1" s="1"/>
  <c r="J230" i="1"/>
  <c r="J229" i="1" s="1"/>
  <c r="J228" i="1" s="1"/>
  <c r="J227" i="1" s="1"/>
  <c r="I230" i="1"/>
  <c r="I229" i="1" s="1"/>
  <c r="I228" i="1" s="1"/>
  <c r="I227" i="1" s="1"/>
  <c r="M225" i="1"/>
  <c r="L225" i="1"/>
  <c r="L224" i="1" s="1"/>
  <c r="K225" i="1"/>
  <c r="K224" i="1" s="1"/>
  <c r="J225" i="1"/>
  <c r="J224" i="1" s="1"/>
  <c r="I225" i="1"/>
  <c r="I224" i="1" s="1"/>
  <c r="M222" i="1"/>
  <c r="L222" i="1"/>
  <c r="L221" i="1" s="1"/>
  <c r="K222" i="1"/>
  <c r="K221" i="1" s="1"/>
  <c r="J222" i="1"/>
  <c r="J221" i="1" s="1"/>
  <c r="I222" i="1"/>
  <c r="I221" i="1" s="1"/>
  <c r="M217" i="1"/>
  <c r="L217" i="1"/>
  <c r="L216" i="1" s="1"/>
  <c r="L215" i="1" s="1"/>
  <c r="K217" i="1"/>
  <c r="K216" i="1" s="1"/>
  <c r="K215" i="1" s="1"/>
  <c r="J217" i="1"/>
  <c r="J216" i="1" s="1"/>
  <c r="J215" i="1" s="1"/>
  <c r="I217" i="1"/>
  <c r="I216" i="1" s="1"/>
  <c r="I215" i="1" s="1"/>
  <c r="M213" i="1"/>
  <c r="L213" i="1"/>
  <c r="L212" i="1" s="1"/>
  <c r="L211" i="1" s="1"/>
  <c r="K213" i="1"/>
  <c r="K212" i="1" s="1"/>
  <c r="K211" i="1" s="1"/>
  <c r="J213" i="1"/>
  <c r="J212" i="1" s="1"/>
  <c r="J211" i="1" s="1"/>
  <c r="I213" i="1"/>
  <c r="I212" i="1" s="1"/>
  <c r="I211" i="1" s="1"/>
  <c r="M209" i="1"/>
  <c r="L209" i="1"/>
  <c r="L208" i="1" s="1"/>
  <c r="K209" i="1"/>
  <c r="K208" i="1" s="1"/>
  <c r="J209" i="1"/>
  <c r="J208" i="1" s="1"/>
  <c r="I209" i="1"/>
  <c r="I208" i="1" s="1"/>
  <c r="M206" i="1"/>
  <c r="N206" i="1" s="1"/>
  <c r="L206" i="1"/>
  <c r="K206" i="1"/>
  <c r="J206" i="1"/>
  <c r="I206" i="1"/>
  <c r="M204" i="1"/>
  <c r="N204" i="1" s="1"/>
  <c r="L204" i="1"/>
  <c r="K204" i="1"/>
  <c r="J204" i="1"/>
  <c r="I204" i="1"/>
  <c r="M201" i="1"/>
  <c r="L201" i="1"/>
  <c r="L200" i="1" s="1"/>
  <c r="K201" i="1"/>
  <c r="K200" i="1" s="1"/>
  <c r="J201" i="1"/>
  <c r="J200" i="1" s="1"/>
  <c r="I201" i="1"/>
  <c r="I200" i="1" s="1"/>
  <c r="M197" i="1"/>
  <c r="L197" i="1"/>
  <c r="L196" i="1" s="1"/>
  <c r="L195" i="1" s="1"/>
  <c r="K197" i="1"/>
  <c r="K196" i="1" s="1"/>
  <c r="K195" i="1" s="1"/>
  <c r="J197" i="1"/>
  <c r="J196" i="1" s="1"/>
  <c r="J195" i="1" s="1"/>
  <c r="I197" i="1"/>
  <c r="I196" i="1" s="1"/>
  <c r="I195" i="1" s="1"/>
  <c r="M193" i="1"/>
  <c r="N193" i="1" s="1"/>
  <c r="L193" i="1"/>
  <c r="K193" i="1"/>
  <c r="J193" i="1"/>
  <c r="I193" i="1"/>
  <c r="M191" i="1"/>
  <c r="N191" i="1" s="1"/>
  <c r="L191" i="1"/>
  <c r="K191" i="1"/>
  <c r="J191" i="1"/>
  <c r="I191" i="1"/>
  <c r="M189" i="1"/>
  <c r="N189" i="1" s="1"/>
  <c r="L189" i="1"/>
  <c r="K189" i="1"/>
  <c r="J189" i="1"/>
  <c r="I189" i="1"/>
  <c r="M181" i="1"/>
  <c r="N181" i="1" s="1"/>
  <c r="L181" i="1"/>
  <c r="K181" i="1"/>
  <c r="J181" i="1"/>
  <c r="I181" i="1"/>
  <c r="M179" i="1"/>
  <c r="N179" i="1" s="1"/>
  <c r="L179" i="1"/>
  <c r="K179" i="1"/>
  <c r="J179" i="1"/>
  <c r="I179" i="1"/>
  <c r="M177" i="1"/>
  <c r="N177" i="1" s="1"/>
  <c r="L177" i="1"/>
  <c r="K177" i="1"/>
  <c r="J177" i="1"/>
  <c r="I177" i="1"/>
  <c r="M174" i="1"/>
  <c r="L174" i="1"/>
  <c r="L173" i="1" s="1"/>
  <c r="K174" i="1"/>
  <c r="K173" i="1" s="1"/>
  <c r="J174" i="1"/>
  <c r="J173" i="1" s="1"/>
  <c r="I174" i="1"/>
  <c r="I173" i="1" s="1"/>
  <c r="M161" i="1"/>
  <c r="L161" i="1"/>
  <c r="L160" i="1" s="1"/>
  <c r="L159" i="1" s="1"/>
  <c r="L158" i="1" s="1"/>
  <c r="L157" i="1" s="1"/>
  <c r="L156" i="1" s="1"/>
  <c r="K161" i="1"/>
  <c r="K160" i="1" s="1"/>
  <c r="K159" i="1" s="1"/>
  <c r="K158" i="1" s="1"/>
  <c r="K157" i="1" s="1"/>
  <c r="K156" i="1" s="1"/>
  <c r="J161" i="1"/>
  <c r="J160" i="1" s="1"/>
  <c r="J159" i="1" s="1"/>
  <c r="J158" i="1" s="1"/>
  <c r="J157" i="1" s="1"/>
  <c r="J156" i="1" s="1"/>
  <c r="I161" i="1"/>
  <c r="I160" i="1" s="1"/>
  <c r="I159" i="1" s="1"/>
  <c r="I158" i="1" s="1"/>
  <c r="I157" i="1" s="1"/>
  <c r="I156" i="1" s="1"/>
  <c r="M154" i="1"/>
  <c r="L154" i="1"/>
  <c r="L153" i="1" s="1"/>
  <c r="L152" i="1" s="1"/>
  <c r="L151" i="1" s="1"/>
  <c r="K154" i="1"/>
  <c r="K153" i="1" s="1"/>
  <c r="K152" i="1" s="1"/>
  <c r="K151" i="1" s="1"/>
  <c r="J154" i="1"/>
  <c r="J153" i="1" s="1"/>
  <c r="J152" i="1" s="1"/>
  <c r="J151" i="1" s="1"/>
  <c r="I154" i="1"/>
  <c r="I153" i="1" s="1"/>
  <c r="I152" i="1" s="1"/>
  <c r="I151" i="1" s="1"/>
  <c r="M149" i="1"/>
  <c r="L149" i="1"/>
  <c r="L148" i="1" s="1"/>
  <c r="K149" i="1"/>
  <c r="K148" i="1" s="1"/>
  <c r="J149" i="1"/>
  <c r="J148" i="1" s="1"/>
  <c r="I149" i="1"/>
  <c r="I148" i="1" s="1"/>
  <c r="M143" i="1"/>
  <c r="L143" i="1"/>
  <c r="L142" i="1" s="1"/>
  <c r="K143" i="1"/>
  <c r="K142" i="1" s="1"/>
  <c r="J143" i="1"/>
  <c r="J142" i="1" s="1"/>
  <c r="I143" i="1"/>
  <c r="I142" i="1" s="1"/>
  <c r="M139" i="1"/>
  <c r="N139" i="1" s="1"/>
  <c r="L139" i="1"/>
  <c r="K139" i="1"/>
  <c r="J139" i="1"/>
  <c r="I139" i="1"/>
  <c r="M137" i="1"/>
  <c r="N137" i="1" s="1"/>
  <c r="L137" i="1"/>
  <c r="K137" i="1"/>
  <c r="J137" i="1"/>
  <c r="I137" i="1"/>
  <c r="M131" i="1"/>
  <c r="L131" i="1"/>
  <c r="L130" i="1" s="1"/>
  <c r="L129" i="1" s="1"/>
  <c r="L128" i="1" s="1"/>
  <c r="L127" i="1" s="1"/>
  <c r="K131" i="1"/>
  <c r="K130" i="1" s="1"/>
  <c r="K129" i="1" s="1"/>
  <c r="K128" i="1" s="1"/>
  <c r="K127" i="1" s="1"/>
  <c r="J131" i="1"/>
  <c r="J130" i="1" s="1"/>
  <c r="J129" i="1" s="1"/>
  <c r="J128" i="1" s="1"/>
  <c r="J127" i="1" s="1"/>
  <c r="I131" i="1"/>
  <c r="I130" i="1" s="1"/>
  <c r="I129" i="1" s="1"/>
  <c r="I128" i="1" s="1"/>
  <c r="I127" i="1" s="1"/>
  <c r="M125" i="1"/>
  <c r="N125" i="1" s="1"/>
  <c r="L125" i="1"/>
  <c r="K125" i="1"/>
  <c r="J125" i="1"/>
  <c r="I125" i="1"/>
  <c r="M123" i="1"/>
  <c r="N123" i="1" s="1"/>
  <c r="L123" i="1"/>
  <c r="K123" i="1"/>
  <c r="J123" i="1"/>
  <c r="I123" i="1"/>
  <c r="M121" i="1"/>
  <c r="N121" i="1" s="1"/>
  <c r="L121" i="1"/>
  <c r="K121" i="1"/>
  <c r="J121" i="1"/>
  <c r="I121" i="1"/>
  <c r="M119" i="1"/>
  <c r="N119" i="1" s="1"/>
  <c r="L119" i="1"/>
  <c r="K119" i="1"/>
  <c r="J119" i="1"/>
  <c r="I119" i="1"/>
  <c r="M116" i="1"/>
  <c r="L116" i="1"/>
  <c r="L115" i="1" s="1"/>
  <c r="K116" i="1"/>
  <c r="K115" i="1" s="1"/>
  <c r="J116" i="1"/>
  <c r="J115" i="1" s="1"/>
  <c r="I116" i="1"/>
  <c r="I115" i="1" s="1"/>
  <c r="M111" i="1"/>
  <c r="L111" i="1"/>
  <c r="L110" i="1" s="1"/>
  <c r="L109" i="1" s="1"/>
  <c r="L108" i="1" s="1"/>
  <c r="K111" i="1"/>
  <c r="K110" i="1" s="1"/>
  <c r="K109" i="1" s="1"/>
  <c r="K108" i="1" s="1"/>
  <c r="J111" i="1"/>
  <c r="J110" i="1" s="1"/>
  <c r="J109" i="1" s="1"/>
  <c r="J108" i="1" s="1"/>
  <c r="I111" i="1"/>
  <c r="I110" i="1" s="1"/>
  <c r="I109" i="1" s="1"/>
  <c r="I108" i="1" s="1"/>
  <c r="M103" i="1"/>
  <c r="L103" i="1"/>
  <c r="L102" i="1" s="1"/>
  <c r="L101" i="1" s="1"/>
  <c r="L100" i="1" s="1"/>
  <c r="L99" i="1" s="1"/>
  <c r="L98" i="1" s="1"/>
  <c r="L97" i="1" s="1"/>
  <c r="J103" i="1"/>
  <c r="J102" i="1" s="1"/>
  <c r="J101" i="1" s="1"/>
  <c r="J100" i="1" s="1"/>
  <c r="J99" i="1" s="1"/>
  <c r="J98" i="1" s="1"/>
  <c r="J97" i="1" s="1"/>
  <c r="I103" i="1"/>
  <c r="I102" i="1" s="1"/>
  <c r="I101" i="1" s="1"/>
  <c r="I100" i="1" s="1"/>
  <c r="I99" i="1" s="1"/>
  <c r="I98" i="1" s="1"/>
  <c r="I97" i="1" s="1"/>
  <c r="M95" i="1"/>
  <c r="L95" i="1"/>
  <c r="L94" i="1" s="1"/>
  <c r="K95" i="1"/>
  <c r="K94" i="1" s="1"/>
  <c r="J95" i="1"/>
  <c r="J94" i="1" s="1"/>
  <c r="I95" i="1"/>
  <c r="I94" i="1" s="1"/>
  <c r="M89" i="1"/>
  <c r="L89" i="1"/>
  <c r="L88" i="1" s="1"/>
  <c r="K89" i="1"/>
  <c r="K88" i="1" s="1"/>
  <c r="J89" i="1"/>
  <c r="J88" i="1" s="1"/>
  <c r="I89" i="1"/>
  <c r="I88" i="1" s="1"/>
  <c r="M86" i="1"/>
  <c r="L86" i="1"/>
  <c r="L85" i="1" s="1"/>
  <c r="K86" i="1"/>
  <c r="K85" i="1" s="1"/>
  <c r="I86" i="1"/>
  <c r="I85" i="1" s="1"/>
  <c r="M78" i="1"/>
  <c r="L78" i="1"/>
  <c r="L77" i="1" s="1"/>
  <c r="L76" i="1" s="1"/>
  <c r="L75" i="1" s="1"/>
  <c r="L74" i="1" s="1"/>
  <c r="K78" i="1"/>
  <c r="K77" i="1" s="1"/>
  <c r="K76" i="1" s="1"/>
  <c r="K75" i="1" s="1"/>
  <c r="K74" i="1" s="1"/>
  <c r="J78" i="1"/>
  <c r="J77" i="1" s="1"/>
  <c r="J76" i="1" s="1"/>
  <c r="J75" i="1" s="1"/>
  <c r="J74" i="1" s="1"/>
  <c r="M72" i="1"/>
  <c r="J72" i="1"/>
  <c r="J71" i="1" s="1"/>
  <c r="J70" i="1" s="1"/>
  <c r="J69" i="1" s="1"/>
  <c r="J68" i="1" s="1"/>
  <c r="I72" i="1"/>
  <c r="I71" i="1" s="1"/>
  <c r="I70" i="1" s="1"/>
  <c r="I69" i="1" s="1"/>
  <c r="I68" i="1" s="1"/>
  <c r="M64" i="1"/>
  <c r="L64" i="1"/>
  <c r="L63" i="1" s="1"/>
  <c r="L62" i="1" s="1"/>
  <c r="L61" i="1" s="1"/>
  <c r="K64" i="1"/>
  <c r="K63" i="1" s="1"/>
  <c r="K62" i="1" s="1"/>
  <c r="K61" i="1" s="1"/>
  <c r="J64" i="1"/>
  <c r="J63" i="1" s="1"/>
  <c r="J62" i="1" s="1"/>
  <c r="J61" i="1" s="1"/>
  <c r="I64" i="1"/>
  <c r="I63" i="1" s="1"/>
  <c r="I62" i="1" s="1"/>
  <c r="I61" i="1" s="1"/>
  <c r="M59" i="1"/>
  <c r="N59" i="1" s="1"/>
  <c r="L59" i="1"/>
  <c r="K59" i="1"/>
  <c r="J59" i="1"/>
  <c r="I59" i="1"/>
  <c r="M57" i="1"/>
  <c r="N57" i="1" s="1"/>
  <c r="L57" i="1"/>
  <c r="K57" i="1"/>
  <c r="J57" i="1"/>
  <c r="I57" i="1"/>
  <c r="M55" i="1"/>
  <c r="N55" i="1" s="1"/>
  <c r="L55" i="1"/>
  <c r="K55" i="1"/>
  <c r="J55" i="1"/>
  <c r="I55" i="1"/>
  <c r="M52" i="1"/>
  <c r="L52" i="1"/>
  <c r="L51" i="1" s="1"/>
  <c r="K52" i="1"/>
  <c r="K51" i="1" s="1"/>
  <c r="J52" i="1"/>
  <c r="J51" i="1" s="1"/>
  <c r="I52" i="1"/>
  <c r="I51" i="1" s="1"/>
  <c r="M47" i="1"/>
  <c r="I47" i="1"/>
  <c r="I46" i="1" s="1"/>
  <c r="M41" i="1"/>
  <c r="L41" i="1"/>
  <c r="L40" i="1" s="1"/>
  <c r="K41" i="1"/>
  <c r="K40" i="1" s="1"/>
  <c r="J41" i="1"/>
  <c r="J40" i="1" s="1"/>
  <c r="I41" i="1"/>
  <c r="I40" i="1" s="1"/>
  <c r="M33" i="1"/>
  <c r="N33" i="1" s="1"/>
  <c r="L33" i="1"/>
  <c r="K33" i="1"/>
  <c r="J33" i="1"/>
  <c r="I33" i="1"/>
  <c r="M30" i="1"/>
  <c r="N30" i="1" s="1"/>
  <c r="L30" i="1"/>
  <c r="K30" i="1"/>
  <c r="J30" i="1"/>
  <c r="I30" i="1"/>
  <c r="M28" i="1"/>
  <c r="N28" i="1" s="1"/>
  <c r="L28" i="1"/>
  <c r="K28" i="1"/>
  <c r="J28" i="1"/>
  <c r="I28" i="1"/>
  <c r="M26" i="1"/>
  <c r="N26" i="1" s="1"/>
  <c r="L26" i="1"/>
  <c r="K26" i="1"/>
  <c r="J26" i="1"/>
  <c r="I26" i="1"/>
  <c r="M24" i="1"/>
  <c r="N24" i="1" s="1"/>
  <c r="L24" i="1"/>
  <c r="K24" i="1"/>
  <c r="J24" i="1"/>
  <c r="I24" i="1"/>
  <c r="M18" i="1"/>
  <c r="N18" i="1" s="1"/>
  <c r="L18" i="1"/>
  <c r="K18" i="1"/>
  <c r="J18" i="1"/>
  <c r="I18" i="1"/>
  <c r="M16" i="1"/>
  <c r="N16" i="1" s="1"/>
  <c r="L16" i="1"/>
  <c r="K16" i="1"/>
  <c r="J16" i="1"/>
  <c r="I16" i="1"/>
  <c r="I79" i="1"/>
  <c r="I78" i="1" s="1"/>
  <c r="I77" i="1" s="1"/>
  <c r="I76" i="1" s="1"/>
  <c r="I75" i="1" s="1"/>
  <c r="I74" i="1" s="1"/>
  <c r="K5847" i="1"/>
  <c r="K5846" i="1" s="1"/>
  <c r="K5845" i="1" s="1"/>
  <c r="K5844" i="1"/>
  <c r="K5843" i="1" s="1"/>
  <c r="K5842" i="1" s="1"/>
  <c r="K5785" i="1"/>
  <c r="K5784" i="1" s="1"/>
  <c r="K5770" i="1"/>
  <c r="K5769" i="1" s="1"/>
  <c r="K5768" i="1" s="1"/>
  <c r="K5767" i="1"/>
  <c r="K5766" i="1" s="1"/>
  <c r="K5765" i="1" s="1"/>
  <c r="K5757" i="1"/>
  <c r="K5756" i="1" s="1"/>
  <c r="K5755" i="1" s="1"/>
  <c r="K5754" i="1"/>
  <c r="K5753" i="1" s="1"/>
  <c r="K5752" i="1" s="1"/>
  <c r="K5751" i="1"/>
  <c r="K5750" i="1" s="1"/>
  <c r="K5749" i="1" s="1"/>
  <c r="K5445" i="1"/>
  <c r="K5444" i="1" s="1"/>
  <c r="K5443" i="1" s="1"/>
  <c r="K5442" i="1"/>
  <c r="K5441" i="1" s="1"/>
  <c r="K5440" i="1" s="1"/>
  <c r="K5439" i="1"/>
  <c r="K5438" i="1" s="1"/>
  <c r="K5437" i="1" s="1"/>
  <c r="K4669" i="1"/>
  <c r="K4668" i="1" s="1"/>
  <c r="K4667" i="1" s="1"/>
  <c r="K4666" i="1"/>
  <c r="K4665" i="1" s="1"/>
  <c r="K4664" i="1" s="1"/>
  <c r="K4663" i="1"/>
  <c r="K4662" i="1" s="1"/>
  <c r="K4661" i="1" s="1"/>
  <c r="K4660" i="1"/>
  <c r="K4659" i="1" s="1"/>
  <c r="K4658" i="1" s="1"/>
  <c r="K4657" i="1"/>
  <c r="K4656" i="1" s="1"/>
  <c r="K4655" i="1" s="1"/>
  <c r="K4652" i="1"/>
  <c r="K4651" i="1" s="1"/>
  <c r="K4644" i="1"/>
  <c r="K4643" i="1" s="1"/>
  <c r="K4642" i="1" s="1"/>
  <c r="K4641" i="1"/>
  <c r="K4640" i="1" s="1"/>
  <c r="K4639" i="1" s="1"/>
  <c r="K4623" i="1"/>
  <c r="K4622" i="1" s="1"/>
  <c r="K4621" i="1" s="1"/>
  <c r="K4620" i="1"/>
  <c r="K4619" i="1" s="1"/>
  <c r="K4618" i="1" s="1"/>
  <c r="K4617" i="1"/>
  <c r="K4616" i="1" s="1"/>
  <c r="K4615" i="1" s="1"/>
  <c r="K4614" i="1"/>
  <c r="K4613" i="1" s="1"/>
  <c r="K4612" i="1" s="1"/>
  <c r="K4611" i="1"/>
  <c r="K4610" i="1" s="1"/>
  <c r="K4609" i="1" s="1"/>
  <c r="K4608" i="1"/>
  <c r="K4607" i="1" s="1"/>
  <c r="K4606" i="1" s="1"/>
  <c r="K4605" i="1"/>
  <c r="K4604" i="1" s="1"/>
  <c r="K4603" i="1" s="1"/>
  <c r="K4602" i="1"/>
  <c r="K4601" i="1" s="1"/>
  <c r="K4600" i="1" s="1"/>
  <c r="K4599" i="1"/>
  <c r="K4598" i="1" s="1"/>
  <c r="K4597" i="1" s="1"/>
  <c r="K4596" i="1"/>
  <c r="K4595" i="1" s="1"/>
  <c r="K4594" i="1" s="1"/>
  <c r="K4593" i="1"/>
  <c r="K4592" i="1" s="1"/>
  <c r="K4591" i="1" s="1"/>
  <c r="K4590" i="1"/>
  <c r="K4589" i="1" s="1"/>
  <c r="K4588" i="1" s="1"/>
  <c r="K4587" i="1"/>
  <c r="K4586" i="1" s="1"/>
  <c r="K4585" i="1" s="1"/>
  <c r="K4575" i="1"/>
  <c r="K4574" i="1" s="1"/>
  <c r="K4573" i="1" s="1"/>
  <c r="K4572" i="1"/>
  <c r="K4571" i="1" s="1"/>
  <c r="K4569" i="1"/>
  <c r="K4568" i="1" s="1"/>
  <c r="K4567" i="1" s="1"/>
  <c r="K4566" i="1" s="1"/>
  <c r="K4504" i="1"/>
  <c r="K4503" i="1" s="1"/>
  <c r="K4502" i="1" s="1"/>
  <c r="K4501" i="1"/>
  <c r="K4500" i="1" s="1"/>
  <c r="K4499" i="1" s="1"/>
  <c r="K4497" i="1"/>
  <c r="K4496" i="1" s="1"/>
  <c r="K4495" i="1" s="1"/>
  <c r="K4494" i="1" s="1"/>
  <c r="K4490" i="1"/>
  <c r="K4489" i="1" s="1"/>
  <c r="K4488" i="1" s="1"/>
  <c r="K4487" i="1"/>
  <c r="K4486" i="1" s="1"/>
  <c r="K4485" i="1" s="1"/>
  <c r="K4484" i="1"/>
  <c r="K4483" i="1" s="1"/>
  <c r="K4482" i="1" s="1"/>
  <c r="K4481" i="1"/>
  <c r="K4480" i="1" s="1"/>
  <c r="K4479" i="1" s="1"/>
  <c r="K4478" i="1"/>
  <c r="K4477" i="1" s="1"/>
  <c r="K4476" i="1" s="1"/>
  <c r="K4475" i="1"/>
  <c r="K4474" i="1" s="1"/>
  <c r="K4473" i="1" s="1"/>
  <c r="K4472" i="1"/>
  <c r="K4471" i="1" s="1"/>
  <c r="K4470" i="1" s="1"/>
  <c r="K4469" i="1"/>
  <c r="K4468" i="1" s="1"/>
  <c r="K4467" i="1" s="1"/>
  <c r="K4466" i="1"/>
  <c r="K4465" i="1" s="1"/>
  <c r="K4464" i="1" s="1"/>
  <c r="K4463" i="1"/>
  <c r="K4462" i="1" s="1"/>
  <c r="K4461" i="1" s="1"/>
  <c r="K4460" i="1"/>
  <c r="K4459" i="1" s="1"/>
  <c r="K4458" i="1" s="1"/>
  <c r="K4454" i="1"/>
  <c r="K4453" i="1" s="1"/>
  <c r="K4452" i="1" s="1"/>
  <c r="K4451" i="1"/>
  <c r="K4450" i="1" s="1"/>
  <c r="K4449" i="1" s="1"/>
  <c r="K4448" i="1"/>
  <c r="K4447" i="1" s="1"/>
  <c r="K4446" i="1" s="1"/>
  <c r="K4445" i="1"/>
  <c r="K4444" i="1" s="1"/>
  <c r="K4443" i="1" s="1"/>
  <c r="K4442" i="1"/>
  <c r="K4441" i="1" s="1"/>
  <c r="K4440" i="1" s="1"/>
  <c r="K4439" i="1"/>
  <c r="K4438" i="1" s="1"/>
  <c r="K4437" i="1" s="1"/>
  <c r="K4436" i="1"/>
  <c r="K4435" i="1" s="1"/>
  <c r="K4434" i="1" s="1"/>
  <c r="K4433" i="1"/>
  <c r="K4432" i="1" s="1"/>
  <c r="K4431" i="1" s="1"/>
  <c r="K4427" i="1"/>
  <c r="K4426" i="1" s="1"/>
  <c r="K4425" i="1" s="1"/>
  <c r="K4421" i="1"/>
  <c r="K4420" i="1" s="1"/>
  <c r="K4419" i="1" s="1"/>
  <c r="K4418" i="1"/>
  <c r="K4417" i="1" s="1"/>
  <c r="K4416" i="1" s="1"/>
  <c r="K4415" i="1"/>
  <c r="K4414" i="1" s="1"/>
  <c r="K4413" i="1" s="1"/>
  <c r="K4412" i="1"/>
  <c r="K4411" i="1" s="1"/>
  <c r="K4410" i="1" s="1"/>
  <c r="K4409" i="1"/>
  <c r="K4408" i="1" s="1"/>
  <c r="K4407" i="1" s="1"/>
  <c r="K4406" i="1"/>
  <c r="K4405" i="1" s="1"/>
  <c r="K4404" i="1" s="1"/>
  <c r="K4403" i="1"/>
  <c r="K4402" i="1" s="1"/>
  <c r="K4401" i="1" s="1"/>
  <c r="K4400" i="1"/>
  <c r="K4399" i="1" s="1"/>
  <c r="K4398" i="1" s="1"/>
  <c r="K4395" i="1"/>
  <c r="K4394" i="1" s="1"/>
  <c r="K4320" i="1"/>
  <c r="K4319" i="1" s="1"/>
  <c r="K4318" i="1" s="1"/>
  <c r="K4317" i="1" s="1"/>
  <c r="K4316" i="1" s="1"/>
  <c r="K4315" i="1" s="1"/>
  <c r="K4314" i="1" s="1"/>
  <c r="K4304" i="1"/>
  <c r="K4303" i="1" s="1"/>
  <c r="K4302" i="1" s="1"/>
  <c r="K4301" i="1"/>
  <c r="K4300" i="1" s="1"/>
  <c r="K4299" i="1" s="1"/>
  <c r="K4294" i="1"/>
  <c r="K4293" i="1" s="1"/>
  <c r="K4292" i="1" s="1"/>
  <c r="K4291" i="1"/>
  <c r="K4290" i="1" s="1"/>
  <c r="K4289" i="1" s="1"/>
  <c r="K4288" i="1"/>
  <c r="K4287" i="1" s="1"/>
  <c r="K4286" i="1" s="1"/>
  <c r="K4285" i="1"/>
  <c r="K4284" i="1" s="1"/>
  <c r="K4283" i="1" s="1"/>
  <c r="K4282" i="1"/>
  <c r="K4281" i="1" s="1"/>
  <c r="K4280" i="1" s="1"/>
  <c r="K4279" i="1"/>
  <c r="K4278" i="1" s="1"/>
  <c r="K4277" i="1" s="1"/>
  <c r="K4276" i="1"/>
  <c r="K4275" i="1" s="1"/>
  <c r="K4274" i="1" s="1"/>
  <c r="K4268" i="1"/>
  <c r="K4267" i="1" s="1"/>
  <c r="K4266" i="1" s="1"/>
  <c r="K4265" i="1" s="1"/>
  <c r="K4264" i="1" s="1"/>
  <c r="K4263" i="1" s="1"/>
  <c r="K4262" i="1" s="1"/>
  <c r="K4253" i="1"/>
  <c r="K4252" i="1" s="1"/>
  <c r="K4251" i="1" s="1"/>
  <c r="K4250" i="1" s="1"/>
  <c r="K4249" i="1" s="1"/>
  <c r="K4248" i="1" s="1"/>
  <c r="K4247" i="1" s="1"/>
  <c r="K4246" i="1"/>
  <c r="K4245" i="1" s="1"/>
  <c r="K4244" i="1" s="1"/>
  <c r="K4243" i="1"/>
  <c r="K4242" i="1" s="1"/>
  <c r="K4241" i="1" s="1"/>
  <c r="K4240" i="1"/>
  <c r="K4239" i="1" s="1"/>
  <c r="K4238" i="1" s="1"/>
  <c r="K4237" i="1"/>
  <c r="K4236" i="1" s="1"/>
  <c r="K4235" i="1" s="1"/>
  <c r="K4230" i="1"/>
  <c r="K4229" i="1" s="1"/>
  <c r="K4228" i="1" s="1"/>
  <c r="K4227" i="1"/>
  <c r="K4226" i="1" s="1"/>
  <c r="K4225" i="1" s="1"/>
  <c r="K4224" i="1"/>
  <c r="K4223" i="1" s="1"/>
  <c r="K4222" i="1" s="1"/>
  <c r="K4221" i="1"/>
  <c r="K4220" i="1" s="1"/>
  <c r="K4219" i="1" s="1"/>
  <c r="K4218" i="1"/>
  <c r="K4217" i="1" s="1"/>
  <c r="K4216" i="1" s="1"/>
  <c r="K4212" i="1"/>
  <c r="K4211" i="1" s="1"/>
  <c r="K4210" i="1" s="1"/>
  <c r="K4209" i="1"/>
  <c r="K4208" i="1" s="1"/>
  <c r="K4207" i="1" s="1"/>
  <c r="K4206" i="1"/>
  <c r="K4205" i="1" s="1"/>
  <c r="K4204" i="1" s="1"/>
  <c r="K4200" i="1"/>
  <c r="K4199" i="1" s="1"/>
  <c r="K4198" i="1" s="1"/>
  <c r="K4197" i="1"/>
  <c r="K4196" i="1" s="1"/>
  <c r="K4195" i="1" s="1"/>
  <c r="K4188" i="1"/>
  <c r="K4187" i="1" s="1"/>
  <c r="K4186" i="1" s="1"/>
  <c r="K4185" i="1"/>
  <c r="K4184" i="1" s="1"/>
  <c r="K4183" i="1" s="1"/>
  <c r="K4178" i="1"/>
  <c r="K4177" i="1" s="1"/>
  <c r="K4176" i="1" s="1"/>
  <c r="K4175" i="1" s="1"/>
  <c r="K4174" i="1"/>
  <c r="K4173" i="1" s="1"/>
  <c r="K4172" i="1" s="1"/>
  <c r="K4168" i="1"/>
  <c r="K4167" i="1" s="1"/>
  <c r="K4166" i="1" s="1"/>
  <c r="K4165" i="1"/>
  <c r="K4164" i="1" s="1"/>
  <c r="K4163" i="1" s="1"/>
  <c r="K4162" i="1"/>
  <c r="K4161" i="1" s="1"/>
  <c r="K4160" i="1" s="1"/>
  <c r="K4159" i="1"/>
  <c r="K4158" i="1" s="1"/>
  <c r="K4157" i="1" s="1"/>
  <c r="K4153" i="1"/>
  <c r="K4152" i="1" s="1"/>
  <c r="K4151" i="1" s="1"/>
  <c r="K4150" i="1"/>
  <c r="K4149" i="1" s="1"/>
  <c r="K4148" i="1" s="1"/>
  <c r="K4147" i="1"/>
  <c r="K4146" i="1" s="1"/>
  <c r="K4145" i="1" s="1"/>
  <c r="K4144" i="1"/>
  <c r="K4143" i="1" s="1"/>
  <c r="K4142" i="1" s="1"/>
  <c r="K4133" i="1"/>
  <c r="K4132" i="1" s="1"/>
  <c r="K4131" i="1" s="1"/>
  <c r="K4130" i="1" s="1"/>
  <c r="K4129" i="1" s="1"/>
  <c r="K4128" i="1"/>
  <c r="K4127" i="1" s="1"/>
  <c r="K4126" i="1" s="1"/>
  <c r="K4125" i="1"/>
  <c r="K4124" i="1" s="1"/>
  <c r="K4123" i="1" s="1"/>
  <c r="K4121" i="1"/>
  <c r="K4120" i="1" s="1"/>
  <c r="K4115" i="1"/>
  <c r="K4114" i="1" s="1"/>
  <c r="K4113" i="1" s="1"/>
  <c r="K4112" i="1"/>
  <c r="K4111" i="1" s="1"/>
  <c r="K4110" i="1" s="1"/>
  <c r="K4109" i="1"/>
  <c r="K4108" i="1" s="1"/>
  <c r="K4107" i="1" s="1"/>
  <c r="K4106" i="1"/>
  <c r="K4105" i="1" s="1"/>
  <c r="K4104" i="1" s="1"/>
  <c r="K4103" i="1"/>
  <c r="K4102" i="1" s="1"/>
  <c r="K4101" i="1" s="1"/>
  <c r="K4100" i="1"/>
  <c r="K4099" i="1" s="1"/>
  <c r="K4098" i="1" s="1"/>
  <c r="K4097" i="1"/>
  <c r="K4096" i="1" s="1"/>
  <c r="K4095" i="1" s="1"/>
  <c r="K4094" i="1"/>
  <c r="K4093" i="1" s="1"/>
  <c r="K4092" i="1" s="1"/>
  <c r="K4091" i="1"/>
  <c r="K4090" i="1" s="1"/>
  <c r="K4089" i="1" s="1"/>
  <c r="K4088" i="1"/>
  <c r="K4087" i="1" s="1"/>
  <c r="K4086" i="1" s="1"/>
  <c r="K4085" i="1"/>
  <c r="K4084" i="1" s="1"/>
  <c r="K4083" i="1" s="1"/>
  <c r="K4082" i="1"/>
  <c r="K4081" i="1" s="1"/>
  <c r="K4080" i="1" s="1"/>
  <c r="K4074" i="1"/>
  <c r="K4073" i="1" s="1"/>
  <c r="K4072" i="1" s="1"/>
  <c r="K4071" i="1" s="1"/>
  <c r="K4070" i="1" s="1"/>
  <c r="K4069" i="1" s="1"/>
  <c r="K4068" i="1" s="1"/>
  <c r="K4067" i="1"/>
  <c r="K4066" i="1" s="1"/>
  <c r="K4065" i="1" s="1"/>
  <c r="K4064" i="1" s="1"/>
  <c r="K4063" i="1"/>
  <c r="K4062" i="1" s="1"/>
  <c r="K4061" i="1" s="1"/>
  <c r="K4060" i="1" s="1"/>
  <c r="K3934" i="1"/>
  <c r="K3933" i="1" s="1"/>
  <c r="K3932" i="1" s="1"/>
  <c r="K3931" i="1" s="1"/>
  <c r="K3930" i="1" s="1"/>
  <c r="K3889" i="1"/>
  <c r="K3888" i="1" s="1"/>
  <c r="K3887" i="1" s="1"/>
  <c r="K3886" i="1"/>
  <c r="K3885" i="1" s="1"/>
  <c r="K3884" i="1" s="1"/>
  <c r="K3875" i="1"/>
  <c r="K3874" i="1" s="1"/>
  <c r="K3873" i="1" s="1"/>
  <c r="K3872" i="1" s="1"/>
  <c r="K3871" i="1"/>
  <c r="K3870" i="1" s="1"/>
  <c r="K3869" i="1" s="1"/>
  <c r="K3868" i="1"/>
  <c r="K3867" i="1" s="1"/>
  <c r="K3866" i="1" s="1"/>
  <c r="K3865" i="1"/>
  <c r="K3864" i="1" s="1"/>
  <c r="K3863" i="1" s="1"/>
  <c r="K3862" i="1"/>
  <c r="K3861" i="1" s="1"/>
  <c r="K3860" i="1" s="1"/>
  <c r="K3859" i="1"/>
  <c r="K3858" i="1" s="1"/>
  <c r="K3857" i="1" s="1"/>
  <c r="K3856" i="1"/>
  <c r="K3855" i="1" s="1"/>
  <c r="K3854" i="1" s="1"/>
  <c r="K869" i="1"/>
  <c r="K868" i="1" s="1"/>
  <c r="K867" i="1" s="1"/>
  <c r="K866" i="1" s="1"/>
  <c r="K865" i="1" s="1"/>
  <c r="K808" i="1"/>
  <c r="K807" i="1" s="1"/>
  <c r="K806" i="1" s="1"/>
  <c r="K805" i="1"/>
  <c r="K804" i="1" s="1"/>
  <c r="K803" i="1" s="1"/>
  <c r="K802" i="1"/>
  <c r="K801" i="1" s="1"/>
  <c r="K800" i="1" s="1"/>
  <c r="K799" i="1"/>
  <c r="K798" i="1" s="1"/>
  <c r="K797" i="1" s="1"/>
  <c r="K796" i="1"/>
  <c r="K795" i="1" s="1"/>
  <c r="K794" i="1" s="1"/>
  <c r="K793" i="1"/>
  <c r="K792" i="1" s="1"/>
  <c r="K791" i="1" s="1"/>
  <c r="K790" i="1"/>
  <c r="K789" i="1" s="1"/>
  <c r="K788" i="1" s="1"/>
  <c r="K787" i="1"/>
  <c r="K786" i="1" s="1"/>
  <c r="K785" i="1" s="1"/>
  <c r="K710" i="1"/>
  <c r="K709" i="1" s="1"/>
  <c r="K708" i="1" s="1"/>
  <c r="K704" i="1"/>
  <c r="K104" i="1"/>
  <c r="K103" i="1" s="1"/>
  <c r="K102" i="1" s="1"/>
  <c r="K101" i="1" s="1"/>
  <c r="K100" i="1" s="1"/>
  <c r="K99" i="1" s="1"/>
  <c r="K98" i="1" s="1"/>
  <c r="K97" i="1" s="1"/>
  <c r="K73" i="1"/>
  <c r="K72" i="1" s="1"/>
  <c r="K71" i="1" s="1"/>
  <c r="K70" i="1" s="1"/>
  <c r="K69" i="1" s="1"/>
  <c r="K68" i="1" s="1"/>
  <c r="K48" i="1"/>
  <c r="K47" i="1" s="1"/>
  <c r="K46" i="1" s="1"/>
  <c r="F5817" i="1"/>
  <c r="F5678" i="1"/>
  <c r="F5680" i="1"/>
  <c r="F5588" i="1"/>
  <c r="F5587" i="1" s="1"/>
  <c r="F5092" i="1"/>
  <c r="F5007" i="1"/>
  <c r="F4964" i="1"/>
  <c r="F4948" i="1"/>
  <c r="F4662" i="1"/>
  <c r="F4661" i="1" s="1"/>
  <c r="F4500" i="1"/>
  <c r="F4499" i="1" s="1"/>
  <c r="F4503" i="1"/>
  <c r="F4502" i="1" s="1"/>
  <c r="F4187" i="1"/>
  <c r="F4186" i="1" s="1"/>
  <c r="F4173" i="1"/>
  <c r="F4172" i="1" s="1"/>
  <c r="F4152" i="1"/>
  <c r="F4151" i="1" s="1"/>
  <c r="F3490" i="1"/>
  <c r="F3479" i="1"/>
  <c r="F3451" i="1"/>
  <c r="F3453" i="1"/>
  <c r="F3176" i="1"/>
  <c r="F2960" i="1"/>
  <c r="F2920" i="1"/>
  <c r="F2919" i="1" s="1"/>
  <c r="F2918" i="1" s="1"/>
  <c r="F2917" i="1" s="1"/>
  <c r="F2916" i="1" s="1"/>
  <c r="F2915" i="1" s="1"/>
  <c r="F2862" i="1"/>
  <c r="F2823" i="1"/>
  <c r="F2820" i="1" s="1"/>
  <c r="F2786" i="1"/>
  <c r="F2739" i="1"/>
  <c r="F2498" i="1"/>
  <c r="F2477" i="1"/>
  <c r="F2479" i="1"/>
  <c r="F2217" i="1"/>
  <c r="F2216" i="1" s="1"/>
  <c r="F2215" i="1" s="1"/>
  <c r="F2214" i="1" s="1"/>
  <c r="F2213" i="1" s="1"/>
  <c r="F2212" i="1" s="1"/>
  <c r="F2130" i="1"/>
  <c r="F2132" i="1"/>
  <c r="F2112" i="1"/>
  <c r="F2111" i="1" s="1"/>
  <c r="F2019" i="1"/>
  <c r="F1883" i="1"/>
  <c r="F1848" i="1"/>
  <c r="F1847" i="1" s="1"/>
  <c r="F1846" i="1" s="1"/>
  <c r="F1792" i="1"/>
  <c r="F1791" i="1" s="1"/>
  <c r="F1790" i="1" s="1"/>
  <c r="F1789" i="1" s="1"/>
  <c r="F1760" i="1"/>
  <c r="F1759" i="1" s="1"/>
  <c r="F1758" i="1" s="1"/>
  <c r="F1757" i="1" s="1"/>
  <c r="F1735" i="1"/>
  <c r="F1732" i="1" s="1"/>
  <c r="F1731" i="1" s="1"/>
  <c r="F1664" i="1"/>
  <c r="F1491" i="1"/>
  <c r="F1490" i="1" s="1"/>
  <c r="F1489" i="1" s="1"/>
  <c r="F1488" i="1" s="1"/>
  <c r="F1404" i="1"/>
  <c r="F1383" i="1"/>
  <c r="F1382" i="1" s="1"/>
  <c r="F1381" i="1" s="1"/>
  <c r="F1377" i="1"/>
  <c r="F1379" i="1"/>
  <c r="F1304" i="1"/>
  <c r="F1296" i="1"/>
  <c r="F1298" i="1"/>
  <c r="F1151" i="1"/>
  <c r="F1150" i="1" s="1"/>
  <c r="F881" i="1"/>
  <c r="F880" i="1" s="1"/>
  <c r="F530" i="1"/>
  <c r="F529" i="1" s="1"/>
  <c r="F353" i="1"/>
  <c r="F78" i="1"/>
  <c r="F77" i="1" s="1"/>
  <c r="F76" i="1" s="1"/>
  <c r="F75" i="1" s="1"/>
  <c r="F74" i="1" s="1"/>
  <c r="F18" i="1"/>
  <c r="F5796" i="1"/>
  <c r="F5795" i="1" s="1"/>
  <c r="F5794" i="1"/>
  <c r="F5793" i="1" s="1"/>
  <c r="F5786" i="1"/>
  <c r="F5784" i="1"/>
  <c r="F5777" i="1"/>
  <c r="F5759" i="1"/>
  <c r="F5754" i="1"/>
  <c r="F5753" i="1" s="1"/>
  <c r="F5752" i="1" s="1"/>
  <c r="F5601" i="1"/>
  <c r="F5600" i="1" s="1"/>
  <c r="F5599" i="1" s="1"/>
  <c r="F5570" i="1"/>
  <c r="F5559" i="1"/>
  <c r="F5558" i="1" s="1"/>
  <c r="F5557" i="1" s="1"/>
  <c r="F5516" i="1"/>
  <c r="F5515" i="1" s="1"/>
  <c r="F5503" i="1"/>
  <c r="F5502" i="1" s="1"/>
  <c r="F5511" i="1"/>
  <c r="F5510" i="1" s="1"/>
  <c r="F5509" i="1" s="1"/>
  <c r="F5481" i="1"/>
  <c r="F5480" i="1" s="1"/>
  <c r="F5470" i="1"/>
  <c r="F5469" i="1" s="1"/>
  <c r="F5452" i="1"/>
  <c r="F5451" i="1" s="1"/>
  <c r="F5439" i="1"/>
  <c r="F5438" i="1" s="1"/>
  <c r="F5437" i="1" s="1"/>
  <c r="F5426" i="1"/>
  <c r="F5424" i="1" s="1"/>
  <c r="F5423" i="1" s="1"/>
  <c r="F5422" i="1" s="1"/>
  <c r="F5421" i="1" s="1"/>
  <c r="F5420" i="1" s="1"/>
  <c r="F5419" i="1" s="1"/>
  <c r="F5418" i="1" s="1"/>
  <c r="F5413" i="1"/>
  <c r="F5411" i="1" s="1"/>
  <c r="F5410" i="1" s="1"/>
  <c r="F5372" i="1"/>
  <c r="F5371" i="1" s="1"/>
  <c r="F5370" i="1" s="1"/>
  <c r="F5339" i="1"/>
  <c r="F5338" i="1" s="1"/>
  <c r="F5337" i="1" s="1"/>
  <c r="F5326" i="1"/>
  <c r="F5256" i="1"/>
  <c r="F5255" i="1" s="1"/>
  <c r="F5252" i="1"/>
  <c r="F5251" i="1" s="1"/>
  <c r="F5247" i="1"/>
  <c r="F5246" i="1" s="1"/>
  <c r="F5245" i="1" s="1"/>
  <c r="F5207" i="1"/>
  <c r="F5206" i="1" s="1"/>
  <c r="F5205" i="1" s="1"/>
  <c r="F5204" i="1" s="1"/>
  <c r="F5198" i="1"/>
  <c r="F5197" i="1" s="1"/>
  <c r="F5196" i="1" s="1"/>
  <c r="F5195" i="1" s="1"/>
  <c r="F5188" i="1"/>
  <c r="F5187" i="1" s="1"/>
  <c r="F5186" i="1" s="1"/>
  <c r="F5176" i="1"/>
  <c r="F5175" i="1" s="1"/>
  <c r="F5161" i="1"/>
  <c r="F5144" i="1"/>
  <c r="F5114" i="1"/>
  <c r="F5113" i="1" s="1"/>
  <c r="F5057" i="1"/>
  <c r="F5056" i="1" s="1"/>
  <c r="F5055" i="1"/>
  <c r="F5054" i="1" s="1"/>
  <c r="F5053" i="1" s="1"/>
  <c r="F5052" i="1"/>
  <c r="F5051" i="1" s="1"/>
  <c r="F5050" i="1" s="1"/>
  <c r="F5037" i="1"/>
  <c r="F5036" i="1" s="1"/>
  <c r="F5032" i="1"/>
  <c r="F5031" i="1" s="1"/>
  <c r="F5030" i="1" s="1"/>
  <c r="F5024" i="1"/>
  <c r="F5022" i="1"/>
  <c r="F4967" i="1"/>
  <c r="F4966" i="1" s="1"/>
  <c r="F4940" i="1"/>
  <c r="F4939" i="1" s="1"/>
  <c r="F4938" i="1"/>
  <c r="F4937" i="1" s="1"/>
  <c r="F4878" i="1"/>
  <c r="F4880" i="1"/>
  <c r="F4889" i="1"/>
  <c r="F4888" i="1" s="1"/>
  <c r="F4894" i="1"/>
  <c r="F4891" i="1" s="1"/>
  <c r="F4834" i="1"/>
  <c r="F4830" i="1"/>
  <c r="F4829" i="1" s="1"/>
  <c r="F4828" i="1" s="1"/>
  <c r="F4808" i="1"/>
  <c r="F4807" i="1" s="1"/>
  <c r="F4766" i="1"/>
  <c r="F4765" i="1" s="1"/>
  <c r="F4757" i="1"/>
  <c r="F4742" i="1"/>
  <c r="F4741" i="1" s="1"/>
  <c r="F4691" i="1"/>
  <c r="F4690" i="1" s="1"/>
  <c r="F4685" i="1"/>
  <c r="F4684" i="1" s="1"/>
  <c r="F4678" i="1"/>
  <c r="F4677" i="1" s="1"/>
  <c r="F4676" i="1"/>
  <c r="F4675" i="1" s="1"/>
  <c r="F4656" i="1"/>
  <c r="F4655" i="1" s="1"/>
  <c r="F4641" i="1"/>
  <c r="F4640" i="1" s="1"/>
  <c r="F4639" i="1" s="1"/>
  <c r="F4637" i="1"/>
  <c r="F4636" i="1" s="1"/>
  <c r="F4635" i="1" s="1"/>
  <c r="F4628" i="1"/>
  <c r="F4627" i="1" s="1"/>
  <c r="F4626" i="1" s="1"/>
  <c r="F4536" i="1"/>
  <c r="F4535" i="1" s="1"/>
  <c r="F4534" i="1" s="1"/>
  <c r="F4533" i="1" s="1"/>
  <c r="F4432" i="1"/>
  <c r="F4431" i="1" s="1"/>
  <c r="F4421" i="1"/>
  <c r="F4420" i="1" s="1"/>
  <c r="F4419" i="1" s="1"/>
  <c r="F4409" i="1"/>
  <c r="F4408" i="1" s="1"/>
  <c r="F4407" i="1" s="1"/>
  <c r="F4382" i="1"/>
  <c r="F4381" i="1" s="1"/>
  <c r="F4378" i="1"/>
  <c r="F4377" i="1" s="1"/>
  <c r="F4320" i="1"/>
  <c r="F4319" i="1" s="1"/>
  <c r="F4318" i="1" s="1"/>
  <c r="F4317" i="1" s="1"/>
  <c r="F4316" i="1" s="1"/>
  <c r="F4315" i="1" s="1"/>
  <c r="F4314" i="1" s="1"/>
  <c r="F4282" i="1"/>
  <c r="F4281" i="1" s="1"/>
  <c r="F4280" i="1" s="1"/>
  <c r="F4278" i="1"/>
  <c r="F4277" i="1" s="1"/>
  <c r="F4253" i="1"/>
  <c r="F4252" i="1" s="1"/>
  <c r="F4251" i="1" s="1"/>
  <c r="F4250" i="1" s="1"/>
  <c r="F4249" i="1" s="1"/>
  <c r="F4248" i="1" s="1"/>
  <c r="F4247" i="1" s="1"/>
  <c r="F4200" i="1"/>
  <c r="F4199" i="1" s="1"/>
  <c r="F4198" i="1" s="1"/>
  <c r="F4184" i="1"/>
  <c r="F4183" i="1" s="1"/>
  <c r="F4168" i="1"/>
  <c r="F4167" i="1" s="1"/>
  <c r="F4166" i="1" s="1"/>
  <c r="F4147" i="1"/>
  <c r="F4146" i="1" s="1"/>
  <c r="F4145" i="1" s="1"/>
  <c r="F4067" i="1"/>
  <c r="F4066" i="1" s="1"/>
  <c r="F4065" i="1" s="1"/>
  <c r="F4064" i="1" s="1"/>
  <c r="F4050" i="1"/>
  <c r="F4049" i="1" s="1"/>
  <c r="F3988" i="1"/>
  <c r="F3987" i="1" s="1"/>
  <c r="F3902" i="1"/>
  <c r="F3901" i="1" s="1"/>
  <c r="F3900" i="1" s="1"/>
  <c r="F3846" i="1"/>
  <c r="F3845" i="1" s="1"/>
  <c r="F3844" i="1" s="1"/>
  <c r="F3430" i="1"/>
  <c r="F3410" i="1"/>
  <c r="F3409" i="1" s="1"/>
  <c r="F3408" i="1" s="1"/>
  <c r="F3407" i="1" s="1"/>
  <c r="F3406" i="1" s="1"/>
  <c r="F3173" i="1"/>
  <c r="F3172" i="1" s="1"/>
  <c r="F3043" i="1"/>
  <c r="F3042" i="1" s="1"/>
  <c r="F2989" i="1"/>
  <c r="F2988" i="1" s="1"/>
  <c r="F2902" i="1"/>
  <c r="F2901" i="1" s="1"/>
  <c r="F2900" i="1" s="1"/>
  <c r="F2899" i="1" s="1"/>
  <c r="F2898" i="1" s="1"/>
  <c r="F2897" i="1" s="1"/>
  <c r="F2859" i="1"/>
  <c r="F2858" i="1" s="1"/>
  <c r="F2807" i="1"/>
  <c r="F2806" i="1" s="1"/>
  <c r="F2805" i="1" s="1"/>
  <c r="F2725" i="1"/>
  <c r="F2724" i="1" s="1"/>
  <c r="F2720" i="1" s="1"/>
  <c r="F2719" i="1" s="1"/>
  <c r="F2718" i="1" s="1"/>
  <c r="F2701" i="1"/>
  <c r="F2700" i="1" s="1"/>
  <c r="F2699" i="1" s="1"/>
  <c r="F2634" i="1"/>
  <c r="F2633" i="1" s="1"/>
  <c r="F2626" i="1"/>
  <c r="F2625" i="1" s="1"/>
  <c r="F2508" i="1"/>
  <c r="F2507" i="1" s="1"/>
  <c r="F2457" i="1"/>
  <c r="F2456" i="1" s="1"/>
  <c r="F2455" i="1" s="1"/>
  <c r="F2454" i="1" s="1"/>
  <c r="F2453" i="1" s="1"/>
  <c r="F2285" i="1"/>
  <c r="F2284" i="1" s="1"/>
  <c r="F2205" i="1"/>
  <c r="F2204" i="1" s="1"/>
  <c r="F2203" i="1" s="1"/>
  <c r="F2202" i="1" s="1"/>
  <c r="F2201" i="1" s="1"/>
  <c r="F2200" i="1" s="1"/>
  <c r="F2178" i="1"/>
  <c r="F2177" i="1" s="1"/>
  <c r="F2176" i="1" s="1"/>
  <c r="F2175" i="1" s="1"/>
  <c r="F2153" i="1"/>
  <c r="F2152" i="1" s="1"/>
  <c r="F2097" i="1"/>
  <c r="F2096" i="1" s="1"/>
  <c r="F1637" i="1"/>
  <c r="F1636" i="1" s="1"/>
  <c r="F1635" i="1" s="1"/>
  <c r="F1634" i="1" s="1"/>
  <c r="F1624" i="1"/>
  <c r="F1623" i="1" s="1"/>
  <c r="F1629" i="1"/>
  <c r="F1628" i="1" s="1"/>
  <c r="F1627" i="1" s="1"/>
  <c r="F1626" i="1" s="1"/>
  <c r="F1559" i="1"/>
  <c r="F1558" i="1" s="1"/>
  <c r="F1366" i="1"/>
  <c r="F1120" i="1"/>
  <c r="F1068" i="1"/>
  <c r="F1066" i="1" s="1"/>
  <c r="F1063" i="1" s="1"/>
  <c r="F1062" i="1" s="1"/>
  <c r="F1061" i="1" s="1"/>
  <c r="F1060" i="1" s="1"/>
  <c r="F985" i="1"/>
  <c r="F984" i="1" s="1"/>
  <c r="F983" i="1" s="1"/>
  <c r="F968" i="1"/>
  <c r="F967" i="1" s="1"/>
  <c r="F964" i="1"/>
  <c r="F963" i="1" s="1"/>
  <c r="F915" i="1"/>
  <c r="F913" i="1" s="1"/>
  <c r="F912" i="1" s="1"/>
  <c r="F790" i="1"/>
  <c r="F789" i="1" s="1"/>
  <c r="F788" i="1" s="1"/>
  <c r="F754" i="1"/>
  <c r="F753" i="1" s="1"/>
  <c r="F752" i="1" s="1"/>
  <c r="F657" i="1"/>
  <c r="F655" i="1" s="1"/>
  <c r="F654" i="1" s="1"/>
  <c r="F653" i="1" s="1"/>
  <c r="F652" i="1" s="1"/>
  <c r="F651" i="1" s="1"/>
  <c r="F582" i="1"/>
  <c r="F580" i="1" s="1"/>
  <c r="F579" i="1" s="1"/>
  <c r="F541" i="1"/>
  <c r="F539" i="1" s="1"/>
  <c r="F538" i="1" s="1"/>
  <c r="F537" i="1"/>
  <c r="F535" i="1" s="1"/>
  <c r="F534" i="1" s="1"/>
  <c r="F514" i="1"/>
  <c r="F513" i="1" s="1"/>
  <c r="F451" i="1"/>
  <c r="F272" i="1"/>
  <c r="F266" i="1"/>
  <c r="F265" i="1" s="1"/>
  <c r="F264" i="1" s="1"/>
  <c r="F226" i="1"/>
  <c r="F225" i="1" s="1"/>
  <c r="F224" i="1" s="1"/>
  <c r="F223" i="1"/>
  <c r="F222" i="1" s="1"/>
  <c r="F221" i="1" s="1"/>
  <c r="F197" i="1"/>
  <c r="F196" i="1" s="1"/>
  <c r="F195" i="1" s="1"/>
  <c r="F191" i="1"/>
  <c r="F190" i="1"/>
  <c r="F189" i="1" s="1"/>
  <c r="F162" i="1"/>
  <c r="F161" i="1" s="1"/>
  <c r="F160" i="1" s="1"/>
  <c r="F159" i="1" s="1"/>
  <c r="F158" i="1" s="1"/>
  <c r="F157" i="1" s="1"/>
  <c r="F156" i="1" s="1"/>
  <c r="F140" i="1"/>
  <c r="F139" i="1" s="1"/>
  <c r="F138" i="1"/>
  <c r="F137" i="1" s="1"/>
  <c r="F72" i="1"/>
  <c r="F71" i="1" s="1"/>
  <c r="F70" i="1" s="1"/>
  <c r="F69" i="1" s="1"/>
  <c r="F68" i="1" s="1"/>
  <c r="F25" i="1"/>
  <c r="F24" i="1" s="1"/>
  <c r="F5916" i="1"/>
  <c r="F5915" i="1" s="1"/>
  <c r="F5914" i="1" s="1"/>
  <c r="F5906" i="1"/>
  <c r="F5769" i="1"/>
  <c r="F5768" i="1" s="1"/>
  <c r="F5766" i="1"/>
  <c r="F5765" i="1" s="1"/>
  <c r="F5396" i="1"/>
  <c r="F5395" i="1" s="1"/>
  <c r="F5394" i="1" s="1"/>
  <c r="F5393" i="1" s="1"/>
  <c r="F5392" i="1" s="1"/>
  <c r="F5391" i="1" s="1"/>
  <c r="F5390" i="1" s="1"/>
  <c r="F5273" i="1"/>
  <c r="F5272" i="1" s="1"/>
  <c r="F4634" i="1"/>
  <c r="F4633" i="1" s="1"/>
  <c r="F4632" i="1" s="1"/>
  <c r="F4611" i="1"/>
  <c r="F4610" i="1" s="1"/>
  <c r="F4609" i="1" s="1"/>
  <c r="F4608" i="1"/>
  <c r="F4607" i="1" s="1"/>
  <c r="F4606" i="1" s="1"/>
  <c r="F4602" i="1"/>
  <c r="F4601" i="1" s="1"/>
  <c r="F4600" i="1" s="1"/>
  <c r="F4592" i="1"/>
  <c r="F4591" i="1" s="1"/>
  <c r="F4580" i="1"/>
  <c r="F4579" i="1" s="1"/>
  <c r="F4578" i="1" s="1"/>
  <c r="F4118" i="1"/>
  <c r="F3882" i="1"/>
  <c r="F3881" i="1" s="1"/>
  <c r="F3880" i="1" s="1"/>
  <c r="F3921" i="1"/>
  <c r="F3920" i="1" s="1"/>
  <c r="F3908" i="1"/>
  <c r="F3907" i="1" s="1"/>
  <c r="F3906" i="1" s="1"/>
  <c r="F3952" i="1"/>
  <c r="F3951" i="1" s="1"/>
  <c r="F3661" i="1"/>
  <c r="F3660" i="1" s="1"/>
  <c r="F3659" i="1" s="1"/>
  <c r="F3710" i="1"/>
  <c r="F3709" i="1" s="1"/>
  <c r="F3708" i="1" s="1"/>
  <c r="F3707" i="1" s="1"/>
  <c r="F3463" i="1"/>
  <c r="F3462" i="1" s="1"/>
  <c r="F3461" i="1" s="1"/>
  <c r="F3460" i="1" s="1"/>
  <c r="F3459" i="1" s="1"/>
  <c r="F3458" i="1" s="1"/>
  <c r="F3434" i="1"/>
  <c r="F3433" i="1" s="1"/>
  <c r="F3342" i="1"/>
  <c r="F3341" i="1" s="1"/>
  <c r="F3415" i="1"/>
  <c r="F3414" i="1" s="1"/>
  <c r="F3413" i="1" s="1"/>
  <c r="F3412" i="1" s="1"/>
  <c r="F3131" i="1"/>
  <c r="F3114" i="1"/>
  <c r="F3113" i="1" s="1"/>
  <c r="F3112" i="1" s="1"/>
  <c r="F3111" i="1" s="1"/>
  <c r="F2780" i="1"/>
  <c r="F2779" i="1" s="1"/>
  <c r="F2778" i="1" s="1"/>
  <c r="F2777" i="1" s="1"/>
  <c r="F2887" i="1"/>
  <c r="F2886" i="1" s="1"/>
  <c r="F2885" i="1" s="1"/>
  <c r="F2884" i="1" s="1"/>
  <c r="F2784" i="1"/>
  <c r="F2697" i="1"/>
  <c r="F2696" i="1" s="1"/>
  <c r="F2425" i="1"/>
  <c r="F2424" i="1" s="1"/>
  <c r="F2423" i="1" s="1"/>
  <c r="F2422" i="1" s="1"/>
  <c r="F2489" i="1"/>
  <c r="F2488" i="1" s="1"/>
  <c r="F2487" i="1" s="1"/>
  <c r="F2486" i="1" s="1"/>
  <c r="F2485" i="1" s="1"/>
  <c r="F2484" i="1" s="1"/>
  <c r="F2467" i="1"/>
  <c r="F2466" i="1" s="1"/>
  <c r="F2344" i="1"/>
  <c r="F2343" i="1" s="1"/>
  <c r="F2055" i="1"/>
  <c r="F2054" i="1" s="1"/>
  <c r="F2053" i="1" s="1"/>
  <c r="F2052" i="1" s="1"/>
  <c r="F2182" i="1"/>
  <c r="F2181" i="1" s="1"/>
  <c r="F2180" i="1" s="1"/>
  <c r="F2179" i="1" s="1"/>
  <c r="F1983" i="1"/>
  <c r="F1982" i="1" s="1"/>
  <c r="F1918" i="1"/>
  <c r="F1917" i="1" s="1"/>
  <c r="F1813" i="1"/>
  <c r="F1812" i="1" s="1"/>
  <c r="F1811" i="1" s="1"/>
  <c r="F1810" i="1" s="1"/>
  <c r="F1698" i="1"/>
  <c r="F1697" i="1" s="1"/>
  <c r="F1696" i="1" s="1"/>
  <c r="F1695" i="1" s="1"/>
  <c r="F1752" i="1"/>
  <c r="F1751" i="1" s="1"/>
  <c r="F1750" i="1" s="1"/>
  <c r="F1749" i="1" s="1"/>
  <c r="F1748" i="1" s="1"/>
  <c r="F1621" i="1"/>
  <c r="F1620" i="1" s="1"/>
  <c r="F1532" i="1"/>
  <c r="F1531" i="1" s="1"/>
  <c r="F1486" i="1"/>
  <c r="F1485" i="1" s="1"/>
  <c r="F1484" i="1" s="1"/>
  <c r="F1483" i="1" s="1"/>
  <c r="F1482" i="1" s="1"/>
  <c r="F1450" i="1"/>
  <c r="F1449" i="1" s="1"/>
  <c r="F1448" i="1" s="1"/>
  <c r="F1447" i="1" s="1"/>
  <c r="F1331" i="1"/>
  <c r="F1330" i="1" s="1"/>
  <c r="F1329" i="1" s="1"/>
  <c r="F1328" i="1" s="1"/>
  <c r="F1396" i="1"/>
  <c r="F1395" i="1" s="1"/>
  <c r="F1394" i="1" s="1"/>
  <c r="F1393" i="1" s="1"/>
  <c r="F1392" i="1" s="1"/>
  <c r="F1113" i="1"/>
  <c r="F1112" i="1" s="1"/>
  <c r="F1111" i="1" s="1"/>
  <c r="F47" i="1"/>
  <c r="F46" i="1" s="1"/>
  <c r="F5757" i="1"/>
  <c r="F5756" i="1" s="1"/>
  <c r="F5755" i="1" s="1"/>
  <c r="F5751" i="1"/>
  <c r="F5750" i="1" s="1"/>
  <c r="F5749" i="1" s="1"/>
  <c r="F5268" i="1"/>
  <c r="F5267" i="1" s="1"/>
  <c r="F5266" i="1" s="1"/>
  <c r="F5152" i="1"/>
  <c r="F5151" i="1" s="1"/>
  <c r="F4643" i="1"/>
  <c r="F4642" i="1" s="1"/>
  <c r="F4393" i="1"/>
  <c r="F4392" i="1" s="1"/>
  <c r="F4391" i="1" s="1"/>
  <c r="F4387" i="1" s="1"/>
  <c r="F4568" i="1"/>
  <c r="F4567" i="1" s="1"/>
  <c r="F4566" i="1" s="1"/>
  <c r="F4441" i="1"/>
  <c r="F4440" i="1" s="1"/>
  <c r="F4448" i="1"/>
  <c r="F4447" i="1" s="1"/>
  <c r="F4446" i="1" s="1"/>
  <c r="F4490" i="1"/>
  <c r="F4489" i="1" s="1"/>
  <c r="F4488" i="1" s="1"/>
  <c r="F4475" i="1"/>
  <c r="F4466" i="1"/>
  <c r="F4465" i="1" s="1"/>
  <c r="F4464" i="1" s="1"/>
  <c r="F4460" i="1"/>
  <c r="F4459" i="1" s="1"/>
  <c r="F4458" i="1" s="1"/>
  <c r="F4454" i="1"/>
  <c r="F4453" i="1" s="1"/>
  <c r="F4452" i="1" s="1"/>
  <c r="F4439" i="1"/>
  <c r="F4438" i="1" s="1"/>
  <c r="F4437" i="1" s="1"/>
  <c r="F4436" i="1"/>
  <c r="F4435" i="1" s="1"/>
  <c r="F4434" i="1" s="1"/>
  <c r="F4427" i="1"/>
  <c r="F4426" i="1" s="1"/>
  <c r="F4425" i="1" s="1"/>
  <c r="F4406" i="1"/>
  <c r="F4405" i="1" s="1"/>
  <c r="F4404" i="1" s="1"/>
  <c r="F4373" i="1"/>
  <c r="F4372" i="1" s="1"/>
  <c r="F4371" i="1" s="1"/>
  <c r="F4343" i="1"/>
  <c r="F4342" i="1" s="1"/>
  <c r="F4341" i="1" s="1"/>
  <c r="F4340" i="1" s="1"/>
  <c r="F4339" i="1" s="1"/>
  <c r="F4085" i="1"/>
  <c r="F4084" i="1" s="1"/>
  <c r="F4083" i="1" s="1"/>
  <c r="F4073" i="1"/>
  <c r="F4072" i="1" s="1"/>
  <c r="F4071" i="1" s="1"/>
  <c r="F4070" i="1" s="1"/>
  <c r="F4069" i="1" s="1"/>
  <c r="F4068" i="1" s="1"/>
  <c r="F3871" i="1"/>
  <c r="F3870" i="1" s="1"/>
  <c r="F3869" i="1" s="1"/>
  <c r="F3859" i="1"/>
  <c r="F3858" i="1" s="1"/>
  <c r="F3857" i="1" s="1"/>
  <c r="F3714" i="1"/>
  <c r="F3713" i="1" s="1"/>
  <c r="F3712" i="1" s="1"/>
  <c r="F3700" i="1"/>
  <c r="F3699" i="1" s="1"/>
  <c r="F3698" i="1" s="1"/>
  <c r="F3643" i="1"/>
  <c r="F3642" i="1" s="1"/>
  <c r="F3582" i="1"/>
  <c r="F3581" i="1" s="1"/>
  <c r="F3580" i="1" s="1"/>
  <c r="F3419" i="1"/>
  <c r="F3418" i="1" s="1"/>
  <c r="F3417" i="1" s="1"/>
  <c r="F3255" i="1"/>
  <c r="F3254" i="1" s="1"/>
  <c r="F3253" i="1" s="1"/>
  <c r="F3127" i="1"/>
  <c r="F3126" i="1" s="1"/>
  <c r="F3125" i="1" s="1"/>
  <c r="F3124" i="1" s="1"/>
  <c r="F3123" i="1" s="1"/>
  <c r="F3122" i="1" s="1"/>
  <c r="F3118" i="1"/>
  <c r="F3117" i="1" s="1"/>
  <c r="F3116" i="1" s="1"/>
  <c r="F2954" i="1"/>
  <c r="F2953" i="1" s="1"/>
  <c r="F2952" i="1" s="1"/>
  <c r="F2770" i="1"/>
  <c r="F2769" i="1" s="1"/>
  <c r="F2768" i="1" s="1"/>
  <c r="F2600" i="1"/>
  <c r="F2599" i="1" s="1"/>
  <c r="F2598" i="1" s="1"/>
  <c r="F2429" i="1"/>
  <c r="F2428" i="1" s="1"/>
  <c r="F2427" i="1" s="1"/>
  <c r="F2415" i="1"/>
  <c r="F2414" i="1" s="1"/>
  <c r="F2413" i="1" s="1"/>
  <c r="F2253" i="1"/>
  <c r="F2252" i="1" s="1"/>
  <c r="F2251" i="1" s="1"/>
  <c r="F2122" i="1"/>
  <c r="F2121" i="1" s="1"/>
  <c r="F2120" i="1" s="1"/>
  <c r="F2119" i="1" s="1"/>
  <c r="F2118" i="1" s="1"/>
  <c r="F2059" i="1"/>
  <c r="F2058" i="1" s="1"/>
  <c r="F2057" i="1" s="1"/>
  <c r="F2045" i="1"/>
  <c r="F2044" i="1" s="1"/>
  <c r="F2043" i="1" s="1"/>
  <c r="F1981" i="1"/>
  <c r="F1980" i="1" s="1"/>
  <c r="F1979" i="1" s="1"/>
  <c r="F1882" i="1"/>
  <c r="F1881" i="1" s="1"/>
  <c r="F1779" i="1"/>
  <c r="F1778" i="1" s="1"/>
  <c r="F1702" i="1"/>
  <c r="F1701" i="1" s="1"/>
  <c r="F1700" i="1" s="1"/>
  <c r="F1688" i="1"/>
  <c r="F1687" i="1" s="1"/>
  <c r="F1686" i="1" s="1"/>
  <c r="F1525" i="1"/>
  <c r="F1524" i="1" s="1"/>
  <c r="F1523" i="1" s="1"/>
  <c r="F1335" i="1"/>
  <c r="F1334" i="1" s="1"/>
  <c r="F1333" i="1" s="1"/>
  <c r="F1321" i="1"/>
  <c r="F1320" i="1" s="1"/>
  <c r="F1319" i="1" s="1"/>
  <c r="F1177" i="1"/>
  <c r="F1176" i="1" s="1"/>
  <c r="F1175" i="1" s="1"/>
  <c r="F933" i="1"/>
  <c r="F932" i="1"/>
  <c r="F879" i="1"/>
  <c r="F878" i="1" s="1"/>
  <c r="F877" i="1" s="1"/>
  <c r="F868" i="1"/>
  <c r="F867" i="1" s="1"/>
  <c r="F866" i="1" s="1"/>
  <c r="F865" i="1" s="1"/>
  <c r="F821" i="1"/>
  <c r="F820" i="1" s="1"/>
  <c r="F819" i="1" s="1"/>
  <c r="F818" i="1" s="1"/>
  <c r="F816" i="1"/>
  <c r="F815" i="1" s="1"/>
  <c r="F814" i="1" s="1"/>
  <c r="F802" i="1"/>
  <c r="F801" i="1" s="1"/>
  <c r="F800" i="1" s="1"/>
  <c r="F557" i="1"/>
  <c r="F556" i="1" s="1"/>
  <c r="F555" i="1"/>
  <c r="F554" i="1" s="1"/>
  <c r="F553" i="1" s="1"/>
  <c r="F435" i="1"/>
  <c r="F434" i="1" s="1"/>
  <c r="F310" i="1"/>
  <c r="F309" i="1" s="1"/>
  <c r="F308" i="1" s="1"/>
  <c r="F307" i="1" s="1"/>
  <c r="F155" i="1"/>
  <c r="F154" i="1" s="1"/>
  <c r="F153" i="1" s="1"/>
  <c r="F152" i="1" s="1"/>
  <c r="F151" i="1" s="1"/>
  <c r="F4224" i="1"/>
  <c r="F4223" i="1" s="1"/>
  <c r="F4222" i="1" s="1"/>
  <c r="F4226" i="1"/>
  <c r="F4225" i="1" s="1"/>
  <c r="F4229" i="1"/>
  <c r="F4228" i="1" s="1"/>
  <c r="F2730" i="1"/>
  <c r="F2729" i="1" s="1"/>
  <c r="F2372" i="1"/>
  <c r="F2371" i="1" s="1"/>
  <c r="F862" i="1"/>
  <c r="F861" i="1" s="1"/>
  <c r="F860" i="1" s="1"/>
  <c r="F4444" i="1"/>
  <c r="F4443" i="1" s="1"/>
  <c r="K4493" i="1"/>
  <c r="K4492" i="1" s="1"/>
  <c r="K4491" i="1" s="1"/>
  <c r="K5461" i="1"/>
  <c r="K5460" i="1" s="1"/>
  <c r="K4424" i="1"/>
  <c r="K4423" i="1" s="1"/>
  <c r="K4422" i="1" s="1"/>
  <c r="K4261" i="1"/>
  <c r="K4260" i="1" s="1"/>
  <c r="K4259" i="1" s="1"/>
  <c r="K4258" i="1" s="1"/>
  <c r="K4257" i="1" s="1"/>
  <c r="K4256" i="1" s="1"/>
  <c r="K4255" i="1" s="1"/>
  <c r="K4254" i="1" s="1"/>
  <c r="K4215" i="1"/>
  <c r="K4214" i="1" s="1"/>
  <c r="K4213" i="1" s="1"/>
  <c r="K4191" i="1"/>
  <c r="K4190" i="1" s="1"/>
  <c r="K4189" i="1" s="1"/>
  <c r="K4156" i="1"/>
  <c r="K4155" i="1" s="1"/>
  <c r="K4154" i="1" s="1"/>
  <c r="K4141" i="1"/>
  <c r="K4140" i="1" s="1"/>
  <c r="K4139" i="1" s="1"/>
  <c r="K783" i="1"/>
  <c r="K782" i="1" s="1"/>
  <c r="K781" i="1" s="1"/>
  <c r="K780" i="1"/>
  <c r="K779" i="1" s="1"/>
  <c r="K778" i="1" s="1"/>
  <c r="K707" i="1"/>
  <c r="K706" i="1" s="1"/>
  <c r="K705" i="1" s="1"/>
  <c r="F5604" i="1"/>
  <c r="F5603" i="1" s="1"/>
  <c r="F5602" i="1" s="1"/>
  <c r="F5576" i="1"/>
  <c r="F5574" i="1" s="1"/>
  <c r="F5441" i="1"/>
  <c r="F5440" i="1" s="1"/>
  <c r="F5168" i="1"/>
  <c r="F5160" i="1"/>
  <c r="F5159" i="1" s="1"/>
  <c r="F5015" i="1"/>
  <c r="F5010" i="1"/>
  <c r="F5009" i="1" s="1"/>
  <c r="F4820" i="1"/>
  <c r="F4814" i="1"/>
  <c r="F4813" i="1" s="1"/>
  <c r="F4812" i="1" s="1"/>
  <c r="F4582" i="1"/>
  <c r="F4581" i="1" s="1"/>
  <c r="F4474" i="1"/>
  <c r="F4473" i="1" s="1"/>
  <c r="F4471" i="1"/>
  <c r="F4470" i="1" s="1"/>
  <c r="F4469" i="1"/>
  <c r="F4468" i="1" s="1"/>
  <c r="F4467" i="1" s="1"/>
  <c r="F4457" i="1"/>
  <c r="F4456" i="1" s="1"/>
  <c r="F4455" i="1" s="1"/>
  <c r="F4424" i="1"/>
  <c r="F4423" i="1" s="1"/>
  <c r="F4422" i="1" s="1"/>
  <c r="F4276" i="1"/>
  <c r="F4275" i="1" s="1"/>
  <c r="F4274" i="1" s="1"/>
  <c r="F4261" i="1"/>
  <c r="F4260" i="1" s="1"/>
  <c r="F4259" i="1" s="1"/>
  <c r="F4258" i="1" s="1"/>
  <c r="F4257" i="1" s="1"/>
  <c r="F4256" i="1" s="1"/>
  <c r="F4255" i="1" s="1"/>
  <c r="F4254" i="1" s="1"/>
  <c r="F4240" i="1"/>
  <c r="F4239" i="1" s="1"/>
  <c r="F4238" i="1" s="1"/>
  <c r="F4214" i="1"/>
  <c r="F4213" i="1" s="1"/>
  <c r="F4208" i="1"/>
  <c r="F4207" i="1" s="1"/>
  <c r="F4206" i="1"/>
  <c r="F4205" i="1" s="1"/>
  <c r="F4204" i="1" s="1"/>
  <c r="F4194" i="1"/>
  <c r="F4193" i="1" s="1"/>
  <c r="F4192" i="1" s="1"/>
  <c r="F4191" i="1"/>
  <c r="F4190" i="1" s="1"/>
  <c r="F4189" i="1" s="1"/>
  <c r="F4159" i="1"/>
  <c r="F4158" i="1" s="1"/>
  <c r="F4157" i="1" s="1"/>
  <c r="F4156" i="1"/>
  <c r="F4155" i="1" s="1"/>
  <c r="F4154" i="1" s="1"/>
  <c r="F4143" i="1"/>
  <c r="F4142" i="1" s="1"/>
  <c r="F4140" i="1"/>
  <c r="F4139" i="1" s="1"/>
  <c r="F4052" i="1"/>
  <c r="F4051" i="1" s="1"/>
  <c r="F3918" i="1"/>
  <c r="F3917" i="1" s="1"/>
  <c r="F3915" i="1"/>
  <c r="F3914" i="1" s="1"/>
  <c r="F3896" i="1"/>
  <c r="F3895" i="1" s="1"/>
  <c r="F3894" i="1" s="1"/>
  <c r="F3837" i="1"/>
  <c r="F3836" i="1" s="1"/>
  <c r="F3728" i="1"/>
  <c r="F3727" i="1" s="1"/>
  <c r="F3726" i="1" s="1"/>
  <c r="F3323" i="1"/>
  <c r="F3322" i="1" s="1"/>
  <c r="F3025" i="1"/>
  <c r="F3024" i="1" s="1"/>
  <c r="F3023" i="1" s="1"/>
  <c r="F3022" i="1" s="1"/>
  <c r="F3021" i="1" s="1"/>
  <c r="F2767" i="1"/>
  <c r="F2766" i="1" s="1"/>
  <c r="F2765" i="1" s="1"/>
  <c r="F2539" i="1"/>
  <c r="F2538" i="1" s="1"/>
  <c r="F2537" i="1" s="1"/>
  <c r="F2536" i="1" s="1"/>
  <c r="F2450" i="1"/>
  <c r="F2449" i="1" s="1"/>
  <c r="F2448" i="1" s="1"/>
  <c r="F2447" i="1" s="1"/>
  <c r="F2446" i="1" s="1"/>
  <c r="F2445" i="1" s="1"/>
  <c r="F2411" i="1"/>
  <c r="F2410" i="1" s="1"/>
  <c r="F2226" i="1"/>
  <c r="F2225" i="1" s="1"/>
  <c r="F2224" i="1" s="1"/>
  <c r="F2223" i="1" s="1"/>
  <c r="F2222" i="1" s="1"/>
  <c r="F2221" i="1" s="1"/>
  <c r="F1809" i="1"/>
  <c r="F1808" i="1" s="1"/>
  <c r="F1807" i="1" s="1"/>
  <c r="F1806" i="1" s="1"/>
  <c r="F1712" i="1"/>
  <c r="F1711" i="1" s="1"/>
  <c r="F1710" i="1" s="1"/>
  <c r="F1709" i="1" s="1"/>
  <c r="F1708" i="1" s="1"/>
  <c r="F1707" i="1" s="1"/>
  <c r="F1685" i="1"/>
  <c r="F1684" i="1" s="1"/>
  <c r="F1683" i="1" s="1"/>
  <c r="F1445" i="1"/>
  <c r="F1444" i="1" s="1"/>
  <c r="F1443" i="1" s="1"/>
  <c r="F1355" i="1"/>
  <c r="F1354" i="1" s="1"/>
  <c r="F1353" i="1" s="1"/>
  <c r="F1352" i="1" s="1"/>
  <c r="F1351" i="1" s="1"/>
  <c r="F1350" i="1" s="1"/>
  <c r="F1349" i="1" s="1"/>
  <c r="F783" i="1"/>
  <c r="F782" i="1" s="1"/>
  <c r="F781" i="1" s="1"/>
  <c r="F780" i="1"/>
  <c r="F779" i="1" s="1"/>
  <c r="F778" i="1" s="1"/>
  <c r="F710" i="1"/>
  <c r="F709" i="1" s="1"/>
  <c r="F708" i="1" s="1"/>
  <c r="F707" i="1"/>
  <c r="F706" i="1" s="1"/>
  <c r="F705" i="1" s="1"/>
  <c r="F551" i="1"/>
  <c r="F550" i="1" s="1"/>
  <c r="F450" i="1"/>
  <c r="F378" i="1"/>
  <c r="F377" i="1" s="1"/>
  <c r="F376" i="1" s="1"/>
  <c r="F281" i="1"/>
  <c r="F280" i="1" s="1"/>
  <c r="F42" i="1"/>
  <c r="F41" i="1" s="1"/>
  <c r="F40" i="1" s="1"/>
  <c r="F33" i="1"/>
  <c r="F5698" i="1"/>
  <c r="F5697" i="1" s="1"/>
  <c r="F5369" i="1"/>
  <c r="F5368" i="1" s="1"/>
  <c r="F5367" i="1" s="1"/>
  <c r="F5348" i="1"/>
  <c r="F5347" i="1" s="1"/>
  <c r="F4826" i="1"/>
  <c r="F4825" i="1" s="1"/>
  <c r="F4824" i="1" s="1"/>
  <c r="F3557" i="1"/>
  <c r="F3556" i="1" s="1"/>
  <c r="F3555" i="1" s="1"/>
  <c r="F3554" i="1" s="1"/>
  <c r="F3553" i="1" s="1"/>
  <c r="F3552" i="1" s="1"/>
  <c r="F3288" i="1"/>
  <c r="F3230" i="1"/>
  <c r="F3229" i="1" s="1"/>
  <c r="F3228" i="1" s="1"/>
  <c r="F3227" i="1" s="1"/>
  <c r="F3226" i="1" s="1"/>
  <c r="F3225" i="1" s="1"/>
  <c r="F2463" i="1"/>
  <c r="F2462" i="1" s="1"/>
  <c r="F1996" i="1"/>
  <c r="F1995" i="1" s="1"/>
  <c r="F1994" i="1" s="1"/>
  <c r="F1993" i="1" s="1"/>
  <c r="F1724" i="1"/>
  <c r="F1723" i="1" s="1"/>
  <c r="F1265" i="1"/>
  <c r="F1264" i="1" s="1"/>
  <c r="F26" i="1"/>
  <c r="M1612" i="3"/>
  <c r="K3" i="3"/>
  <c r="L3" i="3"/>
  <c r="M3" i="3"/>
  <c r="N3" i="3"/>
  <c r="O3" i="3"/>
  <c r="K4" i="3"/>
  <c r="L4" i="3"/>
  <c r="M4" i="3"/>
  <c r="N4" i="3"/>
  <c r="O4" i="3"/>
  <c r="K5" i="3"/>
  <c r="L5" i="3"/>
  <c r="M5" i="3"/>
  <c r="N5" i="3"/>
  <c r="O5" i="3"/>
  <c r="K6" i="3"/>
  <c r="L6" i="3"/>
  <c r="M6" i="3"/>
  <c r="N6" i="3"/>
  <c r="O6" i="3"/>
  <c r="K7" i="3"/>
  <c r="L7" i="3"/>
  <c r="M7" i="3"/>
  <c r="N7" i="3"/>
  <c r="O7" i="3"/>
  <c r="K8" i="3"/>
  <c r="L8" i="3"/>
  <c r="M8" i="3"/>
  <c r="N8" i="3"/>
  <c r="O8" i="3"/>
  <c r="K9" i="3"/>
  <c r="L9" i="3"/>
  <c r="M9" i="3"/>
  <c r="N9" i="3"/>
  <c r="O9" i="3"/>
  <c r="K10" i="3"/>
  <c r="L10" i="3"/>
  <c r="M10" i="3"/>
  <c r="N10" i="3"/>
  <c r="O10" i="3"/>
  <c r="K11" i="3"/>
  <c r="L11" i="3"/>
  <c r="M11" i="3"/>
  <c r="N11" i="3"/>
  <c r="O11" i="3"/>
  <c r="K12" i="3"/>
  <c r="L12" i="3"/>
  <c r="M12" i="3"/>
  <c r="N12" i="3"/>
  <c r="O12" i="3"/>
  <c r="K13" i="3"/>
  <c r="L13" i="3"/>
  <c r="M13" i="3"/>
  <c r="N13" i="3"/>
  <c r="O13" i="3"/>
  <c r="K14" i="3"/>
  <c r="L14" i="3"/>
  <c r="M14" i="3"/>
  <c r="N14" i="3"/>
  <c r="O14" i="3"/>
  <c r="K15" i="3"/>
  <c r="L15" i="3"/>
  <c r="M15" i="3"/>
  <c r="N15" i="3"/>
  <c r="O15" i="3"/>
  <c r="K16" i="3"/>
  <c r="L16" i="3"/>
  <c r="M16" i="3"/>
  <c r="N16" i="3"/>
  <c r="O16" i="3"/>
  <c r="K17" i="3"/>
  <c r="L17" i="3"/>
  <c r="M17" i="3"/>
  <c r="N17" i="3"/>
  <c r="O17" i="3"/>
  <c r="K18" i="3"/>
  <c r="L18" i="3"/>
  <c r="M18" i="3"/>
  <c r="N18" i="3"/>
  <c r="O18" i="3"/>
  <c r="K19" i="3"/>
  <c r="L19" i="3"/>
  <c r="M19" i="3"/>
  <c r="N19" i="3"/>
  <c r="O19" i="3"/>
  <c r="K20" i="3"/>
  <c r="L20" i="3"/>
  <c r="M20" i="3"/>
  <c r="N20" i="3"/>
  <c r="O20" i="3"/>
  <c r="K21" i="3"/>
  <c r="L21" i="3"/>
  <c r="M21" i="3"/>
  <c r="N21" i="3"/>
  <c r="O21" i="3"/>
  <c r="K22" i="3"/>
  <c r="L22" i="3"/>
  <c r="M22" i="3"/>
  <c r="N22" i="3"/>
  <c r="O22" i="3"/>
  <c r="K23" i="3"/>
  <c r="L23" i="3"/>
  <c r="M23" i="3"/>
  <c r="N23" i="3"/>
  <c r="O23" i="3"/>
  <c r="K24" i="3"/>
  <c r="L24" i="3"/>
  <c r="M24" i="3"/>
  <c r="N24" i="3"/>
  <c r="O24" i="3"/>
  <c r="K25" i="3"/>
  <c r="L25" i="3"/>
  <c r="M25" i="3"/>
  <c r="N25" i="3"/>
  <c r="O25" i="3"/>
  <c r="K26" i="3"/>
  <c r="L26" i="3"/>
  <c r="M26" i="3"/>
  <c r="N26" i="3"/>
  <c r="O26" i="3"/>
  <c r="K27" i="3"/>
  <c r="L27" i="3"/>
  <c r="M27" i="3"/>
  <c r="N27" i="3"/>
  <c r="O27" i="3"/>
  <c r="K28" i="3"/>
  <c r="L28" i="3"/>
  <c r="M28" i="3"/>
  <c r="N28" i="3"/>
  <c r="O28" i="3"/>
  <c r="K29" i="3"/>
  <c r="L29" i="3"/>
  <c r="M29" i="3"/>
  <c r="N29" i="3"/>
  <c r="O29" i="3"/>
  <c r="K30" i="3"/>
  <c r="L30" i="3"/>
  <c r="M30" i="3"/>
  <c r="N30" i="3"/>
  <c r="O30" i="3"/>
  <c r="K31" i="3"/>
  <c r="L31" i="3"/>
  <c r="M31" i="3"/>
  <c r="N31" i="3"/>
  <c r="O31" i="3"/>
  <c r="K32" i="3"/>
  <c r="L32" i="3"/>
  <c r="M32" i="3"/>
  <c r="N32" i="3"/>
  <c r="O32" i="3"/>
  <c r="K33" i="3"/>
  <c r="L33" i="3"/>
  <c r="M33" i="3"/>
  <c r="N33" i="3"/>
  <c r="O33" i="3"/>
  <c r="K34" i="3"/>
  <c r="L34" i="3"/>
  <c r="M34" i="3"/>
  <c r="N34" i="3"/>
  <c r="O34" i="3"/>
  <c r="K35" i="3"/>
  <c r="L35" i="3"/>
  <c r="M35" i="3"/>
  <c r="N35" i="3"/>
  <c r="O35" i="3"/>
  <c r="K36" i="3"/>
  <c r="L36" i="3"/>
  <c r="M36" i="3"/>
  <c r="N36" i="3"/>
  <c r="O36" i="3"/>
  <c r="K37" i="3"/>
  <c r="L37" i="3"/>
  <c r="M37" i="3"/>
  <c r="N37" i="3"/>
  <c r="O37" i="3"/>
  <c r="K38" i="3"/>
  <c r="L38" i="3"/>
  <c r="M38" i="3"/>
  <c r="N38" i="3"/>
  <c r="O38" i="3"/>
  <c r="K39" i="3"/>
  <c r="L39" i="3"/>
  <c r="M39" i="3"/>
  <c r="N39" i="3"/>
  <c r="O39" i="3"/>
  <c r="K40" i="3"/>
  <c r="L40" i="3"/>
  <c r="M40" i="3"/>
  <c r="N40" i="3"/>
  <c r="O40" i="3"/>
  <c r="K41" i="3"/>
  <c r="L41" i="3"/>
  <c r="M41" i="3"/>
  <c r="N41" i="3"/>
  <c r="O41" i="3"/>
  <c r="K42" i="3"/>
  <c r="L42" i="3"/>
  <c r="M42" i="3"/>
  <c r="N42" i="3"/>
  <c r="O42" i="3"/>
  <c r="K43" i="3"/>
  <c r="L43" i="3"/>
  <c r="M43" i="3"/>
  <c r="N43" i="3"/>
  <c r="O43" i="3"/>
  <c r="K44" i="3"/>
  <c r="L44" i="3"/>
  <c r="M44" i="3"/>
  <c r="N44" i="3"/>
  <c r="O44" i="3"/>
  <c r="K45" i="3"/>
  <c r="L45" i="3"/>
  <c r="M45" i="3"/>
  <c r="N45" i="3"/>
  <c r="O45" i="3"/>
  <c r="K46" i="3"/>
  <c r="L46" i="3"/>
  <c r="M46" i="3"/>
  <c r="N46" i="3"/>
  <c r="O46" i="3"/>
  <c r="K47" i="3"/>
  <c r="L47" i="3"/>
  <c r="M47" i="3"/>
  <c r="N47" i="3"/>
  <c r="O47" i="3"/>
  <c r="K48" i="3"/>
  <c r="L48" i="3"/>
  <c r="M48" i="3"/>
  <c r="N48" i="3"/>
  <c r="O48" i="3"/>
  <c r="K49" i="3"/>
  <c r="L49" i="3"/>
  <c r="M49" i="3"/>
  <c r="N49" i="3"/>
  <c r="O49" i="3"/>
  <c r="K50" i="3"/>
  <c r="L50" i="3"/>
  <c r="M50" i="3"/>
  <c r="N50" i="3"/>
  <c r="O50" i="3"/>
  <c r="K51" i="3"/>
  <c r="L51" i="3"/>
  <c r="M51" i="3"/>
  <c r="N51" i="3"/>
  <c r="O51" i="3"/>
  <c r="K52" i="3"/>
  <c r="L52" i="3"/>
  <c r="M52" i="3"/>
  <c r="N52" i="3"/>
  <c r="O52" i="3"/>
  <c r="K53" i="3"/>
  <c r="L53" i="3"/>
  <c r="M53" i="3"/>
  <c r="N53" i="3"/>
  <c r="O53" i="3"/>
  <c r="K54" i="3"/>
  <c r="L54" i="3"/>
  <c r="M54" i="3"/>
  <c r="N54" i="3"/>
  <c r="O54" i="3"/>
  <c r="K55" i="3"/>
  <c r="L55" i="3"/>
  <c r="M55" i="3"/>
  <c r="N55" i="3"/>
  <c r="O55" i="3"/>
  <c r="K56" i="3"/>
  <c r="L56" i="3"/>
  <c r="M56" i="3"/>
  <c r="N56" i="3"/>
  <c r="O56" i="3"/>
  <c r="K57" i="3"/>
  <c r="L57" i="3"/>
  <c r="M57" i="3"/>
  <c r="N57" i="3"/>
  <c r="O57" i="3"/>
  <c r="K58" i="3"/>
  <c r="L58" i="3"/>
  <c r="M58" i="3"/>
  <c r="N58" i="3"/>
  <c r="O58" i="3"/>
  <c r="K59" i="3"/>
  <c r="L59" i="3"/>
  <c r="M59" i="3"/>
  <c r="N59" i="3"/>
  <c r="O59" i="3"/>
  <c r="K60" i="3"/>
  <c r="L60" i="3"/>
  <c r="M60" i="3"/>
  <c r="N60" i="3"/>
  <c r="O60" i="3"/>
  <c r="K61" i="3"/>
  <c r="L61" i="3"/>
  <c r="M61" i="3"/>
  <c r="N61" i="3"/>
  <c r="O61" i="3"/>
  <c r="K62" i="3"/>
  <c r="L62" i="3"/>
  <c r="M62" i="3"/>
  <c r="N62" i="3"/>
  <c r="O62" i="3"/>
  <c r="K63" i="3"/>
  <c r="L63" i="3"/>
  <c r="M63" i="3"/>
  <c r="N63" i="3"/>
  <c r="O63" i="3"/>
  <c r="K64" i="3"/>
  <c r="L64" i="3"/>
  <c r="M64" i="3"/>
  <c r="N64" i="3"/>
  <c r="O64" i="3"/>
  <c r="K65" i="3"/>
  <c r="L65" i="3"/>
  <c r="M65" i="3"/>
  <c r="N65" i="3"/>
  <c r="O65" i="3"/>
  <c r="K66" i="3"/>
  <c r="L66" i="3"/>
  <c r="M66" i="3"/>
  <c r="N66" i="3"/>
  <c r="O66" i="3"/>
  <c r="K67" i="3"/>
  <c r="L67" i="3"/>
  <c r="M67" i="3"/>
  <c r="N67" i="3"/>
  <c r="O67" i="3"/>
  <c r="K68" i="3"/>
  <c r="L68" i="3"/>
  <c r="M68" i="3"/>
  <c r="N68" i="3"/>
  <c r="O68" i="3"/>
  <c r="K69" i="3"/>
  <c r="L69" i="3"/>
  <c r="M69" i="3"/>
  <c r="N69" i="3"/>
  <c r="O69" i="3"/>
  <c r="K70" i="3"/>
  <c r="L70" i="3"/>
  <c r="M70" i="3"/>
  <c r="N70" i="3"/>
  <c r="O70" i="3"/>
  <c r="K71" i="3"/>
  <c r="L71" i="3"/>
  <c r="M71" i="3"/>
  <c r="N71" i="3"/>
  <c r="O71" i="3"/>
  <c r="K72" i="3"/>
  <c r="L72" i="3"/>
  <c r="M72" i="3"/>
  <c r="N72" i="3"/>
  <c r="O72" i="3"/>
  <c r="K73" i="3"/>
  <c r="L73" i="3"/>
  <c r="M73" i="3"/>
  <c r="N73" i="3"/>
  <c r="O73" i="3"/>
  <c r="K74" i="3"/>
  <c r="L74" i="3"/>
  <c r="M74" i="3"/>
  <c r="N74" i="3"/>
  <c r="O74" i="3"/>
  <c r="K75" i="3"/>
  <c r="L75" i="3"/>
  <c r="M75" i="3"/>
  <c r="N75" i="3"/>
  <c r="O75" i="3"/>
  <c r="K76" i="3"/>
  <c r="L76" i="3"/>
  <c r="M76" i="3"/>
  <c r="N76" i="3"/>
  <c r="O76" i="3"/>
  <c r="K77" i="3"/>
  <c r="L77" i="3"/>
  <c r="M77" i="3"/>
  <c r="N77" i="3"/>
  <c r="O77" i="3"/>
  <c r="K78" i="3"/>
  <c r="L78" i="3"/>
  <c r="M78" i="3"/>
  <c r="N78" i="3"/>
  <c r="O78" i="3"/>
  <c r="K79" i="3"/>
  <c r="L79" i="3"/>
  <c r="M79" i="3"/>
  <c r="N79" i="3"/>
  <c r="O79" i="3"/>
  <c r="K80" i="3"/>
  <c r="L80" i="3"/>
  <c r="M80" i="3"/>
  <c r="N80" i="3"/>
  <c r="O80" i="3"/>
  <c r="K81" i="3"/>
  <c r="L81" i="3"/>
  <c r="M81" i="3"/>
  <c r="N81" i="3"/>
  <c r="O81" i="3"/>
  <c r="K82" i="3"/>
  <c r="L82" i="3"/>
  <c r="M82" i="3"/>
  <c r="N82" i="3"/>
  <c r="O82" i="3"/>
  <c r="K83" i="3"/>
  <c r="L83" i="3"/>
  <c r="M83" i="3"/>
  <c r="N83" i="3"/>
  <c r="O83" i="3"/>
  <c r="K84" i="3"/>
  <c r="L84" i="3"/>
  <c r="M84" i="3"/>
  <c r="N84" i="3"/>
  <c r="O84" i="3"/>
  <c r="K85" i="3"/>
  <c r="L85" i="3"/>
  <c r="M85" i="3"/>
  <c r="N85" i="3"/>
  <c r="O85" i="3"/>
  <c r="K86" i="3"/>
  <c r="L86" i="3"/>
  <c r="M86" i="3"/>
  <c r="N86" i="3"/>
  <c r="O86" i="3"/>
  <c r="K87" i="3"/>
  <c r="L87" i="3"/>
  <c r="M87" i="3"/>
  <c r="N87" i="3"/>
  <c r="O87" i="3"/>
  <c r="K88" i="3"/>
  <c r="L88" i="3"/>
  <c r="M88" i="3"/>
  <c r="N88" i="3"/>
  <c r="O88" i="3"/>
  <c r="K89" i="3"/>
  <c r="L89" i="3"/>
  <c r="M89" i="3"/>
  <c r="N89" i="3"/>
  <c r="O89" i="3"/>
  <c r="K90" i="3"/>
  <c r="L90" i="3"/>
  <c r="M90" i="3"/>
  <c r="N90" i="3"/>
  <c r="O90" i="3"/>
  <c r="K91" i="3"/>
  <c r="L91" i="3"/>
  <c r="M91" i="3"/>
  <c r="N91" i="3"/>
  <c r="O91" i="3"/>
  <c r="K92" i="3"/>
  <c r="L92" i="3"/>
  <c r="M92" i="3"/>
  <c r="N92" i="3"/>
  <c r="O92" i="3"/>
  <c r="K93" i="3"/>
  <c r="L93" i="3"/>
  <c r="M93" i="3"/>
  <c r="N93" i="3"/>
  <c r="O93" i="3"/>
  <c r="K94" i="3"/>
  <c r="L94" i="3"/>
  <c r="M94" i="3"/>
  <c r="N94" i="3"/>
  <c r="O94" i="3"/>
  <c r="K95" i="3"/>
  <c r="L95" i="3"/>
  <c r="M95" i="3"/>
  <c r="N95" i="3"/>
  <c r="O95" i="3"/>
  <c r="K96" i="3"/>
  <c r="L96" i="3"/>
  <c r="M96" i="3"/>
  <c r="N96" i="3"/>
  <c r="O96" i="3"/>
  <c r="K97" i="3"/>
  <c r="L97" i="3"/>
  <c r="M97" i="3"/>
  <c r="N97" i="3"/>
  <c r="O97" i="3"/>
  <c r="K98" i="3"/>
  <c r="L98" i="3"/>
  <c r="M98" i="3"/>
  <c r="N98" i="3"/>
  <c r="O98" i="3"/>
  <c r="K99" i="3"/>
  <c r="L99" i="3"/>
  <c r="M99" i="3"/>
  <c r="N99" i="3"/>
  <c r="O99" i="3"/>
  <c r="K100" i="3"/>
  <c r="L100" i="3"/>
  <c r="M100" i="3"/>
  <c r="N100" i="3"/>
  <c r="O100" i="3"/>
  <c r="K101" i="3"/>
  <c r="L101" i="3"/>
  <c r="M101" i="3"/>
  <c r="N101" i="3"/>
  <c r="O101" i="3"/>
  <c r="K102" i="3"/>
  <c r="L102" i="3"/>
  <c r="M102" i="3"/>
  <c r="N102" i="3"/>
  <c r="O102" i="3"/>
  <c r="K103" i="3"/>
  <c r="L103" i="3"/>
  <c r="M103" i="3"/>
  <c r="N103" i="3"/>
  <c r="O103" i="3"/>
  <c r="K104" i="3"/>
  <c r="L104" i="3"/>
  <c r="M104" i="3"/>
  <c r="N104" i="3"/>
  <c r="O104" i="3"/>
  <c r="K105" i="3"/>
  <c r="L105" i="3"/>
  <c r="M105" i="3"/>
  <c r="N105" i="3"/>
  <c r="O105" i="3"/>
  <c r="K106" i="3"/>
  <c r="L106" i="3"/>
  <c r="M106" i="3"/>
  <c r="N106" i="3"/>
  <c r="O106" i="3"/>
  <c r="K107" i="3"/>
  <c r="L107" i="3"/>
  <c r="M107" i="3"/>
  <c r="N107" i="3"/>
  <c r="O107" i="3"/>
  <c r="K108" i="3"/>
  <c r="L108" i="3"/>
  <c r="M108" i="3"/>
  <c r="N108" i="3"/>
  <c r="O108" i="3"/>
  <c r="K109" i="3"/>
  <c r="L109" i="3"/>
  <c r="M109" i="3"/>
  <c r="N109" i="3"/>
  <c r="O109" i="3"/>
  <c r="K110" i="3"/>
  <c r="L110" i="3"/>
  <c r="M110" i="3"/>
  <c r="N110" i="3"/>
  <c r="O110" i="3"/>
  <c r="K111" i="3"/>
  <c r="L111" i="3"/>
  <c r="M111" i="3"/>
  <c r="N111" i="3"/>
  <c r="O111" i="3"/>
  <c r="K112" i="3"/>
  <c r="L112" i="3"/>
  <c r="M112" i="3"/>
  <c r="N112" i="3"/>
  <c r="O112" i="3"/>
  <c r="K113" i="3"/>
  <c r="L113" i="3"/>
  <c r="M113" i="3"/>
  <c r="N113" i="3"/>
  <c r="O113" i="3"/>
  <c r="K114" i="3"/>
  <c r="L114" i="3"/>
  <c r="M114" i="3"/>
  <c r="N114" i="3"/>
  <c r="O114" i="3"/>
  <c r="K115" i="3"/>
  <c r="L115" i="3"/>
  <c r="M115" i="3"/>
  <c r="N115" i="3"/>
  <c r="O115" i="3"/>
  <c r="K116" i="3"/>
  <c r="L116" i="3"/>
  <c r="M116" i="3"/>
  <c r="N116" i="3"/>
  <c r="O116" i="3"/>
  <c r="K117" i="3"/>
  <c r="L117" i="3"/>
  <c r="M117" i="3"/>
  <c r="N117" i="3"/>
  <c r="O117" i="3"/>
  <c r="K118" i="3"/>
  <c r="L118" i="3"/>
  <c r="M118" i="3"/>
  <c r="N118" i="3"/>
  <c r="O118" i="3"/>
  <c r="K119" i="3"/>
  <c r="L119" i="3"/>
  <c r="M119" i="3"/>
  <c r="N119" i="3"/>
  <c r="O119" i="3"/>
  <c r="K120" i="3"/>
  <c r="L120" i="3"/>
  <c r="M120" i="3"/>
  <c r="N120" i="3"/>
  <c r="O120" i="3"/>
  <c r="K121" i="3"/>
  <c r="L121" i="3"/>
  <c r="M121" i="3"/>
  <c r="N121" i="3"/>
  <c r="O121" i="3"/>
  <c r="K122" i="3"/>
  <c r="L122" i="3"/>
  <c r="M122" i="3"/>
  <c r="N122" i="3"/>
  <c r="O122" i="3"/>
  <c r="K123" i="3"/>
  <c r="L123" i="3"/>
  <c r="M123" i="3"/>
  <c r="N123" i="3"/>
  <c r="O123" i="3"/>
  <c r="K124" i="3"/>
  <c r="L124" i="3"/>
  <c r="M124" i="3"/>
  <c r="N124" i="3"/>
  <c r="O124" i="3"/>
  <c r="K125" i="3"/>
  <c r="L125" i="3"/>
  <c r="M125" i="3"/>
  <c r="N125" i="3"/>
  <c r="O125" i="3"/>
  <c r="K126" i="3"/>
  <c r="L126" i="3"/>
  <c r="M126" i="3"/>
  <c r="N126" i="3"/>
  <c r="O126" i="3"/>
  <c r="K127" i="3"/>
  <c r="L127" i="3"/>
  <c r="M127" i="3"/>
  <c r="N127" i="3"/>
  <c r="O127" i="3"/>
  <c r="K128" i="3"/>
  <c r="L128" i="3"/>
  <c r="M128" i="3"/>
  <c r="N128" i="3"/>
  <c r="O128" i="3"/>
  <c r="K129" i="3"/>
  <c r="L129" i="3"/>
  <c r="M129" i="3"/>
  <c r="N129" i="3"/>
  <c r="O129" i="3"/>
  <c r="K130" i="3"/>
  <c r="L130" i="3"/>
  <c r="M130" i="3"/>
  <c r="N130" i="3"/>
  <c r="O130" i="3"/>
  <c r="K131" i="3"/>
  <c r="L131" i="3"/>
  <c r="M131" i="3"/>
  <c r="N131" i="3"/>
  <c r="O131" i="3"/>
  <c r="K132" i="3"/>
  <c r="L132" i="3"/>
  <c r="M132" i="3"/>
  <c r="N132" i="3"/>
  <c r="O132" i="3"/>
  <c r="K133" i="3"/>
  <c r="L133" i="3"/>
  <c r="M133" i="3"/>
  <c r="N133" i="3"/>
  <c r="O133" i="3"/>
  <c r="K134" i="3"/>
  <c r="L134" i="3"/>
  <c r="M134" i="3"/>
  <c r="N134" i="3"/>
  <c r="O134" i="3"/>
  <c r="K135" i="3"/>
  <c r="L135" i="3"/>
  <c r="M135" i="3"/>
  <c r="N135" i="3"/>
  <c r="O135" i="3"/>
  <c r="K136" i="3"/>
  <c r="L136" i="3"/>
  <c r="M136" i="3"/>
  <c r="N136" i="3"/>
  <c r="O136" i="3"/>
  <c r="K137" i="3"/>
  <c r="L137" i="3"/>
  <c r="M137" i="3"/>
  <c r="N137" i="3"/>
  <c r="O137" i="3"/>
  <c r="K138" i="3"/>
  <c r="L138" i="3"/>
  <c r="M138" i="3"/>
  <c r="N138" i="3"/>
  <c r="O138" i="3"/>
  <c r="K139" i="3"/>
  <c r="L139" i="3"/>
  <c r="M139" i="3"/>
  <c r="N139" i="3"/>
  <c r="O139" i="3"/>
  <c r="K140" i="3"/>
  <c r="L140" i="3"/>
  <c r="M140" i="3"/>
  <c r="N140" i="3"/>
  <c r="O140" i="3"/>
  <c r="K141" i="3"/>
  <c r="L141" i="3"/>
  <c r="M141" i="3"/>
  <c r="N141" i="3"/>
  <c r="O141" i="3"/>
  <c r="K142" i="3"/>
  <c r="L142" i="3"/>
  <c r="M142" i="3"/>
  <c r="N142" i="3"/>
  <c r="O142" i="3"/>
  <c r="K143" i="3"/>
  <c r="L143" i="3"/>
  <c r="M143" i="3"/>
  <c r="N143" i="3"/>
  <c r="O143" i="3"/>
  <c r="K144" i="3"/>
  <c r="L144" i="3"/>
  <c r="M144" i="3"/>
  <c r="N144" i="3"/>
  <c r="O144" i="3"/>
  <c r="K145" i="3"/>
  <c r="L145" i="3"/>
  <c r="M145" i="3"/>
  <c r="N145" i="3"/>
  <c r="O145" i="3"/>
  <c r="K146" i="3"/>
  <c r="L146" i="3"/>
  <c r="M146" i="3"/>
  <c r="N146" i="3"/>
  <c r="O146" i="3"/>
  <c r="K147" i="3"/>
  <c r="L147" i="3"/>
  <c r="M147" i="3"/>
  <c r="N147" i="3"/>
  <c r="O147" i="3"/>
  <c r="K148" i="3"/>
  <c r="L148" i="3"/>
  <c r="M148" i="3"/>
  <c r="N148" i="3"/>
  <c r="O148" i="3"/>
  <c r="K149" i="3"/>
  <c r="L149" i="3"/>
  <c r="M149" i="3"/>
  <c r="N149" i="3"/>
  <c r="O149" i="3"/>
  <c r="K150" i="3"/>
  <c r="L150" i="3"/>
  <c r="M150" i="3"/>
  <c r="N150" i="3"/>
  <c r="O150" i="3"/>
  <c r="K151" i="3"/>
  <c r="L151" i="3"/>
  <c r="M151" i="3"/>
  <c r="N151" i="3"/>
  <c r="O151" i="3"/>
  <c r="K152" i="3"/>
  <c r="L152" i="3"/>
  <c r="M152" i="3"/>
  <c r="N152" i="3"/>
  <c r="O152" i="3"/>
  <c r="K153" i="3"/>
  <c r="L153" i="3"/>
  <c r="M153" i="3"/>
  <c r="N153" i="3"/>
  <c r="O153" i="3"/>
  <c r="K154" i="3"/>
  <c r="L154" i="3"/>
  <c r="M154" i="3"/>
  <c r="N154" i="3"/>
  <c r="O154" i="3"/>
  <c r="K155" i="3"/>
  <c r="L155" i="3"/>
  <c r="M155" i="3"/>
  <c r="N155" i="3"/>
  <c r="O155" i="3"/>
  <c r="K156" i="3"/>
  <c r="L156" i="3"/>
  <c r="M156" i="3"/>
  <c r="N156" i="3"/>
  <c r="O156" i="3"/>
  <c r="K157" i="3"/>
  <c r="L157" i="3"/>
  <c r="M157" i="3"/>
  <c r="N157" i="3"/>
  <c r="O157" i="3"/>
  <c r="K158" i="3"/>
  <c r="L158" i="3"/>
  <c r="M158" i="3"/>
  <c r="N158" i="3"/>
  <c r="O158" i="3"/>
  <c r="K159" i="3"/>
  <c r="L159" i="3"/>
  <c r="M159" i="3"/>
  <c r="N159" i="3"/>
  <c r="O159" i="3"/>
  <c r="K160" i="3"/>
  <c r="L160" i="3"/>
  <c r="M160" i="3"/>
  <c r="N160" i="3"/>
  <c r="O160" i="3"/>
  <c r="K161" i="3"/>
  <c r="L161" i="3"/>
  <c r="M161" i="3"/>
  <c r="N161" i="3"/>
  <c r="O161" i="3"/>
  <c r="K162" i="3"/>
  <c r="L162" i="3"/>
  <c r="M162" i="3"/>
  <c r="N162" i="3"/>
  <c r="O162" i="3"/>
  <c r="K163" i="3"/>
  <c r="L163" i="3"/>
  <c r="M163" i="3"/>
  <c r="N163" i="3"/>
  <c r="O163" i="3"/>
  <c r="K164" i="3"/>
  <c r="L164" i="3"/>
  <c r="M164" i="3"/>
  <c r="N164" i="3"/>
  <c r="O164" i="3"/>
  <c r="K165" i="3"/>
  <c r="L165" i="3"/>
  <c r="M165" i="3"/>
  <c r="N165" i="3"/>
  <c r="O165" i="3"/>
  <c r="K166" i="3"/>
  <c r="L166" i="3"/>
  <c r="M166" i="3"/>
  <c r="N166" i="3"/>
  <c r="O166" i="3"/>
  <c r="K167" i="3"/>
  <c r="L167" i="3"/>
  <c r="M167" i="3"/>
  <c r="N167" i="3"/>
  <c r="O167" i="3"/>
  <c r="K168" i="3"/>
  <c r="L168" i="3"/>
  <c r="M168" i="3"/>
  <c r="N168" i="3"/>
  <c r="O168" i="3"/>
  <c r="K169" i="3"/>
  <c r="L169" i="3"/>
  <c r="M169" i="3"/>
  <c r="N169" i="3"/>
  <c r="O169" i="3"/>
  <c r="K170" i="3"/>
  <c r="L170" i="3"/>
  <c r="M170" i="3"/>
  <c r="N170" i="3"/>
  <c r="O170" i="3"/>
  <c r="K171" i="3"/>
  <c r="L171" i="3"/>
  <c r="M171" i="3"/>
  <c r="N171" i="3"/>
  <c r="O171" i="3"/>
  <c r="K172" i="3"/>
  <c r="L172" i="3"/>
  <c r="M172" i="3"/>
  <c r="N172" i="3"/>
  <c r="O172" i="3"/>
  <c r="K173" i="3"/>
  <c r="L173" i="3"/>
  <c r="M173" i="3"/>
  <c r="N173" i="3"/>
  <c r="O173" i="3"/>
  <c r="K174" i="3"/>
  <c r="L174" i="3"/>
  <c r="M174" i="3"/>
  <c r="N174" i="3"/>
  <c r="O174" i="3"/>
  <c r="K175" i="3"/>
  <c r="L175" i="3"/>
  <c r="M175" i="3"/>
  <c r="N175" i="3"/>
  <c r="O175" i="3"/>
  <c r="K176" i="3"/>
  <c r="L176" i="3"/>
  <c r="M176" i="3"/>
  <c r="N176" i="3"/>
  <c r="O176" i="3"/>
  <c r="K177" i="3"/>
  <c r="L177" i="3"/>
  <c r="M177" i="3"/>
  <c r="N177" i="3"/>
  <c r="O177" i="3"/>
  <c r="K178" i="3"/>
  <c r="L178" i="3"/>
  <c r="M178" i="3"/>
  <c r="N178" i="3"/>
  <c r="O178" i="3"/>
  <c r="K179" i="3"/>
  <c r="L179" i="3"/>
  <c r="M179" i="3"/>
  <c r="N179" i="3"/>
  <c r="O179" i="3"/>
  <c r="K180" i="3"/>
  <c r="L180" i="3"/>
  <c r="M180" i="3"/>
  <c r="N180" i="3"/>
  <c r="O180" i="3"/>
  <c r="K181" i="3"/>
  <c r="L181" i="3"/>
  <c r="M181" i="3"/>
  <c r="N181" i="3"/>
  <c r="O181" i="3"/>
  <c r="K182" i="3"/>
  <c r="L182" i="3"/>
  <c r="M182" i="3"/>
  <c r="N182" i="3"/>
  <c r="O182" i="3"/>
  <c r="K183" i="3"/>
  <c r="L183" i="3"/>
  <c r="M183" i="3"/>
  <c r="N183" i="3"/>
  <c r="O183" i="3"/>
  <c r="K184" i="3"/>
  <c r="L184" i="3"/>
  <c r="M184" i="3"/>
  <c r="N184" i="3"/>
  <c r="O184" i="3"/>
  <c r="K185" i="3"/>
  <c r="L185" i="3"/>
  <c r="M185" i="3"/>
  <c r="N185" i="3"/>
  <c r="O185" i="3"/>
  <c r="K186" i="3"/>
  <c r="L186" i="3"/>
  <c r="M186" i="3"/>
  <c r="N186" i="3"/>
  <c r="O186" i="3"/>
  <c r="K187" i="3"/>
  <c r="L187" i="3"/>
  <c r="M187" i="3"/>
  <c r="N187" i="3"/>
  <c r="O187" i="3"/>
  <c r="K188" i="3"/>
  <c r="L188" i="3"/>
  <c r="M188" i="3"/>
  <c r="N188" i="3"/>
  <c r="O188" i="3"/>
  <c r="K189" i="3"/>
  <c r="L189" i="3"/>
  <c r="M189" i="3"/>
  <c r="N189" i="3"/>
  <c r="O189" i="3"/>
  <c r="K190" i="3"/>
  <c r="L190" i="3"/>
  <c r="M190" i="3"/>
  <c r="N190" i="3"/>
  <c r="O190" i="3"/>
  <c r="K191" i="3"/>
  <c r="L191" i="3"/>
  <c r="M191" i="3"/>
  <c r="N191" i="3"/>
  <c r="O191" i="3"/>
  <c r="K192" i="3"/>
  <c r="L192" i="3"/>
  <c r="M192" i="3"/>
  <c r="N192" i="3"/>
  <c r="O192" i="3"/>
  <c r="K193" i="3"/>
  <c r="L193" i="3"/>
  <c r="M193" i="3"/>
  <c r="N193" i="3"/>
  <c r="O193" i="3"/>
  <c r="K194" i="3"/>
  <c r="L194" i="3"/>
  <c r="M194" i="3"/>
  <c r="N194" i="3"/>
  <c r="O194" i="3"/>
  <c r="K195" i="3"/>
  <c r="L195" i="3"/>
  <c r="M195" i="3"/>
  <c r="N195" i="3"/>
  <c r="O195" i="3"/>
  <c r="K196" i="3"/>
  <c r="L196" i="3"/>
  <c r="M196" i="3"/>
  <c r="N196" i="3"/>
  <c r="O196" i="3"/>
  <c r="K197" i="3"/>
  <c r="L197" i="3"/>
  <c r="M197" i="3"/>
  <c r="N197" i="3"/>
  <c r="O197" i="3"/>
  <c r="K198" i="3"/>
  <c r="L198" i="3"/>
  <c r="M198" i="3"/>
  <c r="N198" i="3"/>
  <c r="O198" i="3"/>
  <c r="K199" i="3"/>
  <c r="L199" i="3"/>
  <c r="M199" i="3"/>
  <c r="N199" i="3"/>
  <c r="O199" i="3"/>
  <c r="K200" i="3"/>
  <c r="L200" i="3"/>
  <c r="M200" i="3"/>
  <c r="N200" i="3"/>
  <c r="O200" i="3"/>
  <c r="K201" i="3"/>
  <c r="L201" i="3"/>
  <c r="M201" i="3"/>
  <c r="N201" i="3"/>
  <c r="O201" i="3"/>
  <c r="K202" i="3"/>
  <c r="L202" i="3"/>
  <c r="M202" i="3"/>
  <c r="N202" i="3"/>
  <c r="O202" i="3"/>
  <c r="K203" i="3"/>
  <c r="L203" i="3"/>
  <c r="M203" i="3"/>
  <c r="N203" i="3"/>
  <c r="O203" i="3"/>
  <c r="K204" i="3"/>
  <c r="L204" i="3"/>
  <c r="M204" i="3"/>
  <c r="N204" i="3"/>
  <c r="O204" i="3"/>
  <c r="K205" i="3"/>
  <c r="L205" i="3"/>
  <c r="M205" i="3"/>
  <c r="N205" i="3"/>
  <c r="O205" i="3"/>
  <c r="K206" i="3"/>
  <c r="L206" i="3"/>
  <c r="M206" i="3"/>
  <c r="N206" i="3"/>
  <c r="O206" i="3"/>
  <c r="K207" i="3"/>
  <c r="L207" i="3"/>
  <c r="M207" i="3"/>
  <c r="N207" i="3"/>
  <c r="O207" i="3"/>
  <c r="K208" i="3"/>
  <c r="L208" i="3"/>
  <c r="M208" i="3"/>
  <c r="N208" i="3"/>
  <c r="O208" i="3"/>
  <c r="K209" i="3"/>
  <c r="L209" i="3"/>
  <c r="M209" i="3"/>
  <c r="N209" i="3"/>
  <c r="O209" i="3"/>
  <c r="K210" i="3"/>
  <c r="L210" i="3"/>
  <c r="M210" i="3"/>
  <c r="N210" i="3"/>
  <c r="O210" i="3"/>
  <c r="K211" i="3"/>
  <c r="L211" i="3"/>
  <c r="M211" i="3"/>
  <c r="N211" i="3"/>
  <c r="O211" i="3"/>
  <c r="K212" i="3"/>
  <c r="L212" i="3"/>
  <c r="M212" i="3"/>
  <c r="N212" i="3"/>
  <c r="O212" i="3"/>
  <c r="K213" i="3"/>
  <c r="L213" i="3"/>
  <c r="M213" i="3"/>
  <c r="N213" i="3"/>
  <c r="O213" i="3"/>
  <c r="K214" i="3"/>
  <c r="L214" i="3"/>
  <c r="M214" i="3"/>
  <c r="N214" i="3"/>
  <c r="O214" i="3"/>
  <c r="K215" i="3"/>
  <c r="L215" i="3"/>
  <c r="M215" i="3"/>
  <c r="N215" i="3"/>
  <c r="O215" i="3"/>
  <c r="K216" i="3"/>
  <c r="L216" i="3"/>
  <c r="M216" i="3"/>
  <c r="N216" i="3"/>
  <c r="O216" i="3"/>
  <c r="K217" i="3"/>
  <c r="L217" i="3"/>
  <c r="M217" i="3"/>
  <c r="N217" i="3"/>
  <c r="O217" i="3"/>
  <c r="K218" i="3"/>
  <c r="L218" i="3"/>
  <c r="M218" i="3"/>
  <c r="N218" i="3"/>
  <c r="O218" i="3"/>
  <c r="K219" i="3"/>
  <c r="L219" i="3"/>
  <c r="M219" i="3"/>
  <c r="N219" i="3"/>
  <c r="O219" i="3"/>
  <c r="K220" i="3"/>
  <c r="L220" i="3"/>
  <c r="M220" i="3"/>
  <c r="N220" i="3"/>
  <c r="O220" i="3"/>
  <c r="K221" i="3"/>
  <c r="L221" i="3"/>
  <c r="M221" i="3"/>
  <c r="N221" i="3"/>
  <c r="O221" i="3"/>
  <c r="K222" i="3"/>
  <c r="L222" i="3"/>
  <c r="M222" i="3"/>
  <c r="N222" i="3"/>
  <c r="O222" i="3"/>
  <c r="K223" i="3"/>
  <c r="L223" i="3"/>
  <c r="M223" i="3"/>
  <c r="N223" i="3"/>
  <c r="O223" i="3"/>
  <c r="K224" i="3"/>
  <c r="L224" i="3"/>
  <c r="M224" i="3"/>
  <c r="N224" i="3"/>
  <c r="O224" i="3"/>
  <c r="K225" i="3"/>
  <c r="L225" i="3"/>
  <c r="M225" i="3"/>
  <c r="N225" i="3"/>
  <c r="O225" i="3"/>
  <c r="K226" i="3"/>
  <c r="L226" i="3"/>
  <c r="M226" i="3"/>
  <c r="N226" i="3"/>
  <c r="O226" i="3"/>
  <c r="K227" i="3"/>
  <c r="L227" i="3"/>
  <c r="M227" i="3"/>
  <c r="N227" i="3"/>
  <c r="O227" i="3"/>
  <c r="K228" i="3"/>
  <c r="L228" i="3"/>
  <c r="M228" i="3"/>
  <c r="N228" i="3"/>
  <c r="O228" i="3"/>
  <c r="K229" i="3"/>
  <c r="L229" i="3"/>
  <c r="M229" i="3"/>
  <c r="N229" i="3"/>
  <c r="O229" i="3"/>
  <c r="K230" i="3"/>
  <c r="L230" i="3"/>
  <c r="M230" i="3"/>
  <c r="N230" i="3"/>
  <c r="O230" i="3"/>
  <c r="K231" i="3"/>
  <c r="L231" i="3"/>
  <c r="M231" i="3"/>
  <c r="N231" i="3"/>
  <c r="O231" i="3"/>
  <c r="K232" i="3"/>
  <c r="L232" i="3"/>
  <c r="M232" i="3"/>
  <c r="N232" i="3"/>
  <c r="O232" i="3"/>
  <c r="K233" i="3"/>
  <c r="L233" i="3"/>
  <c r="M233" i="3"/>
  <c r="N233" i="3"/>
  <c r="O233" i="3"/>
  <c r="K234" i="3"/>
  <c r="L234" i="3"/>
  <c r="M234" i="3"/>
  <c r="N234" i="3"/>
  <c r="O234" i="3"/>
  <c r="K235" i="3"/>
  <c r="L235" i="3"/>
  <c r="M235" i="3"/>
  <c r="N235" i="3"/>
  <c r="O235" i="3"/>
  <c r="K236" i="3"/>
  <c r="L236" i="3"/>
  <c r="M236" i="3"/>
  <c r="N236" i="3"/>
  <c r="O236" i="3"/>
  <c r="K237" i="3"/>
  <c r="L237" i="3"/>
  <c r="M237" i="3"/>
  <c r="N237" i="3"/>
  <c r="O237" i="3"/>
  <c r="K238" i="3"/>
  <c r="L238" i="3"/>
  <c r="M238" i="3"/>
  <c r="N238" i="3"/>
  <c r="O238" i="3"/>
  <c r="K239" i="3"/>
  <c r="L239" i="3"/>
  <c r="M239" i="3"/>
  <c r="N239" i="3"/>
  <c r="O239" i="3"/>
  <c r="K240" i="3"/>
  <c r="L240" i="3"/>
  <c r="M240" i="3"/>
  <c r="N240" i="3"/>
  <c r="O240" i="3"/>
  <c r="K241" i="3"/>
  <c r="L241" i="3"/>
  <c r="M241" i="3"/>
  <c r="N241" i="3"/>
  <c r="O241" i="3"/>
  <c r="K242" i="3"/>
  <c r="L242" i="3"/>
  <c r="M242" i="3"/>
  <c r="N242" i="3"/>
  <c r="O242" i="3"/>
  <c r="K243" i="3"/>
  <c r="L243" i="3"/>
  <c r="M243" i="3"/>
  <c r="N243" i="3"/>
  <c r="O243" i="3"/>
  <c r="K244" i="3"/>
  <c r="L244" i="3"/>
  <c r="M244" i="3"/>
  <c r="N244" i="3"/>
  <c r="O244" i="3"/>
  <c r="K245" i="3"/>
  <c r="L245" i="3"/>
  <c r="M245" i="3"/>
  <c r="N245" i="3"/>
  <c r="O245" i="3"/>
  <c r="K246" i="3"/>
  <c r="L246" i="3"/>
  <c r="M246" i="3"/>
  <c r="N246" i="3"/>
  <c r="O246" i="3"/>
  <c r="K247" i="3"/>
  <c r="L247" i="3"/>
  <c r="M247" i="3"/>
  <c r="N247" i="3"/>
  <c r="O247" i="3"/>
  <c r="K248" i="3"/>
  <c r="L248" i="3"/>
  <c r="M248" i="3"/>
  <c r="N248" i="3"/>
  <c r="O248" i="3"/>
  <c r="K249" i="3"/>
  <c r="L249" i="3"/>
  <c r="M249" i="3"/>
  <c r="N249" i="3"/>
  <c r="O249" i="3"/>
  <c r="K250" i="3"/>
  <c r="L250" i="3"/>
  <c r="M250" i="3"/>
  <c r="N250" i="3"/>
  <c r="O250" i="3"/>
  <c r="K251" i="3"/>
  <c r="L251" i="3"/>
  <c r="M251" i="3"/>
  <c r="N251" i="3"/>
  <c r="O251" i="3"/>
  <c r="K252" i="3"/>
  <c r="L252" i="3"/>
  <c r="M252" i="3"/>
  <c r="N252" i="3"/>
  <c r="O252" i="3"/>
  <c r="K253" i="3"/>
  <c r="L253" i="3"/>
  <c r="M253" i="3"/>
  <c r="N253" i="3"/>
  <c r="O253" i="3"/>
  <c r="K254" i="3"/>
  <c r="L254" i="3"/>
  <c r="M254" i="3"/>
  <c r="N254" i="3"/>
  <c r="O254" i="3"/>
  <c r="K255" i="3"/>
  <c r="L255" i="3"/>
  <c r="M255" i="3"/>
  <c r="N255" i="3"/>
  <c r="O255" i="3"/>
  <c r="K256" i="3"/>
  <c r="L256" i="3"/>
  <c r="M256" i="3"/>
  <c r="N256" i="3"/>
  <c r="O256" i="3"/>
  <c r="K257" i="3"/>
  <c r="L257" i="3"/>
  <c r="M257" i="3"/>
  <c r="N257" i="3"/>
  <c r="O257" i="3"/>
  <c r="K258" i="3"/>
  <c r="L258" i="3"/>
  <c r="M258" i="3"/>
  <c r="N258" i="3"/>
  <c r="O258" i="3"/>
  <c r="K259" i="3"/>
  <c r="L259" i="3"/>
  <c r="M259" i="3"/>
  <c r="N259" i="3"/>
  <c r="O259" i="3"/>
  <c r="K260" i="3"/>
  <c r="L260" i="3"/>
  <c r="M260" i="3"/>
  <c r="N260" i="3"/>
  <c r="O260" i="3"/>
  <c r="K261" i="3"/>
  <c r="L261" i="3"/>
  <c r="M261" i="3"/>
  <c r="N261" i="3"/>
  <c r="O261" i="3"/>
  <c r="K262" i="3"/>
  <c r="L262" i="3"/>
  <c r="M262" i="3"/>
  <c r="N262" i="3"/>
  <c r="O262" i="3"/>
  <c r="K263" i="3"/>
  <c r="L263" i="3"/>
  <c r="M263" i="3"/>
  <c r="N263" i="3"/>
  <c r="O263" i="3"/>
  <c r="K264" i="3"/>
  <c r="L264" i="3"/>
  <c r="M264" i="3"/>
  <c r="N264" i="3"/>
  <c r="O264" i="3"/>
  <c r="K265" i="3"/>
  <c r="L265" i="3"/>
  <c r="M265" i="3"/>
  <c r="N265" i="3"/>
  <c r="O265" i="3"/>
  <c r="K266" i="3"/>
  <c r="L266" i="3"/>
  <c r="M266" i="3"/>
  <c r="N266" i="3"/>
  <c r="O266" i="3"/>
  <c r="K267" i="3"/>
  <c r="L267" i="3"/>
  <c r="M267" i="3"/>
  <c r="N267" i="3"/>
  <c r="O267" i="3"/>
  <c r="K268" i="3"/>
  <c r="L268" i="3"/>
  <c r="M268" i="3"/>
  <c r="N268" i="3"/>
  <c r="O268" i="3"/>
  <c r="K269" i="3"/>
  <c r="L269" i="3"/>
  <c r="M269" i="3"/>
  <c r="N269" i="3"/>
  <c r="O269" i="3"/>
  <c r="K270" i="3"/>
  <c r="L270" i="3"/>
  <c r="M270" i="3"/>
  <c r="N270" i="3"/>
  <c r="O270" i="3"/>
  <c r="K271" i="3"/>
  <c r="L271" i="3"/>
  <c r="M271" i="3"/>
  <c r="N271" i="3"/>
  <c r="O271" i="3"/>
  <c r="K272" i="3"/>
  <c r="L272" i="3"/>
  <c r="M272" i="3"/>
  <c r="N272" i="3"/>
  <c r="O272" i="3"/>
  <c r="K273" i="3"/>
  <c r="L273" i="3"/>
  <c r="M273" i="3"/>
  <c r="N273" i="3"/>
  <c r="O273" i="3"/>
  <c r="K274" i="3"/>
  <c r="L274" i="3"/>
  <c r="M274" i="3"/>
  <c r="N274" i="3"/>
  <c r="O274" i="3"/>
  <c r="K275" i="3"/>
  <c r="L275" i="3"/>
  <c r="M275" i="3"/>
  <c r="N275" i="3"/>
  <c r="O275" i="3"/>
  <c r="K276" i="3"/>
  <c r="L276" i="3"/>
  <c r="M276" i="3"/>
  <c r="N276" i="3"/>
  <c r="O276" i="3"/>
  <c r="K277" i="3"/>
  <c r="L277" i="3"/>
  <c r="M277" i="3"/>
  <c r="N277" i="3"/>
  <c r="O277" i="3"/>
  <c r="K278" i="3"/>
  <c r="L278" i="3"/>
  <c r="M278" i="3"/>
  <c r="N278" i="3"/>
  <c r="O278" i="3"/>
  <c r="K279" i="3"/>
  <c r="L279" i="3"/>
  <c r="M279" i="3"/>
  <c r="N279" i="3"/>
  <c r="O279" i="3"/>
  <c r="K280" i="3"/>
  <c r="L280" i="3"/>
  <c r="M280" i="3"/>
  <c r="N280" i="3"/>
  <c r="O280" i="3"/>
  <c r="K281" i="3"/>
  <c r="L281" i="3"/>
  <c r="M281" i="3"/>
  <c r="N281" i="3"/>
  <c r="O281" i="3"/>
  <c r="K282" i="3"/>
  <c r="L282" i="3"/>
  <c r="M282" i="3"/>
  <c r="N282" i="3"/>
  <c r="O282" i="3"/>
  <c r="K283" i="3"/>
  <c r="L283" i="3"/>
  <c r="M283" i="3"/>
  <c r="N283" i="3"/>
  <c r="O283" i="3"/>
  <c r="K284" i="3"/>
  <c r="L284" i="3"/>
  <c r="M284" i="3"/>
  <c r="N284" i="3"/>
  <c r="O284" i="3"/>
  <c r="K285" i="3"/>
  <c r="L285" i="3"/>
  <c r="M285" i="3"/>
  <c r="N285" i="3"/>
  <c r="O285" i="3"/>
  <c r="K286" i="3"/>
  <c r="L286" i="3"/>
  <c r="M286" i="3"/>
  <c r="N286" i="3"/>
  <c r="O286" i="3"/>
  <c r="K287" i="3"/>
  <c r="L287" i="3"/>
  <c r="M287" i="3"/>
  <c r="N287" i="3"/>
  <c r="O287" i="3"/>
  <c r="K288" i="3"/>
  <c r="L288" i="3"/>
  <c r="M288" i="3"/>
  <c r="N288" i="3"/>
  <c r="O288" i="3"/>
  <c r="K289" i="3"/>
  <c r="L289" i="3"/>
  <c r="M289" i="3"/>
  <c r="N289" i="3"/>
  <c r="O289" i="3"/>
  <c r="K290" i="3"/>
  <c r="L290" i="3"/>
  <c r="M290" i="3"/>
  <c r="N290" i="3"/>
  <c r="O290" i="3"/>
  <c r="K291" i="3"/>
  <c r="L291" i="3"/>
  <c r="M291" i="3"/>
  <c r="N291" i="3"/>
  <c r="O291" i="3"/>
  <c r="K292" i="3"/>
  <c r="L292" i="3"/>
  <c r="M292" i="3"/>
  <c r="N292" i="3"/>
  <c r="O292" i="3"/>
  <c r="K293" i="3"/>
  <c r="L293" i="3"/>
  <c r="M293" i="3"/>
  <c r="N293" i="3"/>
  <c r="O293" i="3"/>
  <c r="K294" i="3"/>
  <c r="L294" i="3"/>
  <c r="M294" i="3"/>
  <c r="N294" i="3"/>
  <c r="O294" i="3"/>
  <c r="K295" i="3"/>
  <c r="L295" i="3"/>
  <c r="M295" i="3"/>
  <c r="N295" i="3"/>
  <c r="O295" i="3"/>
  <c r="K296" i="3"/>
  <c r="L296" i="3"/>
  <c r="M296" i="3"/>
  <c r="N296" i="3"/>
  <c r="O296" i="3"/>
  <c r="K297" i="3"/>
  <c r="L297" i="3"/>
  <c r="M297" i="3"/>
  <c r="N297" i="3"/>
  <c r="O297" i="3"/>
  <c r="K298" i="3"/>
  <c r="L298" i="3"/>
  <c r="M298" i="3"/>
  <c r="N298" i="3"/>
  <c r="O298" i="3"/>
  <c r="K299" i="3"/>
  <c r="L299" i="3"/>
  <c r="M299" i="3"/>
  <c r="N299" i="3"/>
  <c r="O299" i="3"/>
  <c r="K300" i="3"/>
  <c r="L300" i="3"/>
  <c r="M300" i="3"/>
  <c r="N300" i="3"/>
  <c r="O300" i="3"/>
  <c r="K301" i="3"/>
  <c r="L301" i="3"/>
  <c r="M301" i="3"/>
  <c r="N301" i="3"/>
  <c r="O301" i="3"/>
  <c r="K302" i="3"/>
  <c r="L302" i="3"/>
  <c r="M302" i="3"/>
  <c r="N302" i="3"/>
  <c r="O302" i="3"/>
  <c r="K303" i="3"/>
  <c r="L303" i="3"/>
  <c r="M303" i="3"/>
  <c r="N303" i="3"/>
  <c r="O303" i="3"/>
  <c r="K304" i="3"/>
  <c r="L304" i="3"/>
  <c r="M304" i="3"/>
  <c r="N304" i="3"/>
  <c r="O304" i="3"/>
  <c r="K305" i="3"/>
  <c r="L305" i="3"/>
  <c r="M305" i="3"/>
  <c r="N305" i="3"/>
  <c r="O305" i="3"/>
  <c r="K306" i="3"/>
  <c r="L306" i="3"/>
  <c r="M306" i="3"/>
  <c r="N306" i="3"/>
  <c r="O306" i="3"/>
  <c r="K307" i="3"/>
  <c r="L307" i="3"/>
  <c r="M307" i="3"/>
  <c r="N307" i="3"/>
  <c r="O307" i="3"/>
  <c r="K308" i="3"/>
  <c r="L308" i="3"/>
  <c r="M308" i="3"/>
  <c r="N308" i="3"/>
  <c r="O308" i="3"/>
  <c r="K309" i="3"/>
  <c r="L309" i="3"/>
  <c r="M309" i="3"/>
  <c r="N309" i="3"/>
  <c r="O309" i="3"/>
  <c r="K310" i="3"/>
  <c r="L310" i="3"/>
  <c r="M310" i="3"/>
  <c r="N310" i="3"/>
  <c r="O310" i="3"/>
  <c r="K311" i="3"/>
  <c r="L311" i="3"/>
  <c r="M311" i="3"/>
  <c r="N311" i="3"/>
  <c r="O311" i="3"/>
  <c r="K312" i="3"/>
  <c r="L312" i="3"/>
  <c r="M312" i="3"/>
  <c r="N312" i="3"/>
  <c r="O312" i="3"/>
  <c r="K313" i="3"/>
  <c r="L313" i="3"/>
  <c r="M313" i="3"/>
  <c r="N313" i="3"/>
  <c r="O313" i="3"/>
  <c r="K314" i="3"/>
  <c r="L314" i="3"/>
  <c r="M314" i="3"/>
  <c r="N314" i="3"/>
  <c r="O314" i="3"/>
  <c r="K315" i="3"/>
  <c r="L315" i="3"/>
  <c r="M315" i="3"/>
  <c r="N315" i="3"/>
  <c r="O315" i="3"/>
  <c r="K316" i="3"/>
  <c r="L316" i="3"/>
  <c r="M316" i="3"/>
  <c r="N316" i="3"/>
  <c r="O316" i="3"/>
  <c r="K317" i="3"/>
  <c r="L317" i="3"/>
  <c r="M317" i="3"/>
  <c r="N317" i="3"/>
  <c r="O317" i="3"/>
  <c r="K318" i="3"/>
  <c r="L318" i="3"/>
  <c r="M318" i="3"/>
  <c r="N318" i="3"/>
  <c r="O318" i="3"/>
  <c r="K319" i="3"/>
  <c r="L319" i="3"/>
  <c r="M319" i="3"/>
  <c r="N319" i="3"/>
  <c r="O319" i="3"/>
  <c r="K320" i="3"/>
  <c r="L320" i="3"/>
  <c r="M320" i="3"/>
  <c r="N320" i="3"/>
  <c r="O320" i="3"/>
  <c r="K321" i="3"/>
  <c r="L321" i="3"/>
  <c r="M321" i="3"/>
  <c r="N321" i="3"/>
  <c r="O321" i="3"/>
  <c r="K322" i="3"/>
  <c r="L322" i="3"/>
  <c r="M322" i="3"/>
  <c r="N322" i="3"/>
  <c r="O322" i="3"/>
  <c r="K323" i="3"/>
  <c r="L323" i="3"/>
  <c r="M323" i="3"/>
  <c r="N323" i="3"/>
  <c r="O323" i="3"/>
  <c r="K324" i="3"/>
  <c r="L324" i="3"/>
  <c r="M324" i="3"/>
  <c r="N324" i="3"/>
  <c r="O324" i="3"/>
  <c r="K325" i="3"/>
  <c r="L325" i="3"/>
  <c r="M325" i="3"/>
  <c r="N325" i="3"/>
  <c r="O325" i="3"/>
  <c r="K326" i="3"/>
  <c r="L326" i="3"/>
  <c r="M326" i="3"/>
  <c r="N326" i="3"/>
  <c r="O326" i="3"/>
  <c r="K327" i="3"/>
  <c r="L327" i="3"/>
  <c r="M327" i="3"/>
  <c r="N327" i="3"/>
  <c r="O327" i="3"/>
  <c r="K328" i="3"/>
  <c r="L328" i="3"/>
  <c r="M328" i="3"/>
  <c r="N328" i="3"/>
  <c r="O328" i="3"/>
  <c r="K329" i="3"/>
  <c r="L329" i="3"/>
  <c r="M329" i="3"/>
  <c r="N329" i="3"/>
  <c r="O329" i="3"/>
  <c r="K330" i="3"/>
  <c r="L330" i="3"/>
  <c r="M330" i="3"/>
  <c r="N330" i="3"/>
  <c r="O330" i="3"/>
  <c r="K331" i="3"/>
  <c r="L331" i="3"/>
  <c r="M331" i="3"/>
  <c r="N331" i="3"/>
  <c r="O331" i="3"/>
  <c r="K332" i="3"/>
  <c r="L332" i="3"/>
  <c r="M332" i="3"/>
  <c r="N332" i="3"/>
  <c r="O332" i="3"/>
  <c r="K333" i="3"/>
  <c r="L333" i="3"/>
  <c r="M333" i="3"/>
  <c r="N333" i="3"/>
  <c r="O333" i="3"/>
  <c r="K334" i="3"/>
  <c r="L334" i="3"/>
  <c r="M334" i="3"/>
  <c r="N334" i="3"/>
  <c r="O334" i="3"/>
  <c r="K335" i="3"/>
  <c r="L335" i="3"/>
  <c r="M335" i="3"/>
  <c r="N335" i="3"/>
  <c r="O335" i="3"/>
  <c r="K336" i="3"/>
  <c r="L336" i="3"/>
  <c r="M336" i="3"/>
  <c r="N336" i="3"/>
  <c r="O336" i="3"/>
  <c r="K337" i="3"/>
  <c r="L337" i="3"/>
  <c r="M337" i="3"/>
  <c r="N337" i="3"/>
  <c r="O337" i="3"/>
  <c r="K338" i="3"/>
  <c r="L338" i="3"/>
  <c r="M338" i="3"/>
  <c r="N338" i="3"/>
  <c r="O338" i="3"/>
  <c r="K339" i="3"/>
  <c r="L339" i="3"/>
  <c r="M339" i="3"/>
  <c r="N339" i="3"/>
  <c r="O339" i="3"/>
  <c r="K340" i="3"/>
  <c r="L340" i="3"/>
  <c r="M340" i="3"/>
  <c r="N340" i="3"/>
  <c r="O340" i="3"/>
  <c r="K341" i="3"/>
  <c r="L341" i="3"/>
  <c r="M341" i="3"/>
  <c r="N341" i="3"/>
  <c r="O341" i="3"/>
  <c r="K342" i="3"/>
  <c r="L342" i="3"/>
  <c r="M342" i="3"/>
  <c r="N342" i="3"/>
  <c r="O342" i="3"/>
  <c r="K343" i="3"/>
  <c r="L343" i="3"/>
  <c r="M343" i="3"/>
  <c r="N343" i="3"/>
  <c r="O343" i="3"/>
  <c r="K344" i="3"/>
  <c r="L344" i="3"/>
  <c r="M344" i="3"/>
  <c r="N344" i="3"/>
  <c r="O344" i="3"/>
  <c r="K345" i="3"/>
  <c r="L345" i="3"/>
  <c r="M345" i="3"/>
  <c r="N345" i="3"/>
  <c r="O345" i="3"/>
  <c r="K346" i="3"/>
  <c r="L346" i="3"/>
  <c r="M346" i="3"/>
  <c r="N346" i="3"/>
  <c r="O346" i="3"/>
  <c r="K347" i="3"/>
  <c r="L347" i="3"/>
  <c r="M347" i="3"/>
  <c r="N347" i="3"/>
  <c r="O347" i="3"/>
  <c r="K348" i="3"/>
  <c r="L348" i="3"/>
  <c r="M348" i="3"/>
  <c r="N348" i="3"/>
  <c r="O348" i="3"/>
  <c r="K349" i="3"/>
  <c r="L349" i="3"/>
  <c r="M349" i="3"/>
  <c r="N349" i="3"/>
  <c r="O349" i="3"/>
  <c r="K350" i="3"/>
  <c r="L350" i="3"/>
  <c r="M350" i="3"/>
  <c r="N350" i="3"/>
  <c r="O350" i="3"/>
  <c r="K351" i="3"/>
  <c r="L351" i="3"/>
  <c r="M351" i="3"/>
  <c r="N351" i="3"/>
  <c r="O351" i="3"/>
  <c r="K352" i="3"/>
  <c r="L352" i="3"/>
  <c r="M352" i="3"/>
  <c r="N352" i="3"/>
  <c r="O352" i="3"/>
  <c r="K353" i="3"/>
  <c r="L353" i="3"/>
  <c r="M353" i="3"/>
  <c r="N353" i="3"/>
  <c r="O353" i="3"/>
  <c r="K354" i="3"/>
  <c r="L354" i="3"/>
  <c r="M354" i="3"/>
  <c r="N354" i="3"/>
  <c r="O354" i="3"/>
  <c r="K355" i="3"/>
  <c r="L355" i="3"/>
  <c r="M355" i="3"/>
  <c r="N355" i="3"/>
  <c r="O355" i="3"/>
  <c r="K356" i="3"/>
  <c r="L356" i="3"/>
  <c r="M356" i="3"/>
  <c r="N356" i="3"/>
  <c r="O356" i="3"/>
  <c r="K357" i="3"/>
  <c r="L357" i="3"/>
  <c r="M357" i="3"/>
  <c r="N357" i="3"/>
  <c r="O357" i="3"/>
  <c r="K358" i="3"/>
  <c r="L358" i="3"/>
  <c r="M358" i="3"/>
  <c r="N358" i="3"/>
  <c r="O358" i="3"/>
  <c r="K359" i="3"/>
  <c r="L359" i="3"/>
  <c r="M359" i="3"/>
  <c r="N359" i="3"/>
  <c r="O359" i="3"/>
  <c r="K360" i="3"/>
  <c r="L360" i="3"/>
  <c r="M360" i="3"/>
  <c r="N360" i="3"/>
  <c r="O360" i="3"/>
  <c r="K361" i="3"/>
  <c r="L361" i="3"/>
  <c r="M361" i="3"/>
  <c r="N361" i="3"/>
  <c r="O361" i="3"/>
  <c r="K362" i="3"/>
  <c r="L362" i="3"/>
  <c r="M362" i="3"/>
  <c r="N362" i="3"/>
  <c r="O362" i="3"/>
  <c r="K363" i="3"/>
  <c r="L363" i="3"/>
  <c r="M363" i="3"/>
  <c r="N363" i="3"/>
  <c r="O363" i="3"/>
  <c r="K364" i="3"/>
  <c r="L364" i="3"/>
  <c r="M364" i="3"/>
  <c r="N364" i="3"/>
  <c r="O364" i="3"/>
  <c r="K365" i="3"/>
  <c r="L365" i="3"/>
  <c r="M365" i="3"/>
  <c r="N365" i="3"/>
  <c r="O365" i="3"/>
  <c r="K366" i="3"/>
  <c r="L366" i="3"/>
  <c r="M366" i="3"/>
  <c r="N366" i="3"/>
  <c r="O366" i="3"/>
  <c r="K367" i="3"/>
  <c r="L367" i="3"/>
  <c r="M367" i="3"/>
  <c r="N367" i="3"/>
  <c r="O367" i="3"/>
  <c r="K368" i="3"/>
  <c r="L368" i="3"/>
  <c r="M368" i="3"/>
  <c r="N368" i="3"/>
  <c r="O368" i="3"/>
  <c r="K369" i="3"/>
  <c r="L369" i="3"/>
  <c r="M369" i="3"/>
  <c r="N369" i="3"/>
  <c r="O369" i="3"/>
  <c r="K370" i="3"/>
  <c r="L370" i="3"/>
  <c r="M370" i="3"/>
  <c r="N370" i="3"/>
  <c r="O370" i="3"/>
  <c r="K371" i="3"/>
  <c r="L371" i="3"/>
  <c r="M371" i="3"/>
  <c r="N371" i="3"/>
  <c r="O371" i="3"/>
  <c r="K372" i="3"/>
  <c r="L372" i="3"/>
  <c r="M372" i="3"/>
  <c r="N372" i="3"/>
  <c r="O372" i="3"/>
  <c r="K373" i="3"/>
  <c r="L373" i="3"/>
  <c r="M373" i="3"/>
  <c r="N373" i="3"/>
  <c r="O373" i="3"/>
  <c r="K374" i="3"/>
  <c r="L374" i="3"/>
  <c r="M374" i="3"/>
  <c r="N374" i="3"/>
  <c r="O374" i="3"/>
  <c r="K375" i="3"/>
  <c r="L375" i="3"/>
  <c r="M375" i="3"/>
  <c r="N375" i="3"/>
  <c r="O375" i="3"/>
  <c r="K376" i="3"/>
  <c r="L376" i="3"/>
  <c r="M376" i="3"/>
  <c r="N376" i="3"/>
  <c r="O376" i="3"/>
  <c r="K377" i="3"/>
  <c r="L377" i="3"/>
  <c r="M377" i="3"/>
  <c r="N377" i="3"/>
  <c r="O377" i="3"/>
  <c r="K378" i="3"/>
  <c r="L378" i="3"/>
  <c r="M378" i="3"/>
  <c r="N378" i="3"/>
  <c r="O378" i="3"/>
  <c r="K379" i="3"/>
  <c r="L379" i="3"/>
  <c r="M379" i="3"/>
  <c r="N379" i="3"/>
  <c r="O379" i="3"/>
  <c r="K380" i="3"/>
  <c r="L380" i="3"/>
  <c r="M380" i="3"/>
  <c r="N380" i="3"/>
  <c r="O380" i="3"/>
  <c r="K381" i="3"/>
  <c r="L381" i="3"/>
  <c r="M381" i="3"/>
  <c r="N381" i="3"/>
  <c r="O381" i="3"/>
  <c r="K382" i="3"/>
  <c r="L382" i="3"/>
  <c r="M382" i="3"/>
  <c r="N382" i="3"/>
  <c r="O382" i="3"/>
  <c r="K383" i="3"/>
  <c r="L383" i="3"/>
  <c r="M383" i="3"/>
  <c r="N383" i="3"/>
  <c r="O383" i="3"/>
  <c r="K384" i="3"/>
  <c r="L384" i="3"/>
  <c r="M384" i="3"/>
  <c r="N384" i="3"/>
  <c r="O384" i="3"/>
  <c r="K385" i="3"/>
  <c r="L385" i="3"/>
  <c r="M385" i="3"/>
  <c r="N385" i="3"/>
  <c r="O385" i="3"/>
  <c r="K386" i="3"/>
  <c r="L386" i="3"/>
  <c r="M386" i="3"/>
  <c r="N386" i="3"/>
  <c r="O386" i="3"/>
  <c r="K387" i="3"/>
  <c r="L387" i="3"/>
  <c r="M387" i="3"/>
  <c r="N387" i="3"/>
  <c r="O387" i="3"/>
  <c r="K388" i="3"/>
  <c r="L388" i="3"/>
  <c r="M388" i="3"/>
  <c r="N388" i="3"/>
  <c r="O388" i="3"/>
  <c r="K389" i="3"/>
  <c r="L389" i="3"/>
  <c r="M389" i="3"/>
  <c r="N389" i="3"/>
  <c r="O389" i="3"/>
  <c r="K390" i="3"/>
  <c r="L390" i="3"/>
  <c r="M390" i="3"/>
  <c r="N390" i="3"/>
  <c r="O390" i="3"/>
  <c r="K391" i="3"/>
  <c r="L391" i="3"/>
  <c r="M391" i="3"/>
  <c r="N391" i="3"/>
  <c r="O391" i="3"/>
  <c r="K392" i="3"/>
  <c r="L392" i="3"/>
  <c r="M392" i="3"/>
  <c r="N392" i="3"/>
  <c r="O392" i="3"/>
  <c r="K393" i="3"/>
  <c r="L393" i="3"/>
  <c r="M393" i="3"/>
  <c r="N393" i="3"/>
  <c r="O393" i="3"/>
  <c r="K394" i="3"/>
  <c r="L394" i="3"/>
  <c r="M394" i="3"/>
  <c r="N394" i="3"/>
  <c r="O394" i="3"/>
  <c r="K395" i="3"/>
  <c r="L395" i="3"/>
  <c r="M395" i="3"/>
  <c r="N395" i="3"/>
  <c r="O395" i="3"/>
  <c r="K396" i="3"/>
  <c r="L396" i="3"/>
  <c r="M396" i="3"/>
  <c r="N396" i="3"/>
  <c r="O396" i="3"/>
  <c r="K397" i="3"/>
  <c r="L397" i="3"/>
  <c r="M397" i="3"/>
  <c r="N397" i="3"/>
  <c r="O397" i="3"/>
  <c r="K398" i="3"/>
  <c r="L398" i="3"/>
  <c r="M398" i="3"/>
  <c r="N398" i="3"/>
  <c r="O398" i="3"/>
  <c r="K399" i="3"/>
  <c r="L399" i="3"/>
  <c r="M399" i="3"/>
  <c r="N399" i="3"/>
  <c r="O399" i="3"/>
  <c r="K400" i="3"/>
  <c r="L400" i="3"/>
  <c r="M400" i="3"/>
  <c r="N400" i="3"/>
  <c r="O400" i="3"/>
  <c r="K401" i="3"/>
  <c r="L401" i="3"/>
  <c r="M401" i="3"/>
  <c r="N401" i="3"/>
  <c r="O401" i="3"/>
  <c r="K402" i="3"/>
  <c r="L402" i="3"/>
  <c r="M402" i="3"/>
  <c r="N402" i="3"/>
  <c r="O402" i="3"/>
  <c r="K403" i="3"/>
  <c r="L403" i="3"/>
  <c r="M403" i="3"/>
  <c r="N403" i="3"/>
  <c r="O403" i="3"/>
  <c r="K404" i="3"/>
  <c r="L404" i="3"/>
  <c r="M404" i="3"/>
  <c r="N404" i="3"/>
  <c r="O404" i="3"/>
  <c r="K405" i="3"/>
  <c r="L405" i="3"/>
  <c r="M405" i="3"/>
  <c r="N405" i="3"/>
  <c r="O405" i="3"/>
  <c r="K406" i="3"/>
  <c r="L406" i="3"/>
  <c r="M406" i="3"/>
  <c r="N406" i="3"/>
  <c r="O406" i="3"/>
  <c r="K407" i="3"/>
  <c r="L407" i="3"/>
  <c r="M407" i="3"/>
  <c r="N407" i="3"/>
  <c r="O407" i="3"/>
  <c r="K408" i="3"/>
  <c r="L408" i="3"/>
  <c r="M408" i="3"/>
  <c r="N408" i="3"/>
  <c r="O408" i="3"/>
  <c r="K409" i="3"/>
  <c r="L409" i="3"/>
  <c r="M409" i="3"/>
  <c r="N409" i="3"/>
  <c r="O409" i="3"/>
  <c r="K410" i="3"/>
  <c r="L410" i="3"/>
  <c r="M410" i="3"/>
  <c r="N410" i="3"/>
  <c r="O410" i="3"/>
  <c r="K411" i="3"/>
  <c r="L411" i="3"/>
  <c r="M411" i="3"/>
  <c r="N411" i="3"/>
  <c r="O411" i="3"/>
  <c r="K412" i="3"/>
  <c r="L412" i="3"/>
  <c r="M412" i="3"/>
  <c r="N412" i="3"/>
  <c r="O412" i="3"/>
  <c r="K413" i="3"/>
  <c r="L413" i="3"/>
  <c r="M413" i="3"/>
  <c r="N413" i="3"/>
  <c r="O413" i="3"/>
  <c r="K414" i="3"/>
  <c r="L414" i="3"/>
  <c r="M414" i="3"/>
  <c r="N414" i="3"/>
  <c r="O414" i="3"/>
  <c r="K415" i="3"/>
  <c r="L415" i="3"/>
  <c r="M415" i="3"/>
  <c r="N415" i="3"/>
  <c r="O415" i="3"/>
  <c r="K416" i="3"/>
  <c r="L416" i="3"/>
  <c r="M416" i="3"/>
  <c r="N416" i="3"/>
  <c r="O416" i="3"/>
  <c r="K417" i="3"/>
  <c r="L417" i="3"/>
  <c r="M417" i="3"/>
  <c r="N417" i="3"/>
  <c r="O417" i="3"/>
  <c r="K418" i="3"/>
  <c r="L418" i="3"/>
  <c r="M418" i="3"/>
  <c r="N418" i="3"/>
  <c r="O418" i="3"/>
  <c r="K419" i="3"/>
  <c r="L419" i="3"/>
  <c r="M419" i="3"/>
  <c r="N419" i="3"/>
  <c r="O419" i="3"/>
  <c r="K420" i="3"/>
  <c r="L420" i="3"/>
  <c r="M420" i="3"/>
  <c r="N420" i="3"/>
  <c r="O420" i="3"/>
  <c r="K421" i="3"/>
  <c r="L421" i="3"/>
  <c r="M421" i="3"/>
  <c r="N421" i="3"/>
  <c r="O421" i="3"/>
  <c r="K422" i="3"/>
  <c r="L422" i="3"/>
  <c r="M422" i="3"/>
  <c r="N422" i="3"/>
  <c r="O422" i="3"/>
  <c r="K423" i="3"/>
  <c r="L423" i="3"/>
  <c r="M423" i="3"/>
  <c r="N423" i="3"/>
  <c r="O423" i="3"/>
  <c r="K424" i="3"/>
  <c r="L424" i="3"/>
  <c r="M424" i="3"/>
  <c r="N424" i="3"/>
  <c r="O424" i="3"/>
  <c r="K425" i="3"/>
  <c r="L425" i="3"/>
  <c r="M425" i="3"/>
  <c r="N425" i="3"/>
  <c r="O425" i="3"/>
  <c r="K426" i="3"/>
  <c r="L426" i="3"/>
  <c r="M426" i="3"/>
  <c r="N426" i="3"/>
  <c r="O426" i="3"/>
  <c r="K427" i="3"/>
  <c r="L427" i="3"/>
  <c r="M427" i="3"/>
  <c r="N427" i="3"/>
  <c r="O427" i="3"/>
  <c r="K428" i="3"/>
  <c r="L428" i="3"/>
  <c r="M428" i="3"/>
  <c r="N428" i="3"/>
  <c r="O428" i="3"/>
  <c r="K429" i="3"/>
  <c r="L429" i="3"/>
  <c r="M429" i="3"/>
  <c r="N429" i="3"/>
  <c r="O429" i="3"/>
  <c r="K430" i="3"/>
  <c r="L430" i="3"/>
  <c r="M430" i="3"/>
  <c r="N430" i="3"/>
  <c r="O430" i="3"/>
  <c r="K431" i="3"/>
  <c r="L431" i="3"/>
  <c r="M431" i="3"/>
  <c r="N431" i="3"/>
  <c r="O431" i="3"/>
  <c r="K432" i="3"/>
  <c r="L432" i="3"/>
  <c r="M432" i="3"/>
  <c r="N432" i="3"/>
  <c r="O432" i="3"/>
  <c r="K433" i="3"/>
  <c r="L433" i="3"/>
  <c r="M433" i="3"/>
  <c r="N433" i="3"/>
  <c r="O433" i="3"/>
  <c r="K434" i="3"/>
  <c r="L434" i="3"/>
  <c r="M434" i="3"/>
  <c r="N434" i="3"/>
  <c r="O434" i="3"/>
  <c r="K435" i="3"/>
  <c r="L435" i="3"/>
  <c r="M435" i="3"/>
  <c r="N435" i="3"/>
  <c r="O435" i="3"/>
  <c r="K436" i="3"/>
  <c r="L436" i="3"/>
  <c r="M436" i="3"/>
  <c r="N436" i="3"/>
  <c r="O436" i="3"/>
  <c r="K437" i="3"/>
  <c r="L437" i="3"/>
  <c r="M437" i="3"/>
  <c r="N437" i="3"/>
  <c r="O437" i="3"/>
  <c r="K438" i="3"/>
  <c r="L438" i="3"/>
  <c r="M438" i="3"/>
  <c r="N438" i="3"/>
  <c r="O438" i="3"/>
  <c r="K439" i="3"/>
  <c r="L439" i="3"/>
  <c r="M439" i="3"/>
  <c r="N439" i="3"/>
  <c r="O439" i="3"/>
  <c r="K440" i="3"/>
  <c r="L440" i="3"/>
  <c r="M440" i="3"/>
  <c r="N440" i="3"/>
  <c r="O440" i="3"/>
  <c r="K441" i="3"/>
  <c r="L441" i="3"/>
  <c r="M441" i="3"/>
  <c r="N441" i="3"/>
  <c r="O441" i="3"/>
  <c r="K442" i="3"/>
  <c r="L442" i="3"/>
  <c r="M442" i="3"/>
  <c r="N442" i="3"/>
  <c r="O442" i="3"/>
  <c r="K443" i="3"/>
  <c r="L443" i="3"/>
  <c r="M443" i="3"/>
  <c r="N443" i="3"/>
  <c r="O443" i="3"/>
  <c r="K444" i="3"/>
  <c r="L444" i="3"/>
  <c r="M444" i="3"/>
  <c r="N444" i="3"/>
  <c r="O444" i="3"/>
  <c r="K445" i="3"/>
  <c r="L445" i="3"/>
  <c r="M445" i="3"/>
  <c r="N445" i="3"/>
  <c r="O445" i="3"/>
  <c r="K446" i="3"/>
  <c r="L446" i="3"/>
  <c r="M446" i="3"/>
  <c r="N446" i="3"/>
  <c r="O446" i="3"/>
  <c r="K447" i="3"/>
  <c r="L447" i="3"/>
  <c r="M447" i="3"/>
  <c r="N447" i="3"/>
  <c r="O447" i="3"/>
  <c r="K448" i="3"/>
  <c r="L448" i="3"/>
  <c r="M448" i="3"/>
  <c r="N448" i="3"/>
  <c r="O448" i="3"/>
  <c r="K449" i="3"/>
  <c r="L449" i="3"/>
  <c r="M449" i="3"/>
  <c r="N449" i="3"/>
  <c r="O449" i="3"/>
  <c r="K450" i="3"/>
  <c r="L450" i="3"/>
  <c r="M450" i="3"/>
  <c r="N450" i="3"/>
  <c r="O450" i="3"/>
  <c r="K451" i="3"/>
  <c r="L451" i="3"/>
  <c r="M451" i="3"/>
  <c r="N451" i="3"/>
  <c r="O451" i="3"/>
  <c r="K452" i="3"/>
  <c r="L452" i="3"/>
  <c r="M452" i="3"/>
  <c r="N452" i="3"/>
  <c r="O452" i="3"/>
  <c r="K453" i="3"/>
  <c r="L453" i="3"/>
  <c r="M453" i="3"/>
  <c r="N453" i="3"/>
  <c r="O453" i="3"/>
  <c r="K454" i="3"/>
  <c r="L454" i="3"/>
  <c r="M454" i="3"/>
  <c r="N454" i="3"/>
  <c r="O454" i="3"/>
  <c r="K455" i="3"/>
  <c r="L455" i="3"/>
  <c r="M455" i="3"/>
  <c r="N455" i="3"/>
  <c r="O455" i="3"/>
  <c r="K456" i="3"/>
  <c r="L456" i="3"/>
  <c r="M456" i="3"/>
  <c r="N456" i="3"/>
  <c r="O456" i="3"/>
  <c r="K457" i="3"/>
  <c r="L457" i="3"/>
  <c r="M457" i="3"/>
  <c r="N457" i="3"/>
  <c r="O457" i="3"/>
  <c r="K458" i="3"/>
  <c r="L458" i="3"/>
  <c r="M458" i="3"/>
  <c r="N458" i="3"/>
  <c r="O458" i="3"/>
  <c r="K459" i="3"/>
  <c r="L459" i="3"/>
  <c r="M459" i="3"/>
  <c r="N459" i="3"/>
  <c r="O459" i="3"/>
  <c r="K460" i="3"/>
  <c r="L460" i="3"/>
  <c r="M460" i="3"/>
  <c r="N460" i="3"/>
  <c r="O460" i="3"/>
  <c r="K461" i="3"/>
  <c r="L461" i="3"/>
  <c r="M461" i="3"/>
  <c r="N461" i="3"/>
  <c r="O461" i="3"/>
  <c r="K462" i="3"/>
  <c r="L462" i="3"/>
  <c r="M462" i="3"/>
  <c r="N462" i="3"/>
  <c r="O462" i="3"/>
  <c r="K463" i="3"/>
  <c r="L463" i="3"/>
  <c r="M463" i="3"/>
  <c r="N463" i="3"/>
  <c r="O463" i="3"/>
  <c r="K464" i="3"/>
  <c r="L464" i="3"/>
  <c r="M464" i="3"/>
  <c r="N464" i="3"/>
  <c r="O464" i="3"/>
  <c r="K465" i="3"/>
  <c r="L465" i="3"/>
  <c r="M465" i="3"/>
  <c r="N465" i="3"/>
  <c r="O465" i="3"/>
  <c r="K466" i="3"/>
  <c r="L466" i="3"/>
  <c r="M466" i="3"/>
  <c r="N466" i="3"/>
  <c r="O466" i="3"/>
  <c r="K467" i="3"/>
  <c r="L467" i="3"/>
  <c r="M467" i="3"/>
  <c r="N467" i="3"/>
  <c r="O467" i="3"/>
  <c r="K468" i="3"/>
  <c r="L468" i="3"/>
  <c r="M468" i="3"/>
  <c r="N468" i="3"/>
  <c r="O468" i="3"/>
  <c r="K469" i="3"/>
  <c r="L469" i="3"/>
  <c r="M469" i="3"/>
  <c r="N469" i="3"/>
  <c r="O469" i="3"/>
  <c r="K470" i="3"/>
  <c r="L470" i="3"/>
  <c r="M470" i="3"/>
  <c r="N470" i="3"/>
  <c r="O470" i="3"/>
  <c r="K471" i="3"/>
  <c r="L471" i="3"/>
  <c r="M471" i="3"/>
  <c r="N471" i="3"/>
  <c r="O471" i="3"/>
  <c r="K472" i="3"/>
  <c r="L472" i="3"/>
  <c r="M472" i="3"/>
  <c r="N472" i="3"/>
  <c r="O472" i="3"/>
  <c r="K473" i="3"/>
  <c r="L473" i="3"/>
  <c r="M473" i="3"/>
  <c r="N473" i="3"/>
  <c r="O473" i="3"/>
  <c r="K474" i="3"/>
  <c r="L474" i="3"/>
  <c r="M474" i="3"/>
  <c r="N474" i="3"/>
  <c r="O474" i="3"/>
  <c r="K475" i="3"/>
  <c r="L475" i="3"/>
  <c r="M475" i="3"/>
  <c r="N475" i="3"/>
  <c r="O475" i="3"/>
  <c r="K476" i="3"/>
  <c r="L476" i="3"/>
  <c r="M476" i="3"/>
  <c r="N476" i="3"/>
  <c r="O476" i="3"/>
  <c r="K477" i="3"/>
  <c r="L477" i="3"/>
  <c r="M477" i="3"/>
  <c r="N477" i="3"/>
  <c r="O477" i="3"/>
  <c r="K478" i="3"/>
  <c r="L478" i="3"/>
  <c r="M478" i="3"/>
  <c r="N478" i="3"/>
  <c r="O478" i="3"/>
  <c r="K479" i="3"/>
  <c r="L479" i="3"/>
  <c r="M479" i="3"/>
  <c r="N479" i="3"/>
  <c r="O479" i="3"/>
  <c r="K480" i="3"/>
  <c r="L480" i="3"/>
  <c r="M480" i="3"/>
  <c r="N480" i="3"/>
  <c r="O480" i="3"/>
  <c r="K481" i="3"/>
  <c r="L481" i="3"/>
  <c r="M481" i="3"/>
  <c r="N481" i="3"/>
  <c r="O481" i="3"/>
  <c r="K482" i="3"/>
  <c r="L482" i="3"/>
  <c r="M482" i="3"/>
  <c r="N482" i="3"/>
  <c r="O482" i="3"/>
  <c r="K483" i="3"/>
  <c r="L483" i="3"/>
  <c r="M483" i="3"/>
  <c r="N483" i="3"/>
  <c r="O483" i="3"/>
  <c r="K484" i="3"/>
  <c r="L484" i="3"/>
  <c r="M484" i="3"/>
  <c r="N484" i="3"/>
  <c r="O484" i="3"/>
  <c r="K485" i="3"/>
  <c r="L485" i="3"/>
  <c r="M485" i="3"/>
  <c r="N485" i="3"/>
  <c r="O485" i="3"/>
  <c r="K486" i="3"/>
  <c r="L486" i="3"/>
  <c r="M486" i="3"/>
  <c r="N486" i="3"/>
  <c r="O486" i="3"/>
  <c r="K487" i="3"/>
  <c r="L487" i="3"/>
  <c r="M487" i="3"/>
  <c r="N487" i="3"/>
  <c r="O487" i="3"/>
  <c r="K488" i="3"/>
  <c r="L488" i="3"/>
  <c r="M488" i="3"/>
  <c r="N488" i="3"/>
  <c r="O488" i="3"/>
  <c r="K489" i="3"/>
  <c r="L489" i="3"/>
  <c r="M489" i="3"/>
  <c r="N489" i="3"/>
  <c r="O489" i="3"/>
  <c r="K490" i="3"/>
  <c r="L490" i="3"/>
  <c r="M490" i="3"/>
  <c r="N490" i="3"/>
  <c r="O490" i="3"/>
  <c r="K491" i="3"/>
  <c r="L491" i="3"/>
  <c r="M491" i="3"/>
  <c r="N491" i="3"/>
  <c r="O491" i="3"/>
  <c r="K492" i="3"/>
  <c r="L492" i="3"/>
  <c r="M492" i="3"/>
  <c r="N492" i="3"/>
  <c r="O492" i="3"/>
  <c r="K493" i="3"/>
  <c r="L493" i="3"/>
  <c r="M493" i="3"/>
  <c r="N493" i="3"/>
  <c r="O493" i="3"/>
  <c r="K494" i="3"/>
  <c r="L494" i="3"/>
  <c r="M494" i="3"/>
  <c r="N494" i="3"/>
  <c r="O494" i="3"/>
  <c r="K495" i="3"/>
  <c r="L495" i="3"/>
  <c r="M495" i="3"/>
  <c r="N495" i="3"/>
  <c r="O495" i="3"/>
  <c r="K496" i="3"/>
  <c r="L496" i="3"/>
  <c r="M496" i="3"/>
  <c r="N496" i="3"/>
  <c r="O496" i="3"/>
  <c r="K497" i="3"/>
  <c r="L497" i="3"/>
  <c r="M497" i="3"/>
  <c r="N497" i="3"/>
  <c r="O497" i="3"/>
  <c r="K498" i="3"/>
  <c r="L498" i="3"/>
  <c r="M498" i="3"/>
  <c r="N498" i="3"/>
  <c r="O498" i="3"/>
  <c r="K499" i="3"/>
  <c r="L499" i="3"/>
  <c r="M499" i="3"/>
  <c r="N499" i="3"/>
  <c r="O499" i="3"/>
  <c r="K500" i="3"/>
  <c r="L500" i="3"/>
  <c r="M500" i="3"/>
  <c r="N500" i="3"/>
  <c r="O500" i="3"/>
  <c r="K501" i="3"/>
  <c r="L501" i="3"/>
  <c r="M501" i="3"/>
  <c r="N501" i="3"/>
  <c r="O501" i="3"/>
  <c r="K502" i="3"/>
  <c r="L502" i="3"/>
  <c r="M502" i="3"/>
  <c r="N502" i="3"/>
  <c r="O502" i="3"/>
  <c r="K503" i="3"/>
  <c r="L503" i="3"/>
  <c r="M503" i="3"/>
  <c r="N503" i="3"/>
  <c r="O503" i="3"/>
  <c r="K504" i="3"/>
  <c r="L504" i="3"/>
  <c r="M504" i="3"/>
  <c r="N504" i="3"/>
  <c r="O504" i="3"/>
  <c r="K505" i="3"/>
  <c r="L505" i="3"/>
  <c r="M505" i="3"/>
  <c r="N505" i="3"/>
  <c r="O505" i="3"/>
  <c r="K506" i="3"/>
  <c r="L506" i="3"/>
  <c r="M506" i="3"/>
  <c r="N506" i="3"/>
  <c r="O506" i="3"/>
  <c r="K507" i="3"/>
  <c r="L507" i="3"/>
  <c r="M507" i="3"/>
  <c r="N507" i="3"/>
  <c r="O507" i="3"/>
  <c r="K508" i="3"/>
  <c r="L508" i="3"/>
  <c r="M508" i="3"/>
  <c r="N508" i="3"/>
  <c r="O508" i="3"/>
  <c r="K509" i="3"/>
  <c r="L509" i="3"/>
  <c r="M509" i="3"/>
  <c r="N509" i="3"/>
  <c r="O509" i="3"/>
  <c r="K510" i="3"/>
  <c r="L510" i="3"/>
  <c r="M510" i="3"/>
  <c r="N510" i="3"/>
  <c r="O510" i="3"/>
  <c r="K511" i="3"/>
  <c r="L511" i="3"/>
  <c r="M511" i="3"/>
  <c r="N511" i="3"/>
  <c r="O511" i="3"/>
  <c r="K512" i="3"/>
  <c r="L512" i="3"/>
  <c r="M512" i="3"/>
  <c r="N512" i="3"/>
  <c r="O512" i="3"/>
  <c r="K513" i="3"/>
  <c r="L513" i="3"/>
  <c r="M513" i="3"/>
  <c r="N513" i="3"/>
  <c r="O513" i="3"/>
  <c r="K514" i="3"/>
  <c r="L514" i="3"/>
  <c r="M514" i="3"/>
  <c r="N514" i="3"/>
  <c r="O514" i="3"/>
  <c r="K515" i="3"/>
  <c r="L515" i="3"/>
  <c r="M515" i="3"/>
  <c r="N515" i="3"/>
  <c r="O515" i="3"/>
  <c r="K516" i="3"/>
  <c r="L516" i="3"/>
  <c r="M516" i="3"/>
  <c r="N516" i="3"/>
  <c r="O516" i="3"/>
  <c r="K517" i="3"/>
  <c r="L517" i="3"/>
  <c r="M517" i="3"/>
  <c r="N517" i="3"/>
  <c r="O517" i="3"/>
  <c r="K518" i="3"/>
  <c r="L518" i="3"/>
  <c r="M518" i="3"/>
  <c r="N518" i="3"/>
  <c r="O518" i="3"/>
  <c r="K519" i="3"/>
  <c r="L519" i="3"/>
  <c r="M519" i="3"/>
  <c r="N519" i="3"/>
  <c r="O519" i="3"/>
  <c r="K520" i="3"/>
  <c r="L520" i="3"/>
  <c r="M520" i="3"/>
  <c r="N520" i="3"/>
  <c r="O520" i="3"/>
  <c r="K521" i="3"/>
  <c r="L521" i="3"/>
  <c r="M521" i="3"/>
  <c r="N521" i="3"/>
  <c r="O521" i="3"/>
  <c r="K522" i="3"/>
  <c r="L522" i="3"/>
  <c r="M522" i="3"/>
  <c r="N522" i="3"/>
  <c r="O522" i="3"/>
  <c r="K523" i="3"/>
  <c r="L523" i="3"/>
  <c r="M523" i="3"/>
  <c r="N523" i="3"/>
  <c r="O523" i="3"/>
  <c r="K524" i="3"/>
  <c r="L524" i="3"/>
  <c r="M524" i="3"/>
  <c r="N524" i="3"/>
  <c r="O524" i="3"/>
  <c r="K525" i="3"/>
  <c r="L525" i="3"/>
  <c r="M525" i="3"/>
  <c r="N525" i="3"/>
  <c r="O525" i="3"/>
  <c r="K526" i="3"/>
  <c r="L526" i="3"/>
  <c r="M526" i="3"/>
  <c r="N526" i="3"/>
  <c r="O526" i="3"/>
  <c r="K527" i="3"/>
  <c r="L527" i="3"/>
  <c r="M527" i="3"/>
  <c r="N527" i="3"/>
  <c r="O527" i="3"/>
  <c r="K528" i="3"/>
  <c r="L528" i="3"/>
  <c r="M528" i="3"/>
  <c r="N528" i="3"/>
  <c r="O528" i="3"/>
  <c r="K529" i="3"/>
  <c r="L529" i="3"/>
  <c r="M529" i="3"/>
  <c r="N529" i="3"/>
  <c r="O529" i="3"/>
  <c r="K530" i="3"/>
  <c r="L530" i="3"/>
  <c r="M530" i="3"/>
  <c r="N530" i="3"/>
  <c r="O530" i="3"/>
  <c r="K531" i="3"/>
  <c r="L531" i="3"/>
  <c r="M531" i="3"/>
  <c r="N531" i="3"/>
  <c r="O531" i="3"/>
  <c r="K532" i="3"/>
  <c r="L532" i="3"/>
  <c r="M532" i="3"/>
  <c r="N532" i="3"/>
  <c r="O532" i="3"/>
  <c r="K533" i="3"/>
  <c r="L533" i="3"/>
  <c r="M533" i="3"/>
  <c r="N533" i="3"/>
  <c r="O533" i="3"/>
  <c r="K534" i="3"/>
  <c r="L534" i="3"/>
  <c r="M534" i="3"/>
  <c r="N534" i="3"/>
  <c r="O534" i="3"/>
  <c r="K535" i="3"/>
  <c r="L535" i="3"/>
  <c r="M535" i="3"/>
  <c r="N535" i="3"/>
  <c r="O535" i="3"/>
  <c r="K536" i="3"/>
  <c r="L536" i="3"/>
  <c r="M536" i="3"/>
  <c r="N536" i="3"/>
  <c r="O536" i="3"/>
  <c r="K537" i="3"/>
  <c r="L537" i="3"/>
  <c r="M537" i="3"/>
  <c r="N537" i="3"/>
  <c r="O537" i="3"/>
  <c r="K538" i="3"/>
  <c r="L538" i="3"/>
  <c r="M538" i="3"/>
  <c r="N538" i="3"/>
  <c r="O538" i="3"/>
  <c r="K539" i="3"/>
  <c r="L539" i="3"/>
  <c r="M539" i="3"/>
  <c r="N539" i="3"/>
  <c r="O539" i="3"/>
  <c r="K540" i="3"/>
  <c r="L540" i="3"/>
  <c r="M540" i="3"/>
  <c r="N540" i="3"/>
  <c r="O540" i="3"/>
  <c r="K541" i="3"/>
  <c r="L541" i="3"/>
  <c r="M541" i="3"/>
  <c r="N541" i="3"/>
  <c r="O541" i="3"/>
  <c r="K542" i="3"/>
  <c r="L542" i="3"/>
  <c r="M542" i="3"/>
  <c r="N542" i="3"/>
  <c r="O542" i="3"/>
  <c r="K543" i="3"/>
  <c r="L543" i="3"/>
  <c r="M543" i="3"/>
  <c r="N543" i="3"/>
  <c r="O543" i="3"/>
  <c r="K544" i="3"/>
  <c r="L544" i="3"/>
  <c r="M544" i="3"/>
  <c r="N544" i="3"/>
  <c r="O544" i="3"/>
  <c r="K545" i="3"/>
  <c r="L545" i="3"/>
  <c r="M545" i="3"/>
  <c r="N545" i="3"/>
  <c r="O545" i="3"/>
  <c r="K546" i="3"/>
  <c r="L546" i="3"/>
  <c r="M546" i="3"/>
  <c r="N546" i="3"/>
  <c r="O546" i="3"/>
  <c r="K547" i="3"/>
  <c r="L547" i="3"/>
  <c r="M547" i="3"/>
  <c r="N547" i="3"/>
  <c r="O547" i="3"/>
  <c r="K548" i="3"/>
  <c r="L548" i="3"/>
  <c r="M548" i="3"/>
  <c r="N548" i="3"/>
  <c r="O548" i="3"/>
  <c r="K549" i="3"/>
  <c r="L549" i="3"/>
  <c r="M549" i="3"/>
  <c r="N549" i="3"/>
  <c r="O549" i="3"/>
  <c r="K550" i="3"/>
  <c r="L550" i="3"/>
  <c r="M550" i="3"/>
  <c r="N550" i="3"/>
  <c r="O550" i="3"/>
  <c r="K551" i="3"/>
  <c r="L551" i="3"/>
  <c r="M551" i="3"/>
  <c r="N551" i="3"/>
  <c r="O551" i="3"/>
  <c r="K552" i="3"/>
  <c r="L552" i="3"/>
  <c r="M552" i="3"/>
  <c r="N552" i="3"/>
  <c r="O552" i="3"/>
  <c r="K553" i="3"/>
  <c r="L553" i="3"/>
  <c r="M553" i="3"/>
  <c r="N553" i="3"/>
  <c r="O553" i="3"/>
  <c r="K554" i="3"/>
  <c r="L554" i="3"/>
  <c r="M554" i="3"/>
  <c r="N554" i="3"/>
  <c r="O554" i="3"/>
  <c r="K555" i="3"/>
  <c r="L555" i="3"/>
  <c r="M555" i="3"/>
  <c r="N555" i="3"/>
  <c r="O555" i="3"/>
  <c r="K556" i="3"/>
  <c r="L556" i="3"/>
  <c r="M556" i="3"/>
  <c r="N556" i="3"/>
  <c r="O556" i="3"/>
  <c r="K557" i="3"/>
  <c r="L557" i="3"/>
  <c r="M557" i="3"/>
  <c r="N557" i="3"/>
  <c r="O557" i="3"/>
  <c r="K558" i="3"/>
  <c r="L558" i="3"/>
  <c r="M558" i="3"/>
  <c r="N558" i="3"/>
  <c r="O558" i="3"/>
  <c r="K559" i="3"/>
  <c r="L559" i="3"/>
  <c r="M559" i="3"/>
  <c r="N559" i="3"/>
  <c r="O559" i="3"/>
  <c r="K560" i="3"/>
  <c r="L560" i="3"/>
  <c r="M560" i="3"/>
  <c r="N560" i="3"/>
  <c r="O560" i="3"/>
  <c r="K561" i="3"/>
  <c r="L561" i="3"/>
  <c r="M561" i="3"/>
  <c r="N561" i="3"/>
  <c r="O561" i="3"/>
  <c r="K562" i="3"/>
  <c r="L562" i="3"/>
  <c r="M562" i="3"/>
  <c r="N562" i="3"/>
  <c r="O562" i="3"/>
  <c r="K563" i="3"/>
  <c r="L563" i="3"/>
  <c r="M563" i="3"/>
  <c r="N563" i="3"/>
  <c r="O563" i="3"/>
  <c r="K564" i="3"/>
  <c r="L564" i="3"/>
  <c r="M564" i="3"/>
  <c r="N564" i="3"/>
  <c r="O564" i="3"/>
  <c r="K565" i="3"/>
  <c r="L565" i="3"/>
  <c r="M565" i="3"/>
  <c r="N565" i="3"/>
  <c r="O565" i="3"/>
  <c r="K566" i="3"/>
  <c r="L566" i="3"/>
  <c r="M566" i="3"/>
  <c r="N566" i="3"/>
  <c r="O566" i="3"/>
  <c r="K567" i="3"/>
  <c r="L567" i="3"/>
  <c r="M567" i="3"/>
  <c r="N567" i="3"/>
  <c r="O567" i="3"/>
  <c r="K568" i="3"/>
  <c r="L568" i="3"/>
  <c r="M568" i="3"/>
  <c r="N568" i="3"/>
  <c r="O568" i="3"/>
  <c r="K569" i="3"/>
  <c r="L569" i="3"/>
  <c r="M569" i="3"/>
  <c r="N569" i="3"/>
  <c r="O569" i="3"/>
  <c r="K570" i="3"/>
  <c r="L570" i="3"/>
  <c r="M570" i="3"/>
  <c r="N570" i="3"/>
  <c r="O570" i="3"/>
  <c r="K571" i="3"/>
  <c r="L571" i="3"/>
  <c r="M571" i="3"/>
  <c r="N571" i="3"/>
  <c r="O571" i="3"/>
  <c r="K572" i="3"/>
  <c r="L572" i="3"/>
  <c r="M572" i="3"/>
  <c r="N572" i="3"/>
  <c r="O572" i="3"/>
  <c r="K573" i="3"/>
  <c r="L573" i="3"/>
  <c r="M573" i="3"/>
  <c r="N573" i="3"/>
  <c r="O573" i="3"/>
  <c r="K574" i="3"/>
  <c r="L574" i="3"/>
  <c r="M574" i="3"/>
  <c r="N574" i="3"/>
  <c r="O574" i="3"/>
  <c r="K575" i="3"/>
  <c r="L575" i="3"/>
  <c r="M575" i="3"/>
  <c r="N575" i="3"/>
  <c r="O575" i="3"/>
  <c r="K576" i="3"/>
  <c r="L576" i="3"/>
  <c r="M576" i="3"/>
  <c r="N576" i="3"/>
  <c r="O576" i="3"/>
  <c r="K577" i="3"/>
  <c r="L577" i="3"/>
  <c r="M577" i="3"/>
  <c r="N577" i="3"/>
  <c r="O577" i="3"/>
  <c r="K578" i="3"/>
  <c r="L578" i="3"/>
  <c r="M578" i="3"/>
  <c r="N578" i="3"/>
  <c r="O578" i="3"/>
  <c r="K579" i="3"/>
  <c r="L579" i="3"/>
  <c r="M579" i="3"/>
  <c r="N579" i="3"/>
  <c r="O579" i="3"/>
  <c r="K580" i="3"/>
  <c r="L580" i="3"/>
  <c r="M580" i="3"/>
  <c r="N580" i="3"/>
  <c r="O580" i="3"/>
  <c r="K581" i="3"/>
  <c r="L581" i="3"/>
  <c r="M581" i="3"/>
  <c r="N581" i="3"/>
  <c r="O581" i="3"/>
  <c r="K582" i="3"/>
  <c r="L582" i="3"/>
  <c r="M582" i="3"/>
  <c r="N582" i="3"/>
  <c r="O582" i="3"/>
  <c r="K583" i="3"/>
  <c r="L583" i="3"/>
  <c r="M583" i="3"/>
  <c r="N583" i="3"/>
  <c r="O583" i="3"/>
  <c r="K584" i="3"/>
  <c r="L584" i="3"/>
  <c r="M584" i="3"/>
  <c r="N584" i="3"/>
  <c r="O584" i="3"/>
  <c r="K585" i="3"/>
  <c r="L585" i="3"/>
  <c r="M585" i="3"/>
  <c r="N585" i="3"/>
  <c r="O585" i="3"/>
  <c r="K586" i="3"/>
  <c r="L586" i="3"/>
  <c r="M586" i="3"/>
  <c r="N586" i="3"/>
  <c r="O586" i="3"/>
  <c r="K587" i="3"/>
  <c r="L587" i="3"/>
  <c r="M587" i="3"/>
  <c r="N587" i="3"/>
  <c r="O587" i="3"/>
  <c r="K588" i="3"/>
  <c r="L588" i="3"/>
  <c r="M588" i="3"/>
  <c r="N588" i="3"/>
  <c r="O588" i="3"/>
  <c r="K589" i="3"/>
  <c r="L589" i="3"/>
  <c r="M589" i="3"/>
  <c r="N589" i="3"/>
  <c r="O589" i="3"/>
  <c r="K590" i="3"/>
  <c r="L590" i="3"/>
  <c r="M590" i="3"/>
  <c r="N590" i="3"/>
  <c r="O590" i="3"/>
  <c r="K591" i="3"/>
  <c r="L591" i="3"/>
  <c r="M591" i="3"/>
  <c r="N591" i="3"/>
  <c r="O591" i="3"/>
  <c r="K592" i="3"/>
  <c r="L592" i="3"/>
  <c r="M592" i="3"/>
  <c r="N592" i="3"/>
  <c r="O592" i="3"/>
  <c r="K593" i="3"/>
  <c r="L593" i="3"/>
  <c r="M593" i="3"/>
  <c r="N593" i="3"/>
  <c r="O593" i="3"/>
  <c r="K594" i="3"/>
  <c r="L594" i="3"/>
  <c r="M594" i="3"/>
  <c r="N594" i="3"/>
  <c r="O594" i="3"/>
  <c r="K595" i="3"/>
  <c r="L595" i="3"/>
  <c r="M595" i="3"/>
  <c r="N595" i="3"/>
  <c r="O595" i="3"/>
  <c r="K596" i="3"/>
  <c r="L596" i="3"/>
  <c r="M596" i="3"/>
  <c r="N596" i="3"/>
  <c r="O596" i="3"/>
  <c r="K597" i="3"/>
  <c r="L597" i="3"/>
  <c r="M597" i="3"/>
  <c r="N597" i="3"/>
  <c r="O597" i="3"/>
  <c r="K598" i="3"/>
  <c r="L598" i="3"/>
  <c r="M598" i="3"/>
  <c r="N598" i="3"/>
  <c r="O598" i="3"/>
  <c r="K599" i="3"/>
  <c r="L599" i="3"/>
  <c r="M599" i="3"/>
  <c r="N599" i="3"/>
  <c r="O599" i="3"/>
  <c r="K600" i="3"/>
  <c r="L600" i="3"/>
  <c r="M600" i="3"/>
  <c r="N600" i="3"/>
  <c r="O600" i="3"/>
  <c r="K601" i="3"/>
  <c r="L601" i="3"/>
  <c r="M601" i="3"/>
  <c r="N601" i="3"/>
  <c r="O601" i="3"/>
  <c r="K602" i="3"/>
  <c r="L602" i="3"/>
  <c r="M602" i="3"/>
  <c r="N602" i="3"/>
  <c r="O602" i="3"/>
  <c r="K603" i="3"/>
  <c r="L603" i="3"/>
  <c r="M603" i="3"/>
  <c r="N603" i="3"/>
  <c r="O603" i="3"/>
  <c r="K604" i="3"/>
  <c r="L604" i="3"/>
  <c r="M604" i="3"/>
  <c r="N604" i="3"/>
  <c r="O604" i="3"/>
  <c r="K605" i="3"/>
  <c r="L605" i="3"/>
  <c r="M605" i="3"/>
  <c r="N605" i="3"/>
  <c r="O605" i="3"/>
  <c r="K606" i="3"/>
  <c r="L606" i="3"/>
  <c r="M606" i="3"/>
  <c r="N606" i="3"/>
  <c r="O606" i="3"/>
  <c r="K607" i="3"/>
  <c r="L607" i="3"/>
  <c r="M607" i="3"/>
  <c r="N607" i="3"/>
  <c r="O607" i="3"/>
  <c r="K608" i="3"/>
  <c r="L608" i="3"/>
  <c r="M608" i="3"/>
  <c r="N608" i="3"/>
  <c r="O608" i="3"/>
  <c r="K609" i="3"/>
  <c r="L609" i="3"/>
  <c r="M609" i="3"/>
  <c r="N609" i="3"/>
  <c r="O609" i="3"/>
  <c r="K610" i="3"/>
  <c r="L610" i="3"/>
  <c r="M610" i="3"/>
  <c r="N610" i="3"/>
  <c r="O610" i="3"/>
  <c r="K611" i="3"/>
  <c r="L611" i="3"/>
  <c r="M611" i="3"/>
  <c r="N611" i="3"/>
  <c r="O611" i="3"/>
  <c r="K612" i="3"/>
  <c r="L612" i="3"/>
  <c r="M612" i="3"/>
  <c r="N612" i="3"/>
  <c r="O612" i="3"/>
  <c r="K613" i="3"/>
  <c r="L613" i="3"/>
  <c r="M613" i="3"/>
  <c r="N613" i="3"/>
  <c r="O613" i="3"/>
  <c r="K614" i="3"/>
  <c r="L614" i="3"/>
  <c r="M614" i="3"/>
  <c r="N614" i="3"/>
  <c r="O614" i="3"/>
  <c r="K615" i="3"/>
  <c r="L615" i="3"/>
  <c r="M615" i="3"/>
  <c r="N615" i="3"/>
  <c r="O615" i="3"/>
  <c r="K616" i="3"/>
  <c r="L616" i="3"/>
  <c r="M616" i="3"/>
  <c r="N616" i="3"/>
  <c r="O616" i="3"/>
  <c r="K617" i="3"/>
  <c r="L617" i="3"/>
  <c r="M617" i="3"/>
  <c r="N617" i="3"/>
  <c r="O617" i="3"/>
  <c r="K618" i="3"/>
  <c r="L618" i="3"/>
  <c r="M618" i="3"/>
  <c r="N618" i="3"/>
  <c r="O618" i="3"/>
  <c r="K619" i="3"/>
  <c r="L619" i="3"/>
  <c r="M619" i="3"/>
  <c r="N619" i="3"/>
  <c r="O619" i="3"/>
  <c r="K620" i="3"/>
  <c r="L620" i="3"/>
  <c r="M620" i="3"/>
  <c r="N620" i="3"/>
  <c r="O620" i="3"/>
  <c r="K621" i="3"/>
  <c r="L621" i="3"/>
  <c r="M621" i="3"/>
  <c r="N621" i="3"/>
  <c r="O621" i="3"/>
  <c r="K622" i="3"/>
  <c r="L622" i="3"/>
  <c r="M622" i="3"/>
  <c r="N622" i="3"/>
  <c r="O622" i="3"/>
  <c r="K623" i="3"/>
  <c r="L623" i="3"/>
  <c r="M623" i="3"/>
  <c r="N623" i="3"/>
  <c r="O623" i="3"/>
  <c r="K624" i="3"/>
  <c r="L624" i="3"/>
  <c r="M624" i="3"/>
  <c r="N624" i="3"/>
  <c r="O624" i="3"/>
  <c r="K625" i="3"/>
  <c r="L625" i="3"/>
  <c r="M625" i="3"/>
  <c r="N625" i="3"/>
  <c r="O625" i="3"/>
  <c r="K626" i="3"/>
  <c r="L626" i="3"/>
  <c r="M626" i="3"/>
  <c r="N626" i="3"/>
  <c r="O626" i="3"/>
  <c r="K627" i="3"/>
  <c r="L627" i="3"/>
  <c r="M627" i="3"/>
  <c r="N627" i="3"/>
  <c r="O627" i="3"/>
  <c r="K628" i="3"/>
  <c r="L628" i="3"/>
  <c r="M628" i="3"/>
  <c r="N628" i="3"/>
  <c r="O628" i="3"/>
  <c r="K629" i="3"/>
  <c r="L629" i="3"/>
  <c r="M629" i="3"/>
  <c r="N629" i="3"/>
  <c r="O629" i="3"/>
  <c r="K630" i="3"/>
  <c r="L630" i="3"/>
  <c r="M630" i="3"/>
  <c r="N630" i="3"/>
  <c r="O630" i="3"/>
  <c r="K631" i="3"/>
  <c r="L631" i="3"/>
  <c r="M631" i="3"/>
  <c r="N631" i="3"/>
  <c r="O631" i="3"/>
  <c r="K632" i="3"/>
  <c r="L632" i="3"/>
  <c r="M632" i="3"/>
  <c r="N632" i="3"/>
  <c r="O632" i="3"/>
  <c r="K633" i="3"/>
  <c r="L633" i="3"/>
  <c r="M633" i="3"/>
  <c r="N633" i="3"/>
  <c r="O633" i="3"/>
  <c r="K634" i="3"/>
  <c r="L634" i="3"/>
  <c r="M634" i="3"/>
  <c r="N634" i="3"/>
  <c r="O634" i="3"/>
  <c r="K635" i="3"/>
  <c r="L635" i="3"/>
  <c r="M635" i="3"/>
  <c r="N635" i="3"/>
  <c r="O635" i="3"/>
  <c r="K636" i="3"/>
  <c r="L636" i="3"/>
  <c r="M636" i="3"/>
  <c r="N636" i="3"/>
  <c r="O636" i="3"/>
  <c r="K637" i="3"/>
  <c r="L637" i="3"/>
  <c r="M637" i="3"/>
  <c r="N637" i="3"/>
  <c r="O637" i="3"/>
  <c r="K638" i="3"/>
  <c r="L638" i="3"/>
  <c r="M638" i="3"/>
  <c r="N638" i="3"/>
  <c r="O638" i="3"/>
  <c r="K639" i="3"/>
  <c r="L639" i="3"/>
  <c r="M639" i="3"/>
  <c r="N639" i="3"/>
  <c r="O639" i="3"/>
  <c r="K640" i="3"/>
  <c r="L640" i="3"/>
  <c r="M640" i="3"/>
  <c r="N640" i="3"/>
  <c r="O640" i="3"/>
  <c r="K641" i="3"/>
  <c r="L641" i="3"/>
  <c r="M641" i="3"/>
  <c r="N641" i="3"/>
  <c r="O641" i="3"/>
  <c r="K642" i="3"/>
  <c r="L642" i="3"/>
  <c r="M642" i="3"/>
  <c r="N642" i="3"/>
  <c r="O642" i="3"/>
  <c r="K643" i="3"/>
  <c r="L643" i="3"/>
  <c r="M643" i="3"/>
  <c r="N643" i="3"/>
  <c r="O643" i="3"/>
  <c r="K644" i="3"/>
  <c r="L644" i="3"/>
  <c r="M644" i="3"/>
  <c r="N644" i="3"/>
  <c r="O644" i="3"/>
  <c r="K645" i="3"/>
  <c r="L645" i="3"/>
  <c r="M645" i="3"/>
  <c r="N645" i="3"/>
  <c r="O645" i="3"/>
  <c r="K646" i="3"/>
  <c r="L646" i="3"/>
  <c r="M646" i="3"/>
  <c r="N646" i="3"/>
  <c r="O646" i="3"/>
  <c r="K647" i="3"/>
  <c r="L647" i="3"/>
  <c r="M647" i="3"/>
  <c r="N647" i="3"/>
  <c r="O647" i="3"/>
  <c r="K648" i="3"/>
  <c r="L648" i="3"/>
  <c r="M648" i="3"/>
  <c r="N648" i="3"/>
  <c r="O648" i="3"/>
  <c r="K649" i="3"/>
  <c r="L649" i="3"/>
  <c r="M649" i="3"/>
  <c r="N649" i="3"/>
  <c r="O649" i="3"/>
  <c r="K650" i="3"/>
  <c r="L650" i="3"/>
  <c r="M650" i="3"/>
  <c r="N650" i="3"/>
  <c r="O650" i="3"/>
  <c r="K651" i="3"/>
  <c r="L651" i="3"/>
  <c r="M651" i="3"/>
  <c r="N651" i="3"/>
  <c r="O651" i="3"/>
  <c r="K652" i="3"/>
  <c r="L652" i="3"/>
  <c r="M652" i="3"/>
  <c r="N652" i="3"/>
  <c r="O652" i="3"/>
  <c r="K653" i="3"/>
  <c r="L653" i="3"/>
  <c r="M653" i="3"/>
  <c r="N653" i="3"/>
  <c r="O653" i="3"/>
  <c r="K654" i="3"/>
  <c r="L654" i="3"/>
  <c r="M654" i="3"/>
  <c r="N654" i="3"/>
  <c r="O654" i="3"/>
  <c r="K655" i="3"/>
  <c r="L655" i="3"/>
  <c r="M655" i="3"/>
  <c r="N655" i="3"/>
  <c r="O655" i="3"/>
  <c r="K656" i="3"/>
  <c r="L656" i="3"/>
  <c r="M656" i="3"/>
  <c r="N656" i="3"/>
  <c r="O656" i="3"/>
  <c r="K657" i="3"/>
  <c r="L657" i="3"/>
  <c r="M657" i="3"/>
  <c r="N657" i="3"/>
  <c r="O657" i="3"/>
  <c r="K658" i="3"/>
  <c r="L658" i="3"/>
  <c r="M658" i="3"/>
  <c r="N658" i="3"/>
  <c r="O658" i="3"/>
  <c r="K659" i="3"/>
  <c r="L659" i="3"/>
  <c r="M659" i="3"/>
  <c r="N659" i="3"/>
  <c r="O659" i="3"/>
  <c r="K660" i="3"/>
  <c r="L660" i="3"/>
  <c r="M660" i="3"/>
  <c r="N660" i="3"/>
  <c r="O660" i="3"/>
  <c r="K661" i="3"/>
  <c r="L661" i="3"/>
  <c r="M661" i="3"/>
  <c r="N661" i="3"/>
  <c r="O661" i="3"/>
  <c r="K662" i="3"/>
  <c r="L662" i="3"/>
  <c r="M662" i="3"/>
  <c r="N662" i="3"/>
  <c r="O662" i="3"/>
  <c r="K663" i="3"/>
  <c r="L663" i="3"/>
  <c r="M663" i="3"/>
  <c r="N663" i="3"/>
  <c r="O663" i="3"/>
  <c r="K664" i="3"/>
  <c r="L664" i="3"/>
  <c r="M664" i="3"/>
  <c r="N664" i="3"/>
  <c r="O664" i="3"/>
  <c r="K665" i="3"/>
  <c r="L665" i="3"/>
  <c r="M665" i="3"/>
  <c r="N665" i="3"/>
  <c r="O665" i="3"/>
  <c r="K666" i="3"/>
  <c r="L666" i="3"/>
  <c r="M666" i="3"/>
  <c r="N666" i="3"/>
  <c r="O666" i="3"/>
  <c r="K667" i="3"/>
  <c r="L667" i="3"/>
  <c r="M667" i="3"/>
  <c r="N667" i="3"/>
  <c r="O667" i="3"/>
  <c r="K668" i="3"/>
  <c r="L668" i="3"/>
  <c r="M668" i="3"/>
  <c r="N668" i="3"/>
  <c r="O668" i="3"/>
  <c r="K669" i="3"/>
  <c r="L669" i="3"/>
  <c r="M669" i="3"/>
  <c r="N669" i="3"/>
  <c r="O669" i="3"/>
  <c r="K670" i="3"/>
  <c r="L670" i="3"/>
  <c r="M670" i="3"/>
  <c r="N670" i="3"/>
  <c r="O670" i="3"/>
  <c r="K671" i="3"/>
  <c r="L671" i="3"/>
  <c r="M671" i="3"/>
  <c r="N671" i="3"/>
  <c r="O671" i="3"/>
  <c r="K672" i="3"/>
  <c r="L672" i="3"/>
  <c r="M672" i="3"/>
  <c r="N672" i="3"/>
  <c r="O672" i="3"/>
  <c r="K673" i="3"/>
  <c r="L673" i="3"/>
  <c r="M673" i="3"/>
  <c r="N673" i="3"/>
  <c r="O673" i="3"/>
  <c r="K674" i="3"/>
  <c r="L674" i="3"/>
  <c r="M674" i="3"/>
  <c r="N674" i="3"/>
  <c r="O674" i="3"/>
  <c r="K675" i="3"/>
  <c r="L675" i="3"/>
  <c r="M675" i="3"/>
  <c r="N675" i="3"/>
  <c r="O675" i="3"/>
  <c r="K676" i="3"/>
  <c r="L676" i="3"/>
  <c r="M676" i="3"/>
  <c r="N676" i="3"/>
  <c r="O676" i="3"/>
  <c r="K677" i="3"/>
  <c r="L677" i="3"/>
  <c r="M677" i="3"/>
  <c r="N677" i="3"/>
  <c r="O677" i="3"/>
  <c r="K678" i="3"/>
  <c r="L678" i="3"/>
  <c r="M678" i="3"/>
  <c r="N678" i="3"/>
  <c r="O678" i="3"/>
  <c r="K679" i="3"/>
  <c r="L679" i="3"/>
  <c r="M679" i="3"/>
  <c r="N679" i="3"/>
  <c r="O679" i="3"/>
  <c r="K680" i="3"/>
  <c r="L680" i="3"/>
  <c r="M680" i="3"/>
  <c r="N680" i="3"/>
  <c r="O680" i="3"/>
  <c r="K681" i="3"/>
  <c r="L681" i="3"/>
  <c r="M681" i="3"/>
  <c r="N681" i="3"/>
  <c r="O681" i="3"/>
  <c r="K682" i="3"/>
  <c r="L682" i="3"/>
  <c r="M682" i="3"/>
  <c r="N682" i="3"/>
  <c r="O682" i="3"/>
  <c r="K683" i="3"/>
  <c r="L683" i="3"/>
  <c r="M683" i="3"/>
  <c r="N683" i="3"/>
  <c r="O683" i="3"/>
  <c r="K684" i="3"/>
  <c r="L684" i="3"/>
  <c r="M684" i="3"/>
  <c r="N684" i="3"/>
  <c r="O684" i="3"/>
  <c r="K685" i="3"/>
  <c r="L685" i="3"/>
  <c r="M685" i="3"/>
  <c r="N685" i="3"/>
  <c r="O685" i="3"/>
  <c r="K686" i="3"/>
  <c r="L686" i="3"/>
  <c r="M686" i="3"/>
  <c r="N686" i="3"/>
  <c r="O686" i="3"/>
  <c r="K687" i="3"/>
  <c r="L687" i="3"/>
  <c r="M687" i="3"/>
  <c r="N687" i="3"/>
  <c r="O687" i="3"/>
  <c r="K688" i="3"/>
  <c r="L688" i="3"/>
  <c r="M688" i="3"/>
  <c r="N688" i="3"/>
  <c r="O688" i="3"/>
  <c r="K689" i="3"/>
  <c r="L689" i="3"/>
  <c r="M689" i="3"/>
  <c r="N689" i="3"/>
  <c r="O689" i="3"/>
  <c r="K690" i="3"/>
  <c r="L690" i="3"/>
  <c r="M690" i="3"/>
  <c r="N690" i="3"/>
  <c r="O690" i="3"/>
  <c r="K691" i="3"/>
  <c r="L691" i="3"/>
  <c r="M691" i="3"/>
  <c r="N691" i="3"/>
  <c r="O691" i="3"/>
  <c r="K692" i="3"/>
  <c r="L692" i="3"/>
  <c r="M692" i="3"/>
  <c r="N692" i="3"/>
  <c r="O692" i="3"/>
  <c r="K693" i="3"/>
  <c r="L693" i="3"/>
  <c r="M693" i="3"/>
  <c r="N693" i="3"/>
  <c r="O693" i="3"/>
  <c r="K694" i="3"/>
  <c r="L694" i="3"/>
  <c r="M694" i="3"/>
  <c r="N694" i="3"/>
  <c r="O694" i="3"/>
  <c r="K695" i="3"/>
  <c r="L695" i="3"/>
  <c r="M695" i="3"/>
  <c r="N695" i="3"/>
  <c r="O695" i="3"/>
  <c r="K696" i="3"/>
  <c r="L696" i="3"/>
  <c r="M696" i="3"/>
  <c r="N696" i="3"/>
  <c r="O696" i="3"/>
  <c r="K697" i="3"/>
  <c r="L697" i="3"/>
  <c r="M697" i="3"/>
  <c r="N697" i="3"/>
  <c r="O697" i="3"/>
  <c r="K698" i="3"/>
  <c r="L698" i="3"/>
  <c r="M698" i="3"/>
  <c r="N698" i="3"/>
  <c r="O698" i="3"/>
  <c r="K699" i="3"/>
  <c r="L699" i="3"/>
  <c r="M699" i="3"/>
  <c r="N699" i="3"/>
  <c r="O699" i="3"/>
  <c r="K700" i="3"/>
  <c r="L700" i="3"/>
  <c r="M700" i="3"/>
  <c r="N700" i="3"/>
  <c r="O700" i="3"/>
  <c r="K701" i="3"/>
  <c r="L701" i="3"/>
  <c r="M701" i="3"/>
  <c r="N701" i="3"/>
  <c r="O701" i="3"/>
  <c r="K702" i="3"/>
  <c r="L702" i="3"/>
  <c r="M702" i="3"/>
  <c r="N702" i="3"/>
  <c r="O702" i="3"/>
  <c r="K703" i="3"/>
  <c r="L703" i="3"/>
  <c r="M703" i="3"/>
  <c r="N703" i="3"/>
  <c r="O703" i="3"/>
  <c r="K704" i="3"/>
  <c r="L704" i="3"/>
  <c r="M704" i="3"/>
  <c r="N704" i="3"/>
  <c r="O704" i="3"/>
  <c r="K705" i="3"/>
  <c r="L705" i="3"/>
  <c r="M705" i="3"/>
  <c r="N705" i="3"/>
  <c r="O705" i="3"/>
  <c r="K706" i="3"/>
  <c r="L706" i="3"/>
  <c r="M706" i="3"/>
  <c r="N706" i="3"/>
  <c r="O706" i="3"/>
  <c r="K707" i="3"/>
  <c r="L707" i="3"/>
  <c r="M707" i="3"/>
  <c r="N707" i="3"/>
  <c r="O707" i="3"/>
  <c r="K708" i="3"/>
  <c r="L708" i="3"/>
  <c r="M708" i="3"/>
  <c r="N708" i="3"/>
  <c r="O708" i="3"/>
  <c r="K709" i="3"/>
  <c r="L709" i="3"/>
  <c r="M709" i="3"/>
  <c r="N709" i="3"/>
  <c r="O709" i="3"/>
  <c r="K710" i="3"/>
  <c r="L710" i="3"/>
  <c r="M710" i="3"/>
  <c r="N710" i="3"/>
  <c r="O710" i="3"/>
  <c r="K711" i="3"/>
  <c r="L711" i="3"/>
  <c r="M711" i="3"/>
  <c r="N711" i="3"/>
  <c r="O711" i="3"/>
  <c r="K712" i="3"/>
  <c r="L712" i="3"/>
  <c r="M712" i="3"/>
  <c r="N712" i="3"/>
  <c r="O712" i="3"/>
  <c r="K713" i="3"/>
  <c r="L713" i="3"/>
  <c r="M713" i="3"/>
  <c r="N713" i="3"/>
  <c r="O713" i="3"/>
  <c r="K714" i="3"/>
  <c r="L714" i="3"/>
  <c r="M714" i="3"/>
  <c r="N714" i="3"/>
  <c r="O714" i="3"/>
  <c r="K715" i="3"/>
  <c r="L715" i="3"/>
  <c r="M715" i="3"/>
  <c r="N715" i="3"/>
  <c r="O715" i="3"/>
  <c r="K716" i="3"/>
  <c r="L716" i="3"/>
  <c r="M716" i="3"/>
  <c r="N716" i="3"/>
  <c r="O716" i="3"/>
  <c r="K717" i="3"/>
  <c r="L717" i="3"/>
  <c r="M717" i="3"/>
  <c r="N717" i="3"/>
  <c r="O717" i="3"/>
  <c r="K718" i="3"/>
  <c r="L718" i="3"/>
  <c r="M718" i="3"/>
  <c r="N718" i="3"/>
  <c r="O718" i="3"/>
  <c r="K719" i="3"/>
  <c r="L719" i="3"/>
  <c r="M719" i="3"/>
  <c r="N719" i="3"/>
  <c r="O719" i="3"/>
  <c r="K720" i="3"/>
  <c r="L720" i="3"/>
  <c r="M720" i="3"/>
  <c r="N720" i="3"/>
  <c r="O720" i="3"/>
  <c r="K721" i="3"/>
  <c r="L721" i="3"/>
  <c r="M721" i="3"/>
  <c r="N721" i="3"/>
  <c r="O721" i="3"/>
  <c r="K722" i="3"/>
  <c r="L722" i="3"/>
  <c r="M722" i="3"/>
  <c r="N722" i="3"/>
  <c r="O722" i="3"/>
  <c r="K723" i="3"/>
  <c r="L723" i="3"/>
  <c r="M723" i="3"/>
  <c r="N723" i="3"/>
  <c r="O723" i="3"/>
  <c r="K724" i="3"/>
  <c r="L724" i="3"/>
  <c r="M724" i="3"/>
  <c r="N724" i="3"/>
  <c r="O724" i="3"/>
  <c r="K725" i="3"/>
  <c r="L725" i="3"/>
  <c r="M725" i="3"/>
  <c r="N725" i="3"/>
  <c r="O725" i="3"/>
  <c r="K726" i="3"/>
  <c r="L726" i="3"/>
  <c r="M726" i="3"/>
  <c r="N726" i="3"/>
  <c r="O726" i="3"/>
  <c r="K727" i="3"/>
  <c r="L727" i="3"/>
  <c r="M727" i="3"/>
  <c r="N727" i="3"/>
  <c r="O727" i="3"/>
  <c r="K728" i="3"/>
  <c r="L728" i="3"/>
  <c r="M728" i="3"/>
  <c r="N728" i="3"/>
  <c r="O728" i="3"/>
  <c r="K729" i="3"/>
  <c r="L729" i="3"/>
  <c r="M729" i="3"/>
  <c r="N729" i="3"/>
  <c r="O729" i="3"/>
  <c r="K730" i="3"/>
  <c r="L730" i="3"/>
  <c r="M730" i="3"/>
  <c r="N730" i="3"/>
  <c r="O730" i="3"/>
  <c r="K731" i="3"/>
  <c r="L731" i="3"/>
  <c r="M731" i="3"/>
  <c r="N731" i="3"/>
  <c r="O731" i="3"/>
  <c r="K732" i="3"/>
  <c r="L732" i="3"/>
  <c r="M732" i="3"/>
  <c r="N732" i="3"/>
  <c r="O732" i="3"/>
  <c r="K733" i="3"/>
  <c r="L733" i="3"/>
  <c r="M733" i="3"/>
  <c r="N733" i="3"/>
  <c r="O733" i="3"/>
  <c r="K734" i="3"/>
  <c r="L734" i="3"/>
  <c r="M734" i="3"/>
  <c r="N734" i="3"/>
  <c r="O734" i="3"/>
  <c r="K735" i="3"/>
  <c r="L735" i="3"/>
  <c r="M735" i="3"/>
  <c r="N735" i="3"/>
  <c r="O735" i="3"/>
  <c r="K736" i="3"/>
  <c r="L736" i="3"/>
  <c r="M736" i="3"/>
  <c r="N736" i="3"/>
  <c r="O736" i="3"/>
  <c r="K737" i="3"/>
  <c r="L737" i="3"/>
  <c r="M737" i="3"/>
  <c r="N737" i="3"/>
  <c r="O737" i="3"/>
  <c r="K738" i="3"/>
  <c r="L738" i="3"/>
  <c r="M738" i="3"/>
  <c r="N738" i="3"/>
  <c r="O738" i="3"/>
  <c r="K739" i="3"/>
  <c r="L739" i="3"/>
  <c r="M739" i="3"/>
  <c r="N739" i="3"/>
  <c r="O739" i="3"/>
  <c r="K740" i="3"/>
  <c r="L740" i="3"/>
  <c r="M740" i="3"/>
  <c r="N740" i="3"/>
  <c r="O740" i="3"/>
  <c r="K741" i="3"/>
  <c r="L741" i="3"/>
  <c r="M741" i="3"/>
  <c r="N741" i="3"/>
  <c r="O741" i="3"/>
  <c r="K742" i="3"/>
  <c r="L742" i="3"/>
  <c r="M742" i="3"/>
  <c r="N742" i="3"/>
  <c r="O742" i="3"/>
  <c r="K743" i="3"/>
  <c r="L743" i="3"/>
  <c r="M743" i="3"/>
  <c r="N743" i="3"/>
  <c r="O743" i="3"/>
  <c r="K744" i="3"/>
  <c r="L744" i="3"/>
  <c r="M744" i="3"/>
  <c r="N744" i="3"/>
  <c r="O744" i="3"/>
  <c r="K745" i="3"/>
  <c r="L745" i="3"/>
  <c r="M745" i="3"/>
  <c r="N745" i="3"/>
  <c r="O745" i="3"/>
  <c r="K746" i="3"/>
  <c r="L746" i="3"/>
  <c r="M746" i="3"/>
  <c r="N746" i="3"/>
  <c r="O746" i="3"/>
  <c r="K747" i="3"/>
  <c r="L747" i="3"/>
  <c r="M747" i="3"/>
  <c r="N747" i="3"/>
  <c r="O747" i="3"/>
  <c r="K748" i="3"/>
  <c r="L748" i="3"/>
  <c r="M748" i="3"/>
  <c r="N748" i="3"/>
  <c r="O748" i="3"/>
  <c r="K749" i="3"/>
  <c r="L749" i="3"/>
  <c r="M749" i="3"/>
  <c r="N749" i="3"/>
  <c r="O749" i="3"/>
  <c r="K750" i="3"/>
  <c r="L750" i="3"/>
  <c r="M750" i="3"/>
  <c r="N750" i="3"/>
  <c r="O750" i="3"/>
  <c r="K751" i="3"/>
  <c r="L751" i="3"/>
  <c r="M751" i="3"/>
  <c r="N751" i="3"/>
  <c r="O751" i="3"/>
  <c r="K752" i="3"/>
  <c r="L752" i="3"/>
  <c r="M752" i="3"/>
  <c r="N752" i="3"/>
  <c r="O752" i="3"/>
  <c r="K753" i="3"/>
  <c r="L753" i="3"/>
  <c r="M753" i="3"/>
  <c r="N753" i="3"/>
  <c r="O753" i="3"/>
  <c r="K754" i="3"/>
  <c r="L754" i="3"/>
  <c r="M754" i="3"/>
  <c r="N754" i="3"/>
  <c r="O754" i="3"/>
  <c r="K755" i="3"/>
  <c r="L755" i="3"/>
  <c r="M755" i="3"/>
  <c r="N755" i="3"/>
  <c r="O755" i="3"/>
  <c r="K756" i="3"/>
  <c r="L756" i="3"/>
  <c r="M756" i="3"/>
  <c r="N756" i="3"/>
  <c r="O756" i="3"/>
  <c r="K757" i="3"/>
  <c r="L757" i="3"/>
  <c r="M757" i="3"/>
  <c r="N757" i="3"/>
  <c r="O757" i="3"/>
  <c r="K758" i="3"/>
  <c r="L758" i="3"/>
  <c r="M758" i="3"/>
  <c r="N758" i="3"/>
  <c r="O758" i="3"/>
  <c r="K759" i="3"/>
  <c r="L759" i="3"/>
  <c r="M759" i="3"/>
  <c r="N759" i="3"/>
  <c r="O759" i="3"/>
  <c r="K760" i="3"/>
  <c r="L760" i="3"/>
  <c r="M760" i="3"/>
  <c r="N760" i="3"/>
  <c r="O760" i="3"/>
  <c r="K761" i="3"/>
  <c r="L761" i="3"/>
  <c r="M761" i="3"/>
  <c r="N761" i="3"/>
  <c r="O761" i="3"/>
  <c r="K762" i="3"/>
  <c r="L762" i="3"/>
  <c r="M762" i="3"/>
  <c r="N762" i="3"/>
  <c r="O762" i="3"/>
  <c r="K763" i="3"/>
  <c r="L763" i="3"/>
  <c r="M763" i="3"/>
  <c r="N763" i="3"/>
  <c r="O763" i="3"/>
  <c r="K764" i="3"/>
  <c r="L764" i="3"/>
  <c r="M764" i="3"/>
  <c r="N764" i="3"/>
  <c r="O764" i="3"/>
  <c r="K765" i="3"/>
  <c r="L765" i="3"/>
  <c r="M765" i="3"/>
  <c r="N765" i="3"/>
  <c r="O765" i="3"/>
  <c r="K766" i="3"/>
  <c r="L766" i="3"/>
  <c r="M766" i="3"/>
  <c r="N766" i="3"/>
  <c r="O766" i="3"/>
  <c r="K767" i="3"/>
  <c r="L767" i="3"/>
  <c r="M767" i="3"/>
  <c r="N767" i="3"/>
  <c r="O767" i="3"/>
  <c r="K768" i="3"/>
  <c r="L768" i="3"/>
  <c r="M768" i="3"/>
  <c r="N768" i="3"/>
  <c r="O768" i="3"/>
  <c r="K769" i="3"/>
  <c r="L769" i="3"/>
  <c r="M769" i="3"/>
  <c r="N769" i="3"/>
  <c r="O769" i="3"/>
  <c r="K770" i="3"/>
  <c r="L770" i="3"/>
  <c r="M770" i="3"/>
  <c r="N770" i="3"/>
  <c r="O770" i="3"/>
  <c r="K771" i="3"/>
  <c r="L771" i="3"/>
  <c r="M771" i="3"/>
  <c r="N771" i="3"/>
  <c r="O771" i="3"/>
  <c r="K772" i="3"/>
  <c r="L772" i="3"/>
  <c r="M772" i="3"/>
  <c r="N772" i="3"/>
  <c r="O772" i="3"/>
  <c r="K773" i="3"/>
  <c r="L773" i="3"/>
  <c r="M773" i="3"/>
  <c r="N773" i="3"/>
  <c r="O773" i="3"/>
  <c r="K774" i="3"/>
  <c r="L774" i="3"/>
  <c r="M774" i="3"/>
  <c r="N774" i="3"/>
  <c r="O774" i="3"/>
  <c r="K775" i="3"/>
  <c r="L775" i="3"/>
  <c r="M775" i="3"/>
  <c r="N775" i="3"/>
  <c r="O775" i="3"/>
  <c r="K776" i="3"/>
  <c r="L776" i="3"/>
  <c r="M776" i="3"/>
  <c r="N776" i="3"/>
  <c r="O776" i="3"/>
  <c r="K777" i="3"/>
  <c r="L777" i="3"/>
  <c r="M777" i="3"/>
  <c r="N777" i="3"/>
  <c r="O777" i="3"/>
  <c r="K778" i="3"/>
  <c r="L778" i="3"/>
  <c r="M778" i="3"/>
  <c r="N778" i="3"/>
  <c r="O778" i="3"/>
  <c r="K779" i="3"/>
  <c r="L779" i="3"/>
  <c r="M779" i="3"/>
  <c r="N779" i="3"/>
  <c r="O779" i="3"/>
  <c r="K780" i="3"/>
  <c r="L780" i="3"/>
  <c r="M780" i="3"/>
  <c r="N780" i="3"/>
  <c r="O780" i="3"/>
  <c r="K781" i="3"/>
  <c r="L781" i="3"/>
  <c r="M781" i="3"/>
  <c r="N781" i="3"/>
  <c r="O781" i="3"/>
  <c r="K782" i="3"/>
  <c r="L782" i="3"/>
  <c r="M782" i="3"/>
  <c r="N782" i="3"/>
  <c r="O782" i="3"/>
  <c r="K783" i="3"/>
  <c r="L783" i="3"/>
  <c r="M783" i="3"/>
  <c r="N783" i="3"/>
  <c r="O783" i="3"/>
  <c r="K784" i="3"/>
  <c r="L784" i="3"/>
  <c r="M784" i="3"/>
  <c r="N784" i="3"/>
  <c r="O784" i="3"/>
  <c r="K785" i="3"/>
  <c r="L785" i="3"/>
  <c r="M785" i="3"/>
  <c r="N785" i="3"/>
  <c r="O785" i="3"/>
  <c r="K786" i="3"/>
  <c r="L786" i="3"/>
  <c r="M786" i="3"/>
  <c r="N786" i="3"/>
  <c r="O786" i="3"/>
  <c r="K787" i="3"/>
  <c r="L787" i="3"/>
  <c r="M787" i="3"/>
  <c r="N787" i="3"/>
  <c r="O787" i="3"/>
  <c r="K788" i="3"/>
  <c r="L788" i="3"/>
  <c r="M788" i="3"/>
  <c r="N788" i="3"/>
  <c r="O788" i="3"/>
  <c r="K789" i="3"/>
  <c r="L789" i="3"/>
  <c r="M789" i="3"/>
  <c r="N789" i="3"/>
  <c r="O789" i="3"/>
  <c r="K790" i="3"/>
  <c r="L790" i="3"/>
  <c r="M790" i="3"/>
  <c r="N790" i="3"/>
  <c r="O790" i="3"/>
  <c r="K791" i="3"/>
  <c r="L791" i="3"/>
  <c r="M791" i="3"/>
  <c r="N791" i="3"/>
  <c r="O791" i="3"/>
  <c r="K792" i="3"/>
  <c r="L792" i="3"/>
  <c r="M792" i="3"/>
  <c r="N792" i="3"/>
  <c r="O792" i="3"/>
  <c r="K793" i="3"/>
  <c r="L793" i="3"/>
  <c r="M793" i="3"/>
  <c r="N793" i="3"/>
  <c r="O793" i="3"/>
  <c r="K794" i="3"/>
  <c r="L794" i="3"/>
  <c r="M794" i="3"/>
  <c r="N794" i="3"/>
  <c r="O794" i="3"/>
  <c r="K795" i="3"/>
  <c r="L795" i="3"/>
  <c r="M795" i="3"/>
  <c r="N795" i="3"/>
  <c r="O795" i="3"/>
  <c r="K796" i="3"/>
  <c r="L796" i="3"/>
  <c r="M796" i="3"/>
  <c r="N796" i="3"/>
  <c r="O796" i="3"/>
  <c r="K797" i="3"/>
  <c r="L797" i="3"/>
  <c r="M797" i="3"/>
  <c r="N797" i="3"/>
  <c r="O797" i="3"/>
  <c r="K798" i="3"/>
  <c r="L798" i="3"/>
  <c r="M798" i="3"/>
  <c r="N798" i="3"/>
  <c r="O798" i="3"/>
  <c r="K799" i="3"/>
  <c r="L799" i="3"/>
  <c r="M799" i="3"/>
  <c r="N799" i="3"/>
  <c r="O799" i="3"/>
  <c r="K800" i="3"/>
  <c r="L800" i="3"/>
  <c r="M800" i="3"/>
  <c r="N800" i="3"/>
  <c r="O800" i="3"/>
  <c r="K801" i="3"/>
  <c r="L801" i="3"/>
  <c r="M801" i="3"/>
  <c r="N801" i="3"/>
  <c r="O801" i="3"/>
  <c r="K802" i="3"/>
  <c r="L802" i="3"/>
  <c r="M802" i="3"/>
  <c r="N802" i="3"/>
  <c r="O802" i="3"/>
  <c r="K803" i="3"/>
  <c r="L803" i="3"/>
  <c r="M803" i="3"/>
  <c r="N803" i="3"/>
  <c r="O803" i="3"/>
  <c r="K804" i="3"/>
  <c r="L804" i="3"/>
  <c r="M804" i="3"/>
  <c r="N804" i="3"/>
  <c r="O804" i="3"/>
  <c r="K805" i="3"/>
  <c r="L805" i="3"/>
  <c r="M805" i="3"/>
  <c r="N805" i="3"/>
  <c r="O805" i="3"/>
  <c r="K806" i="3"/>
  <c r="L806" i="3"/>
  <c r="M806" i="3"/>
  <c r="N806" i="3"/>
  <c r="O806" i="3"/>
  <c r="K807" i="3"/>
  <c r="L807" i="3"/>
  <c r="M807" i="3"/>
  <c r="N807" i="3"/>
  <c r="O807" i="3"/>
  <c r="K808" i="3"/>
  <c r="L808" i="3"/>
  <c r="M808" i="3"/>
  <c r="N808" i="3"/>
  <c r="O808" i="3"/>
  <c r="K809" i="3"/>
  <c r="L809" i="3"/>
  <c r="M809" i="3"/>
  <c r="N809" i="3"/>
  <c r="O809" i="3"/>
  <c r="K810" i="3"/>
  <c r="L810" i="3"/>
  <c r="M810" i="3"/>
  <c r="N810" i="3"/>
  <c r="O810" i="3"/>
  <c r="K811" i="3"/>
  <c r="L811" i="3"/>
  <c r="M811" i="3"/>
  <c r="N811" i="3"/>
  <c r="O811" i="3"/>
  <c r="K812" i="3"/>
  <c r="L812" i="3"/>
  <c r="M812" i="3"/>
  <c r="N812" i="3"/>
  <c r="O812" i="3"/>
  <c r="K813" i="3"/>
  <c r="L813" i="3"/>
  <c r="M813" i="3"/>
  <c r="N813" i="3"/>
  <c r="O813" i="3"/>
  <c r="K814" i="3"/>
  <c r="L814" i="3"/>
  <c r="M814" i="3"/>
  <c r="N814" i="3"/>
  <c r="O814" i="3"/>
  <c r="K815" i="3"/>
  <c r="L815" i="3"/>
  <c r="M815" i="3"/>
  <c r="N815" i="3"/>
  <c r="O815" i="3"/>
  <c r="K816" i="3"/>
  <c r="L816" i="3"/>
  <c r="M816" i="3"/>
  <c r="N816" i="3"/>
  <c r="O816" i="3"/>
  <c r="K817" i="3"/>
  <c r="L817" i="3"/>
  <c r="M817" i="3"/>
  <c r="N817" i="3"/>
  <c r="O817" i="3"/>
  <c r="K818" i="3"/>
  <c r="L818" i="3"/>
  <c r="M818" i="3"/>
  <c r="N818" i="3"/>
  <c r="O818" i="3"/>
  <c r="K819" i="3"/>
  <c r="L819" i="3"/>
  <c r="M819" i="3"/>
  <c r="N819" i="3"/>
  <c r="O819" i="3"/>
  <c r="K820" i="3"/>
  <c r="L820" i="3"/>
  <c r="M820" i="3"/>
  <c r="N820" i="3"/>
  <c r="O820" i="3"/>
  <c r="K821" i="3"/>
  <c r="L821" i="3"/>
  <c r="M821" i="3"/>
  <c r="N821" i="3"/>
  <c r="O821" i="3"/>
  <c r="K822" i="3"/>
  <c r="L822" i="3"/>
  <c r="M822" i="3"/>
  <c r="N822" i="3"/>
  <c r="O822" i="3"/>
  <c r="K823" i="3"/>
  <c r="L823" i="3"/>
  <c r="M823" i="3"/>
  <c r="N823" i="3"/>
  <c r="O823" i="3"/>
  <c r="K824" i="3"/>
  <c r="L824" i="3"/>
  <c r="M824" i="3"/>
  <c r="N824" i="3"/>
  <c r="O824" i="3"/>
  <c r="K825" i="3"/>
  <c r="L825" i="3"/>
  <c r="M825" i="3"/>
  <c r="N825" i="3"/>
  <c r="O825" i="3"/>
  <c r="K826" i="3"/>
  <c r="L826" i="3"/>
  <c r="M826" i="3"/>
  <c r="N826" i="3"/>
  <c r="O826" i="3"/>
  <c r="K827" i="3"/>
  <c r="L827" i="3"/>
  <c r="M827" i="3"/>
  <c r="N827" i="3"/>
  <c r="O827" i="3"/>
  <c r="K828" i="3"/>
  <c r="L828" i="3"/>
  <c r="M828" i="3"/>
  <c r="N828" i="3"/>
  <c r="O828" i="3"/>
  <c r="K829" i="3"/>
  <c r="L829" i="3"/>
  <c r="M829" i="3"/>
  <c r="N829" i="3"/>
  <c r="O829" i="3"/>
  <c r="K830" i="3"/>
  <c r="L830" i="3"/>
  <c r="M830" i="3"/>
  <c r="N830" i="3"/>
  <c r="O830" i="3"/>
  <c r="K831" i="3"/>
  <c r="L831" i="3"/>
  <c r="M831" i="3"/>
  <c r="N831" i="3"/>
  <c r="O831" i="3"/>
  <c r="K832" i="3"/>
  <c r="L832" i="3"/>
  <c r="M832" i="3"/>
  <c r="N832" i="3"/>
  <c r="O832" i="3"/>
  <c r="K833" i="3"/>
  <c r="L833" i="3"/>
  <c r="M833" i="3"/>
  <c r="N833" i="3"/>
  <c r="O833" i="3"/>
  <c r="K834" i="3"/>
  <c r="L834" i="3"/>
  <c r="M834" i="3"/>
  <c r="N834" i="3"/>
  <c r="O834" i="3"/>
  <c r="K835" i="3"/>
  <c r="L835" i="3"/>
  <c r="M835" i="3"/>
  <c r="N835" i="3"/>
  <c r="O835" i="3"/>
  <c r="K836" i="3"/>
  <c r="L836" i="3"/>
  <c r="M836" i="3"/>
  <c r="N836" i="3"/>
  <c r="O836" i="3"/>
  <c r="K837" i="3"/>
  <c r="L837" i="3"/>
  <c r="M837" i="3"/>
  <c r="N837" i="3"/>
  <c r="O837" i="3"/>
  <c r="K838" i="3"/>
  <c r="L838" i="3"/>
  <c r="M838" i="3"/>
  <c r="N838" i="3"/>
  <c r="O838" i="3"/>
  <c r="K839" i="3"/>
  <c r="L839" i="3"/>
  <c r="M839" i="3"/>
  <c r="N839" i="3"/>
  <c r="O839" i="3"/>
  <c r="K840" i="3"/>
  <c r="L840" i="3"/>
  <c r="M840" i="3"/>
  <c r="N840" i="3"/>
  <c r="O840" i="3"/>
  <c r="K841" i="3"/>
  <c r="L841" i="3"/>
  <c r="M841" i="3"/>
  <c r="N841" i="3"/>
  <c r="O841" i="3"/>
  <c r="K842" i="3"/>
  <c r="L842" i="3"/>
  <c r="M842" i="3"/>
  <c r="N842" i="3"/>
  <c r="O842" i="3"/>
  <c r="K843" i="3"/>
  <c r="L843" i="3"/>
  <c r="M843" i="3"/>
  <c r="N843" i="3"/>
  <c r="O843" i="3"/>
  <c r="K844" i="3"/>
  <c r="L844" i="3"/>
  <c r="M844" i="3"/>
  <c r="N844" i="3"/>
  <c r="O844" i="3"/>
  <c r="K845" i="3"/>
  <c r="L845" i="3"/>
  <c r="M845" i="3"/>
  <c r="N845" i="3"/>
  <c r="O845" i="3"/>
  <c r="K846" i="3"/>
  <c r="L846" i="3"/>
  <c r="M846" i="3"/>
  <c r="N846" i="3"/>
  <c r="O846" i="3"/>
  <c r="K847" i="3"/>
  <c r="L847" i="3"/>
  <c r="M847" i="3"/>
  <c r="N847" i="3"/>
  <c r="O847" i="3"/>
  <c r="K848" i="3"/>
  <c r="L848" i="3"/>
  <c r="M848" i="3"/>
  <c r="N848" i="3"/>
  <c r="O848" i="3"/>
  <c r="K849" i="3"/>
  <c r="L849" i="3"/>
  <c r="M849" i="3"/>
  <c r="N849" i="3"/>
  <c r="O849" i="3"/>
  <c r="K850" i="3"/>
  <c r="L850" i="3"/>
  <c r="M850" i="3"/>
  <c r="N850" i="3"/>
  <c r="O850" i="3"/>
  <c r="K851" i="3"/>
  <c r="L851" i="3"/>
  <c r="M851" i="3"/>
  <c r="N851" i="3"/>
  <c r="O851" i="3"/>
  <c r="K852" i="3"/>
  <c r="L852" i="3"/>
  <c r="M852" i="3"/>
  <c r="N852" i="3"/>
  <c r="O852" i="3"/>
  <c r="K853" i="3"/>
  <c r="L853" i="3"/>
  <c r="M853" i="3"/>
  <c r="N853" i="3"/>
  <c r="O853" i="3"/>
  <c r="K854" i="3"/>
  <c r="L854" i="3"/>
  <c r="M854" i="3"/>
  <c r="N854" i="3"/>
  <c r="O854" i="3"/>
  <c r="K855" i="3"/>
  <c r="L855" i="3"/>
  <c r="M855" i="3"/>
  <c r="N855" i="3"/>
  <c r="O855" i="3"/>
  <c r="K856" i="3"/>
  <c r="L856" i="3"/>
  <c r="M856" i="3"/>
  <c r="N856" i="3"/>
  <c r="O856" i="3"/>
  <c r="K857" i="3"/>
  <c r="L857" i="3"/>
  <c r="M857" i="3"/>
  <c r="N857" i="3"/>
  <c r="O857" i="3"/>
  <c r="K858" i="3"/>
  <c r="L858" i="3"/>
  <c r="M858" i="3"/>
  <c r="N858" i="3"/>
  <c r="O858" i="3"/>
  <c r="K859" i="3"/>
  <c r="L859" i="3"/>
  <c r="M859" i="3"/>
  <c r="N859" i="3"/>
  <c r="O859" i="3"/>
  <c r="K860" i="3"/>
  <c r="L860" i="3"/>
  <c r="M860" i="3"/>
  <c r="N860" i="3"/>
  <c r="O860" i="3"/>
  <c r="K861" i="3"/>
  <c r="L861" i="3"/>
  <c r="M861" i="3"/>
  <c r="N861" i="3"/>
  <c r="O861" i="3"/>
  <c r="K862" i="3"/>
  <c r="L862" i="3"/>
  <c r="M862" i="3"/>
  <c r="N862" i="3"/>
  <c r="O862" i="3"/>
  <c r="K863" i="3"/>
  <c r="L863" i="3"/>
  <c r="M863" i="3"/>
  <c r="N863" i="3"/>
  <c r="O863" i="3"/>
  <c r="K864" i="3"/>
  <c r="L864" i="3"/>
  <c r="M864" i="3"/>
  <c r="N864" i="3"/>
  <c r="O864" i="3"/>
  <c r="K865" i="3"/>
  <c r="L865" i="3"/>
  <c r="M865" i="3"/>
  <c r="N865" i="3"/>
  <c r="O865" i="3"/>
  <c r="K866" i="3"/>
  <c r="L866" i="3"/>
  <c r="M866" i="3"/>
  <c r="N866" i="3"/>
  <c r="O866" i="3"/>
  <c r="K867" i="3"/>
  <c r="L867" i="3"/>
  <c r="M867" i="3"/>
  <c r="N867" i="3"/>
  <c r="O867" i="3"/>
  <c r="K868" i="3"/>
  <c r="L868" i="3"/>
  <c r="M868" i="3"/>
  <c r="N868" i="3"/>
  <c r="O868" i="3"/>
  <c r="K869" i="3"/>
  <c r="L869" i="3"/>
  <c r="M869" i="3"/>
  <c r="N869" i="3"/>
  <c r="O869" i="3"/>
  <c r="K870" i="3"/>
  <c r="L870" i="3"/>
  <c r="M870" i="3"/>
  <c r="N870" i="3"/>
  <c r="O870" i="3"/>
  <c r="K871" i="3"/>
  <c r="L871" i="3"/>
  <c r="M871" i="3"/>
  <c r="N871" i="3"/>
  <c r="O871" i="3"/>
  <c r="K872" i="3"/>
  <c r="L872" i="3"/>
  <c r="M872" i="3"/>
  <c r="N872" i="3"/>
  <c r="O872" i="3"/>
  <c r="K873" i="3"/>
  <c r="L873" i="3"/>
  <c r="M873" i="3"/>
  <c r="N873" i="3"/>
  <c r="O873" i="3"/>
  <c r="K874" i="3"/>
  <c r="L874" i="3"/>
  <c r="M874" i="3"/>
  <c r="N874" i="3"/>
  <c r="O874" i="3"/>
  <c r="K875" i="3"/>
  <c r="L875" i="3"/>
  <c r="M875" i="3"/>
  <c r="N875" i="3"/>
  <c r="O875" i="3"/>
  <c r="K876" i="3"/>
  <c r="L876" i="3"/>
  <c r="M876" i="3"/>
  <c r="N876" i="3"/>
  <c r="O876" i="3"/>
  <c r="K877" i="3"/>
  <c r="L877" i="3"/>
  <c r="M877" i="3"/>
  <c r="N877" i="3"/>
  <c r="O877" i="3"/>
  <c r="K878" i="3"/>
  <c r="L878" i="3"/>
  <c r="M878" i="3"/>
  <c r="N878" i="3"/>
  <c r="O878" i="3"/>
  <c r="K879" i="3"/>
  <c r="L879" i="3"/>
  <c r="M879" i="3"/>
  <c r="N879" i="3"/>
  <c r="O879" i="3"/>
  <c r="K880" i="3"/>
  <c r="L880" i="3"/>
  <c r="M880" i="3"/>
  <c r="N880" i="3"/>
  <c r="O880" i="3"/>
  <c r="K881" i="3"/>
  <c r="L881" i="3"/>
  <c r="M881" i="3"/>
  <c r="N881" i="3"/>
  <c r="O881" i="3"/>
  <c r="K882" i="3"/>
  <c r="L882" i="3"/>
  <c r="M882" i="3"/>
  <c r="N882" i="3"/>
  <c r="O882" i="3"/>
  <c r="K883" i="3"/>
  <c r="L883" i="3"/>
  <c r="M883" i="3"/>
  <c r="N883" i="3"/>
  <c r="O883" i="3"/>
  <c r="K884" i="3"/>
  <c r="L884" i="3"/>
  <c r="M884" i="3"/>
  <c r="N884" i="3"/>
  <c r="O884" i="3"/>
  <c r="K885" i="3"/>
  <c r="L885" i="3"/>
  <c r="M885" i="3"/>
  <c r="N885" i="3"/>
  <c r="O885" i="3"/>
  <c r="K886" i="3"/>
  <c r="L886" i="3"/>
  <c r="M886" i="3"/>
  <c r="N886" i="3"/>
  <c r="O886" i="3"/>
  <c r="K887" i="3"/>
  <c r="L887" i="3"/>
  <c r="M887" i="3"/>
  <c r="N887" i="3"/>
  <c r="O887" i="3"/>
  <c r="K888" i="3"/>
  <c r="L888" i="3"/>
  <c r="M888" i="3"/>
  <c r="N888" i="3"/>
  <c r="O888" i="3"/>
  <c r="K889" i="3"/>
  <c r="L889" i="3"/>
  <c r="M889" i="3"/>
  <c r="N889" i="3"/>
  <c r="O889" i="3"/>
  <c r="K890" i="3"/>
  <c r="L890" i="3"/>
  <c r="M890" i="3"/>
  <c r="N890" i="3"/>
  <c r="O890" i="3"/>
  <c r="K891" i="3"/>
  <c r="L891" i="3"/>
  <c r="M891" i="3"/>
  <c r="N891" i="3"/>
  <c r="O891" i="3"/>
  <c r="K892" i="3"/>
  <c r="L892" i="3"/>
  <c r="M892" i="3"/>
  <c r="N892" i="3"/>
  <c r="O892" i="3"/>
  <c r="K893" i="3"/>
  <c r="L893" i="3"/>
  <c r="M893" i="3"/>
  <c r="N893" i="3"/>
  <c r="O893" i="3"/>
  <c r="K894" i="3"/>
  <c r="L894" i="3"/>
  <c r="M894" i="3"/>
  <c r="N894" i="3"/>
  <c r="O894" i="3"/>
  <c r="K895" i="3"/>
  <c r="L895" i="3"/>
  <c r="M895" i="3"/>
  <c r="N895" i="3"/>
  <c r="O895" i="3"/>
  <c r="K896" i="3"/>
  <c r="L896" i="3"/>
  <c r="M896" i="3"/>
  <c r="N896" i="3"/>
  <c r="O896" i="3"/>
  <c r="K897" i="3"/>
  <c r="L897" i="3"/>
  <c r="M897" i="3"/>
  <c r="N897" i="3"/>
  <c r="O897" i="3"/>
  <c r="K898" i="3"/>
  <c r="L898" i="3"/>
  <c r="M898" i="3"/>
  <c r="N898" i="3"/>
  <c r="O898" i="3"/>
  <c r="K899" i="3"/>
  <c r="L899" i="3"/>
  <c r="M899" i="3"/>
  <c r="N899" i="3"/>
  <c r="O899" i="3"/>
  <c r="K900" i="3"/>
  <c r="L900" i="3"/>
  <c r="M900" i="3"/>
  <c r="N900" i="3"/>
  <c r="O900" i="3"/>
  <c r="K901" i="3"/>
  <c r="L901" i="3"/>
  <c r="M901" i="3"/>
  <c r="N901" i="3"/>
  <c r="O901" i="3"/>
  <c r="K902" i="3"/>
  <c r="L902" i="3"/>
  <c r="M902" i="3"/>
  <c r="N902" i="3"/>
  <c r="O902" i="3"/>
  <c r="K903" i="3"/>
  <c r="L903" i="3"/>
  <c r="M903" i="3"/>
  <c r="N903" i="3"/>
  <c r="O903" i="3"/>
  <c r="K904" i="3"/>
  <c r="L904" i="3"/>
  <c r="M904" i="3"/>
  <c r="N904" i="3"/>
  <c r="O904" i="3"/>
  <c r="K905" i="3"/>
  <c r="L905" i="3"/>
  <c r="M905" i="3"/>
  <c r="N905" i="3"/>
  <c r="O905" i="3"/>
  <c r="K906" i="3"/>
  <c r="L906" i="3"/>
  <c r="M906" i="3"/>
  <c r="N906" i="3"/>
  <c r="O906" i="3"/>
  <c r="K907" i="3"/>
  <c r="L907" i="3"/>
  <c r="M907" i="3"/>
  <c r="N907" i="3"/>
  <c r="O907" i="3"/>
  <c r="K908" i="3"/>
  <c r="L908" i="3"/>
  <c r="M908" i="3"/>
  <c r="N908" i="3"/>
  <c r="O908" i="3"/>
  <c r="K909" i="3"/>
  <c r="L909" i="3"/>
  <c r="M909" i="3"/>
  <c r="N909" i="3"/>
  <c r="O909" i="3"/>
  <c r="K910" i="3"/>
  <c r="L910" i="3"/>
  <c r="M910" i="3"/>
  <c r="N910" i="3"/>
  <c r="O910" i="3"/>
  <c r="K911" i="3"/>
  <c r="L911" i="3"/>
  <c r="M911" i="3"/>
  <c r="N911" i="3"/>
  <c r="O911" i="3"/>
  <c r="K912" i="3"/>
  <c r="L912" i="3"/>
  <c r="M912" i="3"/>
  <c r="N912" i="3"/>
  <c r="O912" i="3"/>
  <c r="K913" i="3"/>
  <c r="L913" i="3"/>
  <c r="M913" i="3"/>
  <c r="N913" i="3"/>
  <c r="O913" i="3"/>
  <c r="K914" i="3"/>
  <c r="L914" i="3"/>
  <c r="M914" i="3"/>
  <c r="N914" i="3"/>
  <c r="O914" i="3"/>
  <c r="K915" i="3"/>
  <c r="L915" i="3"/>
  <c r="M915" i="3"/>
  <c r="N915" i="3"/>
  <c r="O915" i="3"/>
  <c r="K916" i="3"/>
  <c r="L916" i="3"/>
  <c r="M916" i="3"/>
  <c r="N916" i="3"/>
  <c r="O916" i="3"/>
  <c r="K917" i="3"/>
  <c r="L917" i="3"/>
  <c r="M917" i="3"/>
  <c r="N917" i="3"/>
  <c r="O917" i="3"/>
  <c r="K918" i="3"/>
  <c r="L918" i="3"/>
  <c r="M918" i="3"/>
  <c r="N918" i="3"/>
  <c r="O918" i="3"/>
  <c r="K919" i="3"/>
  <c r="L919" i="3"/>
  <c r="M919" i="3"/>
  <c r="N919" i="3"/>
  <c r="O919" i="3"/>
  <c r="K920" i="3"/>
  <c r="L920" i="3"/>
  <c r="M920" i="3"/>
  <c r="N920" i="3"/>
  <c r="O920" i="3"/>
  <c r="K921" i="3"/>
  <c r="L921" i="3"/>
  <c r="M921" i="3"/>
  <c r="N921" i="3"/>
  <c r="O921" i="3"/>
  <c r="K922" i="3"/>
  <c r="L922" i="3"/>
  <c r="M922" i="3"/>
  <c r="N922" i="3"/>
  <c r="O922" i="3"/>
  <c r="K923" i="3"/>
  <c r="L923" i="3"/>
  <c r="M923" i="3"/>
  <c r="N923" i="3"/>
  <c r="O923" i="3"/>
  <c r="K924" i="3"/>
  <c r="L924" i="3"/>
  <c r="M924" i="3"/>
  <c r="N924" i="3"/>
  <c r="O924" i="3"/>
  <c r="K925" i="3"/>
  <c r="L925" i="3"/>
  <c r="M925" i="3"/>
  <c r="N925" i="3"/>
  <c r="O925" i="3"/>
  <c r="K926" i="3"/>
  <c r="L926" i="3"/>
  <c r="M926" i="3"/>
  <c r="N926" i="3"/>
  <c r="O926" i="3"/>
  <c r="K927" i="3"/>
  <c r="L927" i="3"/>
  <c r="M927" i="3"/>
  <c r="N927" i="3"/>
  <c r="O927" i="3"/>
  <c r="K928" i="3"/>
  <c r="L928" i="3"/>
  <c r="M928" i="3"/>
  <c r="N928" i="3"/>
  <c r="O928" i="3"/>
  <c r="K929" i="3"/>
  <c r="L929" i="3"/>
  <c r="M929" i="3"/>
  <c r="N929" i="3"/>
  <c r="O929" i="3"/>
  <c r="K930" i="3"/>
  <c r="L930" i="3"/>
  <c r="M930" i="3"/>
  <c r="N930" i="3"/>
  <c r="O930" i="3"/>
  <c r="K931" i="3"/>
  <c r="L931" i="3"/>
  <c r="M931" i="3"/>
  <c r="N931" i="3"/>
  <c r="O931" i="3"/>
  <c r="K932" i="3"/>
  <c r="L932" i="3"/>
  <c r="M932" i="3"/>
  <c r="N932" i="3"/>
  <c r="O932" i="3"/>
  <c r="K933" i="3"/>
  <c r="L933" i="3"/>
  <c r="M933" i="3"/>
  <c r="N933" i="3"/>
  <c r="O933" i="3"/>
  <c r="K934" i="3"/>
  <c r="L934" i="3"/>
  <c r="M934" i="3"/>
  <c r="N934" i="3"/>
  <c r="O934" i="3"/>
  <c r="K935" i="3"/>
  <c r="L935" i="3"/>
  <c r="M935" i="3"/>
  <c r="N935" i="3"/>
  <c r="O935" i="3"/>
  <c r="K936" i="3"/>
  <c r="L936" i="3"/>
  <c r="M936" i="3"/>
  <c r="N936" i="3"/>
  <c r="O936" i="3"/>
  <c r="K937" i="3"/>
  <c r="L937" i="3"/>
  <c r="M937" i="3"/>
  <c r="N937" i="3"/>
  <c r="O937" i="3"/>
  <c r="K938" i="3"/>
  <c r="L938" i="3"/>
  <c r="M938" i="3"/>
  <c r="N938" i="3"/>
  <c r="O938" i="3"/>
  <c r="K939" i="3"/>
  <c r="L939" i="3"/>
  <c r="M939" i="3"/>
  <c r="N939" i="3"/>
  <c r="O939" i="3"/>
  <c r="K940" i="3"/>
  <c r="L940" i="3"/>
  <c r="M940" i="3"/>
  <c r="N940" i="3"/>
  <c r="O940" i="3"/>
  <c r="K941" i="3"/>
  <c r="L941" i="3"/>
  <c r="M941" i="3"/>
  <c r="N941" i="3"/>
  <c r="O941" i="3"/>
  <c r="K942" i="3"/>
  <c r="L942" i="3"/>
  <c r="M942" i="3"/>
  <c r="N942" i="3"/>
  <c r="O942" i="3"/>
  <c r="K943" i="3"/>
  <c r="L943" i="3"/>
  <c r="M943" i="3"/>
  <c r="N943" i="3"/>
  <c r="O943" i="3"/>
  <c r="K944" i="3"/>
  <c r="L944" i="3"/>
  <c r="M944" i="3"/>
  <c r="N944" i="3"/>
  <c r="O944" i="3"/>
  <c r="K945" i="3"/>
  <c r="L945" i="3"/>
  <c r="M945" i="3"/>
  <c r="N945" i="3"/>
  <c r="O945" i="3"/>
  <c r="K946" i="3"/>
  <c r="L946" i="3"/>
  <c r="M946" i="3"/>
  <c r="N946" i="3"/>
  <c r="O946" i="3"/>
  <c r="K947" i="3"/>
  <c r="L947" i="3"/>
  <c r="M947" i="3"/>
  <c r="N947" i="3"/>
  <c r="O947" i="3"/>
  <c r="K948" i="3"/>
  <c r="L948" i="3"/>
  <c r="M948" i="3"/>
  <c r="N948" i="3"/>
  <c r="O948" i="3"/>
  <c r="K949" i="3"/>
  <c r="L949" i="3"/>
  <c r="M949" i="3"/>
  <c r="N949" i="3"/>
  <c r="O949" i="3"/>
  <c r="K950" i="3"/>
  <c r="L950" i="3"/>
  <c r="M950" i="3"/>
  <c r="N950" i="3"/>
  <c r="O950" i="3"/>
  <c r="K951" i="3"/>
  <c r="L951" i="3"/>
  <c r="M951" i="3"/>
  <c r="N951" i="3"/>
  <c r="O951" i="3"/>
  <c r="K952" i="3"/>
  <c r="L952" i="3"/>
  <c r="M952" i="3"/>
  <c r="N952" i="3"/>
  <c r="O952" i="3"/>
  <c r="K953" i="3"/>
  <c r="L953" i="3"/>
  <c r="M953" i="3"/>
  <c r="N953" i="3"/>
  <c r="O953" i="3"/>
  <c r="K954" i="3"/>
  <c r="L954" i="3"/>
  <c r="M954" i="3"/>
  <c r="N954" i="3"/>
  <c r="O954" i="3"/>
  <c r="K955" i="3"/>
  <c r="L955" i="3"/>
  <c r="M955" i="3"/>
  <c r="N955" i="3"/>
  <c r="O955" i="3"/>
  <c r="K956" i="3"/>
  <c r="L956" i="3"/>
  <c r="M956" i="3"/>
  <c r="N956" i="3"/>
  <c r="O956" i="3"/>
  <c r="K957" i="3"/>
  <c r="L957" i="3"/>
  <c r="M957" i="3"/>
  <c r="N957" i="3"/>
  <c r="O957" i="3"/>
  <c r="K958" i="3"/>
  <c r="L958" i="3"/>
  <c r="M958" i="3"/>
  <c r="N958" i="3"/>
  <c r="O958" i="3"/>
  <c r="K959" i="3"/>
  <c r="L959" i="3"/>
  <c r="M959" i="3"/>
  <c r="N959" i="3"/>
  <c r="O959" i="3"/>
  <c r="K960" i="3"/>
  <c r="L960" i="3"/>
  <c r="M960" i="3"/>
  <c r="N960" i="3"/>
  <c r="O960" i="3"/>
  <c r="K961" i="3"/>
  <c r="L961" i="3"/>
  <c r="M961" i="3"/>
  <c r="N961" i="3"/>
  <c r="O961" i="3"/>
  <c r="K962" i="3"/>
  <c r="L962" i="3"/>
  <c r="M962" i="3"/>
  <c r="N962" i="3"/>
  <c r="O962" i="3"/>
  <c r="K963" i="3"/>
  <c r="L963" i="3"/>
  <c r="M963" i="3"/>
  <c r="N963" i="3"/>
  <c r="O963" i="3"/>
  <c r="K964" i="3"/>
  <c r="L964" i="3"/>
  <c r="M964" i="3"/>
  <c r="N964" i="3"/>
  <c r="O964" i="3"/>
  <c r="K965" i="3"/>
  <c r="L965" i="3"/>
  <c r="M965" i="3"/>
  <c r="N965" i="3"/>
  <c r="O965" i="3"/>
  <c r="K966" i="3"/>
  <c r="L966" i="3"/>
  <c r="M966" i="3"/>
  <c r="N966" i="3"/>
  <c r="O966" i="3"/>
  <c r="K967" i="3"/>
  <c r="L967" i="3"/>
  <c r="M967" i="3"/>
  <c r="N967" i="3"/>
  <c r="O967" i="3"/>
  <c r="K968" i="3"/>
  <c r="L968" i="3"/>
  <c r="M968" i="3"/>
  <c r="N968" i="3"/>
  <c r="O968" i="3"/>
  <c r="K969" i="3"/>
  <c r="L969" i="3"/>
  <c r="M969" i="3"/>
  <c r="N969" i="3"/>
  <c r="O969" i="3"/>
  <c r="K970" i="3"/>
  <c r="L970" i="3"/>
  <c r="M970" i="3"/>
  <c r="N970" i="3"/>
  <c r="O970" i="3"/>
  <c r="K971" i="3"/>
  <c r="L971" i="3"/>
  <c r="M971" i="3"/>
  <c r="N971" i="3"/>
  <c r="O971" i="3"/>
  <c r="K972" i="3"/>
  <c r="L972" i="3"/>
  <c r="M972" i="3"/>
  <c r="N972" i="3"/>
  <c r="O972" i="3"/>
  <c r="K973" i="3"/>
  <c r="L973" i="3"/>
  <c r="M973" i="3"/>
  <c r="N973" i="3"/>
  <c r="O973" i="3"/>
  <c r="K974" i="3"/>
  <c r="L974" i="3"/>
  <c r="M974" i="3"/>
  <c r="N974" i="3"/>
  <c r="O974" i="3"/>
  <c r="K975" i="3"/>
  <c r="L975" i="3"/>
  <c r="M975" i="3"/>
  <c r="N975" i="3"/>
  <c r="O975" i="3"/>
  <c r="K976" i="3"/>
  <c r="L976" i="3"/>
  <c r="M976" i="3"/>
  <c r="N976" i="3"/>
  <c r="O976" i="3"/>
  <c r="K977" i="3"/>
  <c r="L977" i="3"/>
  <c r="M977" i="3"/>
  <c r="N977" i="3"/>
  <c r="O977" i="3"/>
  <c r="K978" i="3"/>
  <c r="L978" i="3"/>
  <c r="M978" i="3"/>
  <c r="N978" i="3"/>
  <c r="O978" i="3"/>
  <c r="K979" i="3"/>
  <c r="L979" i="3"/>
  <c r="M979" i="3"/>
  <c r="N979" i="3"/>
  <c r="O979" i="3"/>
  <c r="K980" i="3"/>
  <c r="L980" i="3"/>
  <c r="M980" i="3"/>
  <c r="N980" i="3"/>
  <c r="O980" i="3"/>
  <c r="K981" i="3"/>
  <c r="L981" i="3"/>
  <c r="M981" i="3"/>
  <c r="N981" i="3"/>
  <c r="O981" i="3"/>
  <c r="K982" i="3"/>
  <c r="L982" i="3"/>
  <c r="M982" i="3"/>
  <c r="N982" i="3"/>
  <c r="O982" i="3"/>
  <c r="K983" i="3"/>
  <c r="L983" i="3"/>
  <c r="M983" i="3"/>
  <c r="N983" i="3"/>
  <c r="O983" i="3"/>
  <c r="K984" i="3"/>
  <c r="L984" i="3"/>
  <c r="M984" i="3"/>
  <c r="N984" i="3"/>
  <c r="O984" i="3"/>
  <c r="K985" i="3"/>
  <c r="L985" i="3"/>
  <c r="M985" i="3"/>
  <c r="N985" i="3"/>
  <c r="O985" i="3"/>
  <c r="K986" i="3"/>
  <c r="L986" i="3"/>
  <c r="M986" i="3"/>
  <c r="N986" i="3"/>
  <c r="O986" i="3"/>
  <c r="K987" i="3"/>
  <c r="L987" i="3"/>
  <c r="M987" i="3"/>
  <c r="N987" i="3"/>
  <c r="O987" i="3"/>
  <c r="K988" i="3"/>
  <c r="L988" i="3"/>
  <c r="M988" i="3"/>
  <c r="N988" i="3"/>
  <c r="O988" i="3"/>
  <c r="K989" i="3"/>
  <c r="L989" i="3"/>
  <c r="M989" i="3"/>
  <c r="N989" i="3"/>
  <c r="O989" i="3"/>
  <c r="K990" i="3"/>
  <c r="L990" i="3"/>
  <c r="M990" i="3"/>
  <c r="N990" i="3"/>
  <c r="O990" i="3"/>
  <c r="K991" i="3"/>
  <c r="L991" i="3"/>
  <c r="M991" i="3"/>
  <c r="N991" i="3"/>
  <c r="O991" i="3"/>
  <c r="K992" i="3"/>
  <c r="L992" i="3"/>
  <c r="M992" i="3"/>
  <c r="N992" i="3"/>
  <c r="O992" i="3"/>
  <c r="K993" i="3"/>
  <c r="L993" i="3"/>
  <c r="M993" i="3"/>
  <c r="N993" i="3"/>
  <c r="O993" i="3"/>
  <c r="K994" i="3"/>
  <c r="L994" i="3"/>
  <c r="M994" i="3"/>
  <c r="N994" i="3"/>
  <c r="O994" i="3"/>
  <c r="K995" i="3"/>
  <c r="L995" i="3"/>
  <c r="M995" i="3"/>
  <c r="N995" i="3"/>
  <c r="O995" i="3"/>
  <c r="K996" i="3"/>
  <c r="L996" i="3"/>
  <c r="M996" i="3"/>
  <c r="N996" i="3"/>
  <c r="O996" i="3"/>
  <c r="K997" i="3"/>
  <c r="L997" i="3"/>
  <c r="M997" i="3"/>
  <c r="N997" i="3"/>
  <c r="O997" i="3"/>
  <c r="K998" i="3"/>
  <c r="L998" i="3"/>
  <c r="M998" i="3"/>
  <c r="N998" i="3"/>
  <c r="O998" i="3"/>
  <c r="K999" i="3"/>
  <c r="L999" i="3"/>
  <c r="M999" i="3"/>
  <c r="N999" i="3"/>
  <c r="O999" i="3"/>
  <c r="K1000" i="3"/>
  <c r="L1000" i="3"/>
  <c r="M1000" i="3"/>
  <c r="N1000" i="3"/>
  <c r="O1000" i="3"/>
  <c r="K1001" i="3"/>
  <c r="L1001" i="3"/>
  <c r="M1001" i="3"/>
  <c r="N1001" i="3"/>
  <c r="O1001" i="3"/>
  <c r="K1002" i="3"/>
  <c r="L1002" i="3"/>
  <c r="M1002" i="3"/>
  <c r="N1002" i="3"/>
  <c r="O1002" i="3"/>
  <c r="K1003" i="3"/>
  <c r="L1003" i="3"/>
  <c r="M1003" i="3"/>
  <c r="N1003" i="3"/>
  <c r="O1003" i="3"/>
  <c r="K1004" i="3"/>
  <c r="L1004" i="3"/>
  <c r="M1004" i="3"/>
  <c r="N1004" i="3"/>
  <c r="O1004" i="3"/>
  <c r="K1005" i="3"/>
  <c r="L1005" i="3"/>
  <c r="M1005" i="3"/>
  <c r="N1005" i="3"/>
  <c r="O1005" i="3"/>
  <c r="K1006" i="3"/>
  <c r="L1006" i="3"/>
  <c r="M1006" i="3"/>
  <c r="N1006" i="3"/>
  <c r="O1006" i="3"/>
  <c r="K1007" i="3"/>
  <c r="L1007" i="3"/>
  <c r="M1007" i="3"/>
  <c r="N1007" i="3"/>
  <c r="O1007" i="3"/>
  <c r="K1008" i="3"/>
  <c r="L1008" i="3"/>
  <c r="M1008" i="3"/>
  <c r="N1008" i="3"/>
  <c r="O1008" i="3"/>
  <c r="K1009" i="3"/>
  <c r="L1009" i="3"/>
  <c r="M1009" i="3"/>
  <c r="N1009" i="3"/>
  <c r="O1009" i="3"/>
  <c r="K1010" i="3"/>
  <c r="L1010" i="3"/>
  <c r="M1010" i="3"/>
  <c r="N1010" i="3"/>
  <c r="O1010" i="3"/>
  <c r="K1011" i="3"/>
  <c r="L1011" i="3"/>
  <c r="M1011" i="3"/>
  <c r="N1011" i="3"/>
  <c r="O1011" i="3"/>
  <c r="K1012" i="3"/>
  <c r="L1012" i="3"/>
  <c r="M1012" i="3"/>
  <c r="N1012" i="3"/>
  <c r="O1012" i="3"/>
  <c r="K1013" i="3"/>
  <c r="L1013" i="3"/>
  <c r="M1013" i="3"/>
  <c r="N1013" i="3"/>
  <c r="O1013" i="3"/>
  <c r="K1014" i="3"/>
  <c r="L1014" i="3"/>
  <c r="M1014" i="3"/>
  <c r="N1014" i="3"/>
  <c r="O1014" i="3"/>
  <c r="K1015" i="3"/>
  <c r="L1015" i="3"/>
  <c r="M1015" i="3"/>
  <c r="N1015" i="3"/>
  <c r="O1015" i="3"/>
  <c r="K1016" i="3"/>
  <c r="L1016" i="3"/>
  <c r="M1016" i="3"/>
  <c r="N1016" i="3"/>
  <c r="O1016" i="3"/>
  <c r="K1017" i="3"/>
  <c r="L1017" i="3"/>
  <c r="M1017" i="3"/>
  <c r="N1017" i="3"/>
  <c r="O1017" i="3"/>
  <c r="K1018" i="3"/>
  <c r="L1018" i="3"/>
  <c r="M1018" i="3"/>
  <c r="N1018" i="3"/>
  <c r="O1018" i="3"/>
  <c r="K1019" i="3"/>
  <c r="L1019" i="3"/>
  <c r="M1019" i="3"/>
  <c r="N1019" i="3"/>
  <c r="O1019" i="3"/>
  <c r="K1020" i="3"/>
  <c r="L1020" i="3"/>
  <c r="M1020" i="3"/>
  <c r="N1020" i="3"/>
  <c r="O1020" i="3"/>
  <c r="K1021" i="3"/>
  <c r="L1021" i="3"/>
  <c r="M1021" i="3"/>
  <c r="N1021" i="3"/>
  <c r="O1021" i="3"/>
  <c r="K1022" i="3"/>
  <c r="L1022" i="3"/>
  <c r="M1022" i="3"/>
  <c r="N1022" i="3"/>
  <c r="O1022" i="3"/>
  <c r="K1023" i="3"/>
  <c r="L1023" i="3"/>
  <c r="M1023" i="3"/>
  <c r="N1023" i="3"/>
  <c r="O1023" i="3"/>
  <c r="K1024" i="3"/>
  <c r="L1024" i="3"/>
  <c r="M1024" i="3"/>
  <c r="N1024" i="3"/>
  <c r="O1024" i="3"/>
  <c r="K1025" i="3"/>
  <c r="L1025" i="3"/>
  <c r="M1025" i="3"/>
  <c r="N1025" i="3"/>
  <c r="O1025" i="3"/>
  <c r="K1026" i="3"/>
  <c r="L1026" i="3"/>
  <c r="M1026" i="3"/>
  <c r="N1026" i="3"/>
  <c r="O1026" i="3"/>
  <c r="K1027" i="3"/>
  <c r="L1027" i="3"/>
  <c r="M1027" i="3"/>
  <c r="N1027" i="3"/>
  <c r="O1027" i="3"/>
  <c r="K1028" i="3"/>
  <c r="L1028" i="3"/>
  <c r="M1028" i="3"/>
  <c r="N1028" i="3"/>
  <c r="O1028" i="3"/>
  <c r="K1029" i="3"/>
  <c r="L1029" i="3"/>
  <c r="M1029" i="3"/>
  <c r="N1029" i="3"/>
  <c r="O1029" i="3"/>
  <c r="K1030" i="3"/>
  <c r="L1030" i="3"/>
  <c r="M1030" i="3"/>
  <c r="N1030" i="3"/>
  <c r="O1030" i="3"/>
  <c r="K1031" i="3"/>
  <c r="L1031" i="3"/>
  <c r="M1031" i="3"/>
  <c r="N1031" i="3"/>
  <c r="O1031" i="3"/>
  <c r="K1032" i="3"/>
  <c r="L1032" i="3"/>
  <c r="M1032" i="3"/>
  <c r="N1032" i="3"/>
  <c r="O1032" i="3"/>
  <c r="K1033" i="3"/>
  <c r="L1033" i="3"/>
  <c r="M1033" i="3"/>
  <c r="N1033" i="3"/>
  <c r="O1033" i="3"/>
  <c r="K1034" i="3"/>
  <c r="L1034" i="3"/>
  <c r="M1034" i="3"/>
  <c r="N1034" i="3"/>
  <c r="O1034" i="3"/>
  <c r="K1035" i="3"/>
  <c r="L1035" i="3"/>
  <c r="M1035" i="3"/>
  <c r="N1035" i="3"/>
  <c r="O1035" i="3"/>
  <c r="K1036" i="3"/>
  <c r="L1036" i="3"/>
  <c r="M1036" i="3"/>
  <c r="N1036" i="3"/>
  <c r="O1036" i="3"/>
  <c r="K1037" i="3"/>
  <c r="L1037" i="3"/>
  <c r="M1037" i="3"/>
  <c r="N1037" i="3"/>
  <c r="O1037" i="3"/>
  <c r="K1038" i="3"/>
  <c r="L1038" i="3"/>
  <c r="M1038" i="3"/>
  <c r="N1038" i="3"/>
  <c r="O1038" i="3"/>
  <c r="K1039" i="3"/>
  <c r="L1039" i="3"/>
  <c r="M1039" i="3"/>
  <c r="N1039" i="3"/>
  <c r="O1039" i="3"/>
  <c r="K1040" i="3"/>
  <c r="L1040" i="3"/>
  <c r="M1040" i="3"/>
  <c r="N1040" i="3"/>
  <c r="O1040" i="3"/>
  <c r="K1041" i="3"/>
  <c r="L1041" i="3"/>
  <c r="M1041" i="3"/>
  <c r="N1041" i="3"/>
  <c r="O1041" i="3"/>
  <c r="K1042" i="3"/>
  <c r="L1042" i="3"/>
  <c r="M1042" i="3"/>
  <c r="N1042" i="3"/>
  <c r="O1042" i="3"/>
  <c r="K1043" i="3"/>
  <c r="L1043" i="3"/>
  <c r="M1043" i="3"/>
  <c r="N1043" i="3"/>
  <c r="O1043" i="3"/>
  <c r="K1044" i="3"/>
  <c r="L1044" i="3"/>
  <c r="M1044" i="3"/>
  <c r="N1044" i="3"/>
  <c r="O1044" i="3"/>
  <c r="K1045" i="3"/>
  <c r="L1045" i="3"/>
  <c r="M1045" i="3"/>
  <c r="N1045" i="3"/>
  <c r="O1045" i="3"/>
  <c r="K1046" i="3"/>
  <c r="L1046" i="3"/>
  <c r="M1046" i="3"/>
  <c r="N1046" i="3"/>
  <c r="O1046" i="3"/>
  <c r="K1047" i="3"/>
  <c r="L1047" i="3"/>
  <c r="M1047" i="3"/>
  <c r="N1047" i="3"/>
  <c r="O1047" i="3"/>
  <c r="K1048" i="3"/>
  <c r="L1048" i="3"/>
  <c r="M1048" i="3"/>
  <c r="N1048" i="3"/>
  <c r="O1048" i="3"/>
  <c r="K1049" i="3"/>
  <c r="L1049" i="3"/>
  <c r="M1049" i="3"/>
  <c r="N1049" i="3"/>
  <c r="O1049" i="3"/>
  <c r="K1050" i="3"/>
  <c r="L1050" i="3"/>
  <c r="M1050" i="3"/>
  <c r="N1050" i="3"/>
  <c r="O1050" i="3"/>
  <c r="K1051" i="3"/>
  <c r="L1051" i="3"/>
  <c r="M1051" i="3"/>
  <c r="N1051" i="3"/>
  <c r="O1051" i="3"/>
  <c r="K1052" i="3"/>
  <c r="L1052" i="3"/>
  <c r="M1052" i="3"/>
  <c r="N1052" i="3"/>
  <c r="O1052" i="3"/>
  <c r="K1053" i="3"/>
  <c r="L1053" i="3"/>
  <c r="M1053" i="3"/>
  <c r="N1053" i="3"/>
  <c r="O1053" i="3"/>
  <c r="K1054" i="3"/>
  <c r="L1054" i="3"/>
  <c r="M1054" i="3"/>
  <c r="N1054" i="3"/>
  <c r="O1054" i="3"/>
  <c r="K1055" i="3"/>
  <c r="L1055" i="3"/>
  <c r="M1055" i="3"/>
  <c r="N1055" i="3"/>
  <c r="O1055" i="3"/>
  <c r="K1056" i="3"/>
  <c r="L1056" i="3"/>
  <c r="M1056" i="3"/>
  <c r="N1056" i="3"/>
  <c r="O1056" i="3"/>
  <c r="K1057" i="3"/>
  <c r="L1057" i="3"/>
  <c r="M1057" i="3"/>
  <c r="N1057" i="3"/>
  <c r="O1057" i="3"/>
  <c r="K1058" i="3"/>
  <c r="L1058" i="3"/>
  <c r="M1058" i="3"/>
  <c r="N1058" i="3"/>
  <c r="O1058" i="3"/>
  <c r="K1059" i="3"/>
  <c r="L1059" i="3"/>
  <c r="M1059" i="3"/>
  <c r="N1059" i="3"/>
  <c r="O1059" i="3"/>
  <c r="K1060" i="3"/>
  <c r="L1060" i="3"/>
  <c r="M1060" i="3"/>
  <c r="N1060" i="3"/>
  <c r="O1060" i="3"/>
  <c r="K1061" i="3"/>
  <c r="L1061" i="3"/>
  <c r="M1061" i="3"/>
  <c r="N1061" i="3"/>
  <c r="O1061" i="3"/>
  <c r="K1062" i="3"/>
  <c r="L1062" i="3"/>
  <c r="M1062" i="3"/>
  <c r="N1062" i="3"/>
  <c r="O1062" i="3"/>
  <c r="K1063" i="3"/>
  <c r="L1063" i="3"/>
  <c r="M1063" i="3"/>
  <c r="N1063" i="3"/>
  <c r="O1063" i="3"/>
  <c r="K1064" i="3"/>
  <c r="L1064" i="3"/>
  <c r="M1064" i="3"/>
  <c r="N1064" i="3"/>
  <c r="O1064" i="3"/>
  <c r="K1065" i="3"/>
  <c r="L1065" i="3"/>
  <c r="M1065" i="3"/>
  <c r="N1065" i="3"/>
  <c r="O1065" i="3"/>
  <c r="K1066" i="3"/>
  <c r="L1066" i="3"/>
  <c r="M1066" i="3"/>
  <c r="N1066" i="3"/>
  <c r="O1066" i="3"/>
  <c r="K1067" i="3"/>
  <c r="L1067" i="3"/>
  <c r="M1067" i="3"/>
  <c r="N1067" i="3"/>
  <c r="O1067" i="3"/>
  <c r="K1068" i="3"/>
  <c r="L1068" i="3"/>
  <c r="M1068" i="3"/>
  <c r="N1068" i="3"/>
  <c r="O1068" i="3"/>
  <c r="K1069" i="3"/>
  <c r="L1069" i="3"/>
  <c r="M1069" i="3"/>
  <c r="N1069" i="3"/>
  <c r="O1069" i="3"/>
  <c r="K1070" i="3"/>
  <c r="L1070" i="3"/>
  <c r="M1070" i="3"/>
  <c r="N1070" i="3"/>
  <c r="O1070" i="3"/>
  <c r="K1071" i="3"/>
  <c r="L1071" i="3"/>
  <c r="M1071" i="3"/>
  <c r="N1071" i="3"/>
  <c r="O1071" i="3"/>
  <c r="K1072" i="3"/>
  <c r="L1072" i="3"/>
  <c r="M1072" i="3"/>
  <c r="N1072" i="3"/>
  <c r="O1072" i="3"/>
  <c r="K1073" i="3"/>
  <c r="L1073" i="3"/>
  <c r="M1073" i="3"/>
  <c r="N1073" i="3"/>
  <c r="O1073" i="3"/>
  <c r="K1074" i="3"/>
  <c r="L1074" i="3"/>
  <c r="M1074" i="3"/>
  <c r="N1074" i="3"/>
  <c r="O1074" i="3"/>
  <c r="K1075" i="3"/>
  <c r="L1075" i="3"/>
  <c r="M1075" i="3"/>
  <c r="N1075" i="3"/>
  <c r="O1075" i="3"/>
  <c r="K1076" i="3"/>
  <c r="L1076" i="3"/>
  <c r="M1076" i="3"/>
  <c r="N1076" i="3"/>
  <c r="O1076" i="3"/>
  <c r="K1077" i="3"/>
  <c r="L1077" i="3"/>
  <c r="M1077" i="3"/>
  <c r="N1077" i="3"/>
  <c r="O1077" i="3"/>
  <c r="K1078" i="3"/>
  <c r="L1078" i="3"/>
  <c r="M1078" i="3"/>
  <c r="N1078" i="3"/>
  <c r="O1078" i="3"/>
  <c r="K1079" i="3"/>
  <c r="L1079" i="3"/>
  <c r="M1079" i="3"/>
  <c r="N1079" i="3"/>
  <c r="O1079" i="3"/>
  <c r="K1080" i="3"/>
  <c r="L1080" i="3"/>
  <c r="M1080" i="3"/>
  <c r="N1080" i="3"/>
  <c r="O1080" i="3"/>
  <c r="K1081" i="3"/>
  <c r="L1081" i="3"/>
  <c r="M1081" i="3"/>
  <c r="N1081" i="3"/>
  <c r="O1081" i="3"/>
  <c r="K1082" i="3"/>
  <c r="L1082" i="3"/>
  <c r="M1082" i="3"/>
  <c r="N1082" i="3"/>
  <c r="O1082" i="3"/>
  <c r="K1083" i="3"/>
  <c r="L1083" i="3"/>
  <c r="M1083" i="3"/>
  <c r="N1083" i="3"/>
  <c r="O1083" i="3"/>
  <c r="K1084" i="3"/>
  <c r="L1084" i="3"/>
  <c r="M1084" i="3"/>
  <c r="N1084" i="3"/>
  <c r="O1084" i="3"/>
  <c r="K1085" i="3"/>
  <c r="L1085" i="3"/>
  <c r="M1085" i="3"/>
  <c r="N1085" i="3"/>
  <c r="O1085" i="3"/>
  <c r="K1086" i="3"/>
  <c r="L1086" i="3"/>
  <c r="M1086" i="3"/>
  <c r="N1086" i="3"/>
  <c r="O1086" i="3"/>
  <c r="K1087" i="3"/>
  <c r="L1087" i="3"/>
  <c r="M1087" i="3"/>
  <c r="N1087" i="3"/>
  <c r="O1087" i="3"/>
  <c r="K1088" i="3"/>
  <c r="L1088" i="3"/>
  <c r="M1088" i="3"/>
  <c r="N1088" i="3"/>
  <c r="O1088" i="3"/>
  <c r="K1089" i="3"/>
  <c r="L1089" i="3"/>
  <c r="M1089" i="3"/>
  <c r="N1089" i="3"/>
  <c r="O1089" i="3"/>
  <c r="K1090" i="3"/>
  <c r="L1090" i="3"/>
  <c r="M1090" i="3"/>
  <c r="N1090" i="3"/>
  <c r="O1090" i="3"/>
  <c r="K1091" i="3"/>
  <c r="L1091" i="3"/>
  <c r="M1091" i="3"/>
  <c r="N1091" i="3"/>
  <c r="O1091" i="3"/>
  <c r="K1092" i="3"/>
  <c r="L1092" i="3"/>
  <c r="M1092" i="3"/>
  <c r="N1092" i="3"/>
  <c r="O1092" i="3"/>
  <c r="K1093" i="3"/>
  <c r="L1093" i="3"/>
  <c r="M1093" i="3"/>
  <c r="N1093" i="3"/>
  <c r="O1093" i="3"/>
  <c r="K1094" i="3"/>
  <c r="L1094" i="3"/>
  <c r="M1094" i="3"/>
  <c r="N1094" i="3"/>
  <c r="O1094" i="3"/>
  <c r="K1095" i="3"/>
  <c r="L1095" i="3"/>
  <c r="M1095" i="3"/>
  <c r="N1095" i="3"/>
  <c r="O1095" i="3"/>
  <c r="K1096" i="3"/>
  <c r="L1096" i="3"/>
  <c r="M1096" i="3"/>
  <c r="N1096" i="3"/>
  <c r="O1096" i="3"/>
  <c r="K1097" i="3"/>
  <c r="L1097" i="3"/>
  <c r="M1097" i="3"/>
  <c r="N1097" i="3"/>
  <c r="O1097" i="3"/>
  <c r="K1098" i="3"/>
  <c r="L1098" i="3"/>
  <c r="M1098" i="3"/>
  <c r="N1098" i="3"/>
  <c r="O1098" i="3"/>
  <c r="K1099" i="3"/>
  <c r="L1099" i="3"/>
  <c r="M1099" i="3"/>
  <c r="N1099" i="3"/>
  <c r="O1099" i="3"/>
  <c r="K1100" i="3"/>
  <c r="L1100" i="3"/>
  <c r="M1100" i="3"/>
  <c r="N1100" i="3"/>
  <c r="O1100" i="3"/>
  <c r="K1101" i="3"/>
  <c r="L1101" i="3"/>
  <c r="M1101" i="3"/>
  <c r="N1101" i="3"/>
  <c r="O1101" i="3"/>
  <c r="K1102" i="3"/>
  <c r="L1102" i="3"/>
  <c r="M1102" i="3"/>
  <c r="N1102" i="3"/>
  <c r="O1102" i="3"/>
  <c r="K1103" i="3"/>
  <c r="L1103" i="3"/>
  <c r="M1103" i="3"/>
  <c r="N1103" i="3"/>
  <c r="O1103" i="3"/>
  <c r="K1104" i="3"/>
  <c r="L1104" i="3"/>
  <c r="M1104" i="3"/>
  <c r="N1104" i="3"/>
  <c r="O1104" i="3"/>
  <c r="K1105" i="3"/>
  <c r="L1105" i="3"/>
  <c r="M1105" i="3"/>
  <c r="N1105" i="3"/>
  <c r="O1105" i="3"/>
  <c r="K1106" i="3"/>
  <c r="L1106" i="3"/>
  <c r="M1106" i="3"/>
  <c r="N1106" i="3"/>
  <c r="O1106" i="3"/>
  <c r="K1107" i="3"/>
  <c r="L1107" i="3"/>
  <c r="M1107" i="3"/>
  <c r="N1107" i="3"/>
  <c r="O1107" i="3"/>
  <c r="K1108" i="3"/>
  <c r="L1108" i="3"/>
  <c r="M1108" i="3"/>
  <c r="N1108" i="3"/>
  <c r="O1108" i="3"/>
  <c r="K1109" i="3"/>
  <c r="L1109" i="3"/>
  <c r="M1109" i="3"/>
  <c r="N1109" i="3"/>
  <c r="O1109" i="3"/>
  <c r="K1110" i="3"/>
  <c r="L1110" i="3"/>
  <c r="M1110" i="3"/>
  <c r="N1110" i="3"/>
  <c r="O1110" i="3"/>
  <c r="K1111" i="3"/>
  <c r="L1111" i="3"/>
  <c r="M1111" i="3"/>
  <c r="N1111" i="3"/>
  <c r="O1111" i="3"/>
  <c r="K1112" i="3"/>
  <c r="L1112" i="3"/>
  <c r="M1112" i="3"/>
  <c r="N1112" i="3"/>
  <c r="O1112" i="3"/>
  <c r="K1113" i="3"/>
  <c r="L1113" i="3"/>
  <c r="M1113" i="3"/>
  <c r="N1113" i="3"/>
  <c r="O1113" i="3"/>
  <c r="K1114" i="3"/>
  <c r="L1114" i="3"/>
  <c r="M1114" i="3"/>
  <c r="N1114" i="3"/>
  <c r="O1114" i="3"/>
  <c r="K1115" i="3"/>
  <c r="L1115" i="3"/>
  <c r="M1115" i="3"/>
  <c r="N1115" i="3"/>
  <c r="O1115" i="3"/>
  <c r="K1116" i="3"/>
  <c r="L1116" i="3"/>
  <c r="M1116" i="3"/>
  <c r="N1116" i="3"/>
  <c r="O1116" i="3"/>
  <c r="K1117" i="3"/>
  <c r="L1117" i="3"/>
  <c r="M1117" i="3"/>
  <c r="N1117" i="3"/>
  <c r="O1117" i="3"/>
  <c r="K1118" i="3"/>
  <c r="L1118" i="3"/>
  <c r="M1118" i="3"/>
  <c r="N1118" i="3"/>
  <c r="O1118" i="3"/>
  <c r="K1119" i="3"/>
  <c r="L1119" i="3"/>
  <c r="M1119" i="3"/>
  <c r="N1119" i="3"/>
  <c r="O1119" i="3"/>
  <c r="K1120" i="3"/>
  <c r="L1120" i="3"/>
  <c r="M1120" i="3"/>
  <c r="N1120" i="3"/>
  <c r="O1120" i="3"/>
  <c r="K1121" i="3"/>
  <c r="L1121" i="3"/>
  <c r="M1121" i="3"/>
  <c r="N1121" i="3"/>
  <c r="O1121" i="3"/>
  <c r="K1122" i="3"/>
  <c r="L1122" i="3"/>
  <c r="M1122" i="3"/>
  <c r="N1122" i="3"/>
  <c r="O1122" i="3"/>
  <c r="K1123" i="3"/>
  <c r="L1123" i="3"/>
  <c r="M1123" i="3"/>
  <c r="N1123" i="3"/>
  <c r="O1123" i="3"/>
  <c r="K1124" i="3"/>
  <c r="L1124" i="3"/>
  <c r="M1124" i="3"/>
  <c r="N1124" i="3"/>
  <c r="O1124" i="3"/>
  <c r="K1125" i="3"/>
  <c r="L1125" i="3"/>
  <c r="M1125" i="3"/>
  <c r="N1125" i="3"/>
  <c r="O1125" i="3"/>
  <c r="K1126" i="3"/>
  <c r="L1126" i="3"/>
  <c r="M1126" i="3"/>
  <c r="N1126" i="3"/>
  <c r="O1126" i="3"/>
  <c r="K1127" i="3"/>
  <c r="L1127" i="3"/>
  <c r="M1127" i="3"/>
  <c r="N1127" i="3"/>
  <c r="O1127" i="3"/>
  <c r="K1128" i="3"/>
  <c r="L1128" i="3"/>
  <c r="M1128" i="3"/>
  <c r="N1128" i="3"/>
  <c r="O1128" i="3"/>
  <c r="K1129" i="3"/>
  <c r="L1129" i="3"/>
  <c r="M1129" i="3"/>
  <c r="N1129" i="3"/>
  <c r="O1129" i="3"/>
  <c r="K1130" i="3"/>
  <c r="L1130" i="3"/>
  <c r="M1130" i="3"/>
  <c r="N1130" i="3"/>
  <c r="O1130" i="3"/>
  <c r="K1131" i="3"/>
  <c r="L1131" i="3"/>
  <c r="M1131" i="3"/>
  <c r="N1131" i="3"/>
  <c r="O1131" i="3"/>
  <c r="K1132" i="3"/>
  <c r="L1132" i="3"/>
  <c r="M1132" i="3"/>
  <c r="N1132" i="3"/>
  <c r="O1132" i="3"/>
  <c r="K1133" i="3"/>
  <c r="L1133" i="3"/>
  <c r="M1133" i="3"/>
  <c r="N1133" i="3"/>
  <c r="O1133" i="3"/>
  <c r="K1134" i="3"/>
  <c r="L1134" i="3"/>
  <c r="M1134" i="3"/>
  <c r="N1134" i="3"/>
  <c r="O1134" i="3"/>
  <c r="K1135" i="3"/>
  <c r="L1135" i="3"/>
  <c r="M1135" i="3"/>
  <c r="N1135" i="3"/>
  <c r="O1135" i="3"/>
  <c r="K1136" i="3"/>
  <c r="L1136" i="3"/>
  <c r="M1136" i="3"/>
  <c r="N1136" i="3"/>
  <c r="O1136" i="3"/>
  <c r="K1137" i="3"/>
  <c r="L1137" i="3"/>
  <c r="M1137" i="3"/>
  <c r="N1137" i="3"/>
  <c r="O1137" i="3"/>
  <c r="K1138" i="3"/>
  <c r="L1138" i="3"/>
  <c r="M1138" i="3"/>
  <c r="N1138" i="3"/>
  <c r="O1138" i="3"/>
  <c r="K1139" i="3"/>
  <c r="L1139" i="3"/>
  <c r="M1139" i="3"/>
  <c r="N1139" i="3"/>
  <c r="O1139" i="3"/>
  <c r="K1140" i="3"/>
  <c r="L1140" i="3"/>
  <c r="M1140" i="3"/>
  <c r="N1140" i="3"/>
  <c r="O1140" i="3"/>
  <c r="K1141" i="3"/>
  <c r="L1141" i="3"/>
  <c r="M1141" i="3"/>
  <c r="N1141" i="3"/>
  <c r="O1141" i="3"/>
  <c r="K1142" i="3"/>
  <c r="L1142" i="3"/>
  <c r="M1142" i="3"/>
  <c r="N1142" i="3"/>
  <c r="O1142" i="3"/>
  <c r="K1143" i="3"/>
  <c r="L1143" i="3"/>
  <c r="M1143" i="3"/>
  <c r="N1143" i="3"/>
  <c r="O1143" i="3"/>
  <c r="K1144" i="3"/>
  <c r="L1144" i="3"/>
  <c r="M1144" i="3"/>
  <c r="N1144" i="3"/>
  <c r="O1144" i="3"/>
  <c r="K1145" i="3"/>
  <c r="L1145" i="3"/>
  <c r="M1145" i="3"/>
  <c r="N1145" i="3"/>
  <c r="O1145" i="3"/>
  <c r="K1146" i="3"/>
  <c r="L1146" i="3"/>
  <c r="M1146" i="3"/>
  <c r="N1146" i="3"/>
  <c r="O1146" i="3"/>
  <c r="K1147" i="3"/>
  <c r="L1147" i="3"/>
  <c r="M1147" i="3"/>
  <c r="N1147" i="3"/>
  <c r="O1147" i="3"/>
  <c r="K1148" i="3"/>
  <c r="L1148" i="3"/>
  <c r="M1148" i="3"/>
  <c r="N1148" i="3"/>
  <c r="O1148" i="3"/>
  <c r="K1149" i="3"/>
  <c r="L1149" i="3"/>
  <c r="M1149" i="3"/>
  <c r="N1149" i="3"/>
  <c r="O1149" i="3"/>
  <c r="K1150" i="3"/>
  <c r="L1150" i="3"/>
  <c r="M1150" i="3"/>
  <c r="N1150" i="3"/>
  <c r="O1150" i="3"/>
  <c r="K1151" i="3"/>
  <c r="L1151" i="3"/>
  <c r="M1151" i="3"/>
  <c r="N1151" i="3"/>
  <c r="O1151" i="3"/>
  <c r="K1152" i="3"/>
  <c r="L1152" i="3"/>
  <c r="M1152" i="3"/>
  <c r="N1152" i="3"/>
  <c r="O1152" i="3"/>
  <c r="K1153" i="3"/>
  <c r="L1153" i="3"/>
  <c r="M1153" i="3"/>
  <c r="N1153" i="3"/>
  <c r="O1153" i="3"/>
  <c r="K1154" i="3"/>
  <c r="L1154" i="3"/>
  <c r="M1154" i="3"/>
  <c r="N1154" i="3"/>
  <c r="O1154" i="3"/>
  <c r="K1155" i="3"/>
  <c r="L1155" i="3"/>
  <c r="M1155" i="3"/>
  <c r="N1155" i="3"/>
  <c r="O1155" i="3"/>
  <c r="K1156" i="3"/>
  <c r="L1156" i="3"/>
  <c r="M1156" i="3"/>
  <c r="N1156" i="3"/>
  <c r="O1156" i="3"/>
  <c r="K1157" i="3"/>
  <c r="L1157" i="3"/>
  <c r="M1157" i="3"/>
  <c r="N1157" i="3"/>
  <c r="O1157" i="3"/>
  <c r="K1158" i="3"/>
  <c r="L1158" i="3"/>
  <c r="M1158" i="3"/>
  <c r="N1158" i="3"/>
  <c r="O1158" i="3"/>
  <c r="K1159" i="3"/>
  <c r="L1159" i="3"/>
  <c r="M1159" i="3"/>
  <c r="N1159" i="3"/>
  <c r="O1159" i="3"/>
  <c r="K1160" i="3"/>
  <c r="L1160" i="3"/>
  <c r="M1160" i="3"/>
  <c r="N1160" i="3"/>
  <c r="O1160" i="3"/>
  <c r="K1161" i="3"/>
  <c r="L1161" i="3"/>
  <c r="M1161" i="3"/>
  <c r="N1161" i="3"/>
  <c r="O1161" i="3"/>
  <c r="K1162" i="3"/>
  <c r="L1162" i="3"/>
  <c r="M1162" i="3"/>
  <c r="N1162" i="3"/>
  <c r="O1162" i="3"/>
  <c r="K1163" i="3"/>
  <c r="L1163" i="3"/>
  <c r="M1163" i="3"/>
  <c r="N1163" i="3"/>
  <c r="O1163" i="3"/>
  <c r="K1164" i="3"/>
  <c r="L1164" i="3"/>
  <c r="M1164" i="3"/>
  <c r="N1164" i="3"/>
  <c r="O1164" i="3"/>
  <c r="K1165" i="3"/>
  <c r="L1165" i="3"/>
  <c r="M1165" i="3"/>
  <c r="N1165" i="3"/>
  <c r="O1165" i="3"/>
  <c r="K1166" i="3"/>
  <c r="L1166" i="3"/>
  <c r="M1166" i="3"/>
  <c r="N1166" i="3"/>
  <c r="O1166" i="3"/>
  <c r="K1167" i="3"/>
  <c r="L1167" i="3"/>
  <c r="M1167" i="3"/>
  <c r="N1167" i="3"/>
  <c r="O1167" i="3"/>
  <c r="K1168" i="3"/>
  <c r="L1168" i="3"/>
  <c r="M1168" i="3"/>
  <c r="N1168" i="3"/>
  <c r="O1168" i="3"/>
  <c r="K1169" i="3"/>
  <c r="L1169" i="3"/>
  <c r="M1169" i="3"/>
  <c r="N1169" i="3"/>
  <c r="O1169" i="3"/>
  <c r="K1170" i="3"/>
  <c r="L1170" i="3"/>
  <c r="M1170" i="3"/>
  <c r="N1170" i="3"/>
  <c r="O1170" i="3"/>
  <c r="K1171" i="3"/>
  <c r="L1171" i="3"/>
  <c r="M1171" i="3"/>
  <c r="N1171" i="3"/>
  <c r="O1171" i="3"/>
  <c r="K1172" i="3"/>
  <c r="L1172" i="3"/>
  <c r="M1172" i="3"/>
  <c r="N1172" i="3"/>
  <c r="O1172" i="3"/>
  <c r="K1173" i="3"/>
  <c r="L1173" i="3"/>
  <c r="M1173" i="3"/>
  <c r="N1173" i="3"/>
  <c r="O1173" i="3"/>
  <c r="K1174" i="3"/>
  <c r="L1174" i="3"/>
  <c r="M1174" i="3"/>
  <c r="N1174" i="3"/>
  <c r="O1174" i="3"/>
  <c r="K1175" i="3"/>
  <c r="L1175" i="3"/>
  <c r="M1175" i="3"/>
  <c r="N1175" i="3"/>
  <c r="O1175" i="3"/>
  <c r="K1176" i="3"/>
  <c r="L1176" i="3"/>
  <c r="M1176" i="3"/>
  <c r="N1176" i="3"/>
  <c r="O1176" i="3"/>
  <c r="K1177" i="3"/>
  <c r="L1177" i="3"/>
  <c r="M1177" i="3"/>
  <c r="N1177" i="3"/>
  <c r="O1177" i="3"/>
  <c r="K1178" i="3"/>
  <c r="L1178" i="3"/>
  <c r="M1178" i="3"/>
  <c r="N1178" i="3"/>
  <c r="O1178" i="3"/>
  <c r="K1179" i="3"/>
  <c r="L1179" i="3"/>
  <c r="M1179" i="3"/>
  <c r="N1179" i="3"/>
  <c r="O1179" i="3"/>
  <c r="K1180" i="3"/>
  <c r="L1180" i="3"/>
  <c r="M1180" i="3"/>
  <c r="N1180" i="3"/>
  <c r="O1180" i="3"/>
  <c r="K1181" i="3"/>
  <c r="L1181" i="3"/>
  <c r="M1181" i="3"/>
  <c r="N1181" i="3"/>
  <c r="O1181" i="3"/>
  <c r="K1182" i="3"/>
  <c r="L1182" i="3"/>
  <c r="M1182" i="3"/>
  <c r="N1182" i="3"/>
  <c r="O1182" i="3"/>
  <c r="K1183" i="3"/>
  <c r="L1183" i="3"/>
  <c r="M1183" i="3"/>
  <c r="N1183" i="3"/>
  <c r="O1183" i="3"/>
  <c r="K1184" i="3"/>
  <c r="L1184" i="3"/>
  <c r="M1184" i="3"/>
  <c r="N1184" i="3"/>
  <c r="O1184" i="3"/>
  <c r="K1185" i="3"/>
  <c r="L1185" i="3"/>
  <c r="M1185" i="3"/>
  <c r="N1185" i="3"/>
  <c r="O1185" i="3"/>
  <c r="K1186" i="3"/>
  <c r="L1186" i="3"/>
  <c r="M1186" i="3"/>
  <c r="N1186" i="3"/>
  <c r="O1186" i="3"/>
  <c r="K1187" i="3"/>
  <c r="L1187" i="3"/>
  <c r="M1187" i="3"/>
  <c r="N1187" i="3"/>
  <c r="O1187" i="3"/>
  <c r="K1188" i="3"/>
  <c r="L1188" i="3"/>
  <c r="M1188" i="3"/>
  <c r="N1188" i="3"/>
  <c r="O1188" i="3"/>
  <c r="K1189" i="3"/>
  <c r="L1189" i="3"/>
  <c r="M1189" i="3"/>
  <c r="N1189" i="3"/>
  <c r="O1189" i="3"/>
  <c r="K1190" i="3"/>
  <c r="L1190" i="3"/>
  <c r="M1190" i="3"/>
  <c r="N1190" i="3"/>
  <c r="O1190" i="3"/>
  <c r="K1191" i="3"/>
  <c r="L1191" i="3"/>
  <c r="M1191" i="3"/>
  <c r="N1191" i="3"/>
  <c r="O1191" i="3"/>
  <c r="K1192" i="3"/>
  <c r="L1192" i="3"/>
  <c r="M1192" i="3"/>
  <c r="N1192" i="3"/>
  <c r="O1192" i="3"/>
  <c r="K1193" i="3"/>
  <c r="L1193" i="3"/>
  <c r="M1193" i="3"/>
  <c r="N1193" i="3"/>
  <c r="O1193" i="3"/>
  <c r="K1194" i="3"/>
  <c r="L1194" i="3"/>
  <c r="M1194" i="3"/>
  <c r="N1194" i="3"/>
  <c r="O1194" i="3"/>
  <c r="K1195" i="3"/>
  <c r="L1195" i="3"/>
  <c r="M1195" i="3"/>
  <c r="N1195" i="3"/>
  <c r="O1195" i="3"/>
  <c r="K1196" i="3"/>
  <c r="L1196" i="3"/>
  <c r="M1196" i="3"/>
  <c r="N1196" i="3"/>
  <c r="O1196" i="3"/>
  <c r="K1197" i="3"/>
  <c r="L1197" i="3"/>
  <c r="M1197" i="3"/>
  <c r="N1197" i="3"/>
  <c r="O1197" i="3"/>
  <c r="K1198" i="3"/>
  <c r="L1198" i="3"/>
  <c r="M1198" i="3"/>
  <c r="N1198" i="3"/>
  <c r="O1198" i="3"/>
  <c r="K1199" i="3"/>
  <c r="L1199" i="3"/>
  <c r="M1199" i="3"/>
  <c r="N1199" i="3"/>
  <c r="O1199" i="3"/>
  <c r="K1200" i="3"/>
  <c r="L1200" i="3"/>
  <c r="M1200" i="3"/>
  <c r="N1200" i="3"/>
  <c r="O1200" i="3"/>
  <c r="K1201" i="3"/>
  <c r="L1201" i="3"/>
  <c r="M1201" i="3"/>
  <c r="N1201" i="3"/>
  <c r="O1201" i="3"/>
  <c r="K1202" i="3"/>
  <c r="L1202" i="3"/>
  <c r="M1202" i="3"/>
  <c r="N1202" i="3"/>
  <c r="O1202" i="3"/>
  <c r="K1203" i="3"/>
  <c r="L1203" i="3"/>
  <c r="M1203" i="3"/>
  <c r="N1203" i="3"/>
  <c r="O1203" i="3"/>
  <c r="K1204" i="3"/>
  <c r="L1204" i="3"/>
  <c r="M1204" i="3"/>
  <c r="N1204" i="3"/>
  <c r="O1204" i="3"/>
  <c r="K1205" i="3"/>
  <c r="L1205" i="3"/>
  <c r="M1205" i="3"/>
  <c r="N1205" i="3"/>
  <c r="O1205" i="3"/>
  <c r="K1206" i="3"/>
  <c r="L1206" i="3"/>
  <c r="M1206" i="3"/>
  <c r="N1206" i="3"/>
  <c r="O1206" i="3"/>
  <c r="K1207" i="3"/>
  <c r="L1207" i="3"/>
  <c r="M1207" i="3"/>
  <c r="N1207" i="3"/>
  <c r="O1207" i="3"/>
  <c r="K1208" i="3"/>
  <c r="L1208" i="3"/>
  <c r="M1208" i="3"/>
  <c r="N1208" i="3"/>
  <c r="O1208" i="3"/>
  <c r="K1209" i="3"/>
  <c r="L1209" i="3"/>
  <c r="M1209" i="3"/>
  <c r="N1209" i="3"/>
  <c r="O1209" i="3"/>
  <c r="K1210" i="3"/>
  <c r="L1210" i="3"/>
  <c r="M1210" i="3"/>
  <c r="N1210" i="3"/>
  <c r="O1210" i="3"/>
  <c r="K1211" i="3"/>
  <c r="L1211" i="3"/>
  <c r="M1211" i="3"/>
  <c r="N1211" i="3"/>
  <c r="O1211" i="3"/>
  <c r="K1212" i="3"/>
  <c r="L1212" i="3"/>
  <c r="M1212" i="3"/>
  <c r="N1212" i="3"/>
  <c r="O1212" i="3"/>
  <c r="K1213" i="3"/>
  <c r="L1213" i="3"/>
  <c r="M1213" i="3"/>
  <c r="N1213" i="3"/>
  <c r="O1213" i="3"/>
  <c r="K1214" i="3"/>
  <c r="L1214" i="3"/>
  <c r="M1214" i="3"/>
  <c r="N1214" i="3"/>
  <c r="O1214" i="3"/>
  <c r="K1215" i="3"/>
  <c r="L1215" i="3"/>
  <c r="M1215" i="3"/>
  <c r="N1215" i="3"/>
  <c r="O1215" i="3"/>
  <c r="K1216" i="3"/>
  <c r="L1216" i="3"/>
  <c r="M1216" i="3"/>
  <c r="N1216" i="3"/>
  <c r="O1216" i="3"/>
  <c r="K1217" i="3"/>
  <c r="L1217" i="3"/>
  <c r="M1217" i="3"/>
  <c r="N1217" i="3"/>
  <c r="O1217" i="3"/>
  <c r="K1218" i="3"/>
  <c r="L1218" i="3"/>
  <c r="M1218" i="3"/>
  <c r="N1218" i="3"/>
  <c r="O1218" i="3"/>
  <c r="K1219" i="3"/>
  <c r="L1219" i="3"/>
  <c r="M1219" i="3"/>
  <c r="N1219" i="3"/>
  <c r="O1219" i="3"/>
  <c r="K1220" i="3"/>
  <c r="L1220" i="3"/>
  <c r="M1220" i="3"/>
  <c r="N1220" i="3"/>
  <c r="O1220" i="3"/>
  <c r="K1221" i="3"/>
  <c r="L1221" i="3"/>
  <c r="M1221" i="3"/>
  <c r="N1221" i="3"/>
  <c r="O1221" i="3"/>
  <c r="K1222" i="3"/>
  <c r="L1222" i="3"/>
  <c r="M1222" i="3"/>
  <c r="N1222" i="3"/>
  <c r="O1222" i="3"/>
  <c r="K1223" i="3"/>
  <c r="L1223" i="3"/>
  <c r="M1223" i="3"/>
  <c r="N1223" i="3"/>
  <c r="O1223" i="3"/>
  <c r="K1224" i="3"/>
  <c r="L1224" i="3"/>
  <c r="M1224" i="3"/>
  <c r="N1224" i="3"/>
  <c r="O1224" i="3"/>
  <c r="K1225" i="3"/>
  <c r="L1225" i="3"/>
  <c r="M1225" i="3"/>
  <c r="N1225" i="3"/>
  <c r="O1225" i="3"/>
  <c r="K1226" i="3"/>
  <c r="L1226" i="3"/>
  <c r="M1226" i="3"/>
  <c r="N1226" i="3"/>
  <c r="O1226" i="3"/>
  <c r="K1227" i="3"/>
  <c r="L1227" i="3"/>
  <c r="M1227" i="3"/>
  <c r="N1227" i="3"/>
  <c r="O1227" i="3"/>
  <c r="K1228" i="3"/>
  <c r="L1228" i="3"/>
  <c r="M1228" i="3"/>
  <c r="N1228" i="3"/>
  <c r="O1228" i="3"/>
  <c r="K1229" i="3"/>
  <c r="L1229" i="3"/>
  <c r="M1229" i="3"/>
  <c r="N1229" i="3"/>
  <c r="O1229" i="3"/>
  <c r="K1230" i="3"/>
  <c r="L1230" i="3"/>
  <c r="M1230" i="3"/>
  <c r="N1230" i="3"/>
  <c r="O1230" i="3"/>
  <c r="K1231" i="3"/>
  <c r="L1231" i="3"/>
  <c r="M1231" i="3"/>
  <c r="N1231" i="3"/>
  <c r="O1231" i="3"/>
  <c r="K1232" i="3"/>
  <c r="L1232" i="3"/>
  <c r="M1232" i="3"/>
  <c r="N1232" i="3"/>
  <c r="O1232" i="3"/>
  <c r="K1233" i="3"/>
  <c r="L1233" i="3"/>
  <c r="M1233" i="3"/>
  <c r="N1233" i="3"/>
  <c r="O1233" i="3"/>
  <c r="K1234" i="3"/>
  <c r="L1234" i="3"/>
  <c r="M1234" i="3"/>
  <c r="N1234" i="3"/>
  <c r="O1234" i="3"/>
  <c r="K1235" i="3"/>
  <c r="L1235" i="3"/>
  <c r="M1235" i="3"/>
  <c r="N1235" i="3"/>
  <c r="O1235" i="3"/>
  <c r="K1236" i="3"/>
  <c r="L1236" i="3"/>
  <c r="M1236" i="3"/>
  <c r="N1236" i="3"/>
  <c r="O1236" i="3"/>
  <c r="K1237" i="3"/>
  <c r="L1237" i="3"/>
  <c r="M1237" i="3"/>
  <c r="N1237" i="3"/>
  <c r="O1237" i="3"/>
  <c r="K1238" i="3"/>
  <c r="L1238" i="3"/>
  <c r="M1238" i="3"/>
  <c r="N1238" i="3"/>
  <c r="O1238" i="3"/>
  <c r="K1239" i="3"/>
  <c r="L1239" i="3"/>
  <c r="M1239" i="3"/>
  <c r="N1239" i="3"/>
  <c r="O1239" i="3"/>
  <c r="K1240" i="3"/>
  <c r="L1240" i="3"/>
  <c r="M1240" i="3"/>
  <c r="N1240" i="3"/>
  <c r="O1240" i="3"/>
  <c r="K1241" i="3"/>
  <c r="L1241" i="3"/>
  <c r="M1241" i="3"/>
  <c r="N1241" i="3"/>
  <c r="O1241" i="3"/>
  <c r="K1242" i="3"/>
  <c r="L1242" i="3"/>
  <c r="M1242" i="3"/>
  <c r="N1242" i="3"/>
  <c r="O1242" i="3"/>
  <c r="K1243" i="3"/>
  <c r="L1243" i="3"/>
  <c r="M1243" i="3"/>
  <c r="N1243" i="3"/>
  <c r="O1243" i="3"/>
  <c r="K1244" i="3"/>
  <c r="L1244" i="3"/>
  <c r="M1244" i="3"/>
  <c r="N1244" i="3"/>
  <c r="O1244" i="3"/>
  <c r="K1245" i="3"/>
  <c r="L1245" i="3"/>
  <c r="M1245" i="3"/>
  <c r="N1245" i="3"/>
  <c r="O1245" i="3"/>
  <c r="K1246" i="3"/>
  <c r="L1246" i="3"/>
  <c r="M1246" i="3"/>
  <c r="N1246" i="3"/>
  <c r="O1246" i="3"/>
  <c r="K1247" i="3"/>
  <c r="L1247" i="3"/>
  <c r="M1247" i="3"/>
  <c r="N1247" i="3"/>
  <c r="O1247" i="3"/>
  <c r="K1248" i="3"/>
  <c r="L1248" i="3"/>
  <c r="M1248" i="3"/>
  <c r="N1248" i="3"/>
  <c r="O1248" i="3"/>
  <c r="K1249" i="3"/>
  <c r="L1249" i="3"/>
  <c r="M1249" i="3"/>
  <c r="N1249" i="3"/>
  <c r="O1249" i="3"/>
  <c r="K1250" i="3"/>
  <c r="L1250" i="3"/>
  <c r="M1250" i="3"/>
  <c r="N1250" i="3"/>
  <c r="O1250" i="3"/>
  <c r="K1251" i="3"/>
  <c r="L1251" i="3"/>
  <c r="M1251" i="3"/>
  <c r="N1251" i="3"/>
  <c r="O1251" i="3"/>
  <c r="K1252" i="3"/>
  <c r="L1252" i="3"/>
  <c r="M1252" i="3"/>
  <c r="N1252" i="3"/>
  <c r="O1252" i="3"/>
  <c r="K1253" i="3"/>
  <c r="L1253" i="3"/>
  <c r="M1253" i="3"/>
  <c r="N1253" i="3"/>
  <c r="O1253" i="3"/>
  <c r="K1254" i="3"/>
  <c r="L1254" i="3"/>
  <c r="M1254" i="3"/>
  <c r="N1254" i="3"/>
  <c r="O1254" i="3"/>
  <c r="K1255" i="3"/>
  <c r="L1255" i="3"/>
  <c r="M1255" i="3"/>
  <c r="N1255" i="3"/>
  <c r="O1255" i="3"/>
  <c r="K1256" i="3"/>
  <c r="L1256" i="3"/>
  <c r="M1256" i="3"/>
  <c r="N1256" i="3"/>
  <c r="O1256" i="3"/>
  <c r="K1257" i="3"/>
  <c r="L1257" i="3"/>
  <c r="M1257" i="3"/>
  <c r="N1257" i="3"/>
  <c r="O1257" i="3"/>
  <c r="K1258" i="3"/>
  <c r="L1258" i="3"/>
  <c r="M1258" i="3"/>
  <c r="N1258" i="3"/>
  <c r="O1258" i="3"/>
  <c r="K1259" i="3"/>
  <c r="L1259" i="3"/>
  <c r="M1259" i="3"/>
  <c r="N1259" i="3"/>
  <c r="O1259" i="3"/>
  <c r="K1260" i="3"/>
  <c r="L1260" i="3"/>
  <c r="M1260" i="3"/>
  <c r="N1260" i="3"/>
  <c r="O1260" i="3"/>
  <c r="K1261" i="3"/>
  <c r="L1261" i="3"/>
  <c r="M1261" i="3"/>
  <c r="N1261" i="3"/>
  <c r="O1261" i="3"/>
  <c r="K1262" i="3"/>
  <c r="L1262" i="3"/>
  <c r="M1262" i="3"/>
  <c r="N1262" i="3"/>
  <c r="O1262" i="3"/>
  <c r="K1263" i="3"/>
  <c r="L1263" i="3"/>
  <c r="M1263" i="3"/>
  <c r="N1263" i="3"/>
  <c r="O1263" i="3"/>
  <c r="K1264" i="3"/>
  <c r="L1264" i="3"/>
  <c r="M1264" i="3"/>
  <c r="N1264" i="3"/>
  <c r="O1264" i="3"/>
  <c r="K1265" i="3"/>
  <c r="L1265" i="3"/>
  <c r="M1265" i="3"/>
  <c r="N1265" i="3"/>
  <c r="O1265" i="3"/>
  <c r="K1266" i="3"/>
  <c r="L1266" i="3"/>
  <c r="M1266" i="3"/>
  <c r="N1266" i="3"/>
  <c r="O1266" i="3"/>
  <c r="K1267" i="3"/>
  <c r="L1267" i="3"/>
  <c r="M1267" i="3"/>
  <c r="N1267" i="3"/>
  <c r="O1267" i="3"/>
  <c r="K1268" i="3"/>
  <c r="L1268" i="3"/>
  <c r="M1268" i="3"/>
  <c r="N1268" i="3"/>
  <c r="O1268" i="3"/>
  <c r="K1269" i="3"/>
  <c r="L1269" i="3"/>
  <c r="M1269" i="3"/>
  <c r="N1269" i="3"/>
  <c r="O1269" i="3"/>
  <c r="K1270" i="3"/>
  <c r="L1270" i="3"/>
  <c r="M1270" i="3"/>
  <c r="N1270" i="3"/>
  <c r="O1270" i="3"/>
  <c r="K1271" i="3"/>
  <c r="L1271" i="3"/>
  <c r="M1271" i="3"/>
  <c r="N1271" i="3"/>
  <c r="O1271" i="3"/>
  <c r="K1272" i="3"/>
  <c r="L1272" i="3"/>
  <c r="M1272" i="3"/>
  <c r="N1272" i="3"/>
  <c r="O1272" i="3"/>
  <c r="K1273" i="3"/>
  <c r="L1273" i="3"/>
  <c r="M1273" i="3"/>
  <c r="N1273" i="3"/>
  <c r="O1273" i="3"/>
  <c r="K1274" i="3"/>
  <c r="L1274" i="3"/>
  <c r="M1274" i="3"/>
  <c r="N1274" i="3"/>
  <c r="O1274" i="3"/>
  <c r="K1275" i="3"/>
  <c r="L1275" i="3"/>
  <c r="M1275" i="3"/>
  <c r="N1275" i="3"/>
  <c r="O1275" i="3"/>
  <c r="K1276" i="3"/>
  <c r="L1276" i="3"/>
  <c r="M1276" i="3"/>
  <c r="N1276" i="3"/>
  <c r="O1276" i="3"/>
  <c r="K1277" i="3"/>
  <c r="L1277" i="3"/>
  <c r="M1277" i="3"/>
  <c r="N1277" i="3"/>
  <c r="O1277" i="3"/>
  <c r="K1278" i="3"/>
  <c r="L1278" i="3"/>
  <c r="M1278" i="3"/>
  <c r="N1278" i="3"/>
  <c r="O1278" i="3"/>
  <c r="K1279" i="3"/>
  <c r="L1279" i="3"/>
  <c r="M1279" i="3"/>
  <c r="N1279" i="3"/>
  <c r="O1279" i="3"/>
  <c r="K1280" i="3"/>
  <c r="L1280" i="3"/>
  <c r="M1280" i="3"/>
  <c r="N1280" i="3"/>
  <c r="O1280" i="3"/>
  <c r="K1281" i="3"/>
  <c r="L1281" i="3"/>
  <c r="M1281" i="3"/>
  <c r="N1281" i="3"/>
  <c r="O1281" i="3"/>
  <c r="K1282" i="3"/>
  <c r="L1282" i="3"/>
  <c r="M1282" i="3"/>
  <c r="N1282" i="3"/>
  <c r="O1282" i="3"/>
  <c r="K1283" i="3"/>
  <c r="L1283" i="3"/>
  <c r="M1283" i="3"/>
  <c r="N1283" i="3"/>
  <c r="O1283" i="3"/>
  <c r="K1284" i="3"/>
  <c r="L1284" i="3"/>
  <c r="M1284" i="3"/>
  <c r="N1284" i="3"/>
  <c r="O1284" i="3"/>
  <c r="K1285" i="3"/>
  <c r="L1285" i="3"/>
  <c r="M1285" i="3"/>
  <c r="N1285" i="3"/>
  <c r="O1285" i="3"/>
  <c r="K1286" i="3"/>
  <c r="L1286" i="3"/>
  <c r="M1286" i="3"/>
  <c r="N1286" i="3"/>
  <c r="O1286" i="3"/>
  <c r="K1287" i="3"/>
  <c r="L1287" i="3"/>
  <c r="M1287" i="3"/>
  <c r="N1287" i="3"/>
  <c r="O1287" i="3"/>
  <c r="K1288" i="3"/>
  <c r="L1288" i="3"/>
  <c r="M1288" i="3"/>
  <c r="N1288" i="3"/>
  <c r="O1288" i="3"/>
  <c r="K1289" i="3"/>
  <c r="L1289" i="3"/>
  <c r="M1289" i="3"/>
  <c r="N1289" i="3"/>
  <c r="O1289" i="3"/>
  <c r="K1290" i="3"/>
  <c r="L1290" i="3"/>
  <c r="M1290" i="3"/>
  <c r="N1290" i="3"/>
  <c r="O1290" i="3"/>
  <c r="K1291" i="3"/>
  <c r="L1291" i="3"/>
  <c r="M1291" i="3"/>
  <c r="N1291" i="3"/>
  <c r="O1291" i="3"/>
  <c r="K1292" i="3"/>
  <c r="L1292" i="3"/>
  <c r="M1292" i="3"/>
  <c r="N1292" i="3"/>
  <c r="O1292" i="3"/>
  <c r="K1293" i="3"/>
  <c r="L1293" i="3"/>
  <c r="M1293" i="3"/>
  <c r="N1293" i="3"/>
  <c r="O1293" i="3"/>
  <c r="K1294" i="3"/>
  <c r="L1294" i="3"/>
  <c r="M1294" i="3"/>
  <c r="N1294" i="3"/>
  <c r="O1294" i="3"/>
  <c r="K1295" i="3"/>
  <c r="L1295" i="3"/>
  <c r="M1295" i="3"/>
  <c r="N1295" i="3"/>
  <c r="O1295" i="3"/>
  <c r="K1296" i="3"/>
  <c r="L1296" i="3"/>
  <c r="M1296" i="3"/>
  <c r="N1296" i="3"/>
  <c r="O1296" i="3"/>
  <c r="K1297" i="3"/>
  <c r="L1297" i="3"/>
  <c r="M1297" i="3"/>
  <c r="N1297" i="3"/>
  <c r="O1297" i="3"/>
  <c r="K1298" i="3"/>
  <c r="L1298" i="3"/>
  <c r="M1298" i="3"/>
  <c r="N1298" i="3"/>
  <c r="O1298" i="3"/>
  <c r="K1299" i="3"/>
  <c r="L1299" i="3"/>
  <c r="M1299" i="3"/>
  <c r="N1299" i="3"/>
  <c r="O1299" i="3"/>
  <c r="K1300" i="3"/>
  <c r="L1300" i="3"/>
  <c r="M1300" i="3"/>
  <c r="N1300" i="3"/>
  <c r="O1300" i="3"/>
  <c r="K1301" i="3"/>
  <c r="L1301" i="3"/>
  <c r="M1301" i="3"/>
  <c r="N1301" i="3"/>
  <c r="O1301" i="3"/>
  <c r="K1302" i="3"/>
  <c r="L1302" i="3"/>
  <c r="M1302" i="3"/>
  <c r="N1302" i="3"/>
  <c r="O1302" i="3"/>
  <c r="K1303" i="3"/>
  <c r="L1303" i="3"/>
  <c r="M1303" i="3"/>
  <c r="N1303" i="3"/>
  <c r="O1303" i="3"/>
  <c r="K1304" i="3"/>
  <c r="L1304" i="3"/>
  <c r="M1304" i="3"/>
  <c r="N1304" i="3"/>
  <c r="O1304" i="3"/>
  <c r="K1305" i="3"/>
  <c r="L1305" i="3"/>
  <c r="M1305" i="3"/>
  <c r="N1305" i="3"/>
  <c r="O1305" i="3"/>
  <c r="K1306" i="3"/>
  <c r="L1306" i="3"/>
  <c r="M1306" i="3"/>
  <c r="N1306" i="3"/>
  <c r="O1306" i="3"/>
  <c r="K1307" i="3"/>
  <c r="L1307" i="3"/>
  <c r="M1307" i="3"/>
  <c r="N1307" i="3"/>
  <c r="O1307" i="3"/>
  <c r="K1308" i="3"/>
  <c r="L1308" i="3"/>
  <c r="M1308" i="3"/>
  <c r="N1308" i="3"/>
  <c r="O1308" i="3"/>
  <c r="K1309" i="3"/>
  <c r="L1309" i="3"/>
  <c r="M1309" i="3"/>
  <c r="N1309" i="3"/>
  <c r="O1309" i="3"/>
  <c r="K1310" i="3"/>
  <c r="L1310" i="3"/>
  <c r="M1310" i="3"/>
  <c r="N1310" i="3"/>
  <c r="O1310" i="3"/>
  <c r="K1311" i="3"/>
  <c r="L1311" i="3"/>
  <c r="M1311" i="3"/>
  <c r="N1311" i="3"/>
  <c r="O1311" i="3"/>
  <c r="K1312" i="3"/>
  <c r="L1312" i="3"/>
  <c r="M1312" i="3"/>
  <c r="N1312" i="3"/>
  <c r="O1312" i="3"/>
  <c r="K1313" i="3"/>
  <c r="L1313" i="3"/>
  <c r="M1313" i="3"/>
  <c r="N1313" i="3"/>
  <c r="O1313" i="3"/>
  <c r="K1314" i="3"/>
  <c r="L1314" i="3"/>
  <c r="M1314" i="3"/>
  <c r="N1314" i="3"/>
  <c r="O1314" i="3"/>
  <c r="K1315" i="3"/>
  <c r="L1315" i="3"/>
  <c r="M1315" i="3"/>
  <c r="N1315" i="3"/>
  <c r="O1315" i="3"/>
  <c r="K1316" i="3"/>
  <c r="L1316" i="3"/>
  <c r="M1316" i="3"/>
  <c r="N1316" i="3"/>
  <c r="O1316" i="3"/>
  <c r="K1317" i="3"/>
  <c r="L1317" i="3"/>
  <c r="M1317" i="3"/>
  <c r="N1317" i="3"/>
  <c r="O1317" i="3"/>
  <c r="K1318" i="3"/>
  <c r="L1318" i="3"/>
  <c r="M1318" i="3"/>
  <c r="N1318" i="3"/>
  <c r="O1318" i="3"/>
  <c r="K1319" i="3"/>
  <c r="L1319" i="3"/>
  <c r="M1319" i="3"/>
  <c r="N1319" i="3"/>
  <c r="O1319" i="3"/>
  <c r="K1320" i="3"/>
  <c r="L1320" i="3"/>
  <c r="M1320" i="3"/>
  <c r="N1320" i="3"/>
  <c r="O1320" i="3"/>
  <c r="K1321" i="3"/>
  <c r="L1321" i="3"/>
  <c r="M1321" i="3"/>
  <c r="N1321" i="3"/>
  <c r="O1321" i="3"/>
  <c r="K1322" i="3"/>
  <c r="L1322" i="3"/>
  <c r="M1322" i="3"/>
  <c r="N1322" i="3"/>
  <c r="O1322" i="3"/>
  <c r="K1323" i="3"/>
  <c r="L1323" i="3"/>
  <c r="M1323" i="3"/>
  <c r="N1323" i="3"/>
  <c r="O1323" i="3"/>
  <c r="K1324" i="3"/>
  <c r="L1324" i="3"/>
  <c r="M1324" i="3"/>
  <c r="N1324" i="3"/>
  <c r="O1324" i="3"/>
  <c r="K1325" i="3"/>
  <c r="L1325" i="3"/>
  <c r="M1325" i="3"/>
  <c r="N1325" i="3"/>
  <c r="O1325" i="3"/>
  <c r="K1326" i="3"/>
  <c r="L1326" i="3"/>
  <c r="M1326" i="3"/>
  <c r="N1326" i="3"/>
  <c r="O1326" i="3"/>
  <c r="K1327" i="3"/>
  <c r="L1327" i="3"/>
  <c r="M1327" i="3"/>
  <c r="N1327" i="3"/>
  <c r="O1327" i="3"/>
  <c r="K1328" i="3"/>
  <c r="L1328" i="3"/>
  <c r="M1328" i="3"/>
  <c r="N1328" i="3"/>
  <c r="O1328" i="3"/>
  <c r="K1329" i="3"/>
  <c r="L1329" i="3"/>
  <c r="M1329" i="3"/>
  <c r="N1329" i="3"/>
  <c r="O1329" i="3"/>
  <c r="K1330" i="3"/>
  <c r="L1330" i="3"/>
  <c r="M1330" i="3"/>
  <c r="N1330" i="3"/>
  <c r="O1330" i="3"/>
  <c r="K1331" i="3"/>
  <c r="L1331" i="3"/>
  <c r="M1331" i="3"/>
  <c r="N1331" i="3"/>
  <c r="O1331" i="3"/>
  <c r="K1332" i="3"/>
  <c r="L1332" i="3"/>
  <c r="M1332" i="3"/>
  <c r="N1332" i="3"/>
  <c r="O1332" i="3"/>
  <c r="K1333" i="3"/>
  <c r="L1333" i="3"/>
  <c r="M1333" i="3"/>
  <c r="N1333" i="3"/>
  <c r="O1333" i="3"/>
  <c r="K1334" i="3"/>
  <c r="L1334" i="3"/>
  <c r="M1334" i="3"/>
  <c r="N1334" i="3"/>
  <c r="O1334" i="3"/>
  <c r="K1335" i="3"/>
  <c r="L1335" i="3"/>
  <c r="M1335" i="3"/>
  <c r="N1335" i="3"/>
  <c r="O1335" i="3"/>
  <c r="K1336" i="3"/>
  <c r="L1336" i="3"/>
  <c r="M1336" i="3"/>
  <c r="N1336" i="3"/>
  <c r="O1336" i="3"/>
  <c r="K1337" i="3"/>
  <c r="L1337" i="3"/>
  <c r="M1337" i="3"/>
  <c r="N1337" i="3"/>
  <c r="O1337" i="3"/>
  <c r="K1338" i="3"/>
  <c r="L1338" i="3"/>
  <c r="M1338" i="3"/>
  <c r="N1338" i="3"/>
  <c r="O1338" i="3"/>
  <c r="K1339" i="3"/>
  <c r="L1339" i="3"/>
  <c r="M1339" i="3"/>
  <c r="N1339" i="3"/>
  <c r="O1339" i="3"/>
  <c r="K1340" i="3"/>
  <c r="L1340" i="3"/>
  <c r="M1340" i="3"/>
  <c r="N1340" i="3"/>
  <c r="O1340" i="3"/>
  <c r="K1341" i="3"/>
  <c r="L1341" i="3"/>
  <c r="M1341" i="3"/>
  <c r="N1341" i="3"/>
  <c r="O1341" i="3"/>
  <c r="K1342" i="3"/>
  <c r="L1342" i="3"/>
  <c r="M1342" i="3"/>
  <c r="N1342" i="3"/>
  <c r="O1342" i="3"/>
  <c r="K1343" i="3"/>
  <c r="L1343" i="3"/>
  <c r="M1343" i="3"/>
  <c r="N1343" i="3"/>
  <c r="O1343" i="3"/>
  <c r="K1344" i="3"/>
  <c r="L1344" i="3"/>
  <c r="M1344" i="3"/>
  <c r="N1344" i="3"/>
  <c r="O1344" i="3"/>
  <c r="K1345" i="3"/>
  <c r="L1345" i="3"/>
  <c r="M1345" i="3"/>
  <c r="N1345" i="3"/>
  <c r="O1345" i="3"/>
  <c r="K1346" i="3"/>
  <c r="L1346" i="3"/>
  <c r="M1346" i="3"/>
  <c r="N1346" i="3"/>
  <c r="O1346" i="3"/>
  <c r="K1347" i="3"/>
  <c r="L1347" i="3"/>
  <c r="M1347" i="3"/>
  <c r="N1347" i="3"/>
  <c r="O1347" i="3"/>
  <c r="K1348" i="3"/>
  <c r="L1348" i="3"/>
  <c r="M1348" i="3"/>
  <c r="N1348" i="3"/>
  <c r="O1348" i="3"/>
  <c r="K1349" i="3"/>
  <c r="L1349" i="3"/>
  <c r="M1349" i="3"/>
  <c r="N1349" i="3"/>
  <c r="O1349" i="3"/>
  <c r="K1350" i="3"/>
  <c r="L1350" i="3"/>
  <c r="M1350" i="3"/>
  <c r="N1350" i="3"/>
  <c r="O1350" i="3"/>
  <c r="K1351" i="3"/>
  <c r="L1351" i="3"/>
  <c r="M1351" i="3"/>
  <c r="N1351" i="3"/>
  <c r="O1351" i="3"/>
  <c r="K1352" i="3"/>
  <c r="L1352" i="3"/>
  <c r="M1352" i="3"/>
  <c r="N1352" i="3"/>
  <c r="O1352" i="3"/>
  <c r="K1353" i="3"/>
  <c r="L1353" i="3"/>
  <c r="M1353" i="3"/>
  <c r="N1353" i="3"/>
  <c r="O1353" i="3"/>
  <c r="K1354" i="3"/>
  <c r="L1354" i="3"/>
  <c r="M1354" i="3"/>
  <c r="N1354" i="3"/>
  <c r="O1354" i="3"/>
  <c r="K1355" i="3"/>
  <c r="L1355" i="3"/>
  <c r="M1355" i="3"/>
  <c r="N1355" i="3"/>
  <c r="O1355" i="3"/>
  <c r="K1356" i="3"/>
  <c r="L1356" i="3"/>
  <c r="M1356" i="3"/>
  <c r="N1356" i="3"/>
  <c r="O1356" i="3"/>
  <c r="K1357" i="3"/>
  <c r="L1357" i="3"/>
  <c r="M1357" i="3"/>
  <c r="N1357" i="3"/>
  <c r="O1357" i="3"/>
  <c r="K1358" i="3"/>
  <c r="L1358" i="3"/>
  <c r="M1358" i="3"/>
  <c r="N1358" i="3"/>
  <c r="O1358" i="3"/>
  <c r="K1359" i="3"/>
  <c r="L1359" i="3"/>
  <c r="M1359" i="3"/>
  <c r="N1359" i="3"/>
  <c r="O1359" i="3"/>
  <c r="K1360" i="3"/>
  <c r="L1360" i="3"/>
  <c r="M1360" i="3"/>
  <c r="N1360" i="3"/>
  <c r="O1360" i="3"/>
  <c r="K1361" i="3"/>
  <c r="L1361" i="3"/>
  <c r="M1361" i="3"/>
  <c r="N1361" i="3"/>
  <c r="O1361" i="3"/>
  <c r="K1362" i="3"/>
  <c r="L1362" i="3"/>
  <c r="M1362" i="3"/>
  <c r="N1362" i="3"/>
  <c r="O1362" i="3"/>
  <c r="K1363" i="3"/>
  <c r="L1363" i="3"/>
  <c r="M1363" i="3"/>
  <c r="N1363" i="3"/>
  <c r="O1363" i="3"/>
  <c r="K1364" i="3"/>
  <c r="L1364" i="3"/>
  <c r="M1364" i="3"/>
  <c r="N1364" i="3"/>
  <c r="O1364" i="3"/>
  <c r="K1365" i="3"/>
  <c r="L1365" i="3"/>
  <c r="M1365" i="3"/>
  <c r="N1365" i="3"/>
  <c r="O1365" i="3"/>
  <c r="K1366" i="3"/>
  <c r="L1366" i="3"/>
  <c r="M1366" i="3"/>
  <c r="N1366" i="3"/>
  <c r="O1366" i="3"/>
  <c r="K1367" i="3"/>
  <c r="L1367" i="3"/>
  <c r="M1367" i="3"/>
  <c r="N1367" i="3"/>
  <c r="O1367" i="3"/>
  <c r="K1368" i="3"/>
  <c r="L1368" i="3"/>
  <c r="M1368" i="3"/>
  <c r="N1368" i="3"/>
  <c r="O1368" i="3"/>
  <c r="K1369" i="3"/>
  <c r="L1369" i="3"/>
  <c r="M1369" i="3"/>
  <c r="N1369" i="3"/>
  <c r="O1369" i="3"/>
  <c r="K1370" i="3"/>
  <c r="L1370" i="3"/>
  <c r="M1370" i="3"/>
  <c r="N1370" i="3"/>
  <c r="O1370" i="3"/>
  <c r="K1371" i="3"/>
  <c r="L1371" i="3"/>
  <c r="M1371" i="3"/>
  <c r="N1371" i="3"/>
  <c r="O1371" i="3"/>
  <c r="K1372" i="3"/>
  <c r="L1372" i="3"/>
  <c r="M1372" i="3"/>
  <c r="N1372" i="3"/>
  <c r="O1372" i="3"/>
  <c r="K1373" i="3"/>
  <c r="L1373" i="3"/>
  <c r="M1373" i="3"/>
  <c r="N1373" i="3"/>
  <c r="O1373" i="3"/>
  <c r="K1374" i="3"/>
  <c r="L1374" i="3"/>
  <c r="M1374" i="3"/>
  <c r="N1374" i="3"/>
  <c r="O1374" i="3"/>
  <c r="K1375" i="3"/>
  <c r="L1375" i="3"/>
  <c r="M1375" i="3"/>
  <c r="N1375" i="3"/>
  <c r="O1375" i="3"/>
  <c r="K1376" i="3"/>
  <c r="L1376" i="3"/>
  <c r="M1376" i="3"/>
  <c r="N1376" i="3"/>
  <c r="O1376" i="3"/>
  <c r="K1377" i="3"/>
  <c r="L1377" i="3"/>
  <c r="M1377" i="3"/>
  <c r="N1377" i="3"/>
  <c r="O1377" i="3"/>
  <c r="K1378" i="3"/>
  <c r="L1378" i="3"/>
  <c r="M1378" i="3"/>
  <c r="N1378" i="3"/>
  <c r="O1378" i="3"/>
  <c r="K1379" i="3"/>
  <c r="L1379" i="3"/>
  <c r="M1379" i="3"/>
  <c r="N1379" i="3"/>
  <c r="O1379" i="3"/>
  <c r="K1380" i="3"/>
  <c r="L1380" i="3"/>
  <c r="M1380" i="3"/>
  <c r="N1380" i="3"/>
  <c r="O1380" i="3"/>
  <c r="K1381" i="3"/>
  <c r="L1381" i="3"/>
  <c r="M1381" i="3"/>
  <c r="N1381" i="3"/>
  <c r="O1381" i="3"/>
  <c r="K1382" i="3"/>
  <c r="L1382" i="3"/>
  <c r="M1382" i="3"/>
  <c r="N1382" i="3"/>
  <c r="O1382" i="3"/>
  <c r="K1383" i="3"/>
  <c r="L1383" i="3"/>
  <c r="M1383" i="3"/>
  <c r="N1383" i="3"/>
  <c r="O1383" i="3"/>
  <c r="K1384" i="3"/>
  <c r="L1384" i="3"/>
  <c r="M1384" i="3"/>
  <c r="N1384" i="3"/>
  <c r="O1384" i="3"/>
  <c r="K1385" i="3"/>
  <c r="L1385" i="3"/>
  <c r="M1385" i="3"/>
  <c r="N1385" i="3"/>
  <c r="O1385" i="3"/>
  <c r="K1386" i="3"/>
  <c r="L1386" i="3"/>
  <c r="M1386" i="3"/>
  <c r="N1386" i="3"/>
  <c r="O1386" i="3"/>
  <c r="K1387" i="3"/>
  <c r="L1387" i="3"/>
  <c r="M1387" i="3"/>
  <c r="N1387" i="3"/>
  <c r="O1387" i="3"/>
  <c r="K1388" i="3"/>
  <c r="L1388" i="3"/>
  <c r="M1388" i="3"/>
  <c r="N1388" i="3"/>
  <c r="O1388" i="3"/>
  <c r="K1389" i="3"/>
  <c r="L1389" i="3"/>
  <c r="M1389" i="3"/>
  <c r="N1389" i="3"/>
  <c r="O1389" i="3"/>
  <c r="K1390" i="3"/>
  <c r="L1390" i="3"/>
  <c r="M1390" i="3"/>
  <c r="N1390" i="3"/>
  <c r="O1390" i="3"/>
  <c r="K1391" i="3"/>
  <c r="L1391" i="3"/>
  <c r="M1391" i="3"/>
  <c r="N1391" i="3"/>
  <c r="O1391" i="3"/>
  <c r="K1392" i="3"/>
  <c r="L1392" i="3"/>
  <c r="M1392" i="3"/>
  <c r="N1392" i="3"/>
  <c r="O1392" i="3"/>
  <c r="K1393" i="3"/>
  <c r="L1393" i="3"/>
  <c r="M1393" i="3"/>
  <c r="N1393" i="3"/>
  <c r="O1393" i="3"/>
  <c r="K1394" i="3"/>
  <c r="L1394" i="3"/>
  <c r="M1394" i="3"/>
  <c r="N1394" i="3"/>
  <c r="O1394" i="3"/>
  <c r="K1395" i="3"/>
  <c r="L1395" i="3"/>
  <c r="M1395" i="3"/>
  <c r="N1395" i="3"/>
  <c r="O1395" i="3"/>
  <c r="K1396" i="3"/>
  <c r="L1396" i="3"/>
  <c r="M1396" i="3"/>
  <c r="N1396" i="3"/>
  <c r="O1396" i="3"/>
  <c r="K1397" i="3"/>
  <c r="L1397" i="3"/>
  <c r="M1397" i="3"/>
  <c r="N1397" i="3"/>
  <c r="O1397" i="3"/>
  <c r="K1398" i="3"/>
  <c r="L1398" i="3"/>
  <c r="M1398" i="3"/>
  <c r="N1398" i="3"/>
  <c r="O1398" i="3"/>
  <c r="K1399" i="3"/>
  <c r="L1399" i="3"/>
  <c r="M1399" i="3"/>
  <c r="N1399" i="3"/>
  <c r="O1399" i="3"/>
  <c r="K1400" i="3"/>
  <c r="L1400" i="3"/>
  <c r="M1400" i="3"/>
  <c r="N1400" i="3"/>
  <c r="O1400" i="3"/>
  <c r="K1401" i="3"/>
  <c r="L1401" i="3"/>
  <c r="M1401" i="3"/>
  <c r="N1401" i="3"/>
  <c r="O1401" i="3"/>
  <c r="K1402" i="3"/>
  <c r="L1402" i="3"/>
  <c r="M1402" i="3"/>
  <c r="N1402" i="3"/>
  <c r="O1402" i="3"/>
  <c r="K1403" i="3"/>
  <c r="L1403" i="3"/>
  <c r="M1403" i="3"/>
  <c r="N1403" i="3"/>
  <c r="O1403" i="3"/>
  <c r="K1404" i="3"/>
  <c r="L1404" i="3"/>
  <c r="M1404" i="3"/>
  <c r="N1404" i="3"/>
  <c r="O1404" i="3"/>
  <c r="K1405" i="3"/>
  <c r="L1405" i="3"/>
  <c r="M1405" i="3"/>
  <c r="N1405" i="3"/>
  <c r="O1405" i="3"/>
  <c r="K1406" i="3"/>
  <c r="L1406" i="3"/>
  <c r="M1406" i="3"/>
  <c r="N1406" i="3"/>
  <c r="O1406" i="3"/>
  <c r="K1407" i="3"/>
  <c r="L1407" i="3"/>
  <c r="M1407" i="3"/>
  <c r="N1407" i="3"/>
  <c r="O1407" i="3"/>
  <c r="K1408" i="3"/>
  <c r="L1408" i="3"/>
  <c r="M1408" i="3"/>
  <c r="N1408" i="3"/>
  <c r="O1408" i="3"/>
  <c r="K1409" i="3"/>
  <c r="L1409" i="3"/>
  <c r="M1409" i="3"/>
  <c r="N1409" i="3"/>
  <c r="O1409" i="3"/>
  <c r="K1410" i="3"/>
  <c r="L1410" i="3"/>
  <c r="M1410" i="3"/>
  <c r="N1410" i="3"/>
  <c r="O1410" i="3"/>
  <c r="K1411" i="3"/>
  <c r="L1411" i="3"/>
  <c r="M1411" i="3"/>
  <c r="N1411" i="3"/>
  <c r="O1411" i="3"/>
  <c r="K1412" i="3"/>
  <c r="L1412" i="3"/>
  <c r="M1412" i="3"/>
  <c r="N1412" i="3"/>
  <c r="O1412" i="3"/>
  <c r="K1413" i="3"/>
  <c r="L1413" i="3"/>
  <c r="M1413" i="3"/>
  <c r="N1413" i="3"/>
  <c r="O1413" i="3"/>
  <c r="K1414" i="3"/>
  <c r="L1414" i="3"/>
  <c r="M1414" i="3"/>
  <c r="N1414" i="3"/>
  <c r="O1414" i="3"/>
  <c r="K1415" i="3"/>
  <c r="L1415" i="3"/>
  <c r="M1415" i="3"/>
  <c r="N1415" i="3"/>
  <c r="O1415" i="3"/>
  <c r="K1416" i="3"/>
  <c r="L1416" i="3"/>
  <c r="M1416" i="3"/>
  <c r="N1416" i="3"/>
  <c r="O1416" i="3"/>
  <c r="K1417" i="3"/>
  <c r="L1417" i="3"/>
  <c r="M1417" i="3"/>
  <c r="N1417" i="3"/>
  <c r="O1417" i="3"/>
  <c r="K1418" i="3"/>
  <c r="L1418" i="3"/>
  <c r="M1418" i="3"/>
  <c r="N1418" i="3"/>
  <c r="O1418" i="3"/>
  <c r="K1419" i="3"/>
  <c r="L1419" i="3"/>
  <c r="M1419" i="3"/>
  <c r="N1419" i="3"/>
  <c r="O1419" i="3"/>
  <c r="K1420" i="3"/>
  <c r="L1420" i="3"/>
  <c r="M1420" i="3"/>
  <c r="N1420" i="3"/>
  <c r="O1420" i="3"/>
  <c r="K1421" i="3"/>
  <c r="L1421" i="3"/>
  <c r="M1421" i="3"/>
  <c r="N1421" i="3"/>
  <c r="O1421" i="3"/>
  <c r="K1422" i="3"/>
  <c r="L1422" i="3"/>
  <c r="M1422" i="3"/>
  <c r="N1422" i="3"/>
  <c r="O1422" i="3"/>
  <c r="K1423" i="3"/>
  <c r="L1423" i="3"/>
  <c r="M1423" i="3"/>
  <c r="N1423" i="3"/>
  <c r="O1423" i="3"/>
  <c r="K1424" i="3"/>
  <c r="L1424" i="3"/>
  <c r="M1424" i="3"/>
  <c r="N1424" i="3"/>
  <c r="O1424" i="3"/>
  <c r="K1425" i="3"/>
  <c r="L1425" i="3"/>
  <c r="M1425" i="3"/>
  <c r="N1425" i="3"/>
  <c r="O1425" i="3"/>
  <c r="K1426" i="3"/>
  <c r="L1426" i="3"/>
  <c r="M1426" i="3"/>
  <c r="N1426" i="3"/>
  <c r="O1426" i="3"/>
  <c r="K1427" i="3"/>
  <c r="L1427" i="3"/>
  <c r="M1427" i="3"/>
  <c r="N1427" i="3"/>
  <c r="O1427" i="3"/>
  <c r="K1428" i="3"/>
  <c r="L1428" i="3"/>
  <c r="M1428" i="3"/>
  <c r="N1428" i="3"/>
  <c r="O1428" i="3"/>
  <c r="K1429" i="3"/>
  <c r="L1429" i="3"/>
  <c r="M1429" i="3"/>
  <c r="N1429" i="3"/>
  <c r="O1429" i="3"/>
  <c r="K1430" i="3"/>
  <c r="L1430" i="3"/>
  <c r="M1430" i="3"/>
  <c r="N1430" i="3"/>
  <c r="O1430" i="3"/>
  <c r="K1431" i="3"/>
  <c r="L1431" i="3"/>
  <c r="M1431" i="3"/>
  <c r="N1431" i="3"/>
  <c r="O1431" i="3"/>
  <c r="K1432" i="3"/>
  <c r="L1432" i="3"/>
  <c r="M1432" i="3"/>
  <c r="N1432" i="3"/>
  <c r="O1432" i="3"/>
  <c r="K1433" i="3"/>
  <c r="L1433" i="3"/>
  <c r="M1433" i="3"/>
  <c r="N1433" i="3"/>
  <c r="O1433" i="3"/>
  <c r="K1434" i="3"/>
  <c r="L1434" i="3"/>
  <c r="M1434" i="3"/>
  <c r="N1434" i="3"/>
  <c r="O1434" i="3"/>
  <c r="K1435" i="3"/>
  <c r="L1435" i="3"/>
  <c r="M1435" i="3"/>
  <c r="N1435" i="3"/>
  <c r="O1435" i="3"/>
  <c r="K1436" i="3"/>
  <c r="L1436" i="3"/>
  <c r="M1436" i="3"/>
  <c r="N1436" i="3"/>
  <c r="O1436" i="3"/>
  <c r="K1437" i="3"/>
  <c r="L1437" i="3"/>
  <c r="M1437" i="3"/>
  <c r="N1437" i="3"/>
  <c r="O1437" i="3"/>
  <c r="K1438" i="3"/>
  <c r="L1438" i="3"/>
  <c r="M1438" i="3"/>
  <c r="N1438" i="3"/>
  <c r="O1438" i="3"/>
  <c r="K1439" i="3"/>
  <c r="L1439" i="3"/>
  <c r="M1439" i="3"/>
  <c r="N1439" i="3"/>
  <c r="O1439" i="3"/>
  <c r="K1440" i="3"/>
  <c r="L1440" i="3"/>
  <c r="M1440" i="3"/>
  <c r="N1440" i="3"/>
  <c r="O1440" i="3"/>
  <c r="K1441" i="3"/>
  <c r="L1441" i="3"/>
  <c r="M1441" i="3"/>
  <c r="N1441" i="3"/>
  <c r="O1441" i="3"/>
  <c r="K1442" i="3"/>
  <c r="L1442" i="3"/>
  <c r="M1442" i="3"/>
  <c r="N1442" i="3"/>
  <c r="O1442" i="3"/>
  <c r="K1443" i="3"/>
  <c r="L1443" i="3"/>
  <c r="M1443" i="3"/>
  <c r="N1443" i="3"/>
  <c r="O1443" i="3"/>
  <c r="K1444" i="3"/>
  <c r="L1444" i="3"/>
  <c r="M1444" i="3"/>
  <c r="N1444" i="3"/>
  <c r="O1444" i="3"/>
  <c r="K1445" i="3"/>
  <c r="L1445" i="3"/>
  <c r="M1445" i="3"/>
  <c r="N1445" i="3"/>
  <c r="O1445" i="3"/>
  <c r="K1446" i="3"/>
  <c r="L1446" i="3"/>
  <c r="M1446" i="3"/>
  <c r="N1446" i="3"/>
  <c r="O1446" i="3"/>
  <c r="K1447" i="3"/>
  <c r="L1447" i="3"/>
  <c r="M1447" i="3"/>
  <c r="N1447" i="3"/>
  <c r="O1447" i="3"/>
  <c r="K1448" i="3"/>
  <c r="L1448" i="3"/>
  <c r="M1448" i="3"/>
  <c r="N1448" i="3"/>
  <c r="O1448" i="3"/>
  <c r="K1449" i="3"/>
  <c r="L1449" i="3"/>
  <c r="M1449" i="3"/>
  <c r="N1449" i="3"/>
  <c r="O1449" i="3"/>
  <c r="K1450" i="3"/>
  <c r="L1450" i="3"/>
  <c r="M1450" i="3"/>
  <c r="N1450" i="3"/>
  <c r="O1450" i="3"/>
  <c r="K1451" i="3"/>
  <c r="L1451" i="3"/>
  <c r="M1451" i="3"/>
  <c r="N1451" i="3"/>
  <c r="O1451" i="3"/>
  <c r="K1452" i="3"/>
  <c r="L1452" i="3"/>
  <c r="M1452" i="3"/>
  <c r="N1452" i="3"/>
  <c r="O1452" i="3"/>
  <c r="K1453" i="3"/>
  <c r="L1453" i="3"/>
  <c r="M1453" i="3"/>
  <c r="N1453" i="3"/>
  <c r="O1453" i="3"/>
  <c r="K1454" i="3"/>
  <c r="L1454" i="3"/>
  <c r="M1454" i="3"/>
  <c r="N1454" i="3"/>
  <c r="O1454" i="3"/>
  <c r="K1455" i="3"/>
  <c r="L1455" i="3"/>
  <c r="M1455" i="3"/>
  <c r="N1455" i="3"/>
  <c r="O1455" i="3"/>
  <c r="K1456" i="3"/>
  <c r="L1456" i="3"/>
  <c r="M1456" i="3"/>
  <c r="N1456" i="3"/>
  <c r="O1456" i="3"/>
  <c r="K1457" i="3"/>
  <c r="L1457" i="3"/>
  <c r="M1457" i="3"/>
  <c r="N1457" i="3"/>
  <c r="O1457" i="3"/>
  <c r="K1458" i="3"/>
  <c r="L1458" i="3"/>
  <c r="M1458" i="3"/>
  <c r="N1458" i="3"/>
  <c r="O1458" i="3"/>
  <c r="K1459" i="3"/>
  <c r="L1459" i="3"/>
  <c r="M1459" i="3"/>
  <c r="N1459" i="3"/>
  <c r="O1459" i="3"/>
  <c r="K1460" i="3"/>
  <c r="L1460" i="3"/>
  <c r="M1460" i="3"/>
  <c r="N1460" i="3"/>
  <c r="O1460" i="3"/>
  <c r="K1461" i="3"/>
  <c r="L1461" i="3"/>
  <c r="M1461" i="3"/>
  <c r="N1461" i="3"/>
  <c r="O1461" i="3"/>
  <c r="K1462" i="3"/>
  <c r="L1462" i="3"/>
  <c r="M1462" i="3"/>
  <c r="N1462" i="3"/>
  <c r="O1462" i="3"/>
  <c r="K1463" i="3"/>
  <c r="L1463" i="3"/>
  <c r="M1463" i="3"/>
  <c r="N1463" i="3"/>
  <c r="O1463" i="3"/>
  <c r="K1464" i="3"/>
  <c r="L1464" i="3"/>
  <c r="M1464" i="3"/>
  <c r="N1464" i="3"/>
  <c r="O1464" i="3"/>
  <c r="K1465" i="3"/>
  <c r="L1465" i="3"/>
  <c r="M1465" i="3"/>
  <c r="N1465" i="3"/>
  <c r="O1465" i="3"/>
  <c r="K1466" i="3"/>
  <c r="L1466" i="3"/>
  <c r="M1466" i="3"/>
  <c r="N1466" i="3"/>
  <c r="O1466" i="3"/>
  <c r="K1467" i="3"/>
  <c r="L1467" i="3"/>
  <c r="M1467" i="3"/>
  <c r="N1467" i="3"/>
  <c r="O1467" i="3"/>
  <c r="K1468" i="3"/>
  <c r="L1468" i="3"/>
  <c r="M1468" i="3"/>
  <c r="N1468" i="3"/>
  <c r="O1468" i="3"/>
  <c r="K1469" i="3"/>
  <c r="L1469" i="3"/>
  <c r="M1469" i="3"/>
  <c r="N1469" i="3"/>
  <c r="O1469" i="3"/>
  <c r="K1470" i="3"/>
  <c r="L1470" i="3"/>
  <c r="M1470" i="3"/>
  <c r="N1470" i="3"/>
  <c r="O1470" i="3"/>
  <c r="K1471" i="3"/>
  <c r="L1471" i="3"/>
  <c r="M1471" i="3"/>
  <c r="N1471" i="3"/>
  <c r="O1471" i="3"/>
  <c r="K1472" i="3"/>
  <c r="L1472" i="3"/>
  <c r="M1472" i="3"/>
  <c r="N1472" i="3"/>
  <c r="O1472" i="3"/>
  <c r="K1473" i="3"/>
  <c r="L1473" i="3"/>
  <c r="M1473" i="3"/>
  <c r="N1473" i="3"/>
  <c r="O1473" i="3"/>
  <c r="K1474" i="3"/>
  <c r="L1474" i="3"/>
  <c r="M1474" i="3"/>
  <c r="N1474" i="3"/>
  <c r="O1474" i="3"/>
  <c r="K1475" i="3"/>
  <c r="L1475" i="3"/>
  <c r="M1475" i="3"/>
  <c r="N1475" i="3"/>
  <c r="O1475" i="3"/>
  <c r="K1476" i="3"/>
  <c r="L1476" i="3"/>
  <c r="M1476" i="3"/>
  <c r="N1476" i="3"/>
  <c r="O1476" i="3"/>
  <c r="K1477" i="3"/>
  <c r="L1477" i="3"/>
  <c r="M1477" i="3"/>
  <c r="N1477" i="3"/>
  <c r="O1477" i="3"/>
  <c r="K1478" i="3"/>
  <c r="L1478" i="3"/>
  <c r="M1478" i="3"/>
  <c r="N1478" i="3"/>
  <c r="O1478" i="3"/>
  <c r="K1479" i="3"/>
  <c r="L1479" i="3"/>
  <c r="M1479" i="3"/>
  <c r="N1479" i="3"/>
  <c r="O1479" i="3"/>
  <c r="K1480" i="3"/>
  <c r="L1480" i="3"/>
  <c r="M1480" i="3"/>
  <c r="N1480" i="3"/>
  <c r="O1480" i="3"/>
  <c r="K1481" i="3"/>
  <c r="L1481" i="3"/>
  <c r="M1481" i="3"/>
  <c r="N1481" i="3"/>
  <c r="O1481" i="3"/>
  <c r="K1482" i="3"/>
  <c r="L1482" i="3"/>
  <c r="M1482" i="3"/>
  <c r="N1482" i="3"/>
  <c r="O1482" i="3"/>
  <c r="K1483" i="3"/>
  <c r="L1483" i="3"/>
  <c r="M1483" i="3"/>
  <c r="N1483" i="3"/>
  <c r="O1483" i="3"/>
  <c r="K1484" i="3"/>
  <c r="L1484" i="3"/>
  <c r="M1484" i="3"/>
  <c r="N1484" i="3"/>
  <c r="O1484" i="3"/>
  <c r="K1485" i="3"/>
  <c r="L1485" i="3"/>
  <c r="M1485" i="3"/>
  <c r="N1485" i="3"/>
  <c r="O1485" i="3"/>
  <c r="K1486" i="3"/>
  <c r="L1486" i="3"/>
  <c r="M1486" i="3"/>
  <c r="N1486" i="3"/>
  <c r="O1486" i="3"/>
  <c r="K1487" i="3"/>
  <c r="L1487" i="3"/>
  <c r="M1487" i="3"/>
  <c r="N1487" i="3"/>
  <c r="O1487" i="3"/>
  <c r="K1488" i="3"/>
  <c r="L1488" i="3"/>
  <c r="M1488" i="3"/>
  <c r="N1488" i="3"/>
  <c r="O1488" i="3"/>
  <c r="K1489" i="3"/>
  <c r="L1489" i="3"/>
  <c r="M1489" i="3"/>
  <c r="N1489" i="3"/>
  <c r="O1489" i="3"/>
  <c r="K1490" i="3"/>
  <c r="L1490" i="3"/>
  <c r="M1490" i="3"/>
  <c r="N1490" i="3"/>
  <c r="O1490" i="3"/>
  <c r="K1491" i="3"/>
  <c r="L1491" i="3"/>
  <c r="M1491" i="3"/>
  <c r="N1491" i="3"/>
  <c r="O1491" i="3"/>
  <c r="K1492" i="3"/>
  <c r="L1492" i="3"/>
  <c r="M1492" i="3"/>
  <c r="N1492" i="3"/>
  <c r="O1492" i="3"/>
  <c r="K1493" i="3"/>
  <c r="L1493" i="3"/>
  <c r="M1493" i="3"/>
  <c r="N1493" i="3"/>
  <c r="O1493" i="3"/>
  <c r="K1494" i="3"/>
  <c r="L1494" i="3"/>
  <c r="M1494" i="3"/>
  <c r="N1494" i="3"/>
  <c r="O1494" i="3"/>
  <c r="K1495" i="3"/>
  <c r="L1495" i="3"/>
  <c r="M1495" i="3"/>
  <c r="N1495" i="3"/>
  <c r="O1495" i="3"/>
  <c r="K1496" i="3"/>
  <c r="L1496" i="3"/>
  <c r="M1496" i="3"/>
  <c r="N1496" i="3"/>
  <c r="O1496" i="3"/>
  <c r="K1497" i="3"/>
  <c r="L1497" i="3"/>
  <c r="M1497" i="3"/>
  <c r="N1497" i="3"/>
  <c r="O1497" i="3"/>
  <c r="K1498" i="3"/>
  <c r="L1498" i="3"/>
  <c r="M1498" i="3"/>
  <c r="N1498" i="3"/>
  <c r="O1498" i="3"/>
  <c r="K1499" i="3"/>
  <c r="L1499" i="3"/>
  <c r="M1499" i="3"/>
  <c r="N1499" i="3"/>
  <c r="O1499" i="3"/>
  <c r="K1500" i="3"/>
  <c r="L1500" i="3"/>
  <c r="M1500" i="3"/>
  <c r="N1500" i="3"/>
  <c r="O1500" i="3"/>
  <c r="K1501" i="3"/>
  <c r="L1501" i="3"/>
  <c r="M1501" i="3"/>
  <c r="N1501" i="3"/>
  <c r="O1501" i="3"/>
  <c r="K1502" i="3"/>
  <c r="L1502" i="3"/>
  <c r="M1502" i="3"/>
  <c r="N1502" i="3"/>
  <c r="O1502" i="3"/>
  <c r="K1503" i="3"/>
  <c r="L1503" i="3"/>
  <c r="M1503" i="3"/>
  <c r="N1503" i="3"/>
  <c r="O1503" i="3"/>
  <c r="K1504" i="3"/>
  <c r="L1504" i="3"/>
  <c r="M1504" i="3"/>
  <c r="N1504" i="3"/>
  <c r="O1504" i="3"/>
  <c r="K1505" i="3"/>
  <c r="L1505" i="3"/>
  <c r="M1505" i="3"/>
  <c r="N1505" i="3"/>
  <c r="O1505" i="3"/>
  <c r="K1506" i="3"/>
  <c r="L1506" i="3"/>
  <c r="M1506" i="3"/>
  <c r="N1506" i="3"/>
  <c r="O1506" i="3"/>
  <c r="K1507" i="3"/>
  <c r="L1507" i="3"/>
  <c r="M1507" i="3"/>
  <c r="N1507" i="3"/>
  <c r="O1507" i="3"/>
  <c r="K1508" i="3"/>
  <c r="L1508" i="3"/>
  <c r="M1508" i="3"/>
  <c r="N1508" i="3"/>
  <c r="O1508" i="3"/>
  <c r="K1509" i="3"/>
  <c r="L1509" i="3"/>
  <c r="M1509" i="3"/>
  <c r="N1509" i="3"/>
  <c r="O1509" i="3"/>
  <c r="K1510" i="3"/>
  <c r="L1510" i="3"/>
  <c r="M1510" i="3"/>
  <c r="N1510" i="3"/>
  <c r="O1510" i="3"/>
  <c r="K1511" i="3"/>
  <c r="L1511" i="3"/>
  <c r="M1511" i="3"/>
  <c r="N1511" i="3"/>
  <c r="O1511" i="3"/>
  <c r="K1512" i="3"/>
  <c r="L1512" i="3"/>
  <c r="M1512" i="3"/>
  <c r="N1512" i="3"/>
  <c r="O1512" i="3"/>
  <c r="K1513" i="3"/>
  <c r="L1513" i="3"/>
  <c r="M1513" i="3"/>
  <c r="N1513" i="3"/>
  <c r="O1513" i="3"/>
  <c r="K1514" i="3"/>
  <c r="L1514" i="3"/>
  <c r="M1514" i="3"/>
  <c r="N1514" i="3"/>
  <c r="O1514" i="3"/>
  <c r="K1515" i="3"/>
  <c r="L1515" i="3"/>
  <c r="M1515" i="3"/>
  <c r="N1515" i="3"/>
  <c r="O1515" i="3"/>
  <c r="K1516" i="3"/>
  <c r="L1516" i="3"/>
  <c r="M1516" i="3"/>
  <c r="N1516" i="3"/>
  <c r="O1516" i="3"/>
  <c r="K1517" i="3"/>
  <c r="L1517" i="3"/>
  <c r="M1517" i="3"/>
  <c r="N1517" i="3"/>
  <c r="O1517" i="3"/>
  <c r="K1518" i="3"/>
  <c r="L1518" i="3"/>
  <c r="M1518" i="3"/>
  <c r="N1518" i="3"/>
  <c r="O1518" i="3"/>
  <c r="K1519" i="3"/>
  <c r="L1519" i="3"/>
  <c r="M1519" i="3"/>
  <c r="N1519" i="3"/>
  <c r="O1519" i="3"/>
  <c r="K1520" i="3"/>
  <c r="L1520" i="3"/>
  <c r="M1520" i="3"/>
  <c r="N1520" i="3"/>
  <c r="O1520" i="3"/>
  <c r="K1521" i="3"/>
  <c r="L1521" i="3"/>
  <c r="M1521" i="3"/>
  <c r="N1521" i="3"/>
  <c r="O1521" i="3"/>
  <c r="K1522" i="3"/>
  <c r="L1522" i="3"/>
  <c r="M1522" i="3"/>
  <c r="N1522" i="3"/>
  <c r="O1522" i="3"/>
  <c r="K1523" i="3"/>
  <c r="L1523" i="3"/>
  <c r="M1523" i="3"/>
  <c r="N1523" i="3"/>
  <c r="O1523" i="3"/>
  <c r="K1524" i="3"/>
  <c r="L1524" i="3"/>
  <c r="M1524" i="3"/>
  <c r="N1524" i="3"/>
  <c r="O1524" i="3"/>
  <c r="K1525" i="3"/>
  <c r="L1525" i="3"/>
  <c r="M1525" i="3"/>
  <c r="N1525" i="3"/>
  <c r="O1525" i="3"/>
  <c r="K1526" i="3"/>
  <c r="L1526" i="3"/>
  <c r="M1526" i="3"/>
  <c r="N1526" i="3"/>
  <c r="O1526" i="3"/>
  <c r="K1527" i="3"/>
  <c r="L1527" i="3"/>
  <c r="M1527" i="3"/>
  <c r="N1527" i="3"/>
  <c r="O1527" i="3"/>
  <c r="K1528" i="3"/>
  <c r="L1528" i="3"/>
  <c r="M1528" i="3"/>
  <c r="N1528" i="3"/>
  <c r="O1528" i="3"/>
  <c r="K1529" i="3"/>
  <c r="L1529" i="3"/>
  <c r="M1529" i="3"/>
  <c r="N1529" i="3"/>
  <c r="O1529" i="3"/>
  <c r="K1530" i="3"/>
  <c r="L1530" i="3"/>
  <c r="M1530" i="3"/>
  <c r="N1530" i="3"/>
  <c r="O1530" i="3"/>
  <c r="K1531" i="3"/>
  <c r="L1531" i="3"/>
  <c r="M1531" i="3"/>
  <c r="N1531" i="3"/>
  <c r="O1531" i="3"/>
  <c r="K1532" i="3"/>
  <c r="L1532" i="3"/>
  <c r="M1532" i="3"/>
  <c r="N1532" i="3"/>
  <c r="O1532" i="3"/>
  <c r="K1533" i="3"/>
  <c r="L1533" i="3"/>
  <c r="M1533" i="3"/>
  <c r="N1533" i="3"/>
  <c r="O1533" i="3"/>
  <c r="K1534" i="3"/>
  <c r="L1534" i="3"/>
  <c r="M1534" i="3"/>
  <c r="N1534" i="3"/>
  <c r="O1534" i="3"/>
  <c r="K1535" i="3"/>
  <c r="L1535" i="3"/>
  <c r="M1535" i="3"/>
  <c r="N1535" i="3"/>
  <c r="O1535" i="3"/>
  <c r="K1536" i="3"/>
  <c r="L1536" i="3"/>
  <c r="M1536" i="3"/>
  <c r="N1536" i="3"/>
  <c r="O1536" i="3"/>
  <c r="K1537" i="3"/>
  <c r="L1537" i="3"/>
  <c r="M1537" i="3"/>
  <c r="N1537" i="3"/>
  <c r="O1537" i="3"/>
  <c r="K1538" i="3"/>
  <c r="L1538" i="3"/>
  <c r="M1538" i="3"/>
  <c r="N1538" i="3"/>
  <c r="O1538" i="3"/>
  <c r="K1539" i="3"/>
  <c r="L1539" i="3"/>
  <c r="M1539" i="3"/>
  <c r="N1539" i="3"/>
  <c r="O1539" i="3"/>
  <c r="K1540" i="3"/>
  <c r="L1540" i="3"/>
  <c r="M1540" i="3"/>
  <c r="N1540" i="3"/>
  <c r="O1540" i="3"/>
  <c r="K1541" i="3"/>
  <c r="L1541" i="3"/>
  <c r="M1541" i="3"/>
  <c r="N1541" i="3"/>
  <c r="O1541" i="3"/>
  <c r="K1542" i="3"/>
  <c r="L1542" i="3"/>
  <c r="M1542" i="3"/>
  <c r="N1542" i="3"/>
  <c r="O1542" i="3"/>
  <c r="K1543" i="3"/>
  <c r="L1543" i="3"/>
  <c r="M1543" i="3"/>
  <c r="N1543" i="3"/>
  <c r="O1543" i="3"/>
  <c r="K1544" i="3"/>
  <c r="L1544" i="3"/>
  <c r="M1544" i="3"/>
  <c r="N1544" i="3"/>
  <c r="O1544" i="3"/>
  <c r="K1545" i="3"/>
  <c r="L1545" i="3"/>
  <c r="M1545" i="3"/>
  <c r="N1545" i="3"/>
  <c r="O1545" i="3"/>
  <c r="K1546" i="3"/>
  <c r="L1546" i="3"/>
  <c r="M1546" i="3"/>
  <c r="N1546" i="3"/>
  <c r="O1546" i="3"/>
  <c r="K1547" i="3"/>
  <c r="L1547" i="3"/>
  <c r="M1547" i="3"/>
  <c r="N1547" i="3"/>
  <c r="O1547" i="3"/>
  <c r="K1548" i="3"/>
  <c r="L1548" i="3"/>
  <c r="M1548" i="3"/>
  <c r="N1548" i="3"/>
  <c r="O1548" i="3"/>
  <c r="K1549" i="3"/>
  <c r="L1549" i="3"/>
  <c r="M1549" i="3"/>
  <c r="N1549" i="3"/>
  <c r="O1549" i="3"/>
  <c r="K1550" i="3"/>
  <c r="L1550" i="3"/>
  <c r="M1550" i="3"/>
  <c r="N1550" i="3"/>
  <c r="O1550" i="3"/>
  <c r="K1551" i="3"/>
  <c r="L1551" i="3"/>
  <c r="M1551" i="3"/>
  <c r="N1551" i="3"/>
  <c r="O1551" i="3"/>
  <c r="K1552" i="3"/>
  <c r="L1552" i="3"/>
  <c r="M1552" i="3"/>
  <c r="N1552" i="3"/>
  <c r="O1552" i="3"/>
  <c r="K1553" i="3"/>
  <c r="L1553" i="3"/>
  <c r="M1553" i="3"/>
  <c r="N1553" i="3"/>
  <c r="O1553" i="3"/>
  <c r="K1554" i="3"/>
  <c r="L1554" i="3"/>
  <c r="M1554" i="3"/>
  <c r="N1554" i="3"/>
  <c r="O1554" i="3"/>
  <c r="K1555" i="3"/>
  <c r="L1555" i="3"/>
  <c r="M1555" i="3"/>
  <c r="N1555" i="3"/>
  <c r="O1555" i="3"/>
  <c r="K1556" i="3"/>
  <c r="L1556" i="3"/>
  <c r="M1556" i="3"/>
  <c r="N1556" i="3"/>
  <c r="O1556" i="3"/>
  <c r="K1557" i="3"/>
  <c r="L1557" i="3"/>
  <c r="M1557" i="3"/>
  <c r="N1557" i="3"/>
  <c r="O1557" i="3"/>
  <c r="K1558" i="3"/>
  <c r="L1558" i="3"/>
  <c r="M1558" i="3"/>
  <c r="N1558" i="3"/>
  <c r="O1558" i="3"/>
  <c r="K1559" i="3"/>
  <c r="L1559" i="3"/>
  <c r="M1559" i="3"/>
  <c r="N1559" i="3"/>
  <c r="O1559" i="3"/>
  <c r="K1560" i="3"/>
  <c r="L1560" i="3"/>
  <c r="M1560" i="3"/>
  <c r="N1560" i="3"/>
  <c r="O1560" i="3"/>
  <c r="K1561" i="3"/>
  <c r="L1561" i="3"/>
  <c r="M1561" i="3"/>
  <c r="N1561" i="3"/>
  <c r="O1561" i="3"/>
  <c r="K1562" i="3"/>
  <c r="L1562" i="3"/>
  <c r="M1562" i="3"/>
  <c r="N1562" i="3"/>
  <c r="O1562" i="3"/>
  <c r="K1563" i="3"/>
  <c r="L1563" i="3"/>
  <c r="M1563" i="3"/>
  <c r="N1563" i="3"/>
  <c r="O1563" i="3"/>
  <c r="K1564" i="3"/>
  <c r="L1564" i="3"/>
  <c r="M1564" i="3"/>
  <c r="N1564" i="3"/>
  <c r="O1564" i="3"/>
  <c r="K1565" i="3"/>
  <c r="L1565" i="3"/>
  <c r="M1565" i="3"/>
  <c r="N1565" i="3"/>
  <c r="O1565" i="3"/>
  <c r="K1566" i="3"/>
  <c r="L1566" i="3"/>
  <c r="M1566" i="3"/>
  <c r="N1566" i="3"/>
  <c r="O1566" i="3"/>
  <c r="K1567" i="3"/>
  <c r="L1567" i="3"/>
  <c r="M1567" i="3"/>
  <c r="N1567" i="3"/>
  <c r="O1567" i="3"/>
  <c r="K1568" i="3"/>
  <c r="L1568" i="3"/>
  <c r="M1568" i="3"/>
  <c r="N1568" i="3"/>
  <c r="O1568" i="3"/>
  <c r="K1569" i="3"/>
  <c r="L1569" i="3"/>
  <c r="M1569" i="3"/>
  <c r="N1569" i="3"/>
  <c r="O1569" i="3"/>
  <c r="K1570" i="3"/>
  <c r="L1570" i="3"/>
  <c r="M1570" i="3"/>
  <c r="N1570" i="3"/>
  <c r="O1570" i="3"/>
  <c r="K1571" i="3"/>
  <c r="L1571" i="3"/>
  <c r="M1571" i="3"/>
  <c r="N1571" i="3"/>
  <c r="O1571" i="3"/>
  <c r="K1572" i="3"/>
  <c r="L1572" i="3"/>
  <c r="M1572" i="3"/>
  <c r="N1572" i="3"/>
  <c r="O1572" i="3"/>
  <c r="K1573" i="3"/>
  <c r="L1573" i="3"/>
  <c r="M1573" i="3"/>
  <c r="N1573" i="3"/>
  <c r="O1573" i="3"/>
  <c r="K1574" i="3"/>
  <c r="L1574" i="3"/>
  <c r="M1574" i="3"/>
  <c r="N1574" i="3"/>
  <c r="O1574" i="3"/>
  <c r="K1575" i="3"/>
  <c r="L1575" i="3"/>
  <c r="M1575" i="3"/>
  <c r="N1575" i="3"/>
  <c r="O1575" i="3"/>
  <c r="K1576" i="3"/>
  <c r="L1576" i="3"/>
  <c r="M1576" i="3"/>
  <c r="N1576" i="3"/>
  <c r="O1576" i="3"/>
  <c r="K1577" i="3"/>
  <c r="L1577" i="3"/>
  <c r="M1577" i="3"/>
  <c r="N1577" i="3"/>
  <c r="O1577" i="3"/>
  <c r="K1578" i="3"/>
  <c r="L1578" i="3"/>
  <c r="M1578" i="3"/>
  <c r="N1578" i="3"/>
  <c r="O1578" i="3"/>
  <c r="K1579" i="3"/>
  <c r="L1579" i="3"/>
  <c r="M1579" i="3"/>
  <c r="N1579" i="3"/>
  <c r="O1579" i="3"/>
  <c r="K1580" i="3"/>
  <c r="L1580" i="3"/>
  <c r="M1580" i="3"/>
  <c r="N1580" i="3"/>
  <c r="O1580" i="3"/>
  <c r="K1581" i="3"/>
  <c r="L1581" i="3"/>
  <c r="M1581" i="3"/>
  <c r="N1581" i="3"/>
  <c r="O1581" i="3"/>
  <c r="K1582" i="3"/>
  <c r="L1582" i="3"/>
  <c r="M1582" i="3"/>
  <c r="N1582" i="3"/>
  <c r="O1582" i="3"/>
  <c r="K1583" i="3"/>
  <c r="L1583" i="3"/>
  <c r="M1583" i="3"/>
  <c r="N1583" i="3"/>
  <c r="O1583" i="3"/>
  <c r="K1584" i="3"/>
  <c r="L1584" i="3"/>
  <c r="M1584" i="3"/>
  <c r="N1584" i="3"/>
  <c r="O1584" i="3"/>
  <c r="K1585" i="3"/>
  <c r="L1585" i="3"/>
  <c r="M1585" i="3"/>
  <c r="N1585" i="3"/>
  <c r="O1585" i="3"/>
  <c r="K1586" i="3"/>
  <c r="L1586" i="3"/>
  <c r="M1586" i="3"/>
  <c r="N1586" i="3"/>
  <c r="O1586" i="3"/>
  <c r="K1587" i="3"/>
  <c r="L1587" i="3"/>
  <c r="M1587" i="3"/>
  <c r="N1587" i="3"/>
  <c r="O1587" i="3"/>
  <c r="K1588" i="3"/>
  <c r="L1588" i="3"/>
  <c r="M1588" i="3"/>
  <c r="N1588" i="3"/>
  <c r="O1588" i="3"/>
  <c r="K1589" i="3"/>
  <c r="L1589" i="3"/>
  <c r="M1589" i="3"/>
  <c r="N1589" i="3"/>
  <c r="O1589" i="3"/>
  <c r="K1590" i="3"/>
  <c r="L1590" i="3"/>
  <c r="M1590" i="3"/>
  <c r="N1590" i="3"/>
  <c r="O1590" i="3"/>
  <c r="K1591" i="3"/>
  <c r="L1591" i="3"/>
  <c r="M1591" i="3"/>
  <c r="N1591" i="3"/>
  <c r="O1591" i="3"/>
  <c r="K1592" i="3"/>
  <c r="L1592" i="3"/>
  <c r="M1592" i="3"/>
  <c r="N1592" i="3"/>
  <c r="O1592" i="3"/>
  <c r="K1593" i="3"/>
  <c r="L1593" i="3"/>
  <c r="M1593" i="3"/>
  <c r="N1593" i="3"/>
  <c r="O1593" i="3"/>
  <c r="K1594" i="3"/>
  <c r="L1594" i="3"/>
  <c r="M1594" i="3"/>
  <c r="N1594" i="3"/>
  <c r="O1594" i="3"/>
  <c r="K1595" i="3"/>
  <c r="L1595" i="3"/>
  <c r="M1595" i="3"/>
  <c r="N1595" i="3"/>
  <c r="O1595" i="3"/>
  <c r="K1596" i="3"/>
  <c r="L1596" i="3"/>
  <c r="M1596" i="3"/>
  <c r="N1596" i="3"/>
  <c r="O1596" i="3"/>
  <c r="K1597" i="3"/>
  <c r="L1597" i="3"/>
  <c r="M1597" i="3"/>
  <c r="N1597" i="3"/>
  <c r="O1597" i="3"/>
  <c r="K1598" i="3"/>
  <c r="L1598" i="3"/>
  <c r="M1598" i="3"/>
  <c r="N1598" i="3"/>
  <c r="O1598" i="3"/>
  <c r="K1599" i="3"/>
  <c r="L1599" i="3"/>
  <c r="M1599" i="3"/>
  <c r="N1599" i="3"/>
  <c r="O1599" i="3"/>
  <c r="K1600" i="3"/>
  <c r="L1600" i="3"/>
  <c r="M1600" i="3"/>
  <c r="N1600" i="3"/>
  <c r="O1600" i="3"/>
  <c r="K1601" i="3"/>
  <c r="L1601" i="3"/>
  <c r="M1601" i="3"/>
  <c r="N1601" i="3"/>
  <c r="O1601" i="3"/>
  <c r="K1602" i="3"/>
  <c r="L1602" i="3"/>
  <c r="M1602" i="3"/>
  <c r="N1602" i="3"/>
  <c r="O1602" i="3"/>
  <c r="K1603" i="3"/>
  <c r="L1603" i="3"/>
  <c r="M1603" i="3"/>
  <c r="N1603" i="3"/>
  <c r="O1603" i="3"/>
  <c r="K1604" i="3"/>
  <c r="L1604" i="3"/>
  <c r="M1604" i="3"/>
  <c r="N1604" i="3"/>
  <c r="O1604" i="3"/>
  <c r="K1605" i="3"/>
  <c r="L1605" i="3"/>
  <c r="M1605" i="3"/>
  <c r="N1605" i="3"/>
  <c r="O1605" i="3"/>
  <c r="K1606" i="3"/>
  <c r="L1606" i="3"/>
  <c r="M1606" i="3"/>
  <c r="N1606" i="3"/>
  <c r="O1606" i="3"/>
  <c r="K1607" i="3"/>
  <c r="L1607" i="3"/>
  <c r="M1607" i="3"/>
  <c r="N1607" i="3"/>
  <c r="O1607" i="3"/>
  <c r="K1608" i="3"/>
  <c r="L1608" i="3"/>
  <c r="M1608" i="3"/>
  <c r="N1608" i="3"/>
  <c r="O1608" i="3"/>
  <c r="K1609" i="3"/>
  <c r="L1609" i="3"/>
  <c r="M1609" i="3"/>
  <c r="N1609" i="3"/>
  <c r="O1609" i="3"/>
  <c r="K1610" i="3"/>
  <c r="L1610" i="3"/>
  <c r="M1610" i="3"/>
  <c r="N1610" i="3"/>
  <c r="O1610" i="3"/>
  <c r="K1611" i="3"/>
  <c r="L1611" i="3"/>
  <c r="M1611" i="3"/>
  <c r="N1611" i="3"/>
  <c r="O1611" i="3"/>
  <c r="K1612" i="3"/>
  <c r="L1612" i="3"/>
  <c r="N1612" i="3"/>
  <c r="O1612" i="3"/>
  <c r="K1613" i="3"/>
  <c r="L1613" i="3"/>
  <c r="M1613" i="3"/>
  <c r="N1613" i="3"/>
  <c r="O1613" i="3"/>
  <c r="K1614" i="3"/>
  <c r="L1614" i="3"/>
  <c r="M1614" i="3"/>
  <c r="N1614" i="3"/>
  <c r="O1614" i="3"/>
  <c r="K1615" i="3"/>
  <c r="L1615" i="3"/>
  <c r="M1615" i="3"/>
  <c r="N1615" i="3"/>
  <c r="O1615" i="3"/>
  <c r="K1616" i="3"/>
  <c r="L1616" i="3"/>
  <c r="M1616" i="3"/>
  <c r="N1616" i="3"/>
  <c r="O1616" i="3"/>
  <c r="K1617" i="3"/>
  <c r="L1617" i="3"/>
  <c r="M1617" i="3"/>
  <c r="N1617" i="3"/>
  <c r="O1617" i="3"/>
  <c r="K1618" i="3"/>
  <c r="L1618" i="3"/>
  <c r="M1618" i="3"/>
  <c r="N1618" i="3"/>
  <c r="O1618" i="3"/>
  <c r="K1619" i="3"/>
  <c r="L1619" i="3"/>
  <c r="M1619" i="3"/>
  <c r="N1619" i="3"/>
  <c r="O1619" i="3"/>
  <c r="K1620" i="3"/>
  <c r="L1620" i="3"/>
  <c r="M1620" i="3"/>
  <c r="N1620" i="3"/>
  <c r="O1620" i="3"/>
  <c r="K1621" i="3"/>
  <c r="L1621" i="3"/>
  <c r="M1621" i="3"/>
  <c r="N1621" i="3"/>
  <c r="O1621" i="3"/>
  <c r="K1622" i="3"/>
  <c r="L1622" i="3"/>
  <c r="M1622" i="3"/>
  <c r="N1622" i="3"/>
  <c r="O1622" i="3"/>
  <c r="K1623" i="3"/>
  <c r="L1623" i="3"/>
  <c r="M1623" i="3"/>
  <c r="N1623" i="3"/>
  <c r="O1623" i="3"/>
  <c r="K1624" i="3"/>
  <c r="L1624" i="3"/>
  <c r="M1624" i="3"/>
  <c r="N1624" i="3"/>
  <c r="O1624" i="3"/>
  <c r="K1625" i="3"/>
  <c r="L1625" i="3"/>
  <c r="M1625" i="3"/>
  <c r="N1625" i="3"/>
  <c r="O1625" i="3"/>
  <c r="K1626" i="3"/>
  <c r="L1626" i="3"/>
  <c r="M1626" i="3"/>
  <c r="N1626" i="3"/>
  <c r="O1626" i="3"/>
  <c r="K1627" i="3"/>
  <c r="L1627" i="3"/>
  <c r="M1627" i="3"/>
  <c r="N1627" i="3"/>
  <c r="O1627" i="3"/>
  <c r="K1628" i="3"/>
  <c r="L1628" i="3"/>
  <c r="M1628" i="3"/>
  <c r="N1628" i="3"/>
  <c r="O1628" i="3"/>
  <c r="K1629" i="3"/>
  <c r="L1629" i="3"/>
  <c r="M1629" i="3"/>
  <c r="N1629" i="3"/>
  <c r="O1629" i="3"/>
  <c r="K1630" i="3"/>
  <c r="L1630" i="3"/>
  <c r="M1630" i="3"/>
  <c r="N1630" i="3"/>
  <c r="O1630" i="3"/>
  <c r="K1631" i="3"/>
  <c r="L1631" i="3"/>
  <c r="M1631" i="3"/>
  <c r="N1631" i="3"/>
  <c r="O1631" i="3"/>
  <c r="K1632" i="3"/>
  <c r="L1632" i="3"/>
  <c r="M1632" i="3"/>
  <c r="N1632" i="3"/>
  <c r="O1632" i="3"/>
  <c r="K1633" i="3"/>
  <c r="L1633" i="3"/>
  <c r="M1633" i="3"/>
  <c r="N1633" i="3"/>
  <c r="O1633" i="3"/>
  <c r="K1634" i="3"/>
  <c r="L1634" i="3"/>
  <c r="M1634" i="3"/>
  <c r="N1634" i="3"/>
  <c r="O1634" i="3"/>
  <c r="K1635" i="3"/>
  <c r="L1635" i="3"/>
  <c r="M1635" i="3"/>
  <c r="N1635" i="3"/>
  <c r="O1635" i="3"/>
  <c r="K1636" i="3"/>
  <c r="L1636" i="3"/>
  <c r="M1636" i="3"/>
  <c r="N1636" i="3"/>
  <c r="O1636" i="3"/>
  <c r="K1637" i="3"/>
  <c r="L1637" i="3"/>
  <c r="M1637" i="3"/>
  <c r="N1637" i="3"/>
  <c r="O1637" i="3"/>
  <c r="K1638" i="3"/>
  <c r="L1638" i="3"/>
  <c r="M1638" i="3"/>
  <c r="N1638" i="3"/>
  <c r="O1638" i="3"/>
  <c r="K1639" i="3"/>
  <c r="L1639" i="3"/>
  <c r="M1639" i="3"/>
  <c r="N1639" i="3"/>
  <c r="O1639" i="3"/>
  <c r="K1640" i="3"/>
  <c r="L1640" i="3"/>
  <c r="M1640" i="3"/>
  <c r="N1640" i="3"/>
  <c r="O1640" i="3"/>
  <c r="K1641" i="3"/>
  <c r="L1641" i="3"/>
  <c r="M1641" i="3"/>
  <c r="N1641" i="3"/>
  <c r="O1641" i="3"/>
  <c r="K1642" i="3"/>
  <c r="L1642" i="3"/>
  <c r="M1642" i="3"/>
  <c r="N1642" i="3"/>
  <c r="O1642" i="3"/>
  <c r="K1643" i="3"/>
  <c r="L1643" i="3"/>
  <c r="M1643" i="3"/>
  <c r="N1643" i="3"/>
  <c r="O1643" i="3"/>
  <c r="K1644" i="3"/>
  <c r="L1644" i="3"/>
  <c r="M1644" i="3"/>
  <c r="N1644" i="3"/>
  <c r="O1644" i="3"/>
  <c r="K1645" i="3"/>
  <c r="L1645" i="3"/>
  <c r="M1645" i="3"/>
  <c r="N1645" i="3"/>
  <c r="O1645" i="3"/>
  <c r="K1646" i="3"/>
  <c r="L1646" i="3"/>
  <c r="M1646" i="3"/>
  <c r="N1646" i="3"/>
  <c r="O1646" i="3"/>
  <c r="K1647" i="3"/>
  <c r="L1647" i="3"/>
  <c r="M1647" i="3"/>
  <c r="N1647" i="3"/>
  <c r="O1647" i="3"/>
  <c r="K1648" i="3"/>
  <c r="L1648" i="3"/>
  <c r="M1648" i="3"/>
  <c r="N1648" i="3"/>
  <c r="O1648" i="3"/>
  <c r="K1649" i="3"/>
  <c r="L1649" i="3"/>
  <c r="M1649" i="3"/>
  <c r="N1649" i="3"/>
  <c r="O1649" i="3"/>
  <c r="K1650" i="3"/>
  <c r="L1650" i="3"/>
  <c r="M1650" i="3"/>
  <c r="N1650" i="3"/>
  <c r="O1650" i="3"/>
  <c r="K1651" i="3"/>
  <c r="L1651" i="3"/>
  <c r="M1651" i="3"/>
  <c r="N1651" i="3"/>
  <c r="O1651" i="3"/>
  <c r="K1652" i="3"/>
  <c r="L1652" i="3"/>
  <c r="M1652" i="3"/>
  <c r="N1652" i="3"/>
  <c r="O1652" i="3"/>
  <c r="K1653" i="3"/>
  <c r="L1653" i="3"/>
  <c r="M1653" i="3"/>
  <c r="N1653" i="3"/>
  <c r="O1653" i="3"/>
  <c r="K1654" i="3"/>
  <c r="L1654" i="3"/>
  <c r="M1654" i="3"/>
  <c r="N1654" i="3"/>
  <c r="O1654" i="3"/>
  <c r="K1655" i="3"/>
  <c r="L1655" i="3"/>
  <c r="M1655" i="3"/>
  <c r="N1655" i="3"/>
  <c r="O1655" i="3"/>
  <c r="K1656" i="3"/>
  <c r="L1656" i="3"/>
  <c r="M1656" i="3"/>
  <c r="N1656" i="3"/>
  <c r="O1656" i="3"/>
  <c r="K1657" i="3"/>
  <c r="L1657" i="3"/>
  <c r="M1657" i="3"/>
  <c r="N1657" i="3"/>
  <c r="O1657" i="3"/>
  <c r="K1658" i="3"/>
  <c r="L1658" i="3"/>
  <c r="M1658" i="3"/>
  <c r="N1658" i="3"/>
  <c r="O1658" i="3"/>
  <c r="K1659" i="3"/>
  <c r="L1659" i="3"/>
  <c r="M1659" i="3"/>
  <c r="N1659" i="3"/>
  <c r="O1659" i="3"/>
  <c r="K1660" i="3"/>
  <c r="L1660" i="3"/>
  <c r="M1660" i="3"/>
  <c r="N1660" i="3"/>
  <c r="O1660" i="3"/>
  <c r="K1661" i="3"/>
  <c r="L1661" i="3"/>
  <c r="M1661" i="3"/>
  <c r="N1661" i="3"/>
  <c r="O1661" i="3"/>
  <c r="K1662" i="3"/>
  <c r="L1662" i="3"/>
  <c r="M1662" i="3"/>
  <c r="N1662" i="3"/>
  <c r="O1662" i="3"/>
  <c r="K1663" i="3"/>
  <c r="L1663" i="3"/>
  <c r="M1663" i="3"/>
  <c r="N1663" i="3"/>
  <c r="O1663" i="3"/>
  <c r="K1664" i="3"/>
  <c r="L1664" i="3"/>
  <c r="M1664" i="3"/>
  <c r="N1664" i="3"/>
  <c r="O1664" i="3"/>
  <c r="K1665" i="3"/>
  <c r="L1665" i="3"/>
  <c r="M1665" i="3"/>
  <c r="N1665" i="3"/>
  <c r="O1665" i="3"/>
  <c r="K1666" i="3"/>
  <c r="L1666" i="3"/>
  <c r="M1666" i="3"/>
  <c r="N1666" i="3"/>
  <c r="O1666" i="3"/>
  <c r="K1667" i="3"/>
  <c r="L1667" i="3"/>
  <c r="M1667" i="3"/>
  <c r="N1667" i="3"/>
  <c r="O1667" i="3"/>
  <c r="K1668" i="3"/>
  <c r="L1668" i="3"/>
  <c r="M1668" i="3"/>
  <c r="N1668" i="3"/>
  <c r="O1668" i="3"/>
  <c r="K1669" i="3"/>
  <c r="L1669" i="3"/>
  <c r="M1669" i="3"/>
  <c r="N1669" i="3"/>
  <c r="O1669" i="3"/>
  <c r="K1670" i="3"/>
  <c r="L1670" i="3"/>
  <c r="M1670" i="3"/>
  <c r="N1670" i="3"/>
  <c r="O1670" i="3"/>
  <c r="K1671" i="3"/>
  <c r="L1671" i="3"/>
  <c r="M1671" i="3"/>
  <c r="N1671" i="3"/>
  <c r="O1671" i="3"/>
  <c r="K1672" i="3"/>
  <c r="L1672" i="3"/>
  <c r="M1672" i="3"/>
  <c r="N1672" i="3"/>
  <c r="O1672" i="3"/>
  <c r="K1673" i="3"/>
  <c r="L1673" i="3"/>
  <c r="M1673" i="3"/>
  <c r="N1673" i="3"/>
  <c r="O1673" i="3"/>
  <c r="K1674" i="3"/>
  <c r="L1674" i="3"/>
  <c r="M1674" i="3"/>
  <c r="N1674" i="3"/>
  <c r="O1674" i="3"/>
  <c r="K1675" i="3"/>
  <c r="L1675" i="3"/>
  <c r="M1675" i="3"/>
  <c r="N1675" i="3"/>
  <c r="O1675" i="3"/>
  <c r="K1676" i="3"/>
  <c r="L1676" i="3"/>
  <c r="M1676" i="3"/>
  <c r="N1676" i="3"/>
  <c r="O1676" i="3"/>
  <c r="K1677" i="3"/>
  <c r="L1677" i="3"/>
  <c r="M1677" i="3"/>
  <c r="N1677" i="3"/>
  <c r="O1677" i="3"/>
  <c r="K1678" i="3"/>
  <c r="L1678" i="3"/>
  <c r="M1678" i="3"/>
  <c r="N1678" i="3"/>
  <c r="O1678" i="3"/>
  <c r="K1679" i="3"/>
  <c r="L1679" i="3"/>
  <c r="M1679" i="3"/>
  <c r="N1679" i="3"/>
  <c r="O1679" i="3"/>
  <c r="K1680" i="3"/>
  <c r="L1680" i="3"/>
  <c r="M1680" i="3"/>
  <c r="N1680" i="3"/>
  <c r="O1680" i="3"/>
  <c r="K1681" i="3"/>
  <c r="L1681" i="3"/>
  <c r="M1681" i="3"/>
  <c r="N1681" i="3"/>
  <c r="O1681" i="3"/>
  <c r="K1682" i="3"/>
  <c r="L1682" i="3"/>
  <c r="M1682" i="3"/>
  <c r="N1682" i="3"/>
  <c r="O1682" i="3"/>
  <c r="K1683" i="3"/>
  <c r="L1683" i="3"/>
  <c r="M1683" i="3"/>
  <c r="N1683" i="3"/>
  <c r="O1683" i="3"/>
  <c r="K1684" i="3"/>
  <c r="L1684" i="3"/>
  <c r="M1684" i="3"/>
  <c r="N1684" i="3"/>
  <c r="O1684" i="3"/>
  <c r="K1685" i="3"/>
  <c r="L1685" i="3"/>
  <c r="M1685" i="3"/>
  <c r="N1685" i="3"/>
  <c r="O1685" i="3"/>
  <c r="K1686" i="3"/>
  <c r="L1686" i="3"/>
  <c r="M1686" i="3"/>
  <c r="N1686" i="3"/>
  <c r="O1686" i="3"/>
  <c r="K1687" i="3"/>
  <c r="L1687" i="3"/>
  <c r="M1687" i="3"/>
  <c r="N1687" i="3"/>
  <c r="O1687" i="3"/>
  <c r="K1688" i="3"/>
  <c r="L1688" i="3"/>
  <c r="M1688" i="3"/>
  <c r="N1688" i="3"/>
  <c r="O1688" i="3"/>
  <c r="K1689" i="3"/>
  <c r="L1689" i="3"/>
  <c r="M1689" i="3"/>
  <c r="N1689" i="3"/>
  <c r="O1689" i="3"/>
  <c r="K1690" i="3"/>
  <c r="L1690" i="3"/>
  <c r="M1690" i="3"/>
  <c r="N1690" i="3"/>
  <c r="O1690" i="3"/>
  <c r="K1691" i="3"/>
  <c r="L1691" i="3"/>
  <c r="M1691" i="3"/>
  <c r="N1691" i="3"/>
  <c r="O1691" i="3"/>
  <c r="K1692" i="3"/>
  <c r="L1692" i="3"/>
  <c r="M1692" i="3"/>
  <c r="N1692" i="3"/>
  <c r="O1692" i="3"/>
  <c r="K1693" i="3"/>
  <c r="L1693" i="3"/>
  <c r="M1693" i="3"/>
  <c r="N1693" i="3"/>
  <c r="O1693" i="3"/>
  <c r="K1694" i="3"/>
  <c r="L1694" i="3"/>
  <c r="M1694" i="3"/>
  <c r="N1694" i="3"/>
  <c r="O1694" i="3"/>
  <c r="K1695" i="3"/>
  <c r="L1695" i="3"/>
  <c r="M1695" i="3"/>
  <c r="N1695" i="3"/>
  <c r="O1695" i="3"/>
  <c r="K1696" i="3"/>
  <c r="L1696" i="3"/>
  <c r="M1696" i="3"/>
  <c r="N1696" i="3"/>
  <c r="O1696" i="3"/>
  <c r="K1697" i="3"/>
  <c r="L1697" i="3"/>
  <c r="M1697" i="3"/>
  <c r="N1697" i="3"/>
  <c r="O1697" i="3"/>
  <c r="K1698" i="3"/>
  <c r="L1698" i="3"/>
  <c r="M1698" i="3"/>
  <c r="N1698" i="3"/>
  <c r="O1698" i="3"/>
  <c r="K1699" i="3"/>
  <c r="L1699" i="3"/>
  <c r="M1699" i="3"/>
  <c r="N1699" i="3"/>
  <c r="O1699" i="3"/>
  <c r="K1700" i="3"/>
  <c r="L1700" i="3"/>
  <c r="M1700" i="3"/>
  <c r="N1700" i="3"/>
  <c r="O1700" i="3"/>
  <c r="K1701" i="3"/>
  <c r="L1701" i="3"/>
  <c r="M1701" i="3"/>
  <c r="N1701" i="3"/>
  <c r="O1701" i="3"/>
  <c r="K1702" i="3"/>
  <c r="L1702" i="3"/>
  <c r="M1702" i="3"/>
  <c r="N1702" i="3"/>
  <c r="O1702" i="3"/>
  <c r="K1703" i="3"/>
  <c r="L1703" i="3"/>
  <c r="M1703" i="3"/>
  <c r="N1703" i="3"/>
  <c r="O1703" i="3"/>
  <c r="K1704" i="3"/>
  <c r="L1704" i="3"/>
  <c r="M1704" i="3"/>
  <c r="N1704" i="3"/>
  <c r="O1704" i="3"/>
  <c r="K1705" i="3"/>
  <c r="L1705" i="3"/>
  <c r="M1705" i="3"/>
  <c r="N1705" i="3"/>
  <c r="O1705" i="3"/>
  <c r="K1706" i="3"/>
  <c r="L1706" i="3"/>
  <c r="M1706" i="3"/>
  <c r="N1706" i="3"/>
  <c r="O1706" i="3"/>
  <c r="K1707" i="3"/>
  <c r="L1707" i="3"/>
  <c r="M1707" i="3"/>
  <c r="N1707" i="3"/>
  <c r="O1707" i="3"/>
  <c r="K1708" i="3"/>
  <c r="L1708" i="3"/>
  <c r="M1708" i="3"/>
  <c r="N1708" i="3"/>
  <c r="O1708" i="3"/>
  <c r="K1709" i="3"/>
  <c r="L1709" i="3"/>
  <c r="M1709" i="3"/>
  <c r="N1709" i="3"/>
  <c r="O1709" i="3"/>
  <c r="K1710" i="3"/>
  <c r="L1710" i="3"/>
  <c r="M1710" i="3"/>
  <c r="N1710" i="3"/>
  <c r="O1710" i="3"/>
  <c r="K1711" i="3"/>
  <c r="L1711" i="3"/>
  <c r="M1711" i="3"/>
  <c r="N1711" i="3"/>
  <c r="O1711" i="3"/>
  <c r="K1712" i="3"/>
  <c r="L1712" i="3"/>
  <c r="M1712" i="3"/>
  <c r="N1712" i="3"/>
  <c r="O1712" i="3"/>
  <c r="K1713" i="3"/>
  <c r="L1713" i="3"/>
  <c r="M1713" i="3"/>
  <c r="N1713" i="3"/>
  <c r="O1713" i="3"/>
  <c r="K1714" i="3"/>
  <c r="L1714" i="3"/>
  <c r="M1714" i="3"/>
  <c r="N1714" i="3"/>
  <c r="O1714" i="3"/>
  <c r="K1715" i="3"/>
  <c r="L1715" i="3"/>
  <c r="M1715" i="3"/>
  <c r="N1715" i="3"/>
  <c r="O1715" i="3"/>
  <c r="K1716" i="3"/>
  <c r="L1716" i="3"/>
  <c r="M1716" i="3"/>
  <c r="N1716" i="3"/>
  <c r="O1716" i="3"/>
  <c r="K1717" i="3"/>
  <c r="L1717" i="3"/>
  <c r="M1717" i="3"/>
  <c r="N1717" i="3"/>
  <c r="O1717" i="3"/>
  <c r="K1718" i="3"/>
  <c r="L1718" i="3"/>
  <c r="M1718" i="3"/>
  <c r="N1718" i="3"/>
  <c r="O1718" i="3"/>
  <c r="K1719" i="3"/>
  <c r="L1719" i="3"/>
  <c r="M1719" i="3"/>
  <c r="N1719" i="3"/>
  <c r="O1719" i="3"/>
  <c r="K1720" i="3"/>
  <c r="L1720" i="3"/>
  <c r="M1720" i="3"/>
  <c r="N1720" i="3"/>
  <c r="O1720" i="3"/>
  <c r="K1721" i="3"/>
  <c r="L1721" i="3"/>
  <c r="M1721" i="3"/>
  <c r="N1721" i="3"/>
  <c r="O1721" i="3"/>
  <c r="K1722" i="3"/>
  <c r="L1722" i="3"/>
  <c r="M1722" i="3"/>
  <c r="N1722" i="3"/>
  <c r="O1722" i="3"/>
  <c r="K1723" i="3"/>
  <c r="L1723" i="3"/>
  <c r="M1723" i="3"/>
  <c r="N1723" i="3"/>
  <c r="O1723" i="3"/>
  <c r="K1724" i="3"/>
  <c r="L1724" i="3"/>
  <c r="M1724" i="3"/>
  <c r="N1724" i="3"/>
  <c r="O1724" i="3"/>
  <c r="K1725" i="3"/>
  <c r="L1725" i="3"/>
  <c r="M1725" i="3"/>
  <c r="N1725" i="3"/>
  <c r="O1725" i="3"/>
  <c r="K1726" i="3"/>
  <c r="L1726" i="3"/>
  <c r="M1726" i="3"/>
  <c r="N1726" i="3"/>
  <c r="O1726" i="3"/>
  <c r="K1727" i="3"/>
  <c r="L1727" i="3"/>
  <c r="M1727" i="3"/>
  <c r="N1727" i="3"/>
  <c r="O1727" i="3"/>
  <c r="K1728" i="3"/>
  <c r="L1728" i="3"/>
  <c r="M1728" i="3"/>
  <c r="N1728" i="3"/>
  <c r="O1728" i="3"/>
  <c r="K1729" i="3"/>
  <c r="L1729" i="3"/>
  <c r="M1729" i="3"/>
  <c r="N1729" i="3"/>
  <c r="O1729" i="3"/>
  <c r="K1730" i="3"/>
  <c r="L1730" i="3"/>
  <c r="M1730" i="3"/>
  <c r="N1730" i="3"/>
  <c r="O1730" i="3"/>
  <c r="K1731" i="3"/>
  <c r="L1731" i="3"/>
  <c r="M1731" i="3"/>
  <c r="N1731" i="3"/>
  <c r="O1731" i="3"/>
  <c r="K1732" i="3"/>
  <c r="L1732" i="3"/>
  <c r="M1732" i="3"/>
  <c r="N1732" i="3"/>
  <c r="O1732" i="3"/>
  <c r="K1733" i="3"/>
  <c r="L1733" i="3"/>
  <c r="M1733" i="3"/>
  <c r="N1733" i="3"/>
  <c r="O1733" i="3"/>
  <c r="K1734" i="3"/>
  <c r="L1734" i="3"/>
  <c r="M1734" i="3"/>
  <c r="N1734" i="3"/>
  <c r="O1734" i="3"/>
  <c r="K1735" i="3"/>
  <c r="L1735" i="3"/>
  <c r="M1735" i="3"/>
  <c r="N1735" i="3"/>
  <c r="O1735" i="3"/>
  <c r="K1736" i="3"/>
  <c r="L1736" i="3"/>
  <c r="M1736" i="3"/>
  <c r="N1736" i="3"/>
  <c r="O1736" i="3"/>
  <c r="K1737" i="3"/>
  <c r="L1737" i="3"/>
  <c r="M1737" i="3"/>
  <c r="N1737" i="3"/>
  <c r="O1737" i="3"/>
  <c r="K1738" i="3"/>
  <c r="L1738" i="3"/>
  <c r="M1738" i="3"/>
  <c r="N1738" i="3"/>
  <c r="O1738" i="3"/>
  <c r="K1739" i="3"/>
  <c r="L1739" i="3"/>
  <c r="M1739" i="3"/>
  <c r="N1739" i="3"/>
  <c r="O1739" i="3"/>
  <c r="K1740" i="3"/>
  <c r="L1740" i="3"/>
  <c r="M1740" i="3"/>
  <c r="N1740" i="3"/>
  <c r="O1740" i="3"/>
  <c r="K1741" i="3"/>
  <c r="L1741" i="3"/>
  <c r="M1741" i="3"/>
  <c r="N1741" i="3"/>
  <c r="O1741" i="3"/>
  <c r="K1742" i="3"/>
  <c r="L1742" i="3"/>
  <c r="M1742" i="3"/>
  <c r="N1742" i="3"/>
  <c r="O1742" i="3"/>
  <c r="K1743" i="3"/>
  <c r="L1743" i="3"/>
  <c r="M1743" i="3"/>
  <c r="N1743" i="3"/>
  <c r="O1743" i="3"/>
  <c r="K1744" i="3"/>
  <c r="L1744" i="3"/>
  <c r="M1744" i="3"/>
  <c r="N1744" i="3"/>
  <c r="O1744" i="3"/>
  <c r="K1745" i="3"/>
  <c r="L1745" i="3"/>
  <c r="M1745" i="3"/>
  <c r="N1745" i="3"/>
  <c r="O1745" i="3"/>
  <c r="K1746" i="3"/>
  <c r="L1746" i="3"/>
  <c r="M1746" i="3"/>
  <c r="N1746" i="3"/>
  <c r="O1746" i="3"/>
  <c r="K1747" i="3"/>
  <c r="L1747" i="3"/>
  <c r="M1747" i="3"/>
  <c r="N1747" i="3"/>
  <c r="O1747" i="3"/>
  <c r="K1748" i="3"/>
  <c r="L1748" i="3"/>
  <c r="M1748" i="3"/>
  <c r="N1748" i="3"/>
  <c r="O1748" i="3"/>
  <c r="K1749" i="3"/>
  <c r="L1749" i="3"/>
  <c r="M1749" i="3"/>
  <c r="N1749" i="3"/>
  <c r="O1749" i="3"/>
  <c r="K1750" i="3"/>
  <c r="L1750" i="3"/>
  <c r="M1750" i="3"/>
  <c r="N1750" i="3"/>
  <c r="O1750" i="3"/>
  <c r="K1751" i="3"/>
  <c r="L1751" i="3"/>
  <c r="M1751" i="3"/>
  <c r="N1751" i="3"/>
  <c r="O1751" i="3"/>
  <c r="K1752" i="3"/>
  <c r="L1752" i="3"/>
  <c r="M1752" i="3"/>
  <c r="N1752" i="3"/>
  <c r="O1752" i="3"/>
  <c r="K1753" i="3"/>
  <c r="L1753" i="3"/>
  <c r="M1753" i="3"/>
  <c r="N1753" i="3"/>
  <c r="O1753" i="3"/>
  <c r="K1754" i="3"/>
  <c r="L1754" i="3"/>
  <c r="M1754" i="3"/>
  <c r="N1754" i="3"/>
  <c r="O1754" i="3"/>
  <c r="K1755" i="3"/>
  <c r="L1755" i="3"/>
  <c r="M1755" i="3"/>
  <c r="N1755" i="3"/>
  <c r="O1755" i="3"/>
  <c r="K1756" i="3"/>
  <c r="L1756" i="3"/>
  <c r="M1756" i="3"/>
  <c r="N1756" i="3"/>
  <c r="O1756" i="3"/>
  <c r="K1757" i="3"/>
  <c r="L1757" i="3"/>
  <c r="M1757" i="3"/>
  <c r="N1757" i="3"/>
  <c r="O1757" i="3"/>
  <c r="K1758" i="3"/>
  <c r="L1758" i="3"/>
  <c r="M1758" i="3"/>
  <c r="N1758" i="3"/>
  <c r="O1758" i="3"/>
  <c r="K1759" i="3"/>
  <c r="L1759" i="3"/>
  <c r="M1759" i="3"/>
  <c r="N1759" i="3"/>
  <c r="O1759" i="3"/>
  <c r="K1760" i="3"/>
  <c r="L1760" i="3"/>
  <c r="M1760" i="3"/>
  <c r="N1760" i="3"/>
  <c r="O1760" i="3"/>
  <c r="K1761" i="3"/>
  <c r="L1761" i="3"/>
  <c r="M1761" i="3"/>
  <c r="N1761" i="3"/>
  <c r="O1761" i="3"/>
  <c r="K1762" i="3"/>
  <c r="L1762" i="3"/>
  <c r="M1762" i="3"/>
  <c r="N1762" i="3"/>
  <c r="O1762" i="3"/>
  <c r="K1763" i="3"/>
  <c r="L1763" i="3"/>
  <c r="M1763" i="3"/>
  <c r="N1763" i="3"/>
  <c r="O1763" i="3"/>
  <c r="K1764" i="3"/>
  <c r="L1764" i="3"/>
  <c r="M1764" i="3"/>
  <c r="N1764" i="3"/>
  <c r="O1764" i="3"/>
  <c r="K1765" i="3"/>
  <c r="L1765" i="3"/>
  <c r="M1765" i="3"/>
  <c r="N1765" i="3"/>
  <c r="O1765" i="3"/>
  <c r="K1766" i="3"/>
  <c r="L1766" i="3"/>
  <c r="M1766" i="3"/>
  <c r="N1766" i="3"/>
  <c r="O1766" i="3"/>
  <c r="K1767" i="3"/>
  <c r="L1767" i="3"/>
  <c r="M1767" i="3"/>
  <c r="N1767" i="3"/>
  <c r="O1767" i="3"/>
  <c r="K1768" i="3"/>
  <c r="L1768" i="3"/>
  <c r="M1768" i="3"/>
  <c r="N1768" i="3"/>
  <c r="O1768" i="3"/>
  <c r="K1769" i="3"/>
  <c r="L1769" i="3"/>
  <c r="M1769" i="3"/>
  <c r="N1769" i="3"/>
  <c r="O1769" i="3"/>
  <c r="K1770" i="3"/>
  <c r="L1770" i="3"/>
  <c r="M1770" i="3"/>
  <c r="N1770" i="3"/>
  <c r="O1770" i="3"/>
  <c r="K1771" i="3"/>
  <c r="L1771" i="3"/>
  <c r="M1771" i="3"/>
  <c r="N1771" i="3"/>
  <c r="O1771" i="3"/>
  <c r="K1772" i="3"/>
  <c r="L1772" i="3"/>
  <c r="M1772" i="3"/>
  <c r="N1772" i="3"/>
  <c r="O1772" i="3"/>
  <c r="K1773" i="3"/>
  <c r="L1773" i="3"/>
  <c r="M1773" i="3"/>
  <c r="N1773" i="3"/>
  <c r="O1773" i="3"/>
  <c r="K1774" i="3"/>
  <c r="L1774" i="3"/>
  <c r="M1774" i="3"/>
  <c r="N1774" i="3"/>
  <c r="O1774" i="3"/>
  <c r="K1775" i="3"/>
  <c r="L1775" i="3"/>
  <c r="M1775" i="3"/>
  <c r="N1775" i="3"/>
  <c r="O1775" i="3"/>
  <c r="K1776" i="3"/>
  <c r="L1776" i="3"/>
  <c r="M1776" i="3"/>
  <c r="N1776" i="3"/>
  <c r="O1776" i="3"/>
  <c r="K1777" i="3"/>
  <c r="L1777" i="3"/>
  <c r="M1777" i="3"/>
  <c r="N1777" i="3"/>
  <c r="O1777" i="3"/>
  <c r="K1778" i="3"/>
  <c r="L1778" i="3"/>
  <c r="M1778" i="3"/>
  <c r="N1778" i="3"/>
  <c r="O1778" i="3"/>
  <c r="K1779" i="3"/>
  <c r="L1779" i="3"/>
  <c r="M1779" i="3"/>
  <c r="N1779" i="3"/>
  <c r="O1779" i="3"/>
  <c r="K1780" i="3"/>
  <c r="L1780" i="3"/>
  <c r="M1780" i="3"/>
  <c r="N1780" i="3"/>
  <c r="O1780" i="3"/>
  <c r="K1781" i="3"/>
  <c r="L1781" i="3"/>
  <c r="M1781" i="3"/>
  <c r="N1781" i="3"/>
  <c r="O1781" i="3"/>
  <c r="K1782" i="3"/>
  <c r="L1782" i="3"/>
  <c r="M1782" i="3"/>
  <c r="N1782" i="3"/>
  <c r="O1782" i="3"/>
  <c r="K1783" i="3"/>
  <c r="L1783" i="3"/>
  <c r="M1783" i="3"/>
  <c r="N1783" i="3"/>
  <c r="O1783" i="3"/>
  <c r="K1784" i="3"/>
  <c r="L1784" i="3"/>
  <c r="M1784" i="3"/>
  <c r="N1784" i="3"/>
  <c r="O1784" i="3"/>
  <c r="K1785" i="3"/>
  <c r="L1785" i="3"/>
  <c r="M1785" i="3"/>
  <c r="N1785" i="3"/>
  <c r="O1785" i="3"/>
  <c r="K1786" i="3"/>
  <c r="L1786" i="3"/>
  <c r="M1786" i="3"/>
  <c r="N1786" i="3"/>
  <c r="O1786" i="3"/>
  <c r="K1787" i="3"/>
  <c r="L1787" i="3"/>
  <c r="M1787" i="3"/>
  <c r="N1787" i="3"/>
  <c r="O1787" i="3"/>
  <c r="K1788" i="3"/>
  <c r="L1788" i="3"/>
  <c r="M1788" i="3"/>
  <c r="N1788" i="3"/>
  <c r="O1788" i="3"/>
  <c r="K1789" i="3"/>
  <c r="L1789" i="3"/>
  <c r="M1789" i="3"/>
  <c r="N1789" i="3"/>
  <c r="O1789" i="3"/>
  <c r="K1790" i="3"/>
  <c r="L1790" i="3"/>
  <c r="M1790" i="3"/>
  <c r="N1790" i="3"/>
  <c r="O1790" i="3"/>
  <c r="K1791" i="3"/>
  <c r="L1791" i="3"/>
  <c r="M1791" i="3"/>
  <c r="N1791" i="3"/>
  <c r="O1791" i="3"/>
  <c r="K1792" i="3"/>
  <c r="L1792" i="3"/>
  <c r="M1792" i="3"/>
  <c r="N1792" i="3"/>
  <c r="O1792" i="3"/>
  <c r="K1793" i="3"/>
  <c r="L1793" i="3"/>
  <c r="M1793" i="3"/>
  <c r="N1793" i="3"/>
  <c r="O1793" i="3"/>
  <c r="K1794" i="3"/>
  <c r="L1794" i="3"/>
  <c r="M1794" i="3"/>
  <c r="N1794" i="3"/>
  <c r="O1794" i="3"/>
  <c r="K1795" i="3"/>
  <c r="L1795" i="3"/>
  <c r="M1795" i="3"/>
  <c r="N1795" i="3"/>
  <c r="O1795" i="3"/>
  <c r="K1796" i="3"/>
  <c r="L1796" i="3"/>
  <c r="M1796" i="3"/>
  <c r="N1796" i="3"/>
  <c r="O1796" i="3"/>
  <c r="K1797" i="3"/>
  <c r="L1797" i="3"/>
  <c r="M1797" i="3"/>
  <c r="N1797" i="3"/>
  <c r="O1797" i="3"/>
  <c r="K1798" i="3"/>
  <c r="L1798" i="3"/>
  <c r="M1798" i="3"/>
  <c r="N1798" i="3"/>
  <c r="O1798" i="3"/>
  <c r="K1799" i="3"/>
  <c r="L1799" i="3"/>
  <c r="M1799" i="3"/>
  <c r="N1799" i="3"/>
  <c r="O1799" i="3"/>
  <c r="K1800" i="3"/>
  <c r="L1800" i="3"/>
  <c r="M1800" i="3"/>
  <c r="N1800" i="3"/>
  <c r="O1800" i="3"/>
  <c r="K1801" i="3"/>
  <c r="L1801" i="3"/>
  <c r="M1801" i="3"/>
  <c r="N1801" i="3"/>
  <c r="O1801" i="3"/>
  <c r="K1802" i="3"/>
  <c r="L1802" i="3"/>
  <c r="M1802" i="3"/>
  <c r="N1802" i="3"/>
  <c r="O1802" i="3"/>
  <c r="K1803" i="3"/>
  <c r="L1803" i="3"/>
  <c r="M1803" i="3"/>
  <c r="N1803" i="3"/>
  <c r="O1803" i="3"/>
  <c r="K1804" i="3"/>
  <c r="L1804" i="3"/>
  <c r="M1804" i="3"/>
  <c r="N1804" i="3"/>
  <c r="O1804" i="3"/>
  <c r="K1805" i="3"/>
  <c r="L1805" i="3"/>
  <c r="M1805" i="3"/>
  <c r="N1805" i="3"/>
  <c r="O1805" i="3"/>
  <c r="K1806" i="3"/>
  <c r="L1806" i="3"/>
  <c r="M1806" i="3"/>
  <c r="N1806" i="3"/>
  <c r="O1806" i="3"/>
  <c r="K1807" i="3"/>
  <c r="L1807" i="3"/>
  <c r="M1807" i="3"/>
  <c r="N1807" i="3"/>
  <c r="O1807" i="3"/>
  <c r="K1808" i="3"/>
  <c r="L1808" i="3"/>
  <c r="M1808" i="3"/>
  <c r="N1808" i="3"/>
  <c r="O1808" i="3"/>
  <c r="K1809" i="3"/>
  <c r="L1809" i="3"/>
  <c r="M1809" i="3"/>
  <c r="N1809" i="3"/>
  <c r="O1809" i="3"/>
  <c r="K1810" i="3"/>
  <c r="L1810" i="3"/>
  <c r="M1810" i="3"/>
  <c r="N1810" i="3"/>
  <c r="O1810" i="3"/>
  <c r="K1811" i="3"/>
  <c r="L1811" i="3"/>
  <c r="M1811" i="3"/>
  <c r="N1811" i="3"/>
  <c r="O1811" i="3"/>
  <c r="K1812" i="3"/>
  <c r="L1812" i="3"/>
  <c r="M1812" i="3"/>
  <c r="N1812" i="3"/>
  <c r="O1812" i="3"/>
  <c r="K1813" i="3"/>
  <c r="L1813" i="3"/>
  <c r="M1813" i="3"/>
  <c r="N1813" i="3"/>
  <c r="O1813" i="3"/>
  <c r="K1814" i="3"/>
  <c r="L1814" i="3"/>
  <c r="M1814" i="3"/>
  <c r="N1814" i="3"/>
  <c r="O1814" i="3"/>
  <c r="K1815" i="3"/>
  <c r="L1815" i="3"/>
  <c r="M1815" i="3"/>
  <c r="N1815" i="3"/>
  <c r="O1815" i="3"/>
  <c r="K1816" i="3"/>
  <c r="L1816" i="3"/>
  <c r="M1816" i="3"/>
  <c r="N1816" i="3"/>
  <c r="O1816" i="3"/>
  <c r="K1817" i="3"/>
  <c r="L1817" i="3"/>
  <c r="M1817" i="3"/>
  <c r="N1817" i="3"/>
  <c r="O1817" i="3"/>
  <c r="K1818" i="3"/>
  <c r="L1818" i="3"/>
  <c r="M1818" i="3"/>
  <c r="N1818" i="3"/>
  <c r="O1818" i="3"/>
  <c r="K1819" i="3"/>
  <c r="L1819" i="3"/>
  <c r="M1819" i="3"/>
  <c r="N1819" i="3"/>
  <c r="O1819" i="3"/>
  <c r="K1820" i="3"/>
  <c r="L1820" i="3"/>
  <c r="M1820" i="3"/>
  <c r="N1820" i="3"/>
  <c r="O1820" i="3"/>
  <c r="K1821" i="3"/>
  <c r="L1821" i="3"/>
  <c r="M1821" i="3"/>
  <c r="N1821" i="3"/>
  <c r="O1821" i="3"/>
  <c r="K1822" i="3"/>
  <c r="L1822" i="3"/>
  <c r="M1822" i="3"/>
  <c r="N1822" i="3"/>
  <c r="O1822" i="3"/>
  <c r="K1823" i="3"/>
  <c r="L1823" i="3"/>
  <c r="M1823" i="3"/>
  <c r="N1823" i="3"/>
  <c r="O1823" i="3"/>
  <c r="K1824" i="3"/>
  <c r="L1824" i="3"/>
  <c r="M1824" i="3"/>
  <c r="N1824" i="3"/>
  <c r="O1824" i="3"/>
  <c r="K1825" i="3"/>
  <c r="L1825" i="3"/>
  <c r="M1825" i="3"/>
  <c r="N1825" i="3"/>
  <c r="O1825" i="3"/>
  <c r="K1826" i="3"/>
  <c r="L1826" i="3"/>
  <c r="M1826" i="3"/>
  <c r="N1826" i="3"/>
  <c r="O1826" i="3"/>
  <c r="K1827" i="3"/>
  <c r="L1827" i="3"/>
  <c r="M1827" i="3"/>
  <c r="N1827" i="3"/>
  <c r="O1827" i="3"/>
  <c r="K1828" i="3"/>
  <c r="L1828" i="3"/>
  <c r="M1828" i="3"/>
  <c r="N1828" i="3"/>
  <c r="O1828" i="3"/>
  <c r="K1829" i="3"/>
  <c r="L1829" i="3"/>
  <c r="M1829" i="3"/>
  <c r="N1829" i="3"/>
  <c r="O1829" i="3"/>
  <c r="K1830" i="3"/>
  <c r="L1830" i="3"/>
  <c r="M1830" i="3"/>
  <c r="N1830" i="3"/>
  <c r="O1830" i="3"/>
  <c r="K1831" i="3"/>
  <c r="L1831" i="3"/>
  <c r="M1831" i="3"/>
  <c r="N1831" i="3"/>
  <c r="O1831" i="3"/>
  <c r="K1832" i="3"/>
  <c r="L1832" i="3"/>
  <c r="M1832" i="3"/>
  <c r="N1832" i="3"/>
  <c r="O1832" i="3"/>
  <c r="K1833" i="3"/>
  <c r="L1833" i="3"/>
  <c r="M1833" i="3"/>
  <c r="N1833" i="3"/>
  <c r="O1833" i="3"/>
  <c r="K1834" i="3"/>
  <c r="L1834" i="3"/>
  <c r="M1834" i="3"/>
  <c r="N1834" i="3"/>
  <c r="O1834" i="3"/>
  <c r="K1835" i="3"/>
  <c r="L1835" i="3"/>
  <c r="M1835" i="3"/>
  <c r="N1835" i="3"/>
  <c r="O1835" i="3"/>
  <c r="K1836" i="3"/>
  <c r="L1836" i="3"/>
  <c r="M1836" i="3"/>
  <c r="N1836" i="3"/>
  <c r="O1836" i="3"/>
  <c r="K1837" i="3"/>
  <c r="L1837" i="3"/>
  <c r="M1837" i="3"/>
  <c r="N1837" i="3"/>
  <c r="O1837" i="3"/>
  <c r="K1838" i="3"/>
  <c r="L1838" i="3"/>
  <c r="M1838" i="3"/>
  <c r="N1838" i="3"/>
  <c r="O1838" i="3"/>
  <c r="K1839" i="3"/>
  <c r="L1839" i="3"/>
  <c r="M1839" i="3"/>
  <c r="N1839" i="3"/>
  <c r="O1839" i="3"/>
  <c r="K1840" i="3"/>
  <c r="L1840" i="3"/>
  <c r="M1840" i="3"/>
  <c r="N1840" i="3"/>
  <c r="O1840" i="3"/>
  <c r="K1841" i="3"/>
  <c r="L1841" i="3"/>
  <c r="M1841" i="3"/>
  <c r="N1841" i="3"/>
  <c r="O1841" i="3"/>
  <c r="K1842" i="3"/>
  <c r="L1842" i="3"/>
  <c r="M1842" i="3"/>
  <c r="N1842" i="3"/>
  <c r="O1842" i="3"/>
  <c r="K1843" i="3"/>
  <c r="L1843" i="3"/>
  <c r="M1843" i="3"/>
  <c r="N1843" i="3"/>
  <c r="O1843" i="3"/>
  <c r="K1844" i="3"/>
  <c r="L1844" i="3"/>
  <c r="M1844" i="3"/>
  <c r="N1844" i="3"/>
  <c r="O1844" i="3"/>
  <c r="K1845" i="3"/>
  <c r="L1845" i="3"/>
  <c r="M1845" i="3"/>
  <c r="N1845" i="3"/>
  <c r="O1845" i="3"/>
  <c r="K1846" i="3"/>
  <c r="L1846" i="3"/>
  <c r="M1846" i="3"/>
  <c r="N1846" i="3"/>
  <c r="O1846" i="3"/>
  <c r="K1847" i="3"/>
  <c r="L1847" i="3"/>
  <c r="M1847" i="3"/>
  <c r="N1847" i="3"/>
  <c r="O1847" i="3"/>
  <c r="K1848" i="3"/>
  <c r="L1848" i="3"/>
  <c r="M1848" i="3"/>
  <c r="N1848" i="3"/>
  <c r="O1848" i="3"/>
  <c r="K1849" i="3"/>
  <c r="L1849" i="3"/>
  <c r="M1849" i="3"/>
  <c r="N1849" i="3"/>
  <c r="O1849" i="3"/>
  <c r="K1850" i="3"/>
  <c r="L1850" i="3"/>
  <c r="M1850" i="3"/>
  <c r="N1850" i="3"/>
  <c r="O1850" i="3"/>
  <c r="K1851" i="3"/>
  <c r="L1851" i="3"/>
  <c r="M1851" i="3"/>
  <c r="N1851" i="3"/>
  <c r="O1851" i="3"/>
  <c r="K1852" i="3"/>
  <c r="L1852" i="3"/>
  <c r="M1852" i="3"/>
  <c r="N1852" i="3"/>
  <c r="O1852" i="3"/>
  <c r="K1853" i="3"/>
  <c r="L1853" i="3"/>
  <c r="M1853" i="3"/>
  <c r="N1853" i="3"/>
  <c r="O1853" i="3"/>
  <c r="K1854" i="3"/>
  <c r="L1854" i="3"/>
  <c r="M1854" i="3"/>
  <c r="N1854" i="3"/>
  <c r="O1854" i="3"/>
  <c r="K1855" i="3"/>
  <c r="L1855" i="3"/>
  <c r="M1855" i="3"/>
  <c r="N1855" i="3"/>
  <c r="O1855" i="3"/>
  <c r="K1856" i="3"/>
  <c r="L1856" i="3"/>
  <c r="M1856" i="3"/>
  <c r="N1856" i="3"/>
  <c r="O1856" i="3"/>
  <c r="K1857" i="3"/>
  <c r="L1857" i="3"/>
  <c r="M1857" i="3"/>
  <c r="N1857" i="3"/>
  <c r="O1857" i="3"/>
  <c r="K1858" i="3"/>
  <c r="L1858" i="3"/>
  <c r="M1858" i="3"/>
  <c r="N1858" i="3"/>
  <c r="O1858" i="3"/>
  <c r="K1859" i="3"/>
  <c r="L1859" i="3"/>
  <c r="M1859" i="3"/>
  <c r="N1859" i="3"/>
  <c r="O1859" i="3"/>
  <c r="K1860" i="3"/>
  <c r="L1860" i="3"/>
  <c r="M1860" i="3"/>
  <c r="N1860" i="3"/>
  <c r="O1860" i="3"/>
  <c r="K1861" i="3"/>
  <c r="L1861" i="3"/>
  <c r="M1861" i="3"/>
  <c r="N1861" i="3"/>
  <c r="O1861" i="3"/>
  <c r="K1862" i="3"/>
  <c r="L1862" i="3"/>
  <c r="M1862" i="3"/>
  <c r="N1862" i="3"/>
  <c r="O1862" i="3"/>
  <c r="K1863" i="3"/>
  <c r="L1863" i="3"/>
  <c r="M1863" i="3"/>
  <c r="N1863" i="3"/>
  <c r="O1863" i="3"/>
  <c r="K1864" i="3"/>
  <c r="L1864" i="3"/>
  <c r="M1864" i="3"/>
  <c r="N1864" i="3"/>
  <c r="O1864" i="3"/>
  <c r="K1865" i="3"/>
  <c r="L1865" i="3"/>
  <c r="M1865" i="3"/>
  <c r="N1865" i="3"/>
  <c r="O1865" i="3"/>
  <c r="K1866" i="3"/>
  <c r="L1866" i="3"/>
  <c r="M1866" i="3"/>
  <c r="N1866" i="3"/>
  <c r="O1866" i="3"/>
  <c r="K1867" i="3"/>
  <c r="L1867" i="3"/>
  <c r="M1867" i="3"/>
  <c r="N1867" i="3"/>
  <c r="O1867" i="3"/>
  <c r="K1868" i="3"/>
  <c r="L1868" i="3"/>
  <c r="M1868" i="3"/>
  <c r="N1868" i="3"/>
  <c r="O1868" i="3"/>
  <c r="K1869" i="3"/>
  <c r="L1869" i="3"/>
  <c r="M1869" i="3"/>
  <c r="N1869" i="3"/>
  <c r="O1869" i="3"/>
  <c r="K1870" i="3"/>
  <c r="L1870" i="3"/>
  <c r="M1870" i="3"/>
  <c r="N1870" i="3"/>
  <c r="O1870" i="3"/>
  <c r="K1871" i="3"/>
  <c r="L1871" i="3"/>
  <c r="M1871" i="3"/>
  <c r="N1871" i="3"/>
  <c r="O1871" i="3"/>
  <c r="K1872" i="3"/>
  <c r="L1872" i="3"/>
  <c r="M1872" i="3"/>
  <c r="N1872" i="3"/>
  <c r="O1872" i="3"/>
  <c r="K1873" i="3"/>
  <c r="L1873" i="3"/>
  <c r="M1873" i="3"/>
  <c r="N1873" i="3"/>
  <c r="O1873" i="3"/>
  <c r="K1874" i="3"/>
  <c r="L1874" i="3"/>
  <c r="M1874" i="3"/>
  <c r="N1874" i="3"/>
  <c r="O1874" i="3"/>
  <c r="K1875" i="3"/>
  <c r="L1875" i="3"/>
  <c r="M1875" i="3"/>
  <c r="N1875" i="3"/>
  <c r="O1875" i="3"/>
  <c r="K1876" i="3"/>
  <c r="L1876" i="3"/>
  <c r="M1876" i="3"/>
  <c r="N1876" i="3"/>
  <c r="O1876" i="3"/>
  <c r="K1877" i="3"/>
  <c r="L1877" i="3"/>
  <c r="M1877" i="3"/>
  <c r="N1877" i="3"/>
  <c r="O1877" i="3"/>
  <c r="K1878" i="3"/>
  <c r="L1878" i="3"/>
  <c r="M1878" i="3"/>
  <c r="N1878" i="3"/>
  <c r="O1878" i="3"/>
  <c r="K1879" i="3"/>
  <c r="L1879" i="3"/>
  <c r="M1879" i="3"/>
  <c r="N1879" i="3"/>
  <c r="O1879" i="3"/>
  <c r="K1880" i="3"/>
  <c r="L1880" i="3"/>
  <c r="M1880" i="3"/>
  <c r="N1880" i="3"/>
  <c r="O1880" i="3"/>
  <c r="K1881" i="3"/>
  <c r="L1881" i="3"/>
  <c r="M1881" i="3"/>
  <c r="N1881" i="3"/>
  <c r="O1881" i="3"/>
  <c r="K1882" i="3"/>
  <c r="L1882" i="3"/>
  <c r="M1882" i="3"/>
  <c r="N1882" i="3"/>
  <c r="O1882" i="3"/>
  <c r="K1883" i="3"/>
  <c r="L1883" i="3"/>
  <c r="M1883" i="3"/>
  <c r="N1883" i="3"/>
  <c r="O1883" i="3"/>
  <c r="K1884" i="3"/>
  <c r="L1884" i="3"/>
  <c r="M1884" i="3"/>
  <c r="N1884" i="3"/>
  <c r="O1884" i="3"/>
  <c r="K1885" i="3"/>
  <c r="L1885" i="3"/>
  <c r="M1885" i="3"/>
  <c r="N1885" i="3"/>
  <c r="O1885" i="3"/>
  <c r="K1886" i="3"/>
  <c r="L1886" i="3"/>
  <c r="M1886" i="3"/>
  <c r="N1886" i="3"/>
  <c r="O1886" i="3"/>
  <c r="K1887" i="3"/>
  <c r="L1887" i="3"/>
  <c r="M1887" i="3"/>
  <c r="N1887" i="3"/>
  <c r="O1887" i="3"/>
  <c r="K1888" i="3"/>
  <c r="L1888" i="3"/>
  <c r="M1888" i="3"/>
  <c r="N1888" i="3"/>
  <c r="O1888" i="3"/>
  <c r="K1889" i="3"/>
  <c r="L1889" i="3"/>
  <c r="M1889" i="3"/>
  <c r="N1889" i="3"/>
  <c r="O1889" i="3"/>
  <c r="K1890" i="3"/>
  <c r="L1890" i="3"/>
  <c r="M1890" i="3"/>
  <c r="N1890" i="3"/>
  <c r="O1890" i="3"/>
  <c r="K1891" i="3"/>
  <c r="L1891" i="3"/>
  <c r="M1891" i="3"/>
  <c r="N1891" i="3"/>
  <c r="O1891" i="3"/>
  <c r="K1892" i="3"/>
  <c r="L1892" i="3"/>
  <c r="M1892" i="3"/>
  <c r="N1892" i="3"/>
  <c r="O1892" i="3"/>
  <c r="K1893" i="3"/>
  <c r="L1893" i="3"/>
  <c r="M1893" i="3"/>
  <c r="N1893" i="3"/>
  <c r="O1893" i="3"/>
  <c r="K1894" i="3"/>
  <c r="L1894" i="3"/>
  <c r="M1894" i="3"/>
  <c r="N1894" i="3"/>
  <c r="O1894" i="3"/>
  <c r="K1895" i="3"/>
  <c r="L1895" i="3"/>
  <c r="M1895" i="3"/>
  <c r="N1895" i="3"/>
  <c r="O1895" i="3"/>
  <c r="K1896" i="3"/>
  <c r="L1896" i="3"/>
  <c r="M1896" i="3"/>
  <c r="N1896" i="3"/>
  <c r="O1896" i="3"/>
  <c r="K1897" i="3"/>
  <c r="L1897" i="3"/>
  <c r="M1897" i="3"/>
  <c r="N1897" i="3"/>
  <c r="O1897" i="3"/>
  <c r="K1898" i="3"/>
  <c r="L1898" i="3"/>
  <c r="M1898" i="3"/>
  <c r="N1898" i="3"/>
  <c r="O1898" i="3"/>
  <c r="K1899" i="3"/>
  <c r="L1899" i="3"/>
  <c r="M1899" i="3"/>
  <c r="N1899" i="3"/>
  <c r="O1899" i="3"/>
  <c r="K1900" i="3"/>
  <c r="L1900" i="3"/>
  <c r="M1900" i="3"/>
  <c r="N1900" i="3"/>
  <c r="O1900" i="3"/>
  <c r="K1901" i="3"/>
  <c r="L1901" i="3"/>
  <c r="M1901" i="3"/>
  <c r="N1901" i="3"/>
  <c r="O1901" i="3"/>
  <c r="K1902" i="3"/>
  <c r="L1902" i="3"/>
  <c r="M1902" i="3"/>
  <c r="N1902" i="3"/>
  <c r="O1902" i="3"/>
  <c r="K1903" i="3"/>
  <c r="L1903" i="3"/>
  <c r="M1903" i="3"/>
  <c r="N1903" i="3"/>
  <c r="O1903" i="3"/>
  <c r="K1904" i="3"/>
  <c r="L1904" i="3"/>
  <c r="M1904" i="3"/>
  <c r="N1904" i="3"/>
  <c r="O1904" i="3"/>
  <c r="K1905" i="3"/>
  <c r="L1905" i="3"/>
  <c r="M1905" i="3"/>
  <c r="N1905" i="3"/>
  <c r="O1905" i="3"/>
  <c r="K1906" i="3"/>
  <c r="L1906" i="3"/>
  <c r="M1906" i="3"/>
  <c r="N1906" i="3"/>
  <c r="O1906" i="3"/>
  <c r="K1907" i="3"/>
  <c r="L1907" i="3"/>
  <c r="M1907" i="3"/>
  <c r="N1907" i="3"/>
  <c r="O1907" i="3"/>
  <c r="K1908" i="3"/>
  <c r="L1908" i="3"/>
  <c r="M1908" i="3"/>
  <c r="N1908" i="3"/>
  <c r="O1908" i="3"/>
  <c r="K1909" i="3"/>
  <c r="L1909" i="3"/>
  <c r="M1909" i="3"/>
  <c r="N1909" i="3"/>
  <c r="O1909" i="3"/>
  <c r="K1910" i="3"/>
  <c r="L1910" i="3"/>
  <c r="M1910" i="3"/>
  <c r="N1910" i="3"/>
  <c r="O1910" i="3"/>
  <c r="K1911" i="3"/>
  <c r="L1911" i="3"/>
  <c r="M1911" i="3"/>
  <c r="N1911" i="3"/>
  <c r="O1911" i="3"/>
  <c r="K1912" i="3"/>
  <c r="L1912" i="3"/>
  <c r="M1912" i="3"/>
  <c r="N1912" i="3"/>
  <c r="O1912" i="3"/>
  <c r="K1913" i="3"/>
  <c r="L1913" i="3"/>
  <c r="M1913" i="3"/>
  <c r="N1913" i="3"/>
  <c r="O1913" i="3"/>
  <c r="K1914" i="3"/>
  <c r="L1914" i="3"/>
  <c r="M1914" i="3"/>
  <c r="N1914" i="3"/>
  <c r="O1914" i="3"/>
  <c r="K1915" i="3"/>
  <c r="L1915" i="3"/>
  <c r="M1915" i="3"/>
  <c r="N1915" i="3"/>
  <c r="O1915" i="3"/>
  <c r="K1916" i="3"/>
  <c r="L1916" i="3"/>
  <c r="M1916" i="3"/>
  <c r="N1916" i="3"/>
  <c r="O1916" i="3"/>
  <c r="K1917" i="3"/>
  <c r="L1917" i="3"/>
  <c r="M1917" i="3"/>
  <c r="N1917" i="3"/>
  <c r="O1917" i="3"/>
  <c r="K1918" i="3"/>
  <c r="L1918" i="3"/>
  <c r="M1918" i="3"/>
  <c r="N1918" i="3"/>
  <c r="O1918" i="3"/>
  <c r="K1919" i="3"/>
  <c r="L1919" i="3"/>
  <c r="M1919" i="3"/>
  <c r="N1919" i="3"/>
  <c r="O1919" i="3"/>
  <c r="K1920" i="3"/>
  <c r="L1920" i="3"/>
  <c r="M1920" i="3"/>
  <c r="N1920" i="3"/>
  <c r="O1920" i="3"/>
  <c r="K1921" i="3"/>
  <c r="L1921" i="3"/>
  <c r="M1921" i="3"/>
  <c r="N1921" i="3"/>
  <c r="O1921" i="3"/>
  <c r="K1922" i="3"/>
  <c r="L1922" i="3"/>
  <c r="M1922" i="3"/>
  <c r="N1922" i="3"/>
  <c r="O1922" i="3"/>
  <c r="K1923" i="3"/>
  <c r="L1923" i="3"/>
  <c r="M1923" i="3"/>
  <c r="N1923" i="3"/>
  <c r="O1923" i="3"/>
  <c r="K1924" i="3"/>
  <c r="L1924" i="3"/>
  <c r="M1924" i="3"/>
  <c r="N1924" i="3"/>
  <c r="O1924" i="3"/>
  <c r="K1925" i="3"/>
  <c r="L1925" i="3"/>
  <c r="M1925" i="3"/>
  <c r="N1925" i="3"/>
  <c r="O1925" i="3"/>
  <c r="K1926" i="3"/>
  <c r="L1926" i="3"/>
  <c r="M1926" i="3"/>
  <c r="N1926" i="3"/>
  <c r="O1926" i="3"/>
  <c r="K1927" i="3"/>
  <c r="L1927" i="3"/>
  <c r="M1927" i="3"/>
  <c r="N1927" i="3"/>
  <c r="O1927" i="3"/>
  <c r="K1928" i="3"/>
  <c r="L1928" i="3"/>
  <c r="M1928" i="3"/>
  <c r="N1928" i="3"/>
  <c r="O1928" i="3"/>
  <c r="K1929" i="3"/>
  <c r="L1929" i="3"/>
  <c r="M1929" i="3"/>
  <c r="N1929" i="3"/>
  <c r="O1929" i="3"/>
  <c r="K1930" i="3"/>
  <c r="L1930" i="3"/>
  <c r="M1930" i="3"/>
  <c r="N1930" i="3"/>
  <c r="O1930" i="3"/>
  <c r="K1931" i="3"/>
  <c r="L1931" i="3"/>
  <c r="M1931" i="3"/>
  <c r="N1931" i="3"/>
  <c r="O1931" i="3"/>
  <c r="K1932" i="3"/>
  <c r="L1932" i="3"/>
  <c r="M1932" i="3"/>
  <c r="N1932" i="3"/>
  <c r="O1932" i="3"/>
  <c r="K1933" i="3"/>
  <c r="L1933" i="3"/>
  <c r="M1933" i="3"/>
  <c r="N1933" i="3"/>
  <c r="O1933" i="3"/>
  <c r="K1934" i="3"/>
  <c r="L1934" i="3"/>
  <c r="M1934" i="3"/>
  <c r="N1934" i="3"/>
  <c r="O1934" i="3"/>
  <c r="K1935" i="3"/>
  <c r="L1935" i="3"/>
  <c r="M1935" i="3"/>
  <c r="N1935" i="3"/>
  <c r="O1935" i="3"/>
  <c r="K1936" i="3"/>
  <c r="L1936" i="3"/>
  <c r="M1936" i="3"/>
  <c r="N1936" i="3"/>
  <c r="O1936" i="3"/>
  <c r="K1937" i="3"/>
  <c r="L1937" i="3"/>
  <c r="M1937" i="3"/>
  <c r="N1937" i="3"/>
  <c r="O1937" i="3"/>
  <c r="K1938" i="3"/>
  <c r="L1938" i="3"/>
  <c r="M1938" i="3"/>
  <c r="N1938" i="3"/>
  <c r="O1938" i="3"/>
  <c r="K1939" i="3"/>
  <c r="L1939" i="3"/>
  <c r="M1939" i="3"/>
  <c r="N1939" i="3"/>
  <c r="O1939" i="3"/>
  <c r="K1940" i="3"/>
  <c r="L1940" i="3"/>
  <c r="M1940" i="3"/>
  <c r="N1940" i="3"/>
  <c r="O1940" i="3"/>
  <c r="K1941" i="3"/>
  <c r="L1941" i="3"/>
  <c r="M1941" i="3"/>
  <c r="N1941" i="3"/>
  <c r="O1941" i="3"/>
  <c r="K1942" i="3"/>
  <c r="L1942" i="3"/>
  <c r="M1942" i="3"/>
  <c r="N1942" i="3"/>
  <c r="O1942" i="3"/>
  <c r="K1943" i="3"/>
  <c r="L1943" i="3"/>
  <c r="M1943" i="3"/>
  <c r="N1943" i="3"/>
  <c r="O1943" i="3"/>
  <c r="K1944" i="3"/>
  <c r="L1944" i="3"/>
  <c r="M1944" i="3"/>
  <c r="N1944" i="3"/>
  <c r="O1944" i="3"/>
  <c r="K1945" i="3"/>
  <c r="L1945" i="3"/>
  <c r="M1945" i="3"/>
  <c r="N1945" i="3"/>
  <c r="O1945" i="3"/>
  <c r="K1946" i="3"/>
  <c r="L1946" i="3"/>
  <c r="M1946" i="3"/>
  <c r="N1946" i="3"/>
  <c r="O1946" i="3"/>
  <c r="K1947" i="3"/>
  <c r="L1947" i="3"/>
  <c r="M1947" i="3"/>
  <c r="N1947" i="3"/>
  <c r="O1947" i="3"/>
  <c r="K1948" i="3"/>
  <c r="L1948" i="3"/>
  <c r="M1948" i="3"/>
  <c r="N1948" i="3"/>
  <c r="O1948" i="3"/>
  <c r="K1949" i="3"/>
  <c r="L1949" i="3"/>
  <c r="M1949" i="3"/>
  <c r="N1949" i="3"/>
  <c r="O1949" i="3"/>
  <c r="K1950" i="3"/>
  <c r="L1950" i="3"/>
  <c r="M1950" i="3"/>
  <c r="N1950" i="3"/>
  <c r="O1950" i="3"/>
  <c r="K1951" i="3"/>
  <c r="L1951" i="3"/>
  <c r="M1951" i="3"/>
  <c r="N1951" i="3"/>
  <c r="O1951" i="3"/>
  <c r="K1952" i="3"/>
  <c r="L1952" i="3"/>
  <c r="M1952" i="3"/>
  <c r="N1952" i="3"/>
  <c r="O1952" i="3"/>
  <c r="K1953" i="3"/>
  <c r="L1953" i="3"/>
  <c r="M1953" i="3"/>
  <c r="N1953" i="3"/>
  <c r="O1953" i="3"/>
  <c r="K1954" i="3"/>
  <c r="L1954" i="3"/>
  <c r="M1954" i="3"/>
  <c r="N1954" i="3"/>
  <c r="O1954" i="3"/>
  <c r="K1955" i="3"/>
  <c r="L1955" i="3"/>
  <c r="M1955" i="3"/>
  <c r="N1955" i="3"/>
  <c r="O1955" i="3"/>
  <c r="K1956" i="3"/>
  <c r="L1956" i="3"/>
  <c r="M1956" i="3"/>
  <c r="N1956" i="3"/>
  <c r="O1956" i="3"/>
  <c r="K1957" i="3"/>
  <c r="L1957" i="3"/>
  <c r="M1957" i="3"/>
  <c r="N1957" i="3"/>
  <c r="O1957" i="3"/>
  <c r="K1958" i="3"/>
  <c r="L1958" i="3"/>
  <c r="M1958" i="3"/>
  <c r="N1958" i="3"/>
  <c r="O1958" i="3"/>
  <c r="K1959" i="3"/>
  <c r="L1959" i="3"/>
  <c r="M1959" i="3"/>
  <c r="N1959" i="3"/>
  <c r="O1959" i="3"/>
  <c r="K1960" i="3"/>
  <c r="L1960" i="3"/>
  <c r="M1960" i="3"/>
  <c r="N1960" i="3"/>
  <c r="O1960" i="3"/>
  <c r="K1961" i="3"/>
  <c r="L1961" i="3"/>
  <c r="M1961" i="3"/>
  <c r="N1961" i="3"/>
  <c r="O1961" i="3"/>
  <c r="K1962" i="3"/>
  <c r="L1962" i="3"/>
  <c r="M1962" i="3"/>
  <c r="N1962" i="3"/>
  <c r="O1962" i="3"/>
  <c r="K1963" i="3"/>
  <c r="L1963" i="3"/>
  <c r="M1963" i="3"/>
  <c r="N1963" i="3"/>
  <c r="O1963" i="3"/>
  <c r="K1964" i="3"/>
  <c r="L1964" i="3"/>
  <c r="M1964" i="3"/>
  <c r="N1964" i="3"/>
  <c r="O1964" i="3"/>
  <c r="K1965" i="3"/>
  <c r="L1965" i="3"/>
  <c r="M1965" i="3"/>
  <c r="N1965" i="3"/>
  <c r="O1965" i="3"/>
  <c r="K1966" i="3"/>
  <c r="L1966" i="3"/>
  <c r="M1966" i="3"/>
  <c r="N1966" i="3"/>
  <c r="O1966" i="3"/>
  <c r="K1967" i="3"/>
  <c r="L1967" i="3"/>
  <c r="M1967" i="3"/>
  <c r="N1967" i="3"/>
  <c r="O1967" i="3"/>
  <c r="K1968" i="3"/>
  <c r="L1968" i="3"/>
  <c r="M1968" i="3"/>
  <c r="N1968" i="3"/>
  <c r="O1968" i="3"/>
  <c r="K1969" i="3"/>
  <c r="L1969" i="3"/>
  <c r="M1969" i="3"/>
  <c r="N1969" i="3"/>
  <c r="O1969" i="3"/>
  <c r="K1970" i="3"/>
  <c r="L1970" i="3"/>
  <c r="M1970" i="3"/>
  <c r="N1970" i="3"/>
  <c r="O1970" i="3"/>
  <c r="K1971" i="3"/>
  <c r="L1971" i="3"/>
  <c r="M1971" i="3"/>
  <c r="N1971" i="3"/>
  <c r="O1971" i="3"/>
  <c r="K1972" i="3"/>
  <c r="L1972" i="3"/>
  <c r="M1972" i="3"/>
  <c r="N1972" i="3"/>
  <c r="O1972" i="3"/>
  <c r="K1973" i="3"/>
  <c r="L1973" i="3"/>
  <c r="M1973" i="3"/>
  <c r="N1973" i="3"/>
  <c r="O1973" i="3"/>
  <c r="K1974" i="3"/>
  <c r="L1974" i="3"/>
  <c r="M1974" i="3"/>
  <c r="N1974" i="3"/>
  <c r="O1974" i="3"/>
  <c r="K1975" i="3"/>
  <c r="L1975" i="3"/>
  <c r="M1975" i="3"/>
  <c r="N1975" i="3"/>
  <c r="O1975" i="3"/>
  <c r="K1976" i="3"/>
  <c r="L1976" i="3"/>
  <c r="M1976" i="3"/>
  <c r="N1976" i="3"/>
  <c r="O1976" i="3"/>
  <c r="K1977" i="3"/>
  <c r="L1977" i="3"/>
  <c r="M1977" i="3"/>
  <c r="N1977" i="3"/>
  <c r="O1977" i="3"/>
  <c r="K1978" i="3"/>
  <c r="L1978" i="3"/>
  <c r="M1978" i="3"/>
  <c r="N1978" i="3"/>
  <c r="O1978" i="3"/>
  <c r="K1979" i="3"/>
  <c r="L1979" i="3"/>
  <c r="M1979" i="3"/>
  <c r="N1979" i="3"/>
  <c r="O1979" i="3"/>
  <c r="K1980" i="3"/>
  <c r="L1980" i="3"/>
  <c r="M1980" i="3"/>
  <c r="N1980" i="3"/>
  <c r="O1980" i="3"/>
  <c r="K1981" i="3"/>
  <c r="L1981" i="3"/>
  <c r="M1981" i="3"/>
  <c r="N1981" i="3"/>
  <c r="O1981" i="3"/>
  <c r="K1982" i="3"/>
  <c r="L1982" i="3"/>
  <c r="M1982" i="3"/>
  <c r="N1982" i="3"/>
  <c r="O1982" i="3"/>
  <c r="K1983" i="3"/>
  <c r="L1983" i="3"/>
  <c r="M1983" i="3"/>
  <c r="N1983" i="3"/>
  <c r="O1983" i="3"/>
  <c r="K1984" i="3"/>
  <c r="L1984" i="3"/>
  <c r="M1984" i="3"/>
  <c r="N1984" i="3"/>
  <c r="O1984" i="3"/>
  <c r="K1985" i="3"/>
  <c r="L1985" i="3"/>
  <c r="M1985" i="3"/>
  <c r="N1985" i="3"/>
  <c r="O1985" i="3"/>
  <c r="K1986" i="3"/>
  <c r="L1986" i="3"/>
  <c r="M1986" i="3"/>
  <c r="N1986" i="3"/>
  <c r="O1986" i="3"/>
  <c r="K1987" i="3"/>
  <c r="L1987" i="3"/>
  <c r="M1987" i="3"/>
  <c r="N1987" i="3"/>
  <c r="O1987" i="3"/>
  <c r="K1988" i="3"/>
  <c r="L1988" i="3"/>
  <c r="M1988" i="3"/>
  <c r="N1988" i="3"/>
  <c r="O1988" i="3"/>
  <c r="K1989" i="3"/>
  <c r="L1989" i="3"/>
  <c r="M1989" i="3"/>
  <c r="N1989" i="3"/>
  <c r="O1989" i="3"/>
  <c r="K1990" i="3"/>
  <c r="L1990" i="3"/>
  <c r="M1990" i="3"/>
  <c r="N1990" i="3"/>
  <c r="O1990" i="3"/>
  <c r="K1991" i="3"/>
  <c r="L1991" i="3"/>
  <c r="M1991" i="3"/>
  <c r="N1991" i="3"/>
  <c r="O1991" i="3"/>
  <c r="K1992" i="3"/>
  <c r="L1992" i="3"/>
  <c r="M1992" i="3"/>
  <c r="N1992" i="3"/>
  <c r="O1992" i="3"/>
  <c r="K1993" i="3"/>
  <c r="L1993" i="3"/>
  <c r="M1993" i="3"/>
  <c r="N1993" i="3"/>
  <c r="O1993" i="3"/>
  <c r="K1994" i="3"/>
  <c r="L1994" i="3"/>
  <c r="M1994" i="3"/>
  <c r="N1994" i="3"/>
  <c r="O1994" i="3"/>
  <c r="K1995" i="3"/>
  <c r="L1995" i="3"/>
  <c r="M1995" i="3"/>
  <c r="N1995" i="3"/>
  <c r="O1995" i="3"/>
  <c r="K1996" i="3"/>
  <c r="L1996" i="3"/>
  <c r="M1996" i="3"/>
  <c r="N1996" i="3"/>
  <c r="O1996" i="3"/>
  <c r="K1997" i="3"/>
  <c r="L1997" i="3"/>
  <c r="M1997" i="3"/>
  <c r="N1997" i="3"/>
  <c r="O1997" i="3"/>
  <c r="K1998" i="3"/>
  <c r="L1998" i="3"/>
  <c r="M1998" i="3"/>
  <c r="N1998" i="3"/>
  <c r="O1998" i="3"/>
  <c r="K1999" i="3"/>
  <c r="L1999" i="3"/>
  <c r="M1999" i="3"/>
  <c r="N1999" i="3"/>
  <c r="O1999" i="3"/>
  <c r="K2000" i="3"/>
  <c r="L2000" i="3"/>
  <c r="M2000" i="3"/>
  <c r="N2000" i="3"/>
  <c r="O2000" i="3"/>
  <c r="K2001" i="3"/>
  <c r="L2001" i="3"/>
  <c r="M2001" i="3"/>
  <c r="N2001" i="3"/>
  <c r="O2001" i="3"/>
  <c r="K2002" i="3"/>
  <c r="L2002" i="3"/>
  <c r="M2002" i="3"/>
  <c r="N2002" i="3"/>
  <c r="O2002" i="3"/>
  <c r="K2003" i="3"/>
  <c r="L2003" i="3"/>
  <c r="M2003" i="3"/>
  <c r="N2003" i="3"/>
  <c r="O2003" i="3"/>
  <c r="K2004" i="3"/>
  <c r="L2004" i="3"/>
  <c r="M2004" i="3"/>
  <c r="N2004" i="3"/>
  <c r="O2004" i="3"/>
  <c r="K2005" i="3"/>
  <c r="L2005" i="3"/>
  <c r="M2005" i="3"/>
  <c r="N2005" i="3"/>
  <c r="O2005" i="3"/>
  <c r="K2006" i="3"/>
  <c r="L2006" i="3"/>
  <c r="M2006" i="3"/>
  <c r="N2006" i="3"/>
  <c r="O2006" i="3"/>
  <c r="K2007" i="3"/>
  <c r="L2007" i="3"/>
  <c r="M2007" i="3"/>
  <c r="N2007" i="3"/>
  <c r="O2007" i="3"/>
  <c r="K2008" i="3"/>
  <c r="L2008" i="3"/>
  <c r="M2008" i="3"/>
  <c r="N2008" i="3"/>
  <c r="O2008" i="3"/>
  <c r="K2009" i="3"/>
  <c r="L2009" i="3"/>
  <c r="M2009" i="3"/>
  <c r="N2009" i="3"/>
  <c r="O2009" i="3"/>
  <c r="K2010" i="3"/>
  <c r="L2010" i="3"/>
  <c r="M2010" i="3"/>
  <c r="N2010" i="3"/>
  <c r="O2010" i="3"/>
  <c r="K2011" i="3"/>
  <c r="L2011" i="3"/>
  <c r="M2011" i="3"/>
  <c r="N2011" i="3"/>
  <c r="O2011" i="3"/>
  <c r="K2012" i="3"/>
  <c r="L2012" i="3"/>
  <c r="M2012" i="3"/>
  <c r="N2012" i="3"/>
  <c r="O2012" i="3"/>
  <c r="K2013" i="3"/>
  <c r="L2013" i="3"/>
  <c r="M2013" i="3"/>
  <c r="N2013" i="3"/>
  <c r="O2013" i="3"/>
  <c r="K2014" i="3"/>
  <c r="L2014" i="3"/>
  <c r="M2014" i="3"/>
  <c r="N2014" i="3"/>
  <c r="O2014" i="3"/>
  <c r="K2015" i="3"/>
  <c r="L2015" i="3"/>
  <c r="M2015" i="3"/>
  <c r="N2015" i="3"/>
  <c r="O2015" i="3"/>
  <c r="K2016" i="3"/>
  <c r="L2016" i="3"/>
  <c r="M2016" i="3"/>
  <c r="N2016" i="3"/>
  <c r="O2016" i="3"/>
  <c r="K2017" i="3"/>
  <c r="L2017" i="3"/>
  <c r="M2017" i="3"/>
  <c r="N2017" i="3"/>
  <c r="O2017" i="3"/>
  <c r="K2018" i="3"/>
  <c r="L2018" i="3"/>
  <c r="M2018" i="3"/>
  <c r="N2018" i="3"/>
  <c r="O2018" i="3"/>
  <c r="K2019" i="3"/>
  <c r="L2019" i="3"/>
  <c r="M2019" i="3"/>
  <c r="N2019" i="3"/>
  <c r="O2019" i="3"/>
  <c r="K2020" i="3"/>
  <c r="L2020" i="3"/>
  <c r="M2020" i="3"/>
  <c r="N2020" i="3"/>
  <c r="O2020" i="3"/>
  <c r="K2021" i="3"/>
  <c r="L2021" i="3"/>
  <c r="M2021" i="3"/>
  <c r="N2021" i="3"/>
  <c r="O2021" i="3"/>
  <c r="K2022" i="3"/>
  <c r="L2022" i="3"/>
  <c r="M2022" i="3"/>
  <c r="N2022" i="3"/>
  <c r="O2022" i="3"/>
  <c r="K2023" i="3"/>
  <c r="L2023" i="3"/>
  <c r="M2023" i="3"/>
  <c r="N2023" i="3"/>
  <c r="O2023" i="3"/>
  <c r="K2024" i="3"/>
  <c r="L2024" i="3"/>
  <c r="M2024" i="3"/>
  <c r="N2024" i="3"/>
  <c r="O2024" i="3"/>
  <c r="K2025" i="3"/>
  <c r="L2025" i="3"/>
  <c r="M2025" i="3"/>
  <c r="N2025" i="3"/>
  <c r="O2025" i="3"/>
  <c r="K2026" i="3"/>
  <c r="L2026" i="3"/>
  <c r="M2026" i="3"/>
  <c r="N2026" i="3"/>
  <c r="O2026" i="3"/>
  <c r="K2027" i="3"/>
  <c r="L2027" i="3"/>
  <c r="M2027" i="3"/>
  <c r="N2027" i="3"/>
  <c r="O2027" i="3"/>
  <c r="K2028" i="3"/>
  <c r="L2028" i="3"/>
  <c r="M2028" i="3"/>
  <c r="N2028" i="3"/>
  <c r="O2028" i="3"/>
  <c r="K2029" i="3"/>
  <c r="L2029" i="3"/>
  <c r="M2029" i="3"/>
  <c r="N2029" i="3"/>
  <c r="O2029" i="3"/>
  <c r="K2030" i="3"/>
  <c r="L2030" i="3"/>
  <c r="M2030" i="3"/>
  <c r="N2030" i="3"/>
  <c r="O2030" i="3"/>
  <c r="K2031" i="3"/>
  <c r="L2031" i="3"/>
  <c r="M2031" i="3"/>
  <c r="N2031" i="3"/>
  <c r="O2031" i="3"/>
  <c r="K2032" i="3"/>
  <c r="L2032" i="3"/>
  <c r="M2032" i="3"/>
  <c r="N2032" i="3"/>
  <c r="O2032" i="3"/>
  <c r="K2033" i="3"/>
  <c r="L2033" i="3"/>
  <c r="M2033" i="3"/>
  <c r="N2033" i="3"/>
  <c r="O2033" i="3"/>
  <c r="K2034" i="3"/>
  <c r="L2034" i="3"/>
  <c r="M2034" i="3"/>
  <c r="N2034" i="3"/>
  <c r="O2034" i="3"/>
  <c r="K2035" i="3"/>
  <c r="L2035" i="3"/>
  <c r="M2035" i="3"/>
  <c r="N2035" i="3"/>
  <c r="O2035" i="3"/>
  <c r="K2036" i="3"/>
  <c r="L2036" i="3"/>
  <c r="M2036" i="3"/>
  <c r="N2036" i="3"/>
  <c r="O2036" i="3"/>
  <c r="K2037" i="3"/>
  <c r="L2037" i="3"/>
  <c r="M2037" i="3"/>
  <c r="N2037" i="3"/>
  <c r="O2037" i="3"/>
  <c r="K2038" i="3"/>
  <c r="L2038" i="3"/>
  <c r="M2038" i="3"/>
  <c r="N2038" i="3"/>
  <c r="O2038" i="3"/>
  <c r="K2039" i="3"/>
  <c r="L2039" i="3"/>
  <c r="M2039" i="3"/>
  <c r="N2039" i="3"/>
  <c r="O2039" i="3"/>
  <c r="K2040" i="3"/>
  <c r="L2040" i="3"/>
  <c r="M2040" i="3"/>
  <c r="N2040" i="3"/>
  <c r="O2040" i="3"/>
  <c r="K2041" i="3"/>
  <c r="L2041" i="3"/>
  <c r="M2041" i="3"/>
  <c r="N2041" i="3"/>
  <c r="O2041" i="3"/>
  <c r="K2042" i="3"/>
  <c r="L2042" i="3"/>
  <c r="M2042" i="3"/>
  <c r="N2042" i="3"/>
  <c r="O2042" i="3"/>
  <c r="K2043" i="3"/>
  <c r="L2043" i="3"/>
  <c r="M2043" i="3"/>
  <c r="N2043" i="3"/>
  <c r="O2043" i="3"/>
  <c r="K2044" i="3"/>
  <c r="L2044" i="3"/>
  <c r="M2044" i="3"/>
  <c r="N2044" i="3"/>
  <c r="O2044" i="3"/>
  <c r="K2045" i="3"/>
  <c r="L2045" i="3"/>
  <c r="M2045" i="3"/>
  <c r="N2045" i="3"/>
  <c r="O2045" i="3"/>
  <c r="K2046" i="3"/>
  <c r="L2046" i="3"/>
  <c r="M2046" i="3"/>
  <c r="N2046" i="3"/>
  <c r="O2046" i="3"/>
  <c r="K2047" i="3"/>
  <c r="L2047" i="3"/>
  <c r="M2047" i="3"/>
  <c r="N2047" i="3"/>
  <c r="O2047" i="3"/>
  <c r="K2048" i="3"/>
  <c r="L2048" i="3"/>
  <c r="M2048" i="3"/>
  <c r="N2048" i="3"/>
  <c r="O2048" i="3"/>
  <c r="K2049" i="3"/>
  <c r="L2049" i="3"/>
  <c r="M2049" i="3"/>
  <c r="N2049" i="3"/>
  <c r="O2049" i="3"/>
  <c r="K2050" i="3"/>
  <c r="L2050" i="3"/>
  <c r="M2050" i="3"/>
  <c r="N2050" i="3"/>
  <c r="O2050" i="3"/>
  <c r="K2051" i="3"/>
  <c r="L2051" i="3"/>
  <c r="M2051" i="3"/>
  <c r="N2051" i="3"/>
  <c r="O2051" i="3"/>
  <c r="K2052" i="3"/>
  <c r="L2052" i="3"/>
  <c r="M2052" i="3"/>
  <c r="N2052" i="3"/>
  <c r="O2052" i="3"/>
  <c r="K2053" i="3"/>
  <c r="L2053" i="3"/>
  <c r="M2053" i="3"/>
  <c r="N2053" i="3"/>
  <c r="O2053" i="3"/>
  <c r="K2054" i="3"/>
  <c r="L2054" i="3"/>
  <c r="M2054" i="3"/>
  <c r="N2054" i="3"/>
  <c r="O2054" i="3"/>
  <c r="K2055" i="3"/>
  <c r="L2055" i="3"/>
  <c r="M2055" i="3"/>
  <c r="N2055" i="3"/>
  <c r="O2055" i="3"/>
  <c r="K2056" i="3"/>
  <c r="L2056" i="3"/>
  <c r="M2056" i="3"/>
  <c r="N2056" i="3"/>
  <c r="O2056" i="3"/>
  <c r="N2" i="3"/>
  <c r="O2" i="3"/>
  <c r="L2" i="3"/>
  <c r="M2" i="3"/>
  <c r="K2" i="3"/>
  <c r="F5886" i="1"/>
  <c r="F5885" i="1" s="1"/>
  <c r="F5884" i="1" s="1"/>
  <c r="F5883" i="1" s="1"/>
  <c r="F5814" i="1"/>
  <c r="F5813" i="1" s="1"/>
  <c r="F5779" i="1"/>
  <c r="F5739" i="1"/>
  <c r="F5738" i="1" s="1"/>
  <c r="F5737" i="1" s="1"/>
  <c r="F5736" i="1" s="1"/>
  <c r="F5609" i="1"/>
  <c r="F5608" i="1" s="1"/>
  <c r="F5561" i="1"/>
  <c r="F5560" i="1" s="1"/>
  <c r="F5550" i="1"/>
  <c r="F5549" i="1" s="1"/>
  <c r="F5460" i="1"/>
  <c r="F5459" i="1" s="1"/>
  <c r="F5222" i="1"/>
  <c r="F5120" i="1"/>
  <c r="F5119" i="1" s="1"/>
  <c r="F5118" i="1" s="1"/>
  <c r="F5117" i="1" s="1"/>
  <c r="F4950" i="1"/>
  <c r="F4860" i="1"/>
  <c r="F4859" i="1" s="1"/>
  <c r="F4858" i="1" s="1"/>
  <c r="F4857" i="1" s="1"/>
  <c r="F4805" i="1"/>
  <c r="F4804" i="1" s="1"/>
  <c r="F4798" i="1"/>
  <c r="F4797" i="1" s="1"/>
  <c r="F4796" i="1" s="1"/>
  <c r="F4794" i="1"/>
  <c r="F4793" i="1" s="1"/>
  <c r="F4792" i="1" s="1"/>
  <c r="F4722" i="1"/>
  <c r="F4720" i="1"/>
  <c r="F4679" i="1"/>
  <c r="F4492" i="1"/>
  <c r="F4491" i="1" s="1"/>
  <c r="F4177" i="1"/>
  <c r="F4176" i="1" s="1"/>
  <c r="F4175" i="1" s="1"/>
  <c r="F4053" i="1"/>
  <c r="F4010" i="1"/>
  <c r="F4007" i="1" s="1"/>
  <c r="F4006" i="1" s="1"/>
  <c r="F4005" i="1" s="1"/>
  <c r="F3961" i="1"/>
  <c r="F3933" i="1"/>
  <c r="F3932" i="1" s="1"/>
  <c r="F3931" i="1" s="1"/>
  <c r="F3930" i="1" s="1"/>
  <c r="F3928" i="1"/>
  <c r="F3927" i="1" s="1"/>
  <c r="F3923" i="1" s="1"/>
  <c r="F3842" i="1"/>
  <c r="F3841" i="1" s="1"/>
  <c r="F3840" i="1" s="1"/>
  <c r="F3804" i="1"/>
  <c r="F3803" i="1" s="1"/>
  <c r="F3802" i="1" s="1"/>
  <c r="F3792" i="1"/>
  <c r="F3791" i="1" s="1"/>
  <c r="F3790" i="1" s="1"/>
  <c r="F3744" i="1"/>
  <c r="F3743" i="1" s="1"/>
  <c r="F3742" i="1" s="1"/>
  <c r="F3664" i="1"/>
  <c r="F3663" i="1" s="1"/>
  <c r="F3662" i="1" s="1"/>
  <c r="F3649" i="1"/>
  <c r="F3648" i="1" s="1"/>
  <c r="F3647" i="1" s="1"/>
  <c r="F3646" i="1" s="1"/>
  <c r="F3560" i="1"/>
  <c r="F3559" i="1" s="1"/>
  <c r="F3558" i="1" s="1"/>
  <c r="F3541" i="1"/>
  <c r="F3353" i="1"/>
  <c r="F3352" i="1" s="1"/>
  <c r="F3351" i="1" s="1"/>
  <c r="F3349" i="1"/>
  <c r="F3348" i="1" s="1"/>
  <c r="F3347" i="1" s="1"/>
  <c r="F3334" i="1"/>
  <c r="F3332" i="1"/>
  <c r="F3329" i="1"/>
  <c r="F3328" i="1" s="1"/>
  <c r="F3233" i="1"/>
  <c r="F3232" i="1" s="1"/>
  <c r="F3231" i="1" s="1"/>
  <c r="F3221" i="1"/>
  <c r="F3220" i="1" s="1"/>
  <c r="F3219" i="1" s="1"/>
  <c r="F3054" i="1"/>
  <c r="F3053" i="1" s="1"/>
  <c r="F3052" i="1" s="1"/>
  <c r="F3035" i="1"/>
  <c r="F3033" i="1"/>
  <c r="F3030" i="1"/>
  <c r="F3029" i="1" s="1"/>
  <c r="F3018" i="1"/>
  <c r="F2956" i="1"/>
  <c r="F2932" i="1"/>
  <c r="F2931" i="1" s="1"/>
  <c r="F2930" i="1" s="1"/>
  <c r="F2759" i="1"/>
  <c r="F2758" i="1" s="1"/>
  <c r="F2757" i="1" s="1"/>
  <c r="F2756" i="1" s="1"/>
  <c r="F2754" i="1"/>
  <c r="F2711" i="1"/>
  <c r="F2710" i="1" s="1"/>
  <c r="F2709" i="1" s="1"/>
  <c r="F2689" i="1"/>
  <c r="F2687" i="1"/>
  <c r="F2684" i="1"/>
  <c r="F2683" i="1" s="1"/>
  <c r="F2566" i="1"/>
  <c r="F2511" i="1"/>
  <c r="F2400" i="1"/>
  <c r="F2351" i="1"/>
  <c r="F2350" i="1" s="1"/>
  <c r="F2349" i="1" s="1"/>
  <c r="F2336" i="1"/>
  <c r="F2334" i="1"/>
  <c r="F2331" i="1"/>
  <c r="F2330" i="1" s="1"/>
  <c r="F2242" i="1"/>
  <c r="F2229" i="1"/>
  <c r="F2228" i="1" s="1"/>
  <c r="F2227" i="1" s="1"/>
  <c r="F2210" i="1"/>
  <c r="F2145" i="1"/>
  <c r="F2079" i="1"/>
  <c r="F2078" i="1" s="1"/>
  <c r="F2077" i="1" s="1"/>
  <c r="F2076" i="1" s="1"/>
  <c r="F2075" i="1" s="1"/>
  <c r="F2072" i="1"/>
  <c r="F2071" i="1" s="1"/>
  <c r="F2070" i="1" s="1"/>
  <c r="F2069" i="1" s="1"/>
  <c r="F1991" i="1"/>
  <c r="F1990" i="1" s="1"/>
  <c r="F1989" i="1" s="1"/>
  <c r="F1987" i="1"/>
  <c r="F1986" i="1" s="1"/>
  <c r="F1985" i="1" s="1"/>
  <c r="F1972" i="1"/>
  <c r="F1970" i="1"/>
  <c r="F1967" i="1"/>
  <c r="F1966" i="1" s="1"/>
  <c r="F1940" i="1"/>
  <c r="F1939" i="1" s="1"/>
  <c r="F1938" i="1" s="1"/>
  <c r="F1937" i="1" s="1"/>
  <c r="F1931" i="1"/>
  <c r="F1930" i="1" s="1"/>
  <c r="F1929" i="1" s="1"/>
  <c r="F1886" i="1"/>
  <c r="F1860" i="1"/>
  <c r="F1859" i="1" s="1"/>
  <c r="F1858" i="1" s="1"/>
  <c r="F1841" i="1"/>
  <c r="F1766" i="1"/>
  <c r="F1677" i="1"/>
  <c r="F1632" i="1"/>
  <c r="F1631" i="1" s="1"/>
  <c r="F1630" i="1" s="1"/>
  <c r="F1613" i="1"/>
  <c r="F1611" i="1"/>
  <c r="F1608" i="1"/>
  <c r="F1607" i="1" s="1"/>
  <c r="F1594" i="1"/>
  <c r="F1593" i="1" s="1"/>
  <c r="F1592" i="1" s="1"/>
  <c r="F1591" i="1" s="1"/>
  <c r="F1581" i="1"/>
  <c r="F1580" i="1" s="1"/>
  <c r="F1579" i="1" s="1"/>
  <c r="F1578" i="1" s="1"/>
  <c r="F1478" i="1"/>
  <c r="F1476" i="1"/>
  <c r="F1276" i="1"/>
  <c r="F1275" i="1" s="1"/>
  <c r="F1274" i="1" s="1"/>
  <c r="F1257" i="1"/>
  <c r="F1255" i="1"/>
  <c r="F1252" i="1"/>
  <c r="F1251" i="1" s="1"/>
  <c r="F1230" i="1"/>
  <c r="F1229" i="1" s="1"/>
  <c r="F1228" i="1" s="1"/>
  <c r="F1227" i="1" s="1"/>
  <c r="F1154" i="1"/>
  <c r="F1153" i="1" s="1"/>
  <c r="F1096" i="1"/>
  <c r="F1095" i="1" s="1"/>
  <c r="F1094" i="1" s="1"/>
  <c r="F1093" i="1" s="1"/>
  <c r="F1033" i="1"/>
  <c r="F1032" i="1" s="1"/>
  <c r="F996" i="1"/>
  <c r="F617" i="1"/>
  <c r="F616" i="1" s="1"/>
  <c r="F547" i="1"/>
  <c r="F546" i="1" s="1"/>
  <c r="F486" i="1"/>
  <c r="F485" i="1" s="1"/>
  <c r="F484" i="1" s="1"/>
  <c r="F462" i="1"/>
  <c r="F461" i="1" s="1"/>
  <c r="F284" i="1"/>
  <c r="F283" i="1" s="1"/>
  <c r="F230" i="1"/>
  <c r="F229" i="1" s="1"/>
  <c r="F228" i="1" s="1"/>
  <c r="F227" i="1" s="1"/>
  <c r="F149" i="1"/>
  <c r="F148" i="1" s="1"/>
  <c r="F64" i="1"/>
  <c r="F63" i="1" s="1"/>
  <c r="F62" i="1" s="1"/>
  <c r="F61" i="1" s="1"/>
  <c r="F35" i="1"/>
  <c r="F5923" i="1"/>
  <c r="F5922" i="1" s="1"/>
  <c r="F5920" i="1"/>
  <c r="F5919" i="1" s="1"/>
  <c r="F5912" i="1"/>
  <c r="F5911" i="1" s="1"/>
  <c r="F5908" i="1"/>
  <c r="F5881" i="1"/>
  <c r="F5879" i="1"/>
  <c r="F5877" i="1"/>
  <c r="F5874" i="1"/>
  <c r="F5873" i="1" s="1"/>
  <c r="F5861" i="1"/>
  <c r="F5858" i="1"/>
  <c r="F5853" i="1"/>
  <c r="F5852" i="1" s="1"/>
  <c r="F5851" i="1" s="1"/>
  <c r="F5850" i="1" s="1"/>
  <c r="F5849" i="1" s="1"/>
  <c r="F5846" i="1"/>
  <c r="F5845" i="1" s="1"/>
  <c r="F5843" i="1"/>
  <c r="F5842" i="1" s="1"/>
  <c r="F5836" i="1"/>
  <c r="F5835" i="1" s="1"/>
  <c r="F5834" i="1" s="1"/>
  <c r="F5833" i="1" s="1"/>
  <c r="F5831" i="1"/>
  <c r="F5830" i="1" s="1"/>
  <c r="F5828" i="1"/>
  <c r="F5827" i="1" s="1"/>
  <c r="F5825" i="1"/>
  <c r="F5824" i="1" s="1"/>
  <c r="F5822" i="1"/>
  <c r="F5821" i="1" s="1"/>
  <c r="F5819" i="1"/>
  <c r="F5797" i="1"/>
  <c r="F5761" i="1"/>
  <c r="F5747" i="1"/>
  <c r="F5746" i="1" s="1"/>
  <c r="F5734" i="1"/>
  <c r="F5732" i="1"/>
  <c r="F5730" i="1"/>
  <c r="F5727" i="1"/>
  <c r="F5726" i="1" s="1"/>
  <c r="F5719" i="1"/>
  <c r="F5718" i="1" s="1"/>
  <c r="F5717" i="1" s="1"/>
  <c r="F5716" i="1" s="1"/>
  <c r="F5711" i="1"/>
  <c r="F5710" i="1" s="1"/>
  <c r="F5708" i="1"/>
  <c r="F5707" i="1" s="1"/>
  <c r="F5705" i="1"/>
  <c r="F5704" i="1" s="1"/>
  <c r="F5699" i="1"/>
  <c r="F5695" i="1"/>
  <c r="F5692" i="1"/>
  <c r="F5691" i="1" s="1"/>
  <c r="F5688" i="1"/>
  <c r="F5687" i="1" s="1"/>
  <c r="F5685" i="1"/>
  <c r="F5684" i="1" s="1"/>
  <c r="F5670" i="1"/>
  <c r="F5668" i="1"/>
  <c r="F5666" i="1"/>
  <c r="F5663" i="1"/>
  <c r="F5662" i="1" s="1"/>
  <c r="F5659" i="1"/>
  <c r="F5658" i="1" s="1"/>
  <c r="F5657" i="1" s="1"/>
  <c r="F5651" i="1"/>
  <c r="F5649" i="1"/>
  <c r="F5647" i="1"/>
  <c r="F5644" i="1"/>
  <c r="F5643" i="1" s="1"/>
  <c r="F5640" i="1"/>
  <c r="F5639" i="1" s="1"/>
  <c r="F5638" i="1" s="1"/>
  <c r="F5632" i="1"/>
  <c r="F5630" i="1"/>
  <c r="F5628" i="1"/>
  <c r="F5625" i="1"/>
  <c r="F5624" i="1" s="1"/>
  <c r="F5616" i="1"/>
  <c r="F5615" i="1" s="1"/>
  <c r="F5585" i="1"/>
  <c r="F5584" i="1" s="1"/>
  <c r="F5579" i="1"/>
  <c r="F5578" i="1" s="1"/>
  <c r="F5546" i="1"/>
  <c r="F5545" i="1" s="1"/>
  <c r="F5543" i="1"/>
  <c r="F5541" i="1"/>
  <c r="F5535" i="1"/>
  <c r="F5534" i="1" s="1"/>
  <c r="F5533" i="1" s="1"/>
  <c r="F5532" i="1" s="1"/>
  <c r="F5531" i="1" s="1"/>
  <c r="F5529" i="1"/>
  <c r="F5528" i="1" s="1"/>
  <c r="F5526" i="1"/>
  <c r="F5525" i="1" s="1"/>
  <c r="F5522" i="1"/>
  <c r="F5520" i="1"/>
  <c r="F5490" i="1"/>
  <c r="F5489" i="1" s="1"/>
  <c r="F5486" i="1"/>
  <c r="F5485" i="1" s="1"/>
  <c r="F5474" i="1"/>
  <c r="F5473" i="1" s="1"/>
  <c r="F5466" i="1"/>
  <c r="F5465" i="1" s="1"/>
  <c r="F5448" i="1"/>
  <c r="F5447" i="1" s="1"/>
  <c r="F5444" i="1"/>
  <c r="F5443" i="1" s="1"/>
  <c r="F5415" i="1"/>
  <c r="F5414" i="1" s="1"/>
  <c r="F5388" i="1"/>
  <c r="F5387" i="1" s="1"/>
  <c r="F5386" i="1" s="1"/>
  <c r="F5385" i="1" s="1"/>
  <c r="F5384" i="1" s="1"/>
  <c r="F5383" i="1" s="1"/>
  <c r="F5378" i="1"/>
  <c r="F5377" i="1" s="1"/>
  <c r="F5375" i="1"/>
  <c r="F5374" i="1" s="1"/>
  <c r="F5365" i="1"/>
  <c r="F5364" i="1" s="1"/>
  <c r="F5362" i="1"/>
  <c r="F5360" i="1"/>
  <c r="F5357" i="1"/>
  <c r="F5356" i="1" s="1"/>
  <c r="F5354" i="1"/>
  <c r="F5353" i="1" s="1"/>
  <c r="F5351" i="1"/>
  <c r="F5350" i="1" s="1"/>
  <c r="F5345" i="1"/>
  <c r="F5344" i="1" s="1"/>
  <c r="F5341" i="1"/>
  <c r="F5340" i="1" s="1"/>
  <c r="F5335" i="1"/>
  <c r="F5334" i="1" s="1"/>
  <c r="F5331" i="1"/>
  <c r="F5330" i="1" s="1"/>
  <c r="F5328" i="1"/>
  <c r="F5323" i="1"/>
  <c r="F5321" i="1"/>
  <c r="F5319" i="1"/>
  <c r="F5315" i="1"/>
  <c r="F5313" i="1"/>
  <c r="F5308" i="1"/>
  <c r="F5307" i="1" s="1"/>
  <c r="F5306" i="1" s="1"/>
  <c r="F5305" i="1" s="1"/>
  <c r="F5304" i="1" s="1"/>
  <c r="F5302" i="1"/>
  <c r="F5301" i="1" s="1"/>
  <c r="F5300" i="1" s="1"/>
  <c r="F5299" i="1" s="1"/>
  <c r="F5298" i="1" s="1"/>
  <c r="F5296" i="1"/>
  <c r="F5295" i="1" s="1"/>
  <c r="F5293" i="1"/>
  <c r="F5291" i="1"/>
  <c r="F5288" i="1"/>
  <c r="F5286" i="1"/>
  <c r="F5281" i="1"/>
  <c r="F5280" i="1" s="1"/>
  <c r="F5279" i="1" s="1"/>
  <c r="F5277" i="1"/>
  <c r="F5276" i="1" s="1"/>
  <c r="F5270" i="1"/>
  <c r="F5269" i="1" s="1"/>
  <c r="F5264" i="1"/>
  <c r="F5262" i="1"/>
  <c r="F5253" i="1"/>
  <c r="F5249" i="1"/>
  <c r="F5241" i="1"/>
  <c r="F5240" i="1" s="1"/>
  <c r="F5239" i="1" s="1"/>
  <c r="F5238" i="1" s="1"/>
  <c r="F5235" i="1"/>
  <c r="F5234" i="1" s="1"/>
  <c r="F5233" i="1" s="1"/>
  <c r="F5232" i="1" s="1"/>
  <c r="F5226" i="1" s="1"/>
  <c r="F5220" i="1"/>
  <c r="F5218" i="1"/>
  <c r="F5215" i="1"/>
  <c r="F5214" i="1" s="1"/>
  <c r="F5210" i="1"/>
  <c r="F5209" i="1" s="1"/>
  <c r="F5208" i="1" s="1"/>
  <c r="F5201" i="1"/>
  <c r="F5200" i="1" s="1"/>
  <c r="F5199" i="1" s="1"/>
  <c r="F5190" i="1"/>
  <c r="F5189" i="1" s="1"/>
  <c r="F5184" i="1"/>
  <c r="F5183" i="1" s="1"/>
  <c r="F5177" i="1"/>
  <c r="F5173" i="1"/>
  <c r="F5166" i="1"/>
  <c r="F5163" i="1"/>
  <c r="F5155" i="1"/>
  <c r="F5154" i="1" s="1"/>
  <c r="F5153" i="1" s="1"/>
  <c r="F5149" i="1"/>
  <c r="F5146" i="1"/>
  <c r="F5142" i="1"/>
  <c r="F5128" i="1"/>
  <c r="F5127" i="1" s="1"/>
  <c r="F5126" i="1" s="1"/>
  <c r="F5125" i="1" s="1"/>
  <c r="F5124" i="1" s="1"/>
  <c r="F5123" i="1" s="1"/>
  <c r="F5115" i="1"/>
  <c r="F5111" i="1"/>
  <c r="F5108" i="1"/>
  <c r="F5107" i="1" s="1"/>
  <c r="F5102" i="1"/>
  <c r="F5099" i="1" s="1"/>
  <c r="F5098" i="1" s="1"/>
  <c r="F5097" i="1" s="1"/>
  <c r="F5086" i="1"/>
  <c r="F5084" i="1"/>
  <c r="F5079" i="1"/>
  <c r="F5077" i="1"/>
  <c r="F5072" i="1"/>
  <c r="F5071" i="1" s="1"/>
  <c r="F5070" i="1" s="1"/>
  <c r="F5069" i="1" s="1"/>
  <c r="F5067" i="1"/>
  <c r="F5066" i="1" s="1"/>
  <c r="F5064" i="1"/>
  <c r="F5063" i="1" s="1"/>
  <c r="F5060" i="1"/>
  <c r="F5059" i="1" s="1"/>
  <c r="F5044" i="1"/>
  <c r="F5043" i="1" s="1"/>
  <c r="F5042" i="1" s="1"/>
  <c r="F5040" i="1"/>
  <c r="F5039" i="1" s="1"/>
  <c r="F5034" i="1"/>
  <c r="F5033" i="1" s="1"/>
  <c r="F5013" i="1"/>
  <c r="F5004" i="1"/>
  <c r="F5003" i="1" s="1"/>
  <c r="F5000" i="1"/>
  <c r="F4998" i="1"/>
  <c r="F4996" i="1"/>
  <c r="F4982" i="1"/>
  <c r="F4980" i="1"/>
  <c r="F4961" i="1"/>
  <c r="F4960" i="1" s="1"/>
  <c r="F4956" i="1"/>
  <c r="F4953" i="1" s="1"/>
  <c r="F4946" i="1"/>
  <c r="F4944" i="1"/>
  <c r="F4933" i="1"/>
  <c r="F4932" i="1" s="1"/>
  <c r="F4931" i="1" s="1"/>
  <c r="F4925" i="1"/>
  <c r="F4924" i="1" s="1"/>
  <c r="F4923" i="1" s="1"/>
  <c r="F4922" i="1" s="1"/>
  <c r="F4921" i="1" s="1"/>
  <c r="F4920" i="1" s="1"/>
  <c r="F4919" i="1" s="1"/>
  <c r="F4917" i="1"/>
  <c r="F4915" i="1"/>
  <c r="F4913" i="1"/>
  <c r="F4910" i="1"/>
  <c r="F4909" i="1" s="1"/>
  <c r="F4902" i="1"/>
  <c r="F4901" i="1" s="1"/>
  <c r="F4900" i="1" s="1"/>
  <c r="F4899" i="1" s="1"/>
  <c r="F4855" i="1"/>
  <c r="F4854" i="1" s="1"/>
  <c r="F4852" i="1"/>
  <c r="F4851" i="1" s="1"/>
  <c r="F4849" i="1"/>
  <c r="F4848" i="1" s="1"/>
  <c r="F4841" i="1"/>
  <c r="F4840" i="1" s="1"/>
  <c r="F4839" i="1" s="1"/>
  <c r="F4838" i="1" s="1"/>
  <c r="F4836" i="1"/>
  <c r="F4822" i="1"/>
  <c r="F4818" i="1"/>
  <c r="F4789" i="1"/>
  <c r="F4787" i="1"/>
  <c r="F4785" i="1"/>
  <c r="F4782" i="1"/>
  <c r="F4781" i="1" s="1"/>
  <c r="F4777" i="1"/>
  <c r="F4776" i="1" s="1"/>
  <c r="F4775" i="1" s="1"/>
  <c r="F4774" i="1" s="1"/>
  <c r="F4769" i="1"/>
  <c r="F4768" i="1" s="1"/>
  <c r="F4759" i="1"/>
  <c r="F4755" i="1"/>
  <c r="F4751" i="1"/>
  <c r="F4750" i="1" s="1"/>
  <c r="F4748" i="1"/>
  <c r="F4747" i="1" s="1"/>
  <c r="F4745" i="1"/>
  <c r="F4744" i="1" s="1"/>
  <c r="F4739" i="1"/>
  <c r="F4738" i="1" s="1"/>
  <c r="F4736" i="1"/>
  <c r="F4735" i="1" s="1"/>
  <c r="F4733" i="1"/>
  <c r="F4732" i="1" s="1"/>
  <c r="F4730" i="1"/>
  <c r="F4729" i="1" s="1"/>
  <c r="F4711" i="1"/>
  <c r="F4710" i="1" s="1"/>
  <c r="F4708" i="1"/>
  <c r="F4707" i="1" s="1"/>
  <c r="F4692" i="1"/>
  <c r="F4688" i="1"/>
  <c r="F4668" i="1"/>
  <c r="F4667" i="1" s="1"/>
  <c r="F4665" i="1"/>
  <c r="F4664" i="1" s="1"/>
  <c r="F4659" i="1"/>
  <c r="F4658" i="1" s="1"/>
  <c r="F4649" i="1"/>
  <c r="F4648" i="1" s="1"/>
  <c r="F4647" i="1" s="1"/>
  <c r="F4630" i="1"/>
  <c r="F4629" i="1" s="1"/>
  <c r="F4622" i="1"/>
  <c r="F4621" i="1" s="1"/>
  <c r="F4619" i="1"/>
  <c r="F4618" i="1" s="1"/>
  <c r="F4616" i="1"/>
  <c r="F4615" i="1" s="1"/>
  <c r="F4613" i="1"/>
  <c r="F4612" i="1" s="1"/>
  <c r="F4604" i="1"/>
  <c r="F4603" i="1" s="1"/>
  <c r="F4598" i="1"/>
  <c r="F4597" i="1" s="1"/>
  <c r="F4595" i="1"/>
  <c r="F4594" i="1" s="1"/>
  <c r="F4589" i="1"/>
  <c r="F4588" i="1" s="1"/>
  <c r="F4586" i="1"/>
  <c r="F4585" i="1" s="1"/>
  <c r="F4571" i="1"/>
  <c r="F4570" i="1" s="1"/>
  <c r="F4560" i="1"/>
  <c r="F4559" i="1" s="1"/>
  <c r="F4554" i="1"/>
  <c r="F4553" i="1" s="1"/>
  <c r="F4551" i="1"/>
  <c r="F4550" i="1" s="1"/>
  <c r="F4548" i="1"/>
  <c r="F4547" i="1" s="1"/>
  <c r="F4496" i="1"/>
  <c r="F4495" i="1" s="1"/>
  <c r="F4494" i="1" s="1"/>
  <c r="F4486" i="1"/>
  <c r="F4485" i="1" s="1"/>
  <c r="F4483" i="1"/>
  <c r="F4482" i="1" s="1"/>
  <c r="F4480" i="1"/>
  <c r="F4479" i="1" s="1"/>
  <c r="F4477" i="1"/>
  <c r="F4476" i="1" s="1"/>
  <c r="F4462" i="1"/>
  <c r="F4461" i="1" s="1"/>
  <c r="F4450" i="1"/>
  <c r="F4449" i="1" s="1"/>
  <c r="F4417" i="1"/>
  <c r="F4416" i="1" s="1"/>
  <c r="F4414" i="1"/>
  <c r="F4413" i="1" s="1"/>
  <c r="F4411" i="1"/>
  <c r="F4410" i="1" s="1"/>
  <c r="F4402" i="1"/>
  <c r="F4401" i="1" s="1"/>
  <c r="F4399" i="1"/>
  <c r="F4398" i="1" s="1"/>
  <c r="F4385" i="1"/>
  <c r="F4384" i="1" s="1"/>
  <c r="F4375" i="1"/>
  <c r="F4374" i="1" s="1"/>
  <c r="F4369" i="1"/>
  <c r="F4368" i="1" s="1"/>
  <c r="F4336" i="1"/>
  <c r="F4333" i="1" s="1"/>
  <c r="F4331" i="1"/>
  <c r="F4330" i="1" s="1"/>
  <c r="F4303" i="1"/>
  <c r="F4302" i="1" s="1"/>
  <c r="F4300" i="1"/>
  <c r="F4299" i="1" s="1"/>
  <c r="F4293" i="1"/>
  <c r="F4292" i="1" s="1"/>
  <c r="F4290" i="1"/>
  <c r="F4289" i="1" s="1"/>
  <c r="F4287" i="1"/>
  <c r="F4286" i="1" s="1"/>
  <c r="F4284" i="1"/>
  <c r="F4283" i="1" s="1"/>
  <c r="F4267" i="1"/>
  <c r="F4266" i="1" s="1"/>
  <c r="F4265" i="1" s="1"/>
  <c r="F4264" i="1" s="1"/>
  <c r="F4263" i="1" s="1"/>
  <c r="F4262" i="1" s="1"/>
  <c r="F4245" i="1"/>
  <c r="F4244" i="1" s="1"/>
  <c r="F4242" i="1"/>
  <c r="F4241" i="1" s="1"/>
  <c r="F4236" i="1"/>
  <c r="F4235" i="1" s="1"/>
  <c r="F4220" i="1"/>
  <c r="F4219" i="1" s="1"/>
  <c r="F4217" i="1"/>
  <c r="F4216" i="1" s="1"/>
  <c r="F4211" i="1"/>
  <c r="F4210" i="1" s="1"/>
  <c r="F4196" i="1"/>
  <c r="F4195" i="1" s="1"/>
  <c r="F4164" i="1"/>
  <c r="F4163" i="1" s="1"/>
  <c r="F4161" i="1"/>
  <c r="F4160" i="1" s="1"/>
  <c r="F4149" i="1"/>
  <c r="F4148" i="1" s="1"/>
  <c r="F4132" i="1"/>
  <c r="F4131" i="1" s="1"/>
  <c r="F4130" i="1" s="1"/>
  <c r="F4129" i="1" s="1"/>
  <c r="F4127" i="1"/>
  <c r="F4126" i="1" s="1"/>
  <c r="F4124" i="1"/>
  <c r="F4123" i="1" s="1"/>
  <c r="F4120" i="1"/>
  <c r="F4114" i="1"/>
  <c r="F4113" i="1" s="1"/>
  <c r="F4111" i="1"/>
  <c r="F4110" i="1" s="1"/>
  <c r="F4108" i="1"/>
  <c r="F4107" i="1" s="1"/>
  <c r="F4105" i="1"/>
  <c r="F4104" i="1" s="1"/>
  <c r="F4102" i="1"/>
  <c r="F4101" i="1" s="1"/>
  <c r="F4099" i="1"/>
  <c r="F4098" i="1" s="1"/>
  <c r="F4096" i="1"/>
  <c r="F4095" i="1" s="1"/>
  <c r="F4093" i="1"/>
  <c r="F4092" i="1" s="1"/>
  <c r="F4090" i="1"/>
  <c r="F4089" i="1" s="1"/>
  <c r="F4087" i="1"/>
  <c r="F4086" i="1" s="1"/>
  <c r="F4081" i="1"/>
  <c r="F4080" i="1" s="1"/>
  <c r="F4062" i="1"/>
  <c r="F4061" i="1" s="1"/>
  <c r="F4060" i="1" s="1"/>
  <c r="F4044" i="1"/>
  <c r="F4042" i="1"/>
  <c r="F4040" i="1"/>
  <c r="F4037" i="1"/>
  <c r="F4036" i="1" s="1"/>
  <c r="F4029" i="1"/>
  <c r="F4028" i="1" s="1"/>
  <c r="F4026" i="1"/>
  <c r="F4025" i="1" s="1"/>
  <c r="F4018" i="1"/>
  <c r="F4017" i="1" s="1"/>
  <c r="F4016" i="1" s="1"/>
  <c r="F4015" i="1" s="1"/>
  <c r="F4014" i="1" s="1"/>
  <c r="F4013" i="1" s="1"/>
  <c r="F4012" i="1" s="1"/>
  <c r="F4003" i="1"/>
  <c r="F4001" i="1"/>
  <c r="F3999" i="1"/>
  <c r="F3996" i="1"/>
  <c r="F3995" i="1" s="1"/>
  <c r="F3991" i="1"/>
  <c r="F3985" i="1"/>
  <c r="F3980" i="1"/>
  <c r="F3979" i="1" s="1"/>
  <c r="F3977" i="1"/>
  <c r="F3976" i="1" s="1"/>
  <c r="F3963" i="1"/>
  <c r="F3957" i="1"/>
  <c r="F3956" i="1" s="1"/>
  <c r="F3955" i="1" s="1"/>
  <c r="F3954" i="1" s="1"/>
  <c r="F3949" i="1"/>
  <c r="F3948" i="1" s="1"/>
  <c r="F3944" i="1"/>
  <c r="F3943" i="1" s="1"/>
  <c r="F3942" i="1" s="1"/>
  <c r="F3941" i="1" s="1"/>
  <c r="F3939" i="1"/>
  <c r="F3938" i="1" s="1"/>
  <c r="F3937" i="1" s="1"/>
  <c r="F3936" i="1" s="1"/>
  <c r="F3904" i="1"/>
  <c r="F3903" i="1" s="1"/>
  <c r="F3892" i="1"/>
  <c r="F3891" i="1" s="1"/>
  <c r="F3890" i="1" s="1"/>
  <c r="F3888" i="1"/>
  <c r="F3887" i="1" s="1"/>
  <c r="F3885" i="1"/>
  <c r="F3884" i="1" s="1"/>
  <c r="F3878" i="1"/>
  <c r="F3877" i="1" s="1"/>
  <c r="F3874" i="1"/>
  <c r="F3873" i="1" s="1"/>
  <c r="F3872" i="1" s="1"/>
  <c r="F3867" i="1"/>
  <c r="F3866" i="1" s="1"/>
  <c r="F3864" i="1"/>
  <c r="F3863" i="1" s="1"/>
  <c r="F3861" i="1"/>
  <c r="F3860" i="1" s="1"/>
  <c r="F3855" i="1"/>
  <c r="F3854" i="1" s="1"/>
  <c r="F3834" i="1"/>
  <c r="F3831" i="1" s="1"/>
  <c r="F3828" i="1"/>
  <c r="F3827" i="1" s="1"/>
  <c r="F3826" i="1" s="1"/>
  <c r="F3800" i="1"/>
  <c r="F3799" i="1" s="1"/>
  <c r="F3798" i="1" s="1"/>
  <c r="F3797" i="1" s="1"/>
  <c r="F3796" i="1" s="1"/>
  <c r="F3788" i="1"/>
  <c r="F3787" i="1" s="1"/>
  <c r="F3786" i="1" s="1"/>
  <c r="F3785" i="1" s="1"/>
  <c r="F3784" i="1" s="1"/>
  <c r="F3780" i="1"/>
  <c r="F3779" i="1" s="1"/>
  <c r="F3778" i="1" s="1"/>
  <c r="F3777" i="1" s="1"/>
  <c r="F3776" i="1" s="1"/>
  <c r="F3775" i="1" s="1"/>
  <c r="F3774" i="1" s="1"/>
  <c r="F3772" i="1"/>
  <c r="F3771" i="1" s="1"/>
  <c r="F3770" i="1" s="1"/>
  <c r="F3765" i="1" s="1"/>
  <c r="F3764" i="1" s="1"/>
  <c r="F3763" i="1" s="1"/>
  <c r="F3762" i="1" s="1"/>
  <c r="F3760" i="1"/>
  <c r="F3759" i="1" s="1"/>
  <c r="F3758" i="1" s="1"/>
  <c r="F3757" i="1" s="1"/>
  <c r="F3755" i="1"/>
  <c r="F3753" i="1"/>
  <c r="F3751" i="1"/>
  <c r="F3736" i="1"/>
  <c r="F3735" i="1" s="1"/>
  <c r="F3734" i="1" s="1"/>
  <c r="F3733" i="1" s="1"/>
  <c r="F3732" i="1" s="1"/>
  <c r="F3730" i="1"/>
  <c r="F3729" i="1" s="1"/>
  <c r="F3722" i="1"/>
  <c r="F3721" i="1" s="1"/>
  <c r="F3720" i="1" s="1"/>
  <c r="F3719" i="1" s="1"/>
  <c r="F3718" i="1" s="1"/>
  <c r="F3704" i="1"/>
  <c r="F3703" i="1" s="1"/>
  <c r="F3702" i="1" s="1"/>
  <c r="F3701" i="1" s="1"/>
  <c r="F3696" i="1"/>
  <c r="F3695" i="1" s="1"/>
  <c r="F3678" i="1"/>
  <c r="F3677" i="1" s="1"/>
  <c r="F3673" i="1" s="1"/>
  <c r="F3672" i="1" s="1"/>
  <c r="F3671" i="1" s="1"/>
  <c r="F3669" i="1"/>
  <c r="F3668" i="1" s="1"/>
  <c r="F3667" i="1" s="1"/>
  <c r="F3666" i="1" s="1"/>
  <c r="F3657" i="1"/>
  <c r="F3656" i="1" s="1"/>
  <c r="F3644" i="1"/>
  <c r="F3635" i="1"/>
  <c r="F3634" i="1" s="1"/>
  <c r="F3633" i="1" s="1"/>
  <c r="F3632" i="1" s="1"/>
  <c r="F3631" i="1" s="1"/>
  <c r="F3630" i="1" s="1"/>
  <c r="F3622" i="1"/>
  <c r="F3621" i="1" s="1"/>
  <c r="F3619" i="1"/>
  <c r="F3618" i="1" s="1"/>
  <c r="F3614" i="1"/>
  <c r="F3612" i="1"/>
  <c r="F3608" i="1"/>
  <c r="F3607" i="1" s="1"/>
  <c r="F3605" i="1"/>
  <c r="F3604" i="1" s="1"/>
  <c r="F3601" i="1"/>
  <c r="F3600" i="1" s="1"/>
  <c r="F3598" i="1"/>
  <c r="F3597" i="1" s="1"/>
  <c r="F3595" i="1"/>
  <c r="F3594" i="1" s="1"/>
  <c r="F3588" i="1"/>
  <c r="F3586" i="1"/>
  <c r="F3584" i="1"/>
  <c r="F3576" i="1"/>
  <c r="F3575" i="1" s="1"/>
  <c r="F3574" i="1" s="1"/>
  <c r="F3573" i="1" s="1"/>
  <c r="F3571" i="1"/>
  <c r="F3569" i="1"/>
  <c r="F3548" i="1"/>
  <c r="F3547" i="1" s="1"/>
  <c r="F3546" i="1" s="1"/>
  <c r="F3545" i="1" s="1"/>
  <c r="F3544" i="1" s="1"/>
  <c r="F3543" i="1" s="1"/>
  <c r="F3539" i="1"/>
  <c r="F3535" i="1"/>
  <c r="F3534" i="1" s="1"/>
  <c r="F3533" i="1" s="1"/>
  <c r="F3532" i="1" s="1"/>
  <c r="F3531" i="1" s="1"/>
  <c r="F3527" i="1"/>
  <c r="F3526" i="1" s="1"/>
  <c r="F3525" i="1" s="1"/>
  <c r="F3524" i="1" s="1"/>
  <c r="F3523" i="1" s="1"/>
  <c r="F3521" i="1"/>
  <c r="F3520" i="1" s="1"/>
  <c r="F3519" i="1" s="1"/>
  <c r="F3518" i="1" s="1"/>
  <c r="F3517" i="1" s="1"/>
  <c r="F3513" i="1"/>
  <c r="F3512" i="1" s="1"/>
  <c r="F3511" i="1" s="1"/>
  <c r="F3505" i="1"/>
  <c r="F3504" i="1" s="1"/>
  <c r="F3503" i="1" s="1"/>
  <c r="F3497" i="1"/>
  <c r="F3496" i="1" s="1"/>
  <c r="F3495" i="1" s="1"/>
  <c r="F3494" i="1" s="1"/>
  <c r="F3488" i="1"/>
  <c r="F3486" i="1"/>
  <c r="F3477" i="1"/>
  <c r="F3456" i="1"/>
  <c r="F3455" i="1" s="1"/>
  <c r="F3439" i="1"/>
  <c r="F3438" i="1" s="1"/>
  <c r="F3429" i="1"/>
  <c r="F3428" i="1" s="1"/>
  <c r="F3427" i="1" s="1"/>
  <c r="F3426" i="1" s="1"/>
  <c r="F3425" i="1" s="1"/>
  <c r="F3404" i="1"/>
  <c r="F3403" i="1" s="1"/>
  <c r="F3401" i="1"/>
  <c r="F3400" i="1" s="1"/>
  <c r="F3394" i="1"/>
  <c r="F3392" i="1"/>
  <c r="F3383" i="1"/>
  <c r="F3380" i="1" s="1"/>
  <c r="F3379" i="1" s="1"/>
  <c r="F3378" i="1" s="1"/>
  <c r="F3377" i="1" s="1"/>
  <c r="F3367" i="1"/>
  <c r="F3366" i="1" s="1"/>
  <c r="F3362" i="1" s="1"/>
  <c r="F3361" i="1" s="1"/>
  <c r="F3360" i="1" s="1"/>
  <c r="F3358" i="1"/>
  <c r="F3357" i="1" s="1"/>
  <c r="F3356" i="1" s="1"/>
  <c r="F3355" i="1" s="1"/>
  <c r="F3345" i="1"/>
  <c r="F3344" i="1" s="1"/>
  <c r="F3324" i="1"/>
  <c r="F3315" i="1"/>
  <c r="F3314" i="1" s="1"/>
  <c r="F3313" i="1" s="1"/>
  <c r="F3312" i="1" s="1"/>
  <c r="F3311" i="1" s="1"/>
  <c r="F3310" i="1" s="1"/>
  <c r="F3299" i="1"/>
  <c r="F3298" i="1" s="1"/>
  <c r="F3296" i="1"/>
  <c r="F3295" i="1" s="1"/>
  <c r="F3290" i="1"/>
  <c r="F3284" i="1"/>
  <c r="F3283" i="1" s="1"/>
  <c r="F3281" i="1"/>
  <c r="F3280" i="1" s="1"/>
  <c r="F3277" i="1"/>
  <c r="F3276" i="1" s="1"/>
  <c r="F3274" i="1"/>
  <c r="F3273" i="1" s="1"/>
  <c r="F3271" i="1"/>
  <c r="F3270" i="1" s="1"/>
  <c r="F3268" i="1"/>
  <c r="F3267" i="1" s="1"/>
  <c r="F3261" i="1"/>
  <c r="F3259" i="1"/>
  <c r="F3257" i="1"/>
  <c r="F3249" i="1"/>
  <c r="F3248" i="1" s="1"/>
  <c r="F3247" i="1" s="1"/>
  <c r="F3246" i="1" s="1"/>
  <c r="F3244" i="1"/>
  <c r="F3242" i="1"/>
  <c r="F3217" i="1"/>
  <c r="F3216" i="1" s="1"/>
  <c r="F3215" i="1" s="1"/>
  <c r="F3214" i="1" s="1"/>
  <c r="F3213" i="1" s="1"/>
  <c r="F3209" i="1"/>
  <c r="F3208" i="1" s="1"/>
  <c r="F3207" i="1" s="1"/>
  <c r="F3206" i="1" s="1"/>
  <c r="F3205" i="1" s="1"/>
  <c r="F3203" i="1"/>
  <c r="F3202" i="1" s="1"/>
  <c r="F3201" i="1" s="1"/>
  <c r="F3200" i="1" s="1"/>
  <c r="F3199" i="1" s="1"/>
  <c r="F3195" i="1"/>
  <c r="F3194" i="1" s="1"/>
  <c r="F3193" i="1" s="1"/>
  <c r="F3188" i="1" s="1"/>
  <c r="F3187" i="1" s="1"/>
  <c r="F3186" i="1" s="1"/>
  <c r="F3185" i="1" s="1"/>
  <c r="F3183" i="1"/>
  <c r="F3182" i="1" s="1"/>
  <c r="F3181" i="1" s="1"/>
  <c r="F3180" i="1" s="1"/>
  <c r="F3178" i="1"/>
  <c r="F3174" i="1"/>
  <c r="F3154" i="1"/>
  <c r="F3153" i="1" s="1"/>
  <c r="F3152" i="1" s="1"/>
  <c r="F3151" i="1" s="1"/>
  <c r="F3150" i="1" s="1"/>
  <c r="F3148" i="1"/>
  <c r="F3147" i="1" s="1"/>
  <c r="F3146" i="1" s="1"/>
  <c r="F3139" i="1" s="1"/>
  <c r="F3138" i="1" s="1"/>
  <c r="F3136" i="1"/>
  <c r="F3135" i="1" s="1"/>
  <c r="F3133" i="1"/>
  <c r="F3108" i="1"/>
  <c r="F3107" i="1" s="1"/>
  <c r="F3106" i="1" s="1"/>
  <c r="F3105" i="1" s="1"/>
  <c r="F3103" i="1"/>
  <c r="F3102" i="1" s="1"/>
  <c r="F3100" i="1"/>
  <c r="F3099" i="1" s="1"/>
  <c r="F3093" i="1"/>
  <c r="F3092" i="1" s="1"/>
  <c r="F3091" i="1" s="1"/>
  <c r="F3084" i="1"/>
  <c r="F3081" i="1" s="1"/>
  <c r="F3080" i="1" s="1"/>
  <c r="F3079" i="1" s="1"/>
  <c r="F3078" i="1" s="1"/>
  <c r="F3068" i="1"/>
  <c r="F3067" i="1" s="1"/>
  <c r="F3063" i="1" s="1"/>
  <c r="F3062" i="1" s="1"/>
  <c r="F3061" i="1" s="1"/>
  <c r="F3059" i="1"/>
  <c r="F3058" i="1" s="1"/>
  <c r="F3057" i="1" s="1"/>
  <c r="F3056" i="1" s="1"/>
  <c r="F3050" i="1"/>
  <c r="F3049" i="1" s="1"/>
  <c r="F3048" i="1" s="1"/>
  <c r="F3046" i="1"/>
  <c r="F3045" i="1" s="1"/>
  <c r="F3016" i="1"/>
  <c r="F3011" i="1"/>
  <c r="F3010" i="1" s="1"/>
  <c r="F3009" i="1" s="1"/>
  <c r="F3008" i="1" s="1"/>
  <c r="F3007" i="1" s="1"/>
  <c r="F2998" i="1"/>
  <c r="F2997" i="1" s="1"/>
  <c r="F2995" i="1"/>
  <c r="F2994" i="1" s="1"/>
  <c r="F2990" i="1"/>
  <c r="F2984" i="1"/>
  <c r="F2983" i="1" s="1"/>
  <c r="F2981" i="1"/>
  <c r="F2980" i="1" s="1"/>
  <c r="F2977" i="1"/>
  <c r="F2976" i="1" s="1"/>
  <c r="F2974" i="1"/>
  <c r="F2973" i="1" s="1"/>
  <c r="F2971" i="1"/>
  <c r="F2970" i="1" s="1"/>
  <c r="F2968" i="1"/>
  <c r="F2967" i="1" s="1"/>
  <c r="F2958" i="1"/>
  <c r="F2948" i="1"/>
  <c r="F2947" i="1" s="1"/>
  <c r="F2946" i="1" s="1"/>
  <c r="F2945" i="1" s="1"/>
  <c r="F2943" i="1"/>
  <c r="F2941" i="1"/>
  <c r="F2928" i="1"/>
  <c r="F2927" i="1" s="1"/>
  <c r="F2926" i="1" s="1"/>
  <c r="F2925" i="1" s="1"/>
  <c r="F2924" i="1" s="1"/>
  <c r="F2913" i="1"/>
  <c r="F2912" i="1" s="1"/>
  <c r="F2911" i="1" s="1"/>
  <c r="F2909" i="1"/>
  <c r="F2908" i="1" s="1"/>
  <c r="F2907" i="1" s="1"/>
  <c r="F2906" i="1" s="1"/>
  <c r="F2905" i="1" s="1"/>
  <c r="F2895" i="1"/>
  <c r="F2894" i="1" s="1"/>
  <c r="F2893" i="1" s="1"/>
  <c r="F2892" i="1" s="1"/>
  <c r="F2891" i="1" s="1"/>
  <c r="F2882" i="1"/>
  <c r="F2881" i="1" s="1"/>
  <c r="F2880" i="1" s="1"/>
  <c r="F2875" i="1" s="1"/>
  <c r="F2874" i="1" s="1"/>
  <c r="F2870" i="1"/>
  <c r="F2869" i="1" s="1"/>
  <c r="F2868" i="1" s="1"/>
  <c r="F2867" i="1" s="1"/>
  <c r="F2864" i="1"/>
  <c r="F2860" i="1"/>
  <c r="F2847" i="1"/>
  <c r="F2846" i="1" s="1"/>
  <c r="F2845" i="1" s="1"/>
  <c r="F2832" i="1"/>
  <c r="F2831" i="1" s="1"/>
  <c r="F2830" i="1" s="1"/>
  <c r="F2829" i="1" s="1"/>
  <c r="F2828" i="1" s="1"/>
  <c r="F2826" i="1"/>
  <c r="F2825" i="1" s="1"/>
  <c r="F2809" i="1"/>
  <c r="F2808" i="1" s="1"/>
  <c r="F2800" i="1"/>
  <c r="F2799" i="1" s="1"/>
  <c r="F2798" i="1" s="1"/>
  <c r="F2797" i="1" s="1"/>
  <c r="F2796" i="1" s="1"/>
  <c r="F2795" i="1" s="1"/>
  <c r="F2792" i="1"/>
  <c r="F2791" i="1" s="1"/>
  <c r="F2790" i="1" s="1"/>
  <c r="F2789" i="1" s="1"/>
  <c r="F2788" i="1" s="1"/>
  <c r="F2774" i="1"/>
  <c r="F2773" i="1" s="1"/>
  <c r="F2772" i="1" s="1"/>
  <c r="F2771" i="1" s="1"/>
  <c r="F2750" i="1"/>
  <c r="F2741" i="1"/>
  <c r="F2716" i="1"/>
  <c r="F2715" i="1" s="1"/>
  <c r="F2714" i="1" s="1"/>
  <c r="F2713" i="1" s="1"/>
  <c r="F2707" i="1"/>
  <c r="F2706" i="1" s="1"/>
  <c r="F2705" i="1" s="1"/>
  <c r="F2703" i="1"/>
  <c r="F2702" i="1" s="1"/>
  <c r="F2679" i="1"/>
  <c r="F2678" i="1" s="1"/>
  <c r="F2677" i="1" s="1"/>
  <c r="F2676" i="1" s="1"/>
  <c r="F2675" i="1" s="1"/>
  <c r="F2672" i="1"/>
  <c r="F2670" i="1"/>
  <c r="F2665" i="1"/>
  <c r="F2664" i="1" s="1"/>
  <c r="F2663" i="1" s="1"/>
  <c r="F2662" i="1" s="1"/>
  <c r="F2661" i="1" s="1"/>
  <c r="F2648" i="1"/>
  <c r="F2647" i="1" s="1"/>
  <c r="F2646" i="1" s="1"/>
  <c r="F2644" i="1"/>
  <c r="F2643" i="1" s="1"/>
  <c r="F2641" i="1"/>
  <c r="F2640" i="1" s="1"/>
  <c r="F2635" i="1"/>
  <c r="F2629" i="1"/>
  <c r="F2628" i="1" s="1"/>
  <c r="F2622" i="1"/>
  <c r="F2621" i="1" s="1"/>
  <c r="F2619" i="1"/>
  <c r="F2618" i="1" s="1"/>
  <c r="F2616" i="1"/>
  <c r="F2615" i="1" s="1"/>
  <c r="F2613" i="1"/>
  <c r="F2612" i="1" s="1"/>
  <c r="F2606" i="1"/>
  <c r="F2604" i="1"/>
  <c r="F2602" i="1"/>
  <c r="F2594" i="1"/>
  <c r="F2593" i="1" s="1"/>
  <c r="F2592" i="1" s="1"/>
  <c r="F2591" i="1" s="1"/>
  <c r="F2589" i="1"/>
  <c r="F2587" i="1"/>
  <c r="F2578" i="1"/>
  <c r="F2577" i="1" s="1"/>
  <c r="F2576" i="1" s="1"/>
  <c r="F2574" i="1"/>
  <c r="F2573" i="1" s="1"/>
  <c r="F2572" i="1" s="1"/>
  <c r="F2571" i="1" s="1"/>
  <c r="F2570" i="1" s="1"/>
  <c r="F2564" i="1"/>
  <c r="F2560" i="1"/>
  <c r="F2559" i="1" s="1"/>
  <c r="F2558" i="1" s="1"/>
  <c r="F2557" i="1" s="1"/>
  <c r="F2556" i="1" s="1"/>
  <c r="F2552" i="1"/>
  <c r="F2551" i="1" s="1"/>
  <c r="F2550" i="1" s="1"/>
  <c r="F2549" i="1" s="1"/>
  <c r="F2548" i="1" s="1"/>
  <c r="F2546" i="1"/>
  <c r="F2545" i="1" s="1"/>
  <c r="F2544" i="1" s="1"/>
  <c r="F2543" i="1" s="1"/>
  <c r="F2542" i="1" s="1"/>
  <c r="F2530" i="1"/>
  <c r="F2529" i="1" s="1"/>
  <c r="F2528" i="1" s="1"/>
  <c r="F2517" i="1"/>
  <c r="F2516" i="1" s="1"/>
  <c r="F2515" i="1" s="1"/>
  <c r="F2514" i="1" s="1"/>
  <c r="F2509" i="1"/>
  <c r="F2496" i="1"/>
  <c r="F2482" i="1"/>
  <c r="F2481" i="1" s="1"/>
  <c r="F2464" i="1"/>
  <c r="F2437" i="1"/>
  <c r="F2436" i="1" s="1"/>
  <c r="F2435" i="1" s="1"/>
  <c r="F2434" i="1" s="1"/>
  <c r="F2433" i="1" s="1"/>
  <c r="F2419" i="1"/>
  <c r="F2418" i="1" s="1"/>
  <c r="F2417" i="1" s="1"/>
  <c r="F2416" i="1" s="1"/>
  <c r="F2404" i="1"/>
  <c r="F2391" i="1"/>
  <c r="F2388" i="1" s="1"/>
  <c r="F2387" i="1" s="1"/>
  <c r="F2386" i="1" s="1"/>
  <c r="F2385" i="1" s="1"/>
  <c r="F2369" i="1"/>
  <c r="F2368" i="1" s="1"/>
  <c r="F2364" i="1" s="1"/>
  <c r="F2363" i="1" s="1"/>
  <c r="F2362" i="1" s="1"/>
  <c r="F2360" i="1"/>
  <c r="F2359" i="1" s="1"/>
  <c r="F2358" i="1" s="1"/>
  <c r="F2357" i="1" s="1"/>
  <c r="F2355" i="1"/>
  <c r="F2354" i="1" s="1"/>
  <c r="F2353" i="1" s="1"/>
  <c r="F2347" i="1"/>
  <c r="F2346" i="1" s="1"/>
  <c r="F2326" i="1"/>
  <c r="F2324" i="1"/>
  <c r="F2317" i="1"/>
  <c r="F2316" i="1" s="1"/>
  <c r="F2315" i="1" s="1"/>
  <c r="F2314" i="1" s="1"/>
  <c r="F2312" i="1"/>
  <c r="F2311" i="1" s="1"/>
  <c r="F2310" i="1" s="1"/>
  <c r="F2309" i="1" s="1"/>
  <c r="F2308" i="1" s="1"/>
  <c r="F2294" i="1"/>
  <c r="F2293" i="1" s="1"/>
  <c r="F2291" i="1"/>
  <c r="F2290" i="1" s="1"/>
  <c r="F2286" i="1"/>
  <c r="F2280" i="1"/>
  <c r="F2279" i="1" s="1"/>
  <c r="F2277" i="1"/>
  <c r="F2276" i="1" s="1"/>
  <c r="F2273" i="1"/>
  <c r="F2272" i="1" s="1"/>
  <c r="F2270" i="1"/>
  <c r="F2269" i="1" s="1"/>
  <c r="F2267" i="1"/>
  <c r="F2266" i="1" s="1"/>
  <c r="F2264" i="1"/>
  <c r="F2263" i="1" s="1"/>
  <c r="F2257" i="1"/>
  <c r="F2255" i="1"/>
  <c r="F2247" i="1"/>
  <c r="F2246" i="1" s="1"/>
  <c r="F2245" i="1" s="1"/>
  <c r="F2244" i="1" s="1"/>
  <c r="F2240" i="1"/>
  <c r="F2238" i="1"/>
  <c r="F2208" i="1"/>
  <c r="F2196" i="1"/>
  <c r="F2195" i="1" s="1"/>
  <c r="F2194" i="1" s="1"/>
  <c r="F2193" i="1" s="1"/>
  <c r="F2192" i="1" s="1"/>
  <c r="F2190" i="1"/>
  <c r="F2189" i="1" s="1"/>
  <c r="F2188" i="1" s="1"/>
  <c r="F2187" i="1" s="1"/>
  <c r="F2186" i="1" s="1"/>
  <c r="F2169" i="1"/>
  <c r="F2168" i="1" s="1"/>
  <c r="F2167" i="1" s="1"/>
  <c r="F2161" i="1"/>
  <c r="F2160" i="1" s="1"/>
  <c r="F2159" i="1" s="1"/>
  <c r="F2158" i="1" s="1"/>
  <c r="F2156" i="1"/>
  <c r="F2154" i="1"/>
  <c r="F2141" i="1"/>
  <c r="F2115" i="1"/>
  <c r="F2114" i="1" s="1"/>
  <c r="F2100" i="1"/>
  <c r="F2099" i="1" s="1"/>
  <c r="F2092" i="1"/>
  <c r="F2091" i="1" s="1"/>
  <c r="F2090" i="1" s="1"/>
  <c r="F2089" i="1" s="1"/>
  <c r="F2088" i="1" s="1"/>
  <c r="F2086" i="1"/>
  <c r="F2085" i="1" s="1"/>
  <c r="F2084" i="1" s="1"/>
  <c r="F2083" i="1" s="1"/>
  <c r="F2082" i="1" s="1"/>
  <c r="F2067" i="1"/>
  <c r="F2066" i="1" s="1"/>
  <c r="F2065" i="1" s="1"/>
  <c r="F2064" i="1" s="1"/>
  <c r="F2063" i="1" s="1"/>
  <c r="F2049" i="1"/>
  <c r="F2048" i="1" s="1"/>
  <c r="F2047" i="1" s="1"/>
  <c r="F2046" i="1" s="1"/>
  <c r="F2041" i="1"/>
  <c r="F2040" i="1" s="1"/>
  <c r="F2034" i="1"/>
  <c r="F2030" i="1"/>
  <c r="F2021" i="1"/>
  <c r="F2005" i="1"/>
  <c r="F2004" i="1" s="1"/>
  <c r="F2000" i="1" s="1"/>
  <c r="F1999" i="1" s="1"/>
  <c r="F1998" i="1" s="1"/>
  <c r="F1962" i="1"/>
  <c r="F1960" i="1"/>
  <c r="F1948" i="1"/>
  <c r="F1947" i="1" s="1"/>
  <c r="F1946" i="1" s="1"/>
  <c r="F1945" i="1" s="1"/>
  <c r="F1944" i="1" s="1"/>
  <c r="F1943" i="1" s="1"/>
  <c r="F1927" i="1"/>
  <c r="F1926" i="1" s="1"/>
  <c r="F1924" i="1"/>
  <c r="F1923" i="1" s="1"/>
  <c r="F1919" i="1"/>
  <c r="F1913" i="1"/>
  <c r="F1912" i="1" s="1"/>
  <c r="F1910" i="1"/>
  <c r="F1909" i="1" s="1"/>
  <c r="F1906" i="1"/>
  <c r="F1905" i="1" s="1"/>
  <c r="F1903" i="1"/>
  <c r="F1902" i="1" s="1"/>
  <c r="F1900" i="1"/>
  <c r="F1899" i="1" s="1"/>
  <c r="F1897" i="1"/>
  <c r="F1896" i="1" s="1"/>
  <c r="F1890" i="1"/>
  <c r="F1888" i="1"/>
  <c r="F1876" i="1"/>
  <c r="F1875" i="1" s="1"/>
  <c r="F1874" i="1" s="1"/>
  <c r="F1873" i="1" s="1"/>
  <c r="F1871" i="1"/>
  <c r="F1869" i="1"/>
  <c r="F1856" i="1"/>
  <c r="F1855" i="1" s="1"/>
  <c r="F1854" i="1" s="1"/>
  <c r="F1853" i="1" s="1"/>
  <c r="F1852" i="1" s="1"/>
  <c r="F1839" i="1"/>
  <c r="F1835" i="1"/>
  <c r="F1834" i="1" s="1"/>
  <c r="F1833" i="1" s="1"/>
  <c r="F1832" i="1" s="1"/>
  <c r="F1831" i="1" s="1"/>
  <c r="F1827" i="1"/>
  <c r="F1826" i="1" s="1"/>
  <c r="F1825" i="1" s="1"/>
  <c r="F1824" i="1" s="1"/>
  <c r="F1823" i="1" s="1"/>
  <c r="F1821" i="1"/>
  <c r="F1820" i="1" s="1"/>
  <c r="F1819" i="1" s="1"/>
  <c r="F1818" i="1" s="1"/>
  <c r="F1817" i="1" s="1"/>
  <c r="F1800" i="1"/>
  <c r="F1799" i="1" s="1"/>
  <c r="F1798" i="1" s="1"/>
  <c r="F1787" i="1"/>
  <c r="F1786" i="1" s="1"/>
  <c r="F1785" i="1" s="1"/>
  <c r="F1784" i="1" s="1"/>
  <c r="F1782" i="1"/>
  <c r="F1780" i="1"/>
  <c r="F1764" i="1"/>
  <c r="F1745" i="1"/>
  <c r="F1744" i="1" s="1"/>
  <c r="F1743" i="1" s="1"/>
  <c r="F1727" i="1"/>
  <c r="F1726" i="1" s="1"/>
  <c r="F1719" i="1"/>
  <c r="F1718" i="1" s="1"/>
  <c r="F1717" i="1" s="1"/>
  <c r="F1716" i="1" s="1"/>
  <c r="F1715" i="1" s="1"/>
  <c r="F1692" i="1"/>
  <c r="F1691" i="1" s="1"/>
  <c r="F1690" i="1" s="1"/>
  <c r="F1689" i="1" s="1"/>
  <c r="F1675" i="1"/>
  <c r="F1666" i="1"/>
  <c r="F1646" i="1"/>
  <c r="F1645" i="1" s="1"/>
  <c r="F1641" i="1" s="1"/>
  <c r="F1640" i="1" s="1"/>
  <c r="F1639" i="1" s="1"/>
  <c r="F1603" i="1"/>
  <c r="F1601" i="1"/>
  <c r="F1589" i="1"/>
  <c r="F1588" i="1" s="1"/>
  <c r="F1587" i="1" s="1"/>
  <c r="F1586" i="1" s="1"/>
  <c r="F1585" i="1" s="1"/>
  <c r="F1572" i="1"/>
  <c r="F1571" i="1" s="1"/>
  <c r="F1570" i="1" s="1"/>
  <c r="F1568" i="1"/>
  <c r="F1567" i="1" s="1"/>
  <c r="F1565" i="1"/>
  <c r="F1564" i="1" s="1"/>
  <c r="F1560" i="1"/>
  <c r="F1554" i="1"/>
  <c r="F1553" i="1" s="1"/>
  <c r="F1551" i="1"/>
  <c r="F1550" i="1" s="1"/>
  <c r="F1547" i="1"/>
  <c r="F1546" i="1" s="1"/>
  <c r="F1544" i="1"/>
  <c r="F1543" i="1" s="1"/>
  <c r="F1541" i="1"/>
  <c r="F1540" i="1" s="1"/>
  <c r="F1538" i="1"/>
  <c r="F1537" i="1" s="1"/>
  <c r="F1529" i="1"/>
  <c r="F1527" i="1"/>
  <c r="F1515" i="1"/>
  <c r="F1514" i="1" s="1"/>
  <c r="F1513" i="1" s="1"/>
  <c r="F1512" i="1" s="1"/>
  <c r="F1510" i="1"/>
  <c r="F1508" i="1"/>
  <c r="F1499" i="1"/>
  <c r="F1498" i="1" s="1"/>
  <c r="F1497" i="1" s="1"/>
  <c r="F1496" i="1" s="1"/>
  <c r="F1495" i="1" s="1"/>
  <c r="F1494" i="1" s="1"/>
  <c r="F1493" i="1" s="1"/>
  <c r="F1472" i="1"/>
  <c r="F1471" i="1" s="1"/>
  <c r="F1470" i="1" s="1"/>
  <c r="F1469" i="1" s="1"/>
  <c r="F1468" i="1" s="1"/>
  <c r="F1464" i="1"/>
  <c r="F1463" i="1" s="1"/>
  <c r="F1462" i="1" s="1"/>
  <c r="F1461" i="1" s="1"/>
  <c r="F1460" i="1" s="1"/>
  <c r="F1458" i="1"/>
  <c r="F1457" i="1" s="1"/>
  <c r="F1456" i="1" s="1"/>
  <c r="F1455" i="1" s="1"/>
  <c r="F1454" i="1" s="1"/>
  <c r="F1437" i="1"/>
  <c r="F1436" i="1" s="1"/>
  <c r="F1435" i="1" s="1"/>
  <c r="F1429" i="1"/>
  <c r="F1428" i="1" s="1"/>
  <c r="F1427" i="1" s="1"/>
  <c r="F1426" i="1" s="1"/>
  <c r="F1424" i="1"/>
  <c r="F1420" i="1"/>
  <c r="F1418" i="1"/>
  <c r="F1406" i="1"/>
  <c r="F1389" i="1"/>
  <c r="F1388" i="1" s="1"/>
  <c r="F1387" i="1" s="1"/>
  <c r="F1371" i="1"/>
  <c r="F1370" i="1" s="1"/>
  <c r="F1368" i="1"/>
  <c r="F1361" i="1"/>
  <c r="F1360" i="1" s="1"/>
  <c r="F1359" i="1" s="1"/>
  <c r="F1358" i="1" s="1"/>
  <c r="F1357" i="1" s="1"/>
  <c r="F1341" i="1"/>
  <c r="F1340" i="1" s="1"/>
  <c r="F1339" i="1" s="1"/>
  <c r="F1338" i="1" s="1"/>
  <c r="F1337" i="1" s="1"/>
  <c r="F1325" i="1"/>
  <c r="F1324" i="1" s="1"/>
  <c r="F1323" i="1" s="1"/>
  <c r="F1322" i="1" s="1"/>
  <c r="F1317" i="1"/>
  <c r="F1316" i="1" s="1"/>
  <c r="F1310" i="1"/>
  <c r="F1309" i="1" s="1"/>
  <c r="F1308" i="1" s="1"/>
  <c r="F1306" i="1"/>
  <c r="F1290" i="1"/>
  <c r="F1289" i="1" s="1"/>
  <c r="F1285" i="1" s="1"/>
  <c r="F1284" i="1" s="1"/>
  <c r="F1283" i="1" s="1"/>
  <c r="F1281" i="1"/>
  <c r="F1280" i="1" s="1"/>
  <c r="F1279" i="1" s="1"/>
  <c r="F1278" i="1" s="1"/>
  <c r="F1272" i="1"/>
  <c r="F1271" i="1" s="1"/>
  <c r="F1270" i="1" s="1"/>
  <c r="F1268" i="1"/>
  <c r="F1267" i="1" s="1"/>
  <c r="F1245" i="1"/>
  <c r="F1244" i="1" s="1"/>
  <c r="F1243" i="1" s="1"/>
  <c r="F1242" i="1" s="1"/>
  <c r="F1241" i="1" s="1"/>
  <c r="F1238" i="1"/>
  <c r="F1237" i="1" s="1"/>
  <c r="F1236" i="1" s="1"/>
  <c r="F1235" i="1" s="1"/>
  <c r="F1234" i="1" s="1"/>
  <c r="F1233" i="1" s="1"/>
  <c r="F1220" i="1"/>
  <c r="F1219" i="1" s="1"/>
  <c r="F1217" i="1"/>
  <c r="F1216" i="1" s="1"/>
  <c r="F1212" i="1"/>
  <c r="F1210" i="1"/>
  <c r="F1206" i="1"/>
  <c r="F1205" i="1" s="1"/>
  <c r="F1203" i="1"/>
  <c r="F1202" i="1" s="1"/>
  <c r="F1199" i="1"/>
  <c r="F1198" i="1" s="1"/>
  <c r="F1196" i="1"/>
  <c r="F1195" i="1" s="1"/>
  <c r="F1193" i="1"/>
  <c r="F1192" i="1" s="1"/>
  <c r="F1190" i="1"/>
  <c r="F1189" i="1" s="1"/>
  <c r="F1183" i="1"/>
  <c r="F1181" i="1"/>
  <c r="F1179" i="1"/>
  <c r="F1171" i="1"/>
  <c r="F1170" i="1" s="1"/>
  <c r="F1169" i="1" s="1"/>
  <c r="F1168" i="1" s="1"/>
  <c r="F1166" i="1"/>
  <c r="F1164" i="1"/>
  <c r="F1145" i="1"/>
  <c r="F1144" i="1" s="1"/>
  <c r="F1143" i="1" s="1"/>
  <c r="F1142" i="1" s="1"/>
  <c r="F1141" i="1" s="1"/>
  <c r="F1139" i="1"/>
  <c r="F1138" i="1" s="1"/>
  <c r="F1136" i="1"/>
  <c r="F1135" i="1" s="1"/>
  <c r="F1128" i="1"/>
  <c r="F1127" i="1" s="1"/>
  <c r="F1125" i="1"/>
  <c r="F1124" i="1" s="1"/>
  <c r="F1115" i="1"/>
  <c r="F1114" i="1" s="1"/>
  <c r="F1105" i="1"/>
  <c r="F1104" i="1" s="1"/>
  <c r="F1103" i="1" s="1"/>
  <c r="F1102" i="1" s="1"/>
  <c r="F1101" i="1" s="1"/>
  <c r="F1100" i="1" s="1"/>
  <c r="F1091" i="1"/>
  <c r="F1090" i="1" s="1"/>
  <c r="F1089" i="1" s="1"/>
  <c r="F1088" i="1" s="1"/>
  <c r="F1086" i="1"/>
  <c r="F1084" i="1"/>
  <c r="F1079" i="1"/>
  <c r="F1078" i="1" s="1"/>
  <c r="F1073" i="1"/>
  <c r="F1072" i="1" s="1"/>
  <c r="F1071" i="1" s="1"/>
  <c r="F1070" i="1" s="1"/>
  <c r="F1051" i="1"/>
  <c r="F1049" i="1"/>
  <c r="F1047" i="1"/>
  <c r="F1044" i="1"/>
  <c r="F1043" i="1" s="1"/>
  <c r="F1030" i="1"/>
  <c r="F1028" i="1"/>
  <c r="F1024" i="1"/>
  <c r="F1022" i="1"/>
  <c r="F1019" i="1"/>
  <c r="F1017" i="1"/>
  <c r="F1012" i="1"/>
  <c r="F1011" i="1" s="1"/>
  <c r="F1010" i="1" s="1"/>
  <c r="F1009" i="1" s="1"/>
  <c r="F1008" i="1" s="1"/>
  <c r="F1006" i="1"/>
  <c r="F1004" i="1"/>
  <c r="F1000" i="1"/>
  <c r="F999" i="1" s="1"/>
  <c r="F998" i="1" s="1"/>
  <c r="F994" i="1"/>
  <c r="F990" i="1"/>
  <c r="F989" i="1" s="1"/>
  <c r="F987" i="1"/>
  <c r="F986" i="1" s="1"/>
  <c r="F980" i="1"/>
  <c r="F979" i="1" s="1"/>
  <c r="F976" i="1"/>
  <c r="F975" i="1" s="1"/>
  <c r="F973" i="1"/>
  <c r="F972" i="1" s="1"/>
  <c r="F970" i="1"/>
  <c r="F965" i="1"/>
  <c r="F958" i="1"/>
  <c r="F957" i="1" s="1"/>
  <c r="F956" i="1" s="1"/>
  <c r="F954" i="1"/>
  <c r="F953" i="1" s="1"/>
  <c r="F952" i="1" s="1"/>
  <c r="F949" i="1"/>
  <c r="F947" i="1"/>
  <c r="F941" i="1"/>
  <c r="F940" i="1" s="1"/>
  <c r="F938" i="1"/>
  <c r="F937" i="1" s="1"/>
  <c r="F925" i="1"/>
  <c r="F924" i="1" s="1"/>
  <c r="F923" i="1" s="1"/>
  <c r="F922" i="1" s="1"/>
  <c r="F921" i="1" s="1"/>
  <c r="F917" i="1"/>
  <c r="F916" i="1" s="1"/>
  <c r="F906" i="1"/>
  <c r="F905" i="1" s="1"/>
  <c r="F904" i="1" s="1"/>
  <c r="F903" i="1" s="1"/>
  <c r="F901" i="1"/>
  <c r="F900" i="1" s="1"/>
  <c r="F898" i="1"/>
  <c r="F897" i="1" s="1"/>
  <c r="F895" i="1"/>
  <c r="F894" i="1" s="1"/>
  <c r="F888" i="1"/>
  <c r="F886" i="1"/>
  <c r="F875" i="1"/>
  <c r="F873" i="1"/>
  <c r="F858" i="1"/>
  <c r="F856" i="1"/>
  <c r="F853" i="1"/>
  <c r="F852" i="1" s="1"/>
  <c r="F850" i="1"/>
  <c r="F849" i="1" s="1"/>
  <c r="F847" i="1"/>
  <c r="F846" i="1" s="1"/>
  <c r="F844" i="1"/>
  <c r="F842" i="1"/>
  <c r="F840" i="1"/>
  <c r="F838" i="1"/>
  <c r="F825" i="1"/>
  <c r="F824" i="1" s="1"/>
  <c r="F823" i="1" s="1"/>
  <c r="F822" i="1" s="1"/>
  <c r="F812" i="1"/>
  <c r="F811" i="1" s="1"/>
  <c r="F807" i="1"/>
  <c r="F806" i="1" s="1"/>
  <c r="F804" i="1"/>
  <c r="F803" i="1" s="1"/>
  <c r="F798" i="1"/>
  <c r="F797" i="1" s="1"/>
  <c r="F795" i="1"/>
  <c r="F794" i="1" s="1"/>
  <c r="F792" i="1"/>
  <c r="F791" i="1" s="1"/>
  <c r="F786" i="1"/>
  <c r="F785" i="1" s="1"/>
  <c r="F773" i="1"/>
  <c r="F772" i="1" s="1"/>
  <c r="F771" i="1" s="1"/>
  <c r="F770" i="1" s="1"/>
  <c r="F767" i="1"/>
  <c r="F766" i="1" s="1"/>
  <c r="F763" i="1"/>
  <c r="F762" i="1" s="1"/>
  <c r="F759" i="1"/>
  <c r="F758" i="1" s="1"/>
  <c r="F756" i="1"/>
  <c r="F755" i="1" s="1"/>
  <c r="F746" i="1"/>
  <c r="F745" i="1" s="1"/>
  <c r="F739" i="1"/>
  <c r="F738" i="1" s="1"/>
  <c r="F737" i="1" s="1"/>
  <c r="F736" i="1" s="1"/>
  <c r="F735" i="1" s="1"/>
  <c r="F731" i="1"/>
  <c r="F730" i="1" s="1"/>
  <c r="F729" i="1" s="1"/>
  <c r="F728" i="1" s="1"/>
  <c r="F726" i="1"/>
  <c r="F725" i="1" s="1"/>
  <c r="F724" i="1" s="1"/>
  <c r="F722" i="1"/>
  <c r="F721" i="1" s="1"/>
  <c r="F719" i="1"/>
  <c r="F718" i="1" s="1"/>
  <c r="F715" i="1"/>
  <c r="F714" i="1" s="1"/>
  <c r="F713" i="1" s="1"/>
  <c r="F703" i="1"/>
  <c r="F702" i="1" s="1"/>
  <c r="F700" i="1"/>
  <c r="F698" i="1"/>
  <c r="F692" i="1"/>
  <c r="F690" i="1"/>
  <c r="F685" i="1"/>
  <c r="F684" i="1" s="1"/>
  <c r="F681" i="1"/>
  <c r="F680" i="1" s="1"/>
  <c r="F676" i="1"/>
  <c r="F675" i="1" s="1"/>
  <c r="F672" i="1"/>
  <c r="F671" i="1" s="1"/>
  <c r="F649" i="1"/>
  <c r="F648" i="1" s="1"/>
  <c r="F647" i="1" s="1"/>
  <c r="F646" i="1" s="1"/>
  <c r="F645" i="1" s="1"/>
  <c r="F641" i="1"/>
  <c r="F639" i="1"/>
  <c r="F637" i="1"/>
  <c r="F634" i="1"/>
  <c r="F633" i="1" s="1"/>
  <c r="F629" i="1"/>
  <c r="F628" i="1" s="1"/>
  <c r="F626" i="1"/>
  <c r="F624" i="1"/>
  <c r="F613" i="1"/>
  <c r="F612" i="1" s="1"/>
  <c r="F611" i="1" s="1"/>
  <c r="F607" i="1"/>
  <c r="F606" i="1" s="1"/>
  <c r="F605" i="1" s="1"/>
  <c r="F604" i="1" s="1"/>
  <c r="F602" i="1"/>
  <c r="F601" i="1" s="1"/>
  <c r="F600" i="1" s="1"/>
  <c r="F599" i="1" s="1"/>
  <c r="F596" i="1"/>
  <c r="F595" i="1" s="1"/>
  <c r="F593" i="1"/>
  <c r="F592" i="1" s="1"/>
  <c r="F576" i="1"/>
  <c r="F575" i="1" s="1"/>
  <c r="F573" i="1"/>
  <c r="F572" i="1" s="1"/>
  <c r="F565" i="1"/>
  <c r="F564" i="1" s="1"/>
  <c r="F561" i="1"/>
  <c r="F560" i="1" s="1"/>
  <c r="F543" i="1"/>
  <c r="F542" i="1" s="1"/>
  <c r="F525" i="1"/>
  <c r="F523" i="1"/>
  <c r="F521" i="1"/>
  <c r="F518" i="1"/>
  <c r="F517" i="1" s="1"/>
  <c r="F510" i="1"/>
  <c r="F509" i="1" s="1"/>
  <c r="F503" i="1"/>
  <c r="F501" i="1"/>
  <c r="F498" i="1"/>
  <c r="F497" i="1" s="1"/>
  <c r="F482" i="1"/>
  <c r="F481" i="1" s="1"/>
  <c r="F479" i="1"/>
  <c r="F477" i="1"/>
  <c r="F474" i="1"/>
  <c r="F473" i="1" s="1"/>
  <c r="F459" i="1"/>
  <c r="F458" i="1" s="1"/>
  <c r="F457" i="1" s="1"/>
  <c r="F453" i="1"/>
  <c r="F452" i="1" s="1"/>
  <c r="F443" i="1"/>
  <c r="F442" i="1" s="1"/>
  <c r="F441" i="1" s="1"/>
  <c r="F440" i="1" s="1"/>
  <c r="F438" i="1"/>
  <c r="F437" i="1" s="1"/>
  <c r="F432" i="1"/>
  <c r="F430" i="1"/>
  <c r="F427" i="1"/>
  <c r="F426" i="1" s="1"/>
  <c r="F424" i="1"/>
  <c r="F423" i="1" s="1"/>
  <c r="F418" i="1"/>
  <c r="F417" i="1" s="1"/>
  <c r="F416" i="1" s="1"/>
  <c r="F415" i="1" s="1"/>
  <c r="F414" i="1" s="1"/>
  <c r="F412" i="1"/>
  <c r="F411" i="1" s="1"/>
  <c r="F410" i="1" s="1"/>
  <c r="F409" i="1" s="1"/>
  <c r="F408" i="1" s="1"/>
  <c r="F405" i="1"/>
  <c r="F404" i="1" s="1"/>
  <c r="F403" i="1" s="1"/>
  <c r="F402" i="1" s="1"/>
  <c r="F400" i="1"/>
  <c r="F399" i="1" s="1"/>
  <c r="F398" i="1" s="1"/>
  <c r="F397" i="1" s="1"/>
  <c r="F396" i="1" s="1"/>
  <c r="F394" i="1"/>
  <c r="F393" i="1" s="1"/>
  <c r="F391" i="1"/>
  <c r="F390" i="1" s="1"/>
  <c r="F388" i="1"/>
  <c r="F387" i="1" s="1"/>
  <c r="F385" i="1"/>
  <c r="F384" i="1" s="1"/>
  <c r="F382" i="1"/>
  <c r="F381" i="1" s="1"/>
  <c r="F374" i="1"/>
  <c r="F373" i="1" s="1"/>
  <c r="F358" i="1"/>
  <c r="F357" i="1" s="1"/>
  <c r="F355" i="1"/>
  <c r="F346" i="1"/>
  <c r="F344" i="1"/>
  <c r="F342" i="1"/>
  <c r="F329" i="1"/>
  <c r="F327" i="1"/>
  <c r="F325" i="1"/>
  <c r="F322" i="1"/>
  <c r="F321" i="1" s="1"/>
  <c r="F317" i="1"/>
  <c r="F315" i="1"/>
  <c r="F305" i="1"/>
  <c r="F304" i="1" s="1"/>
  <c r="F303" i="1" s="1"/>
  <c r="F301" i="1"/>
  <c r="F300" i="1" s="1"/>
  <c r="F299" i="1" s="1"/>
  <c r="F296" i="1"/>
  <c r="F295" i="1" s="1"/>
  <c r="F294" i="1" s="1"/>
  <c r="F292" i="1"/>
  <c r="F291" i="1" s="1"/>
  <c r="F290" i="1" s="1"/>
  <c r="F277" i="1"/>
  <c r="F276" i="1" s="1"/>
  <c r="F274" i="1"/>
  <c r="F270" i="1"/>
  <c r="F261" i="1"/>
  <c r="F260" i="1" s="1"/>
  <c r="F259" i="1" s="1"/>
  <c r="F258" i="1" s="1"/>
  <c r="F242" i="1"/>
  <c r="F240" i="1"/>
  <c r="F238" i="1"/>
  <c r="F217" i="1"/>
  <c r="F216" i="1" s="1"/>
  <c r="F215" i="1" s="1"/>
  <c r="F213" i="1"/>
  <c r="F212" i="1" s="1"/>
  <c r="F211" i="1" s="1"/>
  <c r="F209" i="1"/>
  <c r="F208" i="1" s="1"/>
  <c r="F206" i="1"/>
  <c r="F204" i="1"/>
  <c r="F201" i="1"/>
  <c r="F200" i="1" s="1"/>
  <c r="F193" i="1"/>
  <c r="F181" i="1"/>
  <c r="F179" i="1"/>
  <c r="F177" i="1"/>
  <c r="F174" i="1"/>
  <c r="F173" i="1" s="1"/>
  <c r="F143" i="1"/>
  <c r="F142" i="1" s="1"/>
  <c r="F131" i="1"/>
  <c r="F130" i="1" s="1"/>
  <c r="F129" i="1" s="1"/>
  <c r="F128" i="1" s="1"/>
  <c r="F127" i="1" s="1"/>
  <c r="F125" i="1"/>
  <c r="F121" i="1"/>
  <c r="F119" i="1"/>
  <c r="F116" i="1"/>
  <c r="F115" i="1" s="1"/>
  <c r="F111" i="1"/>
  <c r="F110" i="1" s="1"/>
  <c r="F109" i="1" s="1"/>
  <c r="F108" i="1" s="1"/>
  <c r="F103" i="1"/>
  <c r="F102" i="1" s="1"/>
  <c r="F101" i="1" s="1"/>
  <c r="F100" i="1" s="1"/>
  <c r="F99" i="1" s="1"/>
  <c r="F98" i="1" s="1"/>
  <c r="F97" i="1" s="1"/>
  <c r="F95" i="1"/>
  <c r="F94" i="1" s="1"/>
  <c r="F86" i="1"/>
  <c r="F85" i="1" s="1"/>
  <c r="F59" i="1"/>
  <c r="F57" i="1"/>
  <c r="F55" i="1"/>
  <c r="F52" i="1"/>
  <c r="F51" i="1" s="1"/>
  <c r="F30" i="1"/>
  <c r="F16" i="1"/>
  <c r="K4194" i="1"/>
  <c r="K4193" i="1" s="1"/>
  <c r="K4192" i="1" s="1"/>
  <c r="K4457" i="1"/>
  <c r="K4456" i="1" s="1"/>
  <c r="K4455" i="1" s="1"/>
  <c r="J5783" i="1"/>
  <c r="J5782" i="1" s="1"/>
  <c r="J5841" i="1"/>
  <c r="J5840" i="1" s="1"/>
  <c r="J5839" i="1" s="1"/>
  <c r="J5838" i="1" s="1"/>
  <c r="M1192" i="1" l="1"/>
  <c r="N1192" i="1" s="1"/>
  <c r="N1193" i="1"/>
  <c r="M1205" i="1"/>
  <c r="N1205" i="1" s="1"/>
  <c r="N1206" i="1"/>
  <c r="M1219" i="1"/>
  <c r="N1219" i="1" s="1"/>
  <c r="N1220" i="1"/>
  <c r="M1251" i="1"/>
  <c r="N1251" i="1" s="1"/>
  <c r="N1252" i="1"/>
  <c r="M1280" i="1"/>
  <c r="N1281" i="1"/>
  <c r="M1316" i="1"/>
  <c r="M1334" i="1"/>
  <c r="M1360" i="1"/>
  <c r="N1361" i="1"/>
  <c r="M1388" i="1"/>
  <c r="M1444" i="1"/>
  <c r="N1445" i="1"/>
  <c r="M1471" i="1"/>
  <c r="N1472" i="1"/>
  <c r="M1490" i="1"/>
  <c r="N1491" i="1"/>
  <c r="M1540" i="1"/>
  <c r="N1540" i="1" s="1"/>
  <c r="N1541" i="1"/>
  <c r="M1553" i="1"/>
  <c r="N1553" i="1" s="1"/>
  <c r="N1554" i="1"/>
  <c r="M1567" i="1"/>
  <c r="N1567" i="1" s="1"/>
  <c r="N1568" i="1"/>
  <c r="M1593" i="1"/>
  <c r="N1594" i="1"/>
  <c r="M1623" i="1"/>
  <c r="N1623" i="1" s="1"/>
  <c r="N1624" i="1"/>
  <c r="M1645" i="1"/>
  <c r="N1645" i="1" s="1"/>
  <c r="N1646" i="1"/>
  <c r="M1697" i="1"/>
  <c r="N1698" i="1"/>
  <c r="M1718" i="1"/>
  <c r="N1719" i="1"/>
  <c r="M1754" i="1"/>
  <c r="N1755" i="1"/>
  <c r="M1770" i="1"/>
  <c r="N1771" i="1"/>
  <c r="M1786" i="1"/>
  <c r="N1787" i="1"/>
  <c r="M1807" i="1"/>
  <c r="N1808" i="1"/>
  <c r="M1834" i="1"/>
  <c r="N1835" i="1"/>
  <c r="M1855" i="1"/>
  <c r="N1856" i="1"/>
  <c r="M1896" i="1"/>
  <c r="N1896" i="1" s="1"/>
  <c r="N1897" i="1"/>
  <c r="M1909" i="1"/>
  <c r="N1909" i="1" s="1"/>
  <c r="N1910" i="1"/>
  <c r="M1923" i="1"/>
  <c r="N1923" i="1" s="1"/>
  <c r="N1924" i="1"/>
  <c r="M1947" i="1"/>
  <c r="N1948" i="1"/>
  <c r="M1982" i="1"/>
  <c r="N1982" i="1" s="1"/>
  <c r="N1983" i="1"/>
  <c r="M2004" i="1"/>
  <c r="N2004" i="1" s="1"/>
  <c r="N2005" i="1"/>
  <c r="M2040" i="1"/>
  <c r="M2078" i="1"/>
  <c r="N2079" i="1"/>
  <c r="M2099" i="1"/>
  <c r="N2099" i="1" s="1"/>
  <c r="N2100" i="1"/>
  <c r="M2114" i="1"/>
  <c r="M2168" i="1"/>
  <c r="N2169" i="1"/>
  <c r="M2189" i="1"/>
  <c r="N2190" i="1"/>
  <c r="M2246" i="1"/>
  <c r="N2247" i="1"/>
  <c r="M2263" i="1"/>
  <c r="N2263" i="1" s="1"/>
  <c r="N2264" i="1"/>
  <c r="M2276" i="1"/>
  <c r="N2276" i="1" s="1"/>
  <c r="N2277" i="1"/>
  <c r="M2290" i="1"/>
  <c r="N2290" i="1" s="1"/>
  <c r="N2291" i="1"/>
  <c r="M2316" i="1"/>
  <c r="N2317" i="1"/>
  <c r="M2346" i="1"/>
  <c r="N2346" i="1" s="1"/>
  <c r="N2347" i="1"/>
  <c r="M2350" i="1"/>
  <c r="N2351" i="1"/>
  <c r="M2368" i="1"/>
  <c r="N2368" i="1" s="1"/>
  <c r="N2369" i="1"/>
  <c r="M2424" i="1"/>
  <c r="N2425" i="1"/>
  <c r="M2449" i="1"/>
  <c r="N2450" i="1"/>
  <c r="M2466" i="1"/>
  <c r="N2466" i="1" s="1"/>
  <c r="N2467" i="1"/>
  <c r="M2481" i="1"/>
  <c r="M2537" i="1"/>
  <c r="N2538" i="1"/>
  <c r="M2593" i="1"/>
  <c r="N2594" i="1"/>
  <c r="M2621" i="1"/>
  <c r="M2640" i="1"/>
  <c r="N2640" i="1" s="1"/>
  <c r="N2641" i="1"/>
  <c r="M2699" i="1"/>
  <c r="N2699" i="1" s="1"/>
  <c r="N2700" i="1"/>
  <c r="M2721" i="1"/>
  <c r="N2721" i="1" s="1"/>
  <c r="N2722" i="1"/>
  <c r="M2768" i="1"/>
  <c r="N2768" i="1" s="1"/>
  <c r="N2769" i="1"/>
  <c r="M2808" i="1"/>
  <c r="N2808" i="1" s="1"/>
  <c r="N2809" i="1"/>
  <c r="M2825" i="1"/>
  <c r="M2877" i="1"/>
  <c r="N2878" i="1"/>
  <c r="M2900" i="1"/>
  <c r="N2901" i="1"/>
  <c r="M2927" i="1"/>
  <c r="N2928" i="1"/>
  <c r="M2970" i="1"/>
  <c r="N2970" i="1" s="1"/>
  <c r="N2971" i="1"/>
  <c r="M2983" i="1"/>
  <c r="N2983" i="1" s="1"/>
  <c r="N2984" i="1"/>
  <c r="M2997" i="1"/>
  <c r="N2997" i="1" s="1"/>
  <c r="N2998" i="1"/>
  <c r="M3024" i="1"/>
  <c r="N3025" i="1"/>
  <c r="M3029" i="1"/>
  <c r="N3029" i="1" s="1"/>
  <c r="N3030" i="1"/>
  <c r="M3058" i="1"/>
  <c r="N3059" i="1"/>
  <c r="M3092" i="1"/>
  <c r="N3093" i="1"/>
  <c r="M3113" i="1"/>
  <c r="N3114" i="1"/>
  <c r="M3147" i="1"/>
  <c r="M3202" i="1"/>
  <c r="N3203" i="1"/>
  <c r="M3228" i="1"/>
  <c r="N3229" i="1"/>
  <c r="M3276" i="1"/>
  <c r="M3348" i="1"/>
  <c r="N3349" i="1"/>
  <c r="M3352" i="1"/>
  <c r="N3353" i="1"/>
  <c r="M3387" i="1"/>
  <c r="N3388" i="1"/>
  <c r="M3403" i="1"/>
  <c r="N3403" i="1" s="1"/>
  <c r="N3404" i="1"/>
  <c r="M3428" i="1"/>
  <c r="N3429" i="1"/>
  <c r="M3461" i="1"/>
  <c r="N3462" i="1"/>
  <c r="M3508" i="1"/>
  <c r="N3509" i="1"/>
  <c r="M3534" i="1"/>
  <c r="N3535" i="1"/>
  <c r="M3555" i="1"/>
  <c r="N3556" i="1"/>
  <c r="M3597" i="1"/>
  <c r="N3597" i="1" s="1"/>
  <c r="N3598" i="1"/>
  <c r="M3634" i="1"/>
  <c r="N3635" i="1"/>
  <c r="M3659" i="1"/>
  <c r="N3659" i="1" s="1"/>
  <c r="N3660" i="1"/>
  <c r="M3663" i="1"/>
  <c r="N3664" i="1"/>
  <c r="M3683" i="1"/>
  <c r="N3684" i="1"/>
  <c r="M3703" i="1"/>
  <c r="N3704" i="1"/>
  <c r="M3726" i="1"/>
  <c r="N3726" i="1" s="1"/>
  <c r="N3727" i="1"/>
  <c r="M3743" i="1"/>
  <c r="N3744" i="1"/>
  <c r="M3759" i="1"/>
  <c r="N3760" i="1"/>
  <c r="M3787" i="1"/>
  <c r="N3788" i="1"/>
  <c r="M3827" i="1"/>
  <c r="N3828" i="1"/>
  <c r="M3841" i="1"/>
  <c r="N3842" i="1"/>
  <c r="M3857" i="1"/>
  <c r="N3857" i="1" s="1"/>
  <c r="N3858" i="1"/>
  <c r="M3869" i="1"/>
  <c r="M3877" i="1"/>
  <c r="N3877" i="1" s="1"/>
  <c r="N3878" i="1"/>
  <c r="M3884" i="1"/>
  <c r="N3884" i="1" s="1"/>
  <c r="N3885" i="1"/>
  <c r="M3891" i="1"/>
  <c r="N3892" i="1"/>
  <c r="M3907" i="1"/>
  <c r="N3908" i="1"/>
  <c r="M3924" i="1"/>
  <c r="M3932" i="1"/>
  <c r="M3951" i="1"/>
  <c r="N3951" i="1" s="1"/>
  <c r="N3952" i="1"/>
  <c r="M3969" i="1"/>
  <c r="N3970" i="1"/>
  <c r="M4028" i="1"/>
  <c r="N4028" i="1" s="1"/>
  <c r="N4029" i="1"/>
  <c r="M4072" i="1"/>
  <c r="N4073" i="1"/>
  <c r="M4089" i="1"/>
  <c r="M4101" i="1"/>
  <c r="M4113" i="1"/>
  <c r="M4139" i="1"/>
  <c r="N4139" i="1" s="1"/>
  <c r="N4140" i="1"/>
  <c r="M4151" i="1"/>
  <c r="N4151" i="1" s="1"/>
  <c r="N4152" i="1"/>
  <c r="M4163" i="1"/>
  <c r="M4189" i="1"/>
  <c r="M4213" i="1"/>
  <c r="N4213" i="1" s="1"/>
  <c r="N4214" i="1"/>
  <c r="M4222" i="1"/>
  <c r="N4222" i="1" s="1"/>
  <c r="N4223" i="1"/>
  <c r="M4238" i="1"/>
  <c r="N4238" i="1" s="1"/>
  <c r="N4239" i="1"/>
  <c r="M4251" i="1"/>
  <c r="N4252" i="1"/>
  <c r="M4277" i="1"/>
  <c r="N4277" i="1" s="1"/>
  <c r="N4278" i="1"/>
  <c r="M4302" i="1"/>
  <c r="M4330" i="1"/>
  <c r="M4371" i="1"/>
  <c r="M4384" i="1"/>
  <c r="M4407" i="1"/>
  <c r="N4407" i="1" s="1"/>
  <c r="N4408" i="1"/>
  <c r="M4419" i="1"/>
  <c r="M4434" i="1"/>
  <c r="M4443" i="1"/>
  <c r="N4443" i="1" s="1"/>
  <c r="N4444" i="1"/>
  <c r="M4455" i="1"/>
  <c r="M4467" i="1"/>
  <c r="N4467" i="1" s="1"/>
  <c r="N4468" i="1"/>
  <c r="M4479" i="1"/>
  <c r="M4499" i="1"/>
  <c r="N4499" i="1" s="1"/>
  <c r="N4500" i="1"/>
  <c r="M4535" i="1"/>
  <c r="N4536" i="1"/>
  <c r="M4562" i="1"/>
  <c r="N4562" i="1" s="1"/>
  <c r="N4563" i="1"/>
  <c r="M4573" i="1"/>
  <c r="N4573" i="1" s="1"/>
  <c r="N4574" i="1"/>
  <c r="M4588" i="1"/>
  <c r="N4588" i="1" s="1"/>
  <c r="N4589" i="1"/>
  <c r="M4600" i="1"/>
  <c r="N4600" i="1" s="1"/>
  <c r="N4601" i="1"/>
  <c r="M4612" i="1"/>
  <c r="M4632" i="1"/>
  <c r="N4632" i="1" s="1"/>
  <c r="N4633" i="1"/>
  <c r="M4639" i="1"/>
  <c r="N4639" i="1" s="1"/>
  <c r="N4640" i="1"/>
  <c r="M4648" i="1"/>
  <c r="N4648" i="1" s="1"/>
  <c r="N4649" i="1"/>
  <c r="M4661" i="1"/>
  <c r="M4729" i="1"/>
  <c r="N4729" i="1" s="1"/>
  <c r="N4730" i="1"/>
  <c r="M4741" i="1"/>
  <c r="N4741" i="1" s="1"/>
  <c r="N4742" i="1"/>
  <c r="M4744" i="1"/>
  <c r="N4744" i="1" s="1"/>
  <c r="N4745" i="1"/>
  <c r="M4781" i="1"/>
  <c r="N4781" i="1" s="1"/>
  <c r="N4782" i="1"/>
  <c r="M4793" i="1"/>
  <c r="N4794" i="1"/>
  <c r="M4813" i="1"/>
  <c r="M4825" i="1"/>
  <c r="M4840" i="1"/>
  <c r="N4841" i="1"/>
  <c r="M4901" i="1"/>
  <c r="N4901" i="1" s="1"/>
  <c r="N4902" i="1"/>
  <c r="M5039" i="1"/>
  <c r="N5039" i="1" s="1"/>
  <c r="N5040" i="1"/>
  <c r="M5056" i="1"/>
  <c r="N5056" i="1" s="1"/>
  <c r="N5057" i="1"/>
  <c r="M5071" i="1"/>
  <c r="N5072" i="1"/>
  <c r="M5097" i="1"/>
  <c r="N5097" i="1" s="1"/>
  <c r="N5098" i="1"/>
  <c r="M5183" i="1"/>
  <c r="M5200" i="1"/>
  <c r="N5201" i="1"/>
  <c r="M5240" i="1"/>
  <c r="N5241" i="1"/>
  <c r="M5266" i="1"/>
  <c r="M5280" i="1"/>
  <c r="N5281" i="1"/>
  <c r="M5334" i="1"/>
  <c r="N5334" i="1" s="1"/>
  <c r="N5335" i="1"/>
  <c r="M5347" i="1"/>
  <c r="N5347" i="1" s="1"/>
  <c r="N5348" i="1"/>
  <c r="M5370" i="1"/>
  <c r="N5370" i="1" s="1"/>
  <c r="N5371" i="1"/>
  <c r="M5394" i="1"/>
  <c r="N5395" i="1"/>
  <c r="M5429" i="1"/>
  <c r="N5430" i="1"/>
  <c r="M5469" i="1"/>
  <c r="N5469" i="1" s="1"/>
  <c r="N5470" i="1"/>
  <c r="M5509" i="1"/>
  <c r="N5509" i="1" s="1"/>
  <c r="N5510" i="1"/>
  <c r="M5525" i="1"/>
  <c r="M5560" i="1"/>
  <c r="N5560" i="1" s="1"/>
  <c r="N5561" i="1"/>
  <c r="M5592" i="1"/>
  <c r="N5593" i="1"/>
  <c r="M5643" i="1"/>
  <c r="N5643" i="1" s="1"/>
  <c r="N5644" i="1"/>
  <c r="M5658" i="1"/>
  <c r="N5659" i="1"/>
  <c r="M5707" i="1"/>
  <c r="N5707" i="1" s="1"/>
  <c r="N5708" i="1"/>
  <c r="M5755" i="1"/>
  <c r="N5755" i="1" s="1"/>
  <c r="N5756" i="1"/>
  <c r="M5765" i="1"/>
  <c r="N5765" i="1" s="1"/>
  <c r="N5766" i="1"/>
  <c r="M5835" i="1"/>
  <c r="M5845" i="1"/>
  <c r="N5845" i="1" s="1"/>
  <c r="N5846" i="1"/>
  <c r="M5852" i="1"/>
  <c r="N5853" i="1"/>
  <c r="M5911" i="1"/>
  <c r="N5911" i="1" s="1"/>
  <c r="N5912" i="1"/>
  <c r="M5914" i="1"/>
  <c r="N5914" i="1" s="1"/>
  <c r="N5915" i="1"/>
  <c r="M88" i="1"/>
  <c r="N88" i="1" s="1"/>
  <c r="N89" i="1"/>
  <c r="M130" i="1"/>
  <c r="N131" i="1"/>
  <c r="M373" i="1"/>
  <c r="N373" i="1" s="1"/>
  <c r="N374" i="1"/>
  <c r="M387" i="1"/>
  <c r="N387" i="1" s="1"/>
  <c r="N388" i="1"/>
  <c r="M426" i="1"/>
  <c r="N426" i="1" s="1"/>
  <c r="N427" i="1"/>
  <c r="M513" i="1"/>
  <c r="N513" i="1" s="1"/>
  <c r="N514" i="1"/>
  <c r="M550" i="1"/>
  <c r="N550" i="1" s="1"/>
  <c r="N551" i="1"/>
  <c r="M567" i="1"/>
  <c r="N567" i="1" s="1"/>
  <c r="N568" i="1"/>
  <c r="M592" i="1"/>
  <c r="N592" i="1" s="1"/>
  <c r="N593" i="1"/>
  <c r="M675" i="1"/>
  <c r="N675" i="1" s="1"/>
  <c r="N676" i="1"/>
  <c r="M745" i="1"/>
  <c r="N745" i="1" s="1"/>
  <c r="N746" i="1"/>
  <c r="M766" i="1"/>
  <c r="N766" i="1" s="1"/>
  <c r="N767" i="1"/>
  <c r="M791" i="1"/>
  <c r="N791" i="1" s="1"/>
  <c r="N792" i="1"/>
  <c r="M40" i="1"/>
  <c r="N40" i="1" s="1"/>
  <c r="N41" i="1"/>
  <c r="M94" i="1"/>
  <c r="M102" i="1"/>
  <c r="M153" i="1"/>
  <c r="N154" i="1"/>
  <c r="M221" i="1"/>
  <c r="N221" i="1" s="1"/>
  <c r="N222" i="1"/>
  <c r="M265" i="1"/>
  <c r="N266" i="1"/>
  <c r="M276" i="1"/>
  <c r="N276" i="1" s="1"/>
  <c r="N277" i="1"/>
  <c r="M300" i="1"/>
  <c r="N301" i="1"/>
  <c r="M376" i="1"/>
  <c r="N376" i="1" s="1"/>
  <c r="N377" i="1"/>
  <c r="M390" i="1"/>
  <c r="N390" i="1" s="1"/>
  <c r="N391" i="1"/>
  <c r="M411" i="1"/>
  <c r="N412" i="1"/>
  <c r="M442" i="1"/>
  <c r="N443" i="1"/>
  <c r="M461" i="1"/>
  <c r="N461" i="1" s="1"/>
  <c r="N462" i="1"/>
  <c r="M517" i="1"/>
  <c r="N517" i="1" s="1"/>
  <c r="N518" i="1"/>
  <c r="M534" i="1"/>
  <c r="N534" i="1" s="1"/>
  <c r="N535" i="1"/>
  <c r="M553" i="1"/>
  <c r="N553" i="1" s="1"/>
  <c r="N554" i="1"/>
  <c r="M572" i="1"/>
  <c r="N572" i="1" s="1"/>
  <c r="N573" i="1"/>
  <c r="M595" i="1"/>
  <c r="N595" i="1" s="1"/>
  <c r="N596" i="1"/>
  <c r="M616" i="1"/>
  <c r="N616" i="1" s="1"/>
  <c r="N617" i="1"/>
  <c r="M633" i="1"/>
  <c r="N633" i="1" s="1"/>
  <c r="N634" i="1"/>
  <c r="M648" i="1"/>
  <c r="N649" i="1"/>
  <c r="M684" i="1"/>
  <c r="N684" i="1" s="1"/>
  <c r="N685" i="1"/>
  <c r="M709" i="1"/>
  <c r="N710" i="1"/>
  <c r="M725" i="1"/>
  <c r="M752" i="1"/>
  <c r="N752" i="1" s="1"/>
  <c r="N753" i="1"/>
  <c r="M772" i="1"/>
  <c r="N773" i="1"/>
  <c r="M788" i="1"/>
  <c r="N788" i="1" s="1"/>
  <c r="N789" i="1"/>
  <c r="M800" i="1"/>
  <c r="N800" i="1" s="1"/>
  <c r="N801" i="1"/>
  <c r="M814" i="1"/>
  <c r="N814" i="1" s="1"/>
  <c r="N815" i="1"/>
  <c r="M849" i="1"/>
  <c r="N849" i="1" s="1"/>
  <c r="N850" i="1"/>
  <c r="M905" i="1"/>
  <c r="N906" i="1"/>
  <c r="M930" i="1"/>
  <c r="N931" i="1"/>
  <c r="M972" i="1"/>
  <c r="N972" i="1" s="1"/>
  <c r="N973" i="1"/>
  <c r="M986" i="1"/>
  <c r="N986" i="1" s="1"/>
  <c r="N987" i="1"/>
  <c r="M1043" i="1"/>
  <c r="N1043" i="1" s="1"/>
  <c r="N1044" i="1"/>
  <c r="M1055" i="1"/>
  <c r="N1056" i="1"/>
  <c r="M1111" i="1"/>
  <c r="N1111" i="1" s="1"/>
  <c r="N1112" i="1"/>
  <c r="M1127" i="1"/>
  <c r="N1127" i="1" s="1"/>
  <c r="N1128" i="1"/>
  <c r="M1150" i="1"/>
  <c r="N1150" i="1" s="1"/>
  <c r="N1151" i="1"/>
  <c r="M1153" i="1"/>
  <c r="N1153" i="1" s="1"/>
  <c r="N1154" i="1"/>
  <c r="M1195" i="1"/>
  <c r="N1195" i="1" s="1"/>
  <c r="N1196" i="1"/>
  <c r="M1229" i="1"/>
  <c r="N1230" i="1"/>
  <c r="M1264" i="1"/>
  <c r="N1264" i="1" s="1"/>
  <c r="N1265" i="1"/>
  <c r="M1286" i="1"/>
  <c r="N1286" i="1" s="1"/>
  <c r="N1287" i="1"/>
  <c r="M1319" i="1"/>
  <c r="M1340" i="1"/>
  <c r="N1341" i="1"/>
  <c r="M1394" i="1"/>
  <c r="N1395" i="1"/>
  <c r="M1410" i="1"/>
  <c r="N1411" i="1"/>
  <c r="M1428" i="1"/>
  <c r="N1429" i="1"/>
  <c r="M1449" i="1"/>
  <c r="M1498" i="1"/>
  <c r="N1499" i="1"/>
  <c r="M1543" i="1"/>
  <c r="N1543" i="1" s="1"/>
  <c r="N1544" i="1"/>
  <c r="M1571" i="1"/>
  <c r="N1572" i="1"/>
  <c r="M1627" i="1"/>
  <c r="N1628" i="1"/>
  <c r="M1631" i="1"/>
  <c r="N1632" i="1"/>
  <c r="M1651" i="1"/>
  <c r="N1652" i="1"/>
  <c r="M1683" i="1"/>
  <c r="N1683" i="1" s="1"/>
  <c r="N1684" i="1"/>
  <c r="M1723" i="1"/>
  <c r="N1723" i="1" s="1"/>
  <c r="N1724" i="1"/>
  <c r="M1759" i="1"/>
  <c r="N1760" i="1"/>
  <c r="M1791" i="1"/>
  <c r="N1792" i="1"/>
  <c r="M1812" i="1"/>
  <c r="M1859" i="1"/>
  <c r="N1860" i="1"/>
  <c r="M1899" i="1"/>
  <c r="N1899" i="1" s="1"/>
  <c r="N1900" i="1"/>
  <c r="M1912" i="1"/>
  <c r="N1912" i="1" s="1"/>
  <c r="N1913" i="1"/>
  <c r="M1926" i="1"/>
  <c r="N1926" i="1" s="1"/>
  <c r="N1927" i="1"/>
  <c r="M1986" i="1"/>
  <c r="N1987" i="1"/>
  <c r="M1990" i="1"/>
  <c r="N1991" i="1"/>
  <c r="M2025" i="1"/>
  <c r="N2026" i="1"/>
  <c r="M2043" i="1"/>
  <c r="M2085" i="1"/>
  <c r="N2086" i="1"/>
  <c r="M2120" i="1"/>
  <c r="N2121" i="1"/>
  <c r="M2136" i="1"/>
  <c r="N2137" i="1"/>
  <c r="M2172" i="1"/>
  <c r="N2173" i="1"/>
  <c r="M2195" i="1"/>
  <c r="N2196" i="1"/>
  <c r="M2216" i="1"/>
  <c r="N2217" i="1"/>
  <c r="M2251" i="1"/>
  <c r="N2251" i="1" s="1"/>
  <c r="N2252" i="1"/>
  <c r="M2266" i="1"/>
  <c r="N2266" i="1" s="1"/>
  <c r="N2267" i="1"/>
  <c r="M2279" i="1"/>
  <c r="N2279" i="1" s="1"/>
  <c r="N2280" i="1"/>
  <c r="M2293" i="1"/>
  <c r="N2293" i="1" s="1"/>
  <c r="N2294" i="1"/>
  <c r="M2354" i="1"/>
  <c r="M2395" i="1"/>
  <c r="N2396" i="1"/>
  <c r="M2410" i="1"/>
  <c r="N2410" i="1" s="1"/>
  <c r="N2411" i="1"/>
  <c r="M2456" i="1"/>
  <c r="N2457" i="1"/>
  <c r="M2472" i="1"/>
  <c r="N2473" i="1"/>
  <c r="M2487" i="1"/>
  <c r="N2488" i="1"/>
  <c r="M2516" i="1"/>
  <c r="N2517" i="1"/>
  <c r="M2545" i="1"/>
  <c r="N2546" i="1"/>
  <c r="M2598" i="1"/>
  <c r="N2598" i="1" s="1"/>
  <c r="N2599" i="1"/>
  <c r="M2612" i="1"/>
  <c r="N2612" i="1" s="1"/>
  <c r="N2613" i="1"/>
  <c r="M2625" i="1"/>
  <c r="N2625" i="1" s="1"/>
  <c r="N2626" i="1"/>
  <c r="M2643" i="1"/>
  <c r="N2643" i="1" s="1"/>
  <c r="N2644" i="1"/>
  <c r="M2702" i="1"/>
  <c r="N2702" i="1" s="1"/>
  <c r="N2703" i="1"/>
  <c r="M2724" i="1"/>
  <c r="N2724" i="1" s="1"/>
  <c r="N2725" i="1"/>
  <c r="M2773" i="1"/>
  <c r="N2774" i="1"/>
  <c r="M2791" i="1"/>
  <c r="N2792" i="1"/>
  <c r="M2831" i="1"/>
  <c r="N2832" i="1"/>
  <c r="M2881" i="1"/>
  <c r="N2882" i="1"/>
  <c r="M2908" i="1"/>
  <c r="N2909" i="1"/>
  <c r="M2931" i="1"/>
  <c r="N2932" i="1"/>
  <c r="M2973" i="1"/>
  <c r="N2973" i="1" s="1"/>
  <c r="N2974" i="1"/>
  <c r="M3010" i="1"/>
  <c r="N3011" i="1"/>
  <c r="M3042" i="1"/>
  <c r="N3042" i="1" s="1"/>
  <c r="N3043" i="1"/>
  <c r="M3064" i="1"/>
  <c r="N3064" i="1" s="1"/>
  <c r="N3065" i="1"/>
  <c r="M3099" i="1"/>
  <c r="N3099" i="1" s="1"/>
  <c r="N3100" i="1"/>
  <c r="M3117" i="1"/>
  <c r="N3118" i="1"/>
  <c r="M3135" i="1"/>
  <c r="N3135" i="1" s="1"/>
  <c r="N3136" i="1"/>
  <c r="M3153" i="1"/>
  <c r="N3154" i="1"/>
  <c r="M3182" i="1"/>
  <c r="N3183" i="1"/>
  <c r="M3208" i="1"/>
  <c r="N3209" i="1"/>
  <c r="M3232" i="1"/>
  <c r="N3233" i="1"/>
  <c r="M3279" i="1"/>
  <c r="N3279" i="1" s="1"/>
  <c r="N3280" i="1"/>
  <c r="M3328" i="1"/>
  <c r="N3328" i="1" s="1"/>
  <c r="N3329" i="1"/>
  <c r="M3357" i="1"/>
  <c r="N3358" i="1"/>
  <c r="M3408" i="1"/>
  <c r="M3433" i="1"/>
  <c r="N3433" i="1" s="1"/>
  <c r="N3434" i="1"/>
  <c r="M3465" i="1"/>
  <c r="N3466" i="1"/>
  <c r="M3512" i="1"/>
  <c r="N3513" i="1"/>
  <c r="M3559" i="1"/>
  <c r="N3560" i="1"/>
  <c r="M3600" i="1"/>
  <c r="M3668" i="1"/>
  <c r="N3669" i="1"/>
  <c r="M3688" i="1"/>
  <c r="N3689" i="1"/>
  <c r="M3709" i="1"/>
  <c r="N3710" i="1"/>
  <c r="M3729" i="1"/>
  <c r="N3729" i="1" s="1"/>
  <c r="N3730" i="1"/>
  <c r="M3767" i="1"/>
  <c r="N3768" i="1"/>
  <c r="M3791" i="1"/>
  <c r="N3792" i="1"/>
  <c r="M3854" i="1"/>
  <c r="N3854" i="1" s="1"/>
  <c r="N3855" i="1"/>
  <c r="M3866" i="1"/>
  <c r="N3866" i="1" s="1"/>
  <c r="N3867" i="1"/>
  <c r="M3880" i="1"/>
  <c r="N3880" i="1" s="1"/>
  <c r="N3881" i="1"/>
  <c r="M3895" i="1"/>
  <c r="N3896" i="1"/>
  <c r="M3914" i="1"/>
  <c r="M3927" i="1"/>
  <c r="M3923" i="1" s="1"/>
  <c r="M3938" i="1"/>
  <c r="N3939" i="1"/>
  <c r="M3956" i="1"/>
  <c r="M3976" i="1"/>
  <c r="N3976" i="1" s="1"/>
  <c r="N3977" i="1"/>
  <c r="M4036" i="1"/>
  <c r="N4036" i="1" s="1"/>
  <c r="N4037" i="1"/>
  <c r="M4065" i="1"/>
  <c r="M4086" i="1"/>
  <c r="M4098" i="1"/>
  <c r="M4110" i="1"/>
  <c r="M4131" i="1"/>
  <c r="M4148" i="1"/>
  <c r="N4148" i="1" s="1"/>
  <c r="N4149" i="1"/>
  <c r="M4160" i="1"/>
  <c r="M4172" i="1"/>
  <c r="N4172" i="1" s="1"/>
  <c r="N4173" i="1"/>
  <c r="M4186" i="1"/>
  <c r="N4186" i="1" s="1"/>
  <c r="N4187" i="1"/>
  <c r="M4198" i="1"/>
  <c r="N4198" i="1" s="1"/>
  <c r="N4199" i="1"/>
  <c r="M4210" i="1"/>
  <c r="M4235" i="1"/>
  <c r="N4235" i="1" s="1"/>
  <c r="N4236" i="1"/>
  <c r="M4244" i="1"/>
  <c r="N4244" i="1" s="1"/>
  <c r="N4245" i="1"/>
  <c r="M4274" i="1"/>
  <c r="N4274" i="1" s="1"/>
  <c r="N4275" i="1"/>
  <c r="M4286" i="1"/>
  <c r="M4299" i="1"/>
  <c r="N4299" i="1" s="1"/>
  <c r="N4300" i="1"/>
  <c r="M4333" i="1"/>
  <c r="N4333" i="1" s="1"/>
  <c r="N4336" i="1"/>
  <c r="M4374" i="1"/>
  <c r="N4374" i="1" s="1"/>
  <c r="N4375" i="1"/>
  <c r="M4404" i="1"/>
  <c r="M4416" i="1"/>
  <c r="N4416" i="1" s="1"/>
  <c r="N4417" i="1"/>
  <c r="M4431" i="1"/>
  <c r="N4431" i="1" s="1"/>
  <c r="N4432" i="1"/>
  <c r="M4440" i="1"/>
  <c r="N4440" i="1" s="1"/>
  <c r="N4441" i="1"/>
  <c r="M4452" i="1"/>
  <c r="N4452" i="1" s="1"/>
  <c r="N4453" i="1"/>
  <c r="M4464" i="1"/>
  <c r="M4476" i="1"/>
  <c r="M4488" i="1"/>
  <c r="M4547" i="1"/>
  <c r="N4547" i="1" s="1"/>
  <c r="N4548" i="1"/>
  <c r="M4578" i="1"/>
  <c r="N4578" i="1" s="1"/>
  <c r="N4579" i="1"/>
  <c r="M4585" i="1"/>
  <c r="N4585" i="1" s="1"/>
  <c r="N4586" i="1"/>
  <c r="M4597" i="1"/>
  <c r="N4597" i="1" s="1"/>
  <c r="N4598" i="1"/>
  <c r="M4609" i="1"/>
  <c r="N4609" i="1" s="1"/>
  <c r="N4610" i="1"/>
  <c r="M4621" i="1"/>
  <c r="M4635" i="1"/>
  <c r="M4658" i="1"/>
  <c r="N4658" i="1" s="1"/>
  <c r="N4659" i="1"/>
  <c r="M4667" i="1"/>
  <c r="N4667" i="1" s="1"/>
  <c r="N4668" i="1"/>
  <c r="M4684" i="1"/>
  <c r="N4684" i="1" s="1"/>
  <c r="N4685" i="1"/>
  <c r="M4707" i="1"/>
  <c r="M4732" i="1"/>
  <c r="N4732" i="1" s="1"/>
  <c r="N4733" i="1"/>
  <c r="M4747" i="1"/>
  <c r="N4747" i="1" s="1"/>
  <c r="N4748" i="1"/>
  <c r="M4797" i="1"/>
  <c r="N4798" i="1"/>
  <c r="M4829" i="1"/>
  <c r="M4848" i="1"/>
  <c r="N4848" i="1" s="1"/>
  <c r="N4849" i="1"/>
  <c r="M4909" i="1"/>
  <c r="N4909" i="1" s="1"/>
  <c r="N4910" i="1"/>
  <c r="M4924" i="1"/>
  <c r="N4925" i="1"/>
  <c r="M4953" i="1"/>
  <c r="N4953" i="1" s="1"/>
  <c r="N4956" i="1"/>
  <c r="M4970" i="1"/>
  <c r="N4971" i="1"/>
  <c r="M5030" i="1"/>
  <c r="N5030" i="1" s="1"/>
  <c r="N5031" i="1"/>
  <c r="M5043" i="1"/>
  <c r="N5044" i="1"/>
  <c r="M5059" i="1"/>
  <c r="N5059" i="1" s="1"/>
  <c r="N5060" i="1"/>
  <c r="M5107" i="1"/>
  <c r="N5107" i="1" s="1"/>
  <c r="N5108" i="1"/>
  <c r="M5119" i="1"/>
  <c r="N5120" i="1"/>
  <c r="M5127" i="1"/>
  <c r="N5128" i="1"/>
  <c r="M5186" i="1"/>
  <c r="M5205" i="1"/>
  <c r="N5206" i="1"/>
  <c r="M5245" i="1"/>
  <c r="N5245" i="1" s="1"/>
  <c r="N5246" i="1"/>
  <c r="M5269" i="1"/>
  <c r="N5269" i="1" s="1"/>
  <c r="N5270" i="1"/>
  <c r="M5295" i="1"/>
  <c r="N5295" i="1" s="1"/>
  <c r="N5296" i="1"/>
  <c r="M5337" i="1"/>
  <c r="M5350" i="1"/>
  <c r="N5350" i="1" s="1"/>
  <c r="N5351" i="1"/>
  <c r="M5374" i="1"/>
  <c r="N5374" i="1" s="1"/>
  <c r="N5375" i="1"/>
  <c r="M5410" i="1"/>
  <c r="N5410" i="1" s="1"/>
  <c r="N5411" i="1"/>
  <c r="M5443" i="1"/>
  <c r="M5473" i="1"/>
  <c r="N5473" i="1" s="1"/>
  <c r="N5474" i="1"/>
  <c r="M5494" i="1"/>
  <c r="N5494" i="1" s="1"/>
  <c r="N5495" i="1"/>
  <c r="M5515" i="1"/>
  <c r="N5515" i="1" s="1"/>
  <c r="N5516" i="1"/>
  <c r="M5528" i="1"/>
  <c r="M5545" i="1"/>
  <c r="N5545" i="1" s="1"/>
  <c r="N5546" i="1"/>
  <c r="M5564" i="1"/>
  <c r="N5565" i="1"/>
  <c r="M5599" i="1"/>
  <c r="N5599" i="1" s="1"/>
  <c r="N5600" i="1"/>
  <c r="M5662" i="1"/>
  <c r="N5662" i="1" s="1"/>
  <c r="N5663" i="1"/>
  <c r="M5684" i="1"/>
  <c r="N5684" i="1" s="1"/>
  <c r="N5685" i="1"/>
  <c r="M5710" i="1"/>
  <c r="N5710" i="1" s="1"/>
  <c r="N5711" i="1"/>
  <c r="M5718" i="1"/>
  <c r="N5718" i="1" s="1"/>
  <c r="N5719" i="1"/>
  <c r="M5752" i="1"/>
  <c r="N5752" i="1" s="1"/>
  <c r="N5753" i="1"/>
  <c r="M5804" i="1"/>
  <c r="N5805" i="1"/>
  <c r="M5873" i="1"/>
  <c r="N5873" i="1" s="1"/>
  <c r="N5874" i="1"/>
  <c r="M5885" i="1"/>
  <c r="N5886" i="1"/>
  <c r="M5919" i="1"/>
  <c r="N5919" i="1" s="1"/>
  <c r="N5920" i="1"/>
  <c r="M148" i="1"/>
  <c r="M321" i="1"/>
  <c r="N321" i="1" s="1"/>
  <c r="N322" i="1"/>
  <c r="M404" i="1"/>
  <c r="N405" i="1"/>
  <c r="M497" i="1"/>
  <c r="N497" i="1" s="1"/>
  <c r="N498" i="1"/>
  <c r="M564" i="1"/>
  <c r="N564" i="1" s="1"/>
  <c r="N565" i="1"/>
  <c r="M628" i="1"/>
  <c r="N628" i="1" s="1"/>
  <c r="N629" i="1"/>
  <c r="M702" i="1"/>
  <c r="N702" i="1" s="1"/>
  <c r="N703" i="1"/>
  <c r="M778" i="1"/>
  <c r="M846" i="1"/>
  <c r="N846" i="1" s="1"/>
  <c r="N847" i="1"/>
  <c r="M861" i="1"/>
  <c r="N862" i="1"/>
  <c r="M924" i="1"/>
  <c r="N925" i="1"/>
  <c r="M953" i="1"/>
  <c r="N954" i="1"/>
  <c r="M957" i="1"/>
  <c r="N958" i="1"/>
  <c r="M983" i="1"/>
  <c r="N983" i="1" s="1"/>
  <c r="N984" i="1"/>
  <c r="M999" i="1"/>
  <c r="N1000" i="1"/>
  <c r="M1032" i="1"/>
  <c r="N1032" i="1" s="1"/>
  <c r="N1033" i="1"/>
  <c r="M1090" i="1"/>
  <c r="N1091" i="1"/>
  <c r="M1095" i="1"/>
  <c r="N1096" i="1"/>
  <c r="M1104" i="1"/>
  <c r="N1105" i="1"/>
  <c r="M1124" i="1"/>
  <c r="N1124" i="1" s="1"/>
  <c r="N1125" i="1"/>
  <c r="M1144" i="1"/>
  <c r="N1145" i="1"/>
  <c r="M110" i="1"/>
  <c r="N111" i="1"/>
  <c r="M160" i="1"/>
  <c r="N161" i="1"/>
  <c r="M196" i="1"/>
  <c r="N197" i="1"/>
  <c r="M208" i="1"/>
  <c r="N208" i="1" s="1"/>
  <c r="N209" i="1"/>
  <c r="M224" i="1"/>
  <c r="N224" i="1" s="1"/>
  <c r="N225" i="1"/>
  <c r="M280" i="1"/>
  <c r="N280" i="1" s="1"/>
  <c r="N281" i="1"/>
  <c r="M283" i="1"/>
  <c r="N283" i="1" s="1"/>
  <c r="N284" i="1"/>
  <c r="M304" i="1"/>
  <c r="N305" i="1"/>
  <c r="M381" i="1"/>
  <c r="N381" i="1" s="1"/>
  <c r="N382" i="1"/>
  <c r="M393" i="1"/>
  <c r="N393" i="1" s="1"/>
  <c r="N394" i="1"/>
  <c r="M417" i="1"/>
  <c r="N418" i="1"/>
  <c r="M448" i="1"/>
  <c r="N448" i="1" s="1"/>
  <c r="N449" i="1"/>
  <c r="M468" i="1"/>
  <c r="N469" i="1"/>
  <c r="M481" i="1"/>
  <c r="N481" i="1" s="1"/>
  <c r="N482" i="1"/>
  <c r="M538" i="1"/>
  <c r="N538" i="1" s="1"/>
  <c r="N539" i="1"/>
  <c r="M556" i="1"/>
  <c r="N556" i="1" s="1"/>
  <c r="N557" i="1"/>
  <c r="M575" i="1"/>
  <c r="N575" i="1" s="1"/>
  <c r="N576" i="1"/>
  <c r="M601" i="1"/>
  <c r="N602" i="1"/>
  <c r="M654" i="1"/>
  <c r="N655" i="1"/>
  <c r="M714" i="1"/>
  <c r="N715" i="1"/>
  <c r="M730" i="1"/>
  <c r="N731" i="1"/>
  <c r="M755" i="1"/>
  <c r="M785" i="1"/>
  <c r="N785" i="1" s="1"/>
  <c r="N786" i="1"/>
  <c r="M797" i="1"/>
  <c r="M819" i="1"/>
  <c r="N820" i="1"/>
  <c r="M852" i="1"/>
  <c r="N852" i="1" s="1"/>
  <c r="N853" i="1"/>
  <c r="M877" i="1"/>
  <c r="N877" i="1" s="1"/>
  <c r="N878" i="1"/>
  <c r="M894" i="1"/>
  <c r="N894" i="1" s="1"/>
  <c r="N895" i="1"/>
  <c r="M912" i="1"/>
  <c r="N912" i="1" s="1"/>
  <c r="N913" i="1"/>
  <c r="M937" i="1"/>
  <c r="N937" i="1" s="1"/>
  <c r="N938" i="1"/>
  <c r="M975" i="1"/>
  <c r="N975" i="1" s="1"/>
  <c r="N976" i="1"/>
  <c r="M989" i="1"/>
  <c r="N989" i="1" s="1"/>
  <c r="N990" i="1"/>
  <c r="M1114" i="1"/>
  <c r="N1114" i="1" s="1"/>
  <c r="N1115" i="1"/>
  <c r="M1135" i="1"/>
  <c r="N1135" i="1" s="1"/>
  <c r="N1136" i="1"/>
  <c r="M1170" i="1"/>
  <c r="N1171" i="1"/>
  <c r="M1198" i="1"/>
  <c r="M1237" i="1"/>
  <c r="N1238" i="1"/>
  <c r="M1267" i="1"/>
  <c r="N1267" i="1" s="1"/>
  <c r="N1268" i="1"/>
  <c r="M1289" i="1"/>
  <c r="N1289" i="1" s="1"/>
  <c r="N1290" i="1"/>
  <c r="M1324" i="1"/>
  <c r="N1325" i="1"/>
  <c r="M1345" i="1"/>
  <c r="N1346" i="1"/>
  <c r="M1398" i="1"/>
  <c r="N1399" i="1"/>
  <c r="M1436" i="1"/>
  <c r="N1437" i="1"/>
  <c r="M1457" i="1"/>
  <c r="N1458" i="1"/>
  <c r="M1514" i="1"/>
  <c r="N1515" i="1"/>
  <c r="M1546" i="1"/>
  <c r="M1580" i="1"/>
  <c r="N1581" i="1"/>
  <c r="M1607" i="1"/>
  <c r="N1607" i="1" s="1"/>
  <c r="N1608" i="1"/>
  <c r="M1636" i="1"/>
  <c r="N1637" i="1"/>
  <c r="M1670" i="1"/>
  <c r="N1671" i="1"/>
  <c r="M1686" i="1"/>
  <c r="N1686" i="1" s="1"/>
  <c r="N1687" i="1"/>
  <c r="M1726" i="1"/>
  <c r="N1726" i="1" s="1"/>
  <c r="N1727" i="1"/>
  <c r="M1744" i="1"/>
  <c r="M1799" i="1"/>
  <c r="N1800" i="1"/>
  <c r="M1820" i="1"/>
  <c r="N1821" i="1"/>
  <c r="M1875" i="1"/>
  <c r="N1876" i="1"/>
  <c r="M1902" i="1"/>
  <c r="N1902" i="1" s="1"/>
  <c r="N1903" i="1"/>
  <c r="M1930" i="1"/>
  <c r="M1966" i="1"/>
  <c r="N1966" i="1" s="1"/>
  <c r="N1967" i="1"/>
  <c r="M1995" i="1"/>
  <c r="N1996" i="1"/>
  <c r="M2048" i="1"/>
  <c r="N2049" i="1"/>
  <c r="M2066" i="1"/>
  <c r="N2067" i="1"/>
  <c r="M2091" i="1"/>
  <c r="N2092" i="1"/>
  <c r="M2124" i="1"/>
  <c r="N2125" i="1"/>
  <c r="M2176" i="1"/>
  <c r="N2177" i="1"/>
  <c r="M2203" i="1"/>
  <c r="N2204" i="1"/>
  <c r="M2224" i="1"/>
  <c r="N2225" i="1"/>
  <c r="M2269" i="1"/>
  <c r="N2269" i="1" s="1"/>
  <c r="N2270" i="1"/>
  <c r="M2303" i="1"/>
  <c r="N2304" i="1"/>
  <c r="M2330" i="1"/>
  <c r="N2330" i="1" s="1"/>
  <c r="N2331" i="1"/>
  <c r="M2359" i="1"/>
  <c r="N2360" i="1"/>
  <c r="M2413" i="1"/>
  <c r="M2409" i="1" s="1"/>
  <c r="M2436" i="1"/>
  <c r="M2491" i="1"/>
  <c r="N2492" i="1"/>
  <c r="M2529" i="1"/>
  <c r="N2530" i="1"/>
  <c r="M2551" i="1"/>
  <c r="N2552" i="1"/>
  <c r="M2573" i="1"/>
  <c r="N2574" i="1"/>
  <c r="M2615" i="1"/>
  <c r="N2615" i="1" s="1"/>
  <c r="N2616" i="1"/>
  <c r="M2628" i="1"/>
  <c r="N2628" i="1" s="1"/>
  <c r="N2629" i="1"/>
  <c r="M2647" i="1"/>
  <c r="N2648" i="1"/>
  <c r="M2678" i="1"/>
  <c r="N2679" i="1"/>
  <c r="M2683" i="1"/>
  <c r="N2683" i="1" s="1"/>
  <c r="N2684" i="1"/>
  <c r="M2706" i="1"/>
  <c r="N2707" i="1"/>
  <c r="M2710" i="1"/>
  <c r="N2711" i="1"/>
  <c r="M2745" i="1"/>
  <c r="N2746" i="1"/>
  <c r="M2758" i="1"/>
  <c r="N2759" i="1"/>
  <c r="M2779" i="1"/>
  <c r="N2780" i="1"/>
  <c r="M2799" i="1"/>
  <c r="N2800" i="1"/>
  <c r="M2835" i="1"/>
  <c r="N2836" i="1"/>
  <c r="M2886" i="1"/>
  <c r="M2912" i="1"/>
  <c r="N2913" i="1"/>
  <c r="M2947" i="1"/>
  <c r="N2948" i="1"/>
  <c r="M2976" i="1"/>
  <c r="M3045" i="1"/>
  <c r="N3045" i="1" s="1"/>
  <c r="N3046" i="1"/>
  <c r="M3067" i="1"/>
  <c r="N3067" i="1" s="1"/>
  <c r="N3068" i="1"/>
  <c r="M3102" i="1"/>
  <c r="N3102" i="1" s="1"/>
  <c r="N3103" i="1"/>
  <c r="M3125" i="1"/>
  <c r="N3126" i="1"/>
  <c r="M3157" i="1"/>
  <c r="N3158" i="1"/>
  <c r="M3190" i="1"/>
  <c r="N3191" i="1"/>
  <c r="M3216" i="1"/>
  <c r="N3217" i="1"/>
  <c r="M3248" i="1"/>
  <c r="N3249" i="1"/>
  <c r="M3298" i="1"/>
  <c r="N3299" i="1"/>
  <c r="M3341" i="1"/>
  <c r="N3341" i="1" s="1"/>
  <c r="N3342" i="1"/>
  <c r="M3363" i="1"/>
  <c r="N3363" i="1" s="1"/>
  <c r="N3364" i="1"/>
  <c r="M3414" i="1"/>
  <c r="N3415" i="1"/>
  <c r="M3438" i="1"/>
  <c r="N3438" i="1" s="1"/>
  <c r="N3439" i="1"/>
  <c r="M3496" i="1"/>
  <c r="N3497" i="1"/>
  <c r="M3520" i="1"/>
  <c r="N3521" i="1"/>
  <c r="M3575" i="1"/>
  <c r="N3576" i="1"/>
  <c r="M3604" i="1"/>
  <c r="N3604" i="1" s="1"/>
  <c r="N3605" i="1"/>
  <c r="M3618" i="1"/>
  <c r="N3618" i="1" s="1"/>
  <c r="N3619" i="1"/>
  <c r="M3648" i="1"/>
  <c r="N3649" i="1"/>
  <c r="M3674" i="1"/>
  <c r="N3674" i="1" s="1"/>
  <c r="N3675" i="1"/>
  <c r="M3695" i="1"/>
  <c r="M3713" i="1"/>
  <c r="M3735" i="1"/>
  <c r="N3736" i="1"/>
  <c r="M3771" i="1"/>
  <c r="N3772" i="1"/>
  <c r="M3799" i="1"/>
  <c r="N3800" i="1"/>
  <c r="M3863" i="1"/>
  <c r="N3863" i="1" s="1"/>
  <c r="N3864" i="1"/>
  <c r="M3900" i="1"/>
  <c r="N3900" i="1" s="1"/>
  <c r="N3901" i="1"/>
  <c r="M3917" i="1"/>
  <c r="M3943" i="1"/>
  <c r="M3979" i="1"/>
  <c r="N3979" i="1" s="1"/>
  <c r="N3980" i="1"/>
  <c r="M3995" i="1"/>
  <c r="N3995" i="1" s="1"/>
  <c r="N3996" i="1"/>
  <c r="M4017" i="1"/>
  <c r="N4018" i="1"/>
  <c r="M4061" i="1"/>
  <c r="N4062" i="1"/>
  <c r="M4083" i="1"/>
  <c r="M4095" i="1"/>
  <c r="M4107" i="1"/>
  <c r="N4107" i="1" s="1"/>
  <c r="N4108" i="1"/>
  <c r="M4126" i="1"/>
  <c r="N4126" i="1" s="1"/>
  <c r="N4127" i="1"/>
  <c r="M4145" i="1"/>
  <c r="N4145" i="1" s="1"/>
  <c r="N4146" i="1"/>
  <c r="M4157" i="1"/>
  <c r="M4183" i="1"/>
  <c r="N4183" i="1" s="1"/>
  <c r="N4184" i="1"/>
  <c r="M4195" i="1"/>
  <c r="N4195" i="1" s="1"/>
  <c r="N4196" i="1"/>
  <c r="M4207" i="1"/>
  <c r="N4207" i="1" s="1"/>
  <c r="N4208" i="1"/>
  <c r="M4219" i="1"/>
  <c r="M4228" i="1"/>
  <c r="N4228" i="1" s="1"/>
  <c r="N4229" i="1"/>
  <c r="M4241" i="1"/>
  <c r="N4241" i="1" s="1"/>
  <c r="N4242" i="1"/>
  <c r="M4266" i="1"/>
  <c r="N4267" i="1"/>
  <c r="M4283" i="1"/>
  <c r="M4292" i="1"/>
  <c r="N4292" i="1" s="1"/>
  <c r="N4293" i="1"/>
  <c r="M4342" i="1"/>
  <c r="N4343" i="1"/>
  <c r="M4377" i="1"/>
  <c r="N4377" i="1" s="1"/>
  <c r="N4378" i="1"/>
  <c r="M4401" i="1"/>
  <c r="M4413" i="1"/>
  <c r="N4413" i="1" s="1"/>
  <c r="N4414" i="1"/>
  <c r="M4425" i="1"/>
  <c r="M4428" i="1"/>
  <c r="M4449" i="1"/>
  <c r="M4461" i="1"/>
  <c r="M4473" i="1"/>
  <c r="M4485" i="1"/>
  <c r="M4495" i="1"/>
  <c r="N4496" i="1"/>
  <c r="M4550" i="1"/>
  <c r="N4550" i="1" s="1"/>
  <c r="N4551" i="1"/>
  <c r="M4581" i="1"/>
  <c r="N4581" i="1" s="1"/>
  <c r="N4582" i="1"/>
  <c r="M4594" i="1"/>
  <c r="N4594" i="1" s="1"/>
  <c r="N4595" i="1"/>
  <c r="M4606" i="1"/>
  <c r="N4606" i="1" s="1"/>
  <c r="N4607" i="1"/>
  <c r="M4618" i="1"/>
  <c r="M4626" i="1"/>
  <c r="N4626" i="1" s="1"/>
  <c r="N4627" i="1"/>
  <c r="M4655" i="1"/>
  <c r="N4655" i="1" s="1"/>
  <c r="N4656" i="1"/>
  <c r="M4664" i="1"/>
  <c r="N4664" i="1" s="1"/>
  <c r="N4665" i="1"/>
  <c r="M4710" i="1"/>
  <c r="M4735" i="1"/>
  <c r="N4735" i="1" s="1"/>
  <c r="N4736" i="1"/>
  <c r="M4750" i="1"/>
  <c r="N4750" i="1" s="1"/>
  <c r="N4751" i="1"/>
  <c r="M4765" i="1"/>
  <c r="M4804" i="1"/>
  <c r="M4851" i="1"/>
  <c r="N4851" i="1" s="1"/>
  <c r="N4852" i="1"/>
  <c r="M4888" i="1"/>
  <c r="N4888" i="1" s="1"/>
  <c r="N4889" i="1"/>
  <c r="M4932" i="1"/>
  <c r="N4933" i="1"/>
  <c r="M4960" i="1"/>
  <c r="N4960" i="1" s="1"/>
  <c r="N4961" i="1"/>
  <c r="M5003" i="1"/>
  <c r="N5003" i="1" s="1"/>
  <c r="N5004" i="1"/>
  <c r="M5033" i="1"/>
  <c r="N5033" i="1" s="1"/>
  <c r="N5034" i="1"/>
  <c r="M5050" i="1"/>
  <c r="N5050" i="1" s="1"/>
  <c r="N5051" i="1"/>
  <c r="M5063" i="1"/>
  <c r="N5063" i="1" s="1"/>
  <c r="N5064" i="1"/>
  <c r="M5189" i="1"/>
  <c r="M5209" i="1"/>
  <c r="N5210" i="1"/>
  <c r="M5272" i="1"/>
  <c r="N5272" i="1" s="1"/>
  <c r="N5273" i="1"/>
  <c r="M5301" i="1"/>
  <c r="N5302" i="1"/>
  <c r="M5340" i="1"/>
  <c r="M5353" i="1"/>
  <c r="N5353" i="1" s="1"/>
  <c r="N5354" i="1"/>
  <c r="M5364" i="1"/>
  <c r="N5364" i="1" s="1"/>
  <c r="N5365" i="1"/>
  <c r="M5377" i="1"/>
  <c r="N5377" i="1" s="1"/>
  <c r="N5378" i="1"/>
  <c r="M5414" i="1"/>
  <c r="N5414" i="1" s="1"/>
  <c r="N5415" i="1"/>
  <c r="M5440" i="1"/>
  <c r="M5447" i="1"/>
  <c r="N5447" i="1" s="1"/>
  <c r="N5448" i="1"/>
  <c r="M5480" i="1"/>
  <c r="N5480" i="1" s="1"/>
  <c r="N5481" i="1"/>
  <c r="M5497" i="1"/>
  <c r="N5497" i="1" s="1"/>
  <c r="N5498" i="1"/>
  <c r="M5534" i="1"/>
  <c r="N5535" i="1"/>
  <c r="M5549" i="1"/>
  <c r="N5549" i="1" s="1"/>
  <c r="N5550" i="1"/>
  <c r="M5584" i="1"/>
  <c r="N5584" i="1" s="1"/>
  <c r="N5585" i="1"/>
  <c r="M5602" i="1"/>
  <c r="N5602" i="1" s="1"/>
  <c r="N5603" i="1"/>
  <c r="M5615" i="1"/>
  <c r="N5615" i="1" s="1"/>
  <c r="N5616" i="1"/>
  <c r="M5687" i="1"/>
  <c r="N5687" i="1" s="1"/>
  <c r="N5688" i="1"/>
  <c r="M5726" i="1"/>
  <c r="N5726" i="1" s="1"/>
  <c r="N5727" i="1"/>
  <c r="M5738" i="1"/>
  <c r="N5739" i="1"/>
  <c r="M5749" i="1"/>
  <c r="N5749" i="1" s="1"/>
  <c r="N5750" i="1"/>
  <c r="M5808" i="1"/>
  <c r="N5809" i="1"/>
  <c r="M5813" i="1"/>
  <c r="N5813" i="1" s="1"/>
  <c r="N5814" i="1"/>
  <c r="M5821" i="1"/>
  <c r="N5821" i="1" s="1"/>
  <c r="N5822" i="1"/>
  <c r="M5824" i="1"/>
  <c r="N5824" i="1" s="1"/>
  <c r="N5825" i="1"/>
  <c r="M5827" i="1"/>
  <c r="N5827" i="1" s="1"/>
  <c r="N5828" i="1"/>
  <c r="M5842" i="1"/>
  <c r="N5842" i="1" s="1"/>
  <c r="N5843" i="1"/>
  <c r="M5922" i="1"/>
  <c r="N5922" i="1" s="1"/>
  <c r="N5923" i="1"/>
  <c r="M51" i="1"/>
  <c r="N51" i="1" s="1"/>
  <c r="N52" i="1"/>
  <c r="M63" i="1"/>
  <c r="N64" i="1"/>
  <c r="M216" i="1"/>
  <c r="N217" i="1"/>
  <c r="M260" i="1"/>
  <c r="N261" i="1"/>
  <c r="M295" i="1"/>
  <c r="N296" i="1"/>
  <c r="M336" i="1"/>
  <c r="M437" i="1"/>
  <c r="N437" i="1" s="1"/>
  <c r="N438" i="1"/>
  <c r="M458" i="1"/>
  <c r="N459" i="1"/>
  <c r="M529" i="1"/>
  <c r="N529" i="1" s="1"/>
  <c r="N530" i="1"/>
  <c r="M612" i="1"/>
  <c r="N613" i="1"/>
  <c r="M680" i="1"/>
  <c r="N680" i="1" s="1"/>
  <c r="N681" i="1"/>
  <c r="M721" i="1"/>
  <c r="N721" i="1" s="1"/>
  <c r="N722" i="1"/>
  <c r="M803" i="1"/>
  <c r="M811" i="1"/>
  <c r="N811" i="1" s="1"/>
  <c r="N812" i="1"/>
  <c r="M900" i="1"/>
  <c r="N900" i="1" s="1"/>
  <c r="N901" i="1"/>
  <c r="M46" i="1"/>
  <c r="N46" i="1" s="1"/>
  <c r="N47" i="1"/>
  <c r="M71" i="1"/>
  <c r="N72" i="1"/>
  <c r="M77" i="1"/>
  <c r="N78" i="1"/>
  <c r="M85" i="1"/>
  <c r="M115" i="1"/>
  <c r="N115" i="1" s="1"/>
  <c r="N116" i="1"/>
  <c r="M142" i="1"/>
  <c r="N142" i="1" s="1"/>
  <c r="N143" i="1"/>
  <c r="M173" i="1"/>
  <c r="N173" i="1" s="1"/>
  <c r="N174" i="1"/>
  <c r="M200" i="1"/>
  <c r="N200" i="1" s="1"/>
  <c r="N201" i="1"/>
  <c r="M212" i="1"/>
  <c r="N213" i="1"/>
  <c r="M229" i="1"/>
  <c r="N230" i="1"/>
  <c r="M291" i="1"/>
  <c r="N292" i="1"/>
  <c r="M308" i="1"/>
  <c r="M349" i="1"/>
  <c r="M357" i="1"/>
  <c r="N357" i="1" s="1"/>
  <c r="N358" i="1"/>
  <c r="M384" i="1"/>
  <c r="M399" i="1"/>
  <c r="N400" i="1"/>
  <c r="M423" i="1"/>
  <c r="N423" i="1" s="1"/>
  <c r="N424" i="1"/>
  <c r="M452" i="1"/>
  <c r="N452" i="1" s="1"/>
  <c r="N453" i="1"/>
  <c r="M473" i="1"/>
  <c r="N473" i="1" s="1"/>
  <c r="N474" i="1"/>
  <c r="M485" i="1"/>
  <c r="N486" i="1"/>
  <c r="M509" i="1"/>
  <c r="N509" i="1" s="1"/>
  <c r="N510" i="1"/>
  <c r="M542" i="1"/>
  <c r="N542" i="1" s="1"/>
  <c r="N543" i="1"/>
  <c r="M546" i="1"/>
  <c r="N546" i="1" s="1"/>
  <c r="N547" i="1"/>
  <c r="M560" i="1"/>
  <c r="N560" i="1" s="1"/>
  <c r="N561" i="1"/>
  <c r="M579" i="1"/>
  <c r="N579" i="1" s="1"/>
  <c r="N580" i="1"/>
  <c r="M587" i="1"/>
  <c r="N588" i="1"/>
  <c r="M606" i="1"/>
  <c r="N607" i="1"/>
  <c r="M671" i="1"/>
  <c r="N671" i="1" s="1"/>
  <c r="N672" i="1"/>
  <c r="M705" i="1"/>
  <c r="M718" i="1"/>
  <c r="N718" i="1" s="1"/>
  <c r="N719" i="1"/>
  <c r="M738" i="1"/>
  <c r="N739" i="1"/>
  <c r="M758" i="1"/>
  <c r="M762" i="1"/>
  <c r="N762" i="1" s="1"/>
  <c r="N763" i="1"/>
  <c r="M781" i="1"/>
  <c r="M777" i="1" s="1"/>
  <c r="M794" i="1"/>
  <c r="N794" i="1" s="1"/>
  <c r="N795" i="1"/>
  <c r="M806" i="1"/>
  <c r="M824" i="1"/>
  <c r="N825" i="1"/>
  <c r="M867" i="1"/>
  <c r="N868" i="1"/>
  <c r="M880" i="1"/>
  <c r="N880" i="1" s="1"/>
  <c r="N881" i="1"/>
  <c r="M897" i="1"/>
  <c r="N897" i="1" s="1"/>
  <c r="N898" i="1"/>
  <c r="M916" i="1"/>
  <c r="N916" i="1" s="1"/>
  <c r="N917" i="1"/>
  <c r="M940" i="1"/>
  <c r="N940" i="1" s="1"/>
  <c r="N941" i="1"/>
  <c r="M979" i="1"/>
  <c r="N979" i="1" s="1"/>
  <c r="N980" i="1"/>
  <c r="M1011" i="1"/>
  <c r="N1012" i="1"/>
  <c r="M1071" i="1"/>
  <c r="N1072" i="1"/>
  <c r="M1078" i="1"/>
  <c r="N1078" i="1" s="1"/>
  <c r="N1079" i="1"/>
  <c r="M1118" i="1"/>
  <c r="N1118" i="1" s="1"/>
  <c r="N1119" i="1"/>
  <c r="M1138" i="1"/>
  <c r="N1138" i="1" s="1"/>
  <c r="N1139" i="1"/>
  <c r="M1175" i="1"/>
  <c r="N1175" i="1" s="1"/>
  <c r="N1176" i="1"/>
  <c r="M1189" i="1"/>
  <c r="N1189" i="1" s="1"/>
  <c r="N1190" i="1"/>
  <c r="M1202" i="1"/>
  <c r="N1202" i="1" s="1"/>
  <c r="N1203" i="1"/>
  <c r="M1216" i="1"/>
  <c r="N1216" i="1" s="1"/>
  <c r="N1217" i="1"/>
  <c r="M1271" i="1"/>
  <c r="N1272" i="1"/>
  <c r="M1275" i="1"/>
  <c r="N1276" i="1"/>
  <c r="M1309" i="1"/>
  <c r="N1310" i="1"/>
  <c r="M1330" i="1"/>
  <c r="N1331" i="1"/>
  <c r="M1353" i="1"/>
  <c r="N1354" i="1"/>
  <c r="M1370" i="1"/>
  <c r="N1370" i="1" s="1"/>
  <c r="N1371" i="1"/>
  <c r="M1440" i="1"/>
  <c r="N1441" i="1"/>
  <c r="M1463" i="1"/>
  <c r="N1464" i="1"/>
  <c r="M1485" i="1"/>
  <c r="N1486" i="1"/>
  <c r="M1523" i="1"/>
  <c r="N1523" i="1" s="1"/>
  <c r="N1524" i="1"/>
  <c r="M1537" i="1"/>
  <c r="N1537" i="1" s="1"/>
  <c r="N1538" i="1"/>
  <c r="M1550" i="1"/>
  <c r="N1550" i="1" s="1"/>
  <c r="N1551" i="1"/>
  <c r="M1564" i="1"/>
  <c r="N1564" i="1" s="1"/>
  <c r="N1565" i="1"/>
  <c r="M1588" i="1"/>
  <c r="N1589" i="1"/>
  <c r="M1620" i="1"/>
  <c r="N1620" i="1" s="1"/>
  <c r="N1621" i="1"/>
  <c r="M1642" i="1"/>
  <c r="N1642" i="1" s="1"/>
  <c r="N1643" i="1"/>
  <c r="M1691" i="1"/>
  <c r="M1711" i="1"/>
  <c r="N1712" i="1"/>
  <c r="M1750" i="1"/>
  <c r="N1751" i="1"/>
  <c r="M1803" i="1"/>
  <c r="N1804" i="1"/>
  <c r="M1826" i="1"/>
  <c r="N1827" i="1"/>
  <c r="M1847" i="1"/>
  <c r="N1848" i="1"/>
  <c r="M1905" i="1"/>
  <c r="M1939" i="1"/>
  <c r="N1940" i="1"/>
  <c r="M1979" i="1"/>
  <c r="N1979" i="1" s="1"/>
  <c r="N1980" i="1"/>
  <c r="M2001" i="1"/>
  <c r="N2001" i="1" s="1"/>
  <c r="N2002" i="1"/>
  <c r="M2054" i="1"/>
  <c r="N2055" i="1"/>
  <c r="M2071" i="1"/>
  <c r="N2072" i="1"/>
  <c r="M2096" i="1"/>
  <c r="N2096" i="1" s="1"/>
  <c r="N2097" i="1"/>
  <c r="M2111" i="1"/>
  <c r="N2111" i="1" s="1"/>
  <c r="N2112" i="1"/>
  <c r="M2160" i="1"/>
  <c r="N2161" i="1"/>
  <c r="M2181" i="1"/>
  <c r="M2228" i="1"/>
  <c r="N2229" i="1"/>
  <c r="M2272" i="1"/>
  <c r="M2311" i="1"/>
  <c r="N2312" i="1"/>
  <c r="M2343" i="1"/>
  <c r="N2343" i="1" s="1"/>
  <c r="N2344" i="1"/>
  <c r="M2365" i="1"/>
  <c r="N2365" i="1" s="1"/>
  <c r="N2366" i="1"/>
  <c r="M2418" i="1"/>
  <c r="N2419" i="1"/>
  <c r="M2441" i="1"/>
  <c r="N2442" i="1"/>
  <c r="M2533" i="1"/>
  <c r="N2534" i="1"/>
  <c r="M2559" i="1"/>
  <c r="N2560" i="1"/>
  <c r="M2577" i="1"/>
  <c r="N2578" i="1"/>
  <c r="M2618" i="1"/>
  <c r="N2618" i="1" s="1"/>
  <c r="N2619" i="1"/>
  <c r="M2664" i="1"/>
  <c r="N2665" i="1"/>
  <c r="M2696" i="1"/>
  <c r="N2696" i="1" s="1"/>
  <c r="N2697" i="1"/>
  <c r="M2715" i="1"/>
  <c r="N2716" i="1"/>
  <c r="M2765" i="1"/>
  <c r="N2765" i="1" s="1"/>
  <c r="N2766" i="1"/>
  <c r="M2805" i="1"/>
  <c r="N2805" i="1" s="1"/>
  <c r="N2806" i="1"/>
  <c r="M2820" i="1"/>
  <c r="N2820" i="1" s="1"/>
  <c r="N2823" i="1"/>
  <c r="M2869" i="1"/>
  <c r="N2870" i="1"/>
  <c r="M2894" i="1"/>
  <c r="N2895" i="1"/>
  <c r="M2919" i="1"/>
  <c r="N2920" i="1"/>
  <c r="M2952" i="1"/>
  <c r="N2952" i="1" s="1"/>
  <c r="N2953" i="1"/>
  <c r="M2967" i="1"/>
  <c r="N2967" i="1" s="1"/>
  <c r="N2968" i="1"/>
  <c r="M2980" i="1"/>
  <c r="N2980" i="1" s="1"/>
  <c r="N2981" i="1"/>
  <c r="M2994" i="1"/>
  <c r="N2994" i="1" s="1"/>
  <c r="N2995" i="1"/>
  <c r="M3049" i="1"/>
  <c r="N3050" i="1"/>
  <c r="M3053" i="1"/>
  <c r="N3054" i="1"/>
  <c r="M3088" i="1"/>
  <c r="N3089" i="1"/>
  <c r="M3107" i="1"/>
  <c r="N3108" i="1"/>
  <c r="M3194" i="1"/>
  <c r="N3195" i="1"/>
  <c r="M3220" i="1"/>
  <c r="N3221" i="1"/>
  <c r="M3253" i="1"/>
  <c r="N3253" i="1" s="1"/>
  <c r="N3254" i="1"/>
  <c r="M3267" i="1"/>
  <c r="N3267" i="1" s="1"/>
  <c r="N3268" i="1"/>
  <c r="M3314" i="1"/>
  <c r="N3315" i="1"/>
  <c r="M3344" i="1"/>
  <c r="N3344" i="1" s="1"/>
  <c r="N3345" i="1"/>
  <c r="M3366" i="1"/>
  <c r="N3366" i="1" s="1"/>
  <c r="N3367" i="1"/>
  <c r="M3400" i="1"/>
  <c r="M3455" i="1"/>
  <c r="M3504" i="1"/>
  <c r="N3505" i="1"/>
  <c r="M3526" i="1"/>
  <c r="N3527" i="1"/>
  <c r="M3547" i="1"/>
  <c r="N3548" i="1"/>
  <c r="M3580" i="1"/>
  <c r="N3580" i="1" s="1"/>
  <c r="N3581" i="1"/>
  <c r="M3594" i="1"/>
  <c r="N3594" i="1" s="1"/>
  <c r="N3595" i="1"/>
  <c r="M3607" i="1"/>
  <c r="N3607" i="1" s="1"/>
  <c r="N3608" i="1"/>
  <c r="M3621" i="1"/>
  <c r="N3621" i="1" s="1"/>
  <c r="N3622" i="1"/>
  <c r="M3656" i="1"/>
  <c r="N3656" i="1" s="1"/>
  <c r="N3657" i="1"/>
  <c r="M3677" i="1"/>
  <c r="N3677" i="1" s="1"/>
  <c r="N3678" i="1"/>
  <c r="M3698" i="1"/>
  <c r="M3721" i="1"/>
  <c r="N3722" i="1"/>
  <c r="M3739" i="1"/>
  <c r="N3740" i="1"/>
  <c r="M3779" i="1"/>
  <c r="N3780" i="1"/>
  <c r="M3803" i="1"/>
  <c r="N3804" i="1"/>
  <c r="M3836" i="1"/>
  <c r="M3860" i="1"/>
  <c r="N3860" i="1" s="1"/>
  <c r="N3861" i="1"/>
  <c r="M3873" i="1"/>
  <c r="N3874" i="1"/>
  <c r="M3887" i="1"/>
  <c r="N3887" i="1" s="1"/>
  <c r="N3888" i="1"/>
  <c r="M3903" i="1"/>
  <c r="N3903" i="1" s="1"/>
  <c r="N3904" i="1"/>
  <c r="M3920" i="1"/>
  <c r="M3948" i="1"/>
  <c r="N3948" i="1" s="1"/>
  <c r="N3949" i="1"/>
  <c r="M4025" i="1"/>
  <c r="N4025" i="1" s="1"/>
  <c r="N4026" i="1"/>
  <c r="M4080" i="1"/>
  <c r="M4092" i="1"/>
  <c r="M4104" i="1"/>
  <c r="N4104" i="1" s="1"/>
  <c r="N4105" i="1"/>
  <c r="M4123" i="1"/>
  <c r="N4123" i="1" s="1"/>
  <c r="N4124" i="1"/>
  <c r="M4142" i="1"/>
  <c r="N4142" i="1" s="1"/>
  <c r="N4143" i="1"/>
  <c r="M4154" i="1"/>
  <c r="M4166" i="1"/>
  <c r="M4176" i="1"/>
  <c r="N4177" i="1"/>
  <c r="M4192" i="1"/>
  <c r="M4204" i="1"/>
  <c r="M4216" i="1"/>
  <c r="M4225" i="1"/>
  <c r="N4225" i="1" s="1"/>
  <c r="N4226" i="1"/>
  <c r="M4259" i="1"/>
  <c r="M4280" i="1"/>
  <c r="N4280" i="1" s="1"/>
  <c r="N4281" i="1"/>
  <c r="M4289" i="1"/>
  <c r="N4289" i="1" s="1"/>
  <c r="N4290" i="1"/>
  <c r="M4318" i="1"/>
  <c r="N4319" i="1"/>
  <c r="M4368" i="1"/>
  <c r="N4368" i="1" s="1"/>
  <c r="N4369" i="1"/>
  <c r="M4381" i="1"/>
  <c r="N4381" i="1" s="1"/>
  <c r="N4382" i="1"/>
  <c r="M4398" i="1"/>
  <c r="N4398" i="1" s="1"/>
  <c r="N4399" i="1"/>
  <c r="M4410" i="1"/>
  <c r="N4410" i="1" s="1"/>
  <c r="N4411" i="1"/>
  <c r="M4422" i="1"/>
  <c r="M4437" i="1"/>
  <c r="M4446" i="1"/>
  <c r="N4446" i="1" s="1"/>
  <c r="N4447" i="1"/>
  <c r="M4458" i="1"/>
  <c r="M4470" i="1"/>
  <c r="N4470" i="1" s="1"/>
  <c r="N4471" i="1"/>
  <c r="M4482" i="1"/>
  <c r="M4491" i="1"/>
  <c r="M4502" i="1"/>
  <c r="N4502" i="1" s="1"/>
  <c r="N4503" i="1"/>
  <c r="M4553" i="1"/>
  <c r="M4556" i="1"/>
  <c r="N4556" i="1" s="1"/>
  <c r="N4557" i="1"/>
  <c r="M4567" i="1"/>
  <c r="N4568" i="1"/>
  <c r="M4591" i="1"/>
  <c r="N4591" i="1" s="1"/>
  <c r="N4592" i="1"/>
  <c r="M4603" i="1"/>
  <c r="N4603" i="1" s="1"/>
  <c r="N4604" i="1"/>
  <c r="M4615" i="1"/>
  <c r="M4629" i="1"/>
  <c r="N4629" i="1" s="1"/>
  <c r="N4630" i="1"/>
  <c r="M4642" i="1"/>
  <c r="N4642" i="1" s="1"/>
  <c r="N4643" i="1"/>
  <c r="M4651" i="1"/>
  <c r="N4651" i="1" s="1"/>
  <c r="N4652" i="1"/>
  <c r="M4714" i="1"/>
  <c r="M4738" i="1"/>
  <c r="N4738" i="1" s="1"/>
  <c r="N4739" i="1"/>
  <c r="M4768" i="1"/>
  <c r="M4771" i="1"/>
  <c r="M4776" i="1"/>
  <c r="N4777" i="1"/>
  <c r="M4807" i="1"/>
  <c r="M4854" i="1"/>
  <c r="N4854" i="1" s="1"/>
  <c r="N4855" i="1"/>
  <c r="M4859" i="1"/>
  <c r="N4859" i="1" s="1"/>
  <c r="N4860" i="1"/>
  <c r="M4891" i="1"/>
  <c r="N4891" i="1" s="1"/>
  <c r="N4894" i="1"/>
  <c r="M5036" i="1"/>
  <c r="N5036" i="1" s="1"/>
  <c r="N5037" i="1"/>
  <c r="M5053" i="1"/>
  <c r="N5053" i="1" s="1"/>
  <c r="N5054" i="1"/>
  <c r="M5066" i="1"/>
  <c r="N5066" i="1" s="1"/>
  <c r="N5067" i="1"/>
  <c r="M5154" i="1"/>
  <c r="N5155" i="1"/>
  <c r="M5196" i="1"/>
  <c r="N5197" i="1"/>
  <c r="M5214" i="1"/>
  <c r="N5214" i="1" s="1"/>
  <c r="N5215" i="1"/>
  <c r="M5234" i="1"/>
  <c r="N5235" i="1"/>
  <c r="M5276" i="1"/>
  <c r="M5307" i="1"/>
  <c r="N5308" i="1"/>
  <c r="M5330" i="1"/>
  <c r="N5330" i="1" s="1"/>
  <c r="N5331" i="1"/>
  <c r="M5344" i="1"/>
  <c r="N5344" i="1" s="1"/>
  <c r="N5345" i="1"/>
  <c r="M5356" i="1"/>
  <c r="N5356" i="1" s="1"/>
  <c r="N5357" i="1"/>
  <c r="M5367" i="1"/>
  <c r="N5367" i="1" s="1"/>
  <c r="N5368" i="1"/>
  <c r="M5387" i="1"/>
  <c r="N5388" i="1"/>
  <c r="M5423" i="1"/>
  <c r="N5424" i="1"/>
  <c r="M5437" i="1"/>
  <c r="M5451" i="1"/>
  <c r="N5451" i="1" s="1"/>
  <c r="N5452" i="1"/>
  <c r="M5455" i="1"/>
  <c r="N5455" i="1" s="1"/>
  <c r="N5456" i="1"/>
  <c r="M5465" i="1"/>
  <c r="N5465" i="1" s="1"/>
  <c r="N5466" i="1"/>
  <c r="M5502" i="1"/>
  <c r="N5502" i="1" s="1"/>
  <c r="N5503" i="1"/>
  <c r="M5557" i="1"/>
  <c r="M5587" i="1"/>
  <c r="N5587" i="1" s="1"/>
  <c r="N5588" i="1"/>
  <c r="M5624" i="1"/>
  <c r="N5624" i="1" s="1"/>
  <c r="N5625" i="1"/>
  <c r="M5639" i="1"/>
  <c r="N5640" i="1"/>
  <c r="M5691" i="1"/>
  <c r="N5691" i="1" s="1"/>
  <c r="N5692" i="1"/>
  <c r="M5704" i="1"/>
  <c r="N5704" i="1" s="1"/>
  <c r="N5705" i="1"/>
  <c r="M5746" i="1"/>
  <c r="N5746" i="1" s="1"/>
  <c r="N5747" i="1"/>
  <c r="M5768" i="1"/>
  <c r="N5768" i="1" s="1"/>
  <c r="N5769" i="1"/>
  <c r="M5830" i="1"/>
  <c r="N5830" i="1" s="1"/>
  <c r="N5831" i="1"/>
  <c r="I4122" i="1"/>
  <c r="J4298" i="1"/>
  <c r="J4297" i="1" s="1"/>
  <c r="J4296" i="1" s="1"/>
  <c r="J4295" i="1" s="1"/>
  <c r="I4570" i="1"/>
  <c r="I4565" i="1" s="1"/>
  <c r="I4638" i="1"/>
  <c r="J4638" i="1"/>
  <c r="J279" i="1"/>
  <c r="J3266" i="1"/>
  <c r="I3266" i="1"/>
  <c r="L39" i="1"/>
  <c r="L38" i="1" s="1"/>
  <c r="K3266" i="1"/>
  <c r="L3266" i="1"/>
  <c r="I5677" i="1"/>
  <c r="I5676" i="1" s="1"/>
  <c r="I5675" i="1" s="1"/>
  <c r="I5165" i="1"/>
  <c r="M5165" i="1"/>
  <c r="N5165" i="1" s="1"/>
  <c r="L5261" i="1"/>
  <c r="L5260" i="1" s="1"/>
  <c r="L5259" i="1" s="1"/>
  <c r="K5484" i="1"/>
  <c r="K5556" i="1"/>
  <c r="K5555" i="1" s="1"/>
  <c r="K5683" i="1"/>
  <c r="M5758" i="1"/>
  <c r="N5758" i="1" s="1"/>
  <c r="J4559" i="1"/>
  <c r="I5569" i="1"/>
  <c r="M5569" i="1"/>
  <c r="N5569" i="1" s="1"/>
  <c r="I5717" i="1"/>
  <c r="I5716" i="1" s="1"/>
  <c r="K5717" i="1"/>
  <c r="K5716" i="1" s="1"/>
  <c r="L5717" i="1"/>
  <c r="L5716" i="1" s="1"/>
  <c r="J5717" i="1"/>
  <c r="J5716" i="1" s="1"/>
  <c r="L5569" i="1"/>
  <c r="K5569" i="1"/>
  <c r="J5569" i="1"/>
  <c r="L4900" i="1"/>
  <c r="L4899" i="1" s="1"/>
  <c r="I4900" i="1"/>
  <c r="I4899" i="1" s="1"/>
  <c r="M4900" i="1"/>
  <c r="J4900" i="1"/>
  <c r="J4899" i="1" s="1"/>
  <c r="K4900" i="1"/>
  <c r="K4899" i="1" s="1"/>
  <c r="I4858" i="1"/>
  <c r="I4857" i="1" s="1"/>
  <c r="K4858" i="1"/>
  <c r="K4857" i="1" s="1"/>
  <c r="L4858" i="1"/>
  <c r="L4857" i="1" s="1"/>
  <c r="J4858" i="1"/>
  <c r="J4857" i="1" s="1"/>
  <c r="I5783" i="1"/>
  <c r="I5782" i="1" s="1"/>
  <c r="I4298" i="1"/>
  <c r="I4297" i="1" s="1"/>
  <c r="I4296" i="1" s="1"/>
  <c r="I4295" i="1" s="1"/>
  <c r="K3984" i="1"/>
  <c r="K3983" i="1" s="1"/>
  <c r="K3982" i="1" s="1"/>
  <c r="L3984" i="1"/>
  <c r="L3983" i="1" s="1"/>
  <c r="L3982" i="1" s="1"/>
  <c r="I3984" i="1"/>
  <c r="I3983" i="1" s="1"/>
  <c r="I3982" i="1" s="1"/>
  <c r="M3984" i="1"/>
  <c r="L4024" i="1"/>
  <c r="L4023" i="1" s="1"/>
  <c r="L4138" i="1"/>
  <c r="L4137" i="1" s="1"/>
  <c r="L4136" i="1" s="1"/>
  <c r="L4135" i="1" s="1"/>
  <c r="L2029" i="1"/>
  <c r="L2028" i="1" s="1"/>
  <c r="J3984" i="1"/>
  <c r="J3983" i="1" s="1"/>
  <c r="J3982" i="1" s="1"/>
  <c r="K4138" i="1"/>
  <c r="K4137" i="1" s="1"/>
  <c r="K4136" i="1" s="1"/>
  <c r="K4135" i="1" s="1"/>
  <c r="J4138" i="1"/>
  <c r="J4137" i="1" s="1"/>
  <c r="J4136" i="1" s="1"/>
  <c r="J4135" i="1" s="1"/>
  <c r="I4138" i="1"/>
  <c r="I4137" i="1" s="1"/>
  <c r="I4136" i="1" s="1"/>
  <c r="I4135" i="1" s="1"/>
  <c r="I4024" i="1"/>
  <c r="I4023" i="1" s="1"/>
  <c r="K4024" i="1"/>
  <c r="K4023" i="1" s="1"/>
  <c r="J4024" i="1"/>
  <c r="J4023" i="1" s="1"/>
  <c r="K4007" i="1"/>
  <c r="K4006" i="1" s="1"/>
  <c r="K4005" i="1" s="1"/>
  <c r="L4007" i="1"/>
  <c r="L4006" i="1" s="1"/>
  <c r="L4005" i="1" s="1"/>
  <c r="I4007" i="1"/>
  <c r="I4006" i="1" s="1"/>
  <c r="I4005" i="1" s="1"/>
  <c r="M4007" i="1"/>
  <c r="J4007" i="1"/>
  <c r="J4006" i="1" s="1"/>
  <c r="J4005" i="1" s="1"/>
  <c r="I3418" i="1"/>
  <c r="I3417" i="1" s="1"/>
  <c r="I3411" i="1" s="1"/>
  <c r="M3418" i="1"/>
  <c r="J3418" i="1"/>
  <c r="J3417" i="1" s="1"/>
  <c r="J3411" i="1" s="1"/>
  <c r="K3418" i="1"/>
  <c r="K3417" i="1" s="1"/>
  <c r="K3411" i="1" s="1"/>
  <c r="L3418" i="1"/>
  <c r="L3417" i="1" s="1"/>
  <c r="L3411" i="1" s="1"/>
  <c r="J2140" i="1"/>
  <c r="J2139" i="1" s="1"/>
  <c r="I2029" i="1"/>
  <c r="I2028" i="1" s="1"/>
  <c r="M2029" i="1"/>
  <c r="K2428" i="1"/>
  <c r="K2427" i="1" s="1"/>
  <c r="K2421" i="1" s="1"/>
  <c r="L2428" i="1"/>
  <c r="L2427" i="1" s="1"/>
  <c r="L2421" i="1" s="1"/>
  <c r="I2428" i="1"/>
  <c r="I2427" i="1" s="1"/>
  <c r="I2421" i="1" s="1"/>
  <c r="M2428" i="1"/>
  <c r="J2428" i="1"/>
  <c r="J2427" i="1" s="1"/>
  <c r="J2421" i="1" s="1"/>
  <c r="K2029" i="1"/>
  <c r="K2028" i="1" s="1"/>
  <c r="J1417" i="1"/>
  <c r="J1416" i="1" s="1"/>
  <c r="J1415" i="1" s="1"/>
  <c r="J1414" i="1" s="1"/>
  <c r="J1413" i="1" s="1"/>
  <c r="K2140" i="1"/>
  <c r="K2139" i="1" s="1"/>
  <c r="J571" i="1"/>
  <c r="J570" i="1" s="1"/>
  <c r="L2140" i="1"/>
  <c r="L2139" i="1" s="1"/>
  <c r="J2029" i="1"/>
  <c r="J2028" i="1" s="1"/>
  <c r="I2140" i="1"/>
  <c r="I2139" i="1" s="1"/>
  <c r="M2140" i="1"/>
  <c r="K1732" i="1"/>
  <c r="K1731" i="1" s="1"/>
  <c r="J1732" i="1"/>
  <c r="J1731" i="1" s="1"/>
  <c r="L1732" i="1"/>
  <c r="L1731" i="1" s="1"/>
  <c r="I1732" i="1"/>
  <c r="I1731" i="1" s="1"/>
  <c r="M1732" i="1"/>
  <c r="L4391" i="1"/>
  <c r="L4387" i="1" s="1"/>
  <c r="I1417" i="1"/>
  <c r="I1416" i="1" s="1"/>
  <c r="I1415" i="1" s="1"/>
  <c r="I1414" i="1" s="1"/>
  <c r="I1413" i="1" s="1"/>
  <c r="M1417" i="1"/>
  <c r="K1417" i="1"/>
  <c r="K1416" i="1" s="1"/>
  <c r="K1415" i="1" s="1"/>
  <c r="K1414" i="1" s="1"/>
  <c r="K1413" i="1" s="1"/>
  <c r="L1417" i="1"/>
  <c r="L1416" i="1" s="1"/>
  <c r="L1415" i="1" s="1"/>
  <c r="L1414" i="1" s="1"/>
  <c r="L1413" i="1" s="1"/>
  <c r="I571" i="1"/>
  <c r="I570" i="1" s="1"/>
  <c r="J1073" i="1"/>
  <c r="J1072" i="1" s="1"/>
  <c r="J1071" i="1" s="1"/>
  <c r="J1070" i="1" s="1"/>
  <c r="K571" i="1"/>
  <c r="K570" i="1" s="1"/>
  <c r="L571" i="1"/>
  <c r="L570" i="1" s="1"/>
  <c r="J4570" i="1"/>
  <c r="J4565" i="1" s="1"/>
  <c r="F449" i="1"/>
  <c r="F448" i="1" s="1"/>
  <c r="F447" i="1" s="1"/>
  <c r="F446" i="1" s="1"/>
  <c r="F445" i="1" s="1"/>
  <c r="J39" i="1"/>
  <c r="J38" i="1" s="1"/>
  <c r="I84" i="1"/>
  <c r="I83" i="1" s="1"/>
  <c r="I82" i="1" s="1"/>
  <c r="I81" i="1" s="1"/>
  <c r="I80" i="1" s="1"/>
  <c r="I141" i="1"/>
  <c r="K141" i="1"/>
  <c r="L141" i="1"/>
  <c r="J141" i="1"/>
  <c r="L84" i="1"/>
  <c r="L83" i="1" s="1"/>
  <c r="L82" i="1" s="1"/>
  <c r="L81" i="1" s="1"/>
  <c r="L80" i="1" s="1"/>
  <c r="I39" i="1"/>
  <c r="I38" i="1" s="1"/>
  <c r="M84" i="1"/>
  <c r="K84" i="1"/>
  <c r="K83" i="1" s="1"/>
  <c r="K82" i="1" s="1"/>
  <c r="K81" i="1" s="1"/>
  <c r="K80" i="1" s="1"/>
  <c r="J84" i="1"/>
  <c r="J83" i="1" s="1"/>
  <c r="J82" i="1" s="1"/>
  <c r="J81" i="1" s="1"/>
  <c r="J80" i="1" s="1"/>
  <c r="K39" i="1"/>
  <c r="K38" i="1" s="1"/>
  <c r="F5764" i="1"/>
  <c r="K5764" i="1"/>
  <c r="I5764" i="1"/>
  <c r="L5764" i="1"/>
  <c r="J5764" i="1"/>
  <c r="F744" i="1"/>
  <c r="I744" i="1"/>
  <c r="K744" i="1"/>
  <c r="I4803" i="1"/>
  <c r="I4802" i="1" s="1"/>
  <c r="I4801" i="1" s="1"/>
  <c r="I5194" i="1"/>
  <c r="M5816" i="1"/>
  <c r="L744" i="1"/>
  <c r="J744" i="1"/>
  <c r="K5783" i="1"/>
  <c r="K5782" i="1" s="1"/>
  <c r="I3733" i="1"/>
  <c r="I3732" i="1" s="1"/>
  <c r="L4719" i="1"/>
  <c r="L4718" i="1" s="1"/>
  <c r="L4717" i="1" s="1"/>
  <c r="L4887" i="1"/>
  <c r="L4886" i="1" s="1"/>
  <c r="M4963" i="1"/>
  <c r="J5012" i="1"/>
  <c r="J5011" i="1" s="1"/>
  <c r="J5464" i="1"/>
  <c r="F5436" i="1"/>
  <c r="I5464" i="1"/>
  <c r="F5464" i="1"/>
  <c r="K5464" i="1"/>
  <c r="L5464" i="1"/>
  <c r="K2409" i="1"/>
  <c r="K2408" i="1" s="1"/>
  <c r="K2407" i="1" s="1"/>
  <c r="J4182" i="1"/>
  <c r="J4181" i="1" s="1"/>
  <c r="J4180" i="1" s="1"/>
  <c r="J4179" i="1" s="1"/>
  <c r="K4182" i="1"/>
  <c r="K4181" i="1" s="1"/>
  <c r="K4180" i="1" s="1"/>
  <c r="K4179" i="1" s="1"/>
  <c r="F4182" i="1"/>
  <c r="F4181" i="1" s="1"/>
  <c r="F4180" i="1" s="1"/>
  <c r="F4179" i="1" s="1"/>
  <c r="I4182" i="1"/>
  <c r="I4181" i="1" s="1"/>
  <c r="I4180" i="1" s="1"/>
  <c r="I4179" i="1" s="1"/>
  <c r="L4182" i="1"/>
  <c r="L4181" i="1" s="1"/>
  <c r="L4180" i="1" s="1"/>
  <c r="L4179" i="1" s="1"/>
  <c r="M4391" i="1"/>
  <c r="I4706" i="1"/>
  <c r="I4705" i="1" s="1"/>
  <c r="I4704" i="1" s="1"/>
  <c r="L5841" i="1"/>
  <c r="L5840" i="1" s="1"/>
  <c r="L5839" i="1" s="1"/>
  <c r="L5838" i="1" s="1"/>
  <c r="I5857" i="1"/>
  <c r="I5856" i="1" s="1"/>
  <c r="I5855" i="1" s="1"/>
  <c r="I5848" i="1" s="1"/>
  <c r="L777" i="1"/>
  <c r="J5083" i="1"/>
  <c r="J5082" i="1" s="1"/>
  <c r="J5081" i="1" s="1"/>
  <c r="J5456" i="1"/>
  <c r="J5455" i="1" s="1"/>
  <c r="I5091" i="1"/>
  <c r="I5090" i="1" s="1"/>
  <c r="I5089" i="1" s="1"/>
  <c r="I5088" i="1" s="1"/>
  <c r="K5261" i="1"/>
  <c r="K5260" i="1" s="1"/>
  <c r="K5259" i="1" s="1"/>
  <c r="J5325" i="1"/>
  <c r="J5540" i="1"/>
  <c r="J5539" i="1" s="1"/>
  <c r="J5538" i="1" s="1"/>
  <c r="J5556" i="1"/>
  <c r="J5555" i="1" s="1"/>
  <c r="K5578" i="1"/>
  <c r="I5627" i="1"/>
  <c r="I5623" i="1" s="1"/>
  <c r="I5622" i="1" s="1"/>
  <c r="J5646" i="1"/>
  <c r="J5642" i="1" s="1"/>
  <c r="J5637" i="1" s="1"/>
  <c r="J5636" i="1" s="1"/>
  <c r="J5635" i="1" s="1"/>
  <c r="J5634" i="1" s="1"/>
  <c r="K5665" i="1"/>
  <c r="K5661" i="1" s="1"/>
  <c r="K5656" i="1" s="1"/>
  <c r="K5655" i="1" s="1"/>
  <c r="K5654" i="1" s="1"/>
  <c r="K5653" i="1" s="1"/>
  <c r="J5694" i="1"/>
  <c r="J5690" i="1" s="1"/>
  <c r="I5703" i="1"/>
  <c r="I5702" i="1" s="1"/>
  <c r="I5701" i="1" s="1"/>
  <c r="L5729" i="1"/>
  <c r="L5725" i="1" s="1"/>
  <c r="L5724" i="1" s="1"/>
  <c r="M5783" i="1"/>
  <c r="J2686" i="1"/>
  <c r="J2682" i="1" s="1"/>
  <c r="J2681" i="1" s="1"/>
  <c r="J2674" i="1" s="1"/>
  <c r="J3331" i="1"/>
  <c r="J3327" i="1" s="1"/>
  <c r="J3326" i="1" s="1"/>
  <c r="J1163" i="1"/>
  <c r="J1162" i="1" s="1"/>
  <c r="J1161" i="1" s="1"/>
  <c r="J1160" i="1" s="1"/>
  <c r="F39" i="1"/>
  <c r="F38" i="1" s="1"/>
  <c r="I5905" i="1"/>
  <c r="I5904" i="1" s="1"/>
  <c r="I5903" i="1" s="1"/>
  <c r="M5905" i="1"/>
  <c r="F1263" i="1"/>
  <c r="J5802" i="1"/>
  <c r="K5816" i="1"/>
  <c r="K5812" i="1" s="1"/>
  <c r="K5811" i="1" s="1"/>
  <c r="J352" i="1"/>
  <c r="J763" i="1"/>
  <c r="J762" i="1" s="1"/>
  <c r="J761" i="1" s="1"/>
  <c r="J1083" i="1"/>
  <c r="J1868" i="1"/>
  <c r="J1867" i="1" s="1"/>
  <c r="J1866" i="1" s="1"/>
  <c r="J1865" i="1" s="1"/>
  <c r="K5459" i="1"/>
  <c r="K5446" i="1" s="1"/>
  <c r="L67" i="1"/>
  <c r="L66" i="1" s="1"/>
  <c r="J951" i="1"/>
  <c r="M4298" i="1"/>
  <c r="J3568" i="1"/>
  <c r="J3567" i="1" s="1"/>
  <c r="J3566" i="1" s="1"/>
  <c r="J3565" i="1" s="1"/>
  <c r="F4397" i="1"/>
  <c r="I4397" i="1"/>
  <c r="L4397" i="1"/>
  <c r="K4397" i="1"/>
  <c r="J4397" i="1"/>
  <c r="J4122" i="1"/>
  <c r="I5841" i="1"/>
  <c r="I5840" i="1" s="1"/>
  <c r="I5839" i="1" s="1"/>
  <c r="I5838" i="1" s="1"/>
  <c r="J2940" i="1"/>
  <c r="J2939" i="1" s="1"/>
  <c r="J2938" i="1" s="1"/>
  <c r="J2937" i="1" s="1"/>
  <c r="F1730" i="1"/>
  <c r="F1729" i="1" s="1"/>
  <c r="F3706" i="1"/>
  <c r="L3198" i="1"/>
  <c r="L3197" i="1" s="1"/>
  <c r="I3611" i="1"/>
  <c r="I3610" i="1" s="1"/>
  <c r="K3655" i="1"/>
  <c r="K3654" i="1" s="1"/>
  <c r="K3653" i="1" s="1"/>
  <c r="I3673" i="1"/>
  <c r="I3672" i="1" s="1"/>
  <c r="I3671" i="1" s="1"/>
  <c r="K3725" i="1"/>
  <c r="K3724" i="1" s="1"/>
  <c r="L3831" i="1"/>
  <c r="L3830" i="1" s="1"/>
  <c r="L3825" i="1" s="1"/>
  <c r="L3824" i="1" s="1"/>
  <c r="I4059" i="1"/>
  <c r="I4058" i="1" s="1"/>
  <c r="I4057" i="1" s="1"/>
  <c r="I4056" i="1" s="1"/>
  <c r="K4498" i="1"/>
  <c r="I4498" i="1"/>
  <c r="L4498" i="1"/>
  <c r="F4117" i="1"/>
  <c r="F4116" i="1" s="1"/>
  <c r="J4498" i="1"/>
  <c r="F4498" i="1"/>
  <c r="L1844" i="1"/>
  <c r="L1843" i="1" s="1"/>
  <c r="L1845" i="1"/>
  <c r="F1747" i="1"/>
  <c r="I1844" i="1"/>
  <c r="I1843" i="1" s="1"/>
  <c r="I1845" i="1"/>
  <c r="J1844" i="1"/>
  <c r="J1843" i="1" s="1"/>
  <c r="J1845" i="1"/>
  <c r="F1844" i="1"/>
  <c r="F1843" i="1" s="1"/>
  <c r="F1845" i="1"/>
  <c r="K1844" i="1"/>
  <c r="K1843" i="1" s="1"/>
  <c r="K1845" i="1"/>
  <c r="F1403" i="1"/>
  <c r="F1402" i="1" s="1"/>
  <c r="F1401" i="1" s="1"/>
  <c r="F1391" i="1" s="1"/>
  <c r="F4963" i="1"/>
  <c r="F4959" i="1" s="1"/>
  <c r="F4958" i="1" s="1"/>
  <c r="F1978" i="1"/>
  <c r="F1977" i="1" s="1"/>
  <c r="F1976" i="1" s="1"/>
  <c r="F1119" i="1"/>
  <c r="F1118" i="1" s="1"/>
  <c r="F1110" i="1" s="1"/>
  <c r="F1109" i="1" s="1"/>
  <c r="M3063" i="1"/>
  <c r="I3081" i="1"/>
  <c r="I3080" i="1" s="1"/>
  <c r="I3079" i="1" s="1"/>
  <c r="I3078" i="1" s="1"/>
  <c r="I3241" i="1"/>
  <c r="I3240" i="1" s="1"/>
  <c r="I3239" i="1" s="1"/>
  <c r="I3238" i="1" s="1"/>
  <c r="M3331" i="1"/>
  <c r="J3362" i="1"/>
  <c r="J3361" i="1" s="1"/>
  <c r="J3360" i="1" s="1"/>
  <c r="L3372" i="1"/>
  <c r="L3371" i="1" s="1"/>
  <c r="L3370" i="1" s="1"/>
  <c r="L3369" i="1" s="1"/>
  <c r="K3680" i="1"/>
  <c r="I3694" i="1"/>
  <c r="I3693" i="1" s="1"/>
  <c r="I3692" i="1" s="1"/>
  <c r="L3706" i="1"/>
  <c r="L3765" i="1"/>
  <c r="L3764" i="1" s="1"/>
  <c r="L3763" i="1" s="1"/>
  <c r="L3762" i="1" s="1"/>
  <c r="L3845" i="1"/>
  <c r="L3844" i="1" s="1"/>
  <c r="L3839" i="1" s="1"/>
  <c r="K3876" i="1"/>
  <c r="I3899" i="1"/>
  <c r="I3898" i="1" s="1"/>
  <c r="K3923" i="1"/>
  <c r="J3947" i="1"/>
  <c r="J3946" i="1" s="1"/>
  <c r="J3935" i="1" s="1"/>
  <c r="I3960" i="1"/>
  <c r="I3959" i="1" s="1"/>
  <c r="M3960" i="1"/>
  <c r="L3975" i="1"/>
  <c r="L3974" i="1" s="1"/>
  <c r="I4329" i="1"/>
  <c r="I4328" i="1" s="1"/>
  <c r="L5194" i="1"/>
  <c r="J5203" i="1"/>
  <c r="J5409" i="1"/>
  <c r="J5408" i="1" s="1"/>
  <c r="J5407" i="1" s="1"/>
  <c r="J5406" i="1" s="1"/>
  <c r="J5405" i="1" s="1"/>
  <c r="J5484" i="1"/>
  <c r="I5493" i="1"/>
  <c r="K5540" i="1"/>
  <c r="K5539" i="1" s="1"/>
  <c r="K5538" i="1" s="1"/>
  <c r="I5598" i="1"/>
  <c r="I5597" i="1" s="1"/>
  <c r="I5596" i="1" s="1"/>
  <c r="I5595" i="1" s="1"/>
  <c r="M5857" i="1"/>
  <c r="L5436" i="1"/>
  <c r="J681" i="1"/>
  <c r="J680" i="1" s="1"/>
  <c r="J679" i="1" s="1"/>
  <c r="J1254" i="1"/>
  <c r="J1250" i="1" s="1"/>
  <c r="J1249" i="1" s="1"/>
  <c r="J1969" i="1"/>
  <c r="J1965" i="1" s="1"/>
  <c r="J1964" i="1" s="1"/>
  <c r="J4979" i="1"/>
  <c r="J4978" i="1" s="1"/>
  <c r="J4977" i="1" s="1"/>
  <c r="J4976" i="1" s="1"/>
  <c r="J4975" i="1" s="1"/>
  <c r="J4974" i="1" s="1"/>
  <c r="J1978" i="1"/>
  <c r="J1977" i="1" s="1"/>
  <c r="J1976" i="1" s="1"/>
  <c r="J2275" i="1"/>
  <c r="J2289" i="1"/>
  <c r="J2288" i="1" s="1"/>
  <c r="K2380" i="1"/>
  <c r="K2379" i="1" s="1"/>
  <c r="K2730" i="1"/>
  <c r="K2729" i="1" s="1"/>
  <c r="K2728" i="1" s="1"/>
  <c r="K2727" i="1" s="1"/>
  <c r="I2738" i="1"/>
  <c r="I2737" i="1" s="1"/>
  <c r="I2736" i="1" s="1"/>
  <c r="I2735" i="1" s="1"/>
  <c r="M2738" i="1"/>
  <c r="J2814" i="1"/>
  <c r="J2813" i="1" s="1"/>
  <c r="L2940" i="1"/>
  <c r="L2939" i="1" s="1"/>
  <c r="L2938" i="1" s="1"/>
  <c r="L2937" i="1" s="1"/>
  <c r="K2993" i="1"/>
  <c r="K2992" i="1" s="1"/>
  <c r="M3391" i="1"/>
  <c r="K3444" i="1"/>
  <c r="K3443" i="1" s="1"/>
  <c r="M3450" i="1"/>
  <c r="J3516" i="1"/>
  <c r="J3515" i="1" s="1"/>
  <c r="M3611" i="1"/>
  <c r="K4791" i="1"/>
  <c r="I4963" i="1"/>
  <c r="I4959" i="1" s="1"/>
  <c r="I4958" i="1" s="1"/>
  <c r="L4979" i="1"/>
  <c r="L4978" i="1" s="1"/>
  <c r="L4977" i="1" s="1"/>
  <c r="L4976" i="1" s="1"/>
  <c r="L4975" i="1" s="1"/>
  <c r="L4974" i="1" s="1"/>
  <c r="L5006" i="1"/>
  <c r="L5002" i="1" s="1"/>
  <c r="L5083" i="1"/>
  <c r="L5082" i="1" s="1"/>
  <c r="L5081" i="1" s="1"/>
  <c r="J5091" i="1"/>
  <c r="J5090" i="1" s="1"/>
  <c r="J5089" i="1" s="1"/>
  <c r="J5088" i="1" s="1"/>
  <c r="K5148" i="1"/>
  <c r="K5172" i="1"/>
  <c r="K5171" i="1" s="1"/>
  <c r="K5170" i="1" s="1"/>
  <c r="J5182" i="1"/>
  <c r="J5181" i="1" s="1"/>
  <c r="J5180" i="1" s="1"/>
  <c r="J5179" i="1" s="1"/>
  <c r="J5217" i="1"/>
  <c r="J5213" i="1" s="1"/>
  <c r="J5212" i="1" s="1"/>
  <c r="K5325" i="1"/>
  <c r="K5409" i="1"/>
  <c r="K5408" i="1" s="1"/>
  <c r="K5407" i="1" s="1"/>
  <c r="K5406" i="1" s="1"/>
  <c r="K5405" i="1" s="1"/>
  <c r="I5436" i="1"/>
  <c r="M5459" i="1"/>
  <c r="I5519" i="1"/>
  <c r="I5501" i="1" s="1"/>
  <c r="M5677" i="1"/>
  <c r="L5783" i="1"/>
  <c r="L5782" i="1" s="1"/>
  <c r="J67" i="1"/>
  <c r="J66" i="1" s="1"/>
  <c r="M2018" i="1"/>
  <c r="K2118" i="1"/>
  <c r="I2307" i="1"/>
  <c r="J2342" i="1"/>
  <c r="J2341" i="1" s="1"/>
  <c r="J2340" i="1" s="1"/>
  <c r="M2388" i="1"/>
  <c r="I2720" i="1"/>
  <c r="I2719" i="1" s="1"/>
  <c r="I2718" i="1" s="1"/>
  <c r="L2804" i="1"/>
  <c r="L2803" i="1" s="1"/>
  <c r="L2819" i="1"/>
  <c r="J2829" i="1"/>
  <c r="L2840" i="1"/>
  <c r="L2839" i="1" s="1"/>
  <c r="L2838" i="1" s="1"/>
  <c r="K2979" i="1"/>
  <c r="M2987" i="1"/>
  <c r="L3032" i="1"/>
  <c r="L3028" i="1" s="1"/>
  <c r="L3027" i="1" s="1"/>
  <c r="L3020" i="1" s="1"/>
  <c r="J3041" i="1"/>
  <c r="J3040" i="1" s="1"/>
  <c r="J3039" i="1" s="1"/>
  <c r="I3063" i="1"/>
  <c r="I3062" i="1" s="1"/>
  <c r="I3061" i="1" s="1"/>
  <c r="K3073" i="1"/>
  <c r="K3072" i="1" s="1"/>
  <c r="K3071" i="1" s="1"/>
  <c r="K3070" i="1" s="1"/>
  <c r="M3081" i="1"/>
  <c r="I3098" i="1"/>
  <c r="I3097" i="1" s="1"/>
  <c r="I3096" i="1" s="1"/>
  <c r="L3110" i="1"/>
  <c r="J3141" i="1"/>
  <c r="J3140" i="1" s="1"/>
  <c r="J3139" i="1" s="1"/>
  <c r="J3138" i="1" s="1"/>
  <c r="I3151" i="1"/>
  <c r="K3162" i="1"/>
  <c r="K3161" i="1" s="1"/>
  <c r="K3160" i="1" s="1"/>
  <c r="J3212" i="1"/>
  <c r="J3211" i="1" s="1"/>
  <c r="J3380" i="1"/>
  <c r="J3379" i="1" s="1"/>
  <c r="J3378" i="1" s="1"/>
  <c r="J3377" i="1" s="1"/>
  <c r="I3450" i="1"/>
  <c r="I3449" i="1" s="1"/>
  <c r="L3459" i="1"/>
  <c r="J3470" i="1"/>
  <c r="J3469" i="1" s="1"/>
  <c r="J3468" i="1" s="1"/>
  <c r="L3551" i="1"/>
  <c r="L3550" i="1" s="1"/>
  <c r="K4117" i="1"/>
  <c r="K4116" i="1" s="1"/>
  <c r="J4654" i="1"/>
  <c r="J4706" i="1"/>
  <c r="J4705" i="1" s="1"/>
  <c r="J4704" i="1" s="1"/>
  <c r="M4719" i="1"/>
  <c r="J4764" i="1"/>
  <c r="L4791" i="1"/>
  <c r="J4803" i="1"/>
  <c r="J4802" i="1" s="1"/>
  <c r="J4801" i="1" s="1"/>
  <c r="I4887" i="1"/>
  <c r="I4886" i="1" s="1"/>
  <c r="J4936" i="1"/>
  <c r="J4935" i="1" s="1"/>
  <c r="J4930" i="1" s="1"/>
  <c r="J4963" i="1"/>
  <c r="J4959" i="1" s="1"/>
  <c r="J4958" i="1" s="1"/>
  <c r="M4979" i="1"/>
  <c r="I5006" i="1"/>
  <c r="I5002" i="1" s="1"/>
  <c r="M5006" i="1"/>
  <c r="I5021" i="1"/>
  <c r="I5020" i="1" s="1"/>
  <c r="I5019" i="1" s="1"/>
  <c r="I5018" i="1" s="1"/>
  <c r="M5021" i="1"/>
  <c r="L5062" i="1"/>
  <c r="M5083" i="1"/>
  <c r="K5091" i="1"/>
  <c r="K5090" i="1" s="1"/>
  <c r="K5089" i="1" s="1"/>
  <c r="K5088" i="1" s="1"/>
  <c r="J5165" i="1"/>
  <c r="J5194" i="1"/>
  <c r="I5261" i="1"/>
  <c r="I5260" i="1" s="1"/>
  <c r="I5259" i="1" s="1"/>
  <c r="M5261" i="1"/>
  <c r="L5285" i="1"/>
  <c r="J5290" i="1"/>
  <c r="L5484" i="1"/>
  <c r="J5493" i="1"/>
  <c r="L5540" i="1"/>
  <c r="L5539" i="1" s="1"/>
  <c r="L5538" i="1" s="1"/>
  <c r="L5556" i="1"/>
  <c r="L5555" i="1" s="1"/>
  <c r="I5578" i="1"/>
  <c r="M5578" i="1"/>
  <c r="N5578" i="1" s="1"/>
  <c r="K5598" i="1"/>
  <c r="K5597" i="1" s="1"/>
  <c r="K5596" i="1" s="1"/>
  <c r="K5595" i="1" s="1"/>
  <c r="K5677" i="1"/>
  <c r="K5676" i="1" s="1"/>
  <c r="K5675" i="1" s="1"/>
  <c r="L5683" i="1"/>
  <c r="M5841" i="1"/>
  <c r="L4638" i="1"/>
  <c r="J5816" i="1"/>
  <c r="J5812" i="1" s="1"/>
  <c r="J5811" i="1" s="1"/>
  <c r="L5816" i="1"/>
  <c r="L5812" i="1" s="1"/>
  <c r="L5811" i="1" s="1"/>
  <c r="J4546" i="1"/>
  <c r="K4559" i="1"/>
  <c r="I4654" i="1"/>
  <c r="K4754" i="1"/>
  <c r="K4753" i="1" s="1"/>
  <c r="I4847" i="1"/>
  <c r="I4846" i="1" s="1"/>
  <c r="I4845" i="1" s="1"/>
  <c r="M4912" i="1"/>
  <c r="I4995" i="1"/>
  <c r="I4994" i="1" s="1"/>
  <c r="K5110" i="1"/>
  <c r="K5106" i="1" s="1"/>
  <c r="K5105" i="1" s="1"/>
  <c r="K5158" i="1"/>
  <c r="I5608" i="1"/>
  <c r="I5607" i="1" s="1"/>
  <c r="I5606" i="1" s="1"/>
  <c r="M5608" i="1"/>
  <c r="J5627" i="1"/>
  <c r="J5623" i="1" s="1"/>
  <c r="J5622" i="1" s="1"/>
  <c r="L2541" i="1"/>
  <c r="L2540" i="1" s="1"/>
  <c r="K2563" i="1"/>
  <c r="K2562" i="1" s="1"/>
  <c r="K2555" i="1" s="1"/>
  <c r="K2554" i="1" s="1"/>
  <c r="I2569" i="1"/>
  <c r="I2568" i="1" s="1"/>
  <c r="K2586" i="1"/>
  <c r="K2585" i="1" s="1"/>
  <c r="K2584" i="1" s="1"/>
  <c r="K2583" i="1" s="1"/>
  <c r="J2624" i="1"/>
  <c r="L2632" i="1"/>
  <c r="L2631" i="1" s="1"/>
  <c r="J5141" i="1"/>
  <c r="I5148" i="1"/>
  <c r="I5158" i="1"/>
  <c r="M5158" i="1"/>
  <c r="N5158" i="1" s="1"/>
  <c r="K5194" i="1"/>
  <c r="I5217" i="1"/>
  <c r="I5213" i="1" s="1"/>
  <c r="I5212" i="1" s="1"/>
  <c r="M5217" i="1"/>
  <c r="M5248" i="1"/>
  <c r="J5248" i="1"/>
  <c r="J5244" i="1" s="1"/>
  <c r="J5243" i="1" s="1"/>
  <c r="J5237" i="1" s="1"/>
  <c r="L5248" i="1"/>
  <c r="L5244" i="1" s="1"/>
  <c r="L5243" i="1" s="1"/>
  <c r="L5237" i="1" s="1"/>
  <c r="J5261" i="1"/>
  <c r="J5260" i="1" s="1"/>
  <c r="J5259" i="1" s="1"/>
  <c r="K5318" i="1"/>
  <c r="L5359" i="1"/>
  <c r="L5343" i="1" s="1"/>
  <c r="I5409" i="1"/>
  <c r="I5408" i="1" s="1"/>
  <c r="I5407" i="1" s="1"/>
  <c r="I5406" i="1" s="1"/>
  <c r="I5405" i="1" s="1"/>
  <c r="K5419" i="1"/>
  <c r="K5418" i="1" s="1"/>
  <c r="J5459" i="1"/>
  <c r="M5484" i="1"/>
  <c r="N5484" i="1" s="1"/>
  <c r="K5493" i="1"/>
  <c r="I5540" i="1"/>
  <c r="I5539" i="1" s="1"/>
  <c r="I5538" i="1" s="1"/>
  <c r="M5540" i="1"/>
  <c r="J5578" i="1"/>
  <c r="L5598" i="1"/>
  <c r="L5597" i="1" s="1"/>
  <c r="L5596" i="1" s="1"/>
  <c r="L5595" i="1" s="1"/>
  <c r="I5646" i="1"/>
  <c r="I5642" i="1" s="1"/>
  <c r="I5637" i="1" s="1"/>
  <c r="I5636" i="1" s="1"/>
  <c r="I5635" i="1" s="1"/>
  <c r="I5634" i="1" s="1"/>
  <c r="M5646" i="1"/>
  <c r="J5665" i="1"/>
  <c r="J5661" i="1" s="1"/>
  <c r="J5656" i="1" s="1"/>
  <c r="J5655" i="1" s="1"/>
  <c r="J5654" i="1" s="1"/>
  <c r="J5653" i="1" s="1"/>
  <c r="L5677" i="1"/>
  <c r="L5676" i="1" s="1"/>
  <c r="L5675" i="1" s="1"/>
  <c r="I5683" i="1"/>
  <c r="L4298" i="1"/>
  <c r="L4297" i="1" s="1"/>
  <c r="L4296" i="1" s="1"/>
  <c r="L4295" i="1" s="1"/>
  <c r="M447" i="1"/>
  <c r="K644" i="1"/>
  <c r="K643" i="1" s="1"/>
  <c r="M670" i="1"/>
  <c r="N670" i="1" s="1"/>
  <c r="K689" i="1"/>
  <c r="K688" i="1" s="1"/>
  <c r="K687" i="1" s="1"/>
  <c r="K717" i="1"/>
  <c r="K712" i="1" s="1"/>
  <c r="J1201" i="1"/>
  <c r="K1475" i="1"/>
  <c r="K1474" i="1" s="1"/>
  <c r="K1467" i="1" s="1"/>
  <c r="K1466" i="1" s="1"/>
  <c r="M1557" i="1"/>
  <c r="J1663" i="1"/>
  <c r="J1662" i="1" s="1"/>
  <c r="J1661" i="1" s="1"/>
  <c r="J1660" i="1" s="1"/>
  <c r="M1674" i="1"/>
  <c r="L1908" i="1"/>
  <c r="M1959" i="1"/>
  <c r="M1969" i="1"/>
  <c r="K1978" i="1"/>
  <c r="K1977" i="1" s="1"/>
  <c r="K1976" i="1" s="1"/>
  <c r="J2000" i="1"/>
  <c r="J1999" i="1" s="1"/>
  <c r="J1998" i="1" s="1"/>
  <c r="L2010" i="1"/>
  <c r="L2009" i="1" s="1"/>
  <c r="L2008" i="1" s="1"/>
  <c r="L2007" i="1" s="1"/>
  <c r="J2018" i="1"/>
  <c r="J2017" i="1" s="1"/>
  <c r="J2016" i="1" s="1"/>
  <c r="J2015" i="1" s="1"/>
  <c r="J2110" i="1"/>
  <c r="J2129" i="1"/>
  <c r="J2128" i="1" s="1"/>
  <c r="J2127" i="1" s="1"/>
  <c r="K2151" i="1"/>
  <c r="K2150" i="1" s="1"/>
  <c r="K2149" i="1" s="1"/>
  <c r="K2148" i="1" s="1"/>
  <c r="K2147" i="1" s="1"/>
  <c r="K2185" i="1"/>
  <c r="K2184" i="1" s="1"/>
  <c r="J2207" i="1"/>
  <c r="J2206" i="1" s="1"/>
  <c r="J2199" i="1" s="1"/>
  <c r="J2198" i="1" s="1"/>
  <c r="I2220" i="1"/>
  <c r="I2219" i="1" s="1"/>
  <c r="I2237" i="1"/>
  <c r="I2236" i="1" s="1"/>
  <c r="I2235" i="1" s="1"/>
  <c r="I2234" i="1" s="1"/>
  <c r="M2254" i="1"/>
  <c r="I2283" i="1"/>
  <c r="I2282" i="1" s="1"/>
  <c r="M2283" i="1"/>
  <c r="J2307" i="1"/>
  <c r="L2323" i="1"/>
  <c r="L2322" i="1" s="1"/>
  <c r="L2321" i="1" s="1"/>
  <c r="L2320" i="1" s="1"/>
  <c r="M2333" i="1"/>
  <c r="K2342" i="1"/>
  <c r="K2341" i="1" s="1"/>
  <c r="K2340" i="1" s="1"/>
  <c r="J2364" i="1"/>
  <c r="J2363" i="1" s="1"/>
  <c r="J2362" i="1" s="1"/>
  <c r="L2380" i="1"/>
  <c r="L2379" i="1" s="1"/>
  <c r="J2388" i="1"/>
  <c r="J2387" i="1" s="1"/>
  <c r="J2386" i="1" s="1"/>
  <c r="J2385" i="1" s="1"/>
  <c r="J2669" i="1"/>
  <c r="J2668" i="1" s="1"/>
  <c r="J2667" i="1" s="1"/>
  <c r="J2660" i="1" s="1"/>
  <c r="L2686" i="1"/>
  <c r="L2682" i="1" s="1"/>
  <c r="L2681" i="1" s="1"/>
  <c r="L2674" i="1" s="1"/>
  <c r="K3015" i="1"/>
  <c r="K3014" i="1" s="1"/>
  <c r="K3013" i="1" s="1"/>
  <c r="K3006" i="1" s="1"/>
  <c r="J3151" i="1"/>
  <c r="L3725" i="1"/>
  <c r="L3724" i="1" s="1"/>
  <c r="L4048" i="1"/>
  <c r="L4047" i="1" s="1"/>
  <c r="L4046" i="1" s="1"/>
  <c r="I4117" i="1"/>
  <c r="I4116" i="1" s="1"/>
  <c r="K5694" i="1"/>
  <c r="K5690" i="1" s="1"/>
  <c r="J5703" i="1"/>
  <c r="J5702" i="1" s="1"/>
  <c r="J5701" i="1" s="1"/>
  <c r="K5703" i="1"/>
  <c r="K5702" i="1" s="1"/>
  <c r="K5701" i="1" s="1"/>
  <c r="I5729" i="1"/>
  <c r="I5725" i="1" s="1"/>
  <c r="I5724" i="1" s="1"/>
  <c r="M5729" i="1"/>
  <c r="J5729" i="1"/>
  <c r="J5725" i="1" s="1"/>
  <c r="J5724" i="1" s="1"/>
  <c r="K5729" i="1"/>
  <c r="K5725" i="1" s="1"/>
  <c r="K5724" i="1" s="1"/>
  <c r="I5745" i="1"/>
  <c r="J5745" i="1"/>
  <c r="J5758" i="1"/>
  <c r="J5776" i="1"/>
  <c r="J5775" i="1" s="1"/>
  <c r="J5774" i="1" s="1"/>
  <c r="K5776" i="1"/>
  <c r="K5775" i="1" s="1"/>
  <c r="K5774" i="1" s="1"/>
  <c r="I5816" i="1"/>
  <c r="I5812" i="1" s="1"/>
  <c r="I5811" i="1" s="1"/>
  <c r="L5857" i="1"/>
  <c r="L5856" i="1" s="1"/>
  <c r="L5855" i="1" s="1"/>
  <c r="L5848" i="1" s="1"/>
  <c r="K5857" i="1"/>
  <c r="K5856" i="1" s="1"/>
  <c r="K5855" i="1" s="1"/>
  <c r="K5848" i="1" s="1"/>
  <c r="K5876" i="1"/>
  <c r="K5872" i="1" s="1"/>
  <c r="K5871" i="1" s="1"/>
  <c r="L5876" i="1"/>
  <c r="L5872" i="1" s="1"/>
  <c r="L5871" i="1" s="1"/>
  <c r="J5905" i="1"/>
  <c r="J5904" i="1" s="1"/>
  <c r="J5903" i="1" s="1"/>
  <c r="J1610" i="1"/>
  <c r="J1606" i="1" s="1"/>
  <c r="J1605" i="1" s="1"/>
  <c r="J2586" i="1"/>
  <c r="J2585" i="1" s="1"/>
  <c r="J2584" i="1" s="1"/>
  <c r="J2583" i="1" s="1"/>
  <c r="J4719" i="1"/>
  <c r="J4718" i="1" s="1"/>
  <c r="J4717" i="1" s="1"/>
  <c r="L3853" i="1"/>
  <c r="L4234" i="1"/>
  <c r="L4233" i="1" s="1"/>
  <c r="L4232" i="1" s="1"/>
  <c r="L4231" i="1" s="1"/>
  <c r="L4584" i="1"/>
  <c r="L4577" i="1" s="1"/>
  <c r="J237" i="1"/>
  <c r="J314" i="1"/>
  <c r="J313" i="1" s="1"/>
  <c r="J312" i="1" s="1"/>
  <c r="J946" i="1"/>
  <c r="J945" i="1" s="1"/>
  <c r="J944" i="1" s="1"/>
  <c r="J1027" i="1"/>
  <c r="J1079" i="1"/>
  <c r="J1078" i="1" s="1"/>
  <c r="J1096" i="1"/>
  <c r="J1095" i="1" s="1"/>
  <c r="J1094" i="1" s="1"/>
  <c r="J1093" i="1" s="1"/>
  <c r="J1154" i="1"/>
  <c r="J1153" i="1" s="1"/>
  <c r="J1149" i="1" s="1"/>
  <c r="J1148" i="1" s="1"/>
  <c r="J1147" i="1" s="1"/>
  <c r="J1507" i="1"/>
  <c r="J1506" i="1" s="1"/>
  <c r="J1505" i="1" s="1"/>
  <c r="J1504" i="1" s="1"/>
  <c r="F3432" i="1"/>
  <c r="F3431" i="1" s="1"/>
  <c r="L784" i="1"/>
  <c r="J2237" i="1"/>
  <c r="J2236" i="1" s="1"/>
  <c r="J2235" i="1" s="1"/>
  <c r="J2234" i="1" s="1"/>
  <c r="L3883" i="1"/>
  <c r="L4570" i="1"/>
  <c r="L4565" i="1" s="1"/>
  <c r="J5062" i="1"/>
  <c r="K5083" i="1"/>
  <c r="K5082" i="1" s="1"/>
  <c r="K5081" i="1" s="1"/>
  <c r="F5776" i="1"/>
  <c r="F5775" i="1" s="1"/>
  <c r="F5774" i="1" s="1"/>
  <c r="I670" i="1"/>
  <c r="K855" i="1"/>
  <c r="I946" i="1"/>
  <c r="I945" i="1" s="1"/>
  <c r="I944" i="1" s="1"/>
  <c r="K1003" i="1"/>
  <c r="K1002" i="1" s="1"/>
  <c r="I1083" i="1"/>
  <c r="I1077" i="1" s="1"/>
  <c r="I1076" i="1" s="1"/>
  <c r="I1069" i="1" s="1"/>
  <c r="J1123" i="1"/>
  <c r="J1122" i="1" s="1"/>
  <c r="K1163" i="1"/>
  <c r="K1162" i="1" s="1"/>
  <c r="K1161" i="1" s="1"/>
  <c r="K1160" i="1" s="1"/>
  <c r="J1215" i="1"/>
  <c r="J1214" i="1" s="1"/>
  <c r="L1453" i="1"/>
  <c r="L1452" i="1" s="1"/>
  <c r="L1507" i="1"/>
  <c r="L1506" i="1" s="1"/>
  <c r="L1505" i="1" s="1"/>
  <c r="L1504" i="1" s="1"/>
  <c r="K1549" i="1"/>
  <c r="K1563" i="1"/>
  <c r="K1562" i="1" s="1"/>
  <c r="I5318" i="1"/>
  <c r="L5325" i="1"/>
  <c r="L5409" i="1"/>
  <c r="L5408" i="1" s="1"/>
  <c r="L5407" i="1" s="1"/>
  <c r="L5406" i="1" s="1"/>
  <c r="L5405" i="1" s="1"/>
  <c r="J5419" i="1"/>
  <c r="J5418" i="1" s="1"/>
  <c r="J5436" i="1"/>
  <c r="I5459" i="1"/>
  <c r="I5446" i="1" s="1"/>
  <c r="K591" i="1"/>
  <c r="K590" i="1" s="1"/>
  <c r="L2875" i="1"/>
  <c r="L2874" i="1" s="1"/>
  <c r="L2873" i="1" s="1"/>
  <c r="L2872" i="1" s="1"/>
  <c r="J3198" i="1"/>
  <c r="J3197" i="1" s="1"/>
  <c r="M3568" i="1"/>
  <c r="K3568" i="1"/>
  <c r="K3567" i="1" s="1"/>
  <c r="K3566" i="1" s="1"/>
  <c r="K3565" i="1" s="1"/>
  <c r="I4234" i="1"/>
  <c r="I4233" i="1" s="1"/>
  <c r="I4232" i="1" s="1"/>
  <c r="I4231" i="1" s="1"/>
  <c r="L4559" i="1"/>
  <c r="M4687" i="1"/>
  <c r="K4728" i="1"/>
  <c r="L4817" i="1"/>
  <c r="L4816" i="1" s="1"/>
  <c r="L4847" i="1"/>
  <c r="L4846" i="1" s="1"/>
  <c r="L4845" i="1" s="1"/>
  <c r="I4979" i="1"/>
  <c r="I4978" i="1" s="1"/>
  <c r="I4977" i="1" s="1"/>
  <c r="I4976" i="1" s="1"/>
  <c r="I4975" i="1" s="1"/>
  <c r="I4974" i="1" s="1"/>
  <c r="L4995" i="1"/>
  <c r="L4994" i="1" s="1"/>
  <c r="K5029" i="1"/>
  <c r="K5028" i="1" s="1"/>
  <c r="K5027" i="1" s="1"/>
  <c r="K5026" i="1" s="1"/>
  <c r="I5049" i="1"/>
  <c r="J5049" i="1"/>
  <c r="L5049" i="1"/>
  <c r="I5062" i="1"/>
  <c r="L5076" i="1"/>
  <c r="L5075" i="1" s="1"/>
  <c r="L5074" i="1" s="1"/>
  <c r="I5083" i="1"/>
  <c r="I5082" i="1" s="1"/>
  <c r="I5081" i="1" s="1"/>
  <c r="L5091" i="1"/>
  <c r="L5090" i="1" s="1"/>
  <c r="L5089" i="1" s="1"/>
  <c r="L5088" i="1" s="1"/>
  <c r="M5091" i="1"/>
  <c r="L5110" i="1"/>
  <c r="L5106" i="1" s="1"/>
  <c r="L5105" i="1" s="1"/>
  <c r="M5110" i="1"/>
  <c r="F2029" i="1"/>
  <c r="F2028" i="1" s="1"/>
  <c r="F1694" i="1"/>
  <c r="F67" i="1"/>
  <c r="F66" i="1" s="1"/>
  <c r="K279" i="1"/>
  <c r="L679" i="1"/>
  <c r="K1149" i="1"/>
  <c r="K1148" i="1" s="1"/>
  <c r="K1147" i="1" s="1"/>
  <c r="L1797" i="1"/>
  <c r="L1796" i="1" s="1"/>
  <c r="L1795" i="1" s="1"/>
  <c r="L1794" i="1" s="1"/>
  <c r="K1816" i="1"/>
  <c r="K1815" i="1" s="1"/>
  <c r="L2220" i="1"/>
  <c r="L2219" i="1" s="1"/>
  <c r="L2283" i="1"/>
  <c r="L2282" i="1" s="1"/>
  <c r="L2333" i="1"/>
  <c r="L2329" i="1" s="1"/>
  <c r="L2328" i="1" s="1"/>
  <c r="I3391" i="1"/>
  <c r="I3390" i="1" s="1"/>
  <c r="M5312" i="1"/>
  <c r="F2639" i="1"/>
  <c r="F2638" i="1" s="1"/>
  <c r="F2669" i="1"/>
  <c r="F2668" i="1" s="1"/>
  <c r="F2667" i="1" s="1"/>
  <c r="F2660" i="1" s="1"/>
  <c r="F3294" i="1"/>
  <c r="F3293" i="1" s="1"/>
  <c r="F5519" i="1"/>
  <c r="F1619" i="1"/>
  <c r="F1618" i="1" s="1"/>
  <c r="F1617" i="1" s="1"/>
  <c r="F5091" i="1"/>
  <c r="F5090" i="1" s="1"/>
  <c r="F5089" i="1" s="1"/>
  <c r="F5088" i="1" s="1"/>
  <c r="J32" i="1"/>
  <c r="I136" i="1"/>
  <c r="I135" i="1" s="1"/>
  <c r="M136" i="1"/>
  <c r="I220" i="1"/>
  <c r="I219" i="1" s="1"/>
  <c r="K314" i="1"/>
  <c r="K313" i="1" s="1"/>
  <c r="K312" i="1" s="1"/>
  <c r="I352" i="1"/>
  <c r="K476" i="1"/>
  <c r="K472" i="1" s="1"/>
  <c r="K471" i="1" s="1"/>
  <c r="K465" i="1" s="1"/>
  <c r="K464" i="1" s="1"/>
  <c r="K2819" i="1"/>
  <c r="L3151" i="1"/>
  <c r="L3294" i="1"/>
  <c r="L3293" i="1" s="1"/>
  <c r="K3321" i="1"/>
  <c r="K3320" i="1" s="1"/>
  <c r="K3319" i="1" s="1"/>
  <c r="K3318" i="1" s="1"/>
  <c r="L3331" i="1"/>
  <c r="L3327" i="1" s="1"/>
  <c r="L3326" i="1" s="1"/>
  <c r="K3372" i="1"/>
  <c r="K3371" i="1" s="1"/>
  <c r="K3370" i="1" s="1"/>
  <c r="K3369" i="1" s="1"/>
  <c r="L3432" i="1"/>
  <c r="L3431" i="1" s="1"/>
  <c r="I3470" i="1"/>
  <c r="I3469" i="1" s="1"/>
  <c r="I3468" i="1" s="1"/>
  <c r="J3680" i="1"/>
  <c r="L3750" i="1"/>
  <c r="L3749" i="1" s="1"/>
  <c r="L3748" i="1" s="1"/>
  <c r="L3747" i="1" s="1"/>
  <c r="L3746" i="1" s="1"/>
  <c r="K1584" i="1"/>
  <c r="I1641" i="1"/>
  <c r="I1640" i="1" s="1"/>
  <c r="I1639" i="1" s="1"/>
  <c r="J1738" i="1"/>
  <c r="J1737" i="1" s="1"/>
  <c r="I1959" i="1"/>
  <c r="I1958" i="1" s="1"/>
  <c r="I1957" i="1" s="1"/>
  <c r="I1956" i="1" s="1"/>
  <c r="F2461" i="1"/>
  <c r="F2460" i="1" s="1"/>
  <c r="F2459" i="1" s="1"/>
  <c r="F314" i="1"/>
  <c r="F313" i="1" s="1"/>
  <c r="F312" i="1" s="1"/>
  <c r="F936" i="1"/>
  <c r="F935" i="1" s="1"/>
  <c r="F934" i="1" s="1"/>
  <c r="F1003" i="1"/>
  <c r="F1002" i="1" s="1"/>
  <c r="F1083" i="1"/>
  <c r="F1077" i="1" s="1"/>
  <c r="F1076" i="1" s="1"/>
  <c r="F1069" i="1" s="1"/>
  <c r="F1059" i="1" s="1"/>
  <c r="F2275" i="1"/>
  <c r="F2506" i="1"/>
  <c r="F2505" i="1" s="1"/>
  <c r="F2504" i="1" s="1"/>
  <c r="F2503" i="1" s="1"/>
  <c r="F2502" i="1" s="1"/>
  <c r="F2541" i="1"/>
  <c r="F2540" i="1" s="1"/>
  <c r="F136" i="1"/>
  <c r="F135" i="1" s="1"/>
  <c r="J4273" i="1"/>
  <c r="J4272" i="1" s="1"/>
  <c r="J4271" i="1" s="1"/>
  <c r="J4270" i="1" s="1"/>
  <c r="J4269" i="1" s="1"/>
  <c r="L4117" i="1"/>
  <c r="L4116" i="1" s="1"/>
  <c r="L5745" i="1"/>
  <c r="J3032" i="1"/>
  <c r="J3028" i="1" s="1"/>
  <c r="J3027" i="1" s="1"/>
  <c r="J3020" i="1" s="1"/>
  <c r="L4654" i="1"/>
  <c r="L5459" i="1"/>
  <c r="L5446" i="1" s="1"/>
  <c r="L500" i="1"/>
  <c r="L496" i="1" s="1"/>
  <c r="L495" i="1" s="1"/>
  <c r="L494" i="1" s="1"/>
  <c r="L598" i="1"/>
  <c r="L810" i="1"/>
  <c r="L809" i="1" s="1"/>
  <c r="L911" i="1"/>
  <c r="L910" i="1" s="1"/>
  <c r="L909" i="1" s="1"/>
  <c r="L908" i="1" s="1"/>
  <c r="L1021" i="1"/>
  <c r="L1134" i="1"/>
  <c r="L1133" i="1" s="1"/>
  <c r="L1132" i="1" s="1"/>
  <c r="L1131" i="1" s="1"/>
  <c r="L1209" i="1"/>
  <c r="L1208" i="1" s="1"/>
  <c r="L1922" i="1"/>
  <c r="L1921" i="1" s="1"/>
  <c r="L2105" i="1"/>
  <c r="L2104" i="1" s="1"/>
  <c r="L5021" i="1"/>
  <c r="L5020" i="1" s="1"/>
  <c r="L5019" i="1" s="1"/>
  <c r="L5018" i="1" s="1"/>
  <c r="L15" i="1"/>
  <c r="L14" i="1" s="1"/>
  <c r="L13" i="1" s="1"/>
  <c r="J1563" i="1"/>
  <c r="J1562" i="1" s="1"/>
  <c r="J1701" i="1"/>
  <c r="J1700" i="1" s="1"/>
  <c r="J1694" i="1" s="1"/>
  <c r="F1916" i="1"/>
  <c r="F1915" i="1" s="1"/>
  <c r="F1123" i="1"/>
  <c r="F1122" i="1" s="1"/>
  <c r="F1201" i="1"/>
  <c r="F4706" i="1"/>
  <c r="F4705" i="1" s="1"/>
  <c r="F4704" i="1" s="1"/>
  <c r="F5918" i="1"/>
  <c r="F5917" i="1" s="1"/>
  <c r="F1475" i="1"/>
  <c r="F1474" i="1" s="1"/>
  <c r="F1467" i="1" s="1"/>
  <c r="F1466" i="1" s="1"/>
  <c r="F1722" i="1"/>
  <c r="F1721" i="1" s="1"/>
  <c r="F777" i="1"/>
  <c r="F2764" i="1"/>
  <c r="F2763" i="1" s="1"/>
  <c r="F2762" i="1" s="1"/>
  <c r="F1327" i="1"/>
  <c r="F4877" i="1"/>
  <c r="F4876" i="1" s="1"/>
  <c r="F4875" i="1" s="1"/>
  <c r="F2476" i="1"/>
  <c r="F2475" i="1" s="1"/>
  <c r="F2470" i="1" s="1"/>
  <c r="F2469" i="1" s="1"/>
  <c r="I15" i="1"/>
  <c r="I14" i="1" s="1"/>
  <c r="I13" i="1" s="1"/>
  <c r="M15" i="1"/>
  <c r="J136" i="1"/>
  <c r="J135" i="1" s="1"/>
  <c r="M203" i="1"/>
  <c r="J220" i="1"/>
  <c r="J219" i="1" s="1"/>
  <c r="L314" i="1"/>
  <c r="L313" i="1" s="1"/>
  <c r="L312" i="1" s="1"/>
  <c r="M324" i="1"/>
  <c r="K352" i="1"/>
  <c r="L372" i="1"/>
  <c r="L371" i="1" s="1"/>
  <c r="J447" i="1"/>
  <c r="J446" i="1" s="1"/>
  <c r="J445" i="1" s="1"/>
  <c r="L476" i="1"/>
  <c r="L472" i="1" s="1"/>
  <c r="L471" i="1" s="1"/>
  <c r="L465" i="1" s="1"/>
  <c r="L464" i="1" s="1"/>
  <c r="I598" i="1"/>
  <c r="K610" i="1"/>
  <c r="I623" i="1"/>
  <c r="I622" i="1" s="1"/>
  <c r="I621" i="1" s="1"/>
  <c r="M623" i="1"/>
  <c r="J670" i="1"/>
  <c r="I761" i="1"/>
  <c r="I777" i="1"/>
  <c r="I810" i="1"/>
  <c r="I809" i="1" s="1"/>
  <c r="K872" i="1"/>
  <c r="K871" i="1" s="1"/>
  <c r="K870" i="1" s="1"/>
  <c r="K864" i="1" s="1"/>
  <c r="K885" i="1"/>
  <c r="K884" i="1" s="1"/>
  <c r="K883" i="1" s="1"/>
  <c r="I893" i="1"/>
  <c r="I892" i="1" s="1"/>
  <c r="I891" i="1" s="1"/>
  <c r="I890" i="1" s="1"/>
  <c r="I911" i="1"/>
  <c r="I910" i="1" s="1"/>
  <c r="I909" i="1" s="1"/>
  <c r="I908" i="1" s="1"/>
  <c r="I936" i="1"/>
  <c r="I935" i="1" s="1"/>
  <c r="I934" i="1" s="1"/>
  <c r="K946" i="1"/>
  <c r="K945" i="1" s="1"/>
  <c r="K944" i="1" s="1"/>
  <c r="I951" i="1"/>
  <c r="K1215" i="1"/>
  <c r="K1214" i="1" s="1"/>
  <c r="I1303" i="1"/>
  <c r="I1302" i="1" s="1"/>
  <c r="I1301" i="1" s="1"/>
  <c r="I1300" i="1" s="1"/>
  <c r="L1701" i="1"/>
  <c r="L1700" i="1" s="1"/>
  <c r="L1694" i="1" s="1"/>
  <c r="J1816" i="1"/>
  <c r="J1815" i="1" s="1"/>
  <c r="I1838" i="1"/>
  <c r="I1837" i="1" s="1"/>
  <c r="I1830" i="1" s="1"/>
  <c r="I1829" i="1" s="1"/>
  <c r="L1851" i="1"/>
  <c r="L1850" i="1" s="1"/>
  <c r="I1868" i="1"/>
  <c r="I1867" i="1" s="1"/>
  <c r="I1866" i="1" s="1"/>
  <c r="I1865" i="1" s="1"/>
  <c r="M1868" i="1"/>
  <c r="I1908" i="1"/>
  <c r="I1922" i="1"/>
  <c r="I1921" i="1" s="1"/>
  <c r="M1922" i="1"/>
  <c r="K2018" i="1"/>
  <c r="K2017" i="1" s="1"/>
  <c r="K2016" i="1" s="1"/>
  <c r="K2015" i="1" s="1"/>
  <c r="I2105" i="1"/>
  <c r="I2104" i="1" s="1"/>
  <c r="L2262" i="1"/>
  <c r="I2485" i="1"/>
  <c r="I2484" i="1" s="1"/>
  <c r="J2485" i="1"/>
  <c r="J2484" i="1" s="1"/>
  <c r="J2527" i="1"/>
  <c r="J2526" i="1" s="1"/>
  <c r="J2525" i="1" s="1"/>
  <c r="J2524" i="1" s="1"/>
  <c r="J2569" i="1"/>
  <c r="J2568" i="1" s="1"/>
  <c r="M2586" i="1"/>
  <c r="L2586" i="1"/>
  <c r="L2585" i="1" s="1"/>
  <c r="L2584" i="1" s="1"/>
  <c r="L2583" i="1" s="1"/>
  <c r="K2639" i="1"/>
  <c r="K2638" i="1" s="1"/>
  <c r="K2669" i="1"/>
  <c r="K2668" i="1" s="1"/>
  <c r="K2667" i="1" s="1"/>
  <c r="K2660" i="1" s="1"/>
  <c r="F3321" i="1"/>
  <c r="F3320" i="1" s="1"/>
  <c r="F3319" i="1" s="1"/>
  <c r="F3318" i="1" s="1"/>
  <c r="M2686" i="1"/>
  <c r="K2695" i="1"/>
  <c r="K2694" i="1" s="1"/>
  <c r="K2693" i="1" s="1"/>
  <c r="J2720" i="1"/>
  <c r="J2719" i="1" s="1"/>
  <c r="J2718" i="1" s="1"/>
  <c r="L2730" i="1"/>
  <c r="L2729" i="1" s="1"/>
  <c r="L2728" i="1" s="1"/>
  <c r="L2727" i="1" s="1"/>
  <c r="J2738" i="1"/>
  <c r="J2737" i="1" s="1"/>
  <c r="J2736" i="1" s="1"/>
  <c r="J2735" i="1" s="1"/>
  <c r="M2749" i="1"/>
  <c r="I2764" i="1"/>
  <c r="I2763" i="1" s="1"/>
  <c r="I2762" i="1" s="1"/>
  <c r="I2955" i="1"/>
  <c r="I2951" i="1" s="1"/>
  <c r="I2950" i="1" s="1"/>
  <c r="M2955" i="1"/>
  <c r="L2966" i="1"/>
  <c r="L2979" i="1"/>
  <c r="I3032" i="1"/>
  <c r="I3028" i="1" s="1"/>
  <c r="I3027" i="1" s="1"/>
  <c r="I3020" i="1" s="1"/>
  <c r="M3032" i="1"/>
  <c r="K3041" i="1"/>
  <c r="K3040" i="1" s="1"/>
  <c r="K3039" i="1" s="1"/>
  <c r="J3063" i="1"/>
  <c r="J3062" i="1" s="1"/>
  <c r="J3061" i="1" s="1"/>
  <c r="L3073" i="1"/>
  <c r="L3072" i="1" s="1"/>
  <c r="L3071" i="1" s="1"/>
  <c r="L3070" i="1" s="1"/>
  <c r="J3081" i="1"/>
  <c r="J3080" i="1" s="1"/>
  <c r="J3079" i="1" s="1"/>
  <c r="J3078" i="1" s="1"/>
  <c r="K3098" i="1"/>
  <c r="K3097" i="1" s="1"/>
  <c r="K3096" i="1" s="1"/>
  <c r="K3141" i="1"/>
  <c r="K3140" i="1" s="1"/>
  <c r="K3139" i="1" s="1"/>
  <c r="K3138" i="1" s="1"/>
  <c r="K3171" i="1"/>
  <c r="K3170" i="1" s="1"/>
  <c r="K3169" i="1" s="1"/>
  <c r="K3168" i="1" s="1"/>
  <c r="K3167" i="1" s="1"/>
  <c r="L3188" i="1"/>
  <c r="L3187" i="1" s="1"/>
  <c r="L3186" i="1" s="1"/>
  <c r="L3185" i="1" s="1"/>
  <c r="I3198" i="1"/>
  <c r="I3197" i="1" s="1"/>
  <c r="K3212" i="1"/>
  <c r="K3211" i="1" s="1"/>
  <c r="K3241" i="1"/>
  <c r="K3240" i="1" s="1"/>
  <c r="K3239" i="1" s="1"/>
  <c r="K3238" i="1" s="1"/>
  <c r="L3287" i="1"/>
  <c r="L3286" i="1" s="1"/>
  <c r="J3294" i="1"/>
  <c r="J3293" i="1" s="1"/>
  <c r="K3294" i="1"/>
  <c r="K3293" i="1" s="1"/>
  <c r="I3331" i="1"/>
  <c r="I3327" i="1" s="1"/>
  <c r="I3326" i="1" s="1"/>
  <c r="K3380" i="1"/>
  <c r="K3379" i="1" s="1"/>
  <c r="K3378" i="1" s="1"/>
  <c r="K3377" i="1" s="1"/>
  <c r="J3391" i="1"/>
  <c r="J3390" i="1" s="1"/>
  <c r="I3399" i="1"/>
  <c r="I3398" i="1" s="1"/>
  <c r="I3397" i="1" s="1"/>
  <c r="L3444" i="1"/>
  <c r="L3443" i="1" s="1"/>
  <c r="I3459" i="1"/>
  <c r="K3470" i="1"/>
  <c r="K3469" i="1" s="1"/>
  <c r="K3468" i="1" s="1"/>
  <c r="I3476" i="1"/>
  <c r="I3475" i="1" s="1"/>
  <c r="L3485" i="1"/>
  <c r="L3484" i="1" s="1"/>
  <c r="L3483" i="1" s="1"/>
  <c r="L3482" i="1" s="1"/>
  <c r="L3481" i="1" s="1"/>
  <c r="L3502" i="1"/>
  <c r="L3501" i="1" s="1"/>
  <c r="L3500" i="1" s="1"/>
  <c r="L3499" i="1" s="1"/>
  <c r="J3502" i="1"/>
  <c r="J3501" i="1" s="1"/>
  <c r="J3500" i="1" s="1"/>
  <c r="J3499" i="1" s="1"/>
  <c r="K3516" i="1"/>
  <c r="K3515" i="1" s="1"/>
  <c r="I3551" i="1"/>
  <c r="I3550" i="1" s="1"/>
  <c r="L3568" i="1"/>
  <c r="L3567" i="1" s="1"/>
  <c r="L3566" i="1" s="1"/>
  <c r="L3565" i="1" s="1"/>
  <c r="I3568" i="1"/>
  <c r="I3567" i="1" s="1"/>
  <c r="I3566" i="1" s="1"/>
  <c r="I3565" i="1" s="1"/>
  <c r="K3583" i="1"/>
  <c r="K3579" i="1" s="1"/>
  <c r="K3578" i="1" s="1"/>
  <c r="I3593" i="1"/>
  <c r="K3641" i="1"/>
  <c r="K3640" i="1" s="1"/>
  <c r="K3639" i="1" s="1"/>
  <c r="K3638" i="1" s="1"/>
  <c r="K3637" i="1" s="1"/>
  <c r="K3629" i="1" s="1"/>
  <c r="L3655" i="1"/>
  <c r="L3654" i="1" s="1"/>
  <c r="L3653" i="1" s="1"/>
  <c r="M3655" i="1"/>
  <c r="J3673" i="1"/>
  <c r="J3672" i="1" s="1"/>
  <c r="J3671" i="1" s="1"/>
  <c r="K3673" i="1"/>
  <c r="K3672" i="1" s="1"/>
  <c r="K3671" i="1" s="1"/>
  <c r="J3694" i="1"/>
  <c r="J3693" i="1" s="1"/>
  <c r="J3692" i="1" s="1"/>
  <c r="I3706" i="1"/>
  <c r="M3725" i="1"/>
  <c r="J3733" i="1"/>
  <c r="J3732" i="1" s="1"/>
  <c r="M3750" i="1"/>
  <c r="L3783" i="1"/>
  <c r="L3782" i="1" s="1"/>
  <c r="J3795" i="1"/>
  <c r="J3794" i="1" s="1"/>
  <c r="K3795" i="1"/>
  <c r="K3794" i="1" s="1"/>
  <c r="I3831" i="1"/>
  <c r="I3830" i="1" s="1"/>
  <c r="I3825" i="1" s="1"/>
  <c r="I3824" i="1" s="1"/>
  <c r="M3831" i="1"/>
  <c r="I3853" i="1"/>
  <c r="K3998" i="1"/>
  <c r="K3994" i="1" s="1"/>
  <c r="K3993" i="1" s="1"/>
  <c r="K4329" i="1"/>
  <c r="K4328" i="1" s="1"/>
  <c r="I4367" i="1"/>
  <c r="J4367" i="1"/>
  <c r="F5141" i="1"/>
  <c r="H5925" i="1"/>
  <c r="L4647" i="1"/>
  <c r="F2207" i="1"/>
  <c r="F2206" i="1" s="1"/>
  <c r="F2199" i="1" s="1"/>
  <c r="F2198" i="1" s="1"/>
  <c r="K4647" i="1"/>
  <c r="F1777" i="1"/>
  <c r="F1776" i="1" s="1"/>
  <c r="F1775" i="1" s="1"/>
  <c r="F1774" i="1" s="1"/>
  <c r="F1773" i="1" s="1"/>
  <c r="F2166" i="1"/>
  <c r="F2165" i="1" s="1"/>
  <c r="F2164" i="1" s="1"/>
  <c r="F2163" i="1" s="1"/>
  <c r="F1376" i="1"/>
  <c r="F1375" i="1" s="1"/>
  <c r="F1374" i="1" s="1"/>
  <c r="F1373" i="1" s="1"/>
  <c r="F1797" i="1"/>
  <c r="F1796" i="1" s="1"/>
  <c r="F1795" i="1" s="1"/>
  <c r="F1794" i="1" s="1"/>
  <c r="F5110" i="1"/>
  <c r="F5106" i="1" s="1"/>
  <c r="F5105" i="1" s="1"/>
  <c r="F5607" i="1"/>
  <c r="F5606" i="1" s="1"/>
  <c r="F279" i="1"/>
  <c r="F1254" i="1"/>
  <c r="F1250" i="1" s="1"/>
  <c r="F1249" i="1" s="1"/>
  <c r="F1240" i="1" s="1"/>
  <c r="F1232" i="1" s="1"/>
  <c r="F4719" i="1"/>
  <c r="F4718" i="1" s="1"/>
  <c r="F4717" i="1" s="1"/>
  <c r="F3110" i="1"/>
  <c r="F2051" i="1"/>
  <c r="F1295" i="1"/>
  <c r="F1294" i="1" s="1"/>
  <c r="F1293" i="1" s="1"/>
  <c r="F1292" i="1" s="1"/>
  <c r="F2129" i="1"/>
  <c r="F2128" i="1" s="1"/>
  <c r="F2127" i="1" s="1"/>
  <c r="F2117" i="1" s="1"/>
  <c r="J176" i="1"/>
  <c r="J172" i="1" s="1"/>
  <c r="J171" i="1" s="1"/>
  <c r="I188" i="1"/>
  <c r="I187" i="1" s="1"/>
  <c r="K220" i="1"/>
  <c r="K219" i="1" s="1"/>
  <c r="M237" i="1"/>
  <c r="N237" i="1" s="1"/>
  <c r="I279" i="1"/>
  <c r="M314" i="1"/>
  <c r="L352" i="1"/>
  <c r="M372" i="1"/>
  <c r="K447" i="1"/>
  <c r="K446" i="1" s="1"/>
  <c r="K445" i="1" s="1"/>
  <c r="I476" i="1"/>
  <c r="I472" i="1" s="1"/>
  <c r="I471" i="1" s="1"/>
  <c r="I465" i="1" s="1"/>
  <c r="I464" i="1" s="1"/>
  <c r="M476" i="1"/>
  <c r="L533" i="1"/>
  <c r="M1003" i="1"/>
  <c r="I1110" i="1"/>
  <c r="I1109" i="1" s="1"/>
  <c r="M1254" i="1"/>
  <c r="J1263" i="1"/>
  <c r="J1262" i="1" s="1"/>
  <c r="J1261" i="1" s="1"/>
  <c r="M1303" i="1"/>
  <c r="L1315" i="1"/>
  <c r="L1314" i="1" s="1"/>
  <c r="L1313" i="1" s="1"/>
  <c r="K1327" i="1"/>
  <c r="L1376" i="1"/>
  <c r="L1375" i="1" s="1"/>
  <c r="J1382" i="1"/>
  <c r="J1381" i="1" s="1"/>
  <c r="I1392" i="1"/>
  <c r="K1403" i="1"/>
  <c r="K1402" i="1" s="1"/>
  <c r="K1401" i="1" s="1"/>
  <c r="J1434" i="1"/>
  <c r="J1433" i="1" s="1"/>
  <c r="J1432" i="1" s="1"/>
  <c r="J1431" i="1" s="1"/>
  <c r="J1655" i="1"/>
  <c r="J1654" i="1" s="1"/>
  <c r="J1649" i="1" s="1"/>
  <c r="J1648" i="1" s="1"/>
  <c r="I1682" i="1"/>
  <c r="I1681" i="1" s="1"/>
  <c r="I1680" i="1" s="1"/>
  <c r="J1908" i="1"/>
  <c r="F5312" i="1"/>
  <c r="F5311" i="1" s="1"/>
  <c r="F4380" i="1"/>
  <c r="F4546" i="1"/>
  <c r="F4545" i="1" s="1"/>
  <c r="F2409" i="1"/>
  <c r="F2408" i="1" s="1"/>
  <c r="F2407" i="1" s="1"/>
  <c r="F2421" i="1"/>
  <c r="F3130" i="1"/>
  <c r="F3129" i="1" s="1"/>
  <c r="F3128" i="1" s="1"/>
  <c r="F3913" i="1"/>
  <c r="F3912" i="1" s="1"/>
  <c r="F3911" i="1" s="1"/>
  <c r="F5758" i="1"/>
  <c r="I176" i="1"/>
  <c r="I172" i="1" s="1"/>
  <c r="I171" i="1" s="1"/>
  <c r="M176" i="1"/>
  <c r="L188" i="1"/>
  <c r="L187" i="1" s="1"/>
  <c r="L279" i="1"/>
  <c r="M429" i="1"/>
  <c r="J520" i="1"/>
  <c r="J508" i="1" s="1"/>
  <c r="J507" i="1" s="1"/>
  <c r="I636" i="1"/>
  <c r="I632" i="1" s="1"/>
  <c r="I631" i="1" s="1"/>
  <c r="K679" i="1"/>
  <c r="L761" i="1"/>
  <c r="K951" i="1"/>
  <c r="M1738" i="1"/>
  <c r="K1908" i="1"/>
  <c r="F429" i="1"/>
  <c r="F422" i="1" s="1"/>
  <c r="F421" i="1" s="1"/>
  <c r="F420" i="1" s="1"/>
  <c r="F500" i="1"/>
  <c r="F496" i="1" s="1"/>
  <c r="F495" i="1" s="1"/>
  <c r="F494" i="1" s="1"/>
  <c r="F670" i="1"/>
  <c r="F1027" i="1"/>
  <c r="F1134" i="1"/>
  <c r="F1133" i="1" s="1"/>
  <c r="F1132" i="1" s="1"/>
  <c r="F1131" i="1" s="1"/>
  <c r="F1209" i="1"/>
  <c r="F1208" i="1" s="1"/>
  <c r="F1908" i="1"/>
  <c r="F2289" i="1"/>
  <c r="F2288" i="1" s="1"/>
  <c r="F3960" i="1"/>
  <c r="F3959" i="1" s="1"/>
  <c r="F4122" i="1"/>
  <c r="F4234" i="1"/>
  <c r="F4233" i="1" s="1"/>
  <c r="F4232" i="1" s="1"/>
  <c r="F4231" i="1" s="1"/>
  <c r="F3391" i="1"/>
  <c r="F3390" i="1" s="1"/>
  <c r="F23" i="1"/>
  <c r="F644" i="1"/>
  <c r="F643" i="1" s="1"/>
  <c r="F2110" i="1"/>
  <c r="K2283" i="1"/>
  <c r="K2282" i="1" s="1"/>
  <c r="I2289" i="1"/>
  <c r="I2288" i="1" s="1"/>
  <c r="F4847" i="1"/>
  <c r="F4846" i="1" s="1"/>
  <c r="F4845" i="1" s="1"/>
  <c r="F4844" i="1" s="1"/>
  <c r="F4843" i="1" s="1"/>
  <c r="F5049" i="1"/>
  <c r="F5165" i="1"/>
  <c r="F5182" i="1"/>
  <c r="F5181" i="1" s="1"/>
  <c r="F5180" i="1" s="1"/>
  <c r="F5179" i="1" s="1"/>
  <c r="F5816" i="1"/>
  <c r="F5812" i="1" s="1"/>
  <c r="F5811" i="1" s="1"/>
  <c r="F5801" i="1" s="1"/>
  <c r="F5800" i="1" s="1"/>
  <c r="F32" i="1"/>
  <c r="F2140" i="1"/>
  <c r="F2139" i="1" s="1"/>
  <c r="F1682" i="1"/>
  <c r="F1681" i="1" s="1"/>
  <c r="F1680" i="1" s="1"/>
  <c r="K777" i="1"/>
  <c r="F4638" i="1"/>
  <c r="F1880" i="1"/>
  <c r="K15" i="1"/>
  <c r="K14" i="1" s="1"/>
  <c r="K13" i="1" s="1"/>
  <c r="K23" i="1"/>
  <c r="I32" i="1"/>
  <c r="J372" i="1"/>
  <c r="J371" i="1" s="1"/>
  <c r="L380" i="1"/>
  <c r="L379" i="1" s="1"/>
  <c r="I380" i="1"/>
  <c r="I379" i="1" s="1"/>
  <c r="J380" i="1"/>
  <c r="J379" i="1" s="1"/>
  <c r="K429" i="1"/>
  <c r="K422" i="1" s="1"/>
  <c r="K421" i="1" s="1"/>
  <c r="K420" i="1" s="1"/>
  <c r="J456" i="1"/>
  <c r="J476" i="1"/>
  <c r="J472" i="1" s="1"/>
  <c r="J471" i="1" s="1"/>
  <c r="J465" i="1" s="1"/>
  <c r="J464" i="1" s="1"/>
  <c r="I520" i="1"/>
  <c r="I508" i="1" s="1"/>
  <c r="I507" i="1" s="1"/>
  <c r="I591" i="1"/>
  <c r="I590" i="1" s="1"/>
  <c r="J1003" i="1"/>
  <c r="J1002" i="1" s="1"/>
  <c r="M1027" i="1"/>
  <c r="N1027" i="1" s="1"/>
  <c r="I1046" i="1"/>
  <c r="I1042" i="1" s="1"/>
  <c r="I1041" i="1" s="1"/>
  <c r="I1063" i="1"/>
  <c r="I1062" i="1" s="1"/>
  <c r="I1061" i="1" s="1"/>
  <c r="I1060" i="1" s="1"/>
  <c r="M1063" i="1"/>
  <c r="M1083" i="1"/>
  <c r="I1123" i="1"/>
  <c r="I1122" i="1" s="1"/>
  <c r="I1163" i="1"/>
  <c r="I1162" i="1" s="1"/>
  <c r="I1161" i="1" s="1"/>
  <c r="I1160" i="1" s="1"/>
  <c r="K1209" i="1"/>
  <c r="K1208" i="1" s="1"/>
  <c r="I1215" i="1"/>
  <c r="I1214" i="1" s="1"/>
  <c r="M1215" i="1"/>
  <c r="J1285" i="1"/>
  <c r="J1284" i="1" s="1"/>
  <c r="J1283" i="1" s="1"/>
  <c r="I1315" i="1"/>
  <c r="I1314" i="1" s="1"/>
  <c r="I1313" i="1" s="1"/>
  <c r="L1327" i="1"/>
  <c r="J1392" i="1"/>
  <c r="K1434" i="1"/>
  <c r="K1433" i="1" s="1"/>
  <c r="K1432" i="1" s="1"/>
  <c r="K1431" i="1" s="1"/>
  <c r="L1434" i="1"/>
  <c r="L1433" i="1" s="1"/>
  <c r="L1432" i="1" s="1"/>
  <c r="L1431" i="1" s="1"/>
  <c r="K1453" i="1"/>
  <c r="K1452" i="1" s="1"/>
  <c r="K1507" i="1"/>
  <c r="K1506" i="1" s="1"/>
  <c r="K1505" i="1" s="1"/>
  <c r="K1504" i="1" s="1"/>
  <c r="J1549" i="1"/>
  <c r="J1584" i="1"/>
  <c r="L1600" i="1"/>
  <c r="L1599" i="1" s="1"/>
  <c r="L1598" i="1" s="1"/>
  <c r="L1597" i="1" s="1"/>
  <c r="L1610" i="1"/>
  <c r="L1606" i="1" s="1"/>
  <c r="L1605" i="1" s="1"/>
  <c r="L1641" i="1"/>
  <c r="L1640" i="1" s="1"/>
  <c r="L1639" i="1" s="1"/>
  <c r="K1655" i="1"/>
  <c r="K1654" i="1" s="1"/>
  <c r="K1649" i="1" s="1"/>
  <c r="K1648" i="1" s="1"/>
  <c r="M1663" i="1"/>
  <c r="I1738" i="1"/>
  <c r="I1737" i="1" s="1"/>
  <c r="K1777" i="1"/>
  <c r="K1776" i="1" s="1"/>
  <c r="K1775" i="1" s="1"/>
  <c r="K1774" i="1" s="1"/>
  <c r="K1773" i="1" s="1"/>
  <c r="L1959" i="1"/>
  <c r="L1958" i="1" s="1"/>
  <c r="L1957" i="1" s="1"/>
  <c r="L1956" i="1" s="1"/>
  <c r="L1969" i="1"/>
  <c r="L1965" i="1" s="1"/>
  <c r="L1964" i="1" s="1"/>
  <c r="I2000" i="1"/>
  <c r="I1999" i="1" s="1"/>
  <c r="I1998" i="1" s="1"/>
  <c r="K2010" i="1"/>
  <c r="K2009" i="1" s="1"/>
  <c r="K2008" i="1" s="1"/>
  <c r="K2007" i="1" s="1"/>
  <c r="I2018" i="1"/>
  <c r="I2017" i="1" s="1"/>
  <c r="I2016" i="1" s="1"/>
  <c r="I2015" i="1" s="1"/>
  <c r="J2058" i="1"/>
  <c r="J2057" i="1" s="1"/>
  <c r="J2051" i="1" s="1"/>
  <c r="I2095" i="1"/>
  <c r="I2094" i="1" s="1"/>
  <c r="M2095" i="1"/>
  <c r="I2110" i="1"/>
  <c r="I2129" i="1"/>
  <c r="I2128" i="1" s="1"/>
  <c r="I2127" i="1" s="1"/>
  <c r="K2166" i="1"/>
  <c r="K2165" i="1" s="1"/>
  <c r="K2164" i="1" s="1"/>
  <c r="K2163" i="1" s="1"/>
  <c r="M2207" i="1"/>
  <c r="L1816" i="1"/>
  <c r="L1815" i="1" s="1"/>
  <c r="K1885" i="1"/>
  <c r="I1816" i="1"/>
  <c r="I1815" i="1" s="1"/>
  <c r="K703" i="1"/>
  <c r="K702" i="1" s="1"/>
  <c r="L704" i="1"/>
  <c r="L703" i="1" s="1"/>
  <c r="L702" i="1" s="1"/>
  <c r="I993" i="1"/>
  <c r="I982" i="1" s="1"/>
  <c r="M993" i="1"/>
  <c r="I1201" i="1"/>
  <c r="M1201" i="1"/>
  <c r="N1201" i="1" s="1"/>
  <c r="J1021" i="1"/>
  <c r="L1063" i="1"/>
  <c r="L1062" i="1" s="1"/>
  <c r="L1061" i="1" s="1"/>
  <c r="L1060" i="1" s="1"/>
  <c r="L1083" i="1"/>
  <c r="L1077" i="1" s="1"/>
  <c r="L1076" i="1" s="1"/>
  <c r="L1069" i="1" s="1"/>
  <c r="L1123" i="1"/>
  <c r="L1122" i="1" s="1"/>
  <c r="I1149" i="1"/>
  <c r="I1148" i="1" s="1"/>
  <c r="I1147" i="1" s="1"/>
  <c r="M1163" i="1"/>
  <c r="L1201" i="1"/>
  <c r="J1209" i="1"/>
  <c r="J1208" i="1" s="1"/>
  <c r="L1215" i="1"/>
  <c r="L1214" i="1" s="1"/>
  <c r="J1453" i="1"/>
  <c r="J1452" i="1" s="1"/>
  <c r="I1475" i="1"/>
  <c r="I1474" i="1" s="1"/>
  <c r="I1467" i="1" s="1"/>
  <c r="I1466" i="1" s="1"/>
  <c r="K1481" i="1"/>
  <c r="K1480" i="1" s="1"/>
  <c r="I1507" i="1"/>
  <c r="I1506" i="1" s="1"/>
  <c r="I1505" i="1" s="1"/>
  <c r="I1504" i="1" s="1"/>
  <c r="I1563" i="1"/>
  <c r="I1562" i="1" s="1"/>
  <c r="I1584" i="1"/>
  <c r="K1610" i="1"/>
  <c r="K1606" i="1" s="1"/>
  <c r="K1605" i="1" s="1"/>
  <c r="L1619" i="1"/>
  <c r="L1618" i="1" s="1"/>
  <c r="L1617" i="1" s="1"/>
  <c r="L1663" i="1"/>
  <c r="L1662" i="1" s="1"/>
  <c r="L1661" i="1" s="1"/>
  <c r="L1660" i="1" s="1"/>
  <c r="K1674" i="1"/>
  <c r="K1673" i="1" s="1"/>
  <c r="I1701" i="1"/>
  <c r="I1700" i="1" s="1"/>
  <c r="I1694" i="1" s="1"/>
  <c r="L1738" i="1"/>
  <c r="L1737" i="1" s="1"/>
  <c r="K1748" i="1"/>
  <c r="K1747" i="1" s="1"/>
  <c r="K1838" i="1"/>
  <c r="K1837" i="1" s="1"/>
  <c r="K1830" i="1" s="1"/>
  <c r="K1829" i="1" s="1"/>
  <c r="J1851" i="1"/>
  <c r="J1850" i="1" s="1"/>
  <c r="L1868" i="1"/>
  <c r="L1867" i="1" s="1"/>
  <c r="L1866" i="1" s="1"/>
  <c r="L1865" i="1" s="1"/>
  <c r="K1959" i="1"/>
  <c r="K1958" i="1" s="1"/>
  <c r="K1957" i="1" s="1"/>
  <c r="K1956" i="1" s="1"/>
  <c r="K1969" i="1"/>
  <c r="K1965" i="1" s="1"/>
  <c r="K1964" i="1" s="1"/>
  <c r="I1978" i="1"/>
  <c r="I1977" i="1" s="1"/>
  <c r="I1976" i="1" s="1"/>
  <c r="M1978" i="1"/>
  <c r="L2000" i="1"/>
  <c r="L1999" i="1" s="1"/>
  <c r="L1998" i="1" s="1"/>
  <c r="J2010" i="1"/>
  <c r="J2009" i="1" s="1"/>
  <c r="J2008" i="1" s="1"/>
  <c r="J2007" i="1" s="1"/>
  <c r="L2018" i="1"/>
  <c r="L2017" i="1" s="1"/>
  <c r="L2016" i="1" s="1"/>
  <c r="L2015" i="1" s="1"/>
  <c r="I2039" i="1"/>
  <c r="I2038" i="1" s="1"/>
  <c r="I2037" i="1" s="1"/>
  <c r="M2058" i="1"/>
  <c r="J2105" i="1"/>
  <c r="J2104" i="1" s="1"/>
  <c r="I2185" i="1"/>
  <c r="I2184" i="1" s="1"/>
  <c r="K2220" i="1"/>
  <c r="K2219" i="1" s="1"/>
  <c r="L2399" i="1"/>
  <c r="L2398" i="1" s="1"/>
  <c r="J2409" i="1"/>
  <c r="J2408" i="1" s="1"/>
  <c r="J2407" i="1" s="1"/>
  <c r="L2669" i="1"/>
  <c r="L2668" i="1" s="1"/>
  <c r="L2667" i="1" s="1"/>
  <c r="L2660" i="1" s="1"/>
  <c r="K2804" i="1"/>
  <c r="K2803" i="1" s="1"/>
  <c r="I2814" i="1"/>
  <c r="I2813" i="1" s="1"/>
  <c r="M2814" i="1"/>
  <c r="J2840" i="1"/>
  <c r="J2839" i="1" s="1"/>
  <c r="J2838" i="1" s="1"/>
  <c r="L2846" i="1"/>
  <c r="L2845" i="1" s="1"/>
  <c r="I2857" i="1"/>
  <c r="I2856" i="1" s="1"/>
  <c r="I2855" i="1" s="1"/>
  <c r="I2854" i="1" s="1"/>
  <c r="I2853" i="1" s="1"/>
  <c r="I2875" i="1"/>
  <c r="I2874" i="1" s="1"/>
  <c r="I2873" i="1" s="1"/>
  <c r="I2872" i="1" s="1"/>
  <c r="J2904" i="1"/>
  <c r="J2903" i="1" s="1"/>
  <c r="K2940" i="1"/>
  <c r="K2939" i="1" s="1"/>
  <c r="K2938" i="1" s="1"/>
  <c r="K2937" i="1" s="1"/>
  <c r="J2955" i="1"/>
  <c r="J2951" i="1" s="1"/>
  <c r="J2950" i="1" s="1"/>
  <c r="K2955" i="1"/>
  <c r="K2951" i="1" s="1"/>
  <c r="K2950" i="1" s="1"/>
  <c r="L2955" i="1"/>
  <c r="L2951" i="1" s="1"/>
  <c r="L2950" i="1" s="1"/>
  <c r="I2966" i="1"/>
  <c r="M2966" i="1"/>
  <c r="N2966" i="1" s="1"/>
  <c r="K2966" i="1"/>
  <c r="L2987" i="1"/>
  <c r="L2986" i="1" s="1"/>
  <c r="M2993" i="1"/>
  <c r="L3015" i="1"/>
  <c r="L3014" i="1" s="1"/>
  <c r="L3013" i="1" s="1"/>
  <c r="L3006" i="1" s="1"/>
  <c r="I3015" i="1"/>
  <c r="I3014" i="1" s="1"/>
  <c r="I3013" i="1" s="1"/>
  <c r="I3006" i="1" s="1"/>
  <c r="M3015" i="1"/>
  <c r="K3032" i="1"/>
  <c r="K3028" i="1" s="1"/>
  <c r="K3027" i="1" s="1"/>
  <c r="K3020" i="1" s="1"/>
  <c r="L3041" i="1"/>
  <c r="L3040" i="1" s="1"/>
  <c r="L3039" i="1" s="1"/>
  <c r="I3041" i="1"/>
  <c r="I3040" i="1" s="1"/>
  <c r="I3039" i="1" s="1"/>
  <c r="K3063" i="1"/>
  <c r="K3062" i="1" s="1"/>
  <c r="K3061" i="1" s="1"/>
  <c r="L3063" i="1"/>
  <c r="L3062" i="1" s="1"/>
  <c r="L3061" i="1" s="1"/>
  <c r="I3073" i="1"/>
  <c r="I3072" i="1" s="1"/>
  <c r="I3071" i="1" s="1"/>
  <c r="I3070" i="1" s="1"/>
  <c r="M3073" i="1"/>
  <c r="J3073" i="1"/>
  <c r="J3072" i="1" s="1"/>
  <c r="J3071" i="1" s="1"/>
  <c r="J3070" i="1" s="1"/>
  <c r="K3081" i="1"/>
  <c r="K3080" i="1" s="1"/>
  <c r="K3079" i="1" s="1"/>
  <c r="K3078" i="1" s="1"/>
  <c r="L3081" i="1"/>
  <c r="L3080" i="1" s="1"/>
  <c r="L3079" i="1" s="1"/>
  <c r="L3078" i="1" s="1"/>
  <c r="L3098" i="1"/>
  <c r="L3097" i="1" s="1"/>
  <c r="L3096" i="1" s="1"/>
  <c r="J3110" i="1"/>
  <c r="K3110" i="1"/>
  <c r="L3141" i="1"/>
  <c r="L3140" i="1" s="1"/>
  <c r="L3139" i="1" s="1"/>
  <c r="L3138" i="1" s="1"/>
  <c r="I3141" i="1"/>
  <c r="I3140" i="1" s="1"/>
  <c r="I3139" i="1" s="1"/>
  <c r="I3138" i="1" s="1"/>
  <c r="M3141" i="1"/>
  <c r="K3151" i="1"/>
  <c r="I3162" i="1"/>
  <c r="I3161" i="1" s="1"/>
  <c r="I3160" i="1" s="1"/>
  <c r="M3162" i="1"/>
  <c r="J3162" i="1"/>
  <c r="J3161" i="1" s="1"/>
  <c r="J3160" i="1" s="1"/>
  <c r="L3171" i="1"/>
  <c r="L3170" i="1" s="1"/>
  <c r="L3169" i="1" s="1"/>
  <c r="L3168" i="1" s="1"/>
  <c r="L3167" i="1" s="1"/>
  <c r="I3171" i="1"/>
  <c r="I3170" i="1" s="1"/>
  <c r="I3169" i="1" s="1"/>
  <c r="I3168" i="1" s="1"/>
  <c r="I3167" i="1" s="1"/>
  <c r="M3171" i="1"/>
  <c r="K3198" i="1"/>
  <c r="K3197" i="1" s="1"/>
  <c r="L3212" i="1"/>
  <c r="L3211" i="1" s="1"/>
  <c r="I3212" i="1"/>
  <c r="I3211" i="1" s="1"/>
  <c r="J3224" i="1"/>
  <c r="J3223" i="1" s="1"/>
  <c r="M3241" i="1"/>
  <c r="L3241" i="1"/>
  <c r="L3240" i="1" s="1"/>
  <c r="L3239" i="1" s="1"/>
  <c r="L3238" i="1" s="1"/>
  <c r="L3256" i="1"/>
  <c r="L3252" i="1" s="1"/>
  <c r="L3251" i="1" s="1"/>
  <c r="M3256" i="1"/>
  <c r="K3331" i="1"/>
  <c r="K3327" i="1" s="1"/>
  <c r="K3326" i="1" s="1"/>
  <c r="I3362" i="1"/>
  <c r="I3361" i="1" s="1"/>
  <c r="I3360" i="1" s="1"/>
  <c r="I3380" i="1"/>
  <c r="I3379" i="1" s="1"/>
  <c r="I3378" i="1" s="1"/>
  <c r="I3377" i="1" s="1"/>
  <c r="M3380" i="1"/>
  <c r="K3391" i="1"/>
  <c r="K3390" i="1" s="1"/>
  <c r="L3391" i="1"/>
  <c r="L3390" i="1" s="1"/>
  <c r="M3399" i="1"/>
  <c r="J3399" i="1"/>
  <c r="J3398" i="1" s="1"/>
  <c r="J3397" i="1" s="1"/>
  <c r="K3432" i="1"/>
  <c r="K3431" i="1" s="1"/>
  <c r="J3444" i="1"/>
  <c r="J3443" i="1" s="1"/>
  <c r="K3450" i="1"/>
  <c r="K3449" i="1" s="1"/>
  <c r="L3450" i="1"/>
  <c r="L3449" i="1" s="1"/>
  <c r="K3459" i="1"/>
  <c r="K3476" i="1"/>
  <c r="K3475" i="1" s="1"/>
  <c r="M3485" i="1"/>
  <c r="I3502" i="1"/>
  <c r="I3501" i="1" s="1"/>
  <c r="I3500" i="1" s="1"/>
  <c r="I3499" i="1" s="1"/>
  <c r="I3516" i="1"/>
  <c r="I3515" i="1" s="1"/>
  <c r="J3551" i="1"/>
  <c r="J3550" i="1" s="1"/>
  <c r="K3551" i="1"/>
  <c r="K3550" i="1" s="1"/>
  <c r="M3583" i="1"/>
  <c r="J3593" i="1"/>
  <c r="L3593" i="1"/>
  <c r="L3641" i="1"/>
  <c r="L3640" i="1" s="1"/>
  <c r="L3639" i="1" s="1"/>
  <c r="L3638" i="1" s="1"/>
  <c r="L3637" i="1" s="1"/>
  <c r="L3629" i="1" s="1"/>
  <c r="I3655" i="1"/>
  <c r="I3654" i="1" s="1"/>
  <c r="I3653" i="1" s="1"/>
  <c r="J3655" i="1"/>
  <c r="J3654" i="1" s="1"/>
  <c r="J3653" i="1" s="1"/>
  <c r="L3673" i="1"/>
  <c r="L3672" i="1" s="1"/>
  <c r="L3671" i="1" s="1"/>
  <c r="I3680" i="1"/>
  <c r="K3694" i="1"/>
  <c r="K3693" i="1" s="1"/>
  <c r="K3692" i="1" s="1"/>
  <c r="L3694" i="1"/>
  <c r="L3693" i="1" s="1"/>
  <c r="L3692" i="1" s="1"/>
  <c r="J3706" i="1"/>
  <c r="K3706" i="1"/>
  <c r="J3725" i="1"/>
  <c r="J3724" i="1" s="1"/>
  <c r="L3733" i="1"/>
  <c r="L3732" i="1" s="1"/>
  <c r="J3765" i="1"/>
  <c r="J3764" i="1" s="1"/>
  <c r="J3763" i="1" s="1"/>
  <c r="J3762" i="1" s="1"/>
  <c r="I3783" i="1"/>
  <c r="I3782" i="1" s="1"/>
  <c r="J3783" i="1"/>
  <c r="J3782" i="1" s="1"/>
  <c r="J3831" i="1"/>
  <c r="J3830" i="1" s="1"/>
  <c r="J3825" i="1" s="1"/>
  <c r="J3824" i="1" s="1"/>
  <c r="K3831" i="1"/>
  <c r="K3830" i="1" s="1"/>
  <c r="K3825" i="1" s="1"/>
  <c r="K3824" i="1" s="1"/>
  <c r="J3845" i="1"/>
  <c r="J3844" i="1" s="1"/>
  <c r="J3839" i="1" s="1"/>
  <c r="I3876" i="1"/>
  <c r="J3876" i="1"/>
  <c r="L3913" i="1"/>
  <c r="J3923" i="1"/>
  <c r="L3960" i="1"/>
  <c r="L3959" i="1" s="1"/>
  <c r="J3975" i="1"/>
  <c r="J3974" i="1" s="1"/>
  <c r="M3998" i="1"/>
  <c r="J4048" i="1"/>
  <c r="J4047" i="1" s="1"/>
  <c r="J4046" i="1" s="1"/>
  <c r="K4048" i="1"/>
  <c r="K4047" i="1" s="1"/>
  <c r="K4046" i="1" s="1"/>
  <c r="K4367" i="1"/>
  <c r="L1254" i="1"/>
  <c r="L1250" i="1" s="1"/>
  <c r="L1249" i="1" s="1"/>
  <c r="I1263" i="1"/>
  <c r="I1262" i="1" s="1"/>
  <c r="I1261" i="1" s="1"/>
  <c r="L1285" i="1"/>
  <c r="L1284" i="1" s="1"/>
  <c r="L1283" i="1" s="1"/>
  <c r="K1315" i="1"/>
  <c r="K1314" i="1" s="1"/>
  <c r="K1313" i="1" s="1"/>
  <c r="J1327" i="1"/>
  <c r="I1382" i="1"/>
  <c r="I1381" i="1" s="1"/>
  <c r="M1382" i="1"/>
  <c r="L1392" i="1"/>
  <c r="J1403" i="1"/>
  <c r="J1402" i="1" s="1"/>
  <c r="J1401" i="1" s="1"/>
  <c r="I1434" i="1"/>
  <c r="I1433" i="1" s="1"/>
  <c r="I1432" i="1" s="1"/>
  <c r="I1431" i="1" s="1"/>
  <c r="L4367" i="1"/>
  <c r="K4380" i="1"/>
  <c r="K4546" i="1"/>
  <c r="I4559" i="1"/>
  <c r="J4584" i="1"/>
  <c r="J4577" i="1" s="1"/>
  <c r="I4584" i="1"/>
  <c r="I4577" i="1" s="1"/>
  <c r="M4625" i="1"/>
  <c r="I4647" i="1"/>
  <c r="J4674" i="1"/>
  <c r="J4673" i="1" s="1"/>
  <c r="J4672" i="1" s="1"/>
  <c r="J4671" i="1" s="1"/>
  <c r="L4687" i="1"/>
  <c r="L4683" i="1" s="1"/>
  <c r="L4682" i="1" s="1"/>
  <c r="I4687" i="1"/>
  <c r="I4683" i="1" s="1"/>
  <c r="I4682" i="1" s="1"/>
  <c r="J4687" i="1"/>
  <c r="J4683" i="1" s="1"/>
  <c r="J4682" i="1" s="1"/>
  <c r="K4706" i="1"/>
  <c r="K4705" i="1" s="1"/>
  <c r="K4704" i="1" s="1"/>
  <c r="L4706" i="1"/>
  <c r="L4705" i="1" s="1"/>
  <c r="L4704" i="1" s="1"/>
  <c r="K4719" i="1"/>
  <c r="K4718" i="1" s="1"/>
  <c r="K4717" i="1" s="1"/>
  <c r="I4719" i="1"/>
  <c r="I4718" i="1" s="1"/>
  <c r="I4717" i="1" s="1"/>
  <c r="J4728" i="1"/>
  <c r="M4754" i="1"/>
  <c r="K4764" i="1"/>
  <c r="L4764" i="1"/>
  <c r="K4784" i="1"/>
  <c r="K4780" i="1" s="1"/>
  <c r="K4779" i="1" s="1"/>
  <c r="J4791" i="1"/>
  <c r="K4803" i="1"/>
  <c r="K4802" i="1" s="1"/>
  <c r="K4801" i="1" s="1"/>
  <c r="L4803" i="1"/>
  <c r="L4802" i="1" s="1"/>
  <c r="L4801" i="1" s="1"/>
  <c r="K4817" i="1"/>
  <c r="K4816" i="1" s="1"/>
  <c r="J4847" i="1"/>
  <c r="J4846" i="1" s="1"/>
  <c r="J4845" i="1" s="1"/>
  <c r="K4847" i="1"/>
  <c r="K4846" i="1" s="1"/>
  <c r="K4845" i="1" s="1"/>
  <c r="L4877" i="1"/>
  <c r="L4876" i="1" s="1"/>
  <c r="L4875" i="1" s="1"/>
  <c r="I4877" i="1"/>
  <c r="I4876" i="1" s="1"/>
  <c r="I4875" i="1" s="1"/>
  <c r="J4887" i="1"/>
  <c r="J4886" i="1" s="1"/>
  <c r="K4887" i="1"/>
  <c r="K4886" i="1" s="1"/>
  <c r="K4912" i="1"/>
  <c r="K4908" i="1" s="1"/>
  <c r="K4907" i="1" s="1"/>
  <c r="L4912" i="1"/>
  <c r="L4908" i="1" s="1"/>
  <c r="L4907" i="1" s="1"/>
  <c r="L4936" i="1"/>
  <c r="L4935" i="1" s="1"/>
  <c r="L4930" i="1" s="1"/>
  <c r="J4943" i="1"/>
  <c r="J4942" i="1" s="1"/>
  <c r="J4941" i="1" s="1"/>
  <c r="K4943" i="1"/>
  <c r="K4942" i="1" s="1"/>
  <c r="K4941" i="1" s="1"/>
  <c r="L4943" i="1"/>
  <c r="L4942" i="1" s="1"/>
  <c r="L4941" i="1" s="1"/>
  <c r="K4963" i="1"/>
  <c r="K4959" i="1" s="1"/>
  <c r="K4958" i="1" s="1"/>
  <c r="L4963" i="1"/>
  <c r="L4959" i="1" s="1"/>
  <c r="L4958" i="1" s="1"/>
  <c r="K4979" i="1"/>
  <c r="K4978" i="1" s="1"/>
  <c r="K4977" i="1" s="1"/>
  <c r="K4976" i="1" s="1"/>
  <c r="K4975" i="1" s="1"/>
  <c r="K4974" i="1" s="1"/>
  <c r="M4995" i="1"/>
  <c r="K4995" i="1"/>
  <c r="K4994" i="1" s="1"/>
  <c r="J5006" i="1"/>
  <c r="J5002" i="1" s="1"/>
  <c r="L5012" i="1"/>
  <c r="L5011" i="1" s="1"/>
  <c r="M5012" i="1"/>
  <c r="J5021" i="1"/>
  <c r="J5020" i="1" s="1"/>
  <c r="J5019" i="1" s="1"/>
  <c r="J5018" i="1" s="1"/>
  <c r="K5021" i="1"/>
  <c r="K5020" i="1" s="1"/>
  <c r="K5019" i="1" s="1"/>
  <c r="K5018" i="1" s="1"/>
  <c r="L5029" i="1"/>
  <c r="L5028" i="1" s="1"/>
  <c r="L5027" i="1" s="1"/>
  <c r="L5026" i="1" s="1"/>
  <c r="I5029" i="1"/>
  <c r="I5028" i="1" s="1"/>
  <c r="I5027" i="1" s="1"/>
  <c r="I5026" i="1" s="1"/>
  <c r="J5029" i="1"/>
  <c r="J5028" i="1" s="1"/>
  <c r="J5027" i="1" s="1"/>
  <c r="J5026" i="1" s="1"/>
  <c r="L4122" i="1"/>
  <c r="F141" i="1"/>
  <c r="F269" i="1"/>
  <c r="F268" i="1" s="1"/>
  <c r="F679" i="1"/>
  <c r="F3655" i="1"/>
  <c r="F3654" i="1" s="1"/>
  <c r="F3653" i="1" s="1"/>
  <c r="F3652" i="1" s="1"/>
  <c r="F5083" i="1"/>
  <c r="F5082" i="1" s="1"/>
  <c r="F5081" i="1" s="1"/>
  <c r="I54" i="1"/>
  <c r="I50" i="1" s="1"/>
  <c r="I49" i="1" s="1"/>
  <c r="I1021" i="1"/>
  <c r="K1027" i="1"/>
  <c r="K1063" i="1"/>
  <c r="K1062" i="1" s="1"/>
  <c r="K1061" i="1" s="1"/>
  <c r="K1060" i="1" s="1"/>
  <c r="K1083" i="1"/>
  <c r="K1077" i="1" s="1"/>
  <c r="K1076" i="1" s="1"/>
  <c r="K1069" i="1" s="1"/>
  <c r="L1110" i="1"/>
  <c r="L1109" i="1" s="1"/>
  <c r="J1110" i="1"/>
  <c r="J1109" i="1" s="1"/>
  <c r="K1123" i="1"/>
  <c r="K1122" i="1" s="1"/>
  <c r="L1149" i="1"/>
  <c r="L1148" i="1" s="1"/>
  <c r="L1147" i="1" s="1"/>
  <c r="L1163" i="1"/>
  <c r="L1162" i="1" s="1"/>
  <c r="L1161" i="1" s="1"/>
  <c r="L1160" i="1" s="1"/>
  <c r="M1178" i="1"/>
  <c r="K1188" i="1"/>
  <c r="L1188" i="1"/>
  <c r="I1188" i="1"/>
  <c r="J1188" i="1"/>
  <c r="K1201" i="1"/>
  <c r="L118" i="1"/>
  <c r="L114" i="1" s="1"/>
  <c r="L113" i="1" s="1"/>
  <c r="L107" i="1" s="1"/>
  <c r="I118" i="1"/>
  <c r="I114" i="1" s="1"/>
  <c r="I113" i="1" s="1"/>
  <c r="I107" i="1" s="1"/>
  <c r="M118" i="1"/>
  <c r="J118" i="1"/>
  <c r="J114" i="1" s="1"/>
  <c r="J113" i="1" s="1"/>
  <c r="J107" i="1" s="1"/>
  <c r="L136" i="1"/>
  <c r="L135" i="1" s="1"/>
  <c r="L176" i="1"/>
  <c r="L172" i="1" s="1"/>
  <c r="L171" i="1" s="1"/>
  <c r="K203" i="1"/>
  <c r="K199" i="1" s="1"/>
  <c r="L220" i="1"/>
  <c r="L219" i="1" s="1"/>
  <c r="J289" i="1"/>
  <c r="J288" i="1" s="1"/>
  <c r="J287" i="1" s="1"/>
  <c r="L289" i="1"/>
  <c r="L288" i="1" s="1"/>
  <c r="L287" i="1" s="1"/>
  <c r="I314" i="1"/>
  <c r="I313" i="1" s="1"/>
  <c r="I312" i="1" s="1"/>
  <c r="J324" i="1"/>
  <c r="J320" i="1" s="1"/>
  <c r="J319" i="1" s="1"/>
  <c r="M341" i="1"/>
  <c r="N341" i="1" s="1"/>
  <c r="J341" i="1"/>
  <c r="I1027" i="1"/>
  <c r="J1063" i="1"/>
  <c r="J1062" i="1" s="1"/>
  <c r="J1061" i="1" s="1"/>
  <c r="J1060" i="1" s="1"/>
  <c r="I533" i="1"/>
  <c r="K549" i="1"/>
  <c r="L591" i="1"/>
  <c r="L590" i="1" s="1"/>
  <c r="J598" i="1"/>
  <c r="K598" i="1"/>
  <c r="L610" i="1"/>
  <c r="J636" i="1"/>
  <c r="J632" i="1" s="1"/>
  <c r="J631" i="1" s="1"/>
  <c r="K636" i="1"/>
  <c r="K632" i="1" s="1"/>
  <c r="K631" i="1" s="1"/>
  <c r="L636" i="1"/>
  <c r="L632" i="1" s="1"/>
  <c r="L631" i="1" s="1"/>
  <c r="I644" i="1"/>
  <c r="I643" i="1" s="1"/>
  <c r="J644" i="1"/>
  <c r="J643" i="1" s="1"/>
  <c r="K670" i="1"/>
  <c r="L670" i="1"/>
  <c r="I679" i="1"/>
  <c r="I689" i="1"/>
  <c r="I688" i="1" s="1"/>
  <c r="I687" i="1" s="1"/>
  <c r="I717" i="1"/>
  <c r="I712" i="1" s="1"/>
  <c r="K761" i="1"/>
  <c r="M761" i="1"/>
  <c r="N761" i="1" s="1"/>
  <c r="J784" i="1"/>
  <c r="K810" i="1"/>
  <c r="K809" i="1" s="1"/>
  <c r="J837" i="1"/>
  <c r="K837" i="1"/>
  <c r="L837" i="1"/>
  <c r="L872" i="1"/>
  <c r="L871" i="1" s="1"/>
  <c r="L870" i="1" s="1"/>
  <c r="L864" i="1" s="1"/>
  <c r="I872" i="1"/>
  <c r="I871" i="1" s="1"/>
  <c r="I870" i="1" s="1"/>
  <c r="I864" i="1" s="1"/>
  <c r="M872" i="1"/>
  <c r="J893" i="1"/>
  <c r="J892" i="1" s="1"/>
  <c r="J891" i="1" s="1"/>
  <c r="J890" i="1" s="1"/>
  <c r="K911" i="1"/>
  <c r="K910" i="1" s="1"/>
  <c r="K909" i="1" s="1"/>
  <c r="K908" i="1" s="1"/>
  <c r="J936" i="1"/>
  <c r="J935" i="1" s="1"/>
  <c r="J934" i="1" s="1"/>
  <c r="M946" i="1"/>
  <c r="L946" i="1"/>
  <c r="L945" i="1" s="1"/>
  <c r="L944" i="1" s="1"/>
  <c r="J962" i="1"/>
  <c r="J961" i="1" s="1"/>
  <c r="I962" i="1"/>
  <c r="I961" i="1" s="1"/>
  <c r="M962" i="1"/>
  <c r="K2105" i="1"/>
  <c r="K2104" i="1" s="1"/>
  <c r="I2364" i="1"/>
  <c r="I2363" i="1" s="1"/>
  <c r="I2362" i="1" s="1"/>
  <c r="M2364" i="1"/>
  <c r="I2388" i="1"/>
  <c r="I2387" i="1" s="1"/>
  <c r="I2386" i="1" s="1"/>
  <c r="I2385" i="1" s="1"/>
  <c r="I2541" i="1"/>
  <c r="I2540" i="1" s="1"/>
  <c r="L2904" i="1"/>
  <c r="L2903" i="1" s="1"/>
  <c r="M2940" i="1"/>
  <c r="I1209" i="1"/>
  <c r="I1208" i="1" s="1"/>
  <c r="M1209" i="1"/>
  <c r="K1254" i="1"/>
  <c r="K1250" i="1" s="1"/>
  <c r="K1249" i="1" s="1"/>
  <c r="K1285" i="1"/>
  <c r="K1284" i="1" s="1"/>
  <c r="K1283" i="1" s="1"/>
  <c r="K1303" i="1"/>
  <c r="K1302" i="1" s="1"/>
  <c r="K1301" i="1" s="1"/>
  <c r="K1300" i="1" s="1"/>
  <c r="I1327" i="1"/>
  <c r="K1392" i="1"/>
  <c r="I1403" i="1"/>
  <c r="I1402" i="1" s="1"/>
  <c r="I1401" i="1" s="1"/>
  <c r="I1453" i="1"/>
  <c r="I1452" i="1" s="1"/>
  <c r="J1526" i="1"/>
  <c r="J1522" i="1" s="1"/>
  <c r="J1521" i="1" s="1"/>
  <c r="K1526" i="1"/>
  <c r="K1522" i="1" s="1"/>
  <c r="K1521" i="1" s="1"/>
  <c r="L1536" i="1"/>
  <c r="I1536" i="1"/>
  <c r="J1536" i="1"/>
  <c r="K1536" i="1"/>
  <c r="L1584" i="1"/>
  <c r="I1610" i="1"/>
  <c r="I1606" i="1" s="1"/>
  <c r="I1605" i="1" s="1"/>
  <c r="K1619" i="1"/>
  <c r="K1618" i="1" s="1"/>
  <c r="K1617" i="1" s="1"/>
  <c r="I1655" i="1"/>
  <c r="I1654" i="1" s="1"/>
  <c r="I1649" i="1" s="1"/>
  <c r="I1648" i="1" s="1"/>
  <c r="J1674" i="1"/>
  <c r="J1673" i="1" s="1"/>
  <c r="L1682" i="1"/>
  <c r="L1681" i="1" s="1"/>
  <c r="L1680" i="1" s="1"/>
  <c r="L1722" i="1"/>
  <c r="L1721" i="1" s="1"/>
  <c r="K1738" i="1"/>
  <c r="K1737" i="1" s="1"/>
  <c r="J1748" i="1"/>
  <c r="J1747" i="1" s="1"/>
  <c r="J1797" i="1"/>
  <c r="J1796" i="1" s="1"/>
  <c r="J1795" i="1" s="1"/>
  <c r="J1794" i="1" s="1"/>
  <c r="J1838" i="1"/>
  <c r="J1837" i="1" s="1"/>
  <c r="J1830" i="1" s="1"/>
  <c r="J1829" i="1" s="1"/>
  <c r="I1851" i="1"/>
  <c r="I1850" i="1" s="1"/>
  <c r="L1885" i="1"/>
  <c r="I1885" i="1"/>
  <c r="M1885" i="1"/>
  <c r="N1885" i="1" s="1"/>
  <c r="J1885" i="1"/>
  <c r="I1895" i="1"/>
  <c r="M1895" i="1"/>
  <c r="N1895" i="1" s="1"/>
  <c r="K2000" i="1"/>
  <c r="K1999" i="1" s="1"/>
  <c r="K1998" i="1" s="1"/>
  <c r="I2010" i="1"/>
  <c r="I2009" i="1" s="1"/>
  <c r="I2008" i="1" s="1"/>
  <c r="I2007" i="1" s="1"/>
  <c r="M2010" i="1"/>
  <c r="K2110" i="1"/>
  <c r="I2118" i="1"/>
  <c r="L2166" i="1"/>
  <c r="L2165" i="1" s="1"/>
  <c r="L2164" i="1" s="1"/>
  <c r="L2163" i="1" s="1"/>
  <c r="I2166" i="1"/>
  <c r="I2165" i="1" s="1"/>
  <c r="I2164" i="1" s="1"/>
  <c r="I2163" i="1" s="1"/>
  <c r="J2166" i="1"/>
  <c r="J2165" i="1" s="1"/>
  <c r="J2164" i="1" s="1"/>
  <c r="J2163" i="1" s="1"/>
  <c r="L2185" i="1"/>
  <c r="L2184" i="1" s="1"/>
  <c r="K2207" i="1"/>
  <c r="K2206" i="1" s="1"/>
  <c r="K2199" i="1" s="1"/>
  <c r="K2198" i="1" s="1"/>
  <c r="J2220" i="1"/>
  <c r="J2219" i="1" s="1"/>
  <c r="M2237" i="1"/>
  <c r="L2237" i="1"/>
  <c r="L2236" i="1" s="1"/>
  <c r="L2235" i="1" s="1"/>
  <c r="L2234" i="1" s="1"/>
  <c r="K2237" i="1"/>
  <c r="K2236" i="1" s="1"/>
  <c r="K2235" i="1" s="1"/>
  <c r="K2234" i="1" s="1"/>
  <c r="I2262" i="1"/>
  <c r="K2262" i="1"/>
  <c r="J2283" i="1"/>
  <c r="J2282" i="1" s="1"/>
  <c r="K2307" i="1"/>
  <c r="F1663" i="1"/>
  <c r="F1662" i="1" s="1"/>
  <c r="F1661" i="1" s="1"/>
  <c r="F1660" i="1" s="1"/>
  <c r="F4764" i="1"/>
  <c r="F352" i="1"/>
  <c r="F3947" i="1"/>
  <c r="F3946" i="1" s="1"/>
  <c r="F3935" i="1" s="1"/>
  <c r="K136" i="1"/>
  <c r="K135" i="1" s="1"/>
  <c r="F2611" i="1"/>
  <c r="F5694" i="1"/>
  <c r="F5690" i="1" s="1"/>
  <c r="F4048" i="1"/>
  <c r="F4047" i="1" s="1"/>
  <c r="F4046" i="1" s="1"/>
  <c r="F5158" i="1"/>
  <c r="F5905" i="1"/>
  <c r="F5904" i="1" s="1"/>
  <c r="F5903" i="1" s="1"/>
  <c r="F4803" i="1"/>
  <c r="F4802" i="1" s="1"/>
  <c r="F4801" i="1" s="1"/>
  <c r="J549" i="1"/>
  <c r="K2333" i="1"/>
  <c r="K2329" i="1" s="1"/>
  <c r="K2328" i="1" s="1"/>
  <c r="I2333" i="1"/>
  <c r="I2329" i="1" s="1"/>
  <c r="I2328" i="1" s="1"/>
  <c r="L2342" i="1"/>
  <c r="L2341" i="1" s="1"/>
  <c r="L2340" i="1" s="1"/>
  <c r="I2342" i="1"/>
  <c r="I2341" i="1" s="1"/>
  <c r="I2340" i="1" s="1"/>
  <c r="M2342" i="1"/>
  <c r="K2364" i="1"/>
  <c r="K2363" i="1" s="1"/>
  <c r="K2362" i="1" s="1"/>
  <c r="L2364" i="1"/>
  <c r="L2363" i="1" s="1"/>
  <c r="L2362" i="1" s="1"/>
  <c r="I2380" i="1"/>
  <c r="I2379" i="1" s="1"/>
  <c r="M2380" i="1"/>
  <c r="J2380" i="1"/>
  <c r="J2379" i="1" s="1"/>
  <c r="K2388" i="1"/>
  <c r="K2387" i="1" s="1"/>
  <c r="K2386" i="1" s="1"/>
  <c r="K2385" i="1" s="1"/>
  <c r="L2388" i="1"/>
  <c r="L2387" i="1" s="1"/>
  <c r="L2386" i="1" s="1"/>
  <c r="L2385" i="1" s="1"/>
  <c r="I2399" i="1"/>
  <c r="I2398" i="1" s="1"/>
  <c r="M2399" i="1"/>
  <c r="L2409" i="1"/>
  <c r="L2408" i="1" s="1"/>
  <c r="L2407" i="1" s="1"/>
  <c r="I2409" i="1"/>
  <c r="I2408" i="1" s="1"/>
  <c r="I2407" i="1" s="1"/>
  <c r="L2461" i="1"/>
  <c r="L2460" i="1" s="1"/>
  <c r="L2459" i="1" s="1"/>
  <c r="I2461" i="1"/>
  <c r="I2460" i="1" s="1"/>
  <c r="I2459" i="1" s="1"/>
  <c r="M2461" i="1"/>
  <c r="L2476" i="1"/>
  <c r="L2475" i="1" s="1"/>
  <c r="L2470" i="1" s="1"/>
  <c r="L2469" i="1" s="1"/>
  <c r="M2476" i="1"/>
  <c r="K2485" i="1"/>
  <c r="K2484" i="1" s="1"/>
  <c r="L2506" i="1"/>
  <c r="L2505" i="1" s="1"/>
  <c r="L2504" i="1" s="1"/>
  <c r="L2503" i="1" s="1"/>
  <c r="L2502" i="1" s="1"/>
  <c r="I2506" i="1"/>
  <c r="I2505" i="1" s="1"/>
  <c r="I2504" i="1" s="1"/>
  <c r="I2503" i="1" s="1"/>
  <c r="I2502" i="1" s="1"/>
  <c r="K2527" i="1"/>
  <c r="K2526" i="1" s="1"/>
  <c r="K2525" i="1" s="1"/>
  <c r="K2524" i="1" s="1"/>
  <c r="L2527" i="1"/>
  <c r="L2526" i="1" s="1"/>
  <c r="L2525" i="1" s="1"/>
  <c r="L2524" i="1" s="1"/>
  <c r="J2541" i="1"/>
  <c r="J2540" i="1" s="1"/>
  <c r="K2541" i="1"/>
  <c r="K2540" i="1" s="1"/>
  <c r="K2569" i="1"/>
  <c r="K2568" i="1" s="1"/>
  <c r="I2586" i="1"/>
  <c r="I2585" i="1" s="1"/>
  <c r="I2584" i="1" s="1"/>
  <c r="I2583" i="1" s="1"/>
  <c r="L2611" i="1"/>
  <c r="I2611" i="1"/>
  <c r="M2611" i="1"/>
  <c r="N2611" i="1" s="1"/>
  <c r="J2611" i="1"/>
  <c r="K2611" i="1"/>
  <c r="I2624" i="1"/>
  <c r="K2632" i="1"/>
  <c r="K2631" i="1" s="1"/>
  <c r="L2639" i="1"/>
  <c r="L2638" i="1" s="1"/>
  <c r="I2639" i="1"/>
  <c r="I2638" i="1" s="1"/>
  <c r="I2669" i="1"/>
  <c r="I2668" i="1" s="1"/>
  <c r="I2667" i="1" s="1"/>
  <c r="I2660" i="1" s="1"/>
  <c r="M2669" i="1"/>
  <c r="K2686" i="1"/>
  <c r="K2682" i="1" s="1"/>
  <c r="K2681" i="1" s="1"/>
  <c r="K2674" i="1" s="1"/>
  <c r="I2686" i="1"/>
  <c r="I2682" i="1" s="1"/>
  <c r="I2681" i="1" s="1"/>
  <c r="I2674" i="1" s="1"/>
  <c r="L2695" i="1"/>
  <c r="L2694" i="1" s="1"/>
  <c r="L2693" i="1" s="1"/>
  <c r="I2695" i="1"/>
  <c r="I2694" i="1" s="1"/>
  <c r="I2693" i="1" s="1"/>
  <c r="K2720" i="1"/>
  <c r="K2719" i="1" s="1"/>
  <c r="K2718" i="1" s="1"/>
  <c r="L2720" i="1"/>
  <c r="L2719" i="1" s="1"/>
  <c r="L2718" i="1" s="1"/>
  <c r="I2730" i="1"/>
  <c r="I2729" i="1" s="1"/>
  <c r="I2728" i="1" s="1"/>
  <c r="I2727" i="1" s="1"/>
  <c r="M2730" i="1"/>
  <c r="J2730" i="1"/>
  <c r="J2729" i="1" s="1"/>
  <c r="J2728" i="1" s="1"/>
  <c r="J2727" i="1" s="1"/>
  <c r="K2738" i="1"/>
  <c r="K2737" i="1" s="1"/>
  <c r="K2736" i="1" s="1"/>
  <c r="K2735" i="1" s="1"/>
  <c r="L2738" i="1"/>
  <c r="L2737" i="1" s="1"/>
  <c r="L2736" i="1" s="1"/>
  <c r="L2735" i="1" s="1"/>
  <c r="J2783" i="1"/>
  <c r="J2782" i="1" s="1"/>
  <c r="J2776" i="1" s="1"/>
  <c r="K2783" i="1"/>
  <c r="K2782" i="1" s="1"/>
  <c r="K2776" i="1" s="1"/>
  <c r="L2890" i="1"/>
  <c r="L2889" i="1" s="1"/>
  <c r="I3188" i="1"/>
  <c r="I3187" i="1" s="1"/>
  <c r="I3186" i="1" s="1"/>
  <c r="I3185" i="1" s="1"/>
  <c r="I2804" i="1"/>
  <c r="I2803" i="1" s="1"/>
  <c r="J2804" i="1"/>
  <c r="J2803" i="1" s="1"/>
  <c r="K2814" i="1"/>
  <c r="K2813" i="1" s="1"/>
  <c r="L2814" i="1"/>
  <c r="L2813" i="1" s="1"/>
  <c r="I2819" i="1"/>
  <c r="J2819" i="1"/>
  <c r="L2829" i="1"/>
  <c r="L2857" i="1"/>
  <c r="L2856" i="1" s="1"/>
  <c r="L2855" i="1" s="1"/>
  <c r="L2854" i="1" s="1"/>
  <c r="L2853" i="1" s="1"/>
  <c r="M2857" i="1"/>
  <c r="K2875" i="1"/>
  <c r="K2874" i="1" s="1"/>
  <c r="K2873" i="1" s="1"/>
  <c r="K2872" i="1" s="1"/>
  <c r="J2890" i="1"/>
  <c r="J2889" i="1" s="1"/>
  <c r="K2890" i="1"/>
  <c r="K2889" i="1" s="1"/>
  <c r="L2923" i="1"/>
  <c r="L2922" i="1" s="1"/>
  <c r="I2940" i="1"/>
  <c r="I2939" i="1" s="1"/>
  <c r="I2938" i="1" s="1"/>
  <c r="I2937" i="1" s="1"/>
  <c r="K3362" i="1"/>
  <c r="K3361" i="1" s="1"/>
  <c r="K3360" i="1" s="1"/>
  <c r="L3362" i="1"/>
  <c r="L3361" i="1" s="1"/>
  <c r="L3360" i="1" s="1"/>
  <c r="I3372" i="1"/>
  <c r="I3371" i="1" s="1"/>
  <c r="I3370" i="1" s="1"/>
  <c r="I3369" i="1" s="1"/>
  <c r="M3372" i="1"/>
  <c r="J3372" i="1"/>
  <c r="J3371" i="1" s="1"/>
  <c r="J3370" i="1" s="1"/>
  <c r="J3369" i="1" s="1"/>
  <c r="L3380" i="1"/>
  <c r="L3379" i="1" s="1"/>
  <c r="L3378" i="1" s="1"/>
  <c r="L3377" i="1" s="1"/>
  <c r="J3883" i="1"/>
  <c r="I3883" i="1"/>
  <c r="J3899" i="1"/>
  <c r="J3898" i="1" s="1"/>
  <c r="I3913" i="1"/>
  <c r="J3913" i="1"/>
  <c r="K3913" i="1"/>
  <c r="L3923" i="1"/>
  <c r="K3947" i="1"/>
  <c r="K3946" i="1" s="1"/>
  <c r="K3935" i="1" s="1"/>
  <c r="L3947" i="1"/>
  <c r="L3946" i="1" s="1"/>
  <c r="L3935" i="1" s="1"/>
  <c r="J3960" i="1"/>
  <c r="J3959" i="1" s="1"/>
  <c r="K3960" i="1"/>
  <c r="K3959" i="1" s="1"/>
  <c r="L3998" i="1"/>
  <c r="L3994" i="1" s="1"/>
  <c r="L3993" i="1" s="1"/>
  <c r="I4048" i="1"/>
  <c r="I4047" i="1" s="1"/>
  <c r="I4046" i="1" s="1"/>
  <c r="J4059" i="1"/>
  <c r="J4058" i="1" s="1"/>
  <c r="J4057" i="1" s="1"/>
  <c r="J4056" i="1" s="1"/>
  <c r="I4079" i="1"/>
  <c r="J4079" i="1"/>
  <c r="M4117" i="1"/>
  <c r="J4117" i="1"/>
  <c r="J4116" i="1" s="1"/>
  <c r="J4234" i="1"/>
  <c r="J4233" i="1" s="1"/>
  <c r="J4232" i="1" s="1"/>
  <c r="J4231" i="1" s="1"/>
  <c r="J4329" i="1"/>
  <c r="J4328" i="1" s="1"/>
  <c r="J4380" i="1"/>
  <c r="L4546" i="1"/>
  <c r="I4546" i="1"/>
  <c r="M4559" i="1"/>
  <c r="N4559" i="1" s="1"/>
  <c r="M4570" i="1"/>
  <c r="K3765" i="1"/>
  <c r="K3764" i="1" s="1"/>
  <c r="K3763" i="1" s="1"/>
  <c r="K3762" i="1" s="1"/>
  <c r="K5006" i="1"/>
  <c r="K5002" i="1" s="1"/>
  <c r="L5182" i="1"/>
  <c r="L5181" i="1" s="1"/>
  <c r="L5180" i="1" s="1"/>
  <c r="L5179" i="1" s="1"/>
  <c r="I5203" i="1"/>
  <c r="I5484" i="1"/>
  <c r="K3130" i="1"/>
  <c r="K3129" i="1" s="1"/>
  <c r="K3128" i="1" s="1"/>
  <c r="I4273" i="1"/>
  <c r="I4272" i="1" s="1"/>
  <c r="I4271" i="1" s="1"/>
  <c r="I4270" i="1" s="1"/>
  <c r="F2987" i="1"/>
  <c r="F2986" i="1" s="1"/>
  <c r="F3241" i="1"/>
  <c r="F3240" i="1" s="1"/>
  <c r="F3239" i="1" s="1"/>
  <c r="F3238" i="1" s="1"/>
  <c r="F3399" i="1"/>
  <c r="F3398" i="1" s="1"/>
  <c r="F3397" i="1" s="1"/>
  <c r="F2940" i="1"/>
  <c r="F2939" i="1" s="1"/>
  <c r="F2938" i="1" s="1"/>
  <c r="F2937" i="1" s="1"/>
  <c r="J3853" i="1"/>
  <c r="K1663" i="1"/>
  <c r="K1662" i="1" s="1"/>
  <c r="K1661" i="1" s="1"/>
  <c r="K1660" i="1" s="1"/>
  <c r="K2095" i="1"/>
  <c r="K2094" i="1" s="1"/>
  <c r="L5203" i="1"/>
  <c r="J5677" i="1"/>
  <c r="J5676" i="1" s="1"/>
  <c r="J5675" i="1" s="1"/>
  <c r="L2095" i="1"/>
  <c r="L2094" i="1" s="1"/>
  <c r="I3923" i="1"/>
  <c r="L4728" i="1"/>
  <c r="F1600" i="1"/>
  <c r="F1599" i="1" s="1"/>
  <c r="F1598" i="1" s="1"/>
  <c r="F1597" i="1" s="1"/>
  <c r="F2342" i="1"/>
  <c r="F2341" i="1" s="1"/>
  <c r="F2340" i="1" s="1"/>
  <c r="F2873" i="1"/>
  <c r="F2872" i="1" s="1"/>
  <c r="F4565" i="1"/>
  <c r="F4833" i="1"/>
  <c r="F4832" i="1" s="1"/>
  <c r="F5062" i="1"/>
  <c r="K4391" i="1"/>
  <c r="K4387" i="1" s="1"/>
  <c r="M1600" i="1"/>
  <c r="M1610" i="1"/>
  <c r="K1701" i="1"/>
  <c r="K1700" i="1" s="1"/>
  <c r="K1694" i="1" s="1"/>
  <c r="J2875" i="1"/>
  <c r="J2874" i="1" s="1"/>
  <c r="J2873" i="1" s="1"/>
  <c r="J2872" i="1" s="1"/>
  <c r="J2923" i="1"/>
  <c r="J2922" i="1" s="1"/>
  <c r="J3188" i="1"/>
  <c r="J3187" i="1" s="1"/>
  <c r="J3186" i="1" s="1"/>
  <c r="J3185" i="1" s="1"/>
  <c r="I4728" i="1"/>
  <c r="I5419" i="1"/>
  <c r="I5418" i="1" s="1"/>
  <c r="F3476" i="1"/>
  <c r="F3475" i="1" s="1"/>
  <c r="F5857" i="1"/>
  <c r="F5856" i="1" s="1"/>
  <c r="F5855" i="1" s="1"/>
  <c r="F5848" i="1" s="1"/>
  <c r="L1046" i="1"/>
  <c r="L1042" i="1" s="1"/>
  <c r="L1041" i="1" s="1"/>
  <c r="K1110" i="1"/>
  <c r="K1109" i="1" s="1"/>
  <c r="I1244" i="1"/>
  <c r="I1243" i="1" s="1"/>
  <c r="I1242" i="1" s="1"/>
  <c r="I1241" i="1" s="1"/>
  <c r="M1244" i="1"/>
  <c r="I1254" i="1"/>
  <c r="I1250" i="1" s="1"/>
  <c r="I1249" i="1" s="1"/>
  <c r="L1295" i="1"/>
  <c r="L1294" i="1" s="1"/>
  <c r="L1293" i="1" s="1"/>
  <c r="L1292" i="1" s="1"/>
  <c r="I1295" i="1"/>
  <c r="I1294" i="1" s="1"/>
  <c r="I1293" i="1" s="1"/>
  <c r="I1292" i="1" s="1"/>
  <c r="J1303" i="1"/>
  <c r="J1302" i="1" s="1"/>
  <c r="J1301" i="1" s="1"/>
  <c r="J1300" i="1" s="1"/>
  <c r="K1382" i="1"/>
  <c r="K1381" i="1" s="1"/>
  <c r="L1382" i="1"/>
  <c r="L1381" i="1" s="1"/>
  <c r="L1403" i="1"/>
  <c r="L1402" i="1" s="1"/>
  <c r="L1401" i="1" s="1"/>
  <c r="M1403" i="1"/>
  <c r="I1481" i="1"/>
  <c r="I1480" i="1" s="1"/>
  <c r="J1481" i="1"/>
  <c r="J1480" i="1" s="1"/>
  <c r="M1507" i="1"/>
  <c r="J1641" i="1"/>
  <c r="J1640" i="1" s="1"/>
  <c r="J1639" i="1" s="1"/>
  <c r="I1663" i="1"/>
  <c r="I1662" i="1" s="1"/>
  <c r="I1661" i="1" s="1"/>
  <c r="I1660" i="1" s="1"/>
  <c r="M1701" i="1"/>
  <c r="M2151" i="1"/>
  <c r="I2632" i="1"/>
  <c r="I2631" i="1" s="1"/>
  <c r="M2632" i="1"/>
  <c r="M837" i="1"/>
  <c r="N837" i="1" s="1"/>
  <c r="K1868" i="1"/>
  <c r="K1867" i="1" s="1"/>
  <c r="K1866" i="1" s="1"/>
  <c r="K1865" i="1" s="1"/>
  <c r="K1895" i="1"/>
  <c r="J1922" i="1"/>
  <c r="J1921" i="1" s="1"/>
  <c r="J1959" i="1"/>
  <c r="J1958" i="1" s="1"/>
  <c r="J1957" i="1" s="1"/>
  <c r="J1956" i="1" s="1"/>
  <c r="I1969" i="1"/>
  <c r="I1965" i="1" s="1"/>
  <c r="I1964" i="1" s="1"/>
  <c r="L1978" i="1"/>
  <c r="L1977" i="1" s="1"/>
  <c r="L1976" i="1" s="1"/>
  <c r="L2110" i="1"/>
  <c r="J2399" i="1"/>
  <c r="J2398" i="1" s="1"/>
  <c r="K2399" i="1"/>
  <c r="K2398" i="1" s="1"/>
  <c r="J2749" i="1"/>
  <c r="J2748" i="1" s="1"/>
  <c r="J3015" i="1"/>
  <c r="J3014" i="1" s="1"/>
  <c r="J3013" i="1" s="1"/>
  <c r="J3006" i="1" s="1"/>
  <c r="M3130" i="1"/>
  <c r="F5012" i="1"/>
  <c r="F5011" i="1" s="1"/>
  <c r="F3551" i="1"/>
  <c r="F3550" i="1" s="1"/>
  <c r="F1481" i="1"/>
  <c r="F1480" i="1" s="1"/>
  <c r="F4887" i="1"/>
  <c r="F4886" i="1" s="1"/>
  <c r="F5677" i="1"/>
  <c r="F5676" i="1" s="1"/>
  <c r="F5675" i="1" s="1"/>
  <c r="J15" i="1"/>
  <c r="J14" i="1" s="1"/>
  <c r="J13" i="1" s="1"/>
  <c r="K176" i="1"/>
  <c r="K172" i="1" s="1"/>
  <c r="K171" i="1" s="1"/>
  <c r="L237" i="1"/>
  <c r="K237" i="1"/>
  <c r="I237" i="1"/>
  <c r="M352" i="1"/>
  <c r="N352" i="1" s="1"/>
  <c r="I372" i="1"/>
  <c r="I371" i="1" s="1"/>
  <c r="L447" i="1"/>
  <c r="L446" i="1" s="1"/>
  <c r="L445" i="1" s="1"/>
  <c r="M679" i="1"/>
  <c r="N679" i="1" s="1"/>
  <c r="J2185" i="1"/>
  <c r="J2184" i="1" s="1"/>
  <c r="F1959" i="1"/>
  <c r="F1958" i="1" s="1"/>
  <c r="F1957" i="1" s="1"/>
  <c r="F1956" i="1" s="1"/>
  <c r="F5261" i="1"/>
  <c r="F5260" i="1" s="1"/>
  <c r="F5259" i="1" s="1"/>
  <c r="L1557" i="1"/>
  <c r="L1556" i="1" s="1"/>
  <c r="F220" i="1"/>
  <c r="F219" i="1" s="1"/>
  <c r="F571" i="1"/>
  <c r="F570" i="1" s="1"/>
  <c r="F885" i="1"/>
  <c r="F884" i="1" s="1"/>
  <c r="F883" i="1" s="1"/>
  <c r="F5683" i="1"/>
  <c r="F5841" i="1"/>
  <c r="F5840" i="1" s="1"/>
  <c r="F5839" i="1" s="1"/>
  <c r="F5838" i="1" s="1"/>
  <c r="L456" i="1"/>
  <c r="L2039" i="1"/>
  <c r="L2038" i="1" s="1"/>
  <c r="L2037" i="1" s="1"/>
  <c r="J2095" i="1"/>
  <c r="J2094" i="1" s="1"/>
  <c r="J2979" i="1"/>
  <c r="L3130" i="1"/>
  <c r="L3129" i="1" s="1"/>
  <c r="L3128" i="1" s="1"/>
  <c r="L993" i="1"/>
  <c r="L982" i="1" s="1"/>
  <c r="L1016" i="1"/>
  <c r="L1027" i="1"/>
  <c r="J1315" i="1"/>
  <c r="J1314" i="1" s="1"/>
  <c r="J1313" i="1" s="1"/>
  <c r="J2695" i="1"/>
  <c r="J2694" i="1" s="1"/>
  <c r="J2693" i="1" s="1"/>
  <c r="I3340" i="1"/>
  <c r="I3339" i="1" s="1"/>
  <c r="I3338" i="1" s="1"/>
  <c r="F324" i="1"/>
  <c r="F320" i="1" s="1"/>
  <c r="F319" i="1" s="1"/>
  <c r="F372" i="1"/>
  <c r="F371" i="1" s="1"/>
  <c r="F380" i="1"/>
  <c r="F379" i="1" s="1"/>
  <c r="F549" i="1"/>
  <c r="F1178" i="1"/>
  <c r="F1174" i="1" s="1"/>
  <c r="F1173" i="1" s="1"/>
  <c r="F1188" i="1"/>
  <c r="F1584" i="1"/>
  <c r="F1895" i="1"/>
  <c r="F2151" i="1"/>
  <c r="F2150" i="1" s="1"/>
  <c r="F2149" i="1" s="1"/>
  <c r="F2148" i="1" s="1"/>
  <c r="F2147" i="1" s="1"/>
  <c r="F2237" i="1"/>
  <c r="F2236" i="1" s="1"/>
  <c r="F2235" i="1" s="1"/>
  <c r="F2234" i="1" s="1"/>
  <c r="F2495" i="1"/>
  <c r="F2494" i="1" s="1"/>
  <c r="F2527" i="1"/>
  <c r="F2526" i="1" s="1"/>
  <c r="F2525" i="1" s="1"/>
  <c r="F2524" i="1" s="1"/>
  <c r="F3603" i="1"/>
  <c r="F3694" i="1"/>
  <c r="F3693" i="1" s="1"/>
  <c r="F3692" i="1" s="1"/>
  <c r="F3899" i="1"/>
  <c r="F3898" i="1" s="1"/>
  <c r="F5148" i="1"/>
  <c r="L1303" i="1"/>
  <c r="L1302" i="1" s="1"/>
  <c r="L1301" i="1" s="1"/>
  <c r="L1300" i="1" s="1"/>
  <c r="L1777" i="1"/>
  <c r="L1776" i="1" s="1"/>
  <c r="L1775" i="1" s="1"/>
  <c r="L1774" i="1" s="1"/>
  <c r="L1773" i="1" s="1"/>
  <c r="M2105" i="1"/>
  <c r="L3470" i="1"/>
  <c r="L3469" i="1" s="1"/>
  <c r="L3468" i="1" s="1"/>
  <c r="J3476" i="1"/>
  <c r="J3475" i="1" s="1"/>
  <c r="K3538" i="1"/>
  <c r="K3537" i="1" s="1"/>
  <c r="K3530" i="1" s="1"/>
  <c r="K3529" i="1" s="1"/>
  <c r="I5918" i="1"/>
  <c r="I5917" i="1" s="1"/>
  <c r="M5918" i="1"/>
  <c r="F176" i="1"/>
  <c r="F172" i="1" s="1"/>
  <c r="F171" i="1" s="1"/>
  <c r="F165" i="1" s="1"/>
  <c r="F164" i="1" s="1"/>
  <c r="F341" i="1"/>
  <c r="F1507" i="1"/>
  <c r="F1506" i="1" s="1"/>
  <c r="F1505" i="1" s="1"/>
  <c r="F1504" i="1" s="1"/>
  <c r="F2979" i="1"/>
  <c r="F3641" i="1"/>
  <c r="F3640" i="1" s="1"/>
  <c r="F3639" i="1" s="1"/>
  <c r="F3638" i="1" s="1"/>
  <c r="F3637" i="1" s="1"/>
  <c r="F3629" i="1" s="1"/>
  <c r="F3725" i="1"/>
  <c r="F3724" i="1" s="1"/>
  <c r="F3717" i="1" s="1"/>
  <c r="F5627" i="1"/>
  <c r="F5623" i="1" s="1"/>
  <c r="F5622" i="1" s="1"/>
  <c r="F1610" i="1"/>
  <c r="F1606" i="1" s="1"/>
  <c r="F1605" i="1" s="1"/>
  <c r="F2686" i="1"/>
  <c r="F2682" i="1" s="1"/>
  <c r="F2681" i="1" s="1"/>
  <c r="F2674" i="1" s="1"/>
  <c r="F3331" i="1"/>
  <c r="F3327" i="1" s="1"/>
  <c r="F3326" i="1" s="1"/>
  <c r="F5217" i="1"/>
  <c r="F5213" i="1" s="1"/>
  <c r="F5212" i="1" s="1"/>
  <c r="J591" i="1"/>
  <c r="J590" i="1" s="1"/>
  <c r="L1563" i="1"/>
  <c r="L1562" i="1" s="1"/>
  <c r="F855" i="1"/>
  <c r="F4584" i="1"/>
  <c r="F4577" i="1" s="1"/>
  <c r="F5792" i="1"/>
  <c r="F5791" i="1" s="1"/>
  <c r="F5790" i="1" s="1"/>
  <c r="F5789" i="1" s="1"/>
  <c r="F5788" i="1" s="1"/>
  <c r="L1895" i="1"/>
  <c r="F3340" i="1"/>
  <c r="F3339" i="1" s="1"/>
  <c r="F3338" i="1" s="1"/>
  <c r="F3830" i="1"/>
  <c r="F3825" i="1" s="1"/>
  <c r="F3824" i="1" s="1"/>
  <c r="F3839" i="1"/>
  <c r="F5598" i="1"/>
  <c r="F5597" i="1" s="1"/>
  <c r="F5596" i="1" s="1"/>
  <c r="F5595" i="1" s="1"/>
  <c r="F84" i="1"/>
  <c r="F83" i="1" s="1"/>
  <c r="F82" i="1" s="1"/>
  <c r="F81" i="1" s="1"/>
  <c r="F80" i="1" s="1"/>
  <c r="F717" i="1"/>
  <c r="F712" i="1" s="1"/>
  <c r="F2695" i="1"/>
  <c r="F2694" i="1" s="1"/>
  <c r="F2693" i="1" s="1"/>
  <c r="F2955" i="1"/>
  <c r="F2951" i="1" s="1"/>
  <c r="F2950" i="1" s="1"/>
  <c r="F3611" i="1"/>
  <c r="F3610" i="1" s="1"/>
  <c r="F4995" i="1"/>
  <c r="F4994" i="1" s="1"/>
  <c r="F2220" i="1"/>
  <c r="F2219" i="1" s="1"/>
  <c r="F2783" i="1"/>
  <c r="F2782" i="1" s="1"/>
  <c r="F2776" i="1" s="1"/>
  <c r="F3411" i="1"/>
  <c r="K380" i="1"/>
  <c r="K379" i="1" s="1"/>
  <c r="J689" i="1"/>
  <c r="J688" i="1" s="1"/>
  <c r="J687" i="1" s="1"/>
  <c r="L697" i="1"/>
  <c r="I837" i="1"/>
  <c r="L855" i="1"/>
  <c r="J872" i="1"/>
  <c r="J871" i="1" s="1"/>
  <c r="J870" i="1" s="1"/>
  <c r="J864" i="1" s="1"/>
  <c r="M885" i="1"/>
  <c r="M1295" i="1"/>
  <c r="K1682" i="1"/>
  <c r="K1681" i="1" s="1"/>
  <c r="K1680" i="1" s="1"/>
  <c r="I2783" i="1"/>
  <c r="I2782" i="1" s="1"/>
  <c r="I2776" i="1" s="1"/>
  <c r="M2783" i="1"/>
  <c r="M5519" i="1"/>
  <c r="J2333" i="1"/>
  <c r="J2329" i="1" s="1"/>
  <c r="J2328" i="1" s="1"/>
  <c r="K533" i="1"/>
  <c r="I784" i="1"/>
  <c r="I1557" i="1"/>
  <c r="I1556" i="1" s="1"/>
  <c r="K1641" i="1"/>
  <c r="K1640" i="1" s="1"/>
  <c r="K1639" i="1" s="1"/>
  <c r="I1797" i="1"/>
  <c r="I1796" i="1" s="1"/>
  <c r="I1795" i="1" s="1"/>
  <c r="I1794" i="1" s="1"/>
  <c r="J5110" i="1"/>
  <c r="J5106" i="1" s="1"/>
  <c r="J5105" i="1" s="1"/>
  <c r="M5141" i="1"/>
  <c r="N5141" i="1" s="1"/>
  <c r="L5148" i="1"/>
  <c r="I5248" i="1"/>
  <c r="I5244" i="1" s="1"/>
  <c r="I5243" i="1" s="1"/>
  <c r="I5237" i="1" s="1"/>
  <c r="K5519" i="1"/>
  <c r="K5501" i="1" s="1"/>
  <c r="K5646" i="1"/>
  <c r="K5642" i="1" s="1"/>
  <c r="K5637" i="1" s="1"/>
  <c r="K5636" i="1" s="1"/>
  <c r="K5635" i="1" s="1"/>
  <c r="K5634" i="1" s="1"/>
  <c r="I67" i="1"/>
  <c r="I66" i="1" s="1"/>
  <c r="J4784" i="1"/>
  <c r="J4780" i="1" s="1"/>
  <c r="J4779" i="1" s="1"/>
  <c r="I4817" i="1"/>
  <c r="I4816" i="1" s="1"/>
  <c r="M4817" i="1"/>
  <c r="L1748" i="1"/>
  <c r="L1747" i="1" s="1"/>
  <c r="F203" i="1"/>
  <c r="F199" i="1" s="1"/>
  <c r="F289" i="1"/>
  <c r="F288" i="1" s="1"/>
  <c r="F287" i="1" s="1"/>
  <c r="F1549" i="1"/>
  <c r="F2039" i="1"/>
  <c r="F2038" i="1" s="1"/>
  <c r="F2037" i="1" s="1"/>
  <c r="F2819" i="1"/>
  <c r="F2812" i="1" s="1"/>
  <c r="F2811" i="1" s="1"/>
  <c r="F3485" i="1"/>
  <c r="F3484" i="1" s="1"/>
  <c r="F3483" i="1" s="1"/>
  <c r="F3482" i="1" s="1"/>
  <c r="F3481" i="1" s="1"/>
  <c r="F4138" i="1"/>
  <c r="F4137" i="1" s="1"/>
  <c r="F4136" i="1" s="1"/>
  <c r="F4135" i="1" s="1"/>
  <c r="F4329" i="1"/>
  <c r="F4328" i="1" s="1"/>
  <c r="F1969" i="1"/>
  <c r="F1965" i="1" s="1"/>
  <c r="F1964" i="1" s="1"/>
  <c r="F5021" i="1"/>
  <c r="F5020" i="1" s="1"/>
  <c r="F5019" i="1" s="1"/>
  <c r="F5018" i="1" s="1"/>
  <c r="F5783" i="1"/>
  <c r="F5782" i="1" s="1"/>
  <c r="F3450" i="1"/>
  <c r="F3449" i="1" s="1"/>
  <c r="K118" i="1"/>
  <c r="K114" i="1" s="1"/>
  <c r="K113" i="1" s="1"/>
  <c r="K107" i="1" s="1"/>
  <c r="I500" i="1"/>
  <c r="I496" i="1" s="1"/>
  <c r="I495" i="1" s="1"/>
  <c r="I494" i="1" s="1"/>
  <c r="M500" i="1"/>
  <c r="J623" i="1"/>
  <c r="J622" i="1" s="1"/>
  <c r="J621" i="1" s="1"/>
  <c r="L885" i="1"/>
  <c r="L884" i="1" s="1"/>
  <c r="L883" i="1" s="1"/>
  <c r="J1134" i="1"/>
  <c r="J1133" i="1" s="1"/>
  <c r="J1132" i="1" s="1"/>
  <c r="J1131" i="1" s="1"/>
  <c r="J1244" i="1"/>
  <c r="J1243" i="1" s="1"/>
  <c r="J1242" i="1" s="1"/>
  <c r="J1241" i="1" s="1"/>
  <c r="F118" i="1"/>
  <c r="F114" i="1" s="1"/>
  <c r="F113" i="1" s="1"/>
  <c r="F107" i="1" s="1"/>
  <c r="F1163" i="1"/>
  <c r="F1162" i="1" s="1"/>
  <c r="F1161" i="1" s="1"/>
  <c r="F1160" i="1" s="1"/>
  <c r="F3279" i="1"/>
  <c r="F4298" i="1"/>
  <c r="F4297" i="1" s="1"/>
  <c r="F4296" i="1" s="1"/>
  <c r="F4295" i="1" s="1"/>
  <c r="F4367" i="1"/>
  <c r="F4654" i="1"/>
  <c r="F4646" i="1" s="1"/>
  <c r="F4645" i="1" s="1"/>
  <c r="F4943" i="1"/>
  <c r="F4942" i="1" s="1"/>
  <c r="F4941" i="1" s="1"/>
  <c r="F5076" i="1"/>
  <c r="F5075" i="1" s="1"/>
  <c r="F5074" i="1" s="1"/>
  <c r="F5285" i="1"/>
  <c r="F5540" i="1"/>
  <c r="F5539" i="1" s="1"/>
  <c r="F5538" i="1" s="1"/>
  <c r="K936" i="1"/>
  <c r="K935" i="1" s="1"/>
  <c r="K934" i="1" s="1"/>
  <c r="K993" i="1"/>
  <c r="K982" i="1" s="1"/>
  <c r="M1021" i="1"/>
  <c r="N1021" i="1" s="1"/>
  <c r="I1600" i="1"/>
  <c r="I1599" i="1" s="1"/>
  <c r="I1598" i="1" s="1"/>
  <c r="I1597" i="1" s="1"/>
  <c r="J1619" i="1"/>
  <c r="J1618" i="1" s="1"/>
  <c r="J1617" i="1" s="1"/>
  <c r="M2495" i="1"/>
  <c r="F1763" i="1"/>
  <c r="F1762" i="1" s="1"/>
  <c r="F2749" i="1"/>
  <c r="F2748" i="1" s="1"/>
  <c r="F3015" i="1"/>
  <c r="F3014" i="1" s="1"/>
  <c r="F3013" i="1" s="1"/>
  <c r="F3006" i="1" s="1"/>
  <c r="F3287" i="1"/>
  <c r="F3286" i="1" s="1"/>
  <c r="F3502" i="1"/>
  <c r="F3501" i="1" s="1"/>
  <c r="F3500" i="1" s="1"/>
  <c r="F3499" i="1" s="1"/>
  <c r="K188" i="1"/>
  <c r="K187" i="1" s="1"/>
  <c r="L203" i="1"/>
  <c r="L199" i="1" s="1"/>
  <c r="K324" i="1"/>
  <c r="K320" i="1" s="1"/>
  <c r="K319" i="1" s="1"/>
  <c r="J911" i="1"/>
  <c r="J910" i="1" s="1"/>
  <c r="J909" i="1" s="1"/>
  <c r="J908" i="1" s="1"/>
  <c r="L936" i="1"/>
  <c r="L935" i="1" s="1"/>
  <c r="L934" i="1" s="1"/>
  <c r="L951" i="1"/>
  <c r="L962" i="1"/>
  <c r="L961" i="1" s="1"/>
  <c r="K1178" i="1"/>
  <c r="K1174" i="1" s="1"/>
  <c r="K1173" i="1" s="1"/>
  <c r="I1549" i="1"/>
  <c r="L1674" i="1"/>
  <c r="L1673" i="1" s="1"/>
  <c r="L2151" i="1"/>
  <c r="L2150" i="1" s="1"/>
  <c r="L2149" i="1" s="1"/>
  <c r="L2148" i="1" s="1"/>
  <c r="L2147" i="1" s="1"/>
  <c r="M2846" i="1"/>
  <c r="L3224" i="1"/>
  <c r="L3223" i="1" s="1"/>
  <c r="L3583" i="1"/>
  <c r="L3579" i="1" s="1"/>
  <c r="L3578" i="1" s="1"/>
  <c r="J3603" i="1"/>
  <c r="L3611" i="1"/>
  <c r="L3610" i="1" s="1"/>
  <c r="J3750" i="1"/>
  <c r="J3749" i="1" s="1"/>
  <c r="J3748" i="1" s="1"/>
  <c r="J3747" i="1" s="1"/>
  <c r="J3746" i="1" s="1"/>
  <c r="I3845" i="1"/>
  <c r="I3844" i="1" s="1"/>
  <c r="I3839" i="1" s="1"/>
  <c r="M3845" i="1"/>
  <c r="K3975" i="1"/>
  <c r="K3974" i="1" s="1"/>
  <c r="I4943" i="1"/>
  <c r="I4942" i="1" s="1"/>
  <c r="I4941" i="1" s="1"/>
  <c r="J5285" i="1"/>
  <c r="L5290" i="1"/>
  <c r="J5519" i="1"/>
  <c r="J5501" i="1" s="1"/>
  <c r="L5694" i="1"/>
  <c r="L5690" i="1" s="1"/>
  <c r="L5758" i="1"/>
  <c r="L4059" i="1"/>
  <c r="L4058" i="1" s="1"/>
  <c r="L4057" i="1" s="1"/>
  <c r="L4056" i="1" s="1"/>
  <c r="L3162" i="1"/>
  <c r="L3161" i="1" s="1"/>
  <c r="L3160" i="1" s="1"/>
  <c r="K4674" i="1"/>
  <c r="K4673" i="1" s="1"/>
  <c r="K4672" i="1" s="1"/>
  <c r="K4671" i="1" s="1"/>
  <c r="L4754" i="1"/>
  <c r="L4753" i="1" s="1"/>
  <c r="K5905" i="1"/>
  <c r="K5904" i="1" s="1"/>
  <c r="K5903" i="1" s="1"/>
  <c r="L2254" i="1"/>
  <c r="L2250" i="1" s="1"/>
  <c r="L2249" i="1" s="1"/>
  <c r="J2476" i="1"/>
  <c r="J2475" i="1" s="1"/>
  <c r="J2470" i="1" s="1"/>
  <c r="J2469" i="1" s="1"/>
  <c r="L2485" i="1"/>
  <c r="L2484" i="1" s="1"/>
  <c r="I2749" i="1"/>
  <c r="I2748" i="1" s="1"/>
  <c r="I2890" i="1"/>
  <c r="I2889" i="1" s="1"/>
  <c r="L4039" i="1"/>
  <c r="L4035" i="1" s="1"/>
  <c r="L4034" i="1" s="1"/>
  <c r="L5312" i="1"/>
  <c r="L5311" i="1" s="1"/>
  <c r="M5325" i="1"/>
  <c r="N5325" i="1" s="1"/>
  <c r="L5519" i="1"/>
  <c r="L5501" i="1" s="1"/>
  <c r="K5918" i="1"/>
  <c r="K5917" i="1" s="1"/>
  <c r="M1285" i="1"/>
  <c r="F911" i="1"/>
  <c r="F910" i="1" s="1"/>
  <c r="F909" i="1" s="1"/>
  <c r="F908" i="1" s="1"/>
  <c r="F993" i="1"/>
  <c r="F982" i="1" s="1"/>
  <c r="F1215" i="1"/>
  <c r="F1214" i="1" s="1"/>
  <c r="F1922" i="1"/>
  <c r="F1921" i="1" s="1"/>
  <c r="F2018" i="1"/>
  <c r="F2017" i="1" s="1"/>
  <c r="F2016" i="1" s="1"/>
  <c r="F2015" i="1" s="1"/>
  <c r="F2323" i="1"/>
  <c r="F2322" i="1" s="1"/>
  <c r="F2321" i="1" s="1"/>
  <c r="F2320" i="1" s="1"/>
  <c r="F2632" i="1"/>
  <c r="F2631" i="1" s="1"/>
  <c r="F3171" i="1"/>
  <c r="F3170" i="1" s="1"/>
  <c r="F3169" i="1" s="1"/>
  <c r="F3168" i="1" s="1"/>
  <c r="F3167" i="1" s="1"/>
  <c r="F3883" i="1"/>
  <c r="F5290" i="1"/>
  <c r="F5318" i="1"/>
  <c r="F5359" i="1"/>
  <c r="F5343" i="1" s="1"/>
  <c r="J203" i="1"/>
  <c r="J199" i="1" s="1"/>
  <c r="J429" i="1"/>
  <c r="J422" i="1" s="1"/>
  <c r="J421" i="1" s="1"/>
  <c r="J420" i="1" s="1"/>
  <c r="J533" i="1"/>
  <c r="I549" i="1"/>
  <c r="L623" i="1"/>
  <c r="L622" i="1" s="1"/>
  <c r="L621" i="1" s="1"/>
  <c r="J810" i="1"/>
  <c r="J809" i="1" s="1"/>
  <c r="F1674" i="1"/>
  <c r="F1673" i="1" s="1"/>
  <c r="F3783" i="1"/>
  <c r="F3782" i="1" s="1"/>
  <c r="F5569" i="1"/>
  <c r="F5568" i="1" s="1"/>
  <c r="F5567" i="1" s="1"/>
  <c r="I289" i="1"/>
  <c r="I288" i="1" s="1"/>
  <c r="I287" i="1" s="1"/>
  <c r="F872" i="1"/>
  <c r="F871" i="1" s="1"/>
  <c r="F870" i="1" s="1"/>
  <c r="F864" i="1" s="1"/>
  <c r="F1365" i="1"/>
  <c r="F1364" i="1" s="1"/>
  <c r="F1363" i="1" s="1"/>
  <c r="F2307" i="1"/>
  <c r="F2904" i="1"/>
  <c r="F2903" i="1" s="1"/>
  <c r="F3750" i="1"/>
  <c r="F3749" i="1" s="1"/>
  <c r="F3748" i="1" s="1"/>
  <c r="F3747" i="1" s="1"/>
  <c r="F3746" i="1" s="1"/>
  <c r="F3876" i="1"/>
  <c r="F3984" i="1"/>
  <c r="F3983" i="1" s="1"/>
  <c r="F3982" i="1" s="1"/>
  <c r="F3998" i="1"/>
  <c r="F3994" i="1" s="1"/>
  <c r="F3993" i="1" s="1"/>
  <c r="F4039" i="1"/>
  <c r="F4035" i="1" s="1"/>
  <c r="F4034" i="1" s="1"/>
  <c r="F4059" i="1"/>
  <c r="F4058" i="1" s="1"/>
  <c r="F4057" i="1" s="1"/>
  <c r="F4056" i="1" s="1"/>
  <c r="F4079" i="1"/>
  <c r="F5729" i="1"/>
  <c r="F5725" i="1" s="1"/>
  <c r="F5724" i="1" s="1"/>
  <c r="F5715" i="1" s="1"/>
  <c r="F5714" i="1" s="1"/>
  <c r="F3032" i="1"/>
  <c r="F3028" i="1" s="1"/>
  <c r="F3027" i="1" s="1"/>
  <c r="F3020" i="1" s="1"/>
  <c r="F2095" i="1"/>
  <c r="F2094" i="1" s="1"/>
  <c r="F2283" i="1"/>
  <c r="F2282" i="1" s="1"/>
  <c r="F2624" i="1"/>
  <c r="I23" i="1"/>
  <c r="M23" i="1"/>
  <c r="N23" i="1" s="1"/>
  <c r="M32" i="1"/>
  <c r="N32" i="1" s="1"/>
  <c r="L341" i="1"/>
  <c r="M697" i="1"/>
  <c r="K962" i="1"/>
  <c r="K961" i="1" s="1"/>
  <c r="F3098" i="1"/>
  <c r="F3097" i="1" s="1"/>
  <c r="F3096" i="1" s="1"/>
  <c r="F3538" i="1"/>
  <c r="F3537" i="1" s="1"/>
  <c r="F3530" i="1" s="1"/>
  <c r="F3529" i="1" s="1"/>
  <c r="F4674" i="1"/>
  <c r="F4673" i="1" s="1"/>
  <c r="F4672" i="1" s="1"/>
  <c r="F4671" i="1" s="1"/>
  <c r="F5006" i="1"/>
  <c r="F5002" i="1" s="1"/>
  <c r="L32" i="1"/>
  <c r="K54" i="1"/>
  <c r="K50" i="1" s="1"/>
  <c r="K49" i="1" s="1"/>
  <c r="J188" i="1"/>
  <c r="J187" i="1" s="1"/>
  <c r="J269" i="1"/>
  <c r="J268" i="1" s="1"/>
  <c r="I324" i="1"/>
  <c r="I320" i="1" s="1"/>
  <c r="I319" i="1" s="1"/>
  <c r="I341" i="1"/>
  <c r="L429" i="1"/>
  <c r="L422" i="1" s="1"/>
  <c r="L421" i="1" s="1"/>
  <c r="L420" i="1" s="1"/>
  <c r="K456" i="1"/>
  <c r="L520" i="1"/>
  <c r="L508" i="1" s="1"/>
  <c r="L507" i="1" s="1"/>
  <c r="J610" i="1"/>
  <c r="M636" i="1"/>
  <c r="M689" i="1"/>
  <c r="J777" i="1"/>
  <c r="J993" i="1"/>
  <c r="J982" i="1" s="1"/>
  <c r="J1016" i="1"/>
  <c r="I1178" i="1"/>
  <c r="I1174" i="1" s="1"/>
  <c r="I1173" i="1" s="1"/>
  <c r="L1244" i="1"/>
  <c r="L1243" i="1" s="1"/>
  <c r="L1242" i="1" s="1"/>
  <c r="L1241" i="1" s="1"/>
  <c r="J1365" i="1"/>
  <c r="J1364" i="1" s="1"/>
  <c r="J1363" i="1" s="1"/>
  <c r="M1376" i="1"/>
  <c r="L1549" i="1"/>
  <c r="K2254" i="1"/>
  <c r="K2250" i="1" s="1"/>
  <c r="K2249" i="1" s="1"/>
  <c r="J2323" i="1"/>
  <c r="J2322" i="1" s="1"/>
  <c r="J2321" i="1" s="1"/>
  <c r="J2320" i="1" s="1"/>
  <c r="I2476" i="1"/>
  <c r="I2475" i="1" s="1"/>
  <c r="I2470" i="1" s="1"/>
  <c r="I2469" i="1" s="1"/>
  <c r="L2495" i="1"/>
  <c r="L2494" i="1" s="1"/>
  <c r="L2563" i="1"/>
  <c r="L2562" i="1" s="1"/>
  <c r="L2555" i="1" s="1"/>
  <c r="L2554" i="1" s="1"/>
  <c r="L2749" i="1"/>
  <c r="L2748" i="1" s="1"/>
  <c r="K2857" i="1"/>
  <c r="K2856" i="1" s="1"/>
  <c r="K2855" i="1" s="1"/>
  <c r="K2854" i="1" s="1"/>
  <c r="K2853" i="1" s="1"/>
  <c r="K2923" i="1"/>
  <c r="K2922" i="1" s="1"/>
  <c r="I3130" i="1"/>
  <c r="I3129" i="1" s="1"/>
  <c r="I3128" i="1" s="1"/>
  <c r="K3256" i="1"/>
  <c r="K3252" i="1" s="1"/>
  <c r="K3251" i="1" s="1"/>
  <c r="I3444" i="1"/>
  <c r="I3443" i="1" s="1"/>
  <c r="M3444" i="1"/>
  <c r="J3538" i="1"/>
  <c r="J3537" i="1" s="1"/>
  <c r="J3530" i="1" s="1"/>
  <c r="J3529" i="1" s="1"/>
  <c r="K3611" i="1"/>
  <c r="K3610" i="1" s="1"/>
  <c r="I3617" i="1"/>
  <c r="I3616" i="1" s="1"/>
  <c r="I3750" i="1"/>
  <c r="I3749" i="1" s="1"/>
  <c r="I3748" i="1" s="1"/>
  <c r="I3747" i="1" s="1"/>
  <c r="I3746" i="1" s="1"/>
  <c r="K3899" i="1"/>
  <c r="K3898" i="1" s="1"/>
  <c r="J4391" i="1"/>
  <c r="J4387" i="1" s="1"/>
  <c r="M4784" i="1"/>
  <c r="I4936" i="1"/>
  <c r="I4935" i="1" s="1"/>
  <c r="I4930" i="1" s="1"/>
  <c r="M4936" i="1"/>
  <c r="L5141" i="1"/>
  <c r="J5158" i="1"/>
  <c r="K5312" i="1"/>
  <c r="K5311" i="1" s="1"/>
  <c r="M5318" i="1"/>
  <c r="N5318" i="1" s="1"/>
  <c r="M5359" i="1"/>
  <c r="M5493" i="1"/>
  <c r="N5493" i="1" s="1"/>
  <c r="M5627" i="1"/>
  <c r="K5758" i="1"/>
  <c r="L5802" i="1"/>
  <c r="J3241" i="1"/>
  <c r="J3240" i="1" s="1"/>
  <c r="J3239" i="1" s="1"/>
  <c r="J3238" i="1" s="1"/>
  <c r="L4079" i="1"/>
  <c r="L1475" i="1"/>
  <c r="L1474" i="1" s="1"/>
  <c r="L1467" i="1" s="1"/>
  <c r="L1466" i="1" s="1"/>
  <c r="M1526" i="1"/>
  <c r="J1600" i="1"/>
  <c r="J1599" i="1" s="1"/>
  <c r="J1598" i="1" s="1"/>
  <c r="J1597" i="1" s="1"/>
  <c r="I1674" i="1"/>
  <c r="I1673" i="1" s="1"/>
  <c r="I1916" i="1"/>
  <c r="I1915" i="1" s="1"/>
  <c r="K2289" i="1"/>
  <c r="K2288" i="1" s="1"/>
  <c r="K2476" i="1"/>
  <c r="K2475" i="1" s="1"/>
  <c r="K2470" i="1" s="1"/>
  <c r="K2469" i="1" s="1"/>
  <c r="J2495" i="1"/>
  <c r="J2494" i="1" s="1"/>
  <c r="M2506" i="1"/>
  <c r="L2601" i="1"/>
  <c r="L2597" i="1" s="1"/>
  <c r="L2596" i="1" s="1"/>
  <c r="J2632" i="1"/>
  <c r="J2631" i="1" s="1"/>
  <c r="J2846" i="1"/>
  <c r="J2845" i="1" s="1"/>
  <c r="I3224" i="1"/>
  <c r="I3223" i="1" s="1"/>
  <c r="J3340" i="1"/>
  <c r="J3339" i="1" s="1"/>
  <c r="J3338" i="1" s="1"/>
  <c r="M3470" i="1"/>
  <c r="M3641" i="1"/>
  <c r="I3998" i="1"/>
  <c r="I3994" i="1" s="1"/>
  <c r="I3993" i="1" s="1"/>
  <c r="I4754" i="1"/>
  <c r="I4753" i="1" s="1"/>
  <c r="J4817" i="1"/>
  <c r="J4816" i="1" s="1"/>
  <c r="I4912" i="1"/>
  <c r="I4908" i="1" s="1"/>
  <c r="I4907" i="1" s="1"/>
  <c r="K4936" i="1"/>
  <c r="K4935" i="1" s="1"/>
  <c r="K4930" i="1" s="1"/>
  <c r="M5148" i="1"/>
  <c r="N5148" i="1" s="1"/>
  <c r="L5158" i="1"/>
  <c r="K5165" i="1"/>
  <c r="M5172" i="1"/>
  <c r="L5578" i="1"/>
  <c r="L5646" i="1"/>
  <c r="L5642" i="1" s="1"/>
  <c r="L5637" i="1" s="1"/>
  <c r="L5636" i="1" s="1"/>
  <c r="L5635" i="1" s="1"/>
  <c r="L5634" i="1" s="1"/>
  <c r="I5694" i="1"/>
  <c r="I5690" i="1" s="1"/>
  <c r="L5905" i="1"/>
  <c r="L5904" i="1" s="1"/>
  <c r="L5903" i="1" s="1"/>
  <c r="J4995" i="1"/>
  <c r="J4994" i="1" s="1"/>
  <c r="J885" i="1"/>
  <c r="J884" i="1" s="1"/>
  <c r="J883" i="1" s="1"/>
  <c r="L893" i="1"/>
  <c r="L892" i="1" s="1"/>
  <c r="L891" i="1" s="1"/>
  <c r="L890" i="1" s="1"/>
  <c r="M1016" i="1"/>
  <c r="N1016" i="1" s="1"/>
  <c r="K1244" i="1"/>
  <c r="K1243" i="1" s="1"/>
  <c r="K1242" i="1" s="1"/>
  <c r="K1241" i="1" s="1"/>
  <c r="K1600" i="1"/>
  <c r="K1599" i="1" s="1"/>
  <c r="K1598" i="1" s="1"/>
  <c r="K1597" i="1" s="1"/>
  <c r="I1763" i="1"/>
  <c r="I1762" i="1" s="1"/>
  <c r="M1763" i="1"/>
  <c r="I2058" i="1"/>
  <c r="I2057" i="1" s="1"/>
  <c r="I2051" i="1" s="1"/>
  <c r="J2151" i="1"/>
  <c r="J2150" i="1" s="1"/>
  <c r="J2149" i="1" s="1"/>
  <c r="J2148" i="1" s="1"/>
  <c r="J2147" i="1" s="1"/>
  <c r="J2254" i="1"/>
  <c r="J2250" i="1" s="1"/>
  <c r="J2249" i="1" s="1"/>
  <c r="I2323" i="1"/>
  <c r="I2322" i="1" s="1"/>
  <c r="I2321" i="1" s="1"/>
  <c r="I2320" i="1" s="1"/>
  <c r="M2323" i="1"/>
  <c r="J2506" i="1"/>
  <c r="J2505" i="1" s="1"/>
  <c r="J2504" i="1" s="1"/>
  <c r="J2503" i="1" s="1"/>
  <c r="J2502" i="1" s="1"/>
  <c r="I2601" i="1"/>
  <c r="I2597" i="1" s="1"/>
  <c r="I2596" i="1" s="1"/>
  <c r="M2601" i="1"/>
  <c r="K2749" i="1"/>
  <c r="K2748" i="1" s="1"/>
  <c r="I2840" i="1"/>
  <c r="I2839" i="1" s="1"/>
  <c r="I2838" i="1" s="1"/>
  <c r="M2840" i="1"/>
  <c r="J3256" i="1"/>
  <c r="J3252" i="1" s="1"/>
  <c r="J3251" i="1" s="1"/>
  <c r="J3450" i="1"/>
  <c r="J3449" i="1" s="1"/>
  <c r="M3538" i="1"/>
  <c r="J3583" i="1"/>
  <c r="J3579" i="1" s="1"/>
  <c r="J3578" i="1" s="1"/>
  <c r="J3641" i="1"/>
  <c r="J3640" i="1" s="1"/>
  <c r="J3639" i="1" s="1"/>
  <c r="J3638" i="1" s="1"/>
  <c r="J3637" i="1" s="1"/>
  <c r="J3629" i="1" s="1"/>
  <c r="I3975" i="1"/>
  <c r="I3974" i="1" s="1"/>
  <c r="J3998" i="1"/>
  <c r="J3994" i="1" s="1"/>
  <c r="J3993" i="1" s="1"/>
  <c r="J4039" i="1"/>
  <c r="J4035" i="1" s="1"/>
  <c r="J4034" i="1" s="1"/>
  <c r="L4380" i="1"/>
  <c r="I4391" i="1"/>
  <c r="I4387" i="1" s="1"/>
  <c r="M4877" i="1"/>
  <c r="M4943" i="1"/>
  <c r="J5148" i="1"/>
  <c r="K5248" i="1"/>
  <c r="K5244" i="1" s="1"/>
  <c r="K5243" i="1" s="1"/>
  <c r="K5237" i="1" s="1"/>
  <c r="L5318" i="1"/>
  <c r="L5333" i="1"/>
  <c r="I5556" i="1"/>
  <c r="I5555" i="1" s="1"/>
  <c r="L5627" i="1"/>
  <c r="L5623" i="1" s="1"/>
  <c r="L5622" i="1" s="1"/>
  <c r="M5876" i="1"/>
  <c r="K3883" i="1"/>
  <c r="L4273" i="1"/>
  <c r="L4272" i="1" s="1"/>
  <c r="L4271" i="1" s="1"/>
  <c r="L4270" i="1" s="1"/>
  <c r="F1046" i="1"/>
  <c r="F1042" i="1" s="1"/>
  <c r="F1041" i="1" s="1"/>
  <c r="F4979" i="1"/>
  <c r="F4978" i="1" s="1"/>
  <c r="F4977" i="1" s="1"/>
  <c r="F4976" i="1" s="1"/>
  <c r="F4975" i="1" s="1"/>
  <c r="F4974" i="1" s="1"/>
  <c r="F5248" i="1"/>
  <c r="F5244" i="1" s="1"/>
  <c r="F5243" i="1" s="1"/>
  <c r="F5237" i="1" s="1"/>
  <c r="F5703" i="1"/>
  <c r="F5702" i="1" s="1"/>
  <c r="F5701" i="1" s="1"/>
  <c r="F5745" i="1"/>
  <c r="F5876" i="1"/>
  <c r="F5872" i="1" s="1"/>
  <c r="F5871" i="1" s="1"/>
  <c r="F5865" i="1" s="1"/>
  <c r="F5864" i="1" s="1"/>
  <c r="F456" i="1"/>
  <c r="F5333" i="1"/>
  <c r="F610" i="1"/>
  <c r="F1434" i="1"/>
  <c r="F1433" i="1" s="1"/>
  <c r="F1432" i="1" s="1"/>
  <c r="F1431" i="1" s="1"/>
  <c r="F2804" i="1"/>
  <c r="F2803" i="1" s="1"/>
  <c r="F3041" i="1"/>
  <c r="F3040" i="1" s="1"/>
  <c r="F3039" i="1" s="1"/>
  <c r="F3038" i="1" s="1"/>
  <c r="F4754" i="1"/>
  <c r="F4753" i="1" s="1"/>
  <c r="F4936" i="1"/>
  <c r="F4935" i="1" s="1"/>
  <c r="F4930" i="1" s="1"/>
  <c r="F5172" i="1"/>
  <c r="F5171" i="1" s="1"/>
  <c r="F5170" i="1" s="1"/>
  <c r="F5325" i="1"/>
  <c r="K289" i="1"/>
  <c r="K288" i="1" s="1"/>
  <c r="K287" i="1" s="1"/>
  <c r="L549" i="1"/>
  <c r="M549" i="1"/>
  <c r="N549" i="1" s="1"/>
  <c r="I1285" i="1"/>
  <c r="I1284" i="1" s="1"/>
  <c r="I1283" i="1" s="1"/>
  <c r="F533" i="1"/>
  <c r="F761" i="1"/>
  <c r="F784" i="1"/>
  <c r="F810" i="1"/>
  <c r="F809" i="1" s="1"/>
  <c r="F837" i="1"/>
  <c r="F1417" i="1"/>
  <c r="F1416" i="1" s="1"/>
  <c r="F1415" i="1" s="1"/>
  <c r="F1414" i="1" s="1"/>
  <c r="F1413" i="1" s="1"/>
  <c r="F2254" i="1"/>
  <c r="F2250" i="1" s="1"/>
  <c r="F2249" i="1" s="1"/>
  <c r="F2262" i="1"/>
  <c r="F2890" i="1"/>
  <c r="F2889" i="1" s="1"/>
  <c r="F2966" i="1"/>
  <c r="F3256" i="1"/>
  <c r="F3252" i="1" s="1"/>
  <c r="F3251" i="1" s="1"/>
  <c r="F3266" i="1"/>
  <c r="F3568" i="1"/>
  <c r="F3567" i="1" s="1"/>
  <c r="F3566" i="1" s="1"/>
  <c r="F3565" i="1" s="1"/>
  <c r="F3583" i="1"/>
  <c r="F3579" i="1" s="1"/>
  <c r="F3578" i="1" s="1"/>
  <c r="F3593" i="1"/>
  <c r="F3853" i="1"/>
  <c r="F4728" i="1"/>
  <c r="F4912" i="1"/>
  <c r="F4908" i="1" s="1"/>
  <c r="F4907" i="1" s="1"/>
  <c r="F4898" i="1" s="1"/>
  <c r="F4897" i="1" s="1"/>
  <c r="F5409" i="1"/>
  <c r="F5408" i="1" s="1"/>
  <c r="F5407" i="1" s="1"/>
  <c r="F5406" i="1" s="1"/>
  <c r="F5405" i="1" s="1"/>
  <c r="F2923" i="1"/>
  <c r="F2922" i="1" s="1"/>
  <c r="J697" i="1"/>
  <c r="J696" i="1" s="1"/>
  <c r="J695" i="1" s="1"/>
  <c r="F476" i="1"/>
  <c r="F472" i="1" s="1"/>
  <c r="F471" i="1" s="1"/>
  <c r="F465" i="1" s="1"/>
  <c r="F464" i="1" s="1"/>
  <c r="F623" i="1"/>
  <c r="F622" i="1" s="1"/>
  <c r="F621" i="1" s="1"/>
  <c r="F636" i="1"/>
  <c r="F632" i="1" s="1"/>
  <c r="F631" i="1" s="1"/>
  <c r="F689" i="1"/>
  <c r="F688" i="1" s="1"/>
  <c r="F687" i="1" s="1"/>
  <c r="F1557" i="1"/>
  <c r="F1556" i="1" s="1"/>
  <c r="F2738" i="1"/>
  <c r="F2737" i="1" s="1"/>
  <c r="F2736" i="1" s="1"/>
  <c r="F2735" i="1" s="1"/>
  <c r="F4625" i="1"/>
  <c r="F4817" i="1"/>
  <c r="F4816" i="1" s="1"/>
  <c r="F5646" i="1"/>
  <c r="F5642" i="1" s="1"/>
  <c r="F5637" i="1" s="1"/>
  <c r="F5636" i="1" s="1"/>
  <c r="F5635" i="1" s="1"/>
  <c r="F5634" i="1" s="1"/>
  <c r="K32" i="1"/>
  <c r="J54" i="1"/>
  <c r="J50" i="1" s="1"/>
  <c r="J49" i="1" s="1"/>
  <c r="L269" i="1"/>
  <c r="L268" i="1" s="1"/>
  <c r="I1016" i="1"/>
  <c r="J1178" i="1"/>
  <c r="J1174" i="1" s="1"/>
  <c r="J1173" i="1" s="1"/>
  <c r="L1178" i="1"/>
  <c r="L1174" i="1" s="1"/>
  <c r="L1173" i="1" s="1"/>
  <c r="L1365" i="1"/>
  <c r="L1364" i="1" s="1"/>
  <c r="L1363" i="1" s="1"/>
  <c r="L1838" i="1"/>
  <c r="L1837" i="1" s="1"/>
  <c r="L1830" i="1" s="1"/>
  <c r="L1829" i="1" s="1"/>
  <c r="K2624" i="1"/>
  <c r="K2275" i="1"/>
  <c r="J2639" i="1"/>
  <c r="J2638" i="1" s="1"/>
  <c r="K3188" i="1"/>
  <c r="K3187" i="1" s="1"/>
  <c r="K3186" i="1" s="1"/>
  <c r="K3185" i="1" s="1"/>
  <c r="I1619" i="1"/>
  <c r="I1618" i="1" s="1"/>
  <c r="I1617" i="1" s="1"/>
  <c r="K1880" i="1"/>
  <c r="M2129" i="1"/>
  <c r="J3287" i="1"/>
  <c r="J3286" i="1" s="1"/>
  <c r="K3340" i="1"/>
  <c r="K3339" i="1" s="1"/>
  <c r="K3338" i="1" s="1"/>
  <c r="I3432" i="1"/>
  <c r="I3431" i="1" s="1"/>
  <c r="K3485" i="1"/>
  <c r="K3484" i="1" s="1"/>
  <c r="K3483" i="1" s="1"/>
  <c r="K3482" i="1" s="1"/>
  <c r="K3481" i="1" s="1"/>
  <c r="J3485" i="1"/>
  <c r="J3484" i="1" s="1"/>
  <c r="J3483" i="1" s="1"/>
  <c r="J3482" i="1" s="1"/>
  <c r="J3481" i="1" s="1"/>
  <c r="J4833" i="1"/>
  <c r="J4832" i="1" s="1"/>
  <c r="I5012" i="1"/>
  <c r="I5011" i="1" s="1"/>
  <c r="K3783" i="1"/>
  <c r="K3782" i="1" s="1"/>
  <c r="K5076" i="1"/>
  <c r="K5075" i="1" s="1"/>
  <c r="K5074" i="1" s="1"/>
  <c r="K2987" i="1"/>
  <c r="K2986" i="1" s="1"/>
  <c r="L3399" i="1"/>
  <c r="L3398" i="1" s="1"/>
  <c r="L3397" i="1" s="1"/>
  <c r="K3502" i="1"/>
  <c r="K3501" i="1" s="1"/>
  <c r="K3500" i="1" s="1"/>
  <c r="K3499" i="1" s="1"/>
  <c r="I3725" i="1"/>
  <c r="I3724" i="1" s="1"/>
  <c r="I5172" i="1"/>
  <c r="I5171" i="1" s="1"/>
  <c r="I5170" i="1" s="1"/>
  <c r="K5217" i="1"/>
  <c r="K5213" i="1" s="1"/>
  <c r="K5212" i="1" s="1"/>
  <c r="I5285" i="1"/>
  <c r="I5312" i="1"/>
  <c r="I5311" i="1" s="1"/>
  <c r="I5325" i="1"/>
  <c r="J5608" i="1"/>
  <c r="J5607" i="1" s="1"/>
  <c r="J5606" i="1" s="1"/>
  <c r="K5012" i="1"/>
  <c r="K5011" i="1" s="1"/>
  <c r="L1003" i="1"/>
  <c r="L1002" i="1" s="1"/>
  <c r="F15" i="1"/>
  <c r="F14" i="1" s="1"/>
  <c r="F13" i="1" s="1"/>
  <c r="F1563" i="1"/>
  <c r="F1562" i="1" s="1"/>
  <c r="F5029" i="1"/>
  <c r="F5028" i="1" s="1"/>
  <c r="F5027" i="1" s="1"/>
  <c r="F5026" i="1" s="1"/>
  <c r="F188" i="1"/>
  <c r="F187" i="1" s="1"/>
  <c r="F2586" i="1"/>
  <c r="F2585" i="1" s="1"/>
  <c r="F2584" i="1" s="1"/>
  <c r="F2583" i="1" s="1"/>
  <c r="F4273" i="1"/>
  <c r="F4272" i="1" s="1"/>
  <c r="F4271" i="1" s="1"/>
  <c r="F4270" i="1" s="1"/>
  <c r="F1453" i="1"/>
  <c r="F1452" i="1" s="1"/>
  <c r="F1851" i="1"/>
  <c r="F1850" i="1" s="1"/>
  <c r="F2993" i="1"/>
  <c r="F2992" i="1" s="1"/>
  <c r="F3212" i="1"/>
  <c r="F3211" i="1" s="1"/>
  <c r="F3617" i="1"/>
  <c r="F3616" i="1" s="1"/>
  <c r="F5203" i="1"/>
  <c r="F951" i="1"/>
  <c r="F1303" i="1"/>
  <c r="F1302" i="1" s="1"/>
  <c r="F1301" i="1" s="1"/>
  <c r="F1300" i="1" s="1"/>
  <c r="F2601" i="1"/>
  <c r="F2597" i="1" s="1"/>
  <c r="F2596" i="1" s="1"/>
  <c r="F2857" i="1"/>
  <c r="F2856" i="1" s="1"/>
  <c r="F2855" i="1" s="1"/>
  <c r="F2854" i="1" s="1"/>
  <c r="F2853" i="1" s="1"/>
  <c r="F5665" i="1"/>
  <c r="F5661" i="1" s="1"/>
  <c r="F5656" i="1" s="1"/>
  <c r="F5655" i="1" s="1"/>
  <c r="F5654" i="1" s="1"/>
  <c r="F5653" i="1" s="1"/>
  <c r="M269" i="1"/>
  <c r="K4570" i="1"/>
  <c r="K4565" i="1" s="1"/>
  <c r="L54" i="1"/>
  <c r="L50" i="1" s="1"/>
  <c r="L49" i="1" s="1"/>
  <c r="I269" i="1"/>
  <c r="I268" i="1" s="1"/>
  <c r="L324" i="1"/>
  <c r="L320" i="1" s="1"/>
  <c r="L319" i="1" s="1"/>
  <c r="L689" i="1"/>
  <c r="L688" i="1" s="1"/>
  <c r="L687" i="1" s="1"/>
  <c r="K520" i="1"/>
  <c r="K508" i="1" s="1"/>
  <c r="K507" i="1" s="1"/>
  <c r="M591" i="1"/>
  <c r="K1046" i="1"/>
  <c r="K1042" i="1" s="1"/>
  <c r="K1041" i="1" s="1"/>
  <c r="I1376" i="1"/>
  <c r="I1375" i="1" s="1"/>
  <c r="I1526" i="1"/>
  <c r="I1522" i="1" s="1"/>
  <c r="I1521" i="1" s="1"/>
  <c r="K1763" i="1"/>
  <c r="K1762" i="1" s="1"/>
  <c r="M1777" i="1"/>
  <c r="J1895" i="1"/>
  <c r="L2207" i="1"/>
  <c r="L2206" i="1" s="1"/>
  <c r="L2199" i="1" s="1"/>
  <c r="L2198" i="1" s="1"/>
  <c r="J1376" i="1"/>
  <c r="J1375" i="1" s="1"/>
  <c r="L1655" i="1"/>
  <c r="L1654" i="1" s="1"/>
  <c r="L1649" i="1" s="1"/>
  <c r="L1648" i="1" s="1"/>
  <c r="J855" i="1"/>
  <c r="M855" i="1"/>
  <c r="N855" i="1" s="1"/>
  <c r="I885" i="1"/>
  <c r="I884" i="1" s="1"/>
  <c r="I883" i="1" s="1"/>
  <c r="K893" i="1"/>
  <c r="K892" i="1" s="1"/>
  <c r="K891" i="1" s="1"/>
  <c r="K890" i="1" s="1"/>
  <c r="J1295" i="1"/>
  <c r="J1294" i="1" s="1"/>
  <c r="J1293" i="1" s="1"/>
  <c r="J1292" i="1" s="1"/>
  <c r="K1365" i="1"/>
  <c r="K1364" i="1" s="1"/>
  <c r="K1363" i="1" s="1"/>
  <c r="K1722" i="1"/>
  <c r="K1721" i="1" s="1"/>
  <c r="K1916" i="1"/>
  <c r="K1915" i="1" s="1"/>
  <c r="L2275" i="1"/>
  <c r="L2307" i="1"/>
  <c r="L2624" i="1"/>
  <c r="I1722" i="1"/>
  <c r="I1721" i="1" s="1"/>
  <c r="I1748" i="1"/>
  <c r="I1747" i="1" s="1"/>
  <c r="L1880" i="1"/>
  <c r="J1916" i="1"/>
  <c r="J1915" i="1" s="1"/>
  <c r="L1916" i="1"/>
  <c r="L1915" i="1" s="1"/>
  <c r="I2151" i="1"/>
  <c r="I2150" i="1" s="1"/>
  <c r="I2149" i="1" s="1"/>
  <c r="I2148" i="1" s="1"/>
  <c r="I2147" i="1" s="1"/>
  <c r="I2207" i="1"/>
  <c r="I2206" i="1" s="1"/>
  <c r="I2199" i="1" s="1"/>
  <c r="I2198" i="1" s="1"/>
  <c r="K2323" i="1"/>
  <c r="K2322" i="1" s="1"/>
  <c r="K2321" i="1" s="1"/>
  <c r="K2320" i="1" s="1"/>
  <c r="K2506" i="1"/>
  <c r="K2505" i="1" s="1"/>
  <c r="K2504" i="1" s="1"/>
  <c r="K2503" i="1" s="1"/>
  <c r="K2502" i="1" s="1"/>
  <c r="J2764" i="1"/>
  <c r="J2763" i="1" s="1"/>
  <c r="J2762" i="1" s="1"/>
  <c r="I2979" i="1"/>
  <c r="J2993" i="1"/>
  <c r="J2992" i="1" s="1"/>
  <c r="L2289" i="1"/>
  <c r="L2288" i="1" s="1"/>
  <c r="L2783" i="1"/>
  <c r="L2782" i="1" s="1"/>
  <c r="L2776" i="1" s="1"/>
  <c r="I2829" i="1"/>
  <c r="K2904" i="1"/>
  <c r="K2903" i="1" s="1"/>
  <c r="K3750" i="1"/>
  <c r="K3749" i="1" s="1"/>
  <c r="K3748" i="1" s="1"/>
  <c r="K3747" i="1" s="1"/>
  <c r="K3746" i="1" s="1"/>
  <c r="K3845" i="1"/>
  <c r="K3844" i="1" s="1"/>
  <c r="K3839" i="1" s="1"/>
  <c r="L4674" i="1"/>
  <c r="L4673" i="1" s="1"/>
  <c r="L4672" i="1" s="1"/>
  <c r="L4671" i="1" s="1"/>
  <c r="L5165" i="1"/>
  <c r="J2563" i="1"/>
  <c r="J2562" i="1" s="1"/>
  <c r="J2555" i="1" s="1"/>
  <c r="J2554" i="1" s="1"/>
  <c r="J2601" i="1"/>
  <c r="J2597" i="1" s="1"/>
  <c r="J2596" i="1" s="1"/>
  <c r="I3321" i="1"/>
  <c r="I3320" i="1" s="1"/>
  <c r="I3319" i="1" s="1"/>
  <c r="I3318" i="1" s="1"/>
  <c r="M3321" i="1"/>
  <c r="L3340" i="1"/>
  <c r="L3339" i="1" s="1"/>
  <c r="L3338" i="1" s="1"/>
  <c r="L3516" i="1"/>
  <c r="L3515" i="1" s="1"/>
  <c r="K3617" i="1"/>
  <c r="K3616" i="1" s="1"/>
  <c r="I3947" i="1"/>
  <c r="I3946" i="1" s="1"/>
  <c r="I3935" i="1" s="1"/>
  <c r="I2904" i="1"/>
  <c r="I2903" i="1" s="1"/>
  <c r="M3340" i="1"/>
  <c r="L3899" i="1"/>
  <c r="L3898" i="1" s="1"/>
  <c r="K4039" i="1"/>
  <c r="K4035" i="1" s="1"/>
  <c r="K4034" i="1" s="1"/>
  <c r="M4833" i="1"/>
  <c r="L4833" i="1"/>
  <c r="L4832" i="1" s="1"/>
  <c r="J5683" i="1"/>
  <c r="M5694" i="1"/>
  <c r="J3321" i="1"/>
  <c r="J3320" i="1" s="1"/>
  <c r="J3319" i="1" s="1"/>
  <c r="J3318" i="1" s="1"/>
  <c r="L3321" i="1"/>
  <c r="L3320" i="1" s="1"/>
  <c r="L3319" i="1" s="1"/>
  <c r="L3318" i="1" s="1"/>
  <c r="M3476" i="1"/>
  <c r="J3617" i="1"/>
  <c r="J3616" i="1" s="1"/>
  <c r="I3765" i="1"/>
  <c r="I3764" i="1" s="1"/>
  <c r="I3763" i="1" s="1"/>
  <c r="I3762" i="1" s="1"/>
  <c r="I3795" i="1"/>
  <c r="I3794" i="1" s="1"/>
  <c r="L3876" i="1"/>
  <c r="I4039" i="1"/>
  <c r="I4035" i="1" s="1"/>
  <c r="I4034" i="1" s="1"/>
  <c r="J4625" i="1"/>
  <c r="I4764" i="1"/>
  <c r="I5076" i="1"/>
  <c r="I5075" i="1" s="1"/>
  <c r="I5074" i="1" s="1"/>
  <c r="K5359" i="1"/>
  <c r="K5343" i="1" s="1"/>
  <c r="L5419" i="1"/>
  <c r="L5418" i="1" s="1"/>
  <c r="L5918" i="1"/>
  <c r="L5917" i="1" s="1"/>
  <c r="I5776" i="1"/>
  <c r="I5775" i="1" s="1"/>
  <c r="I5774" i="1" s="1"/>
  <c r="M5776" i="1"/>
  <c r="K5792" i="1"/>
  <c r="K5791" i="1" s="1"/>
  <c r="K5790" i="1" s="1"/>
  <c r="K5789" i="1" s="1"/>
  <c r="K5788" i="1" s="1"/>
  <c r="J5876" i="1"/>
  <c r="J5872" i="1" s="1"/>
  <c r="J5871" i="1" s="1"/>
  <c r="J5076" i="1"/>
  <c r="J5075" i="1" s="1"/>
  <c r="J5074" i="1" s="1"/>
  <c r="L5172" i="1"/>
  <c r="L5171" i="1" s="1"/>
  <c r="L5170" i="1" s="1"/>
  <c r="K5182" i="1"/>
  <c r="K5181" i="1" s="1"/>
  <c r="K5180" i="1" s="1"/>
  <c r="K5179" i="1" s="1"/>
  <c r="I5359" i="1"/>
  <c r="I5343" i="1" s="1"/>
  <c r="J5312" i="1"/>
  <c r="J5311" i="1" s="1"/>
  <c r="J5333" i="1"/>
  <c r="I5665" i="1"/>
  <c r="I5661" i="1" s="1"/>
  <c r="I5656" i="1" s="1"/>
  <c r="I5655" i="1" s="1"/>
  <c r="I5654" i="1" s="1"/>
  <c r="I5653" i="1" s="1"/>
  <c r="M5665" i="1"/>
  <c r="L5703" i="1"/>
  <c r="L5702" i="1" s="1"/>
  <c r="L5701" i="1" s="1"/>
  <c r="I5876" i="1"/>
  <c r="I5872" i="1" s="1"/>
  <c r="I5871" i="1" s="1"/>
  <c r="F1536" i="1"/>
  <c r="F697" i="1"/>
  <c r="F696" i="1" s="1"/>
  <c r="F695" i="1" s="1"/>
  <c r="F962" i="1"/>
  <c r="F961" i="1" s="1"/>
  <c r="F3198" i="1"/>
  <c r="F3197" i="1" s="1"/>
  <c r="F4784" i="1"/>
  <c r="F4780" i="1" s="1"/>
  <c r="F4779" i="1" s="1"/>
  <c r="F5194" i="1"/>
  <c r="F2333" i="1"/>
  <c r="F2329" i="1" s="1"/>
  <c r="F2328" i="1" s="1"/>
  <c r="F520" i="1"/>
  <c r="F508" i="1" s="1"/>
  <c r="F507" i="1" s="1"/>
  <c r="F1021" i="1"/>
  <c r="F1526" i="1"/>
  <c r="F1522" i="1" s="1"/>
  <c r="F1521" i="1" s="1"/>
  <c r="F1868" i="1"/>
  <c r="F1867" i="1" s="1"/>
  <c r="F1866" i="1" s="1"/>
  <c r="F1865" i="1" s="1"/>
  <c r="F2569" i="1"/>
  <c r="F2568" i="1" s="1"/>
  <c r="F4687" i="1"/>
  <c r="F4683" i="1" s="1"/>
  <c r="F4682" i="1" s="1"/>
  <c r="F5484" i="1"/>
  <c r="F2563" i="1"/>
  <c r="F2562" i="1" s="1"/>
  <c r="F2555" i="1" s="1"/>
  <c r="F2554" i="1" s="1"/>
  <c r="F3795" i="1"/>
  <c r="F3794" i="1" s="1"/>
  <c r="F5446" i="1"/>
  <c r="F598" i="1"/>
  <c r="F946" i="1"/>
  <c r="F945" i="1" s="1"/>
  <c r="F944" i="1" s="1"/>
  <c r="F1016" i="1"/>
  <c r="F1885" i="1"/>
  <c r="F3975" i="1"/>
  <c r="F3974" i="1" s="1"/>
  <c r="F1149" i="1"/>
  <c r="F1148" i="1" s="1"/>
  <c r="F1147" i="1" s="1"/>
  <c r="F2399" i="1"/>
  <c r="F2398" i="1" s="1"/>
  <c r="F5556" i="1"/>
  <c r="F5555" i="1" s="1"/>
  <c r="K4122" i="1"/>
  <c r="J23" i="1"/>
  <c r="I203" i="1"/>
  <c r="I199" i="1" s="1"/>
  <c r="M520" i="1"/>
  <c r="L717" i="1"/>
  <c r="L712" i="1" s="1"/>
  <c r="J1046" i="1"/>
  <c r="J1042" i="1" s="1"/>
  <c r="J1041" i="1" s="1"/>
  <c r="K1263" i="1"/>
  <c r="K1262" i="1" s="1"/>
  <c r="K1261" i="1" s="1"/>
  <c r="M1365" i="1"/>
  <c r="K1922" i="1"/>
  <c r="K1921" i="1" s="1"/>
  <c r="I2527" i="1"/>
  <c r="I2526" i="1" s="1"/>
  <c r="I2525" i="1" s="1"/>
  <c r="I2524" i="1" s="1"/>
  <c r="K67" i="1"/>
  <c r="K66" i="1" s="1"/>
  <c r="M54" i="1"/>
  <c r="I456" i="1"/>
  <c r="K697" i="1"/>
  <c r="I855" i="1"/>
  <c r="L1526" i="1"/>
  <c r="L1522" i="1" s="1"/>
  <c r="L1521" i="1" s="1"/>
  <c r="J2118" i="1"/>
  <c r="J2262" i="1"/>
  <c r="L23" i="1"/>
  <c r="K341" i="1"/>
  <c r="K500" i="1"/>
  <c r="K496" i="1" s="1"/>
  <c r="K495" i="1" s="1"/>
  <c r="K494" i="1" s="1"/>
  <c r="L2569" i="1"/>
  <c r="L2568" i="1" s="1"/>
  <c r="M188" i="1"/>
  <c r="K269" i="1"/>
  <c r="K268" i="1" s="1"/>
  <c r="K372" i="1"/>
  <c r="K371" i="1" s="1"/>
  <c r="I429" i="1"/>
  <c r="I422" i="1" s="1"/>
  <c r="I421" i="1" s="1"/>
  <c r="I420" i="1" s="1"/>
  <c r="J500" i="1"/>
  <c r="J496" i="1" s="1"/>
  <c r="J495" i="1" s="1"/>
  <c r="J494" i="1" s="1"/>
  <c r="I610" i="1"/>
  <c r="K623" i="1"/>
  <c r="K622" i="1" s="1"/>
  <c r="K621" i="1" s="1"/>
  <c r="I697" i="1"/>
  <c r="I696" i="1" s="1"/>
  <c r="I695" i="1" s="1"/>
  <c r="J717" i="1"/>
  <c r="J712" i="1" s="1"/>
  <c r="I1003" i="1"/>
  <c r="I1002" i="1" s="1"/>
  <c r="K1016" i="1"/>
  <c r="K1021" i="1"/>
  <c r="J1475" i="1"/>
  <c r="J1474" i="1" s="1"/>
  <c r="J1467" i="1" s="1"/>
  <c r="J1466" i="1" s="1"/>
  <c r="K1557" i="1"/>
  <c r="K1556" i="1" s="1"/>
  <c r="J1763" i="1"/>
  <c r="J1762" i="1" s="1"/>
  <c r="I1777" i="1"/>
  <c r="I1776" i="1" s="1"/>
  <c r="I1775" i="1" s="1"/>
  <c r="I1774" i="1" s="1"/>
  <c r="I1773" i="1" s="1"/>
  <c r="I1880" i="1"/>
  <c r="M1880" i="1"/>
  <c r="N1880" i="1" s="1"/>
  <c r="M1916" i="1"/>
  <c r="K2058" i="1"/>
  <c r="K2057" i="1" s="1"/>
  <c r="K2051" i="1" s="1"/>
  <c r="L2118" i="1"/>
  <c r="L2129" i="1"/>
  <c r="L2128" i="1" s="1"/>
  <c r="L2127" i="1" s="1"/>
  <c r="I2275" i="1"/>
  <c r="J2461" i="1"/>
  <c r="J2460" i="1" s="1"/>
  <c r="J2459" i="1" s="1"/>
  <c r="I2495" i="1"/>
  <c r="I2494" i="1" s="1"/>
  <c r="K2495" i="1"/>
  <c r="K2494" i="1" s="1"/>
  <c r="I2563" i="1"/>
  <c r="I2562" i="1" s="1"/>
  <c r="I2555" i="1" s="1"/>
  <c r="I2554" i="1" s="1"/>
  <c r="K2601" i="1"/>
  <c r="K2597" i="1" s="1"/>
  <c r="K2596" i="1" s="1"/>
  <c r="K2764" i="1"/>
  <c r="K2763" i="1" s="1"/>
  <c r="K2762" i="1" s="1"/>
  <c r="J2857" i="1"/>
  <c r="J2856" i="1" s="1"/>
  <c r="J2855" i="1" s="1"/>
  <c r="J2854" i="1" s="1"/>
  <c r="J2853" i="1" s="1"/>
  <c r="I3287" i="1"/>
  <c r="I3286" i="1" s="1"/>
  <c r="K3287" i="1"/>
  <c r="K3286" i="1" s="1"/>
  <c r="L3476" i="1"/>
  <c r="L3475" i="1" s="1"/>
  <c r="I2923" i="1"/>
  <c r="I2922" i="1" s="1"/>
  <c r="J3432" i="1"/>
  <c r="J3431" i="1" s="1"/>
  <c r="M4039" i="1"/>
  <c r="J1722" i="1"/>
  <c r="J1721" i="1" s="1"/>
  <c r="J1777" i="1"/>
  <c r="J1776" i="1" s="1"/>
  <c r="J1775" i="1" s="1"/>
  <c r="J1774" i="1" s="1"/>
  <c r="J1773" i="1" s="1"/>
  <c r="K1851" i="1"/>
  <c r="K1850" i="1" s="1"/>
  <c r="J2039" i="1"/>
  <c r="J2038" i="1" s="1"/>
  <c r="J2037" i="1" s="1"/>
  <c r="K2039" i="1"/>
  <c r="K2038" i="1" s="1"/>
  <c r="K2037" i="1" s="1"/>
  <c r="L2764" i="1"/>
  <c r="L2763" i="1" s="1"/>
  <c r="L2762" i="1" s="1"/>
  <c r="K2829" i="1"/>
  <c r="K2840" i="1"/>
  <c r="K2839" i="1" s="1"/>
  <c r="K2838" i="1" s="1"/>
  <c r="J2987" i="1"/>
  <c r="J2986" i="1" s="1"/>
  <c r="I2993" i="1"/>
  <c r="I2992" i="1" s="1"/>
  <c r="I3256" i="1"/>
  <c r="I3252" i="1" s="1"/>
  <c r="I3251" i="1" s="1"/>
  <c r="I1134" i="1"/>
  <c r="I1133" i="1" s="1"/>
  <c r="I1132" i="1" s="1"/>
  <c r="I1131" i="1" s="1"/>
  <c r="K1134" i="1"/>
  <c r="K1133" i="1" s="1"/>
  <c r="K1132" i="1" s="1"/>
  <c r="K1131" i="1" s="1"/>
  <c r="L1263" i="1"/>
  <c r="L1262" i="1" s="1"/>
  <c r="L1261" i="1" s="1"/>
  <c r="I1365" i="1"/>
  <c r="I1364" i="1" s="1"/>
  <c r="I1363" i="1" s="1"/>
  <c r="M1475" i="1"/>
  <c r="J1682" i="1"/>
  <c r="J1681" i="1" s="1"/>
  <c r="J1680" i="1" s="1"/>
  <c r="L1763" i="1"/>
  <c r="L1762" i="1" s="1"/>
  <c r="M1838" i="1"/>
  <c r="J1880" i="1"/>
  <c r="K2129" i="1"/>
  <c r="K2128" i="1" s="1"/>
  <c r="K2127" i="1" s="1"/>
  <c r="K2846" i="1"/>
  <c r="K2845" i="1" s="1"/>
  <c r="I2846" i="1"/>
  <c r="I2845" i="1" s="1"/>
  <c r="J3098" i="1"/>
  <c r="J3097" i="1" s="1"/>
  <c r="J3096" i="1" s="1"/>
  <c r="I3294" i="1"/>
  <c r="I3293" i="1" s="1"/>
  <c r="K3399" i="1"/>
  <c r="K3398" i="1" s="1"/>
  <c r="K3397" i="1" s="1"/>
  <c r="K3603" i="1"/>
  <c r="L3617" i="1"/>
  <c r="L3616" i="1" s="1"/>
  <c r="L3795" i="1"/>
  <c r="L3794" i="1" s="1"/>
  <c r="J3130" i="1"/>
  <c r="J3129" i="1" s="1"/>
  <c r="J3128" i="1" s="1"/>
  <c r="J3171" i="1"/>
  <c r="J3170" i="1" s="1"/>
  <c r="J3169" i="1" s="1"/>
  <c r="J3168" i="1" s="1"/>
  <c r="J3167" i="1" s="1"/>
  <c r="K3224" i="1"/>
  <c r="K3223" i="1" s="1"/>
  <c r="J3459" i="1"/>
  <c r="I3485" i="1"/>
  <c r="I3484" i="1" s="1"/>
  <c r="I3483" i="1" s="1"/>
  <c r="I3482" i="1" s="1"/>
  <c r="I3481" i="1" s="1"/>
  <c r="I3583" i="1"/>
  <c r="I3579" i="1" s="1"/>
  <c r="I3578" i="1" s="1"/>
  <c r="L3603" i="1"/>
  <c r="I3538" i="1"/>
  <c r="I3537" i="1" s="1"/>
  <c r="I3530" i="1" s="1"/>
  <c r="I3529" i="1" s="1"/>
  <c r="K3593" i="1"/>
  <c r="I3641" i="1"/>
  <c r="I3640" i="1" s="1"/>
  <c r="I3639" i="1" s="1"/>
  <c r="I3638" i="1" s="1"/>
  <c r="I3637" i="1" s="1"/>
  <c r="I3629" i="1" s="1"/>
  <c r="K3733" i="1"/>
  <c r="K3732" i="1" s="1"/>
  <c r="L4329" i="1"/>
  <c r="L4328" i="1" s="1"/>
  <c r="I3603" i="1"/>
  <c r="J4647" i="1"/>
  <c r="I4674" i="1"/>
  <c r="I4673" i="1" s="1"/>
  <c r="I4672" i="1" s="1"/>
  <c r="I4671" i="1" s="1"/>
  <c r="K4687" i="1"/>
  <c r="K4683" i="1" s="1"/>
  <c r="K4682" i="1" s="1"/>
  <c r="I4833" i="1"/>
  <c r="I4832" i="1" s="1"/>
  <c r="K4877" i="1"/>
  <c r="K4876" i="1" s="1"/>
  <c r="K4875" i="1" s="1"/>
  <c r="M5076" i="1"/>
  <c r="I5141" i="1"/>
  <c r="J5172" i="1"/>
  <c r="J5171" i="1" s="1"/>
  <c r="J5170" i="1" s="1"/>
  <c r="J5318" i="1"/>
  <c r="K4625" i="1"/>
  <c r="I4625" i="1"/>
  <c r="K5049" i="1"/>
  <c r="K5062" i="1"/>
  <c r="I5182" i="1"/>
  <c r="I5181" i="1" s="1"/>
  <c r="I5180" i="1" s="1"/>
  <c r="I5179" i="1" s="1"/>
  <c r="M4048" i="1"/>
  <c r="I4380" i="1"/>
  <c r="L4625" i="1"/>
  <c r="I4791" i="1"/>
  <c r="I5110" i="1"/>
  <c r="I5106" i="1" s="1"/>
  <c r="I5105" i="1" s="1"/>
  <c r="J5598" i="1"/>
  <c r="J5597" i="1" s="1"/>
  <c r="J5596" i="1" s="1"/>
  <c r="J5595" i="1" s="1"/>
  <c r="I4784" i="1"/>
  <c r="I4780" i="1" s="1"/>
  <c r="I4779" i="1" s="1"/>
  <c r="K4833" i="1"/>
  <c r="K4832" i="1" s="1"/>
  <c r="J4877" i="1"/>
  <c r="J4876" i="1" s="1"/>
  <c r="J4875" i="1" s="1"/>
  <c r="J4912" i="1"/>
  <c r="J4908" i="1" s="1"/>
  <c r="J4907" i="1" s="1"/>
  <c r="K5141" i="1"/>
  <c r="K5203" i="1"/>
  <c r="K5285" i="1"/>
  <c r="I5290" i="1"/>
  <c r="M5290" i="1"/>
  <c r="N5290" i="1" s="1"/>
  <c r="L5608" i="1"/>
  <c r="L5607" i="1" s="1"/>
  <c r="L5606" i="1" s="1"/>
  <c r="K5802" i="1"/>
  <c r="M5285" i="1"/>
  <c r="N5285" i="1" s="1"/>
  <c r="K5290" i="1"/>
  <c r="K5333" i="1"/>
  <c r="L5665" i="1"/>
  <c r="L5661" i="1" s="1"/>
  <c r="L5656" i="1" s="1"/>
  <c r="L5655" i="1" s="1"/>
  <c r="L5654" i="1" s="1"/>
  <c r="L5653" i="1" s="1"/>
  <c r="L5792" i="1"/>
  <c r="L5791" i="1" s="1"/>
  <c r="L5790" i="1" s="1"/>
  <c r="L5789" i="1" s="1"/>
  <c r="L5788" i="1" s="1"/>
  <c r="I5333" i="1"/>
  <c r="L5493" i="1"/>
  <c r="K5608" i="1"/>
  <c r="K5607" i="1" s="1"/>
  <c r="K5606" i="1" s="1"/>
  <c r="K5627" i="1"/>
  <c r="K5623" i="1" s="1"/>
  <c r="K5622" i="1" s="1"/>
  <c r="I5758" i="1"/>
  <c r="L5776" i="1"/>
  <c r="L5775" i="1" s="1"/>
  <c r="L5774" i="1" s="1"/>
  <c r="J5792" i="1"/>
  <c r="J5791" i="1" s="1"/>
  <c r="J5790" i="1" s="1"/>
  <c r="J5789" i="1" s="1"/>
  <c r="J5788" i="1" s="1"/>
  <c r="J5858" i="1"/>
  <c r="J5857" i="1" s="1"/>
  <c r="J5856" i="1" s="1"/>
  <c r="J5855" i="1" s="1"/>
  <c r="J5848" i="1" s="1"/>
  <c r="K4059" i="1"/>
  <c r="K4058" i="1" s="1"/>
  <c r="K4057" i="1" s="1"/>
  <c r="K4056" i="1" s="1"/>
  <c r="K3853" i="1"/>
  <c r="K4234" i="1"/>
  <c r="K4233" i="1" s="1"/>
  <c r="K4232" i="1" s="1"/>
  <c r="K4231" i="1" s="1"/>
  <c r="K4298" i="1"/>
  <c r="K4297" i="1" s="1"/>
  <c r="K4296" i="1" s="1"/>
  <c r="K4295" i="1" s="1"/>
  <c r="K784" i="1"/>
  <c r="K4654" i="1"/>
  <c r="K5436" i="1"/>
  <c r="K5745" i="1"/>
  <c r="K4079" i="1"/>
  <c r="K4638" i="1"/>
  <c r="K4273" i="1"/>
  <c r="K4272" i="1" s="1"/>
  <c r="K4271" i="1" s="1"/>
  <c r="K4270" i="1" s="1"/>
  <c r="K4584" i="1"/>
  <c r="K4577" i="1" s="1"/>
  <c r="K5841" i="1"/>
  <c r="K5840" i="1" s="1"/>
  <c r="K5839" i="1" s="1"/>
  <c r="K5838" i="1" s="1"/>
  <c r="F3516" i="1"/>
  <c r="F3515" i="1" s="1"/>
  <c r="F1816" i="1"/>
  <c r="F1815" i="1" s="1"/>
  <c r="F2185" i="1"/>
  <c r="F2184" i="1" s="1"/>
  <c r="F237" i="1"/>
  <c r="F236" i="1" s="1"/>
  <c r="F235" i="1" s="1"/>
  <c r="F234" i="1" s="1"/>
  <c r="F233" i="1" s="1"/>
  <c r="F232" i="1" s="1"/>
  <c r="F1838" i="1"/>
  <c r="F1837" i="1" s="1"/>
  <c r="F1830" i="1" s="1"/>
  <c r="F1829" i="1" s="1"/>
  <c r="F4024" i="1"/>
  <c r="F4023" i="1" s="1"/>
  <c r="F54" i="1"/>
  <c r="F50" i="1" s="1"/>
  <c r="F49" i="1" s="1"/>
  <c r="F591" i="1"/>
  <c r="F590" i="1" s="1"/>
  <c r="F893" i="1"/>
  <c r="F892" i="1" s="1"/>
  <c r="F891" i="1" s="1"/>
  <c r="F890" i="1" s="1"/>
  <c r="F1315" i="1"/>
  <c r="F1314" i="1" s="1"/>
  <c r="F1313" i="1" s="1"/>
  <c r="F3224" i="1"/>
  <c r="F3223" i="1" s="1"/>
  <c r="F4791" i="1"/>
  <c r="L644" i="1"/>
  <c r="L643" i="1" s="1"/>
  <c r="L1481" i="1"/>
  <c r="L1480" i="1" s="1"/>
  <c r="I447" i="1"/>
  <c r="I446" i="1" s="1"/>
  <c r="I445" i="1" s="1"/>
  <c r="F931" i="1"/>
  <c r="F930" i="1" s="1"/>
  <c r="F929" i="1" s="1"/>
  <c r="F928" i="1" s="1"/>
  <c r="F927" i="1" s="1"/>
  <c r="K1295" i="1"/>
  <c r="K1294" i="1" s="1"/>
  <c r="K1293" i="1" s="1"/>
  <c r="K1292" i="1" s="1"/>
  <c r="K1376" i="1"/>
  <c r="K1375" i="1" s="1"/>
  <c r="J1557" i="1"/>
  <c r="J1556" i="1" s="1"/>
  <c r="K1797" i="1"/>
  <c r="K1796" i="1" s="1"/>
  <c r="K1795" i="1" s="1"/>
  <c r="K1794" i="1" s="1"/>
  <c r="M2039" i="1"/>
  <c r="M1046" i="1"/>
  <c r="M1655" i="1"/>
  <c r="I2254" i="1"/>
  <c r="I2250" i="1" s="1"/>
  <c r="I2249" i="1" s="1"/>
  <c r="K2461" i="1"/>
  <c r="K2460" i="1" s="1"/>
  <c r="K2459" i="1" s="1"/>
  <c r="M2563" i="1"/>
  <c r="L2058" i="1"/>
  <c r="L2057" i="1" s="1"/>
  <c r="L2051" i="1" s="1"/>
  <c r="I2987" i="1"/>
  <c r="I2986" i="1" s="1"/>
  <c r="L2993" i="1"/>
  <c r="L2992" i="1" s="1"/>
  <c r="J2966" i="1"/>
  <c r="I3110" i="1"/>
  <c r="J3611" i="1"/>
  <c r="J3610" i="1" s="1"/>
  <c r="L3538" i="1"/>
  <c r="L3537" i="1" s="1"/>
  <c r="L3530" i="1" s="1"/>
  <c r="L3529" i="1" s="1"/>
  <c r="L3680" i="1"/>
  <c r="M4674" i="1"/>
  <c r="J4754" i="1"/>
  <c r="J4753" i="1" s="1"/>
  <c r="L4784" i="1"/>
  <c r="L4780" i="1" s="1"/>
  <c r="L4779" i="1" s="1"/>
  <c r="I5802" i="1"/>
  <c r="L5217" i="1"/>
  <c r="L5213" i="1" s="1"/>
  <c r="L5212" i="1" s="1"/>
  <c r="J5359" i="1"/>
  <c r="J5343" i="1" s="1"/>
  <c r="I5792" i="1"/>
  <c r="I5791" i="1" s="1"/>
  <c r="I5790" i="1" s="1"/>
  <c r="I5789" i="1" s="1"/>
  <c r="I5788" i="1" s="1"/>
  <c r="M5792" i="1"/>
  <c r="J5918" i="1"/>
  <c r="J5917" i="1" s="1"/>
  <c r="M1149" i="1" l="1"/>
  <c r="M1549" i="1"/>
  <c r="N1549" i="1" s="1"/>
  <c r="J4624" i="1"/>
  <c r="M3617" i="1"/>
  <c r="N3617" i="1" s="1"/>
  <c r="M1619" i="1"/>
  <c r="M2695" i="1"/>
  <c r="M2819" i="1"/>
  <c r="N2819" i="1" s="1"/>
  <c r="I3265" i="1"/>
  <c r="I3264" i="1" s="1"/>
  <c r="I3263" i="1" s="1"/>
  <c r="M911" i="1"/>
  <c r="M1563" i="1"/>
  <c r="M2764" i="1"/>
  <c r="M2763" i="1" s="1"/>
  <c r="M2979" i="1"/>
  <c r="N2979" i="1" s="1"/>
  <c r="M2110" i="1"/>
  <c r="N2110" i="1" s="1"/>
  <c r="M3593" i="1"/>
  <c r="N3593" i="1" s="1"/>
  <c r="M2275" i="1"/>
  <c r="N2275" i="1" s="1"/>
  <c r="M5745" i="1"/>
  <c r="N5745" i="1" s="1"/>
  <c r="M3876" i="1"/>
  <c r="N3876" i="1" s="1"/>
  <c r="M1315" i="1"/>
  <c r="M1314" i="1" s="1"/>
  <c r="M5333" i="1"/>
  <c r="N5333" i="1" s="1"/>
  <c r="M39" i="1"/>
  <c r="N39" i="1" s="1"/>
  <c r="M4706" i="1"/>
  <c r="M717" i="1"/>
  <c r="N717" i="1" s="1"/>
  <c r="M1682" i="1"/>
  <c r="M1681" i="1" s="1"/>
  <c r="M4367" i="1"/>
  <c r="N4367" i="1" s="1"/>
  <c r="M4079" i="1"/>
  <c r="N4079" i="1" s="1"/>
  <c r="M5182" i="1"/>
  <c r="M4380" i="1"/>
  <c r="N4380" i="1" s="1"/>
  <c r="M3603" i="1"/>
  <c r="N3603" i="1" s="1"/>
  <c r="M1263" i="1"/>
  <c r="N1263" i="1" s="1"/>
  <c r="M2804" i="1"/>
  <c r="M2803" i="1" s="1"/>
  <c r="N2803" i="1" s="1"/>
  <c r="M2639" i="1"/>
  <c r="N2639" i="1" s="1"/>
  <c r="M2624" i="1"/>
  <c r="N2624" i="1" s="1"/>
  <c r="M2262" i="1"/>
  <c r="N2262" i="1" s="1"/>
  <c r="M1536" i="1"/>
  <c r="N1536" i="1" s="1"/>
  <c r="M4728" i="1"/>
  <c r="N4728" i="1" s="1"/>
  <c r="M5683" i="1"/>
  <c r="N5683" i="1" s="1"/>
  <c r="M3098" i="1"/>
  <c r="M3097" i="1" s="1"/>
  <c r="M5029" i="1"/>
  <c r="N5029" i="1" s="1"/>
  <c r="M4654" i="1"/>
  <c r="N4654" i="1" s="1"/>
  <c r="M4234" i="1"/>
  <c r="N4234" i="1" s="1"/>
  <c r="M1722" i="1"/>
  <c r="M1721" i="1" s="1"/>
  <c r="N1721" i="1" s="1"/>
  <c r="M1641" i="1"/>
  <c r="N1641" i="1" s="1"/>
  <c r="M2720" i="1"/>
  <c r="M2719" i="1" s="1"/>
  <c r="M2289" i="1"/>
  <c r="M2288" i="1" s="1"/>
  <c r="N2288" i="1" s="1"/>
  <c r="M1110" i="1"/>
  <c r="N1110" i="1" s="1"/>
  <c r="M3975" i="1"/>
  <c r="N3975" i="1" s="1"/>
  <c r="M1908" i="1"/>
  <c r="N1908" i="1" s="1"/>
  <c r="M936" i="1"/>
  <c r="M935" i="1" s="1"/>
  <c r="M2000" i="1"/>
  <c r="M1999" i="1" s="1"/>
  <c r="M4273" i="1"/>
  <c r="M4272" i="1" s="1"/>
  <c r="M1188" i="1"/>
  <c r="N1188" i="1" s="1"/>
  <c r="M220" i="1"/>
  <c r="N220" i="1" s="1"/>
  <c r="M3432" i="1"/>
  <c r="M3431" i="1" s="1"/>
  <c r="N3431" i="1" s="1"/>
  <c r="M533" i="1"/>
  <c r="N533" i="1" s="1"/>
  <c r="M1123" i="1"/>
  <c r="M1122" i="1" s="1"/>
  <c r="N1122" i="1" s="1"/>
  <c r="M3041" i="1"/>
  <c r="N3041" i="1" s="1"/>
  <c r="M784" i="1"/>
  <c r="N784" i="1" s="1"/>
  <c r="M279" i="1"/>
  <c r="N279" i="1" s="1"/>
  <c r="M1134" i="1"/>
  <c r="M1133" i="1" s="1"/>
  <c r="M3947" i="1"/>
  <c r="M3946" i="1" s="1"/>
  <c r="M4887" i="1"/>
  <c r="N4887" i="1" s="1"/>
  <c r="M5049" i="1"/>
  <c r="N5049" i="1" s="1"/>
  <c r="J263" i="1"/>
  <c r="J257" i="1" s="1"/>
  <c r="J256" i="1" s="1"/>
  <c r="J255" i="1" s="1"/>
  <c r="M380" i="1"/>
  <c r="M379" i="1" s="1"/>
  <c r="N379" i="1" s="1"/>
  <c r="M3853" i="1"/>
  <c r="N3853" i="1" s="1"/>
  <c r="M893" i="1"/>
  <c r="M892" i="1" s="1"/>
  <c r="M4329" i="1"/>
  <c r="M4328" i="1" s="1"/>
  <c r="N4328" i="1" s="1"/>
  <c r="M5717" i="1"/>
  <c r="M5716" i="1" s="1"/>
  <c r="N5716" i="1" s="1"/>
  <c r="M4122" i="1"/>
  <c r="N4122" i="1" s="1"/>
  <c r="M4638" i="1"/>
  <c r="N4638" i="1" s="1"/>
  <c r="M4546" i="1"/>
  <c r="N4546" i="1" s="1"/>
  <c r="M3362" i="1"/>
  <c r="N3362" i="1" s="1"/>
  <c r="M4764" i="1"/>
  <c r="M810" i="1"/>
  <c r="N810" i="1" s="1"/>
  <c r="M5556" i="1"/>
  <c r="N5556" i="1" s="1"/>
  <c r="M4858" i="1"/>
  <c r="N4858" i="1" s="1"/>
  <c r="M5062" i="1"/>
  <c r="N5062" i="1" s="1"/>
  <c r="M3266" i="1"/>
  <c r="M3265" i="1" s="1"/>
  <c r="I4624" i="1"/>
  <c r="I4576" i="1" s="1"/>
  <c r="M3913" i="1"/>
  <c r="M3912" i="1" s="1"/>
  <c r="M3883" i="1"/>
  <c r="N3883" i="1" s="1"/>
  <c r="M5409" i="1"/>
  <c r="M5408" i="1" s="1"/>
  <c r="M3899" i="1"/>
  <c r="N3899" i="1" s="1"/>
  <c r="M744" i="1"/>
  <c r="N744" i="1" s="1"/>
  <c r="J3265" i="1"/>
  <c r="J3264" i="1" s="1"/>
  <c r="J3263" i="1" s="1"/>
  <c r="M5436" i="1"/>
  <c r="M4847" i="1"/>
  <c r="N4847" i="1" s="1"/>
  <c r="M141" i="1"/>
  <c r="N141" i="1" s="1"/>
  <c r="M4803" i="1"/>
  <c r="M3673" i="1"/>
  <c r="M3672" i="1" s="1"/>
  <c r="M4498" i="1"/>
  <c r="N4498" i="1" s="1"/>
  <c r="M4397" i="1"/>
  <c r="N4397" i="1" s="1"/>
  <c r="M5464" i="1"/>
  <c r="N5464" i="1" s="1"/>
  <c r="M4647" i="1"/>
  <c r="N4647" i="1" s="1"/>
  <c r="M571" i="1"/>
  <c r="N571" i="1" s="1"/>
  <c r="M4584" i="1"/>
  <c r="M4577" i="1" s="1"/>
  <c r="N4577" i="1" s="1"/>
  <c r="M5598" i="1"/>
  <c r="N5598" i="1" s="1"/>
  <c r="M3694" i="1"/>
  <c r="M3693" i="1" s="1"/>
  <c r="M5703" i="1"/>
  <c r="M5702" i="1" s="1"/>
  <c r="M4182" i="1"/>
  <c r="N4182" i="1" s="1"/>
  <c r="M5764" i="1"/>
  <c r="N5764" i="1" s="1"/>
  <c r="M4138" i="1"/>
  <c r="N4138" i="1" s="1"/>
  <c r="M4024" i="1"/>
  <c r="M4023" i="1" s="1"/>
  <c r="N4023" i="1" s="1"/>
  <c r="M1700" i="1"/>
  <c r="N1701" i="1"/>
  <c r="N2695" i="1"/>
  <c r="M2379" i="1"/>
  <c r="N2379" i="1" s="1"/>
  <c r="N2380" i="1"/>
  <c r="M4994" i="1"/>
  <c r="N4994" i="1" s="1"/>
  <c r="N4995" i="1"/>
  <c r="M3379" i="1"/>
  <c r="N3380" i="1"/>
  <c r="M3240" i="1"/>
  <c r="N3241" i="1"/>
  <c r="M2992" i="1"/>
  <c r="N2992" i="1" s="1"/>
  <c r="N2993" i="1"/>
  <c r="N1978" i="1"/>
  <c r="M1662" i="1"/>
  <c r="N1663" i="1"/>
  <c r="M1214" i="1"/>
  <c r="N1214" i="1" s="1"/>
  <c r="N1215" i="1"/>
  <c r="M172" i="1"/>
  <c r="N176" i="1"/>
  <c r="M3830" i="1"/>
  <c r="N3831" i="1"/>
  <c r="M3724" i="1"/>
  <c r="N3724" i="1" s="1"/>
  <c r="N3725" i="1"/>
  <c r="M1921" i="1"/>
  <c r="N1921" i="1" s="1"/>
  <c r="N1922" i="1"/>
  <c r="M1867" i="1"/>
  <c r="N1868" i="1"/>
  <c r="M622" i="1"/>
  <c r="N623" i="1"/>
  <c r="M199" i="1"/>
  <c r="N199" i="1" s="1"/>
  <c r="N203" i="1"/>
  <c r="M3567" i="1"/>
  <c r="N3568" i="1"/>
  <c r="M5725" i="1"/>
  <c r="N5729" i="1"/>
  <c r="M1965" i="1"/>
  <c r="N1969" i="1"/>
  <c r="M5244" i="1"/>
  <c r="N5248" i="1"/>
  <c r="M5607" i="1"/>
  <c r="N5608" i="1"/>
  <c r="M5082" i="1"/>
  <c r="N5083" i="1"/>
  <c r="M5002" i="1"/>
  <c r="N5002" i="1" s="1"/>
  <c r="N5006" i="1"/>
  <c r="M5446" i="1"/>
  <c r="N5446" i="1" s="1"/>
  <c r="N5459" i="1"/>
  <c r="M3610" i="1"/>
  <c r="N3610" i="1" s="1"/>
  <c r="N3611" i="1"/>
  <c r="M3390" i="1"/>
  <c r="N3390" i="1" s="1"/>
  <c r="N3391" i="1"/>
  <c r="M4387" i="1"/>
  <c r="N4387" i="1" s="1"/>
  <c r="M4006" i="1"/>
  <c r="N4007" i="1"/>
  <c r="M3983" i="1"/>
  <c r="N3984" i="1"/>
  <c r="M2939" i="1"/>
  <c r="N2940" i="1"/>
  <c r="M2363" i="1"/>
  <c r="N2364" i="1"/>
  <c r="M3994" i="1"/>
  <c r="N3998" i="1"/>
  <c r="M3484" i="1"/>
  <c r="N3485" i="1"/>
  <c r="M3398" i="1"/>
  <c r="N3399" i="1"/>
  <c r="M3252" i="1"/>
  <c r="N3256" i="1"/>
  <c r="M3140" i="1"/>
  <c r="N3141" i="1"/>
  <c r="M3014" i="1"/>
  <c r="N3015" i="1"/>
  <c r="M2813" i="1"/>
  <c r="N2813" i="1" s="1"/>
  <c r="N2814" i="1"/>
  <c r="M1077" i="1"/>
  <c r="N1083" i="1"/>
  <c r="M422" i="1"/>
  <c r="N429" i="1"/>
  <c r="M1302" i="1"/>
  <c r="N1303" i="1"/>
  <c r="M1002" i="1"/>
  <c r="N1002" i="1" s="1"/>
  <c r="N1003" i="1"/>
  <c r="M313" i="1"/>
  <c r="N314" i="1"/>
  <c r="M3974" i="1"/>
  <c r="N3974" i="1" s="1"/>
  <c r="M3028" i="1"/>
  <c r="N3032" i="1"/>
  <c r="M2951" i="1"/>
  <c r="N2955" i="1"/>
  <c r="M2748" i="1"/>
  <c r="N2748" i="1" s="1"/>
  <c r="N2749" i="1"/>
  <c r="M320" i="1"/>
  <c r="N324" i="1"/>
  <c r="M135" i="1"/>
  <c r="N135" i="1" s="1"/>
  <c r="N136" i="1"/>
  <c r="M5106" i="1"/>
  <c r="N5110" i="1"/>
  <c r="M2282" i="1"/>
  <c r="N2282" i="1" s="1"/>
  <c r="N2283" i="1"/>
  <c r="M1958" i="1"/>
  <c r="N1959" i="1"/>
  <c r="M1556" i="1"/>
  <c r="N1556" i="1" s="1"/>
  <c r="N1557" i="1"/>
  <c r="M446" i="1"/>
  <c r="N447" i="1"/>
  <c r="M5213" i="1"/>
  <c r="N5217" i="1"/>
  <c r="M4908" i="1"/>
  <c r="N4912" i="1"/>
  <c r="M4718" i="1"/>
  <c r="M3080" i="1"/>
  <c r="N3081" i="1"/>
  <c r="M2737" i="1"/>
  <c r="N2738" i="1"/>
  <c r="M4297" i="1"/>
  <c r="N4298" i="1"/>
  <c r="M5904" i="1"/>
  <c r="N5905" i="1"/>
  <c r="M4959" i="1"/>
  <c r="N4963" i="1"/>
  <c r="M5812" i="1"/>
  <c r="N5816" i="1"/>
  <c r="M1731" i="1"/>
  <c r="N1731" i="1" s="1"/>
  <c r="N1732" i="1"/>
  <c r="M3417" i="1"/>
  <c r="N3418" i="1"/>
  <c r="M4899" i="1"/>
  <c r="N4899" i="1" s="1"/>
  <c r="N4900" i="1"/>
  <c r="M5638" i="1"/>
  <c r="N5638" i="1" s="1"/>
  <c r="N5639" i="1"/>
  <c r="M5386" i="1"/>
  <c r="N5387" i="1"/>
  <c r="M5153" i="1"/>
  <c r="N5153" i="1" s="1"/>
  <c r="N5154" i="1"/>
  <c r="M4775" i="1"/>
  <c r="N4776" i="1"/>
  <c r="M4713" i="1"/>
  <c r="M4317" i="1"/>
  <c r="N4318" i="1"/>
  <c r="M4175" i="1"/>
  <c r="N4175" i="1" s="1"/>
  <c r="N4176" i="1"/>
  <c r="M3802" i="1"/>
  <c r="N3802" i="1" s="1"/>
  <c r="N3803" i="1"/>
  <c r="M3738" i="1"/>
  <c r="N3738" i="1" s="1"/>
  <c r="N3739" i="1"/>
  <c r="M3525" i="1"/>
  <c r="N3526" i="1"/>
  <c r="M3313" i="1"/>
  <c r="N3314" i="1"/>
  <c r="M3193" i="1"/>
  <c r="N3194" i="1"/>
  <c r="M3087" i="1"/>
  <c r="N3088" i="1"/>
  <c r="M3048" i="1"/>
  <c r="N3048" i="1" s="1"/>
  <c r="N3049" i="1"/>
  <c r="M2893" i="1"/>
  <c r="N2894" i="1"/>
  <c r="M2558" i="1"/>
  <c r="N2559" i="1"/>
  <c r="M2440" i="1"/>
  <c r="N2441" i="1"/>
  <c r="M2310" i="1"/>
  <c r="N2311" i="1"/>
  <c r="M2227" i="1"/>
  <c r="N2227" i="1" s="1"/>
  <c r="N2228" i="1"/>
  <c r="M2159" i="1"/>
  <c r="N2160" i="1"/>
  <c r="M2053" i="1"/>
  <c r="N2054" i="1"/>
  <c r="M1825" i="1"/>
  <c r="N1826" i="1"/>
  <c r="M1749" i="1"/>
  <c r="N1750" i="1"/>
  <c r="M1690" i="1"/>
  <c r="M1484" i="1"/>
  <c r="N1485" i="1"/>
  <c r="M1439" i="1"/>
  <c r="N1439" i="1" s="1"/>
  <c r="N1440" i="1"/>
  <c r="M1352" i="1"/>
  <c r="N1353" i="1"/>
  <c r="M1308" i="1"/>
  <c r="N1308" i="1" s="1"/>
  <c r="N1309" i="1"/>
  <c r="M1270" i="1"/>
  <c r="N1270" i="1" s="1"/>
  <c r="N1271" i="1"/>
  <c r="M1070" i="1"/>
  <c r="N1070" i="1" s="1"/>
  <c r="N1071" i="1"/>
  <c r="M823" i="1"/>
  <c r="N824" i="1"/>
  <c r="M737" i="1"/>
  <c r="N738" i="1"/>
  <c r="M605" i="1"/>
  <c r="N606" i="1"/>
  <c r="M290" i="1"/>
  <c r="N291" i="1"/>
  <c r="M211" i="1"/>
  <c r="N211" i="1" s="1"/>
  <c r="N212" i="1"/>
  <c r="M76" i="1"/>
  <c r="N77" i="1"/>
  <c r="M611" i="1"/>
  <c r="N612" i="1"/>
  <c r="M457" i="1"/>
  <c r="N458" i="1"/>
  <c r="M335" i="1"/>
  <c r="M259" i="1"/>
  <c r="N260" i="1"/>
  <c r="M62" i="1"/>
  <c r="N63" i="1"/>
  <c r="M5807" i="1"/>
  <c r="N5807" i="1" s="1"/>
  <c r="N5808" i="1"/>
  <c r="M5737" i="1"/>
  <c r="N5738" i="1"/>
  <c r="M4931" i="1"/>
  <c r="N4931" i="1" s="1"/>
  <c r="N4932" i="1"/>
  <c r="M4494" i="1"/>
  <c r="N4494" i="1" s="1"/>
  <c r="N4495" i="1"/>
  <c r="M4341" i="1"/>
  <c r="N4342" i="1"/>
  <c r="M4060" i="1"/>
  <c r="N4061" i="1"/>
  <c r="M3942" i="1"/>
  <c r="M3798" i="1"/>
  <c r="N3799" i="1"/>
  <c r="M3734" i="1"/>
  <c r="N3735" i="1"/>
  <c r="M3647" i="1"/>
  <c r="N3648" i="1"/>
  <c r="M3519" i="1"/>
  <c r="N3520" i="1"/>
  <c r="M3294" i="1"/>
  <c r="N3298" i="1"/>
  <c r="M3215" i="1"/>
  <c r="N3216" i="1"/>
  <c r="M3156" i="1"/>
  <c r="N3156" i="1" s="1"/>
  <c r="N3157" i="1"/>
  <c r="M2946" i="1"/>
  <c r="N2947" i="1"/>
  <c r="M2885" i="1"/>
  <c r="M2798" i="1"/>
  <c r="N2799" i="1"/>
  <c r="M2757" i="1"/>
  <c r="N2758" i="1"/>
  <c r="M2709" i="1"/>
  <c r="N2709" i="1" s="1"/>
  <c r="N2710" i="1"/>
  <c r="M2646" i="1"/>
  <c r="N2646" i="1" s="1"/>
  <c r="N2647" i="1"/>
  <c r="M2550" i="1"/>
  <c r="N2551" i="1"/>
  <c r="M2490" i="1"/>
  <c r="N2490" i="1" s="1"/>
  <c r="N2491" i="1"/>
  <c r="M2202" i="1"/>
  <c r="N2203" i="1"/>
  <c r="M2123" i="1"/>
  <c r="N2123" i="1" s="1"/>
  <c r="N2124" i="1"/>
  <c r="M2065" i="1"/>
  <c r="N2066" i="1"/>
  <c r="M1994" i="1"/>
  <c r="N1995" i="1"/>
  <c r="M1929" i="1"/>
  <c r="N1929" i="1" s="1"/>
  <c r="M1874" i="1"/>
  <c r="N1875" i="1"/>
  <c r="M1798" i="1"/>
  <c r="N1799" i="1"/>
  <c r="M1669" i="1"/>
  <c r="N1670" i="1"/>
  <c r="M1456" i="1"/>
  <c r="N1457" i="1"/>
  <c r="M1397" i="1"/>
  <c r="N1398" i="1"/>
  <c r="M1323" i="1"/>
  <c r="N1324" i="1"/>
  <c r="M713" i="1"/>
  <c r="N713" i="1" s="1"/>
  <c r="N714" i="1"/>
  <c r="M600" i="1"/>
  <c r="N601" i="1"/>
  <c r="M303" i="1"/>
  <c r="N303" i="1" s="1"/>
  <c r="N304" i="1"/>
  <c r="M159" i="1"/>
  <c r="N160" i="1"/>
  <c r="M1143" i="1"/>
  <c r="N1144" i="1"/>
  <c r="M1103" i="1"/>
  <c r="N1104" i="1"/>
  <c r="M1089" i="1"/>
  <c r="N1090" i="1"/>
  <c r="M998" i="1"/>
  <c r="N998" i="1" s="1"/>
  <c r="N999" i="1"/>
  <c r="M956" i="1"/>
  <c r="N957" i="1"/>
  <c r="M923" i="1"/>
  <c r="N924" i="1"/>
  <c r="M403" i="1"/>
  <c r="N404" i="1"/>
  <c r="M5884" i="1"/>
  <c r="N5885" i="1"/>
  <c r="M5803" i="1"/>
  <c r="N5804" i="1"/>
  <c r="M5118" i="1"/>
  <c r="N5119" i="1"/>
  <c r="M4828" i="1"/>
  <c r="M4130" i="1"/>
  <c r="M4064" i="1"/>
  <c r="M3937" i="1"/>
  <c r="N3938" i="1"/>
  <c r="M3766" i="1"/>
  <c r="N3766" i="1" s="1"/>
  <c r="N3767" i="1"/>
  <c r="M3708" i="1"/>
  <c r="N3709" i="1"/>
  <c r="M3667" i="1"/>
  <c r="N3668" i="1"/>
  <c r="M3558" i="1"/>
  <c r="N3558" i="1" s="1"/>
  <c r="N3559" i="1"/>
  <c r="M3464" i="1"/>
  <c r="N3464" i="1" s="1"/>
  <c r="N3465" i="1"/>
  <c r="M3407" i="1"/>
  <c r="M3231" i="1"/>
  <c r="N3231" i="1" s="1"/>
  <c r="N3232" i="1"/>
  <c r="M3181" i="1"/>
  <c r="N3182" i="1"/>
  <c r="M2907" i="1"/>
  <c r="N2908" i="1"/>
  <c r="M2830" i="1"/>
  <c r="N2831" i="1"/>
  <c r="M2772" i="1"/>
  <c r="N2773" i="1"/>
  <c r="M2515" i="1"/>
  <c r="N2516" i="1"/>
  <c r="M2471" i="1"/>
  <c r="N2471" i="1" s="1"/>
  <c r="N2472" i="1"/>
  <c r="M2353" i="1"/>
  <c r="M2194" i="1"/>
  <c r="N2195" i="1"/>
  <c r="M2135" i="1"/>
  <c r="N2136" i="1"/>
  <c r="M2084" i="1"/>
  <c r="N2085" i="1"/>
  <c r="M2024" i="1"/>
  <c r="N2025" i="1"/>
  <c r="M1985" i="1"/>
  <c r="N1985" i="1" s="1"/>
  <c r="N1986" i="1"/>
  <c r="M1858" i="1"/>
  <c r="N1858" i="1" s="1"/>
  <c r="N1859" i="1"/>
  <c r="M1790" i="1"/>
  <c r="N1791" i="1"/>
  <c r="M1650" i="1"/>
  <c r="N1650" i="1" s="1"/>
  <c r="N1651" i="1"/>
  <c r="M1626" i="1"/>
  <c r="N1626" i="1" s="1"/>
  <c r="N1627" i="1"/>
  <c r="M1448" i="1"/>
  <c r="M1409" i="1"/>
  <c r="N1410" i="1"/>
  <c r="M1339" i="1"/>
  <c r="N1340" i="1"/>
  <c r="M1228" i="1"/>
  <c r="N1229" i="1"/>
  <c r="M1054" i="1"/>
  <c r="N1055" i="1"/>
  <c r="M929" i="1"/>
  <c r="N930" i="1"/>
  <c r="M771" i="1"/>
  <c r="N772" i="1"/>
  <c r="M724" i="1"/>
  <c r="M441" i="1"/>
  <c r="N442" i="1"/>
  <c r="M299" i="1"/>
  <c r="N299" i="1" s="1"/>
  <c r="N300" i="1"/>
  <c r="M264" i="1"/>
  <c r="N264" i="1" s="1"/>
  <c r="N265" i="1"/>
  <c r="M152" i="1"/>
  <c r="N153" i="1"/>
  <c r="M5428" i="1"/>
  <c r="N5429" i="1"/>
  <c r="M5199" i="1"/>
  <c r="N5199" i="1" s="1"/>
  <c r="N5200" i="1"/>
  <c r="M4824" i="1"/>
  <c r="M4792" i="1"/>
  <c r="N4793" i="1"/>
  <c r="M4534" i="1"/>
  <c r="N4535" i="1"/>
  <c r="M4250" i="1"/>
  <c r="N4251" i="1"/>
  <c r="M3890" i="1"/>
  <c r="N3890" i="1" s="1"/>
  <c r="N3891" i="1"/>
  <c r="M3826" i="1"/>
  <c r="N3826" i="1" s="1"/>
  <c r="N3827" i="1"/>
  <c r="M3758" i="1"/>
  <c r="N3759" i="1"/>
  <c r="M3682" i="1"/>
  <c r="N3683" i="1"/>
  <c r="M3533" i="1"/>
  <c r="N3534" i="1"/>
  <c r="M3460" i="1"/>
  <c r="N3461" i="1"/>
  <c r="M3351" i="1"/>
  <c r="N3351" i="1" s="1"/>
  <c r="N3352" i="1"/>
  <c r="M3201" i="1"/>
  <c r="N3202" i="1"/>
  <c r="M3112" i="1"/>
  <c r="N3113" i="1"/>
  <c r="M3057" i="1"/>
  <c r="N3058" i="1"/>
  <c r="M3023" i="1"/>
  <c r="N3024" i="1"/>
  <c r="M2926" i="1"/>
  <c r="N2927" i="1"/>
  <c r="M2876" i="1"/>
  <c r="N2876" i="1" s="1"/>
  <c r="N2877" i="1"/>
  <c r="M2592" i="1"/>
  <c r="N2593" i="1"/>
  <c r="M2448" i="1"/>
  <c r="N2449" i="1"/>
  <c r="M2188" i="1"/>
  <c r="N2189" i="1"/>
  <c r="M2077" i="1"/>
  <c r="N2078" i="1"/>
  <c r="M1946" i="1"/>
  <c r="N1947" i="1"/>
  <c r="M1854" i="1"/>
  <c r="N1855" i="1"/>
  <c r="M1806" i="1"/>
  <c r="N1806" i="1" s="1"/>
  <c r="N1807" i="1"/>
  <c r="M1769" i="1"/>
  <c r="N1770" i="1"/>
  <c r="M1717" i="1"/>
  <c r="N1718" i="1"/>
  <c r="M1592" i="1"/>
  <c r="N1593" i="1"/>
  <c r="M1489" i="1"/>
  <c r="N1490" i="1"/>
  <c r="M1443" i="1"/>
  <c r="N1443" i="1" s="1"/>
  <c r="N1444" i="1"/>
  <c r="M1359" i="1"/>
  <c r="N1360" i="1"/>
  <c r="M4047" i="1"/>
  <c r="N4048" i="1"/>
  <c r="M4832" i="1"/>
  <c r="M910" i="1"/>
  <c r="N911" i="1"/>
  <c r="M268" i="1"/>
  <c r="N268" i="1" s="1"/>
  <c r="N269" i="1"/>
  <c r="M4935" i="1"/>
  <c r="N4936" i="1"/>
  <c r="M2494" i="1"/>
  <c r="N2494" i="1" s="1"/>
  <c r="N2495" i="1"/>
  <c r="M2782" i="1"/>
  <c r="N2783" i="1"/>
  <c r="M884" i="1"/>
  <c r="N885" i="1"/>
  <c r="M2475" i="1"/>
  <c r="N2476" i="1"/>
  <c r="M2236" i="1"/>
  <c r="N2237" i="1"/>
  <c r="M945" i="1"/>
  <c r="N946" i="1"/>
  <c r="M1174" i="1"/>
  <c r="N1178" i="1"/>
  <c r="M1042" i="1"/>
  <c r="N1046" i="1"/>
  <c r="M1915" i="1"/>
  <c r="N1915" i="1" s="1"/>
  <c r="N1916" i="1"/>
  <c r="M5775" i="1"/>
  <c r="N5776" i="1"/>
  <c r="M2322" i="1"/>
  <c r="N2323" i="1"/>
  <c r="M3443" i="1"/>
  <c r="N3443" i="1" s="1"/>
  <c r="N3444" i="1"/>
  <c r="M696" i="1"/>
  <c r="N697" i="1"/>
  <c r="M1284" i="1"/>
  <c r="N1285" i="1"/>
  <c r="M496" i="1"/>
  <c r="N500" i="1"/>
  <c r="M4816" i="1"/>
  <c r="M5917" i="1"/>
  <c r="N5917" i="1" s="1"/>
  <c r="N5918" i="1"/>
  <c r="M2668" i="1"/>
  <c r="N2669" i="1"/>
  <c r="M2038" i="1"/>
  <c r="M1837" i="1"/>
  <c r="N1838" i="1"/>
  <c r="M2128" i="1"/>
  <c r="N2129" i="1"/>
  <c r="M4876" i="1"/>
  <c r="N4877" i="1"/>
  <c r="M4780" i="1"/>
  <c r="N4784" i="1"/>
  <c r="M2104" i="1"/>
  <c r="N2104" i="1" s="1"/>
  <c r="N2105" i="1"/>
  <c r="M2408" i="1"/>
  <c r="N2409" i="1"/>
  <c r="M1402" i="1"/>
  <c r="N1403" i="1"/>
  <c r="M1243" i="1"/>
  <c r="N1244" i="1"/>
  <c r="M1599" i="1"/>
  <c r="N1600" i="1"/>
  <c r="N4570" i="1"/>
  <c r="M3371" i="1"/>
  <c r="N3372" i="1"/>
  <c r="M2460" i="1"/>
  <c r="N2461" i="1"/>
  <c r="M1381" i="1"/>
  <c r="N1381" i="1" s="1"/>
  <c r="N1382" i="1"/>
  <c r="M3579" i="1"/>
  <c r="N3583" i="1"/>
  <c r="M3361" i="1"/>
  <c r="M3170" i="1"/>
  <c r="N3171" i="1"/>
  <c r="M3161" i="1"/>
  <c r="N3162" i="1"/>
  <c r="M3072" i="1"/>
  <c r="N3073" i="1"/>
  <c r="M1562" i="1"/>
  <c r="N1562" i="1" s="1"/>
  <c r="N1563" i="1"/>
  <c r="M2206" i="1"/>
  <c r="N2207" i="1"/>
  <c r="M2094" i="1"/>
  <c r="N2094" i="1" s="1"/>
  <c r="N2095" i="1"/>
  <c r="M1062" i="1"/>
  <c r="N1063" i="1"/>
  <c r="M1737" i="1"/>
  <c r="N1737" i="1" s="1"/>
  <c r="N1738" i="1"/>
  <c r="M3749" i="1"/>
  <c r="N3750" i="1"/>
  <c r="N3655" i="1"/>
  <c r="M2682" i="1"/>
  <c r="N2686" i="1"/>
  <c r="M14" i="1"/>
  <c r="N15" i="1"/>
  <c r="M5311" i="1"/>
  <c r="N5311" i="1" s="1"/>
  <c r="N5312" i="1"/>
  <c r="M1148" i="1"/>
  <c r="N1149" i="1"/>
  <c r="M2329" i="1"/>
  <c r="N2333" i="1"/>
  <c r="M5642" i="1"/>
  <c r="N5646" i="1"/>
  <c r="M5020" i="1"/>
  <c r="N5021" i="1"/>
  <c r="M4978" i="1"/>
  <c r="N4979" i="1"/>
  <c r="M2986" i="1"/>
  <c r="N2986" i="1" s="1"/>
  <c r="N2987" i="1"/>
  <c r="M2387" i="1"/>
  <c r="N2388" i="1"/>
  <c r="M2017" i="1"/>
  <c r="N2018" i="1"/>
  <c r="M5676" i="1"/>
  <c r="N5677" i="1"/>
  <c r="M3449" i="1"/>
  <c r="N3449" i="1" s="1"/>
  <c r="N3450" i="1"/>
  <c r="M5856" i="1"/>
  <c r="N5857" i="1"/>
  <c r="M3959" i="1"/>
  <c r="N3959" i="1" s="1"/>
  <c r="N3960" i="1"/>
  <c r="M3327" i="1"/>
  <c r="N3331" i="1"/>
  <c r="M3062" i="1"/>
  <c r="N3063" i="1"/>
  <c r="M1416" i="1"/>
  <c r="N1417" i="1"/>
  <c r="M2139" i="1"/>
  <c r="N2139" i="1" s="1"/>
  <c r="N2140" i="1"/>
  <c r="M5791" i="1"/>
  <c r="N5792" i="1"/>
  <c r="M1654" i="1"/>
  <c r="N1655" i="1"/>
  <c r="M187" i="1"/>
  <c r="N187" i="1" s="1"/>
  <c r="N188" i="1"/>
  <c r="M508" i="1"/>
  <c r="N520" i="1"/>
  <c r="M2505" i="1"/>
  <c r="N2506" i="1"/>
  <c r="M1375" i="1"/>
  <c r="N1375" i="1" s="1"/>
  <c r="N1376" i="1"/>
  <c r="M632" i="1"/>
  <c r="N636" i="1"/>
  <c r="M3844" i="1"/>
  <c r="N3845" i="1"/>
  <c r="M2729" i="1"/>
  <c r="N2730" i="1"/>
  <c r="N2342" i="1"/>
  <c r="M961" i="1"/>
  <c r="N961" i="1" s="1"/>
  <c r="N962" i="1"/>
  <c r="M871" i="1"/>
  <c r="N872" i="1"/>
  <c r="M5011" i="1"/>
  <c r="N5011" i="1" s="1"/>
  <c r="N5012" i="1"/>
  <c r="M2562" i="1"/>
  <c r="N2563" i="1"/>
  <c r="M1474" i="1"/>
  <c r="N1475" i="1"/>
  <c r="M5690" i="1"/>
  <c r="N5690" i="1" s="1"/>
  <c r="N5694" i="1"/>
  <c r="M3320" i="1"/>
  <c r="N3321" i="1"/>
  <c r="M590" i="1"/>
  <c r="N590" i="1" s="1"/>
  <c r="N591" i="1"/>
  <c r="M4942" i="1"/>
  <c r="N4943" i="1"/>
  <c r="M3640" i="1"/>
  <c r="N3641" i="1"/>
  <c r="M5623" i="1"/>
  <c r="N5627" i="1"/>
  <c r="M2631" i="1"/>
  <c r="N2631" i="1" s="1"/>
  <c r="N2632" i="1"/>
  <c r="M1606" i="1"/>
  <c r="N1610" i="1"/>
  <c r="M5075" i="1"/>
  <c r="N5076" i="1"/>
  <c r="M3475" i="1"/>
  <c r="N3475" i="1" s="1"/>
  <c r="N3476" i="1"/>
  <c r="M5872" i="1"/>
  <c r="N5876" i="1"/>
  <c r="M2597" i="1"/>
  <c r="N2601" i="1"/>
  <c r="M1762" i="1"/>
  <c r="N1762" i="1" s="1"/>
  <c r="N1763" i="1"/>
  <c r="M3469" i="1"/>
  <c r="N3470" i="1"/>
  <c r="N1619" i="1"/>
  <c r="M4673" i="1"/>
  <c r="N4674" i="1"/>
  <c r="M5181" i="1"/>
  <c r="M4035" i="1"/>
  <c r="N4039" i="1"/>
  <c r="M50" i="1"/>
  <c r="N54" i="1"/>
  <c r="M1364" i="1"/>
  <c r="N1365" i="1"/>
  <c r="M5661" i="1"/>
  <c r="N5665" i="1"/>
  <c r="N3340" i="1"/>
  <c r="M1776" i="1"/>
  <c r="N1777" i="1"/>
  <c r="M3537" i="1"/>
  <c r="N3538" i="1"/>
  <c r="M2839" i="1"/>
  <c r="N2840" i="1"/>
  <c r="M5171" i="1"/>
  <c r="N5172" i="1"/>
  <c r="M1522" i="1"/>
  <c r="N1526" i="1"/>
  <c r="M5343" i="1"/>
  <c r="N5343" i="1" s="1"/>
  <c r="N5359" i="1"/>
  <c r="M688" i="1"/>
  <c r="N689" i="1"/>
  <c r="M2845" i="1"/>
  <c r="N2845" i="1" s="1"/>
  <c r="N2846" i="1"/>
  <c r="M5501" i="1"/>
  <c r="N5501" i="1" s="1"/>
  <c r="N5519" i="1"/>
  <c r="M1294" i="1"/>
  <c r="N1295" i="1"/>
  <c r="M3129" i="1"/>
  <c r="N3130" i="1"/>
  <c r="M2150" i="1"/>
  <c r="N2151" i="1"/>
  <c r="M1506" i="1"/>
  <c r="N1507" i="1"/>
  <c r="M4116" i="1"/>
  <c r="N4116" i="1" s="1"/>
  <c r="N4117" i="1"/>
  <c r="M2856" i="1"/>
  <c r="N2857" i="1"/>
  <c r="M2398" i="1"/>
  <c r="N2398" i="1" s="1"/>
  <c r="N2399" i="1"/>
  <c r="M2009" i="1"/>
  <c r="N2010" i="1"/>
  <c r="M1208" i="1"/>
  <c r="N1208" i="1" s="1"/>
  <c r="N1209" i="1"/>
  <c r="M114" i="1"/>
  <c r="N118" i="1"/>
  <c r="N1134" i="1"/>
  <c r="M4753" i="1"/>
  <c r="N4753" i="1" s="1"/>
  <c r="N4754" i="1"/>
  <c r="N4625" i="1"/>
  <c r="M2057" i="1"/>
  <c r="M1162" i="1"/>
  <c r="N1163" i="1"/>
  <c r="M982" i="1"/>
  <c r="N982" i="1" s="1"/>
  <c r="N993" i="1"/>
  <c r="M1250" i="1"/>
  <c r="N1254" i="1"/>
  <c r="M472" i="1"/>
  <c r="N476" i="1"/>
  <c r="M371" i="1"/>
  <c r="N371" i="1" s="1"/>
  <c r="N372" i="1"/>
  <c r="M2585" i="1"/>
  <c r="N2586" i="1"/>
  <c r="M1640" i="1"/>
  <c r="M5090" i="1"/>
  <c r="N5091" i="1"/>
  <c r="M4683" i="1"/>
  <c r="N4687" i="1"/>
  <c r="M2250" i="1"/>
  <c r="N2254" i="1"/>
  <c r="M1673" i="1"/>
  <c r="N1673" i="1" s="1"/>
  <c r="N1674" i="1"/>
  <c r="M5539" i="1"/>
  <c r="M5840" i="1"/>
  <c r="N5841" i="1"/>
  <c r="M5260" i="1"/>
  <c r="N5261" i="1"/>
  <c r="M5782" i="1"/>
  <c r="N5782" i="1" s="1"/>
  <c r="N5783" i="1"/>
  <c r="M83" i="1"/>
  <c r="N84" i="1"/>
  <c r="M2427" i="1"/>
  <c r="N2428" i="1"/>
  <c r="M2028" i="1"/>
  <c r="N2028" i="1" s="1"/>
  <c r="N2029" i="1"/>
  <c r="M5422" i="1"/>
  <c r="N5423" i="1"/>
  <c r="M5306" i="1"/>
  <c r="N5307" i="1"/>
  <c r="M5233" i="1"/>
  <c r="N5234" i="1"/>
  <c r="M5195" i="1"/>
  <c r="N5196" i="1"/>
  <c r="M4566" i="1"/>
  <c r="N4566" i="1" s="1"/>
  <c r="N4567" i="1"/>
  <c r="M4258" i="1"/>
  <c r="M3872" i="1"/>
  <c r="N3872" i="1" s="1"/>
  <c r="N3873" i="1"/>
  <c r="M3778" i="1"/>
  <c r="N3779" i="1"/>
  <c r="M3720" i="1"/>
  <c r="N3721" i="1"/>
  <c r="M3546" i="1"/>
  <c r="N3547" i="1"/>
  <c r="M3503" i="1"/>
  <c r="N3504" i="1"/>
  <c r="M3219" i="1"/>
  <c r="N3219" i="1" s="1"/>
  <c r="N3220" i="1"/>
  <c r="M3106" i="1"/>
  <c r="N3107" i="1"/>
  <c r="M3052" i="1"/>
  <c r="N3052" i="1" s="1"/>
  <c r="N3053" i="1"/>
  <c r="M2918" i="1"/>
  <c r="N2919" i="1"/>
  <c r="M2868" i="1"/>
  <c r="N2869" i="1"/>
  <c r="M2714" i="1"/>
  <c r="N2715" i="1"/>
  <c r="M2663" i="1"/>
  <c r="N2664" i="1"/>
  <c r="M2576" i="1"/>
  <c r="N2576" i="1" s="1"/>
  <c r="N2577" i="1"/>
  <c r="M2532" i="1"/>
  <c r="N2532" i="1" s="1"/>
  <c r="N2533" i="1"/>
  <c r="M2417" i="1"/>
  <c r="N2418" i="1"/>
  <c r="M2180" i="1"/>
  <c r="M2070" i="1"/>
  <c r="N2071" i="1"/>
  <c r="M1938" i="1"/>
  <c r="N1939" i="1"/>
  <c r="M1846" i="1"/>
  <c r="N1847" i="1"/>
  <c r="M1802" i="1"/>
  <c r="N1802" i="1" s="1"/>
  <c r="N1803" i="1"/>
  <c r="M1710" i="1"/>
  <c r="N1711" i="1"/>
  <c r="M1587" i="1"/>
  <c r="N1588" i="1"/>
  <c r="M1462" i="1"/>
  <c r="N1463" i="1"/>
  <c r="M1329" i="1"/>
  <c r="N1330" i="1"/>
  <c r="M1274" i="1"/>
  <c r="N1274" i="1" s="1"/>
  <c r="N1275" i="1"/>
  <c r="M1010" i="1"/>
  <c r="N1011" i="1"/>
  <c r="M866" i="1"/>
  <c r="N867" i="1"/>
  <c r="M586" i="1"/>
  <c r="N586" i="1" s="1"/>
  <c r="N587" i="1"/>
  <c r="M484" i="1"/>
  <c r="N484" i="1" s="1"/>
  <c r="N485" i="1"/>
  <c r="M398" i="1"/>
  <c r="N399" i="1"/>
  <c r="M307" i="1"/>
  <c r="M228" i="1"/>
  <c r="N229" i="1"/>
  <c r="M70" i="1"/>
  <c r="N71" i="1"/>
  <c r="M294" i="1"/>
  <c r="N294" i="1" s="1"/>
  <c r="N295" i="1"/>
  <c r="M215" i="1"/>
  <c r="N215" i="1" s="1"/>
  <c r="N216" i="1"/>
  <c r="M5533" i="1"/>
  <c r="N5534" i="1"/>
  <c r="M5300" i="1"/>
  <c r="N5301" i="1"/>
  <c r="M5208" i="1"/>
  <c r="N5208" i="1" s="1"/>
  <c r="N5209" i="1"/>
  <c r="M4265" i="1"/>
  <c r="N4266" i="1"/>
  <c r="M4016" i="1"/>
  <c r="N4017" i="1"/>
  <c r="M3770" i="1"/>
  <c r="N3771" i="1"/>
  <c r="M3712" i="1"/>
  <c r="M3574" i="1"/>
  <c r="N3575" i="1"/>
  <c r="M3495" i="1"/>
  <c r="N3496" i="1"/>
  <c r="M3413" i="1"/>
  <c r="N3414" i="1"/>
  <c r="M3247" i="1"/>
  <c r="N3248" i="1"/>
  <c r="M3189" i="1"/>
  <c r="N3189" i="1" s="1"/>
  <c r="N3190" i="1"/>
  <c r="M3124" i="1"/>
  <c r="N3125" i="1"/>
  <c r="M2911" i="1"/>
  <c r="N2911" i="1" s="1"/>
  <c r="N2912" i="1"/>
  <c r="M2834" i="1"/>
  <c r="N2834" i="1" s="1"/>
  <c r="N2835" i="1"/>
  <c r="M2778" i="1"/>
  <c r="N2779" i="1"/>
  <c r="M2744" i="1"/>
  <c r="N2745" i="1"/>
  <c r="M2705" i="1"/>
  <c r="N2705" i="1" s="1"/>
  <c r="N2706" i="1"/>
  <c r="M2677" i="1"/>
  <c r="N2678" i="1"/>
  <c r="M2572" i="1"/>
  <c r="N2573" i="1"/>
  <c r="M2528" i="1"/>
  <c r="N2529" i="1"/>
  <c r="M2435" i="1"/>
  <c r="M2358" i="1"/>
  <c r="N2359" i="1"/>
  <c r="M2302" i="1"/>
  <c r="N2303" i="1"/>
  <c r="M2223" i="1"/>
  <c r="N2224" i="1"/>
  <c r="M2175" i="1"/>
  <c r="N2175" i="1" s="1"/>
  <c r="N2176" i="1"/>
  <c r="M2090" i="1"/>
  <c r="N2091" i="1"/>
  <c r="M2047" i="1"/>
  <c r="N2048" i="1"/>
  <c r="M1819" i="1"/>
  <c r="N1820" i="1"/>
  <c r="M1743" i="1"/>
  <c r="M1635" i="1"/>
  <c r="N1636" i="1"/>
  <c r="M1579" i="1"/>
  <c r="N1580" i="1"/>
  <c r="M1513" i="1"/>
  <c r="N1514" i="1"/>
  <c r="M1435" i="1"/>
  <c r="N1436" i="1"/>
  <c r="M1344" i="1"/>
  <c r="N1345" i="1"/>
  <c r="M1236" i="1"/>
  <c r="N1237" i="1"/>
  <c r="M1169" i="1"/>
  <c r="N1170" i="1"/>
  <c r="M818" i="1"/>
  <c r="N818" i="1" s="1"/>
  <c r="N819" i="1"/>
  <c r="M729" i="1"/>
  <c r="N730" i="1"/>
  <c r="M653" i="1"/>
  <c r="N654" i="1"/>
  <c r="M467" i="1"/>
  <c r="N468" i="1"/>
  <c r="M416" i="1"/>
  <c r="N417" i="1"/>
  <c r="M195" i="1"/>
  <c r="N195" i="1" s="1"/>
  <c r="N196" i="1"/>
  <c r="M109" i="1"/>
  <c r="N110" i="1"/>
  <c r="M1094" i="1"/>
  <c r="N1095" i="1"/>
  <c r="M952" i="1"/>
  <c r="N952" i="1" s="1"/>
  <c r="N953" i="1"/>
  <c r="M860" i="1"/>
  <c r="N860" i="1" s="1"/>
  <c r="N861" i="1"/>
  <c r="M5563" i="1"/>
  <c r="N5563" i="1" s="1"/>
  <c r="N5564" i="1"/>
  <c r="M5204" i="1"/>
  <c r="N5205" i="1"/>
  <c r="M5126" i="1"/>
  <c r="N5127" i="1"/>
  <c r="M5042" i="1"/>
  <c r="N5042" i="1" s="1"/>
  <c r="N5043" i="1"/>
  <c r="M4969" i="1"/>
  <c r="N4970" i="1"/>
  <c r="M4923" i="1"/>
  <c r="N4924" i="1"/>
  <c r="M4796" i="1"/>
  <c r="N4796" i="1" s="1"/>
  <c r="N4797" i="1"/>
  <c r="M3955" i="1"/>
  <c r="M3894" i="1"/>
  <c r="N3894" i="1" s="1"/>
  <c r="N3895" i="1"/>
  <c r="M3790" i="1"/>
  <c r="N3790" i="1" s="1"/>
  <c r="N3791" i="1"/>
  <c r="M3687" i="1"/>
  <c r="N3688" i="1"/>
  <c r="M3511" i="1"/>
  <c r="N3511" i="1" s="1"/>
  <c r="N3512" i="1"/>
  <c r="M3356" i="1"/>
  <c r="N3357" i="1"/>
  <c r="M3207" i="1"/>
  <c r="N3208" i="1"/>
  <c r="M3152" i="1"/>
  <c r="N3153" i="1"/>
  <c r="M3116" i="1"/>
  <c r="N3117" i="1"/>
  <c r="M3009" i="1"/>
  <c r="N3010" i="1"/>
  <c r="M2930" i="1"/>
  <c r="N2930" i="1" s="1"/>
  <c r="N2931" i="1"/>
  <c r="M2880" i="1"/>
  <c r="N2881" i="1"/>
  <c r="M2790" i="1"/>
  <c r="N2791" i="1"/>
  <c r="M2544" i="1"/>
  <c r="N2545" i="1"/>
  <c r="M2486" i="1"/>
  <c r="N2487" i="1"/>
  <c r="M2455" i="1"/>
  <c r="N2456" i="1"/>
  <c r="M2394" i="1"/>
  <c r="N2395" i="1"/>
  <c r="M2215" i="1"/>
  <c r="N2216" i="1"/>
  <c r="M2171" i="1"/>
  <c r="N2171" i="1" s="1"/>
  <c r="N2172" i="1"/>
  <c r="M2119" i="1"/>
  <c r="N2120" i="1"/>
  <c r="M1989" i="1"/>
  <c r="N1989" i="1" s="1"/>
  <c r="N1990" i="1"/>
  <c r="M1811" i="1"/>
  <c r="M1758" i="1"/>
  <c r="N1759" i="1"/>
  <c r="M1630" i="1"/>
  <c r="N1630" i="1" s="1"/>
  <c r="N1631" i="1"/>
  <c r="M1570" i="1"/>
  <c r="N1570" i="1" s="1"/>
  <c r="N1571" i="1"/>
  <c r="M1497" i="1"/>
  <c r="N1498" i="1"/>
  <c r="M1427" i="1"/>
  <c r="N1428" i="1"/>
  <c r="M1393" i="1"/>
  <c r="N1393" i="1" s="1"/>
  <c r="N1394" i="1"/>
  <c r="M904" i="1"/>
  <c r="N905" i="1"/>
  <c r="M708" i="1"/>
  <c r="N708" i="1" s="1"/>
  <c r="N709" i="1"/>
  <c r="M647" i="1"/>
  <c r="N648" i="1"/>
  <c r="M410" i="1"/>
  <c r="N411" i="1"/>
  <c r="M101" i="1"/>
  <c r="M129" i="1"/>
  <c r="N130" i="1"/>
  <c r="M5851" i="1"/>
  <c r="N5852" i="1"/>
  <c r="M5834" i="1"/>
  <c r="M5657" i="1"/>
  <c r="N5657" i="1" s="1"/>
  <c r="N5658" i="1"/>
  <c r="M5591" i="1"/>
  <c r="N5592" i="1"/>
  <c r="M5393" i="1"/>
  <c r="N5394" i="1"/>
  <c r="M5279" i="1"/>
  <c r="N5279" i="1" s="1"/>
  <c r="N5280" i="1"/>
  <c r="M5239" i="1"/>
  <c r="N5240" i="1"/>
  <c r="M5070" i="1"/>
  <c r="N5071" i="1"/>
  <c r="M4839" i="1"/>
  <c r="N4840" i="1"/>
  <c r="M4812" i="1"/>
  <c r="M4071" i="1"/>
  <c r="N4072" i="1"/>
  <c r="M3968" i="1"/>
  <c r="N3969" i="1"/>
  <c r="M3931" i="1"/>
  <c r="M3906" i="1"/>
  <c r="N3906" i="1" s="1"/>
  <c r="N3907" i="1"/>
  <c r="M3840" i="1"/>
  <c r="N3840" i="1" s="1"/>
  <c r="N3841" i="1"/>
  <c r="M3786" i="1"/>
  <c r="N3787" i="1"/>
  <c r="M3742" i="1"/>
  <c r="N3742" i="1" s="1"/>
  <c r="N3743" i="1"/>
  <c r="M3702" i="1"/>
  <c r="N3703" i="1"/>
  <c r="M3662" i="1"/>
  <c r="N3662" i="1" s="1"/>
  <c r="N3663" i="1"/>
  <c r="M3633" i="1"/>
  <c r="N3634" i="1"/>
  <c r="M3554" i="1"/>
  <c r="N3555" i="1"/>
  <c r="M3507" i="1"/>
  <c r="N3507" i="1" s="1"/>
  <c r="N3508" i="1"/>
  <c r="M3427" i="1"/>
  <c r="N3428" i="1"/>
  <c r="M3386" i="1"/>
  <c r="N3387" i="1"/>
  <c r="M3347" i="1"/>
  <c r="N3347" i="1" s="1"/>
  <c r="N3348" i="1"/>
  <c r="M3227" i="1"/>
  <c r="N3228" i="1"/>
  <c r="M3146" i="1"/>
  <c r="M3091" i="1"/>
  <c r="N3091" i="1" s="1"/>
  <c r="N3092" i="1"/>
  <c r="M2899" i="1"/>
  <c r="N2900" i="1"/>
  <c r="M2536" i="1"/>
  <c r="N2536" i="1" s="1"/>
  <c r="N2537" i="1"/>
  <c r="M2423" i="1"/>
  <c r="N2424" i="1"/>
  <c r="M2349" i="1"/>
  <c r="N2349" i="1" s="1"/>
  <c r="N2350" i="1"/>
  <c r="M2315" i="1"/>
  <c r="N2316" i="1"/>
  <c r="M2245" i="1"/>
  <c r="N2246" i="1"/>
  <c r="M2167" i="1"/>
  <c r="N2168" i="1"/>
  <c r="M1833" i="1"/>
  <c r="N1834" i="1"/>
  <c r="M1785" i="1"/>
  <c r="N1786" i="1"/>
  <c r="M1753" i="1"/>
  <c r="N1753" i="1" s="1"/>
  <c r="N1754" i="1"/>
  <c r="M1696" i="1"/>
  <c r="N1697" i="1"/>
  <c r="M1470" i="1"/>
  <c r="N1471" i="1"/>
  <c r="M1387" i="1"/>
  <c r="M1333" i="1"/>
  <c r="M1279" i="1"/>
  <c r="N1280" i="1"/>
  <c r="I5157" i="1"/>
  <c r="K3265" i="1"/>
  <c r="K3264" i="1" s="1"/>
  <c r="K3263" i="1" s="1"/>
  <c r="L3265" i="1"/>
  <c r="L3264" i="1" s="1"/>
  <c r="L3263" i="1" s="1"/>
  <c r="I3717" i="1"/>
  <c r="I3716" i="1" s="1"/>
  <c r="F3691" i="1"/>
  <c r="F3651" i="1" s="1"/>
  <c r="I4269" i="1"/>
  <c r="K5682" i="1"/>
  <c r="K5674" i="1" s="1"/>
  <c r="K5673" i="1" s="1"/>
  <c r="K5672" i="1" s="1"/>
  <c r="J4545" i="1"/>
  <c r="J4544" i="1" s="1"/>
  <c r="K4844" i="1"/>
  <c r="K4843" i="1" s="1"/>
  <c r="M5157" i="1"/>
  <c r="N5157" i="1" s="1"/>
  <c r="F1312" i="1"/>
  <c r="I3237" i="1"/>
  <c r="L4844" i="1"/>
  <c r="L4843" i="1" s="1"/>
  <c r="I5865" i="1"/>
  <c r="I5864" i="1" s="1"/>
  <c r="J5865" i="1"/>
  <c r="J5864" i="1" s="1"/>
  <c r="K5865" i="1"/>
  <c r="K5864" i="1" s="1"/>
  <c r="L5865" i="1"/>
  <c r="L5864" i="1" s="1"/>
  <c r="J5715" i="1"/>
  <c r="J5714" i="1" s="1"/>
  <c r="L5715" i="1"/>
  <c r="L5714" i="1" s="1"/>
  <c r="I5715" i="1"/>
  <c r="I5714" i="1" s="1"/>
  <c r="K5715" i="1"/>
  <c r="K5714" i="1" s="1"/>
  <c r="I4844" i="1"/>
  <c r="I4843" i="1" s="1"/>
  <c r="L4703" i="1"/>
  <c r="L4702" i="1" s="1"/>
  <c r="J4898" i="1"/>
  <c r="J4897" i="1" s="1"/>
  <c r="K4898" i="1"/>
  <c r="K4897" i="1" s="1"/>
  <c r="I4898" i="1"/>
  <c r="I4897" i="1" s="1"/>
  <c r="L4898" i="1"/>
  <c r="L4897" i="1" s="1"/>
  <c r="J4844" i="1"/>
  <c r="J4843" i="1" s="1"/>
  <c r="L4321" i="1"/>
  <c r="L4313" i="1" s="1"/>
  <c r="I4321" i="1"/>
  <c r="I4313" i="1" s="1"/>
  <c r="J4321" i="1"/>
  <c r="J4313" i="1" s="1"/>
  <c r="K4321" i="1"/>
  <c r="K4313" i="1" s="1"/>
  <c r="I5682" i="1"/>
  <c r="I5674" i="1" s="1"/>
  <c r="I5673" i="1" s="1"/>
  <c r="I5672" i="1" s="1"/>
  <c r="L2582" i="1"/>
  <c r="I5193" i="1"/>
  <c r="I5192" i="1" s="1"/>
  <c r="J3564" i="1"/>
  <c r="J5317" i="1"/>
  <c r="J5310" i="1" s="1"/>
  <c r="I3564" i="1"/>
  <c r="J22" i="1"/>
  <c r="J21" i="1" s="1"/>
  <c r="J12" i="1" s="1"/>
  <c r="J11" i="1" s="1"/>
  <c r="J10" i="1" s="1"/>
  <c r="J9" i="1" s="1"/>
  <c r="K2372" i="1"/>
  <c r="K2371" i="1" s="1"/>
  <c r="K2339" i="1" s="1"/>
  <c r="I2372" i="1"/>
  <c r="I2371" i="1" s="1"/>
  <c r="I2339" i="1" s="1"/>
  <c r="J2372" i="1"/>
  <c r="J2371" i="1" s="1"/>
  <c r="J2339" i="1" s="1"/>
  <c r="L2372" i="1"/>
  <c r="L2371" i="1" s="1"/>
  <c r="L2339" i="1" s="1"/>
  <c r="K2117" i="1"/>
  <c r="I1730" i="1"/>
  <c r="I1729" i="1" s="1"/>
  <c r="I1714" i="1" s="1"/>
  <c r="I1706" i="1" s="1"/>
  <c r="K1730" i="1"/>
  <c r="K1729" i="1" s="1"/>
  <c r="K1714" i="1" s="1"/>
  <c r="K1706" i="1" s="1"/>
  <c r="J1730" i="1"/>
  <c r="J1729" i="1" s="1"/>
  <c r="J1714" i="1" s="1"/>
  <c r="J1706" i="1" s="1"/>
  <c r="K1130" i="1"/>
  <c r="K2406" i="1"/>
  <c r="L3691" i="1"/>
  <c r="I236" i="1"/>
  <c r="I235" i="1" s="1"/>
  <c r="I234" i="1" s="1"/>
  <c r="I233" i="1" s="1"/>
  <c r="I232" i="1" s="1"/>
  <c r="M236" i="1"/>
  <c r="K236" i="1"/>
  <c r="K235" i="1" s="1"/>
  <c r="K234" i="1" s="1"/>
  <c r="K233" i="1" s="1"/>
  <c r="K232" i="1" s="1"/>
  <c r="L236" i="1"/>
  <c r="L235" i="1" s="1"/>
  <c r="L234" i="1" s="1"/>
  <c r="L233" i="1" s="1"/>
  <c r="L232" i="1" s="1"/>
  <c r="J236" i="1"/>
  <c r="J235" i="1" s="1"/>
  <c r="J234" i="1" s="1"/>
  <c r="J233" i="1" s="1"/>
  <c r="J232" i="1" s="1"/>
  <c r="K165" i="1"/>
  <c r="K164" i="1" s="1"/>
  <c r="I165" i="1"/>
  <c r="I164" i="1" s="1"/>
  <c r="L165" i="1"/>
  <c r="L164" i="1" s="1"/>
  <c r="J165" i="1"/>
  <c r="J164" i="1" s="1"/>
  <c r="K5435" i="1"/>
  <c r="I3317" i="1"/>
  <c r="I3309" i="1" s="1"/>
  <c r="I4646" i="1"/>
  <c r="I4645" i="1" s="1"/>
  <c r="L4874" i="1"/>
  <c r="L4873" i="1" s="1"/>
  <c r="L4872" i="1" s="1"/>
  <c r="J5682" i="1"/>
  <c r="J5674" i="1" s="1"/>
  <c r="J5673" i="1" s="1"/>
  <c r="J5672" i="1" s="1"/>
  <c r="J2812" i="1"/>
  <c r="J2811" i="1" s="1"/>
  <c r="J340" i="1"/>
  <c r="J339" i="1" s="1"/>
  <c r="J332" i="1" s="1"/>
  <c r="J331" i="1" s="1"/>
  <c r="I5435" i="1"/>
  <c r="J2406" i="1"/>
  <c r="K3442" i="1"/>
  <c r="K3441" i="1" s="1"/>
  <c r="J4396" i="1"/>
  <c r="J5446" i="1"/>
  <c r="J5435" i="1" s="1"/>
  <c r="L776" i="1"/>
  <c r="L775" i="1" s="1"/>
  <c r="L5500" i="1"/>
  <c r="J5500" i="1"/>
  <c r="F5435" i="1"/>
  <c r="K5500" i="1"/>
  <c r="L5435" i="1"/>
  <c r="I5500" i="1"/>
  <c r="F5501" i="1"/>
  <c r="F5500" i="1" s="1"/>
  <c r="J1159" i="1"/>
  <c r="F4321" i="1"/>
  <c r="F4313" i="1" s="1"/>
  <c r="F3442" i="1"/>
  <c r="F3441" i="1" s="1"/>
  <c r="F3424" i="1" s="1"/>
  <c r="F3423" i="1" s="1"/>
  <c r="K5568" i="1"/>
  <c r="K5567" i="1" s="1"/>
  <c r="K5554" i="1" s="1"/>
  <c r="K5553" i="1" s="1"/>
  <c r="J1077" i="1"/>
  <c r="J1076" i="1" s="1"/>
  <c r="J1069" i="1" s="1"/>
  <c r="J1059" i="1" s="1"/>
  <c r="J2936" i="1"/>
  <c r="L4545" i="1"/>
  <c r="L4544" i="1" s="1"/>
  <c r="J5801" i="1"/>
  <c r="J5800" i="1" s="1"/>
  <c r="J5799" i="1" s="1"/>
  <c r="F2103" i="1"/>
  <c r="F2102" i="1" s="1"/>
  <c r="F2081" i="1" s="1"/>
  <c r="F2074" i="1" s="1"/>
  <c r="K3717" i="1"/>
  <c r="K3716" i="1" s="1"/>
  <c r="F1262" i="1"/>
  <c r="F1261" i="1" s="1"/>
  <c r="F1260" i="1" s="1"/>
  <c r="K5317" i="1"/>
  <c r="K5310" i="1" s="1"/>
  <c r="J5193" i="1"/>
  <c r="J5192" i="1" s="1"/>
  <c r="J2103" i="1"/>
  <c r="J2102" i="1" s="1"/>
  <c r="J5140" i="1"/>
  <c r="J1596" i="1"/>
  <c r="J1583" i="1" s="1"/>
  <c r="L3717" i="1"/>
  <c r="L3716" i="1" s="1"/>
  <c r="L4269" i="1"/>
  <c r="J3150" i="1"/>
  <c r="J3121" i="1" s="1"/>
  <c r="J3120" i="1" s="1"/>
  <c r="F2406" i="1"/>
  <c r="K134" i="1"/>
  <c r="K133" i="1" s="1"/>
  <c r="K106" i="1" s="1"/>
  <c r="K105" i="1" s="1"/>
  <c r="I2233" i="1"/>
  <c r="J4646" i="1"/>
  <c r="J4645" i="1" s="1"/>
  <c r="J1374" i="1"/>
  <c r="J1373" i="1" s="1"/>
  <c r="I263" i="1"/>
  <c r="I257" i="1" s="1"/>
  <c r="I256" i="1" s="1"/>
  <c r="I255" i="1" s="1"/>
  <c r="K311" i="1"/>
  <c r="K286" i="1" s="1"/>
  <c r="L3458" i="1"/>
  <c r="I5744" i="1"/>
  <c r="I5743" i="1" s="1"/>
  <c r="I5742" i="1" s="1"/>
  <c r="I5741" i="1" s="1"/>
  <c r="K263" i="1"/>
  <c r="K257" i="1" s="1"/>
  <c r="K256" i="1" s="1"/>
  <c r="K255" i="1" s="1"/>
  <c r="M5568" i="1"/>
  <c r="K4811" i="1"/>
  <c r="K4810" i="1" s="1"/>
  <c r="K4800" i="1" s="1"/>
  <c r="I776" i="1"/>
  <c r="I775" i="1" s="1"/>
  <c r="I4396" i="1"/>
  <c r="K4396" i="1"/>
  <c r="K3652" i="1"/>
  <c r="L263" i="1"/>
  <c r="L257" i="1" s="1"/>
  <c r="L256" i="1" s="1"/>
  <c r="L255" i="1" s="1"/>
  <c r="K3912" i="1"/>
  <c r="K3911" i="1" s="1"/>
  <c r="K3910" i="1" s="1"/>
  <c r="F776" i="1"/>
  <c r="F775" i="1" s="1"/>
  <c r="I2761" i="1"/>
  <c r="J134" i="1"/>
  <c r="J133" i="1" s="1"/>
  <c r="J106" i="1" s="1"/>
  <c r="J105" i="1" s="1"/>
  <c r="I3150" i="1"/>
  <c r="I3121" i="1" s="1"/>
  <c r="I3120" i="1" s="1"/>
  <c r="K2582" i="1"/>
  <c r="L4811" i="1"/>
  <c r="L4810" i="1" s="1"/>
  <c r="L4800" i="1" s="1"/>
  <c r="J2582" i="1"/>
  <c r="K5157" i="1"/>
  <c r="J5157" i="1"/>
  <c r="L3973" i="1"/>
  <c r="L3972" i="1" s="1"/>
  <c r="L5284" i="1"/>
  <c r="L5283" i="1" s="1"/>
  <c r="L5258" i="1" s="1"/>
  <c r="L5193" i="1"/>
  <c r="L5192" i="1" s="1"/>
  <c r="J3396" i="1"/>
  <c r="I311" i="1"/>
  <c r="I286" i="1" s="1"/>
  <c r="L186" i="1"/>
  <c r="L185" i="1" s="1"/>
  <c r="L184" i="1" s="1"/>
  <c r="L183" i="1" s="1"/>
  <c r="F3317" i="1"/>
  <c r="F3309" i="1" s="1"/>
  <c r="F1894" i="1"/>
  <c r="F1893" i="1" s="1"/>
  <c r="F1892" i="1" s="1"/>
  <c r="L370" i="1"/>
  <c r="L369" i="1" s="1"/>
  <c r="L1159" i="1"/>
  <c r="K3564" i="1"/>
  <c r="K5140" i="1"/>
  <c r="I5317" i="1"/>
  <c r="I5310" i="1" s="1"/>
  <c r="F4624" i="1"/>
  <c r="F4576" i="1" s="1"/>
  <c r="J5284" i="1"/>
  <c r="J5283" i="1" s="1"/>
  <c r="J5258" i="1" s="1"/>
  <c r="K5801" i="1"/>
  <c r="K5800" i="1" s="1"/>
  <c r="K5799" i="1" s="1"/>
  <c r="J3317" i="1"/>
  <c r="J3309" i="1" s="1"/>
  <c r="L2261" i="1"/>
  <c r="L2260" i="1" s="1"/>
  <c r="L2259" i="1" s="1"/>
  <c r="J2233" i="1"/>
  <c r="K4545" i="1"/>
  <c r="K4544" i="1" s="1"/>
  <c r="L2936" i="1"/>
  <c r="L1503" i="1"/>
  <c r="J5902" i="1"/>
  <c r="J5901" i="1" s="1"/>
  <c r="J5888" i="1" s="1"/>
  <c r="I5568" i="1"/>
  <c r="I5567" i="1" s="1"/>
  <c r="I5554" i="1" s="1"/>
  <c r="I5553" i="1" s="1"/>
  <c r="L5682" i="1"/>
  <c r="L5674" i="1" s="1"/>
  <c r="L5673" i="1" s="1"/>
  <c r="L5672" i="1" s="1"/>
  <c r="I370" i="1"/>
  <c r="I369" i="1" s="1"/>
  <c r="L4396" i="1"/>
  <c r="F4396" i="1"/>
  <c r="K1374" i="1"/>
  <c r="K1373" i="1" s="1"/>
  <c r="J4874" i="1"/>
  <c r="J4873" i="1" s="1"/>
  <c r="J4872" i="1" s="1"/>
  <c r="I1374" i="1"/>
  <c r="I1373" i="1" s="1"/>
  <c r="J2036" i="1"/>
  <c r="L3396" i="1"/>
  <c r="F2036" i="1"/>
  <c r="L2319" i="1"/>
  <c r="L2306" i="1" s="1"/>
  <c r="L1730" i="1"/>
  <c r="L1729" i="1" s="1"/>
  <c r="L1714" i="1" s="1"/>
  <c r="L1706" i="1" s="1"/>
  <c r="J1503" i="1"/>
  <c r="L1374" i="1"/>
  <c r="L1373" i="1" s="1"/>
  <c r="K669" i="1"/>
  <c r="K668" i="1" s="1"/>
  <c r="J5048" i="1"/>
  <c r="J5047" i="1" s="1"/>
  <c r="J5046" i="1" s="1"/>
  <c r="J5017" i="1" s="1"/>
  <c r="F311" i="1"/>
  <c r="F286" i="1" s="1"/>
  <c r="I1159" i="1"/>
  <c r="K3038" i="1"/>
  <c r="J4703" i="1"/>
  <c r="J4702" i="1" s="1"/>
  <c r="J5568" i="1"/>
  <c r="J5567" i="1" s="1"/>
  <c r="J5554" i="1" s="1"/>
  <c r="J5553" i="1" s="1"/>
  <c r="I3691" i="1"/>
  <c r="J669" i="1"/>
  <c r="J668" i="1" s="1"/>
  <c r="J3458" i="1"/>
  <c r="K340" i="1"/>
  <c r="K339" i="1" s="1"/>
  <c r="K332" i="1" s="1"/>
  <c r="K331" i="1" s="1"/>
  <c r="J836" i="1"/>
  <c r="J835" i="1" s="1"/>
  <c r="J834" i="1" s="1"/>
  <c r="J833" i="1" s="1"/>
  <c r="I1503" i="1"/>
  <c r="K1879" i="1"/>
  <c r="K1878" i="1" s="1"/>
  <c r="K1864" i="1" s="1"/>
  <c r="I5801" i="1"/>
  <c r="I5800" i="1" s="1"/>
  <c r="I5799" i="1" s="1"/>
  <c r="I3095" i="1"/>
  <c r="I134" i="1"/>
  <c r="I133" i="1" s="1"/>
  <c r="I106" i="1" s="1"/>
  <c r="I105" i="1" s="1"/>
  <c r="L5317" i="1"/>
  <c r="L5310" i="1" s="1"/>
  <c r="L340" i="1"/>
  <c r="L339" i="1" s="1"/>
  <c r="L332" i="1" s="1"/>
  <c r="L331" i="1" s="1"/>
  <c r="K1159" i="1"/>
  <c r="K532" i="1"/>
  <c r="K506" i="1" s="1"/>
  <c r="K493" i="1" s="1"/>
  <c r="L2812" i="1"/>
  <c r="L2811" i="1" s="1"/>
  <c r="L4624" i="1"/>
  <c r="L4576" i="1" s="1"/>
  <c r="I5140" i="1"/>
  <c r="K4874" i="1"/>
  <c r="K4873" i="1" s="1"/>
  <c r="K4872" i="1" s="1"/>
  <c r="J3095" i="1"/>
  <c r="K776" i="1"/>
  <c r="K775" i="1" s="1"/>
  <c r="K5193" i="1"/>
  <c r="K5192" i="1" s="1"/>
  <c r="I3592" i="1"/>
  <c r="I3591" i="1" s="1"/>
  <c r="I694" i="1"/>
  <c r="J2117" i="1"/>
  <c r="L3852" i="1"/>
  <c r="L3851" i="1" s="1"/>
  <c r="L3850" i="1" s="1"/>
  <c r="L4366" i="1"/>
  <c r="J1015" i="1"/>
  <c r="J1014" i="1" s="1"/>
  <c r="L620" i="1"/>
  <c r="L669" i="1"/>
  <c r="L668" i="1" s="1"/>
  <c r="I2261" i="1"/>
  <c r="I2260" i="1" s="1"/>
  <c r="I2259" i="1" s="1"/>
  <c r="K3458" i="1"/>
  <c r="J5744" i="1"/>
  <c r="J5743" i="1" s="1"/>
  <c r="J5742" i="1" s="1"/>
  <c r="J5741" i="1" s="1"/>
  <c r="L5048" i="1"/>
  <c r="L5047" i="1" s="1"/>
  <c r="L5046" i="1" s="1"/>
  <c r="L5017" i="1" s="1"/>
  <c r="I2406" i="1"/>
  <c r="F134" i="1"/>
  <c r="F133" i="1" s="1"/>
  <c r="F106" i="1" s="1"/>
  <c r="F105" i="1" s="1"/>
  <c r="J2828" i="1"/>
  <c r="F4703" i="1"/>
  <c r="F4702" i="1" s="1"/>
  <c r="J3691" i="1"/>
  <c r="F4874" i="1"/>
  <c r="F4873" i="1" s="1"/>
  <c r="F4872" i="1" s="1"/>
  <c r="I669" i="1"/>
  <c r="I668" i="1" s="1"/>
  <c r="I4874" i="1"/>
  <c r="I4873" i="1" s="1"/>
  <c r="I4872" i="1" s="1"/>
  <c r="J3717" i="1"/>
  <c r="J3716" i="1" s="1"/>
  <c r="L2828" i="1"/>
  <c r="K836" i="1"/>
  <c r="K835" i="1" s="1"/>
  <c r="K834" i="1" s="1"/>
  <c r="K833" i="1" s="1"/>
  <c r="M669" i="1"/>
  <c r="I5902" i="1"/>
  <c r="I5901" i="1" s="1"/>
  <c r="I5888" i="1" s="1"/>
  <c r="K3150" i="1"/>
  <c r="K3121" i="1" s="1"/>
  <c r="K3120" i="1" s="1"/>
  <c r="L3095" i="1"/>
  <c r="K3317" i="1"/>
  <c r="K3309" i="1" s="1"/>
  <c r="I4703" i="1"/>
  <c r="I4702" i="1" s="1"/>
  <c r="K3005" i="1"/>
  <c r="K2261" i="1"/>
  <c r="K2260" i="1" s="1"/>
  <c r="K2259" i="1" s="1"/>
  <c r="K1240" i="1"/>
  <c r="K1232" i="1" s="1"/>
  <c r="J1391" i="1"/>
  <c r="J1240" i="1"/>
  <c r="J1232" i="1" s="1"/>
  <c r="K4727" i="1"/>
  <c r="K4726" i="1" s="1"/>
  <c r="K4725" i="1" s="1"/>
  <c r="I2036" i="1"/>
  <c r="F3095" i="1"/>
  <c r="F3037" i="1" s="1"/>
  <c r="F2761" i="1"/>
  <c r="I2319" i="1"/>
  <c r="I2306" i="1" s="1"/>
  <c r="F263" i="1"/>
  <c r="F257" i="1" s="1"/>
  <c r="F256" i="1" s="1"/>
  <c r="F255" i="1" s="1"/>
  <c r="L3038" i="1"/>
  <c r="F1108" i="1"/>
  <c r="F1107" i="1" s="1"/>
  <c r="F1058" i="1" s="1"/>
  <c r="J2261" i="1"/>
  <c r="J2260" i="1" s="1"/>
  <c r="J2259" i="1" s="1"/>
  <c r="L1879" i="1"/>
  <c r="L1878" i="1" s="1"/>
  <c r="L1864" i="1" s="1"/>
  <c r="F5605" i="1"/>
  <c r="F5902" i="1"/>
  <c r="F5901" i="1" s="1"/>
  <c r="J4929" i="1"/>
  <c r="J4928" i="1" s="1"/>
  <c r="J4927" i="1" s="1"/>
  <c r="J5605" i="1"/>
  <c r="L2406" i="1"/>
  <c r="I1108" i="1"/>
  <c r="I1107" i="1" s="1"/>
  <c r="K2659" i="1"/>
  <c r="L5801" i="1"/>
  <c r="L5800" i="1" s="1"/>
  <c r="L5799" i="1" s="1"/>
  <c r="F4078" i="1"/>
  <c r="F4077" i="1" s="1"/>
  <c r="F4076" i="1" s="1"/>
  <c r="F4075" i="1" s="1"/>
  <c r="J1130" i="1"/>
  <c r="I5605" i="1"/>
  <c r="F5682" i="1"/>
  <c r="F5674" i="1" s="1"/>
  <c r="K22" i="1"/>
  <c r="K21" i="1" s="1"/>
  <c r="K12" i="1" s="1"/>
  <c r="K11" i="1" s="1"/>
  <c r="K10" i="1" s="1"/>
  <c r="K9" i="1" s="1"/>
  <c r="F532" i="1"/>
  <c r="F506" i="1" s="1"/>
  <c r="F493" i="1" s="1"/>
  <c r="L4134" i="1"/>
  <c r="F5048" i="1"/>
  <c r="F5047" i="1" s="1"/>
  <c r="F5046" i="1" s="1"/>
  <c r="F5017" i="1" s="1"/>
  <c r="J311" i="1"/>
  <c r="J286" i="1" s="1"/>
  <c r="L1187" i="1"/>
  <c r="L1186" i="1" s="1"/>
  <c r="L1185" i="1" s="1"/>
  <c r="J2761" i="1"/>
  <c r="K2319" i="1"/>
  <c r="K2306" i="1" s="1"/>
  <c r="K4993" i="1"/>
  <c r="K4992" i="1" s="1"/>
  <c r="K4991" i="1" s="1"/>
  <c r="K4990" i="1" s="1"/>
  <c r="J4993" i="1"/>
  <c r="J4992" i="1" s="1"/>
  <c r="J4991" i="1" s="1"/>
  <c r="J4990" i="1" s="1"/>
  <c r="K3237" i="1"/>
  <c r="J960" i="1"/>
  <c r="J943" i="1" s="1"/>
  <c r="L3564" i="1"/>
  <c r="I4078" i="1"/>
  <c r="I4077" i="1" s="1"/>
  <c r="I4076" i="1" s="1"/>
  <c r="I4075" i="1" s="1"/>
  <c r="K2812" i="1"/>
  <c r="K2811" i="1" s="1"/>
  <c r="J1108" i="1"/>
  <c r="J1107" i="1" s="1"/>
  <c r="L4993" i="1"/>
  <c r="L4992" i="1" s="1"/>
  <c r="L4991" i="1" s="1"/>
  <c r="L4990" i="1" s="1"/>
  <c r="I3458" i="1"/>
  <c r="L3823" i="1"/>
  <c r="J3038" i="1"/>
  <c r="L3005" i="1"/>
  <c r="L1955" i="1"/>
  <c r="L1942" i="1" s="1"/>
  <c r="L4646" i="1"/>
  <c r="L4645" i="1" s="1"/>
  <c r="J3652" i="1"/>
  <c r="K3095" i="1"/>
  <c r="I2936" i="1"/>
  <c r="J1535" i="1"/>
  <c r="J1534" i="1" s="1"/>
  <c r="J1533" i="1" s="1"/>
  <c r="J1975" i="1"/>
  <c r="J407" i="1"/>
  <c r="I3852" i="1"/>
  <c r="I3851" i="1" s="1"/>
  <c r="I3850" i="1" s="1"/>
  <c r="K1391" i="1"/>
  <c r="J1679" i="1"/>
  <c r="K4646" i="1"/>
  <c r="K4645" i="1" s="1"/>
  <c r="K2761" i="1"/>
  <c r="K1535" i="1"/>
  <c r="K1534" i="1" s="1"/>
  <c r="K1533" i="1" s="1"/>
  <c r="J4576" i="1"/>
  <c r="L4670" i="1"/>
  <c r="I2582" i="1"/>
  <c r="I340" i="1"/>
  <c r="I339" i="1" s="1"/>
  <c r="I332" i="1" s="1"/>
  <c r="I331" i="1" s="1"/>
  <c r="L3150" i="1"/>
  <c r="L3121" i="1" s="1"/>
  <c r="L3120" i="1" s="1"/>
  <c r="L5744" i="1"/>
  <c r="L5743" i="1" s="1"/>
  <c r="L5742" i="1" s="1"/>
  <c r="L5741" i="1" s="1"/>
  <c r="I3823" i="1"/>
  <c r="L2103" i="1"/>
  <c r="L2102" i="1" s="1"/>
  <c r="I743" i="1"/>
  <c r="I742" i="1" s="1"/>
  <c r="J3592" i="1"/>
  <c r="J3591" i="1" s="1"/>
  <c r="L3317" i="1"/>
  <c r="L3309" i="1" s="1"/>
  <c r="K3823" i="1"/>
  <c r="L311" i="1"/>
  <c r="L286" i="1" s="1"/>
  <c r="K2965" i="1"/>
  <c r="K2964" i="1" s="1"/>
  <c r="K2963" i="1" s="1"/>
  <c r="F5744" i="1"/>
  <c r="F5743" i="1" s="1"/>
  <c r="F5742" i="1" s="1"/>
  <c r="F5741" i="1" s="1"/>
  <c r="J3973" i="1"/>
  <c r="J3972" i="1" s="1"/>
  <c r="J1955" i="1"/>
  <c r="J1942" i="1" s="1"/>
  <c r="J3912" i="1"/>
  <c r="J3911" i="1" s="1"/>
  <c r="J3910" i="1" s="1"/>
  <c r="I1679" i="1"/>
  <c r="F1679" i="1"/>
  <c r="K1108" i="1"/>
  <c r="K1107" i="1" s="1"/>
  <c r="K4366" i="1"/>
  <c r="F4269" i="1"/>
  <c r="K2610" i="1"/>
  <c r="K2609" i="1" s="1"/>
  <c r="K2608" i="1" s="1"/>
  <c r="J4366" i="1"/>
  <c r="K2233" i="1"/>
  <c r="L1391" i="1"/>
  <c r="F3910" i="1"/>
  <c r="J1187" i="1"/>
  <c r="J1186" i="1" s="1"/>
  <c r="J1185" i="1" s="1"/>
  <c r="J2692" i="1"/>
  <c r="L4929" i="1"/>
  <c r="L4928" i="1" s="1"/>
  <c r="L4927" i="1" s="1"/>
  <c r="F2233" i="1"/>
  <c r="I3038" i="1"/>
  <c r="I2103" i="1"/>
  <c r="I2102" i="1" s="1"/>
  <c r="I5048" i="1"/>
  <c r="I5047" i="1" s="1"/>
  <c r="I5046" i="1" s="1"/>
  <c r="I5017" i="1" s="1"/>
  <c r="I1312" i="1"/>
  <c r="K743" i="1"/>
  <c r="K742" i="1" s="1"/>
  <c r="K4703" i="1"/>
  <c r="K4702" i="1" s="1"/>
  <c r="K1503" i="1"/>
  <c r="L1312" i="1"/>
  <c r="I3973" i="1"/>
  <c r="I3972" i="1" s="1"/>
  <c r="I532" i="1"/>
  <c r="I506" i="1" s="1"/>
  <c r="I493" i="1" s="1"/>
  <c r="I1955" i="1"/>
  <c r="I1942" i="1" s="1"/>
  <c r="I2117" i="1"/>
  <c r="I620" i="1"/>
  <c r="I4670" i="1"/>
  <c r="I22" i="1"/>
  <c r="I21" i="1" s="1"/>
  <c r="I12" i="1" s="1"/>
  <c r="I11" i="1" s="1"/>
  <c r="I10" i="1" s="1"/>
  <c r="I9" i="1" s="1"/>
  <c r="I4545" i="1"/>
  <c r="I4544" i="1" s="1"/>
  <c r="I3396" i="1"/>
  <c r="F3237" i="1"/>
  <c r="L532" i="1"/>
  <c r="L506" i="1" s="1"/>
  <c r="L493" i="1" s="1"/>
  <c r="F4366" i="1"/>
  <c r="L1596" i="1"/>
  <c r="L1583" i="1" s="1"/>
  <c r="F4022" i="1"/>
  <c r="F4021" i="1" s="1"/>
  <c r="I186" i="1"/>
  <c r="I185" i="1" s="1"/>
  <c r="I184" i="1" s="1"/>
  <c r="I183" i="1" s="1"/>
  <c r="F1879" i="1"/>
  <c r="F1878" i="1" s="1"/>
  <c r="F1864" i="1" s="1"/>
  <c r="J3005" i="1"/>
  <c r="F3823" i="1"/>
  <c r="K620" i="1"/>
  <c r="I4993" i="1"/>
  <c r="I4992" i="1" s="1"/>
  <c r="I4991" i="1" s="1"/>
  <c r="I4990" i="1" s="1"/>
  <c r="F3337" i="1"/>
  <c r="J743" i="1"/>
  <c r="J742" i="1" s="1"/>
  <c r="L2233" i="1"/>
  <c r="K696" i="1"/>
  <c r="K695" i="1" s="1"/>
  <c r="K694" i="1" s="1"/>
  <c r="K4929" i="1"/>
  <c r="K4928" i="1" s="1"/>
  <c r="K4927" i="1" s="1"/>
  <c r="L134" i="1"/>
  <c r="L133" i="1" s="1"/>
  <c r="L106" i="1" s="1"/>
  <c r="L105" i="1" s="1"/>
  <c r="J1312" i="1"/>
  <c r="F669" i="1"/>
  <c r="F668" i="1" s="1"/>
  <c r="J776" i="1"/>
  <c r="J775" i="1" s="1"/>
  <c r="K4670" i="1"/>
  <c r="I1879" i="1"/>
  <c r="I1878" i="1" s="1"/>
  <c r="I1864" i="1" s="1"/>
  <c r="F2319" i="1"/>
  <c r="F2306" i="1" s="1"/>
  <c r="I1894" i="1"/>
  <c r="I1893" i="1" s="1"/>
  <c r="I1892" i="1" s="1"/>
  <c r="J532" i="1"/>
  <c r="J506" i="1" s="1"/>
  <c r="J493" i="1" s="1"/>
  <c r="F5140" i="1"/>
  <c r="L3442" i="1"/>
  <c r="L3441" i="1" s="1"/>
  <c r="I836" i="1"/>
  <c r="I835" i="1" s="1"/>
  <c r="I834" i="1" s="1"/>
  <c r="I833" i="1" s="1"/>
  <c r="F836" i="1"/>
  <c r="F3121" i="1"/>
  <c r="F3120" i="1" s="1"/>
  <c r="L3237" i="1"/>
  <c r="I2692" i="1"/>
  <c r="L3912" i="1"/>
  <c r="L3911" i="1" s="1"/>
  <c r="L3910" i="1" s="1"/>
  <c r="F2936" i="1"/>
  <c r="L836" i="1"/>
  <c r="L835" i="1" s="1"/>
  <c r="L834" i="1" s="1"/>
  <c r="L833" i="1" s="1"/>
  <c r="F4670" i="1"/>
  <c r="K1894" i="1"/>
  <c r="K1893" i="1" s="1"/>
  <c r="K1892" i="1" s="1"/>
  <c r="M836" i="1"/>
  <c r="K186" i="1"/>
  <c r="K185" i="1" s="1"/>
  <c r="K184" i="1" s="1"/>
  <c r="K183" i="1" s="1"/>
  <c r="I1596" i="1"/>
  <c r="I1583" i="1" s="1"/>
  <c r="F5157" i="1"/>
  <c r="J370" i="1"/>
  <c r="J369" i="1" s="1"/>
  <c r="L1059" i="1"/>
  <c r="L4022" i="1"/>
  <c r="L4021" i="1" s="1"/>
  <c r="F2965" i="1"/>
  <c r="F2964" i="1" s="1"/>
  <c r="F2963" i="1" s="1"/>
  <c r="I3005" i="1"/>
  <c r="L1240" i="1"/>
  <c r="L1232" i="1" s="1"/>
  <c r="J4078" i="1"/>
  <c r="J4077" i="1" s="1"/>
  <c r="J4076" i="1" s="1"/>
  <c r="J4075" i="1" s="1"/>
  <c r="K1955" i="1"/>
  <c r="K1942" i="1" s="1"/>
  <c r="L1108" i="1"/>
  <c r="L1107" i="1" s="1"/>
  <c r="I1059" i="1"/>
  <c r="L960" i="1"/>
  <c r="L943" i="1" s="1"/>
  <c r="F4134" i="1"/>
  <c r="F340" i="1"/>
  <c r="F339" i="1" s="1"/>
  <c r="F332" i="1" s="1"/>
  <c r="F331" i="1" s="1"/>
  <c r="I1391" i="1"/>
  <c r="I1187" i="1"/>
  <c r="I1186" i="1" s="1"/>
  <c r="I1185" i="1" s="1"/>
  <c r="L2965" i="1"/>
  <c r="L2964" i="1" s="1"/>
  <c r="L2963" i="1" s="1"/>
  <c r="L1894" i="1"/>
  <c r="L1893" i="1" s="1"/>
  <c r="L1892" i="1" s="1"/>
  <c r="F2452" i="1"/>
  <c r="F2444" i="1" s="1"/>
  <c r="L407" i="1"/>
  <c r="M340" i="1"/>
  <c r="F22" i="1"/>
  <c r="F21" i="1" s="1"/>
  <c r="F12" i="1" s="1"/>
  <c r="F11" i="1" s="1"/>
  <c r="F10" i="1" s="1"/>
  <c r="F9" i="1" s="1"/>
  <c r="K1312" i="1"/>
  <c r="J4134" i="1"/>
  <c r="I2659" i="1"/>
  <c r="L4078" i="1"/>
  <c r="L4077" i="1" s="1"/>
  <c r="L4076" i="1" s="1"/>
  <c r="L4075" i="1" s="1"/>
  <c r="L1679" i="1"/>
  <c r="F960" i="1"/>
  <c r="F943" i="1" s="1"/>
  <c r="M1535" i="1"/>
  <c r="L2036" i="1"/>
  <c r="I4811" i="1"/>
  <c r="I4810" i="1" s="1"/>
  <c r="I4800" i="1" s="1"/>
  <c r="I4022" i="1"/>
  <c r="I4021" i="1" s="1"/>
  <c r="I3337" i="1"/>
  <c r="J1260" i="1"/>
  <c r="F1596" i="1"/>
  <c r="F1583" i="1" s="1"/>
  <c r="F4811" i="1"/>
  <c r="F4810" i="1" s="1"/>
  <c r="F4800" i="1" s="1"/>
  <c r="F2802" i="1"/>
  <c r="F2794" i="1" s="1"/>
  <c r="F3396" i="1"/>
  <c r="F1187" i="1"/>
  <c r="F1186" i="1" s="1"/>
  <c r="F1185" i="1" s="1"/>
  <c r="L1015" i="1"/>
  <c r="L1014" i="1" s="1"/>
  <c r="L743" i="1"/>
  <c r="L742" i="1" s="1"/>
  <c r="I2812" i="1"/>
  <c r="I2811" i="1" s="1"/>
  <c r="K3337" i="1"/>
  <c r="J2610" i="1"/>
  <c r="J2609" i="1" s="1"/>
  <c r="J2608" i="1" s="1"/>
  <c r="K2936" i="1"/>
  <c r="I1260" i="1"/>
  <c r="L1260" i="1"/>
  <c r="F1503" i="1"/>
  <c r="J1879" i="1"/>
  <c r="J1878" i="1" s="1"/>
  <c r="J1864" i="1" s="1"/>
  <c r="F743" i="1"/>
  <c r="F742" i="1" s="1"/>
  <c r="J4022" i="1"/>
  <c r="J4021" i="1" s="1"/>
  <c r="K2692" i="1"/>
  <c r="K1596" i="1"/>
  <c r="K1583" i="1" s="1"/>
  <c r="J3337" i="1"/>
  <c r="I3442" i="1"/>
  <c r="I3441" i="1" s="1"/>
  <c r="I2610" i="1"/>
  <c r="I2609" i="1" s="1"/>
  <c r="I2608" i="1" s="1"/>
  <c r="J3852" i="1"/>
  <c r="J3851" i="1" s="1"/>
  <c r="J3850" i="1" s="1"/>
  <c r="J2659" i="1"/>
  <c r="F1159" i="1"/>
  <c r="K407" i="1"/>
  <c r="L5568" i="1"/>
  <c r="L5567" i="1" s="1"/>
  <c r="L5554" i="1" s="1"/>
  <c r="L5553" i="1" s="1"/>
  <c r="F5317" i="1"/>
  <c r="F5310" i="1" s="1"/>
  <c r="M5140" i="1"/>
  <c r="N5140" i="1" s="1"/>
  <c r="L5140" i="1"/>
  <c r="L1535" i="1"/>
  <c r="L1534" i="1" s="1"/>
  <c r="L1533" i="1" s="1"/>
  <c r="K1059" i="1"/>
  <c r="J3823" i="1"/>
  <c r="K1187" i="1"/>
  <c r="K1186" i="1" s="1"/>
  <c r="K1185" i="1" s="1"/>
  <c r="K1679" i="1"/>
  <c r="F1356" i="1"/>
  <c r="F1348" i="1" s="1"/>
  <c r="K5744" i="1"/>
  <c r="K5743" i="1" s="1"/>
  <c r="K5742" i="1" s="1"/>
  <c r="K5741" i="1" s="1"/>
  <c r="F2582" i="1"/>
  <c r="J4670" i="1"/>
  <c r="I3652" i="1"/>
  <c r="F2610" i="1"/>
  <c r="F2609" i="1" s="1"/>
  <c r="F2608" i="1" s="1"/>
  <c r="J620" i="1"/>
  <c r="L1975" i="1"/>
  <c r="I1975" i="1"/>
  <c r="K1975" i="1"/>
  <c r="L1130" i="1"/>
  <c r="F370" i="1"/>
  <c r="F369" i="1" s="1"/>
  <c r="K1616" i="1"/>
  <c r="J1616" i="1"/>
  <c r="F5799" i="1"/>
  <c r="I3912" i="1"/>
  <c r="I3911" i="1" s="1"/>
  <c r="I3910" i="1" s="1"/>
  <c r="I4134" i="1"/>
  <c r="I960" i="1"/>
  <c r="I943" i="1" s="1"/>
  <c r="L3592" i="1"/>
  <c r="L3591" i="1" s="1"/>
  <c r="L3590" i="1" s="1"/>
  <c r="M1879" i="1"/>
  <c r="K370" i="1"/>
  <c r="K369" i="1" s="1"/>
  <c r="K4022" i="1"/>
  <c r="K4021" i="1" s="1"/>
  <c r="I1015" i="1"/>
  <c r="I1014" i="1" s="1"/>
  <c r="F620" i="1"/>
  <c r="F1975" i="1"/>
  <c r="L2659" i="1"/>
  <c r="L22" i="1"/>
  <c r="L21" i="1" s="1"/>
  <c r="L12" i="1" s="1"/>
  <c r="L11" i="1" s="1"/>
  <c r="L10" i="1" s="1"/>
  <c r="L9" i="1" s="1"/>
  <c r="L2610" i="1"/>
  <c r="L2609" i="1" s="1"/>
  <c r="J3442" i="1"/>
  <c r="J3441" i="1" s="1"/>
  <c r="L4727" i="1"/>
  <c r="L4726" i="1" s="1"/>
  <c r="L4725" i="1" s="1"/>
  <c r="K3691" i="1"/>
  <c r="J4727" i="1"/>
  <c r="J4726" i="1" s="1"/>
  <c r="J4725" i="1" s="1"/>
  <c r="L3652" i="1"/>
  <c r="I1130" i="1"/>
  <c r="L3337" i="1"/>
  <c r="L1616" i="1"/>
  <c r="M1015" i="1"/>
  <c r="L2692" i="1"/>
  <c r="L696" i="1"/>
  <c r="L695" i="1" s="1"/>
  <c r="L694" i="1" s="1"/>
  <c r="F3265" i="1"/>
  <c r="F3264" i="1" s="1"/>
  <c r="F3263" i="1" s="1"/>
  <c r="I4366" i="1"/>
  <c r="I4727" i="1"/>
  <c r="I4726" i="1" s="1"/>
  <c r="I4725" i="1" s="1"/>
  <c r="F4929" i="1"/>
  <c r="F4928" i="1" s="1"/>
  <c r="F4927" i="1" s="1"/>
  <c r="F4896" i="1" s="1"/>
  <c r="F3973" i="1"/>
  <c r="F3972" i="1" s="1"/>
  <c r="F4993" i="1"/>
  <c r="F4992" i="1" s="1"/>
  <c r="F4991" i="1" s="1"/>
  <c r="F4990" i="1" s="1"/>
  <c r="K2103" i="1"/>
  <c r="K2102" i="1" s="1"/>
  <c r="J2319" i="1"/>
  <c r="J2306" i="1" s="1"/>
  <c r="F3716" i="1"/>
  <c r="F5554" i="1"/>
  <c r="F5553" i="1" s="1"/>
  <c r="F5193" i="1"/>
  <c r="F5192" i="1" s="1"/>
  <c r="I2965" i="1"/>
  <c r="I2964" i="1" s="1"/>
  <c r="I2963" i="1" s="1"/>
  <c r="F407" i="1"/>
  <c r="K960" i="1"/>
  <c r="K943" i="1" s="1"/>
  <c r="F1955" i="1"/>
  <c r="F1942" i="1" s="1"/>
  <c r="I1240" i="1"/>
  <c r="I1232" i="1" s="1"/>
  <c r="J4811" i="1"/>
  <c r="J4810" i="1" s="1"/>
  <c r="J4800" i="1" s="1"/>
  <c r="F5284" i="1"/>
  <c r="F5283" i="1" s="1"/>
  <c r="F5258" i="1" s="1"/>
  <c r="F1714" i="1"/>
  <c r="F1706" i="1" s="1"/>
  <c r="K3852" i="1"/>
  <c r="K3851" i="1" s="1"/>
  <c r="K3850" i="1" s="1"/>
  <c r="L5605" i="1"/>
  <c r="I4929" i="1"/>
  <c r="I4928" i="1" s="1"/>
  <c r="I4927" i="1" s="1"/>
  <c r="L2761" i="1"/>
  <c r="L5157" i="1"/>
  <c r="F3564" i="1"/>
  <c r="F4544" i="1"/>
  <c r="L2452" i="1"/>
  <c r="L2444" i="1" s="1"/>
  <c r="I2828" i="1"/>
  <c r="I1535" i="1"/>
  <c r="I1534" i="1" s="1"/>
  <c r="I1533" i="1" s="1"/>
  <c r="F3005" i="1"/>
  <c r="F3592" i="1"/>
  <c r="F3591" i="1" s="1"/>
  <c r="F3590" i="1" s="1"/>
  <c r="F2261" i="1"/>
  <c r="F2260" i="1" s="1"/>
  <c r="F2259" i="1" s="1"/>
  <c r="J2452" i="1"/>
  <c r="J2444" i="1" s="1"/>
  <c r="K5902" i="1"/>
  <c r="K5901" i="1" s="1"/>
  <c r="K5888" i="1" s="1"/>
  <c r="F186" i="1"/>
  <c r="F185" i="1" s="1"/>
  <c r="F184" i="1" s="1"/>
  <c r="F183" i="1" s="1"/>
  <c r="F163" i="1" s="1"/>
  <c r="F1130" i="1"/>
  <c r="F4727" i="1"/>
  <c r="F4726" i="1" s="1"/>
  <c r="F4725" i="1" s="1"/>
  <c r="K3973" i="1"/>
  <c r="K3972" i="1" s="1"/>
  <c r="F2659" i="1"/>
  <c r="M22" i="1"/>
  <c r="J3237" i="1"/>
  <c r="M5317" i="1"/>
  <c r="I2452" i="1"/>
  <c r="I2444" i="1" s="1"/>
  <c r="F3852" i="1"/>
  <c r="F3851" i="1" s="1"/>
  <c r="F3850" i="1" s="1"/>
  <c r="J186" i="1"/>
  <c r="J185" i="1" s="1"/>
  <c r="J184" i="1" s="1"/>
  <c r="J183" i="1" s="1"/>
  <c r="I5284" i="1"/>
  <c r="I5283" i="1" s="1"/>
  <c r="I5258" i="1" s="1"/>
  <c r="F1535" i="1"/>
  <c r="F1534" i="1" s="1"/>
  <c r="F1533" i="1" s="1"/>
  <c r="L5902" i="1"/>
  <c r="L5901" i="1" s="1"/>
  <c r="L5888" i="1" s="1"/>
  <c r="F1616" i="1"/>
  <c r="F694" i="1"/>
  <c r="K4078" i="1"/>
  <c r="K4077" i="1" s="1"/>
  <c r="K4076" i="1" s="1"/>
  <c r="K4075" i="1" s="1"/>
  <c r="I1616" i="1"/>
  <c r="K5284" i="1"/>
  <c r="K5283" i="1" s="1"/>
  <c r="K5258" i="1" s="1"/>
  <c r="F1015" i="1"/>
  <c r="F1014" i="1" s="1"/>
  <c r="J1894" i="1"/>
  <c r="J1893" i="1" s="1"/>
  <c r="J1892" i="1" s="1"/>
  <c r="J694" i="1"/>
  <c r="F2692" i="1"/>
  <c r="K4624" i="1"/>
  <c r="K4576" i="1" s="1"/>
  <c r="K5605" i="1"/>
  <c r="M5284" i="1"/>
  <c r="K5048" i="1"/>
  <c r="K5047" i="1" s="1"/>
  <c r="K5046" i="1" s="1"/>
  <c r="K5017" i="1" s="1"/>
  <c r="J2965" i="1"/>
  <c r="J2964" i="1" s="1"/>
  <c r="J2963" i="1" s="1"/>
  <c r="K2452" i="1"/>
  <c r="K2444" i="1" s="1"/>
  <c r="K1260" i="1"/>
  <c r="I407" i="1"/>
  <c r="K1015" i="1"/>
  <c r="K1014" i="1" s="1"/>
  <c r="K3396" i="1"/>
  <c r="K2828" i="1"/>
  <c r="K4269" i="1"/>
  <c r="K4134" i="1"/>
  <c r="L2117" i="1"/>
  <c r="K2036" i="1"/>
  <c r="K3592" i="1"/>
  <c r="K3591" i="1" s="1"/>
  <c r="K3590" i="1" s="1"/>
  <c r="F2339" i="1"/>
  <c r="M4857" i="1" l="1"/>
  <c r="N4857" i="1" s="1"/>
  <c r="N380" i="1"/>
  <c r="M219" i="1"/>
  <c r="N219" i="1" s="1"/>
  <c r="M4233" i="1"/>
  <c r="N5717" i="1"/>
  <c r="N3947" i="1"/>
  <c r="M38" i="1"/>
  <c r="N38" i="1" s="1"/>
  <c r="N2289" i="1"/>
  <c r="N936" i="1"/>
  <c r="M3616" i="1"/>
  <c r="N3616" i="1" s="1"/>
  <c r="M743" i="1"/>
  <c r="N743" i="1" s="1"/>
  <c r="N1682" i="1"/>
  <c r="N2764" i="1"/>
  <c r="N4329" i="1"/>
  <c r="N893" i="1"/>
  <c r="N4273" i="1"/>
  <c r="M4624" i="1"/>
  <c r="N4624" i="1" s="1"/>
  <c r="N2804" i="1"/>
  <c r="M532" i="1"/>
  <c r="N532" i="1" s="1"/>
  <c r="N3266" i="1"/>
  <c r="N2000" i="1"/>
  <c r="M4886" i="1"/>
  <c r="N4886" i="1" s="1"/>
  <c r="N3432" i="1"/>
  <c r="M1109" i="1"/>
  <c r="N1109" i="1" s="1"/>
  <c r="M5048" i="1"/>
  <c r="N5048" i="1" s="1"/>
  <c r="N1722" i="1"/>
  <c r="N3098" i="1"/>
  <c r="M776" i="1"/>
  <c r="N776" i="1" s="1"/>
  <c r="M2261" i="1"/>
  <c r="M2260" i="1" s="1"/>
  <c r="N1123" i="1"/>
  <c r="M4137" i="1"/>
  <c r="M4136" i="1" s="1"/>
  <c r="N2720" i="1"/>
  <c r="N3673" i="1"/>
  <c r="M2638" i="1"/>
  <c r="N2638" i="1" s="1"/>
  <c r="M4545" i="1"/>
  <c r="N4545" i="1" s="1"/>
  <c r="M5435" i="1"/>
  <c r="N5435" i="1" s="1"/>
  <c r="M4646" i="1"/>
  <c r="N4646" i="1" s="1"/>
  <c r="M4321" i="1"/>
  <c r="N4321" i="1" s="1"/>
  <c r="M4811" i="1"/>
  <c r="M3852" i="1"/>
  <c r="N3852" i="1" s="1"/>
  <c r="M4802" i="1"/>
  <c r="M4801" i="1" s="1"/>
  <c r="M5597" i="1"/>
  <c r="N5597" i="1" s="1"/>
  <c r="N5409" i="1"/>
  <c r="M4078" i="1"/>
  <c r="N4078" i="1" s="1"/>
  <c r="M5744" i="1"/>
  <c r="N5744" i="1" s="1"/>
  <c r="M5500" i="1"/>
  <c r="N5500" i="1" s="1"/>
  <c r="M4846" i="1"/>
  <c r="M4845" i="1" s="1"/>
  <c r="M263" i="1"/>
  <c r="N263" i="1" s="1"/>
  <c r="N5703" i="1"/>
  <c r="M4181" i="1"/>
  <c r="N4181" i="1" s="1"/>
  <c r="M1894" i="1"/>
  <c r="M1893" i="1" s="1"/>
  <c r="N4584" i="1"/>
  <c r="M4993" i="1"/>
  <c r="M4992" i="1" s="1"/>
  <c r="M2965" i="1"/>
  <c r="M2964" i="1" s="1"/>
  <c r="M1730" i="1"/>
  <c r="M1729" i="1" s="1"/>
  <c r="M2610" i="1"/>
  <c r="N2610" i="1" s="1"/>
  <c r="M2812" i="1"/>
  <c r="N2812" i="1" s="1"/>
  <c r="M4366" i="1"/>
  <c r="N4366" i="1" s="1"/>
  <c r="M960" i="1"/>
  <c r="N960" i="1" s="1"/>
  <c r="M3442" i="1"/>
  <c r="M3441" i="1" s="1"/>
  <c r="N3441" i="1" s="1"/>
  <c r="M5682" i="1"/>
  <c r="N5682" i="1" s="1"/>
  <c r="M2372" i="1"/>
  <c r="M2371" i="1" s="1"/>
  <c r="N4024" i="1"/>
  <c r="M370" i="1"/>
  <c r="N370" i="1" s="1"/>
  <c r="M134" i="1"/>
  <c r="N134" i="1" s="1"/>
  <c r="M2103" i="1"/>
  <c r="N2103" i="1" s="1"/>
  <c r="M1187" i="1"/>
  <c r="N1187" i="1" s="1"/>
  <c r="M186" i="1"/>
  <c r="N186" i="1" s="1"/>
  <c r="M4727" i="1"/>
  <c r="M4726" i="1" s="1"/>
  <c r="I5139" i="1"/>
  <c r="I5138" i="1" s="1"/>
  <c r="I5137" i="1" s="1"/>
  <c r="I5136" i="1" s="1"/>
  <c r="I5122" i="1" s="1"/>
  <c r="M1374" i="1"/>
  <c r="M1373" i="1" s="1"/>
  <c r="N1373" i="1" s="1"/>
  <c r="M4396" i="1"/>
  <c r="N4396" i="1" s="1"/>
  <c r="M3592" i="1"/>
  <c r="M3591" i="1" s="1"/>
  <c r="M712" i="1"/>
  <c r="N712" i="1" s="1"/>
  <c r="M339" i="1"/>
  <c r="N340" i="1"/>
  <c r="M5567" i="1"/>
  <c r="N5568" i="1"/>
  <c r="M1278" i="1"/>
  <c r="N1278" i="1" s="1"/>
  <c r="N1279" i="1"/>
  <c r="M1695" i="1"/>
  <c r="N1695" i="1" s="1"/>
  <c r="N1696" i="1"/>
  <c r="M1784" i="1"/>
  <c r="N1784" i="1" s="1"/>
  <c r="N1785" i="1"/>
  <c r="N2167" i="1"/>
  <c r="M2166" i="1"/>
  <c r="M2314" i="1"/>
  <c r="N2314" i="1" s="1"/>
  <c r="N2315" i="1"/>
  <c r="M2422" i="1"/>
  <c r="N2422" i="1" s="1"/>
  <c r="N2423" i="1"/>
  <c r="M2898" i="1"/>
  <c r="N2899" i="1"/>
  <c r="M3426" i="1"/>
  <c r="N3427" i="1"/>
  <c r="M3553" i="1"/>
  <c r="N3554" i="1"/>
  <c r="M3930" i="1"/>
  <c r="M4070" i="1"/>
  <c r="N4071" i="1"/>
  <c r="M4838" i="1"/>
  <c r="N4838" i="1" s="1"/>
  <c r="N4839" i="1"/>
  <c r="M5238" i="1"/>
  <c r="N5238" i="1" s="1"/>
  <c r="N5239" i="1"/>
  <c r="M5392" i="1"/>
  <c r="N5393" i="1"/>
  <c r="M5850" i="1"/>
  <c r="N5851" i="1"/>
  <c r="M100" i="1"/>
  <c r="M646" i="1"/>
  <c r="N647" i="1"/>
  <c r="M903" i="1"/>
  <c r="N903" i="1" s="1"/>
  <c r="N904" i="1"/>
  <c r="M1426" i="1"/>
  <c r="N1426" i="1" s="1"/>
  <c r="N1427" i="1"/>
  <c r="M1757" i="1"/>
  <c r="N1757" i="1" s="1"/>
  <c r="N1758" i="1"/>
  <c r="M2393" i="1"/>
  <c r="N2393" i="1" s="1"/>
  <c r="N2394" i="1"/>
  <c r="N2486" i="1"/>
  <c r="M2485" i="1"/>
  <c r="M2789" i="1"/>
  <c r="N2790" i="1"/>
  <c r="N3116" i="1"/>
  <c r="M3206" i="1"/>
  <c r="N3207" i="1"/>
  <c r="M3954" i="1"/>
  <c r="M4922" i="1"/>
  <c r="N4923" i="1"/>
  <c r="N5204" i="1"/>
  <c r="M5203" i="1"/>
  <c r="N5203" i="1" s="1"/>
  <c r="M1093" i="1"/>
  <c r="N1093" i="1" s="1"/>
  <c r="N1094" i="1"/>
  <c r="M466" i="1"/>
  <c r="N466" i="1" s="1"/>
  <c r="N467" i="1"/>
  <c r="M728" i="1"/>
  <c r="N728" i="1" s="1"/>
  <c r="N729" i="1"/>
  <c r="M1168" i="1"/>
  <c r="N1168" i="1" s="1"/>
  <c r="N1169" i="1"/>
  <c r="M1343" i="1"/>
  <c r="N1343" i="1" s="1"/>
  <c r="N1344" i="1"/>
  <c r="M1512" i="1"/>
  <c r="N1512" i="1" s="1"/>
  <c r="N1513" i="1"/>
  <c r="M1634" i="1"/>
  <c r="N1634" i="1" s="1"/>
  <c r="N1635" i="1"/>
  <c r="M1818" i="1"/>
  <c r="N1819" i="1"/>
  <c r="M2089" i="1"/>
  <c r="N2090" i="1"/>
  <c r="M2222" i="1"/>
  <c r="N2223" i="1"/>
  <c r="M2357" i="1"/>
  <c r="N2357" i="1" s="1"/>
  <c r="N2358" i="1"/>
  <c r="N2528" i="1"/>
  <c r="M2527" i="1"/>
  <c r="M2676" i="1"/>
  <c r="N2677" i="1"/>
  <c r="M2743" i="1"/>
  <c r="N2743" i="1" s="1"/>
  <c r="N2744" i="1"/>
  <c r="M3123" i="1"/>
  <c r="N3124" i="1"/>
  <c r="M3246" i="1"/>
  <c r="N3246" i="1" s="1"/>
  <c r="N3247" i="1"/>
  <c r="M3494" i="1"/>
  <c r="N3494" i="1" s="1"/>
  <c r="N3495" i="1"/>
  <c r="M4015" i="1"/>
  <c r="N4016" i="1"/>
  <c r="M5532" i="1"/>
  <c r="N5533" i="1"/>
  <c r="M227" i="1"/>
  <c r="N227" i="1" s="1"/>
  <c r="N228" i="1"/>
  <c r="M397" i="1"/>
  <c r="N398" i="1"/>
  <c r="M1009" i="1"/>
  <c r="N1010" i="1"/>
  <c r="M1328" i="1"/>
  <c r="N1328" i="1" s="1"/>
  <c r="N1329" i="1"/>
  <c r="M1586" i="1"/>
  <c r="N1587" i="1"/>
  <c r="M1937" i="1"/>
  <c r="N1937" i="1" s="1"/>
  <c r="N1938" i="1"/>
  <c r="M2179" i="1"/>
  <c r="M2662" i="1"/>
  <c r="N2663" i="1"/>
  <c r="M2867" i="1"/>
  <c r="N2867" i="1" s="1"/>
  <c r="N2868" i="1"/>
  <c r="M3545" i="1"/>
  <c r="N3546" i="1"/>
  <c r="M3777" i="1"/>
  <c r="N3778" i="1"/>
  <c r="M4257" i="1"/>
  <c r="N5195" i="1"/>
  <c r="M5194" i="1"/>
  <c r="M5305" i="1"/>
  <c r="N5306" i="1"/>
  <c r="M82" i="1"/>
  <c r="N83" i="1"/>
  <c r="M3671" i="1"/>
  <c r="N3671" i="1" s="1"/>
  <c r="N3672" i="1"/>
  <c r="M3096" i="1"/>
  <c r="N3097" i="1"/>
  <c r="M5839" i="1"/>
  <c r="N5840" i="1"/>
  <c r="M4682" i="1"/>
  <c r="N4682" i="1" s="1"/>
  <c r="N4683" i="1"/>
  <c r="M1639" i="1"/>
  <c r="N1639" i="1" s="1"/>
  <c r="N1640" i="1"/>
  <c r="M891" i="1"/>
  <c r="N892" i="1"/>
  <c r="M4271" i="1"/>
  <c r="N4272" i="1"/>
  <c r="M471" i="1"/>
  <c r="N472" i="1"/>
  <c r="M1680" i="1"/>
  <c r="N1681" i="1"/>
  <c r="M1132" i="1"/>
  <c r="N1133" i="1"/>
  <c r="M2008" i="1"/>
  <c r="N2009" i="1"/>
  <c r="M2855" i="1"/>
  <c r="N2856" i="1"/>
  <c r="M1505" i="1"/>
  <c r="N1506" i="1"/>
  <c r="M3128" i="1"/>
  <c r="N3128" i="1" s="1"/>
  <c r="N3129" i="1"/>
  <c r="M5170" i="1"/>
  <c r="N5170" i="1" s="1"/>
  <c r="N5171" i="1"/>
  <c r="N3537" i="1"/>
  <c r="M3339" i="1"/>
  <c r="M1363" i="1"/>
  <c r="N1363" i="1" s="1"/>
  <c r="N1364" i="1"/>
  <c r="M5028" i="1"/>
  <c r="M1618" i="1"/>
  <c r="M5871" i="1"/>
  <c r="N5872" i="1"/>
  <c r="M1605" i="1"/>
  <c r="N1605" i="1" s="1"/>
  <c r="N1606" i="1"/>
  <c r="M5622" i="1"/>
  <c r="N5623" i="1"/>
  <c r="M4941" i="1"/>
  <c r="N4941" i="1" s="1"/>
  <c r="N4942" i="1"/>
  <c r="N2562" i="1"/>
  <c r="M2728" i="1"/>
  <c r="N2729" i="1"/>
  <c r="M631" i="1"/>
  <c r="N632" i="1"/>
  <c r="M507" i="1"/>
  <c r="N507" i="1" s="1"/>
  <c r="N508" i="1"/>
  <c r="M1649" i="1"/>
  <c r="N1654" i="1"/>
  <c r="N3265" i="1"/>
  <c r="M570" i="1"/>
  <c r="N570" i="1" s="1"/>
  <c r="M3326" i="1"/>
  <c r="N3326" i="1" s="1"/>
  <c r="N3327" i="1"/>
  <c r="M5855" i="1"/>
  <c r="N5856" i="1"/>
  <c r="M2016" i="1"/>
  <c r="N2017" i="1"/>
  <c r="M5019" i="1"/>
  <c r="N5020" i="1"/>
  <c r="M5555" i="1"/>
  <c r="N5555" i="1" s="1"/>
  <c r="M2328" i="1"/>
  <c r="N2328" i="1" s="1"/>
  <c r="N2329" i="1"/>
  <c r="M2681" i="1"/>
  <c r="N2682" i="1"/>
  <c r="M3748" i="1"/>
  <c r="N3749" i="1"/>
  <c r="M1061" i="1"/>
  <c r="N1062" i="1"/>
  <c r="N2206" i="1"/>
  <c r="M3071" i="1"/>
  <c r="N3072" i="1"/>
  <c r="M3169" i="1"/>
  <c r="N3170" i="1"/>
  <c r="M3578" i="1"/>
  <c r="N3578" i="1" s="1"/>
  <c r="N3579" i="1"/>
  <c r="M2459" i="1"/>
  <c r="N2460" i="1"/>
  <c r="M4565" i="1"/>
  <c r="N4565" i="1" s="1"/>
  <c r="M1242" i="1"/>
  <c r="N1243" i="1"/>
  <c r="M2407" i="1"/>
  <c r="N2408" i="1"/>
  <c r="M4875" i="1"/>
  <c r="N4876" i="1"/>
  <c r="N1837" i="1"/>
  <c r="M2667" i="1"/>
  <c r="N2668" i="1"/>
  <c r="M1283" i="1"/>
  <c r="N1283" i="1" s="1"/>
  <c r="N1284" i="1"/>
  <c r="M2321" i="1"/>
  <c r="N2322" i="1"/>
  <c r="M1173" i="1"/>
  <c r="N1173" i="1" s="1"/>
  <c r="N1174" i="1"/>
  <c r="M2235" i="1"/>
  <c r="N2236" i="1"/>
  <c r="M3040" i="1"/>
  <c r="N2782" i="1"/>
  <c r="M4930" i="1"/>
  <c r="N4935" i="1"/>
  <c r="M909" i="1"/>
  <c r="N910" i="1"/>
  <c r="M1358" i="1"/>
  <c r="N1359" i="1"/>
  <c r="M1488" i="1"/>
  <c r="N1488" i="1" s="1"/>
  <c r="N1489" i="1"/>
  <c r="M1716" i="1"/>
  <c r="N1717" i="1"/>
  <c r="M1945" i="1"/>
  <c r="N1946" i="1"/>
  <c r="M2187" i="1"/>
  <c r="N2188" i="1"/>
  <c r="M2591" i="1"/>
  <c r="N2591" i="1" s="1"/>
  <c r="N2592" i="1"/>
  <c r="M2925" i="1"/>
  <c r="N2926" i="1"/>
  <c r="M3056" i="1"/>
  <c r="N3056" i="1" s="1"/>
  <c r="N3057" i="1"/>
  <c r="M3200" i="1"/>
  <c r="N3201" i="1"/>
  <c r="N3460" i="1"/>
  <c r="M3459" i="1"/>
  <c r="M3681" i="1"/>
  <c r="N3682" i="1"/>
  <c r="M4249" i="1"/>
  <c r="N4250" i="1"/>
  <c r="N4792" i="1"/>
  <c r="M4791" i="1"/>
  <c r="N4791" i="1" s="1"/>
  <c r="M151" i="1"/>
  <c r="N151" i="1" s="1"/>
  <c r="N152" i="1"/>
  <c r="M928" i="1"/>
  <c r="N929" i="1"/>
  <c r="M1227" i="1"/>
  <c r="N1227" i="1" s="1"/>
  <c r="N1228" i="1"/>
  <c r="M1408" i="1"/>
  <c r="N1408" i="1" s="1"/>
  <c r="N1409" i="1"/>
  <c r="M1789" i="1"/>
  <c r="N1789" i="1" s="1"/>
  <c r="N1790" i="1"/>
  <c r="M2083" i="1"/>
  <c r="N2084" i="1"/>
  <c r="M2193" i="1"/>
  <c r="N2194" i="1"/>
  <c r="M2771" i="1"/>
  <c r="N2771" i="1" s="1"/>
  <c r="N2772" i="1"/>
  <c r="M2906" i="1"/>
  <c r="N2907" i="1"/>
  <c r="M3666" i="1"/>
  <c r="N3666" i="1" s="1"/>
  <c r="N3667" i="1"/>
  <c r="N5803" i="1"/>
  <c r="M5802" i="1"/>
  <c r="N5802" i="1" s="1"/>
  <c r="M402" i="1"/>
  <c r="N402" i="1" s="1"/>
  <c r="N403" i="1"/>
  <c r="N956" i="1"/>
  <c r="M951" i="1"/>
  <c r="N951" i="1" s="1"/>
  <c r="M1088" i="1"/>
  <c r="N1088" i="1" s="1"/>
  <c r="N1089" i="1"/>
  <c r="M1142" i="1"/>
  <c r="N1143" i="1"/>
  <c r="N1397" i="1"/>
  <c r="M1392" i="1"/>
  <c r="M1668" i="1"/>
  <c r="N1668" i="1" s="1"/>
  <c r="N1669" i="1"/>
  <c r="M1873" i="1"/>
  <c r="N1873" i="1" s="1"/>
  <c r="N1874" i="1"/>
  <c r="M1993" i="1"/>
  <c r="N1993" i="1" s="1"/>
  <c r="N1994" i="1"/>
  <c r="M2756" i="1"/>
  <c r="N2756" i="1" s="1"/>
  <c r="N2757" i="1"/>
  <c r="M2884" i="1"/>
  <c r="M3293" i="1"/>
  <c r="N3293" i="1" s="1"/>
  <c r="N3294" i="1"/>
  <c r="M3646" i="1"/>
  <c r="N3646" i="1" s="1"/>
  <c r="N3647" i="1"/>
  <c r="M3797" i="1"/>
  <c r="N3798" i="1"/>
  <c r="N4060" i="1"/>
  <c r="M4059" i="1"/>
  <c r="M5736" i="1"/>
  <c r="N5736" i="1" s="1"/>
  <c r="N5737" i="1"/>
  <c r="M61" i="1"/>
  <c r="N61" i="1" s="1"/>
  <c r="N62" i="1"/>
  <c r="M334" i="1"/>
  <c r="N611" i="1"/>
  <c r="M610" i="1"/>
  <c r="N610" i="1" s="1"/>
  <c r="M604" i="1"/>
  <c r="N604" i="1" s="1"/>
  <c r="N605" i="1"/>
  <c r="M822" i="1"/>
  <c r="N822" i="1" s="1"/>
  <c r="N823" i="1"/>
  <c r="M1351" i="1"/>
  <c r="N1352" i="1"/>
  <c r="M1483" i="1"/>
  <c r="N1484" i="1"/>
  <c r="N1749" i="1"/>
  <c r="M1748" i="1"/>
  <c r="M2052" i="1"/>
  <c r="N2052" i="1" s="1"/>
  <c r="N2053" i="1"/>
  <c r="M2439" i="1"/>
  <c r="N2439" i="1" s="1"/>
  <c r="N2440" i="1"/>
  <c r="M2892" i="1"/>
  <c r="N2893" i="1"/>
  <c r="M3086" i="1"/>
  <c r="N3086" i="1" s="1"/>
  <c r="N3087" i="1"/>
  <c r="M3312" i="1"/>
  <c r="N3313" i="1"/>
  <c r="N3417" i="1"/>
  <c r="M4705" i="1"/>
  <c r="M4958" i="1"/>
  <c r="N4958" i="1" s="1"/>
  <c r="N4959" i="1"/>
  <c r="M3898" i="1"/>
  <c r="N3898" i="1" s="1"/>
  <c r="M5903" i="1"/>
  <c r="N5904" i="1"/>
  <c r="M2736" i="1"/>
  <c r="N2737" i="1"/>
  <c r="M4717" i="1"/>
  <c r="M5212" i="1"/>
  <c r="N5212" i="1" s="1"/>
  <c r="N5213" i="1"/>
  <c r="M445" i="1"/>
  <c r="N445" i="1" s="1"/>
  <c r="N446" i="1"/>
  <c r="M1957" i="1"/>
  <c r="N1958" i="1"/>
  <c r="M5105" i="1"/>
  <c r="N5105" i="1" s="1"/>
  <c r="N5106" i="1"/>
  <c r="M319" i="1"/>
  <c r="N319" i="1" s="1"/>
  <c r="N320" i="1"/>
  <c r="M2950" i="1"/>
  <c r="N2950" i="1" s="1"/>
  <c r="N2951" i="1"/>
  <c r="M421" i="1"/>
  <c r="N422" i="1"/>
  <c r="M1313" i="1"/>
  <c r="M3139" i="1"/>
  <c r="N3140" i="1"/>
  <c r="M3397" i="1"/>
  <c r="N3398" i="1"/>
  <c r="M3993" i="1"/>
  <c r="N3993" i="1" s="1"/>
  <c r="N3994" i="1"/>
  <c r="M2938" i="1"/>
  <c r="N2939" i="1"/>
  <c r="M3982" i="1"/>
  <c r="N3983" i="1"/>
  <c r="M5606" i="1"/>
  <c r="N5606" i="1" s="1"/>
  <c r="N5607" i="1"/>
  <c r="M1964" i="1"/>
  <c r="N1964" i="1" s="1"/>
  <c r="N1965" i="1"/>
  <c r="M3566" i="1"/>
  <c r="N3567" i="1"/>
  <c r="M934" i="1"/>
  <c r="N934" i="1" s="1"/>
  <c r="N935" i="1"/>
  <c r="M3825" i="1"/>
  <c r="N3830" i="1"/>
  <c r="M1977" i="1"/>
  <c r="M3239" i="1"/>
  <c r="N3240" i="1"/>
  <c r="M2694" i="1"/>
  <c r="M1014" i="1"/>
  <c r="N1014" i="1" s="1"/>
  <c r="N1015" i="1"/>
  <c r="M835" i="1"/>
  <c r="N836" i="1"/>
  <c r="N669" i="1"/>
  <c r="M21" i="1"/>
  <c r="N22" i="1"/>
  <c r="M5310" i="1"/>
  <c r="N5310" i="1" s="1"/>
  <c r="N5317" i="1"/>
  <c r="M1878" i="1"/>
  <c r="N1879" i="1"/>
  <c r="M5283" i="1"/>
  <c r="N5284" i="1"/>
  <c r="M1534" i="1"/>
  <c r="N1535" i="1"/>
  <c r="M235" i="1"/>
  <c r="N236" i="1"/>
  <c r="M1469" i="1"/>
  <c r="N1470" i="1"/>
  <c r="M1832" i="1"/>
  <c r="N1833" i="1"/>
  <c r="M2244" i="1"/>
  <c r="N2244" i="1" s="1"/>
  <c r="N2245" i="1"/>
  <c r="M3226" i="1"/>
  <c r="N3227" i="1"/>
  <c r="M3385" i="1"/>
  <c r="N3385" i="1" s="1"/>
  <c r="N3386" i="1"/>
  <c r="M3632" i="1"/>
  <c r="N3633" i="1"/>
  <c r="M3701" i="1"/>
  <c r="N3701" i="1" s="1"/>
  <c r="N3702" i="1"/>
  <c r="M3785" i="1"/>
  <c r="N3786" i="1"/>
  <c r="M3967" i="1"/>
  <c r="N3968" i="1"/>
  <c r="M5069" i="1"/>
  <c r="N5069" i="1" s="1"/>
  <c r="N5070" i="1"/>
  <c r="M5590" i="1"/>
  <c r="N5590" i="1" s="1"/>
  <c r="N5591" i="1"/>
  <c r="M5833" i="1"/>
  <c r="M128" i="1"/>
  <c r="N129" i="1"/>
  <c r="M409" i="1"/>
  <c r="N410" i="1"/>
  <c r="M1496" i="1"/>
  <c r="N1497" i="1"/>
  <c r="M1810" i="1"/>
  <c r="N2119" i="1"/>
  <c r="M2118" i="1"/>
  <c r="M2214" i="1"/>
  <c r="N2215" i="1"/>
  <c r="M2454" i="1"/>
  <c r="N2455" i="1"/>
  <c r="M2543" i="1"/>
  <c r="N2544" i="1"/>
  <c r="N2880" i="1"/>
  <c r="M2875" i="1"/>
  <c r="M3008" i="1"/>
  <c r="N3009" i="1"/>
  <c r="N3152" i="1"/>
  <c r="M3151" i="1"/>
  <c r="M3355" i="1"/>
  <c r="N3355" i="1" s="1"/>
  <c r="N3356" i="1"/>
  <c r="M3686" i="1"/>
  <c r="N3686" i="1" s="1"/>
  <c r="N3687" i="1"/>
  <c r="M4968" i="1"/>
  <c r="N4968" i="1" s="1"/>
  <c r="N4969" i="1"/>
  <c r="M5125" i="1"/>
  <c r="N5126" i="1"/>
  <c r="M108" i="1"/>
  <c r="N108" i="1" s="1"/>
  <c r="N109" i="1"/>
  <c r="M415" i="1"/>
  <c r="N416" i="1"/>
  <c r="M652" i="1"/>
  <c r="N653" i="1"/>
  <c r="M1235" i="1"/>
  <c r="N1236" i="1"/>
  <c r="N1435" i="1"/>
  <c r="M1434" i="1"/>
  <c r="M1578" i="1"/>
  <c r="N1578" i="1" s="1"/>
  <c r="N1579" i="1"/>
  <c r="M2046" i="1"/>
  <c r="N2046" i="1" s="1"/>
  <c r="N2047" i="1"/>
  <c r="M2301" i="1"/>
  <c r="N2301" i="1" s="1"/>
  <c r="N2302" i="1"/>
  <c r="M2434" i="1"/>
  <c r="M2571" i="1"/>
  <c r="N2572" i="1"/>
  <c r="M2777" i="1"/>
  <c r="N2777" i="1" s="1"/>
  <c r="N2778" i="1"/>
  <c r="M3412" i="1"/>
  <c r="N3412" i="1" s="1"/>
  <c r="N3413" i="1"/>
  <c r="M3573" i="1"/>
  <c r="N3573" i="1" s="1"/>
  <c r="N3574" i="1"/>
  <c r="N3770" i="1"/>
  <c r="M3765" i="1"/>
  <c r="M4264" i="1"/>
  <c r="N4265" i="1"/>
  <c r="M5299" i="1"/>
  <c r="N5300" i="1"/>
  <c r="M69" i="1"/>
  <c r="N70" i="1"/>
  <c r="M865" i="1"/>
  <c r="N865" i="1" s="1"/>
  <c r="N866" i="1"/>
  <c r="M1461" i="1"/>
  <c r="N1462" i="1"/>
  <c r="M1709" i="1"/>
  <c r="N1710" i="1"/>
  <c r="N1846" i="1"/>
  <c r="M1844" i="1"/>
  <c r="M1845" i="1"/>
  <c r="N1845" i="1" s="1"/>
  <c r="M2069" i="1"/>
  <c r="N2069" i="1" s="1"/>
  <c r="N2070" i="1"/>
  <c r="M2416" i="1"/>
  <c r="N2416" i="1" s="1"/>
  <c r="N2417" i="1"/>
  <c r="M2713" i="1"/>
  <c r="N2713" i="1" s="1"/>
  <c r="N2714" i="1"/>
  <c r="M2917" i="1"/>
  <c r="N2918" i="1"/>
  <c r="M3105" i="1"/>
  <c r="N3105" i="1" s="1"/>
  <c r="N3106" i="1"/>
  <c r="N3503" i="1"/>
  <c r="M3502" i="1"/>
  <c r="M3719" i="1"/>
  <c r="N3720" i="1"/>
  <c r="M5232" i="1"/>
  <c r="N5233" i="1"/>
  <c r="M5421" i="1"/>
  <c r="N5422" i="1"/>
  <c r="N2427" i="1"/>
  <c r="M1998" i="1"/>
  <c r="N1998" i="1" s="1"/>
  <c r="N1999" i="1"/>
  <c r="M5259" i="1"/>
  <c r="N5259" i="1" s="1"/>
  <c r="N5260" i="1"/>
  <c r="M5538" i="1"/>
  <c r="N5538" i="1" s="1"/>
  <c r="N5539" i="1"/>
  <c r="M2249" i="1"/>
  <c r="N2249" i="1" s="1"/>
  <c r="N2250" i="1"/>
  <c r="M5089" i="1"/>
  <c r="N5090" i="1"/>
  <c r="M809" i="1"/>
  <c r="N809" i="1" s="1"/>
  <c r="M2584" i="1"/>
  <c r="N2585" i="1"/>
  <c r="M1249" i="1"/>
  <c r="N1249" i="1" s="1"/>
  <c r="N1250" i="1"/>
  <c r="M1161" i="1"/>
  <c r="N1162" i="1"/>
  <c r="M113" i="1"/>
  <c r="N114" i="1"/>
  <c r="M2149" i="1"/>
  <c r="N2150" i="1"/>
  <c r="M1293" i="1"/>
  <c r="N1294" i="1"/>
  <c r="M687" i="1"/>
  <c r="N687" i="1" s="1"/>
  <c r="N688" i="1"/>
  <c r="M1521" i="1"/>
  <c r="N1521" i="1" s="1"/>
  <c r="N1522" i="1"/>
  <c r="M2838" i="1"/>
  <c r="N2838" i="1" s="1"/>
  <c r="N2839" i="1"/>
  <c r="M1775" i="1"/>
  <c r="N1776" i="1"/>
  <c r="M5656" i="1"/>
  <c r="N5661" i="1"/>
  <c r="M49" i="1"/>
  <c r="N49" i="1" s="1"/>
  <c r="N50" i="1"/>
  <c r="M4034" i="1"/>
  <c r="N4035" i="1"/>
  <c r="M5180" i="1"/>
  <c r="M4672" i="1"/>
  <c r="N4673" i="1"/>
  <c r="M3468" i="1"/>
  <c r="N3468" i="1" s="1"/>
  <c r="N3469" i="1"/>
  <c r="M2596" i="1"/>
  <c r="N2596" i="1" s="1"/>
  <c r="N2597" i="1"/>
  <c r="M5074" i="1"/>
  <c r="N5074" i="1" s="1"/>
  <c r="N5075" i="1"/>
  <c r="M3639" i="1"/>
  <c r="N3640" i="1"/>
  <c r="M3319" i="1"/>
  <c r="N3320" i="1"/>
  <c r="N1474" i="1"/>
  <c r="N3946" i="1"/>
  <c r="M870" i="1"/>
  <c r="N871" i="1"/>
  <c r="M2341" i="1"/>
  <c r="M3839" i="1"/>
  <c r="N3839" i="1" s="1"/>
  <c r="N3844" i="1"/>
  <c r="M2504" i="1"/>
  <c r="N2505" i="1"/>
  <c r="M5790" i="1"/>
  <c r="N5791" i="1"/>
  <c r="M1415" i="1"/>
  <c r="N1416" i="1"/>
  <c r="M3061" i="1"/>
  <c r="N3061" i="1" s="1"/>
  <c r="N3062" i="1"/>
  <c r="M5675" i="1"/>
  <c r="N5675" i="1" s="1"/>
  <c r="N5676" i="1"/>
  <c r="M2386" i="1"/>
  <c r="N2387" i="1"/>
  <c r="M4977" i="1"/>
  <c r="N4978" i="1"/>
  <c r="M5637" i="1"/>
  <c r="N5642" i="1"/>
  <c r="M1147" i="1"/>
  <c r="N1147" i="1" s="1"/>
  <c r="N1148" i="1"/>
  <c r="M13" i="1"/>
  <c r="N13" i="1" s="1"/>
  <c r="N14" i="1"/>
  <c r="M3654" i="1"/>
  <c r="M3160" i="1"/>
  <c r="N3160" i="1" s="1"/>
  <c r="N3161" i="1"/>
  <c r="M3360" i="1"/>
  <c r="N3360" i="1" s="1"/>
  <c r="N3361" i="1"/>
  <c r="M4232" i="1"/>
  <c r="N4233" i="1"/>
  <c r="M3370" i="1"/>
  <c r="N3371" i="1"/>
  <c r="M1598" i="1"/>
  <c r="N1599" i="1"/>
  <c r="M1401" i="1"/>
  <c r="N1401" i="1" s="1"/>
  <c r="N1402" i="1"/>
  <c r="M4779" i="1"/>
  <c r="N4779" i="1" s="1"/>
  <c r="N4780" i="1"/>
  <c r="M2127" i="1"/>
  <c r="N2127" i="1" s="1"/>
  <c r="N2128" i="1"/>
  <c r="M2037" i="1"/>
  <c r="M495" i="1"/>
  <c r="N496" i="1"/>
  <c r="M695" i="1"/>
  <c r="N696" i="1"/>
  <c r="M1262" i="1"/>
  <c r="M5774" i="1"/>
  <c r="N5774" i="1" s="1"/>
  <c r="N5775" i="1"/>
  <c r="M1041" i="1"/>
  <c r="N1041" i="1" s="1"/>
  <c r="N1042" i="1"/>
  <c r="M944" i="1"/>
  <c r="N944" i="1" s="1"/>
  <c r="N945" i="1"/>
  <c r="M2470" i="1"/>
  <c r="N2475" i="1"/>
  <c r="M883" i="1"/>
  <c r="N883" i="1" s="1"/>
  <c r="N884" i="1"/>
  <c r="M2762" i="1"/>
  <c r="N2763" i="1"/>
  <c r="M4046" i="1"/>
  <c r="N4046" i="1" s="1"/>
  <c r="N4047" i="1"/>
  <c r="M1591" i="1"/>
  <c r="N1591" i="1" s="1"/>
  <c r="N1592" i="1"/>
  <c r="M1768" i="1"/>
  <c r="N1768" i="1" s="1"/>
  <c r="N1769" i="1"/>
  <c r="M1853" i="1"/>
  <c r="N1854" i="1"/>
  <c r="M2076" i="1"/>
  <c r="N2077" i="1"/>
  <c r="M2447" i="1"/>
  <c r="N2448" i="1"/>
  <c r="M3022" i="1"/>
  <c r="N3023" i="1"/>
  <c r="M3111" i="1"/>
  <c r="N3111" i="1" s="1"/>
  <c r="N3112" i="1"/>
  <c r="M3532" i="1"/>
  <c r="N3533" i="1"/>
  <c r="M3757" i="1"/>
  <c r="N3757" i="1" s="1"/>
  <c r="N3758" i="1"/>
  <c r="M4533" i="1"/>
  <c r="N4533" i="1" s="1"/>
  <c r="N4534" i="1"/>
  <c r="M5427" i="1"/>
  <c r="N5427" i="1" s="1"/>
  <c r="N5428" i="1"/>
  <c r="M440" i="1"/>
  <c r="N440" i="1" s="1"/>
  <c r="N441" i="1"/>
  <c r="M770" i="1"/>
  <c r="N770" i="1" s="1"/>
  <c r="N771" i="1"/>
  <c r="M1053" i="1"/>
  <c r="N1053" i="1" s="1"/>
  <c r="N1054" i="1"/>
  <c r="M1338" i="1"/>
  <c r="N1339" i="1"/>
  <c r="M1447" i="1"/>
  <c r="M2023" i="1"/>
  <c r="N2023" i="1" s="1"/>
  <c r="N2024" i="1"/>
  <c r="M2134" i="1"/>
  <c r="N2134" i="1" s="1"/>
  <c r="N2135" i="1"/>
  <c r="M2514" i="1"/>
  <c r="N2514" i="1" s="1"/>
  <c r="N2515" i="1"/>
  <c r="N2830" i="1"/>
  <c r="M2829" i="1"/>
  <c r="M3180" i="1"/>
  <c r="N3180" i="1" s="1"/>
  <c r="N3181" i="1"/>
  <c r="M3406" i="1"/>
  <c r="M3707" i="1"/>
  <c r="N3707" i="1" s="1"/>
  <c r="N3708" i="1"/>
  <c r="M3936" i="1"/>
  <c r="N3936" i="1" s="1"/>
  <c r="N3937" i="1"/>
  <c r="M4129" i="1"/>
  <c r="M5117" i="1"/>
  <c r="N5117" i="1" s="1"/>
  <c r="N5118" i="1"/>
  <c r="M5883" i="1"/>
  <c r="N5883" i="1" s="1"/>
  <c r="N5884" i="1"/>
  <c r="M922" i="1"/>
  <c r="N923" i="1"/>
  <c r="M1102" i="1"/>
  <c r="N1103" i="1"/>
  <c r="M158" i="1"/>
  <c r="N159" i="1"/>
  <c r="M599" i="1"/>
  <c r="N600" i="1"/>
  <c r="M1322" i="1"/>
  <c r="N1322" i="1" s="1"/>
  <c r="N1323" i="1"/>
  <c r="M1455" i="1"/>
  <c r="N1456" i="1"/>
  <c r="N1798" i="1"/>
  <c r="M1797" i="1"/>
  <c r="M2064" i="1"/>
  <c r="N2065" i="1"/>
  <c r="M2201" i="1"/>
  <c r="N2202" i="1"/>
  <c r="M2549" i="1"/>
  <c r="N2550" i="1"/>
  <c r="M2797" i="1"/>
  <c r="N2798" i="1"/>
  <c r="M2945" i="1"/>
  <c r="N2945" i="1" s="1"/>
  <c r="N2946" i="1"/>
  <c r="M3214" i="1"/>
  <c r="N3215" i="1"/>
  <c r="M3518" i="1"/>
  <c r="N3519" i="1"/>
  <c r="N3734" i="1"/>
  <c r="M3733" i="1"/>
  <c r="M3941" i="1"/>
  <c r="M4340" i="1"/>
  <c r="N4341" i="1"/>
  <c r="M258" i="1"/>
  <c r="N258" i="1" s="1"/>
  <c r="N259" i="1"/>
  <c r="N457" i="1"/>
  <c r="M456" i="1"/>
  <c r="N456" i="1" s="1"/>
  <c r="M75" i="1"/>
  <c r="N76" i="1"/>
  <c r="N290" i="1"/>
  <c r="M289" i="1"/>
  <c r="M736" i="1"/>
  <c r="N737" i="1"/>
  <c r="M1689" i="1"/>
  <c r="M1824" i="1"/>
  <c r="N1825" i="1"/>
  <c r="M2158" i="1"/>
  <c r="N2158" i="1" s="1"/>
  <c r="N2159" i="1"/>
  <c r="M2309" i="1"/>
  <c r="N2310" i="1"/>
  <c r="M2557" i="1"/>
  <c r="N2558" i="1"/>
  <c r="N3193" i="1"/>
  <c r="M3188" i="1"/>
  <c r="M3524" i="1"/>
  <c r="N3525" i="1"/>
  <c r="M4316" i="1"/>
  <c r="N4317" i="1"/>
  <c r="M4774" i="1"/>
  <c r="N4774" i="1" s="1"/>
  <c r="N4775" i="1"/>
  <c r="M5385" i="1"/>
  <c r="N5386" i="1"/>
  <c r="M5811" i="1"/>
  <c r="N5812" i="1"/>
  <c r="M5701" i="1"/>
  <c r="N5701" i="1" s="1"/>
  <c r="N5702" i="1"/>
  <c r="M4296" i="1"/>
  <c r="N4297" i="1"/>
  <c r="M3079" i="1"/>
  <c r="N3080" i="1"/>
  <c r="M4907" i="1"/>
  <c r="N4908" i="1"/>
  <c r="M5407" i="1"/>
  <c r="N5408" i="1"/>
  <c r="M3027" i="1"/>
  <c r="N3028" i="1"/>
  <c r="M312" i="1"/>
  <c r="N313" i="1"/>
  <c r="M1301" i="1"/>
  <c r="N1302" i="1"/>
  <c r="M1076" i="1"/>
  <c r="N1077" i="1"/>
  <c r="M3013" i="1"/>
  <c r="N3014" i="1"/>
  <c r="M3251" i="1"/>
  <c r="N3251" i="1" s="1"/>
  <c r="N3252" i="1"/>
  <c r="M3483" i="1"/>
  <c r="N3484" i="1"/>
  <c r="M2362" i="1"/>
  <c r="N2362" i="1" s="1"/>
  <c r="N2363" i="1"/>
  <c r="M4005" i="1"/>
  <c r="N4005" i="1" s="1"/>
  <c r="N4006" i="1"/>
  <c r="M3692" i="1"/>
  <c r="M2718" i="1"/>
  <c r="N2718" i="1" s="1"/>
  <c r="N2719" i="1"/>
  <c r="M5081" i="1"/>
  <c r="N5081" i="1" s="1"/>
  <c r="N5082" i="1"/>
  <c r="M5243" i="1"/>
  <c r="N5244" i="1"/>
  <c r="M5724" i="1"/>
  <c r="N5725" i="1"/>
  <c r="M621" i="1"/>
  <c r="N621" i="1" s="1"/>
  <c r="N622" i="1"/>
  <c r="M1866" i="1"/>
  <c r="N1867" i="1"/>
  <c r="M171" i="1"/>
  <c r="N172" i="1"/>
  <c r="M1661" i="1"/>
  <c r="N1662" i="1"/>
  <c r="M3378" i="1"/>
  <c r="N3379" i="1"/>
  <c r="N1700" i="1"/>
  <c r="M5139" i="1"/>
  <c r="I4896" i="1"/>
  <c r="F1259" i="1"/>
  <c r="L4896" i="1"/>
  <c r="J4896" i="1"/>
  <c r="I5863" i="1"/>
  <c r="L5863" i="1"/>
  <c r="K5863" i="1"/>
  <c r="J5863" i="1"/>
  <c r="K4896" i="1"/>
  <c r="L3651" i="1"/>
  <c r="K2081" i="1"/>
  <c r="K2074" i="1" s="1"/>
  <c r="I5434" i="1"/>
  <c r="I5433" i="1" s="1"/>
  <c r="I5432" i="1" s="1"/>
  <c r="I5397" i="1" s="1"/>
  <c r="I3590" i="1"/>
  <c r="I3563" i="1" s="1"/>
  <c r="J3590" i="1"/>
  <c r="J3563" i="1" s="1"/>
  <c r="I667" i="1"/>
  <c r="I3236" i="1"/>
  <c r="J4365" i="1"/>
  <c r="J4364" i="1" s="1"/>
  <c r="J4338" i="1" s="1"/>
  <c r="L2608" i="1"/>
  <c r="L2581" i="1" s="1"/>
  <c r="K2338" i="1"/>
  <c r="J247" i="1"/>
  <c r="K5434" i="1"/>
  <c r="K5433" i="1" s="1"/>
  <c r="K5432" i="1" s="1"/>
  <c r="K5397" i="1" s="1"/>
  <c r="L247" i="1"/>
  <c r="K247" i="1"/>
  <c r="I247" i="1"/>
  <c r="K3424" i="1"/>
  <c r="K3423" i="1" s="1"/>
  <c r="J163" i="1"/>
  <c r="K163" i="1"/>
  <c r="I163" i="1"/>
  <c r="L163" i="1"/>
  <c r="J1158" i="1"/>
  <c r="K3563" i="1"/>
  <c r="J2802" i="1"/>
  <c r="J2794" i="1" s="1"/>
  <c r="J2338" i="1"/>
  <c r="J5434" i="1"/>
  <c r="J5433" i="1" s="1"/>
  <c r="J5432" i="1" s="1"/>
  <c r="J5397" i="1" s="1"/>
  <c r="F5434" i="1"/>
  <c r="F5433" i="1" s="1"/>
  <c r="F5432" i="1" s="1"/>
  <c r="F5397" i="1" s="1"/>
  <c r="F5888" i="1"/>
  <c r="F5863" i="1" s="1"/>
  <c r="L5434" i="1"/>
  <c r="L5433" i="1" s="1"/>
  <c r="L5432" i="1" s="1"/>
  <c r="L5397" i="1" s="1"/>
  <c r="J2935" i="1"/>
  <c r="J2581" i="1"/>
  <c r="F835" i="1"/>
  <c r="F834" i="1" s="1"/>
  <c r="F833" i="1" s="1"/>
  <c r="I4365" i="1"/>
  <c r="J5139" i="1"/>
  <c r="J5138" i="1" s="1"/>
  <c r="J5137" i="1" s="1"/>
  <c r="J5136" i="1" s="1"/>
  <c r="J5122" i="1" s="1"/>
  <c r="I4543" i="1"/>
  <c r="I4542" i="1" s="1"/>
  <c r="J2081" i="1"/>
  <c r="J2074" i="1" s="1"/>
  <c r="I2232" i="1"/>
  <c r="J2232" i="1"/>
  <c r="L1502" i="1"/>
  <c r="K4724" i="1"/>
  <c r="K4694" i="1" s="1"/>
  <c r="F2338" i="1"/>
  <c r="L1158" i="1"/>
  <c r="K4365" i="1"/>
  <c r="J3336" i="1"/>
  <c r="I3651" i="1"/>
  <c r="L3424" i="1"/>
  <c r="L3423" i="1" s="1"/>
  <c r="K2581" i="1"/>
  <c r="I2691" i="1"/>
  <c r="K3651" i="1"/>
  <c r="L492" i="1"/>
  <c r="K3037" i="1"/>
  <c r="L5257" i="1"/>
  <c r="L5225" i="1" s="1"/>
  <c r="L5224" i="1" s="1"/>
  <c r="K5139" i="1"/>
  <c r="K5138" i="1" s="1"/>
  <c r="K5137" i="1" s="1"/>
  <c r="K5136" i="1" s="1"/>
  <c r="K5122" i="1" s="1"/>
  <c r="L2935" i="1"/>
  <c r="F4365" i="1"/>
  <c r="L368" i="1"/>
  <c r="I2338" i="1"/>
  <c r="I368" i="1"/>
  <c r="J1974" i="1"/>
  <c r="K1158" i="1"/>
  <c r="I3037" i="1"/>
  <c r="L3336" i="1"/>
  <c r="I1158" i="1"/>
  <c r="I1502" i="1"/>
  <c r="L4365" i="1"/>
  <c r="F5673" i="1"/>
  <c r="F5672" i="1" s="1"/>
  <c r="F1974" i="1"/>
  <c r="J3651" i="1"/>
  <c r="I3336" i="1"/>
  <c r="K667" i="1"/>
  <c r="I1615" i="1"/>
  <c r="J3424" i="1"/>
  <c r="J3423" i="1" s="1"/>
  <c r="J1502" i="1"/>
  <c r="J3037" i="1"/>
  <c r="J1356" i="1"/>
  <c r="J1348" i="1" s="1"/>
  <c r="K734" i="1"/>
  <c r="L2802" i="1"/>
  <c r="L2794" i="1" s="1"/>
  <c r="J920" i="1"/>
  <c r="I5713" i="1"/>
  <c r="K1356" i="1"/>
  <c r="K1348" i="1" s="1"/>
  <c r="K2935" i="1"/>
  <c r="K492" i="1"/>
  <c r="J734" i="1"/>
  <c r="L3037" i="1"/>
  <c r="I1356" i="1"/>
  <c r="I1348" i="1" s="1"/>
  <c r="L1863" i="1"/>
  <c r="F3336" i="1"/>
  <c r="L4973" i="1"/>
  <c r="K2802" i="1"/>
  <c r="K2794" i="1" s="1"/>
  <c r="L1356" i="1"/>
  <c r="L1348" i="1" s="1"/>
  <c r="K1863" i="1"/>
  <c r="J4973" i="1"/>
  <c r="K2691" i="1"/>
  <c r="L3563" i="1"/>
  <c r="I1058" i="1"/>
  <c r="L1259" i="1"/>
  <c r="F2935" i="1"/>
  <c r="F2934" i="1" s="1"/>
  <c r="J2691" i="1"/>
  <c r="F2691" i="1"/>
  <c r="F1615" i="1"/>
  <c r="L4724" i="1"/>
  <c r="L4694" i="1" s="1"/>
  <c r="I1974" i="1"/>
  <c r="J1259" i="1"/>
  <c r="I4973" i="1"/>
  <c r="F3236" i="1"/>
  <c r="L4020" i="1"/>
  <c r="K2232" i="1"/>
  <c r="I2581" i="1"/>
  <c r="I1863" i="1"/>
  <c r="I4724" i="1"/>
  <c r="I4694" i="1" s="1"/>
  <c r="I2081" i="1"/>
  <c r="I2074" i="1" s="1"/>
  <c r="L4543" i="1"/>
  <c r="L4542" i="1" s="1"/>
  <c r="L2338" i="1"/>
  <c r="I3424" i="1"/>
  <c r="I3423" i="1" s="1"/>
  <c r="J1058" i="1"/>
  <c r="K3236" i="1"/>
  <c r="L5713" i="1"/>
  <c r="J4543" i="1"/>
  <c r="J4542" i="1" s="1"/>
  <c r="I734" i="1"/>
  <c r="F4020" i="1"/>
  <c r="K3336" i="1"/>
  <c r="J1863" i="1"/>
  <c r="I1259" i="1"/>
  <c r="L734" i="1"/>
  <c r="K1502" i="1"/>
  <c r="I2935" i="1"/>
  <c r="L2081" i="1"/>
  <c r="L2074" i="1" s="1"/>
  <c r="K4973" i="1"/>
  <c r="F2232" i="1"/>
  <c r="J1615" i="1"/>
  <c r="F2581" i="1"/>
  <c r="K1058" i="1"/>
  <c r="J368" i="1"/>
  <c r="K1974" i="1"/>
  <c r="L3236" i="1"/>
  <c r="J667" i="1"/>
  <c r="L5139" i="1"/>
  <c r="L5138" i="1" s="1"/>
  <c r="L5137" i="1" s="1"/>
  <c r="L5136" i="1" s="1"/>
  <c r="L5122" i="1" s="1"/>
  <c r="F492" i="1"/>
  <c r="L2232" i="1"/>
  <c r="J3236" i="1"/>
  <c r="F734" i="1"/>
  <c r="F247" i="1"/>
  <c r="K1615" i="1"/>
  <c r="L1058" i="1"/>
  <c r="L1615" i="1"/>
  <c r="I492" i="1"/>
  <c r="F4543" i="1"/>
  <c r="F4542" i="1" s="1"/>
  <c r="F1863" i="1"/>
  <c r="F667" i="1"/>
  <c r="L920" i="1"/>
  <c r="F5139" i="1"/>
  <c r="F5138" i="1" s="1"/>
  <c r="F5137" i="1" s="1"/>
  <c r="F5136" i="1" s="1"/>
  <c r="F5122" i="1" s="1"/>
  <c r="F4724" i="1"/>
  <c r="F4694" i="1" s="1"/>
  <c r="L1974" i="1"/>
  <c r="F1502" i="1"/>
  <c r="J492" i="1"/>
  <c r="F368" i="1"/>
  <c r="I4020" i="1"/>
  <c r="F1158" i="1"/>
  <c r="I5257" i="1"/>
  <c r="I5225" i="1" s="1"/>
  <c r="I5224" i="1" s="1"/>
  <c r="K368" i="1"/>
  <c r="F5713" i="1"/>
  <c r="J4020" i="1"/>
  <c r="L2691" i="1"/>
  <c r="L3822" i="1"/>
  <c r="L3806" i="1" s="1"/>
  <c r="J5257" i="1"/>
  <c r="J5225" i="1" s="1"/>
  <c r="J5224" i="1" s="1"/>
  <c r="F3822" i="1"/>
  <c r="F3806" i="1" s="1"/>
  <c r="J3822" i="1"/>
  <c r="J3806" i="1" s="1"/>
  <c r="K1259" i="1"/>
  <c r="K4543" i="1"/>
  <c r="K4542" i="1" s="1"/>
  <c r="I2802" i="1"/>
  <c r="I2794" i="1" s="1"/>
  <c r="J5713" i="1"/>
  <c r="I3822" i="1"/>
  <c r="I3806" i="1" s="1"/>
  <c r="I920" i="1"/>
  <c r="L667" i="1"/>
  <c r="F920" i="1"/>
  <c r="F3563" i="1"/>
  <c r="F3562" i="1" s="1"/>
  <c r="F4973" i="1"/>
  <c r="F5257" i="1"/>
  <c r="F5225" i="1" s="1"/>
  <c r="F5224" i="1" s="1"/>
  <c r="K3822" i="1"/>
  <c r="K3806" i="1" s="1"/>
  <c r="K920" i="1"/>
  <c r="J4724" i="1"/>
  <c r="J4694" i="1" s="1"/>
  <c r="K5257" i="1"/>
  <c r="K5225" i="1" s="1"/>
  <c r="K5224" i="1" s="1"/>
  <c r="K5713" i="1"/>
  <c r="K4020" i="1"/>
  <c r="N4137" i="1" l="1"/>
  <c r="M4645" i="1"/>
  <c r="N4645" i="1" s="1"/>
  <c r="N2261" i="1"/>
  <c r="M4576" i="1"/>
  <c r="N4576" i="1" s="1"/>
  <c r="N4846" i="1"/>
  <c r="M1108" i="1"/>
  <c r="N1108" i="1" s="1"/>
  <c r="N1730" i="1"/>
  <c r="M4544" i="1"/>
  <c r="N4544" i="1" s="1"/>
  <c r="M2102" i="1"/>
  <c r="N2102" i="1" s="1"/>
  <c r="N3592" i="1"/>
  <c r="N1374" i="1"/>
  <c r="M185" i="1"/>
  <c r="M184" i="1" s="1"/>
  <c r="N4993" i="1"/>
  <c r="M2811" i="1"/>
  <c r="N2811" i="1" s="1"/>
  <c r="M5596" i="1"/>
  <c r="M4180" i="1"/>
  <c r="M4179" i="1" s="1"/>
  <c r="N4179" i="1" s="1"/>
  <c r="N4727" i="1"/>
  <c r="M5434" i="1"/>
  <c r="N5434" i="1" s="1"/>
  <c r="M4365" i="1"/>
  <c r="N4365" i="1" s="1"/>
  <c r="N2965" i="1"/>
  <c r="N1894" i="1"/>
  <c r="M1186" i="1"/>
  <c r="N1186" i="1" s="1"/>
  <c r="M1694" i="1"/>
  <c r="N1694" i="1" s="1"/>
  <c r="M3911" i="1"/>
  <c r="N3442" i="1"/>
  <c r="M2609" i="1"/>
  <c r="M2608" i="1" s="1"/>
  <c r="N2608" i="1" s="1"/>
  <c r="M2421" i="1"/>
  <c r="N2421" i="1" s="1"/>
  <c r="M4810" i="1"/>
  <c r="M4800" i="1" s="1"/>
  <c r="N4800" i="1" s="1"/>
  <c r="N2372" i="1"/>
  <c r="M2051" i="1"/>
  <c r="N2051" i="1" s="1"/>
  <c r="M5674" i="1"/>
  <c r="M5673" i="1" s="1"/>
  <c r="M3851" i="1"/>
  <c r="M3850" i="1" s="1"/>
  <c r="N3850" i="1" s="1"/>
  <c r="M3935" i="1"/>
  <c r="N3935" i="1" s="1"/>
  <c r="M1327" i="1"/>
  <c r="N1327" i="1" s="1"/>
  <c r="M5743" i="1"/>
  <c r="M5742" i="1" s="1"/>
  <c r="M3732" i="1"/>
  <c r="N3732" i="1" s="1"/>
  <c r="N3733" i="1"/>
  <c r="M1796" i="1"/>
  <c r="N1797" i="1"/>
  <c r="M1597" i="1"/>
  <c r="N1598" i="1"/>
  <c r="M2340" i="1"/>
  <c r="N2340" i="1" s="1"/>
  <c r="N2341" i="1"/>
  <c r="M3318" i="1"/>
  <c r="N3319" i="1"/>
  <c r="M1292" i="1"/>
  <c r="N1292" i="1" s="1"/>
  <c r="N1293" i="1"/>
  <c r="M2570" i="1"/>
  <c r="N2571" i="1"/>
  <c r="M1234" i="1"/>
  <c r="N1235" i="1"/>
  <c r="N1729" i="1"/>
  <c r="M2963" i="1"/>
  <c r="N2963" i="1" s="1"/>
  <c r="N2964" i="1"/>
  <c r="M420" i="1"/>
  <c r="N420" i="1" s="1"/>
  <c r="N421" i="1"/>
  <c r="M1956" i="1"/>
  <c r="N1957" i="1"/>
  <c r="M2735" i="1"/>
  <c r="N2735" i="1" s="1"/>
  <c r="N2736" i="1"/>
  <c r="M3411" i="1"/>
  <c r="N3411" i="1" s="1"/>
  <c r="M1350" i="1"/>
  <c r="N1351" i="1"/>
  <c r="M333" i="1"/>
  <c r="M3796" i="1"/>
  <c r="N3797" i="1"/>
  <c r="M2082" i="1"/>
  <c r="N2083" i="1"/>
  <c r="M927" i="1"/>
  <c r="N927" i="1" s="1"/>
  <c r="N928" i="1"/>
  <c r="N3681" i="1"/>
  <c r="M3680" i="1"/>
  <c r="N3680" i="1" s="1"/>
  <c r="M3199" i="1"/>
  <c r="N3200" i="1"/>
  <c r="M2924" i="1"/>
  <c r="N2925" i="1"/>
  <c r="M2186" i="1"/>
  <c r="N2187" i="1"/>
  <c r="M1715" i="1"/>
  <c r="N1715" i="1" s="1"/>
  <c r="N1716" i="1"/>
  <c r="M1357" i="1"/>
  <c r="N1358" i="1"/>
  <c r="N4930" i="1"/>
  <c r="M4929" i="1"/>
  <c r="N2459" i="1"/>
  <c r="M3168" i="1"/>
  <c r="N3169" i="1"/>
  <c r="M3747" i="1"/>
  <c r="N3748" i="1"/>
  <c r="M1648" i="1"/>
  <c r="N1648" i="1" s="1"/>
  <c r="N1649" i="1"/>
  <c r="N631" i="1"/>
  <c r="M620" i="1"/>
  <c r="N620" i="1" s="1"/>
  <c r="N5622" i="1"/>
  <c r="M5605" i="1"/>
  <c r="N5605" i="1" s="1"/>
  <c r="N5871" i="1"/>
  <c r="M5865" i="1"/>
  <c r="N5194" i="1"/>
  <c r="M5193" i="1"/>
  <c r="M1660" i="1"/>
  <c r="N1660" i="1" s="1"/>
  <c r="N1661" i="1"/>
  <c r="M1865" i="1"/>
  <c r="N1865" i="1" s="1"/>
  <c r="N1866" i="1"/>
  <c r="N5724" i="1"/>
  <c r="M5715" i="1"/>
  <c r="M1069" i="1"/>
  <c r="N1069" i="1" s="1"/>
  <c r="N1076" i="1"/>
  <c r="N312" i="1"/>
  <c r="M311" i="1"/>
  <c r="M5406" i="1"/>
  <c r="N5407" i="1"/>
  <c r="M3078" i="1"/>
  <c r="N3078" i="1" s="1"/>
  <c r="N3079" i="1"/>
  <c r="N5811" i="1"/>
  <c r="M5801" i="1"/>
  <c r="M3523" i="1"/>
  <c r="N3523" i="1" s="1"/>
  <c r="N3524" i="1"/>
  <c r="M2556" i="1"/>
  <c r="N2557" i="1"/>
  <c r="M4339" i="1"/>
  <c r="N4339" i="1" s="1"/>
  <c r="N4340" i="1"/>
  <c r="M3213" i="1"/>
  <c r="N3214" i="1"/>
  <c r="M2796" i="1"/>
  <c r="N2797" i="1"/>
  <c r="M2200" i="1"/>
  <c r="N2201" i="1"/>
  <c r="M157" i="1"/>
  <c r="N158" i="1"/>
  <c r="M921" i="1"/>
  <c r="N922" i="1"/>
  <c r="M3531" i="1"/>
  <c r="N3532" i="1"/>
  <c r="M3021" i="1"/>
  <c r="N3021" i="1" s="1"/>
  <c r="N3022" i="1"/>
  <c r="M2075" i="1"/>
  <c r="N2075" i="1" s="1"/>
  <c r="N2076" i="1"/>
  <c r="M3653" i="1"/>
  <c r="N3654" i="1"/>
  <c r="N4845" i="1"/>
  <c r="M4844" i="1"/>
  <c r="M2385" i="1"/>
  <c r="N2385" i="1" s="1"/>
  <c r="N2386" i="1"/>
  <c r="M4135" i="1"/>
  <c r="N4135" i="1" s="1"/>
  <c r="N4136" i="1"/>
  <c r="M2503" i="1"/>
  <c r="N2504" i="1"/>
  <c r="M5226" i="1"/>
  <c r="N5226" i="1" s="1"/>
  <c r="N5232" i="1"/>
  <c r="M2916" i="1"/>
  <c r="N2917" i="1"/>
  <c r="M1843" i="1"/>
  <c r="N1843" i="1" s="1"/>
  <c r="N1844" i="1"/>
  <c r="M1433" i="1"/>
  <c r="N1434" i="1"/>
  <c r="M2693" i="1"/>
  <c r="N2694" i="1"/>
  <c r="M4058" i="1"/>
  <c r="N4059" i="1"/>
  <c r="N3459" i="1"/>
  <c r="M3458" i="1"/>
  <c r="N3458" i="1" s="1"/>
  <c r="M2234" i="1"/>
  <c r="N2235" i="1"/>
  <c r="M2320" i="1"/>
  <c r="N2321" i="1"/>
  <c r="N2667" i="1"/>
  <c r="N4875" i="1"/>
  <c r="M4874" i="1"/>
  <c r="M1241" i="1"/>
  <c r="N1242" i="1"/>
  <c r="M2015" i="1"/>
  <c r="N2015" i="1" s="1"/>
  <c r="N2016" i="1"/>
  <c r="N5855" i="1"/>
  <c r="M1617" i="1"/>
  <c r="N1618" i="1"/>
  <c r="M3338" i="1"/>
  <c r="N3339" i="1"/>
  <c r="M1504" i="1"/>
  <c r="N1505" i="1"/>
  <c r="M2007" i="1"/>
  <c r="N2007" i="1" s="1"/>
  <c r="N2008" i="1"/>
  <c r="N1680" i="1"/>
  <c r="M4270" i="1"/>
  <c r="N4271" i="1"/>
  <c r="M5838" i="1"/>
  <c r="N5838" i="1" s="1"/>
  <c r="N5839" i="1"/>
  <c r="M5595" i="1"/>
  <c r="N5595" i="1" s="1"/>
  <c r="N5596" i="1"/>
  <c r="M81" i="1"/>
  <c r="N82" i="1"/>
  <c r="M3776" i="1"/>
  <c r="N3777" i="1"/>
  <c r="M1585" i="1"/>
  <c r="N1586" i="1"/>
  <c r="M1008" i="1"/>
  <c r="N1008" i="1" s="1"/>
  <c r="N1009" i="1"/>
  <c r="M4014" i="1"/>
  <c r="N4015" i="1"/>
  <c r="M3122" i="1"/>
  <c r="N3122" i="1" s="1"/>
  <c r="N3123" i="1"/>
  <c r="M2675" i="1"/>
  <c r="N2675" i="1" s="1"/>
  <c r="N2676" i="1"/>
  <c r="M2088" i="1"/>
  <c r="N2088" i="1" s="1"/>
  <c r="N2089" i="1"/>
  <c r="M4921" i="1"/>
  <c r="N4922" i="1"/>
  <c r="M3205" i="1"/>
  <c r="N3205" i="1" s="1"/>
  <c r="N3206" i="1"/>
  <c r="M2788" i="1"/>
  <c r="N2788" i="1" s="1"/>
  <c r="N2789" i="1"/>
  <c r="M645" i="1"/>
  <c r="N646" i="1"/>
  <c r="M5849" i="1"/>
  <c r="N5849" i="1" s="1"/>
  <c r="N5850" i="1"/>
  <c r="M4069" i="1"/>
  <c r="N4070" i="1"/>
  <c r="M3552" i="1"/>
  <c r="N3553" i="1"/>
  <c r="M2897" i="1"/>
  <c r="N2897" i="1" s="1"/>
  <c r="N2898" i="1"/>
  <c r="N339" i="1"/>
  <c r="M1892" i="1"/>
  <c r="N1892" i="1" s="1"/>
  <c r="N1893" i="1"/>
  <c r="M506" i="1"/>
  <c r="M257" i="1"/>
  <c r="M943" i="1"/>
  <c r="N943" i="1" s="1"/>
  <c r="M288" i="1"/>
  <c r="N289" i="1"/>
  <c r="M4231" i="1"/>
  <c r="N4231" i="1" s="1"/>
  <c r="N4232" i="1"/>
  <c r="M1774" i="1"/>
  <c r="N1775" i="1"/>
  <c r="M107" i="1"/>
  <c r="N107" i="1" s="1"/>
  <c r="N113" i="1"/>
  <c r="M2453" i="1"/>
  <c r="N2453" i="1" s="1"/>
  <c r="N2454" i="1"/>
  <c r="M1495" i="1"/>
  <c r="N1496" i="1"/>
  <c r="M1468" i="1"/>
  <c r="N1469" i="1"/>
  <c r="M4991" i="1"/>
  <c r="N4992" i="1"/>
  <c r="M4725" i="1"/>
  <c r="N4726" i="1"/>
  <c r="M834" i="1"/>
  <c r="N835" i="1"/>
  <c r="N3982" i="1"/>
  <c r="M3973" i="1"/>
  <c r="M3187" i="1"/>
  <c r="N3188" i="1"/>
  <c r="M1261" i="1"/>
  <c r="N1262" i="1"/>
  <c r="M494" i="1"/>
  <c r="N494" i="1" s="1"/>
  <c r="N495" i="1"/>
  <c r="M3369" i="1"/>
  <c r="N3369" i="1" s="1"/>
  <c r="N3370" i="1"/>
  <c r="M864" i="1"/>
  <c r="N864" i="1" s="1"/>
  <c r="N870" i="1"/>
  <c r="M3638" i="1"/>
  <c r="N3639" i="1"/>
  <c r="M4671" i="1"/>
  <c r="N4672" i="1"/>
  <c r="N4034" i="1"/>
  <c r="M4022" i="1"/>
  <c r="M5655" i="1"/>
  <c r="N5656" i="1"/>
  <c r="M2148" i="1"/>
  <c r="N2149" i="1"/>
  <c r="M1460" i="1"/>
  <c r="N1460" i="1" s="1"/>
  <c r="N1461" i="1"/>
  <c r="M68" i="1"/>
  <c r="N69" i="1"/>
  <c r="M4263" i="1"/>
  <c r="N4264" i="1"/>
  <c r="M2433" i="1"/>
  <c r="M651" i="1"/>
  <c r="N651" i="1" s="1"/>
  <c r="N652" i="1"/>
  <c r="M3007" i="1"/>
  <c r="N3007" i="1" s="1"/>
  <c r="N3008" i="1"/>
  <c r="M2542" i="1"/>
  <c r="N2543" i="1"/>
  <c r="M2213" i="1"/>
  <c r="N2214" i="1"/>
  <c r="M408" i="1"/>
  <c r="N409" i="1"/>
  <c r="M3784" i="1"/>
  <c r="N3785" i="1"/>
  <c r="M3631" i="1"/>
  <c r="N3632" i="1"/>
  <c r="M3225" i="1"/>
  <c r="N3226" i="1"/>
  <c r="M1831" i="1"/>
  <c r="N1832" i="1"/>
  <c r="M234" i="1"/>
  <c r="N235" i="1"/>
  <c r="M2259" i="1"/>
  <c r="N2259" i="1" s="1"/>
  <c r="N2260" i="1"/>
  <c r="M742" i="1"/>
  <c r="N742" i="1" s="1"/>
  <c r="M5258" i="1"/>
  <c r="N5283" i="1"/>
  <c r="N1878" i="1"/>
  <c r="M5047" i="1"/>
  <c r="M12" i="1"/>
  <c r="N21" i="1"/>
  <c r="M3590" i="1"/>
  <c r="N3590" i="1" s="1"/>
  <c r="N3591" i="1"/>
  <c r="M668" i="1"/>
  <c r="M775" i="1"/>
  <c r="N775" i="1" s="1"/>
  <c r="M3824" i="1"/>
  <c r="N3825" i="1"/>
  <c r="M3565" i="1"/>
  <c r="N3566" i="1"/>
  <c r="M2937" i="1"/>
  <c r="N2938" i="1"/>
  <c r="N3397" i="1"/>
  <c r="N5903" i="1"/>
  <c r="M5902" i="1"/>
  <c r="M4704" i="1"/>
  <c r="M3311" i="1"/>
  <c r="N3312" i="1"/>
  <c r="M2891" i="1"/>
  <c r="N2892" i="1"/>
  <c r="M1482" i="1"/>
  <c r="N1483" i="1"/>
  <c r="M1141" i="1"/>
  <c r="N1141" i="1" s="1"/>
  <c r="N1142" i="1"/>
  <c r="M2905" i="1"/>
  <c r="N2906" i="1"/>
  <c r="M2192" i="1"/>
  <c r="N2192" i="1" s="1"/>
  <c r="N2193" i="1"/>
  <c r="M4248" i="1"/>
  <c r="N4249" i="1"/>
  <c r="M1944" i="1"/>
  <c r="N1945" i="1"/>
  <c r="M908" i="1"/>
  <c r="N908" i="1" s="1"/>
  <c r="N909" i="1"/>
  <c r="M2776" i="1"/>
  <c r="N2776" i="1" s="1"/>
  <c r="M3070" i="1"/>
  <c r="N3070" i="1" s="1"/>
  <c r="N3071" i="1"/>
  <c r="M1060" i="1"/>
  <c r="N1061" i="1"/>
  <c r="N2681" i="1"/>
  <c r="M3264" i="1"/>
  <c r="M2727" i="1"/>
  <c r="N2727" i="1" s="1"/>
  <c r="N2728" i="1"/>
  <c r="M5027" i="1"/>
  <c r="N5028" i="1"/>
  <c r="M3706" i="1"/>
  <c r="N3706" i="1" s="1"/>
  <c r="M2526" i="1"/>
  <c r="N2527" i="1"/>
  <c r="M3110" i="1"/>
  <c r="N3110" i="1" s="1"/>
  <c r="M2484" i="1"/>
  <c r="N2484" i="1" s="1"/>
  <c r="N2485" i="1"/>
  <c r="M2165" i="1"/>
  <c r="N2166" i="1"/>
  <c r="N2829" i="1"/>
  <c r="M2828" i="1"/>
  <c r="N2828" i="1" s="1"/>
  <c r="N695" i="1"/>
  <c r="M694" i="1"/>
  <c r="N694" i="1" s="1"/>
  <c r="M5179" i="1"/>
  <c r="M1160" i="1"/>
  <c r="N1161" i="1"/>
  <c r="M2583" i="1"/>
  <c r="N2584" i="1"/>
  <c r="M3501" i="1"/>
  <c r="N3502" i="1"/>
  <c r="M1708" i="1"/>
  <c r="N1709" i="1"/>
  <c r="M5298" i="1"/>
  <c r="N5298" i="1" s="1"/>
  <c r="N5299" i="1"/>
  <c r="M414" i="1"/>
  <c r="N414" i="1" s="1"/>
  <c r="N415" i="1"/>
  <c r="M5124" i="1"/>
  <c r="N5125" i="1"/>
  <c r="M127" i="1"/>
  <c r="N127" i="1" s="1"/>
  <c r="N128" i="1"/>
  <c r="M3966" i="1"/>
  <c r="N3967" i="1"/>
  <c r="N5674" i="1"/>
  <c r="M1533" i="1"/>
  <c r="N1533" i="1" s="1"/>
  <c r="N1534" i="1"/>
  <c r="N5743" i="1"/>
  <c r="M1976" i="1"/>
  <c r="N1977" i="1"/>
  <c r="M3138" i="1"/>
  <c r="N3138" i="1" s="1"/>
  <c r="N3139" i="1"/>
  <c r="M5138" i="1"/>
  <c r="N5139" i="1"/>
  <c r="M3377" i="1"/>
  <c r="N3377" i="1" s="1"/>
  <c r="N3378" i="1"/>
  <c r="N171" i="1"/>
  <c r="M165" i="1"/>
  <c r="M5237" i="1"/>
  <c r="N5237" i="1" s="1"/>
  <c r="N5243" i="1"/>
  <c r="M3482" i="1"/>
  <c r="N3483" i="1"/>
  <c r="N3013" i="1"/>
  <c r="M1300" i="1"/>
  <c r="N1300" i="1" s="1"/>
  <c r="N1301" i="1"/>
  <c r="N3027" i="1"/>
  <c r="N4907" i="1"/>
  <c r="M4898" i="1"/>
  <c r="M4295" i="1"/>
  <c r="N4295" i="1" s="1"/>
  <c r="N4296" i="1"/>
  <c r="M5384" i="1"/>
  <c r="N5385" i="1"/>
  <c r="M4315" i="1"/>
  <c r="N4316" i="1"/>
  <c r="M2308" i="1"/>
  <c r="N2309" i="1"/>
  <c r="M1823" i="1"/>
  <c r="N1823" i="1" s="1"/>
  <c r="N1824" i="1"/>
  <c r="M735" i="1"/>
  <c r="N736" i="1"/>
  <c r="M74" i="1"/>
  <c r="N74" i="1" s="1"/>
  <c r="N75" i="1"/>
  <c r="M3517" i="1"/>
  <c r="N3518" i="1"/>
  <c r="M2548" i="1"/>
  <c r="N2548" i="1" s="1"/>
  <c r="N2549" i="1"/>
  <c r="M2063" i="1"/>
  <c r="N2063" i="1" s="1"/>
  <c r="N2064" i="1"/>
  <c r="M1454" i="1"/>
  <c r="N1455" i="1"/>
  <c r="N599" i="1"/>
  <c r="M598" i="1"/>
  <c r="N598" i="1" s="1"/>
  <c r="M1101" i="1"/>
  <c r="N1102" i="1"/>
  <c r="M1337" i="1"/>
  <c r="N1337" i="1" s="1"/>
  <c r="N1338" i="1"/>
  <c r="M2446" i="1"/>
  <c r="N2447" i="1"/>
  <c r="M1852" i="1"/>
  <c r="N1853" i="1"/>
  <c r="N2762" i="1"/>
  <c r="M2469" i="1"/>
  <c r="N2469" i="1" s="1"/>
  <c r="N2470" i="1"/>
  <c r="M5636" i="1"/>
  <c r="N5637" i="1"/>
  <c r="M4976" i="1"/>
  <c r="N4977" i="1"/>
  <c r="M1414" i="1"/>
  <c r="N1415" i="1"/>
  <c r="M5789" i="1"/>
  <c r="N5790" i="1"/>
  <c r="M5088" i="1"/>
  <c r="N5088" i="1" s="1"/>
  <c r="N5089" i="1"/>
  <c r="M5420" i="1"/>
  <c r="N5421" i="1"/>
  <c r="M3718" i="1"/>
  <c r="N3719" i="1"/>
  <c r="M3764" i="1"/>
  <c r="N3765" i="1"/>
  <c r="N3151" i="1"/>
  <c r="M3150" i="1"/>
  <c r="M2874" i="1"/>
  <c r="N2875" i="1"/>
  <c r="N2118" i="1"/>
  <c r="M2117" i="1"/>
  <c r="N2117" i="1" s="1"/>
  <c r="M3238" i="1"/>
  <c r="N3239" i="1"/>
  <c r="M1747" i="1"/>
  <c r="N1747" i="1" s="1"/>
  <c r="N1748" i="1"/>
  <c r="N1392" i="1"/>
  <c r="M1391" i="1"/>
  <c r="N1391" i="1" s="1"/>
  <c r="M3039" i="1"/>
  <c r="N3040" i="1"/>
  <c r="N2407" i="1"/>
  <c r="M5018" i="1"/>
  <c r="N5018" i="1" s="1"/>
  <c r="N5019" i="1"/>
  <c r="M2854" i="1"/>
  <c r="N2855" i="1"/>
  <c r="M1131" i="1"/>
  <c r="N1132" i="1"/>
  <c r="M465" i="1"/>
  <c r="N471" i="1"/>
  <c r="M890" i="1"/>
  <c r="N890" i="1" s="1"/>
  <c r="N891" i="1"/>
  <c r="N3096" i="1"/>
  <c r="M5304" i="1"/>
  <c r="N5304" i="1" s="1"/>
  <c r="N5305" i="1"/>
  <c r="M4256" i="1"/>
  <c r="M3544" i="1"/>
  <c r="N3545" i="1"/>
  <c r="M2661" i="1"/>
  <c r="N2661" i="1" s="1"/>
  <c r="N2662" i="1"/>
  <c r="M396" i="1"/>
  <c r="N397" i="1"/>
  <c r="M5531" i="1"/>
  <c r="N5531" i="1" s="1"/>
  <c r="N5532" i="1"/>
  <c r="M2221" i="1"/>
  <c r="N2222" i="1"/>
  <c r="M1817" i="1"/>
  <c r="N1818" i="1"/>
  <c r="M99" i="1"/>
  <c r="M5391" i="1"/>
  <c r="N5392" i="1"/>
  <c r="M3425" i="1"/>
  <c r="N3426" i="1"/>
  <c r="M5554" i="1"/>
  <c r="N5567" i="1"/>
  <c r="M4077" i="1"/>
  <c r="N2371" i="1"/>
  <c r="M133" i="1"/>
  <c r="F1157" i="1"/>
  <c r="L3562" i="1"/>
  <c r="J4305" i="1"/>
  <c r="J3562" i="1"/>
  <c r="I3562" i="1"/>
  <c r="K2231" i="1"/>
  <c r="K360" i="1"/>
  <c r="I2934" i="1"/>
  <c r="L360" i="1"/>
  <c r="J360" i="1"/>
  <c r="I360" i="1"/>
  <c r="K3562" i="1"/>
  <c r="J2231" i="1"/>
  <c r="F2580" i="1"/>
  <c r="J2934" i="1"/>
  <c r="L1501" i="1"/>
  <c r="I2231" i="1"/>
  <c r="L4364" i="1"/>
  <c r="L4338" i="1" s="1"/>
  <c r="L4305" i="1" s="1"/>
  <c r="K4364" i="1"/>
  <c r="K4338" i="1" s="1"/>
  <c r="K4305" i="1" s="1"/>
  <c r="M4364" i="1"/>
  <c r="F4364" i="1"/>
  <c r="F4338" i="1" s="1"/>
  <c r="F4305" i="1" s="1"/>
  <c r="I4364" i="1"/>
  <c r="I4338" i="1" s="1"/>
  <c r="I4305" i="1" s="1"/>
  <c r="F360" i="1"/>
  <c r="J2580" i="1"/>
  <c r="F2231" i="1"/>
  <c r="K2934" i="1"/>
  <c r="K1157" i="1"/>
  <c r="K666" i="1"/>
  <c r="K658" i="1" s="1"/>
  <c r="J1862" i="1"/>
  <c r="L2934" i="1"/>
  <c r="L3235" i="1"/>
  <c r="L2580" i="1"/>
  <c r="F1862" i="1"/>
  <c r="I1501" i="1"/>
  <c r="J3235" i="1"/>
  <c r="K1862" i="1"/>
  <c r="J1501" i="1"/>
  <c r="I1157" i="1"/>
  <c r="F3235" i="1"/>
  <c r="I3235" i="1"/>
  <c r="J1157" i="1"/>
  <c r="K2580" i="1"/>
  <c r="I666" i="1"/>
  <c r="I658" i="1" s="1"/>
  <c r="I2580" i="1"/>
  <c r="I1862" i="1"/>
  <c r="J666" i="1"/>
  <c r="J658" i="1" s="1"/>
  <c r="L1157" i="1"/>
  <c r="L1862" i="1"/>
  <c r="K3235" i="1"/>
  <c r="L2231" i="1"/>
  <c r="F1501" i="1"/>
  <c r="K1501" i="1"/>
  <c r="L666" i="1"/>
  <c r="L658" i="1" s="1"/>
  <c r="F666" i="1"/>
  <c r="F658" i="1" s="1"/>
  <c r="M1107" i="1" l="1"/>
  <c r="N1107" i="1" s="1"/>
  <c r="M4543" i="1"/>
  <c r="M1185" i="1"/>
  <c r="N1185" i="1" s="1"/>
  <c r="N185" i="1"/>
  <c r="M3020" i="1"/>
  <c r="N3020" i="1" s="1"/>
  <c r="M332" i="1"/>
  <c r="M331" i="1" s="1"/>
  <c r="N331" i="1" s="1"/>
  <c r="N4180" i="1"/>
  <c r="M2339" i="1"/>
  <c r="N2339" i="1" s="1"/>
  <c r="N2609" i="1"/>
  <c r="M3910" i="1"/>
  <c r="N3910" i="1" s="1"/>
  <c r="M3396" i="1"/>
  <c r="N3396" i="1" s="1"/>
  <c r="N3851" i="1"/>
  <c r="N4810" i="1"/>
  <c r="M2674" i="1"/>
  <c r="N2674" i="1" s="1"/>
  <c r="M1679" i="1"/>
  <c r="N1679" i="1" s="1"/>
  <c r="M2761" i="1"/>
  <c r="N2761" i="1" s="1"/>
  <c r="M3095" i="1"/>
  <c r="N3095" i="1" s="1"/>
  <c r="M2406" i="1"/>
  <c r="N2406" i="1" s="1"/>
  <c r="M1312" i="1"/>
  <c r="N1312" i="1" s="1"/>
  <c r="M1864" i="1"/>
  <c r="N1864" i="1" s="1"/>
  <c r="M3006" i="1"/>
  <c r="N3006" i="1" s="1"/>
  <c r="M5848" i="1"/>
  <c r="N5848" i="1" s="1"/>
  <c r="M3691" i="1"/>
  <c r="N3691" i="1" s="1"/>
  <c r="M2525" i="1"/>
  <c r="N2526" i="1"/>
  <c r="N4725" i="1"/>
  <c r="M4724" i="1"/>
  <c r="N1468" i="1"/>
  <c r="M1467" i="1"/>
  <c r="M1773" i="1"/>
  <c r="N1773" i="1" s="1"/>
  <c r="N1774" i="1"/>
  <c r="M256" i="1"/>
  <c r="N257" i="1"/>
  <c r="M4873" i="1"/>
  <c r="N4874" i="1"/>
  <c r="M4843" i="1"/>
  <c r="N4843" i="1" s="1"/>
  <c r="N4844" i="1"/>
  <c r="N311" i="1"/>
  <c r="M2802" i="1"/>
  <c r="M3746" i="1"/>
  <c r="N3746" i="1" s="1"/>
  <c r="N3747" i="1"/>
  <c r="N1357" i="1"/>
  <c r="M1356" i="1"/>
  <c r="N2186" i="1"/>
  <c r="M2185" i="1"/>
  <c r="N3199" i="1"/>
  <c r="M3198" i="1"/>
  <c r="N3796" i="1"/>
  <c r="M3795" i="1"/>
  <c r="M1349" i="1"/>
  <c r="N1349" i="1" s="1"/>
  <c r="N1350" i="1"/>
  <c r="M4076" i="1"/>
  <c r="N4077" i="1"/>
  <c r="M5553" i="1"/>
  <c r="N5553" i="1" s="1"/>
  <c r="N5554" i="1"/>
  <c r="M5390" i="1"/>
  <c r="N5390" i="1" s="1"/>
  <c r="N5391" i="1"/>
  <c r="N1817" i="1"/>
  <c r="M1816" i="1"/>
  <c r="M4255" i="1"/>
  <c r="M464" i="1"/>
  <c r="N464" i="1" s="1"/>
  <c r="N465" i="1"/>
  <c r="M2853" i="1"/>
  <c r="N2853" i="1" s="1"/>
  <c r="N2854" i="1"/>
  <c r="N3238" i="1"/>
  <c r="M3237" i="1"/>
  <c r="M2873" i="1"/>
  <c r="N2874" i="1"/>
  <c r="M3763" i="1"/>
  <c r="N3764" i="1"/>
  <c r="N5420" i="1"/>
  <c r="M5419" i="1"/>
  <c r="M5788" i="1"/>
  <c r="N5788" i="1" s="1"/>
  <c r="N5789" i="1"/>
  <c r="M4975" i="1"/>
  <c r="N4976" i="1"/>
  <c r="N1852" i="1"/>
  <c r="M1851" i="1"/>
  <c r="N3517" i="1"/>
  <c r="M3516" i="1"/>
  <c r="N735" i="1"/>
  <c r="M734" i="1"/>
  <c r="N734" i="1" s="1"/>
  <c r="N2308" i="1"/>
  <c r="M2307" i="1"/>
  <c r="N2307" i="1" s="1"/>
  <c r="M5383" i="1"/>
  <c r="N5383" i="1" s="1"/>
  <c r="N5384" i="1"/>
  <c r="N5742" i="1"/>
  <c r="M5672" i="1"/>
  <c r="N5672" i="1" s="1"/>
  <c r="N5673" i="1"/>
  <c r="M1707" i="1"/>
  <c r="N1707" i="1" s="1"/>
  <c r="N1708" i="1"/>
  <c r="N2583" i="1"/>
  <c r="M2582" i="1"/>
  <c r="M1943" i="1"/>
  <c r="N1943" i="1" s="1"/>
  <c r="N1944" i="1"/>
  <c r="N2891" i="1"/>
  <c r="M2890" i="1"/>
  <c r="M4703" i="1"/>
  <c r="N2937" i="1"/>
  <c r="M2936" i="1"/>
  <c r="N3824" i="1"/>
  <c r="M3823" i="1"/>
  <c r="N668" i="1"/>
  <c r="M667" i="1"/>
  <c r="M11" i="1"/>
  <c r="N12" i="1"/>
  <c r="M183" i="1"/>
  <c r="N183" i="1" s="1"/>
  <c r="N184" i="1"/>
  <c r="N1831" i="1"/>
  <c r="M1830" i="1"/>
  <c r="M3630" i="1"/>
  <c r="N3630" i="1" s="1"/>
  <c r="N3631" i="1"/>
  <c r="N408" i="1"/>
  <c r="M407" i="1"/>
  <c r="N407" i="1" s="1"/>
  <c r="N2542" i="1"/>
  <c r="M2541" i="1"/>
  <c r="M4262" i="1"/>
  <c r="N4262" i="1" s="1"/>
  <c r="N4263" i="1"/>
  <c r="M5654" i="1"/>
  <c r="N5655" i="1"/>
  <c r="N4671" i="1"/>
  <c r="M4670" i="1"/>
  <c r="N4670" i="1" s="1"/>
  <c r="M3186" i="1"/>
  <c r="N3187" i="1"/>
  <c r="M493" i="1"/>
  <c r="N506" i="1"/>
  <c r="N3552" i="1"/>
  <c r="M3551" i="1"/>
  <c r="M4920" i="1"/>
  <c r="N4921" i="1"/>
  <c r="M4013" i="1"/>
  <c r="N4014" i="1"/>
  <c r="N1585" i="1"/>
  <c r="M1584" i="1"/>
  <c r="N1584" i="1" s="1"/>
  <c r="M80" i="1"/>
  <c r="N80" i="1" s="1"/>
  <c r="N81" i="1"/>
  <c r="N1504" i="1"/>
  <c r="M1503" i="1"/>
  <c r="N1617" i="1"/>
  <c r="M1616" i="1"/>
  <c r="N2320" i="1"/>
  <c r="M2319" i="1"/>
  <c r="N2693" i="1"/>
  <c r="M2692" i="1"/>
  <c r="N3531" i="1"/>
  <c r="M3530" i="1"/>
  <c r="M156" i="1"/>
  <c r="N156" i="1" s="1"/>
  <c r="N157" i="1"/>
  <c r="M2795" i="1"/>
  <c r="N2795" i="1" s="1"/>
  <c r="N2796" i="1"/>
  <c r="M5192" i="1"/>
  <c r="N5192" i="1" s="1"/>
  <c r="N5193" i="1"/>
  <c r="M4928" i="1"/>
  <c r="N4929" i="1"/>
  <c r="N1956" i="1"/>
  <c r="M1955" i="1"/>
  <c r="M1714" i="1"/>
  <c r="N2570" i="1"/>
  <c r="M2569" i="1"/>
  <c r="N3318" i="1"/>
  <c r="M3317" i="1"/>
  <c r="N1597" i="1"/>
  <c r="M1596" i="1"/>
  <c r="M106" i="1"/>
  <c r="N133" i="1"/>
  <c r="M3121" i="1"/>
  <c r="N3150" i="1"/>
  <c r="M4897" i="1"/>
  <c r="N4898" i="1"/>
  <c r="M164" i="1"/>
  <c r="M3263" i="1"/>
  <c r="N3263" i="1" s="1"/>
  <c r="N3264" i="1"/>
  <c r="N1060" i="1"/>
  <c r="M1059" i="1"/>
  <c r="M5901" i="1"/>
  <c r="N5902" i="1"/>
  <c r="M5046" i="1"/>
  <c r="N5047" i="1"/>
  <c r="N5258" i="1"/>
  <c r="M5257" i="1"/>
  <c r="M4021" i="1"/>
  <c r="N4022" i="1"/>
  <c r="N4543" i="1"/>
  <c r="M833" i="1"/>
  <c r="N833" i="1" s="1"/>
  <c r="N834" i="1"/>
  <c r="M4990" i="1"/>
  <c r="N4990" i="1" s="1"/>
  <c r="N4991" i="1"/>
  <c r="M1494" i="1"/>
  <c r="N1495" i="1"/>
  <c r="M287" i="1"/>
  <c r="N287" i="1" s="1"/>
  <c r="N288" i="1"/>
  <c r="M5800" i="1"/>
  <c r="N5801" i="1"/>
  <c r="M5714" i="1"/>
  <c r="N5715" i="1"/>
  <c r="M3167" i="1"/>
  <c r="N3167" i="1" s="1"/>
  <c r="N3168" i="1"/>
  <c r="N2924" i="1"/>
  <c r="M2923" i="1"/>
  <c r="N2082" i="1"/>
  <c r="M2081" i="1"/>
  <c r="M4338" i="1"/>
  <c r="N4364" i="1"/>
  <c r="N3425" i="1"/>
  <c r="M3424" i="1"/>
  <c r="M98" i="1"/>
  <c r="N2221" i="1"/>
  <c r="M2220" i="1"/>
  <c r="N396" i="1"/>
  <c r="M369" i="1"/>
  <c r="M3543" i="1"/>
  <c r="N3543" i="1" s="1"/>
  <c r="N3544" i="1"/>
  <c r="N1131" i="1"/>
  <c r="M1130" i="1"/>
  <c r="N1130" i="1" s="1"/>
  <c r="N3039" i="1"/>
  <c r="M3038" i="1"/>
  <c r="N3718" i="1"/>
  <c r="M3717" i="1"/>
  <c r="M1413" i="1"/>
  <c r="N1413" i="1" s="1"/>
  <c r="N1414" i="1"/>
  <c r="M5635" i="1"/>
  <c r="N5636" i="1"/>
  <c r="M2445" i="1"/>
  <c r="N2445" i="1" s="1"/>
  <c r="N2446" i="1"/>
  <c r="M1100" i="1"/>
  <c r="N1100" i="1" s="1"/>
  <c r="N1101" i="1"/>
  <c r="N1454" i="1"/>
  <c r="M1453" i="1"/>
  <c r="M4314" i="1"/>
  <c r="N4315" i="1"/>
  <c r="M3481" i="1"/>
  <c r="N3481" i="1" s="1"/>
  <c r="N3482" i="1"/>
  <c r="M5137" i="1"/>
  <c r="N5138" i="1"/>
  <c r="N1976" i="1"/>
  <c r="M1975" i="1"/>
  <c r="M3965" i="1"/>
  <c r="N3965" i="1" s="1"/>
  <c r="N3966" i="1"/>
  <c r="M5123" i="1"/>
  <c r="N5123" i="1" s="1"/>
  <c r="N5124" i="1"/>
  <c r="M3500" i="1"/>
  <c r="N3501" i="1"/>
  <c r="N1160" i="1"/>
  <c r="M1159" i="1"/>
  <c r="M2164" i="1"/>
  <c r="N2165" i="1"/>
  <c r="M5026" i="1"/>
  <c r="N5026" i="1" s="1"/>
  <c r="N5027" i="1"/>
  <c r="M4247" i="1"/>
  <c r="N4248" i="1"/>
  <c r="N2905" i="1"/>
  <c r="M2904" i="1"/>
  <c r="N1482" i="1"/>
  <c r="M1481" i="1"/>
  <c r="M3310" i="1"/>
  <c r="N3310" i="1" s="1"/>
  <c r="N3311" i="1"/>
  <c r="N3565" i="1"/>
  <c r="M3564" i="1"/>
  <c r="M233" i="1"/>
  <c r="N234" i="1"/>
  <c r="N3225" i="1"/>
  <c r="M3224" i="1"/>
  <c r="N3784" i="1"/>
  <c r="M3783" i="1"/>
  <c r="M2212" i="1"/>
  <c r="N2212" i="1" s="1"/>
  <c r="N2213" i="1"/>
  <c r="N68" i="1"/>
  <c r="M67" i="1"/>
  <c r="M2147" i="1"/>
  <c r="N2147" i="1" s="1"/>
  <c r="N2148" i="1"/>
  <c r="M3637" i="1"/>
  <c r="N3638" i="1"/>
  <c r="N1261" i="1"/>
  <c r="M1260" i="1"/>
  <c r="M3972" i="1"/>
  <c r="N3972" i="1" s="1"/>
  <c r="N3973" i="1"/>
  <c r="M2036" i="1"/>
  <c r="N2036" i="1" s="1"/>
  <c r="M4068" i="1"/>
  <c r="N4068" i="1" s="1"/>
  <c r="N4069" i="1"/>
  <c r="N645" i="1"/>
  <c r="M644" i="1"/>
  <c r="M3775" i="1"/>
  <c r="N3776" i="1"/>
  <c r="N4270" i="1"/>
  <c r="M4269" i="1"/>
  <c r="N4269" i="1" s="1"/>
  <c r="N3338" i="1"/>
  <c r="M3337" i="1"/>
  <c r="N1241" i="1"/>
  <c r="M1240" i="1"/>
  <c r="M2660" i="1"/>
  <c r="N2234" i="1"/>
  <c r="M2233" i="1"/>
  <c r="M4057" i="1"/>
  <c r="N4058" i="1"/>
  <c r="M1432" i="1"/>
  <c r="N1433" i="1"/>
  <c r="M2915" i="1"/>
  <c r="N2915" i="1" s="1"/>
  <c r="N2916" i="1"/>
  <c r="M2502" i="1"/>
  <c r="N2502" i="1" s="1"/>
  <c r="N2503" i="1"/>
  <c r="N3653" i="1"/>
  <c r="M3652" i="1"/>
  <c r="N921" i="1"/>
  <c r="M920" i="1"/>
  <c r="N920" i="1" s="1"/>
  <c r="N2200" i="1"/>
  <c r="M2199" i="1"/>
  <c r="N3213" i="1"/>
  <c r="M3212" i="1"/>
  <c r="N2556" i="1"/>
  <c r="M2555" i="1"/>
  <c r="M5405" i="1"/>
  <c r="N5405" i="1" s="1"/>
  <c r="N5406" i="1"/>
  <c r="M5864" i="1"/>
  <c r="N5865" i="1"/>
  <c r="M2452" i="1"/>
  <c r="M1233" i="1"/>
  <c r="N1233" i="1" s="1"/>
  <c r="N1234" i="1"/>
  <c r="M1795" i="1"/>
  <c r="N1796" i="1"/>
  <c r="M5433" i="1"/>
  <c r="J5925" i="1"/>
  <c r="I5925" i="1"/>
  <c r="L5925" i="1"/>
  <c r="K5925" i="1"/>
  <c r="F5925" i="1"/>
  <c r="G167" i="1"/>
  <c r="N332" i="1" l="1"/>
  <c r="M2338" i="1"/>
  <c r="N2338" i="1" s="1"/>
  <c r="M5741" i="1"/>
  <c r="N5741" i="1" s="1"/>
  <c r="M3005" i="1"/>
  <c r="N3005" i="1" s="1"/>
  <c r="M4542" i="1"/>
  <c r="N4542" i="1" s="1"/>
  <c r="M1863" i="1"/>
  <c r="N1863" i="1" s="1"/>
  <c r="N2233" i="1"/>
  <c r="M2232" i="1"/>
  <c r="N1159" i="1"/>
  <c r="M1158" i="1"/>
  <c r="M1452" i="1"/>
  <c r="N1452" i="1" s="1"/>
  <c r="N1453" i="1"/>
  <c r="N3038" i="1"/>
  <c r="M3037" i="1"/>
  <c r="N3037" i="1" s="1"/>
  <c r="M2219" i="1"/>
  <c r="N2219" i="1" s="1"/>
  <c r="N2220" i="1"/>
  <c r="N1059" i="1"/>
  <c r="M1058" i="1"/>
  <c r="N1058" i="1" s="1"/>
  <c r="M3309" i="1"/>
  <c r="N3309" i="1" s="1"/>
  <c r="N3317" i="1"/>
  <c r="M1706" i="1"/>
  <c r="N1706" i="1" s="1"/>
  <c r="N1714" i="1"/>
  <c r="M4927" i="1"/>
  <c r="N4927" i="1" s="1"/>
  <c r="N4928" i="1"/>
  <c r="M4919" i="1"/>
  <c r="N4919" i="1" s="1"/>
  <c r="N4920" i="1"/>
  <c r="M3185" i="1"/>
  <c r="N3185" i="1" s="1"/>
  <c r="N3186" i="1"/>
  <c r="M5653" i="1"/>
  <c r="N5653" i="1" s="1"/>
  <c r="N5654" i="1"/>
  <c r="M4974" i="1"/>
  <c r="N4975" i="1"/>
  <c r="M2872" i="1"/>
  <c r="N2872" i="1" s="1"/>
  <c r="N2873" i="1"/>
  <c r="M4254" i="1"/>
  <c r="M4075" i="1"/>
  <c r="N4075" i="1" s="1"/>
  <c r="N4076" i="1"/>
  <c r="M1466" i="1"/>
  <c r="N1466" i="1" s="1"/>
  <c r="N1467" i="1"/>
  <c r="G166" i="1"/>
  <c r="N167" i="1"/>
  <c r="M2444" i="1"/>
  <c r="N2444" i="1" s="1"/>
  <c r="N2452" i="1"/>
  <c r="M1431" i="1"/>
  <c r="N1431" i="1" s="1"/>
  <c r="N1432" i="1"/>
  <c r="N3337" i="1"/>
  <c r="M3336" i="1"/>
  <c r="N3336" i="1" s="1"/>
  <c r="M3629" i="1"/>
  <c r="N3629" i="1" s="1"/>
  <c r="N3637" i="1"/>
  <c r="M232" i="1"/>
  <c r="N232" i="1" s="1"/>
  <c r="N233" i="1"/>
  <c r="M5799" i="1"/>
  <c r="N5799" i="1" s="1"/>
  <c r="N5800" i="1"/>
  <c r="M1493" i="1"/>
  <c r="N1493" i="1" s="1"/>
  <c r="N1494" i="1"/>
  <c r="N4021" i="1"/>
  <c r="M5017" i="1"/>
  <c r="N5017" i="1" s="1"/>
  <c r="N5046" i="1"/>
  <c r="M163" i="1"/>
  <c r="M3120" i="1"/>
  <c r="N3120" i="1" s="1"/>
  <c r="N3121" i="1"/>
  <c r="M1942" i="1"/>
  <c r="N1942" i="1" s="1"/>
  <c r="N1955" i="1"/>
  <c r="N2692" i="1"/>
  <c r="M2691" i="1"/>
  <c r="N2691" i="1" s="1"/>
  <c r="N1616" i="1"/>
  <c r="M1615" i="1"/>
  <c r="N1615" i="1" s="1"/>
  <c r="M3550" i="1"/>
  <c r="N3550" i="1" s="1"/>
  <c r="N3551" i="1"/>
  <c r="M1829" i="1"/>
  <c r="N1829" i="1" s="1"/>
  <c r="N1830" i="1"/>
  <c r="N3823" i="1"/>
  <c r="M3822" i="1"/>
  <c r="M4702" i="1"/>
  <c r="M4694" i="1" s="1"/>
  <c r="N4694" i="1" s="1"/>
  <c r="M1850" i="1"/>
  <c r="N1850" i="1" s="1"/>
  <c r="N1851" i="1"/>
  <c r="N3237" i="1"/>
  <c r="M3236" i="1"/>
  <c r="M1815" i="1"/>
  <c r="N1815" i="1" s="1"/>
  <c r="N1816" i="1"/>
  <c r="M3197" i="1"/>
  <c r="N3197" i="1" s="1"/>
  <c r="N3198" i="1"/>
  <c r="M1348" i="1"/>
  <c r="N1348" i="1" s="1"/>
  <c r="N1356" i="1"/>
  <c r="M2794" i="1"/>
  <c r="N2794" i="1" s="1"/>
  <c r="N2802" i="1"/>
  <c r="M255" i="1"/>
  <c r="N256" i="1"/>
  <c r="M5432" i="1"/>
  <c r="N5433" i="1"/>
  <c r="M3211" i="1"/>
  <c r="N3211" i="1" s="1"/>
  <c r="N3212" i="1"/>
  <c r="M3782" i="1"/>
  <c r="N3782" i="1" s="1"/>
  <c r="N3783" i="1"/>
  <c r="N1975" i="1"/>
  <c r="M1974" i="1"/>
  <c r="N1974" i="1" s="1"/>
  <c r="M3423" i="1"/>
  <c r="N3423" i="1" s="1"/>
  <c r="N3424" i="1"/>
  <c r="M2554" i="1"/>
  <c r="N2554" i="1" s="1"/>
  <c r="N2555" i="1"/>
  <c r="M2198" i="1"/>
  <c r="N2198" i="1" s="1"/>
  <c r="N2199" i="1"/>
  <c r="N3652" i="1"/>
  <c r="M3651" i="1"/>
  <c r="N3651" i="1" s="1"/>
  <c r="N2660" i="1"/>
  <c r="M2659" i="1"/>
  <c r="N2659" i="1" s="1"/>
  <c r="M3774" i="1"/>
  <c r="N3774" i="1" s="1"/>
  <c r="N3775" i="1"/>
  <c r="N1260" i="1"/>
  <c r="M1259" i="1"/>
  <c r="N1259" i="1" s="1"/>
  <c r="M3223" i="1"/>
  <c r="N3223" i="1" s="1"/>
  <c r="N3224" i="1"/>
  <c r="N3564" i="1"/>
  <c r="M3563" i="1"/>
  <c r="M1480" i="1"/>
  <c r="N1480" i="1" s="1"/>
  <c r="N1481" i="1"/>
  <c r="M3716" i="1"/>
  <c r="N3716" i="1" s="1"/>
  <c r="N3717" i="1"/>
  <c r="N369" i="1"/>
  <c r="M368" i="1"/>
  <c r="M2922" i="1"/>
  <c r="N2922" i="1" s="1"/>
  <c r="N2923" i="1"/>
  <c r="M5225" i="1"/>
  <c r="N5257" i="1"/>
  <c r="M1583" i="1"/>
  <c r="N1583" i="1" s="1"/>
  <c r="N1596" i="1"/>
  <c r="M2568" i="1"/>
  <c r="N2568" i="1" s="1"/>
  <c r="N2569" i="1"/>
  <c r="M4012" i="1"/>
  <c r="N4012" i="1" s="1"/>
  <c r="N4013" i="1"/>
  <c r="N493" i="1"/>
  <c r="M492" i="1"/>
  <c r="N492" i="1" s="1"/>
  <c r="M10" i="1"/>
  <c r="N11" i="1"/>
  <c r="M3762" i="1"/>
  <c r="N3762" i="1" s="1"/>
  <c r="N3763" i="1"/>
  <c r="N4724" i="1"/>
  <c r="M66" i="1"/>
  <c r="N66" i="1" s="1"/>
  <c r="N67" i="1"/>
  <c r="M2903" i="1"/>
  <c r="N2903" i="1" s="1"/>
  <c r="N2904" i="1"/>
  <c r="M2074" i="1"/>
  <c r="N2074" i="1" s="1"/>
  <c r="N2081" i="1"/>
  <c r="M1794" i="1"/>
  <c r="N1794" i="1" s="1"/>
  <c r="N1795" i="1"/>
  <c r="N5864" i="1"/>
  <c r="M4056" i="1"/>
  <c r="N4056" i="1" s="1"/>
  <c r="N4057" i="1"/>
  <c r="M1232" i="1"/>
  <c r="N1232" i="1" s="1"/>
  <c r="N1240" i="1"/>
  <c r="M643" i="1"/>
  <c r="N643" i="1" s="1"/>
  <c r="N644" i="1"/>
  <c r="N4247" i="1"/>
  <c r="M4134" i="1"/>
  <c r="N4134" i="1" s="1"/>
  <c r="M2163" i="1"/>
  <c r="N2163" i="1" s="1"/>
  <c r="N2164" i="1"/>
  <c r="M3499" i="1"/>
  <c r="N3499" i="1" s="1"/>
  <c r="N3500" i="1"/>
  <c r="N5137" i="1"/>
  <c r="M5136" i="1"/>
  <c r="N4314" i="1"/>
  <c r="M4313" i="1"/>
  <c r="N4313" i="1" s="1"/>
  <c r="M5634" i="1"/>
  <c r="N5634" i="1" s="1"/>
  <c r="N5635" i="1"/>
  <c r="M97" i="1"/>
  <c r="N4338" i="1"/>
  <c r="N5714" i="1"/>
  <c r="M5888" i="1"/>
  <c r="N5888" i="1" s="1"/>
  <c r="N5901" i="1"/>
  <c r="N4897" i="1"/>
  <c r="M105" i="1"/>
  <c r="N105" i="1" s="1"/>
  <c r="N106" i="1"/>
  <c r="M3529" i="1"/>
  <c r="N3529" i="1" s="1"/>
  <c r="N3530" i="1"/>
  <c r="M2306" i="1"/>
  <c r="N2306" i="1" s="1"/>
  <c r="N2319" i="1"/>
  <c r="N1503" i="1"/>
  <c r="M1502" i="1"/>
  <c r="M2540" i="1"/>
  <c r="N2540" i="1" s="1"/>
  <c r="N2541" i="1"/>
  <c r="N667" i="1"/>
  <c r="M666" i="1"/>
  <c r="N2936" i="1"/>
  <c r="M2935" i="1"/>
  <c r="M2889" i="1"/>
  <c r="N2889" i="1" s="1"/>
  <c r="N2890" i="1"/>
  <c r="N2582" i="1"/>
  <c r="M2581" i="1"/>
  <c r="M3515" i="1"/>
  <c r="N3515" i="1" s="1"/>
  <c r="N3516" i="1"/>
  <c r="M5418" i="1"/>
  <c r="N5418" i="1" s="1"/>
  <c r="N5419" i="1"/>
  <c r="M3794" i="1"/>
  <c r="N3794" i="1" s="1"/>
  <c r="N3795" i="1"/>
  <c r="M2184" i="1"/>
  <c r="N2184" i="1" s="1"/>
  <c r="N2185" i="1"/>
  <c r="M286" i="1"/>
  <c r="N286" i="1" s="1"/>
  <c r="M4872" i="1"/>
  <c r="N4872" i="1" s="1"/>
  <c r="N4873" i="1"/>
  <c r="M2524" i="1"/>
  <c r="N2524" i="1" s="1"/>
  <c r="N2525" i="1"/>
  <c r="M5713" i="1" l="1"/>
  <c r="N5713" i="1" s="1"/>
  <c r="M5863" i="1"/>
  <c r="N5863" i="1" s="1"/>
  <c r="M4896" i="1"/>
  <c r="N4896" i="1" s="1"/>
  <c r="N368" i="1"/>
  <c r="M360" i="1"/>
  <c r="N360" i="1" s="1"/>
  <c r="M1862" i="1"/>
  <c r="N1862" i="1" s="1"/>
  <c r="M5224" i="1"/>
  <c r="N5224" i="1" s="1"/>
  <c r="N5225" i="1"/>
  <c r="N255" i="1"/>
  <c r="M247" i="1"/>
  <c r="N247" i="1" s="1"/>
  <c r="M658" i="1"/>
  <c r="N658" i="1" s="1"/>
  <c r="N666" i="1"/>
  <c r="M3806" i="1"/>
  <c r="N3806" i="1" s="1"/>
  <c r="N3822" i="1"/>
  <c r="N1158" i="1"/>
  <c r="M1157" i="1"/>
  <c r="N1157" i="1" s="1"/>
  <c r="N2581" i="1"/>
  <c r="M2580" i="1"/>
  <c r="N2580" i="1" s="1"/>
  <c r="N2935" i="1"/>
  <c r="M2934" i="1"/>
  <c r="N2934" i="1" s="1"/>
  <c r="M5122" i="1"/>
  <c r="N5122" i="1" s="1"/>
  <c r="N5136" i="1"/>
  <c r="M3562" i="1"/>
  <c r="N3562" i="1" s="1"/>
  <c r="N3563" i="1"/>
  <c r="N3236" i="1"/>
  <c r="M3235" i="1"/>
  <c r="N3235" i="1" s="1"/>
  <c r="M4020" i="1"/>
  <c r="N4020" i="1" s="1"/>
  <c r="N2232" i="1"/>
  <c r="M2231" i="1"/>
  <c r="N2231" i="1" s="1"/>
  <c r="N1502" i="1"/>
  <c r="M1501" i="1"/>
  <c r="N1501" i="1" s="1"/>
  <c r="M4305" i="1"/>
  <c r="N4305" i="1" s="1"/>
  <c r="M9" i="1"/>
  <c r="N10" i="1"/>
  <c r="M5397" i="1"/>
  <c r="N5397" i="1" s="1"/>
  <c r="N5432" i="1"/>
  <c r="G165" i="1"/>
  <c r="N166" i="1"/>
  <c r="N4974" i="1"/>
  <c r="M4973" i="1"/>
  <c r="N4973" i="1" s="1"/>
  <c r="G164" i="1" l="1"/>
  <c r="N165" i="1"/>
  <c r="N9" i="1"/>
  <c r="M5925" i="1"/>
  <c r="G163" i="1" l="1"/>
  <c r="N164" i="1"/>
  <c r="G5925" i="1" l="1"/>
  <c r="N5925" i="1" s="1"/>
  <c r="N163" i="1"/>
</calcChain>
</file>

<file path=xl/sharedStrings.xml><?xml version="1.0" encoding="utf-8"?>
<sst xmlns="http://schemas.openxmlformats.org/spreadsheetml/2006/main" count="62901" uniqueCount="1940">
  <si>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</si>
  <si>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</si>
  <si>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</si>
  <si>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</si>
  <si>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</si>
  <si>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</si>
  <si>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</si>
  <si>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</si>
  <si>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</si>
  <si>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</si>
  <si>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</si>
  <si>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</si>
  <si>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</si>
  <si>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</si>
  <si>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</si>
  <si>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</si>
  <si>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</si>
  <si>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</si>
  <si>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</si>
  <si>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</si>
  <si>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</si>
  <si>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</si>
  <si>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</si>
  <si>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</si>
  <si>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</si>
  <si>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</si>
  <si>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</si>
  <si>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</si>
  <si>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</si>
  <si>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</si>
  <si>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</si>
  <si>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</si>
  <si>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</si>
  <si>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</si>
  <si>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</si>
  <si>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</si>
  <si>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</si>
  <si>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</si>
  <si>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</si>
  <si>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</si>
  <si>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</si>
  <si>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</si>
  <si>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</si>
  <si>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</si>
  <si>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</si>
  <si>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</si>
  <si>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</si>
  <si>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</si>
  <si>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</si>
  <si>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</si>
  <si>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</si>
  <si>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</si>
  <si>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</si>
  <si>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</si>
  <si>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</si>
  <si>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</si>
  <si>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</si>
  <si>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</si>
  <si>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</si>
  <si>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</si>
  <si>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</si>
  <si>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</si>
  <si>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</si>
  <si>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</si>
  <si>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</si>
  <si>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</si>
  <si>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</si>
  <si>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</si>
  <si>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</si>
  <si>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</si>
  <si>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</si>
  <si>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</si>
  <si>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</si>
  <si>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</si>
  <si>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</si>
  <si>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</si>
  <si>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</si>
  <si>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</si>
  <si>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</si>
  <si>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</si>
  <si>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</si>
  <si>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</si>
  <si>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</si>
  <si>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</si>
  <si>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</si>
  <si>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</si>
  <si>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</si>
  <si>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</si>
  <si>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</si>
  <si>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</si>
  <si>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</si>
  <si>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</si>
  <si>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</si>
  <si>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</si>
  <si>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</si>
  <si>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</si>
  <si>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</si>
  <si>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</si>
  <si>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</si>
  <si>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</si>
  <si>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</si>
  <si>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</si>
  <si>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</si>
  <si>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</si>
  <si>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</si>
  <si>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</si>
  <si>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</si>
  <si>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</si>
  <si>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</si>
  <si>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</si>
  <si>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</si>
  <si>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</si>
  <si>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</si>
  <si>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</si>
  <si>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</si>
  <si>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</si>
  <si>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</si>
  <si>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</si>
  <si>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</si>
  <si>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</si>
  <si>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</si>
  <si>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</si>
  <si>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</si>
  <si>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</si>
  <si>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</si>
  <si>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</si>
  <si>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</si>
  <si>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</si>
  <si>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</si>
  <si>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</si>
  <si>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</si>
  <si>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</si>
  <si>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</si>
  <si>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</si>
  <si>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</si>
  <si>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</si>
  <si>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</si>
  <si>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</si>
  <si>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</si>
  <si>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</si>
  <si>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</si>
  <si>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</si>
  <si>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</si>
  <si>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</si>
  <si>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</si>
  <si>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</si>
  <si>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</si>
  <si>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</si>
  <si>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</si>
  <si>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</si>
  <si>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</si>
  <si>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</si>
  <si>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</si>
  <si>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</si>
  <si>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</si>
  <si>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</si>
  <si>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</si>
  <si>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</si>
  <si>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</si>
  <si>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</si>
  <si>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</si>
  <si>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</si>
  <si>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</si>
  <si>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</si>
  <si>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</si>
  <si>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</si>
  <si>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</si>
  <si>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</si>
  <si>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</si>
  <si>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</si>
  <si>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</si>
  <si>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</si>
  <si>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</si>
  <si>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</si>
  <si>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</si>
  <si>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</si>
  <si>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</si>
  <si>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</si>
  <si>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</si>
  <si>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</si>
  <si>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</si>
  <si>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</si>
  <si>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</si>
  <si>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</si>
  <si>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</si>
  <si>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</si>
  <si>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</si>
  <si>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</si>
  <si>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</si>
  <si>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</si>
  <si>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</si>
  <si>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</si>
  <si>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</si>
  <si>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</si>
  <si>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</si>
  <si>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</si>
  <si>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</si>
  <si>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</si>
  <si>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</si>
  <si>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</si>
  <si>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</si>
  <si>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</si>
  <si>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</si>
  <si>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</si>
  <si>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</si>
  <si>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</si>
  <si>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</si>
  <si>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</si>
  <si>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</si>
  <si>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</si>
  <si>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</si>
  <si>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</si>
  <si>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</si>
  <si>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</si>
  <si>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</si>
  <si>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</si>
  <si>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</si>
  <si>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</si>
  <si>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</si>
  <si>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</si>
  <si>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</si>
  <si>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</si>
  <si>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</si>
  <si>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</si>
  <si>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</si>
  <si>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</si>
  <si>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</si>
  <si>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</si>
  <si>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</si>
  <si>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</si>
  <si>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</si>
  <si>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</si>
  <si>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</si>
  <si>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</si>
  <si>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</si>
  <si>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</si>
  <si>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</si>
  <si>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</si>
  <si>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</si>
  <si>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</si>
  <si>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</si>
  <si>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</si>
  <si>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</si>
  <si>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</si>
  <si>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</si>
  <si>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</si>
  <si>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</si>
  <si>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</si>
  <si>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</si>
  <si>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</si>
  <si>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</si>
  <si>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</si>
  <si>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</si>
  <si>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</si>
  <si>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</si>
  <si>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</si>
  <si>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</si>
  <si>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</si>
  <si>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</si>
  <si>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</si>
  <si>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</si>
  <si>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</si>
  <si>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</si>
  <si>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</si>
  <si>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</si>
  <si>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</si>
  <si>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</si>
  <si>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</si>
  <si>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</si>
  <si>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</si>
  <si>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</si>
  <si>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</si>
  <si>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</si>
  <si>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</si>
  <si>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</si>
  <si>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</si>
  <si>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</si>
  <si>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</si>
  <si>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</si>
  <si>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</si>
  <si>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</si>
  <si>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</si>
  <si>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</si>
  <si>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</si>
  <si>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</si>
  <si>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</si>
  <si>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</si>
  <si>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</si>
  <si>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</si>
  <si>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</si>
  <si>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</si>
  <si>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</si>
  <si>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</si>
  <si>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</si>
  <si>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</si>
  <si>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</si>
  <si>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</si>
  <si>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</si>
  <si>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</si>
  <si>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</si>
  <si>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</si>
  <si>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</si>
  <si>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</si>
  <si>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</si>
  <si>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</si>
  <si>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</si>
  <si>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</si>
  <si>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</si>
  <si>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</si>
  <si>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</si>
  <si>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1210000000</t>
  </si>
  <si>
    <t>1210100000</t>
  </si>
  <si>
    <t>1220123270</t>
  </si>
  <si>
    <t>1220123280</t>
  </si>
  <si>
    <t>1220123290</t>
  </si>
  <si>
    <t>1220171060</t>
  </si>
  <si>
    <t>1220171080</t>
  </si>
  <si>
    <t>1220200590</t>
  </si>
  <si>
    <t>1220522010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</si>
  <si>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</si>
  <si>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</si>
  <si>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</si>
  <si>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</si>
  <si>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</si>
  <si>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</si>
  <si>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</si>
  <si>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</si>
  <si>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</si>
  <si>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</si>
  <si>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</si>
  <si>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</si>
  <si>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</si>
  <si>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</si>
  <si>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1220171100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</si>
  <si>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</si>
  <si>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</si>
  <si>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</si>
  <si>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</si>
  <si>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</si>
  <si>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</si>
  <si>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</si>
  <si>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</si>
  <si>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</si>
  <si>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</si>
  <si>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</si>
  <si>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</si>
  <si>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</si>
  <si>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</si>
  <si>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</si>
  <si>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</si>
  <si>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</si>
  <si>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</si>
  <si>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</si>
  <si>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</si>
  <si>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</si>
  <si>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</si>
  <si>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</si>
  <si>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</si>
  <si>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</si>
  <si>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</si>
  <si>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</si>
  <si>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</si>
  <si>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</si>
  <si>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</si>
  <si>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</si>
  <si>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</si>
  <si>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</si>
  <si>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</si>
  <si>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</si>
  <si>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</si>
  <si>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</si>
  <si>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</si>
  <si>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</si>
  <si>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</si>
  <si>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</si>
  <si>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</si>
  <si>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</si>
  <si>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</si>
  <si>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</si>
  <si>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</si>
  <si>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</si>
  <si>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</si>
  <si>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</si>
  <si>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</si>
  <si>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</si>
  <si>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</si>
  <si>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</si>
  <si>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</si>
  <si>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</si>
  <si>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</si>
  <si>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</si>
  <si>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</si>
  <si>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</si>
  <si>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</si>
  <si>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</si>
  <si>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</si>
  <si>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</si>
  <si>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</si>
  <si>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</si>
  <si>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</si>
  <si>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</si>
  <si>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</si>
  <si>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</si>
  <si>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</si>
  <si>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</si>
  <si>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</si>
  <si>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</si>
  <si>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</si>
  <si>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</si>
  <si>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</si>
  <si>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</si>
  <si>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</si>
  <si>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</si>
  <si>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</si>
  <si>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</si>
  <si>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</si>
  <si>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</si>
  <si>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</si>
  <si>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</si>
  <si>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</si>
  <si>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</si>
  <si>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</si>
  <si>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</si>
  <si>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</si>
  <si>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</si>
  <si>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</si>
  <si>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</si>
  <si>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</si>
  <si>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</si>
  <si>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</si>
  <si>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</si>
  <si>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</si>
  <si>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</si>
  <si>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</si>
  <si>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</si>
  <si>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</si>
  <si>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</si>
  <si>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</si>
  <si>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</si>
  <si>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</si>
  <si>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</si>
  <si>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</si>
  <si>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</si>
  <si>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</si>
  <si>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</si>
  <si>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</si>
  <si>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</si>
  <si>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</si>
  <si>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</si>
  <si>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</si>
  <si>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</si>
  <si>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</si>
  <si>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</si>
  <si>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</si>
  <si>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</si>
  <si>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</si>
  <si>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</si>
  <si>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</si>
  <si>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919002С190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</si>
  <si>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</si>
  <si>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</si>
  <si>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</si>
  <si>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</si>
  <si>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</si>
  <si>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</si>
  <si>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</si>
  <si>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</si>
  <si>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</si>
  <si>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</si>
  <si>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</si>
  <si>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</si>
  <si>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</si>
  <si>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</si>
  <si>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</si>
  <si>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</si>
  <si>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</si>
  <si>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</si>
  <si>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</si>
  <si>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</si>
  <si>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</si>
  <si>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</si>
  <si>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</si>
  <si>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</si>
  <si>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</si>
  <si>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</si>
  <si>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</si>
  <si>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</si>
  <si>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</si>
  <si>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</si>
  <si>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</si>
  <si>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</si>
  <si>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</si>
  <si>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</si>
  <si>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</si>
  <si>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</si>
  <si>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</si>
  <si>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</si>
  <si>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</si>
  <si>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</si>
  <si>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</si>
  <si>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</si>
  <si>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</si>
  <si>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</si>
  <si>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</si>
  <si>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</si>
  <si>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</si>
  <si>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</si>
  <si>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</si>
  <si>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</si>
  <si>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</si>
  <si>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</si>
  <si>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</si>
  <si>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</si>
  <si>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</si>
  <si>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</si>
  <si>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</si>
  <si>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</si>
  <si>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</si>
  <si>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</si>
  <si>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</si>
  <si>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</si>
  <si>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</si>
  <si>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</si>
  <si>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</si>
  <si>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</si>
  <si>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</si>
  <si>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</si>
  <si>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</si>
  <si>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</si>
  <si>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</si>
  <si>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</si>
  <si>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</si>
  <si>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</si>
  <si>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</si>
  <si>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</si>
  <si>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</si>
  <si>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</si>
  <si>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</si>
  <si>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</si>
  <si>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</si>
  <si>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</si>
  <si>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</si>
  <si>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</si>
  <si>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</si>
  <si>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</si>
  <si>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</si>
  <si>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</si>
  <si>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</si>
  <si>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</si>
  <si>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</si>
  <si>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</si>
  <si>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</si>
  <si>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</si>
  <si>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</si>
  <si>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</si>
  <si>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</si>
  <si>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</si>
  <si>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</si>
  <si>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</si>
  <si>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</si>
  <si>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</si>
  <si>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</si>
  <si>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</si>
  <si>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</si>
  <si>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</si>
  <si>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</si>
  <si>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</si>
  <si>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</si>
  <si>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</si>
  <si>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</si>
  <si>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</si>
  <si>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</si>
  <si>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</si>
  <si>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</si>
  <si>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</si>
  <si>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</si>
  <si>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</si>
  <si>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</si>
  <si>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</si>
  <si>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</si>
  <si>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</si>
  <si>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</si>
  <si>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</si>
  <si>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</si>
  <si>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</si>
  <si>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</si>
  <si>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</si>
  <si>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</si>
  <si>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</si>
  <si>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</si>
  <si>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</si>
  <si>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</si>
  <si>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</si>
  <si>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</si>
  <si>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</si>
  <si>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</si>
  <si>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</si>
  <si>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</si>
  <si>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</si>
  <si>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</si>
  <si>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</si>
  <si>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</si>
  <si>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</si>
  <si>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</si>
  <si>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</si>
  <si>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</si>
  <si>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</si>
  <si>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</si>
  <si>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</si>
  <si>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</si>
  <si>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</si>
  <si>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</si>
  <si>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</si>
  <si>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</si>
  <si>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</si>
  <si>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</si>
  <si>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</si>
  <si>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</si>
  <si>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</si>
  <si>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</si>
  <si>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</si>
  <si>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</si>
  <si>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</si>
  <si>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</si>
  <si>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</si>
  <si>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</si>
  <si>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</si>
  <si>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</si>
  <si>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</si>
  <si>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</si>
  <si>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</si>
  <si>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</si>
  <si>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</si>
  <si>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</si>
  <si>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</si>
  <si>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</si>
  <si>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</si>
  <si>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</si>
  <si>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</si>
  <si>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</si>
  <si>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</si>
  <si>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</si>
  <si>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</si>
  <si>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</si>
  <si>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</si>
  <si>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</si>
  <si>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</si>
  <si>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</si>
  <si>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</si>
  <si>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</si>
  <si>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</si>
  <si>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</si>
  <si>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</si>
  <si>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</si>
  <si>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</si>
  <si>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</si>
  <si>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</si>
  <si>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</si>
  <si>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</si>
  <si>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</si>
  <si>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</si>
  <si>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</si>
  <si>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</si>
  <si>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</si>
  <si>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</si>
  <si>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</si>
  <si>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</si>
  <si>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</si>
  <si>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</si>
  <si>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</si>
  <si>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</si>
  <si>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</si>
  <si>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</si>
  <si>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</si>
  <si>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</si>
  <si>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</si>
  <si>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</si>
  <si>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</si>
  <si>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</si>
  <si>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</si>
  <si>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</si>
  <si>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</si>
  <si>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</si>
  <si>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</si>
  <si>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</si>
  <si>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</si>
  <si>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</si>
  <si>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</si>
  <si>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</si>
  <si>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</si>
  <si>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</si>
  <si>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</si>
  <si>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</si>
  <si>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</si>
  <si>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</si>
  <si>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</si>
  <si>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</si>
  <si>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</si>
  <si>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</si>
  <si>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</si>
  <si>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</si>
  <si>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</si>
  <si>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</si>
  <si>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</si>
  <si>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</si>
  <si>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</si>
  <si>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</si>
  <si>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</si>
  <si>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</si>
  <si>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</si>
  <si>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</si>
  <si>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</si>
  <si>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</si>
  <si>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</si>
  <si>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</si>
  <si>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</si>
  <si>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</si>
  <si>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</si>
  <si>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</si>
  <si>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</si>
  <si>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</si>
  <si>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</si>
  <si>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</si>
  <si>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</si>
  <si>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</si>
  <si>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</si>
  <si>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</si>
  <si>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</si>
  <si>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</si>
  <si>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</si>
  <si>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</si>
  <si>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</si>
  <si>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</si>
  <si>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</si>
  <si>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</si>
  <si>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</si>
  <si>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</si>
  <si>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</si>
  <si>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</si>
  <si>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</si>
  <si>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</si>
  <si>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</si>
  <si>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</si>
  <si>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</si>
  <si>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</si>
  <si>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</si>
  <si>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</si>
  <si>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</si>
  <si>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</si>
  <si>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</si>
  <si>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</si>
  <si>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</si>
  <si>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</si>
  <si>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</si>
  <si>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</si>
  <si>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</si>
  <si>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</si>
  <si>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</si>
  <si>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</si>
  <si>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</si>
  <si>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</si>
  <si>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</si>
  <si>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</si>
  <si>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</si>
  <si>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</si>
  <si>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</si>
  <si>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</si>
  <si>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</si>
  <si>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</si>
  <si>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</si>
  <si>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</si>
  <si>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</si>
  <si>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</si>
  <si>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</si>
  <si>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</si>
  <si>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</si>
  <si>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</si>
  <si>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</si>
  <si>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</si>
  <si>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</si>
  <si>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</si>
  <si>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</si>
  <si>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</si>
  <si>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</si>
  <si>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</si>
  <si>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</si>
  <si>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</si>
  <si>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</si>
  <si>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</si>
  <si>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0510141460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</si>
  <si>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</si>
  <si>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</si>
  <si>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</si>
  <si>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</si>
  <si>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</si>
  <si>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</si>
  <si>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</si>
  <si>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</si>
  <si>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</si>
  <si>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</si>
  <si>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0510142140</t>
  </si>
  <si>
    <t>0810141600</t>
  </si>
  <si>
    <t>0810141610</t>
  </si>
  <si>
    <t>0810141640</t>
  </si>
  <si>
    <t>0810141680</t>
  </si>
  <si>
    <t>08101L1590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</si>
  <si>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</si>
  <si>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</si>
  <si>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</si>
  <si>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</si>
  <si>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</si>
  <si>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</si>
  <si>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</si>
  <si>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</si>
  <si>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</si>
  <si>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</si>
  <si>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</si>
  <si>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</si>
  <si>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</si>
  <si>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</si>
  <si>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</si>
  <si>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</si>
  <si>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</si>
  <si>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</si>
  <si>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</si>
  <si>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</si>
  <si>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</si>
  <si>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</si>
  <si>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</si>
  <si>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</si>
  <si>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</si>
  <si>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</si>
  <si>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</si>
  <si>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</si>
  <si>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</si>
  <si>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</si>
  <si>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</si>
  <si>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</si>
  <si>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</si>
  <si>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</si>
  <si>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</si>
  <si>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</si>
  <si>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</si>
  <si>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</si>
  <si>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</si>
  <si>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</si>
  <si>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</si>
  <si>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</si>
  <si>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</si>
  <si>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</si>
  <si>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</si>
  <si>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</si>
  <si>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</si>
  <si>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</si>
  <si>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</si>
  <si>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</si>
  <si>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</si>
  <si>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</si>
  <si>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</si>
  <si>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</si>
  <si>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</si>
  <si>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</si>
  <si>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</si>
  <si>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</si>
  <si>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</si>
  <si>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</si>
  <si>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</si>
  <si>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</si>
  <si>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</si>
  <si>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</si>
  <si>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</si>
  <si>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</si>
  <si>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</si>
  <si>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</si>
  <si>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</si>
  <si>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</si>
  <si>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</si>
  <si>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</si>
  <si>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</si>
  <si>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</si>
  <si>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</si>
  <si>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</si>
  <si>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</si>
  <si>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</si>
  <si>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</si>
  <si>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</si>
  <si>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</si>
  <si>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</si>
  <si>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</si>
  <si>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</si>
  <si>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</si>
  <si>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</si>
  <si>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0520270010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</si>
  <si>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</si>
  <si>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</si>
  <si>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</si>
  <si>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</si>
  <si>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</si>
  <si>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</si>
  <si>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</si>
  <si>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</si>
  <si>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</si>
  <si>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</si>
  <si>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</si>
  <si>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</si>
  <si>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</si>
  <si>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</si>
  <si>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</si>
  <si>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</si>
  <si>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</si>
  <si>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</si>
  <si>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</si>
  <si>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</si>
  <si>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</si>
  <si>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</si>
  <si>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</si>
  <si>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</si>
  <si>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</si>
  <si>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</si>
  <si>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</si>
  <si>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</si>
  <si>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</si>
  <si>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</si>
  <si>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</si>
  <si>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</si>
  <si>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</si>
  <si>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</si>
  <si>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</si>
  <si>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</si>
  <si>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</si>
  <si>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</si>
  <si>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</si>
  <si>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</si>
  <si>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</si>
  <si>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</si>
  <si>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</si>
  <si>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</si>
  <si>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</si>
  <si>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</si>
  <si>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</si>
  <si>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</si>
  <si>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</si>
  <si>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</si>
  <si>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</si>
  <si>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</si>
  <si>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</si>
  <si>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</si>
  <si>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</si>
  <si>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</si>
  <si>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</si>
  <si>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</si>
  <si>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</si>
  <si>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</si>
  <si>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</si>
  <si>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</si>
  <si>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</si>
  <si>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</si>
  <si>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</si>
  <si>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</si>
  <si>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</si>
  <si>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</si>
  <si>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</si>
  <si>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</si>
  <si>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</si>
  <si>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</si>
  <si>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</si>
  <si>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</si>
  <si>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</si>
  <si>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</si>
  <si>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</si>
  <si>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</si>
  <si>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</si>
  <si>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</si>
  <si>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</si>
  <si>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</si>
  <si>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</si>
  <si>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</si>
  <si>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</si>
  <si>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</si>
  <si>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</si>
  <si>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</si>
  <si>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</si>
  <si>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</si>
  <si>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</si>
  <si>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</si>
  <si>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</si>
  <si>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</si>
  <si>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</si>
  <si>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</si>
  <si>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</si>
  <si>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</si>
  <si>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</si>
  <si>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</si>
  <si>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</si>
  <si>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</si>
  <si>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</si>
  <si>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</si>
  <si>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</si>
  <si>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</si>
  <si>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</si>
  <si>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</si>
  <si>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</si>
  <si>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</si>
  <si>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</si>
  <si>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</si>
  <si>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</si>
  <si>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</si>
  <si>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</si>
  <si>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</si>
  <si>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</si>
  <si>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</si>
  <si>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</si>
  <si>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</si>
  <si>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</si>
  <si>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</si>
  <si>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</si>
  <si>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</si>
  <si>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</si>
  <si>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</si>
  <si>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</si>
  <si>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</si>
  <si>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</si>
  <si>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</si>
  <si>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</si>
  <si>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</si>
  <si>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</si>
  <si>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</si>
  <si>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</si>
  <si>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</si>
  <si>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</si>
  <si>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</si>
  <si>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</si>
  <si>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</si>
  <si>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</si>
  <si>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</si>
  <si>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</si>
  <si>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</si>
  <si>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</si>
  <si>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</si>
  <si>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</si>
  <si>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</si>
  <si>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</si>
  <si>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</si>
  <si>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</si>
  <si>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</si>
  <si>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</si>
  <si>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</si>
  <si>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</si>
  <si>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</si>
  <si>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</si>
  <si>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</si>
  <si>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</si>
  <si>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</si>
  <si>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</si>
  <si>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</si>
  <si>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</si>
  <si>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</si>
  <si>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</si>
  <si>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</si>
  <si>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</si>
  <si>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</si>
  <si>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</si>
  <si>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</si>
  <si>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</si>
  <si>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</si>
  <si>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</si>
  <si>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</si>
  <si>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</si>
  <si>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</si>
  <si>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</si>
  <si>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</si>
  <si>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</si>
  <si>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</si>
  <si>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</si>
  <si>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</si>
  <si>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</si>
  <si>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</si>
  <si>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</si>
  <si>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</si>
  <si>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</si>
  <si>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</si>
  <si>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</si>
  <si>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</si>
  <si>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</si>
  <si>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</si>
  <si>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</si>
  <si>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</si>
  <si>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</si>
  <si>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</si>
  <si>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</si>
  <si>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</si>
  <si>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</si>
  <si>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</si>
  <si>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</si>
  <si>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</si>
  <si>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</si>
  <si>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</si>
  <si>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</si>
  <si>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</si>
  <si>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</si>
  <si>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</si>
  <si>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Ведомство</t>
  </si>
  <si>
    <t>Целевая статья</t>
  </si>
  <si>
    <t>Вид расходов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</si>
  <si>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</si>
  <si>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</si>
  <si>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</si>
  <si>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</si>
  <si>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</si>
  <si>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</si>
  <si>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</si>
  <si>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</si>
  <si>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</si>
  <si>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</si>
  <si>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</si>
  <si>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</si>
  <si>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</si>
  <si>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</si>
  <si>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</si>
  <si>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</si>
  <si>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</si>
  <si>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</si>
  <si>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</si>
  <si>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</si>
  <si>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</si>
  <si>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</si>
  <si>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</si>
  <si>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</si>
  <si>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</si>
  <si>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</si>
  <si>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</si>
  <si>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</si>
  <si>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</si>
  <si>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</si>
  <si>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</si>
  <si>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</si>
  <si>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</si>
  <si>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</si>
  <si>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</si>
  <si>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</si>
  <si>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</si>
  <si>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</si>
  <si>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</si>
  <si>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</si>
  <si>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</si>
  <si>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</si>
  <si>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</si>
  <si>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</si>
  <si>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</si>
  <si>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</si>
  <si>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</si>
  <si>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</si>
  <si>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</si>
  <si>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</si>
  <si>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</si>
  <si>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</si>
  <si>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</si>
  <si>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</si>
  <si>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</si>
  <si>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</si>
  <si>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</si>
  <si>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</si>
  <si>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</si>
  <si>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</si>
  <si>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</si>
  <si>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</si>
  <si>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</si>
  <si>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</si>
  <si>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</si>
  <si>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</si>
  <si>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</si>
  <si>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</si>
  <si>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</si>
  <si>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</si>
  <si>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</si>
  <si>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</si>
  <si>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</si>
  <si>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</si>
  <si>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</si>
  <si>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</si>
  <si>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</si>
  <si>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</si>
  <si>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</si>
  <si>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</si>
  <si>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</si>
  <si>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</si>
  <si>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</si>
  <si>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</si>
  <si>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</si>
  <si>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</si>
  <si>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</si>
  <si>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</si>
  <si>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</si>
  <si>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</si>
  <si>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</si>
  <si>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</si>
  <si>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</si>
  <si>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</si>
  <si>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</si>
  <si>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</si>
  <si>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</si>
  <si>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</si>
  <si>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</si>
  <si>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</si>
  <si>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</si>
  <si>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</si>
  <si>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</si>
  <si>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</si>
  <si>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</si>
  <si>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</si>
  <si>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</si>
  <si>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</si>
  <si>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</si>
  <si>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</si>
  <si>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</si>
  <si>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</si>
  <si>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</si>
  <si>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</si>
  <si>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</si>
  <si>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</si>
  <si>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</si>
  <si>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</si>
  <si>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</si>
  <si>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</si>
  <si>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</si>
  <si>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</si>
  <si>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</si>
  <si>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</si>
  <si>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</si>
  <si>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</si>
  <si>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</si>
  <si>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</si>
  <si>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</si>
  <si>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</si>
  <si>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</si>
  <si>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</si>
  <si>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</si>
  <si>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</si>
  <si>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</si>
  <si>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</si>
  <si>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</si>
  <si>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</si>
  <si>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</si>
  <si>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</si>
  <si>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</si>
  <si>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</si>
  <si>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</si>
  <si>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</si>
  <si>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</si>
  <si>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</si>
  <si>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</si>
  <si>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</si>
  <si>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</si>
  <si>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</si>
  <si>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</si>
  <si>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</si>
  <si>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</si>
  <si>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</si>
  <si>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</si>
  <si>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</si>
  <si>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</si>
  <si>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</si>
  <si>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</si>
  <si>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</si>
  <si>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</si>
  <si>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</si>
  <si>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</si>
  <si>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</si>
  <si>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</si>
  <si>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</si>
  <si>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</si>
  <si>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</si>
  <si>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</si>
  <si>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</si>
  <si>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</si>
  <si>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</si>
  <si>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</si>
  <si>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</si>
  <si>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</si>
  <si>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</si>
  <si>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</si>
  <si>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</si>
  <si>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</si>
  <si>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</si>
  <si>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</si>
  <si>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</si>
  <si>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</si>
  <si>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</si>
  <si>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</si>
  <si>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</si>
  <si>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</si>
  <si>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</si>
  <si>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</si>
  <si>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</si>
  <si>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</si>
  <si>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</si>
  <si>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</si>
  <si>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</si>
  <si>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</si>
  <si>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</si>
  <si>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</si>
  <si>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</si>
  <si>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</si>
  <si>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</si>
  <si>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</si>
  <si>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</si>
  <si>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</si>
  <si>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</si>
  <si>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</si>
  <si>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</si>
  <si>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</si>
  <si>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</si>
  <si>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</si>
  <si>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</si>
  <si>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</si>
  <si>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</si>
  <si>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</si>
  <si>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</si>
  <si>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</si>
  <si>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</si>
  <si>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</si>
  <si>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</si>
  <si>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</si>
  <si>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</si>
  <si>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</si>
  <si>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</si>
  <si>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</si>
  <si>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</si>
  <si>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</si>
  <si>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</si>
  <si>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</si>
  <si>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</si>
  <si>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</si>
  <si>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</si>
  <si>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</si>
  <si>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</si>
  <si>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</si>
  <si>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</si>
  <si>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0110171300</t>
  </si>
  <si>
    <t>0110171290</t>
  </si>
  <si>
    <t>Предоставление грантов на реализацию проектов победителями в рамках конкурса поддержки локальных инициатив СО НКО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</si>
  <si>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</si>
  <si>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</si>
  <si>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</si>
  <si>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</si>
  <si>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</si>
  <si>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</si>
  <si>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</si>
  <si>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</si>
  <si>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</si>
  <si>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</si>
  <si>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</si>
  <si>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</si>
  <si>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</si>
  <si>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</si>
  <si>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</si>
  <si>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</si>
  <si>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</si>
  <si>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</si>
  <si>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</si>
  <si>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</si>
  <si>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</si>
  <si>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</si>
  <si>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</si>
  <si>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</si>
  <si>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</si>
  <si>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</si>
  <si>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</si>
  <si>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</si>
  <si>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</si>
  <si>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</si>
  <si>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</si>
  <si>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</si>
  <si>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</si>
  <si>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</si>
  <si>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</si>
  <si>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</si>
  <si>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</si>
  <si>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</si>
  <si>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</si>
  <si>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</si>
  <si>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</si>
  <si>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</si>
  <si>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тыс.руб.</t>
  </si>
  <si>
    <t>0113</t>
  </si>
  <si>
    <t>0408</t>
  </si>
  <si>
    <t>1102</t>
  </si>
  <si>
    <t/>
  </si>
  <si>
    <t>0106</t>
  </si>
  <si>
    <t>0111</t>
  </si>
  <si>
    <t>1301</t>
  </si>
  <si>
    <t>0412</t>
  </si>
  <si>
    <t>0407</t>
  </si>
  <si>
    <t>0603</t>
  </si>
  <si>
    <t>0605</t>
  </si>
  <si>
    <t>0907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</si>
  <si>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</si>
  <si>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</si>
  <si>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</si>
  <si>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</si>
  <si>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</si>
  <si>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</si>
  <si>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</si>
  <si>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</si>
  <si>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</si>
  <si>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</si>
  <si>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</si>
  <si>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1101</t>
  </si>
  <si>
    <t>0104</t>
  </si>
  <si>
    <t>0309</t>
  </si>
  <si>
    <t>0314</t>
  </si>
  <si>
    <t>0409</t>
  </si>
  <si>
    <t>0502</t>
  </si>
  <si>
    <t>0503</t>
  </si>
  <si>
    <t>0505</t>
  </si>
  <si>
    <t>0501</t>
  </si>
  <si>
    <t>1001</t>
  </si>
  <si>
    <t>0105</t>
  </si>
  <si>
    <t>0310</t>
  </si>
  <si>
    <t>0102</t>
  </si>
  <si>
    <t>1103</t>
  </si>
  <si>
    <t>1105</t>
  </si>
  <si>
    <t>0107</t>
  </si>
  <si>
    <t>0103</t>
  </si>
  <si>
    <t>91900SP040</t>
  </si>
  <si>
    <t>14203SP080</t>
  </si>
  <si>
    <t>Софинансирование проектов инициативного бюджетирования</t>
  </si>
  <si>
    <t>03201L5170</t>
  </si>
  <si>
    <t>Поддержка творческой деятельности и техническое оснащение детских и кукольных театров</t>
  </si>
  <si>
    <t>919002Ф180</t>
  </si>
  <si>
    <t>Обеспечение условий для развития физической культуры и массового спорта</t>
  </si>
  <si>
    <t>101R100000</t>
  </si>
  <si>
    <t>Основное мероприятие "Федеральный проект "Дорожная сеть"</t>
  </si>
  <si>
    <t>101R153930</t>
  </si>
  <si>
    <t>Финансовое обеспечение дорожной деятельности в рамках реализации национального проекта "Безопасные и качественные автомобильные дороги"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</si>
  <si>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</si>
  <si>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10106ST040</t>
  </si>
  <si>
    <t>131F200000</t>
  </si>
  <si>
    <t>Основное мероприятие "Федеральный проект "Формирование комфортной городской среды"</t>
  </si>
  <si>
    <t>131F2L5550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</si>
  <si>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</si>
  <si>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</si>
  <si>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13201SЖ090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</si>
  <si>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</si>
  <si>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081P200000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</si>
  <si>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</si>
  <si>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081P252320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</si>
  <si>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</si>
  <si>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10201ST200</t>
  </si>
  <si>
    <t>Изъятие земельных участков и объектов недвижимости, имущества для реконструкции дорожных объектов города Перми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</si>
  <si>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</si>
  <si>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</si>
  <si>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919002С260</t>
  </si>
  <si>
    <t>Возмещение хозяйствующим субъектам недополученных доходов от перевозки отдельных категорий граждан с использованием социальных проездных документов</t>
  </si>
  <si>
    <t>051022Ф200</t>
  </si>
  <si>
    <t>Капитальный ремонт стадиона "Гайва" с заменой футбольного поля</t>
  </si>
  <si>
    <t>051022Ф130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</si>
  <si>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</si>
  <si>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>153032С020</t>
  </si>
  <si>
    <t>Обеспечение жильем молодых семей</t>
  </si>
  <si>
    <t>122042T150</t>
  </si>
  <si>
    <t>10201ST04Z</t>
  </si>
  <si>
    <t>10201ST040</t>
  </si>
  <si>
    <t>10201ST045</t>
  </si>
  <si>
    <t>121012T080</t>
  </si>
  <si>
    <t>122012T160</t>
  </si>
  <si>
    <t>122052T150</t>
  </si>
  <si>
    <t>919002T060</t>
  </si>
  <si>
    <t>08101SP040</t>
  </si>
  <si>
    <t>08101SP044</t>
  </si>
  <si>
    <t>08101SP046</t>
  </si>
  <si>
    <t>08101SP04A</t>
  </si>
  <si>
    <t>08201SP040</t>
  </si>
  <si>
    <t>08201SP049</t>
  </si>
  <si>
    <t>08201SP04В</t>
  </si>
  <si>
    <t>08201SP04С</t>
  </si>
  <si>
    <t>08201SP04D</t>
  </si>
  <si>
    <t>08201SP047</t>
  </si>
  <si>
    <t>05101SP040</t>
  </si>
  <si>
    <t>05101SP043</t>
  </si>
  <si>
    <t>10201ST04A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</si>
  <si>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</si>
  <si>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</si>
  <si>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</si>
  <si>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</si>
  <si>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</si>
  <si>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"Организация дорожного движения и развитие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</si>
  <si>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</si>
  <si>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</si>
  <si>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</si>
  <si>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</si>
  <si>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</si>
  <si>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</si>
  <si>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</si>
  <si>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</si>
  <si>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</si>
  <si>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</si>
  <si>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Основное мероприятие "Формирование земельных участков на торги под жилищное и иное строительство"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</si>
  <si>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</si>
  <si>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</si>
  <si>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</si>
  <si>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</si>
  <si>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</si>
  <si>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</si>
  <si>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</si>
  <si>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</si>
  <si>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Основное мероприятие "Формирование рекреационно привлекательных ландшафтов путем создания рекреационных зон и мест отдыха"</t>
  </si>
  <si>
    <t>Основное мероприятие "Организация городских конкурсов социально значимых проектов в сфере экологии и природопользования"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</si>
  <si>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</si>
  <si>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</si>
  <si>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Реализация мероприятий ведомственной целевой программы "Регулирование численности безнадзорных собак на территории города Перми"</t>
  </si>
  <si>
    <t>Муниципальная программа "Культура города Перми"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</si>
  <si>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</si>
  <si>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</si>
  <si>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</si>
  <si>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</si>
  <si>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</si>
  <si>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</si>
  <si>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</si>
  <si>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Муниципальная программа "Общественное согласие"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</si>
  <si>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</si>
  <si>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</si>
  <si>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</si>
  <si>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</si>
  <si>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"Профилактика потребления психоактивных веществ"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</si>
  <si>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</si>
  <si>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</si>
  <si>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</si>
  <si>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</si>
  <si>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</si>
  <si>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Подпрограмма "Организация оздоровления и отдыха детей города Перми"</t>
  </si>
  <si>
    <t>Основное мероприятие "Организация отдыха детей в детских лагерях палаточного типа, лагерях досуга и отдыха"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</si>
  <si>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</si>
  <si>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</si>
  <si>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</si>
  <si>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</si>
  <si>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</si>
  <si>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</si>
  <si>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</si>
  <si>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</si>
  <si>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</si>
  <si>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Основное мероприятие "Предоставление дополнительных мер социальной поддержки отдельным категориям граждан"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</si>
  <si>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</si>
  <si>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</si>
  <si>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</si>
  <si>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</si>
  <si>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</si>
  <si>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</si>
  <si>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</si>
  <si>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</si>
  <si>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</si>
  <si>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</si>
  <si>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</si>
  <si>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</si>
  <si>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</si>
  <si>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</si>
  <si>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</si>
  <si>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</si>
  <si>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</si>
  <si>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</si>
  <si>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</si>
  <si>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</si>
  <si>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</si>
  <si>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</si>
  <si>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</si>
  <si>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</si>
  <si>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</si>
  <si>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</si>
  <si>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</si>
  <si>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</si>
  <si>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</si>
  <si>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</si>
  <si>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</si>
  <si>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41" г. Перми</t>
  </si>
  <si>
    <t>Строительство спортивной площадки МАОУ "СОШ № 115" г. Перми</t>
  </si>
  <si>
    <t>Строительство спортивной площадки МАОУ "СОШ № 25" г. Перми</t>
  </si>
  <si>
    <t>Строительство спортивной площадки МАОУ "СОШ № 82" г. Перми</t>
  </si>
  <si>
    <t>Основное мероприятие "Оснащение оборудованием, мебелью, инвентарем вновь созданных мест для обучающихся образовательных организаций"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</si>
  <si>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</si>
  <si>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</si>
  <si>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</si>
  <si>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</si>
  <si>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</si>
  <si>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профилактике повторной преступности среди несовершеннолетних"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</si>
  <si>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</si>
  <si>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"Организация и проведение мероприятий в области образования"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</si>
  <si>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</si>
  <si>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</si>
  <si>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</si>
  <si>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</si>
  <si>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</si>
  <si>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</si>
  <si>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</si>
  <si>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"Выполнение государственных полномочий по образованию комиссий по делам несовершеннолетних и защите их прав и организация их деятельности"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</si>
  <si>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</si>
  <si>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</si>
  <si>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</si>
  <si>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</si>
  <si>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</si>
  <si>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</si>
  <si>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</si>
  <si>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</si>
  <si>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"Выполнение комплекса мероприятий по содержанию и ремонту автомобильных дорог и элементов дорог"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</si>
  <si>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</si>
  <si>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</si>
  <si>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</si>
  <si>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</si>
  <si>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Муниципальная программа "Развитие системы жилищно-коммунального хозяйства в городе Перми"</t>
  </si>
  <si>
    <t>Подпрограмма "Обеспечение эффективного управления многоквартирными домами в городе Перми"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</si>
  <si>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</si>
  <si>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Муниципальная программа "Экономическое развитие города Перми"</t>
  </si>
  <si>
    <t>Подпрограмма "Развитие потребительского рынка"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</si>
  <si>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</si>
  <si>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"Демонтаж самовольно установленных и незаконно размещенных движимых объектов"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</si>
  <si>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</si>
  <si>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</si>
  <si>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</si>
  <si>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</si>
  <si>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</si>
  <si>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</si>
  <si>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Основное мероприятие "Обеспечение жителей местами массового отдыха у воды"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</si>
  <si>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</si>
  <si>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</si>
  <si>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</si>
  <si>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</si>
  <si>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</si>
  <si>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</si>
  <si>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</si>
  <si>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</si>
  <si>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</si>
  <si>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"Компенсационные посадки зеленых насаждений"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</si>
  <si>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</si>
  <si>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</si>
  <si>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</si>
  <si>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</si>
  <si>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</si>
  <si>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</si>
  <si>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</si>
  <si>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</si>
  <si>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</si>
  <si>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</si>
  <si>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</si>
  <si>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водопроводных сетей в микрорайоне "Висим" Мотовилихинского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</si>
  <si>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</si>
  <si>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</si>
  <si>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</si>
  <si>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</si>
  <si>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Основное мероприятие "Научно-исследовательские работы в области развития систем коммунальной инфраструктуры"</t>
  </si>
  <si>
    <t>Основное мероприятие "Оформление в муниципальную собственность набережной реки Камы"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</si>
  <si>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</si>
  <si>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</si>
  <si>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</si>
  <si>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индивидуальной жилой застройки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</si>
  <si>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</si>
  <si>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Муниципальная программа "Обеспечение жильем жителей города Перми"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</si>
  <si>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</si>
  <si>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</si>
  <si>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</si>
  <si>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"Организация противооползневых мероприятий"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</si>
  <si>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</si>
  <si>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</si>
  <si>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Реконструкция здания МАОУ "СОШ № 93" г. Перми (пристройка нового корпуса)</t>
  </si>
  <si>
    <t>Строительство нового корпуса МАОУ "Гимназия № 3" г. Перми</t>
  </si>
  <si>
    <t>Реконструкция здания МБОУ "Гимназия № 17" г. Перми (пристройка нового корпуса)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</si>
  <si>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</si>
  <si>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</si>
  <si>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Реконструкция ледовой арены МАУ ДО "ДЮЦ "Здоровье"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</si>
  <si>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</si>
  <si>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</si>
  <si>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</si>
  <si>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</si>
  <si>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</si>
  <si>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Реконструкция здания МАУК "Театр юного зрителя"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</si>
  <si>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</si>
  <si>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Строительство спортивной базы "Летающий лыжник" г. Перми, ул. Тихая, 22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</si>
  <si>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"Летающий лыжник" г. Перми, ул. Тихая, 22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</si>
  <si>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</si>
  <si>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приведению в нормативное состояние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</si>
  <si>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</si>
  <si>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</si>
  <si>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10201ST04N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</si>
  <si>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</si>
  <si>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</si>
  <si>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</si>
  <si>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</si>
  <si>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</si>
  <si>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</si>
  <si>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</si>
  <si>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</si>
  <si>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</si>
  <si>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</si>
  <si>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</si>
  <si>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</si>
  <si>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</si>
  <si>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</si>
  <si>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Основное мероприятие "Выполнение комплекса работ по строительству и реконструкции территорий общего пользования"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</si>
  <si>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</si>
  <si>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</si>
  <si>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</si>
  <si>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</si>
  <si>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</si>
  <si>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"Выполнение комплекса мероприятий по приведению в нормативное состояние трамвайных путей"</t>
  </si>
  <si>
    <t>Основное мероприятие "Выполнение функции заказчика в сфере организации дорожного движения"</t>
  </si>
  <si>
    <t>Основное мероприятие "Совершенствование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движением"</t>
  </si>
  <si>
    <t>Основное мероприятие "Обустройство улично-дорожной сети города Перми светофорными объектами"</t>
  </si>
  <si>
    <t>Основное мероприятие "Повышение эффективности в организации и функционировании мест паркования транспортных средств"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</si>
  <si>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</si>
  <si>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</si>
  <si>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</si>
  <si>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</si>
  <si>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</si>
  <si>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</si>
  <si>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</si>
  <si>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</si>
  <si>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</si>
  <si>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Ежегодная премия города Перми "Преодоление"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</si>
  <si>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</si>
  <si>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</si>
  <si>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</si>
  <si>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</si>
  <si>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</si>
  <si>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</si>
  <si>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</si>
  <si>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</si>
  <si>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Подпрограмма "Ликвидация аварийного и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</si>
  <si>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</si>
  <si>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</si>
  <si>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</si>
  <si>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"Создание условий для занятий физической культурой и спортом"</t>
  </si>
  <si>
    <t>Реализация проекта "Мы выбираем спорт!"</t>
  </si>
  <si>
    <t>Стипендии Главы города Перми-главы администрации города Перми "Спортивные надежды"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</si>
  <si>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</si>
  <si>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</si>
  <si>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Основное мероприятие "Переселение граждан города Перми из непригодного для проживания и аварийного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</si>
  <si>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</si>
  <si>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</si>
  <si>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Основное мероприятие "Исполнение судебных решений о предоставлении благоустроенного жилья"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</si>
  <si>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</si>
  <si>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</si>
  <si>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</si>
  <si>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</si>
  <si>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</si>
  <si>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</si>
  <si>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</si>
  <si>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</si>
  <si>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Целевая субсидия на содержание муниципального автономного учреждения "Физкультурно-спортивный центр "Спартак" г. Перми</t>
  </si>
  <si>
    <t>квср</t>
  </si>
  <si>
    <t>раздел</t>
  </si>
  <si>
    <t>цс</t>
  </si>
  <si>
    <t>наимен</t>
  </si>
  <si>
    <t>Основное мероприятие «Организация работ по созданию и содержанию мест (площадок) накопления твердых коммунальных отходов»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</si>
  <si>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 Перми (пристройка нового корпуса)</t>
  </si>
  <si>
    <t>Основное мероприятие «Выполнение комплекса мероприятий по строительству (реконструкции) искусственных дорожных сооружений, предназначенных для движения пешеходов»</t>
  </si>
  <si>
    <t>1410600000</t>
  </si>
  <si>
    <t>Основное мероприятие «Сокращение негативного воздействия на окружающую среду»</t>
  </si>
  <si>
    <t>1410622170</t>
  </si>
  <si>
    <t>Проведение мероприятий по дератизации</t>
  </si>
  <si>
    <t>0320200660</t>
  </si>
  <si>
    <t>Целевая субсидия на содержание «Парка им. Свердлова»</t>
  </si>
  <si>
    <t>081P251590</t>
  </si>
  <si>
    <t>1750271330</t>
  </si>
  <si>
    <t>Возмещение затрат по проведению капитального ремонта общего имущества многоквартирных домов</t>
  </si>
  <si>
    <t>1710700000</t>
  </si>
  <si>
    <t>Основное мероприятие «Муниципальная поддержка газификации жилых домов в микрорайонах индивидуальной застройки»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</si>
  <si>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</si>
  <si>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</si>
  <si>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1310171290</t>
  </si>
  <si>
    <t>Поддержка мероприятий повышения уровня благоустройства дворовых территорий многоквартирных домов города Перми</t>
  </si>
  <si>
    <t>08201SР045</t>
  </si>
  <si>
    <t>10201ST04R</t>
  </si>
  <si>
    <t>10201ST04T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</si>
  <si>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</si>
  <si>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12204ST150</t>
  </si>
  <si>
    <t>03202L5190</t>
  </si>
  <si>
    <t>Поддержка отрасли культуры</t>
  </si>
  <si>
    <t>131F255550</t>
  </si>
  <si>
    <t>Реализация программ формирования современной городской среды</t>
  </si>
  <si>
    <t>1020142520</t>
  </si>
  <si>
    <t>Строительство системы очистных сооружений и водоотвода ливневых стоков на набережной реки Камы</t>
  </si>
  <si>
    <t>10104SЖ410</t>
  </si>
  <si>
    <t>Развитие городского пространства</t>
  </si>
  <si>
    <t>10105SЖ410</t>
  </si>
  <si>
    <t>10202SЖ410</t>
  </si>
  <si>
    <t>12104ST080</t>
  </si>
  <si>
    <t>12205ST150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</si>
  <si>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</si>
  <si>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</si>
  <si>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</si>
  <si>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</si>
  <si>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151F300000</t>
  </si>
  <si>
    <t>Основное мероприятие «Федеральный проект "Обеспечение устойчивого сокращения непригодного для проживания жилищного фонда"</t>
  </si>
  <si>
    <t>151F309502</t>
  </si>
  <si>
    <t>Обеспечение устойчивого сокращения непригодного для проживания жилищного фонда</t>
  </si>
  <si>
    <t>151F309602</t>
  </si>
  <si>
    <t>Реализация мероприятий по обеспечению устойчивого сокращения непригодного для проживания жилого фонда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</si>
  <si>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</si>
  <si>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</si>
  <si>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9150021240</t>
  </si>
  <si>
    <t>Мероприятия по пропаганде ответственного отношения к животным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</si>
  <si>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</si>
  <si>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</si>
  <si>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1740200000</t>
  </si>
  <si>
    <t>Основное мероприятие «Финансовое обеспечение денежных обязательств муниципального унитарного предприятия»</t>
  </si>
  <si>
    <t>1740271260</t>
  </si>
  <si>
    <t>13101SЖ090</t>
  </si>
  <si>
    <t>1730421450</t>
  </si>
  <si>
    <t>Благоустройство придомовой территории муниципального жилищного фонда</t>
  </si>
  <si>
    <t>Раздел,подраздел</t>
  </si>
  <si>
    <t>Уточненный план</t>
  </si>
  <si>
    <t>В том числе</t>
  </si>
  <si>
    <t>кассовый план на отчетный период</t>
  </si>
  <si>
    <t>средства бюджетов других уровней</t>
  </si>
  <si>
    <t>бюджетные инвестиции</t>
  </si>
  <si>
    <t>уточненный годовой план</t>
  </si>
  <si>
    <t>кассовый план</t>
  </si>
  <si>
    <t>033A100000</t>
  </si>
  <si>
    <t>033A154540</t>
  </si>
  <si>
    <t>Основное мероприятие "Федеральный проект "Культурная среда"</t>
  </si>
  <si>
    <t>Создание модельных муниципальных библиотек</t>
  </si>
  <si>
    <t>0504</t>
  </si>
  <si>
    <t>Прикладные научные исследования в области жилищно-коммунального хозяйства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</si>
  <si>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– площадь Гайдара)</t>
  </si>
  <si>
    <t>9190024740</t>
  </si>
  <si>
    <t>Возврат средств в бюджет Пермского края на обеспечение работников учреждений бюджетной сферы Пермского края путевками на санаторно-курортное лечение и оздоровление</t>
  </si>
  <si>
    <t>051022Ф090</t>
  </si>
  <si>
    <t>Обеспечение качественным спортивным инвентарем и оборудованием муниципальных спортивных школ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</si>
  <si>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</si>
  <si>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</si>
  <si>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9190024750</t>
  </si>
  <si>
    <t>Возврат средств в бюджет Пермского края на 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</si>
  <si>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>073E200000</t>
  </si>
  <si>
    <t>Основное мероприятие "Федеральный проект "Успех каждого ребенка"</t>
  </si>
  <si>
    <t>073E262352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</si>
  <si>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</si>
  <si>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</si>
  <si>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</si>
  <si>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Строительство здания для размещения дошкольного образовательного учреждения по ул. Байкальской, 26а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</si>
  <si>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"Соединение ул. Старцева – проспект Октябрят – ул. Восстания")</t>
  </si>
  <si>
    <t>Водное хозяйство</t>
  </si>
  <si>
    <t>1110900000</t>
  </si>
  <si>
    <t>Основное мероприятие «Выполнение комплекса мероприятий по содержанию и ремонту гидротехнических сооружений»</t>
  </si>
  <si>
    <t>0406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</si>
  <si>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</si>
  <si>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</si>
  <si>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0210400000</t>
  </si>
  <si>
    <t>0210441040</t>
  </si>
  <si>
    <t>1020142570</t>
  </si>
  <si>
    <t>Реконструкция ул. Героев Хасана от ул. Хлебозаводская до ул. Василия Васильева</t>
  </si>
  <si>
    <t>1220123380</t>
  </si>
  <si>
    <t>Приобретение бланков документов, обеспечивающих работу перевозчиков на муниципальных маршрутах</t>
  </si>
  <si>
    <t>1010621560</t>
  </si>
  <si>
    <t>Контрольный департамент администрации города Перми</t>
  </si>
  <si>
    <t>9120000000</t>
  </si>
  <si>
    <t>Повышение уровня благоустройства территории города Перми</t>
  </si>
  <si>
    <t>9120000590</t>
  </si>
  <si>
    <t>950</t>
  </si>
  <si>
    <t>0610181060</t>
  </si>
  <si>
    <t>Предоставление многодетным семьям единовременной денежной выплаты взамен предоставления земельного участка в собственность бесплатно</t>
  </si>
  <si>
    <t>16201SП150</t>
  </si>
  <si>
    <t>Приведение в нормативное состояние помещений, приобретение и установка модульных конструкций</t>
  </si>
  <si>
    <t>Организация и проведение мероприятий в сфере культуры на территории Пермского края</t>
  </si>
  <si>
    <t>031012К030</t>
  </si>
  <si>
    <t>083022Ф130</t>
  </si>
  <si>
    <t>9190024730</t>
  </si>
  <si>
    <t>Возврат средств в бюджет Пермского края на обеспечение условий для развития физической культуры и массового спорта</t>
  </si>
  <si>
    <t>Возмещение затрат по благоустройству придомовых территорий многоквартирных домов города Перми</t>
  </si>
  <si>
    <t>0810141690</t>
  </si>
  <si>
    <t>Реконструкция здания МАДОУ "Детский сад "IT мир" г. Перми</t>
  </si>
  <si>
    <t>08101SН070</t>
  </si>
  <si>
    <t>0820141180</t>
  </si>
  <si>
    <t>Строительство нового корпуса здания МАОУ «СОШ № 42» г. Перми по адресу: ул. Нестерова, 18 в г. Перми</t>
  </si>
  <si>
    <t>102R1ST04D</t>
  </si>
  <si>
    <t>102R1ST040</t>
  </si>
  <si>
    <t>13202SЖ090</t>
  </si>
  <si>
    <t>919002Я110</t>
  </si>
  <si>
    <t>Конкурс представительных органов муниципальных районов и городских округов Пермского края на лучшую организацию работы муниципальных молодежных парламентов</t>
  </si>
  <si>
    <t xml:space="preserve"> 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</si>
  <si>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</si>
  <si>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</si>
  <si>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</si>
  <si>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</si>
  <si>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</si>
  <si>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</si>
  <si>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</si>
  <si>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</si>
  <si>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</si>
  <si>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</si>
  <si>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</si>
  <si>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</si>
  <si>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</si>
  <si>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</si>
  <si>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</si>
  <si>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</si>
  <si>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102R100000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</si>
  <si>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</si>
  <si>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Предоставление финансовой помощи для погашения денежных обязательств и обязательных платежей, и восстановления платежеспособности МУП "ГКТХ"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</si>
  <si>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</si>
  <si>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Обеспечение деятельности (выполнение работ, оказание услуг) муниципальных учреждений (организаций)</t>
  </si>
  <si>
    <t>Утвержденный годовой бюджет     (с учетом изменений, внесенных решением Пермской городской Думы № 304 )</t>
  </si>
  <si>
    <t>0820142550</t>
  </si>
  <si>
    <t>Строительство здания общеобразовательного учреждения по ул. Карпинского, 77а</t>
  </si>
  <si>
    <t>0510300920</t>
  </si>
  <si>
    <t>Целевая субсидия на содержание муниципального имущества не входящего в состав муниципальной услуги</t>
  </si>
  <si>
    <t>0520200950</t>
  </si>
  <si>
    <t>Целевая субсидия на содержание лыжной базы МБУ СШОР «Закамск» г. Перми</t>
  </si>
  <si>
    <t>10201SТ200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</si>
  <si>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</si>
  <si>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</si>
  <si>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1220221290</t>
  </si>
  <si>
    <t>Призовые выплаты по конкурсу профессионального мастерства</t>
  </si>
  <si>
    <t>151F367483</t>
  </si>
  <si>
    <t>Обеспечение устойчивого сокращения непригодного для проживания жилого фонда</t>
  </si>
  <si>
    <t>91900R5500</t>
  </si>
  <si>
    <t>Призовые выплаты за достижение показателей деятельности органов исполнительной власти субъектов Российской Федерации</t>
  </si>
  <si>
    <t>12204ST220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</si>
  <si>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транспор-та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г.Перми</t>
  </si>
  <si>
    <t>9190070450</t>
  </si>
  <si>
    <t>Единовременная премия обучающимся, награжденным знаком отличия Пермского края "Гордость Пермского края"</t>
  </si>
  <si>
    <t>03301L299F</t>
  </si>
  <si>
    <t>Субсидии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годы", за счет средств резервного фонда Правительства Российской Федерации</t>
  </si>
  <si>
    <t>919002H020</t>
  </si>
  <si>
    <t>919002C030</t>
  </si>
  <si>
    <t>Организация и проведение мероприятий с семьями и детьми, создание среды, дружественной к детям</t>
  </si>
  <si>
    <t>08101SН04A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</si>
  <si>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</si>
  <si>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10201ST220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</si>
  <si>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</si>
  <si>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12205ST220</t>
  </si>
  <si>
    <t>Возмещение затрат, связанных с организацией перевозки отдельных категорий граждан с использованием региональных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</si>
  <si>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919002С420</t>
  </si>
  <si>
    <t>Целевая субсидия на содержание лыжной базы МБУ "СШ "Закамск" г. Перми</t>
  </si>
  <si>
    <t>10201SТ280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</si>
  <si>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</si>
  <si>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Исполнено</t>
  </si>
  <si>
    <t>% исполнения</t>
  </si>
  <si>
    <t>Приложение № 3</t>
  </si>
  <si>
    <t>к решению Пермской городской Думы</t>
  </si>
  <si>
    <t>от</t>
  </si>
  <si>
    <t>№</t>
  </si>
  <si>
    <t>Отчет об исполнении расходов города Перми по ведомственной структуре расходов бюджета за 2019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</si>
</sst>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"/>
    <numFmt numFmtId="165" formatCode="?"/>
    <numFmt numFmtId="166" formatCode="#,##0.00000"/>
    <numFmt numFmtId="167" formatCode="#,##0.0"/>
  </numFmts>
  <fonts count="13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8"/>
      <name val="Arial Cyr"/>
    </font>
    <font>
      <sz val="9"/>
      <color indexed="8"/>
      <name val="Calibri"/>
      <family val="2"/>
      <charset val="204"/>
    </font>
    <font>
      <sz val="8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4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/>
    <xf numFmtId="0" fontId="3" fillId="0" borderId="1" xfId="0" applyFont="1" applyBorder="1"/>
    <xf numFmtId="0" fontId="0" fillId="2" borderId="0" xfId="0" applyFill="1"/>
    <xf numFmtId="49" fontId="2" fillId="0" borderId="2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center" vertical="center" wrapText="1"/>
    </xf>
    <xf numFmtId="49" fontId="2" fillId="0" borderId="3" xfId="0" applyNumberFormat="1" applyFont="1" applyBorder="1" applyAlignment="1" applyProtection="1">
      <alignment horizontal="left" vertical="center" wrapText="1"/>
    </xf>
    <xf numFmtId="164" fontId="2" fillId="0" borderId="3" xfId="0" applyNumberFormat="1" applyFont="1" applyBorder="1" applyAlignment="1" applyProtection="1">
      <alignment horizontal="right" vertical="center" wrapText="1"/>
    </xf>
    <xf numFmtId="165" fontId="2" fillId="0" borderId="3" xfId="0" applyNumberFormat="1" applyFont="1" applyBorder="1" applyAlignment="1" applyProtection="1">
      <alignment horizontal="left" vertical="center" wrapText="1"/>
    </xf>
    <xf numFmtId="164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left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49" fontId="5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64" fontId="5" fillId="4" borderId="0" xfId="0" applyNumberFormat="1" applyFont="1" applyFill="1" applyBorder="1" applyAlignment="1">
      <alignment horizontal="right" vertical="center"/>
    </xf>
    <xf numFmtId="0" fontId="5" fillId="4" borderId="1" xfId="0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left" vertical="center" wrapText="1"/>
    </xf>
    <xf numFmtId="164" fontId="6" fillId="4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left" vertical="center" wrapText="1"/>
    </xf>
    <xf numFmtId="164" fontId="5" fillId="4" borderId="1" xfId="0" applyNumberFormat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left" vertical="center" wrapText="1"/>
    </xf>
    <xf numFmtId="49" fontId="9" fillId="4" borderId="1" xfId="0" applyNumberFormat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166" fontId="6" fillId="4" borderId="1" xfId="0" applyNumberFormat="1" applyFont="1" applyFill="1" applyBorder="1" applyAlignment="1">
      <alignment horizontal="center" vertical="center"/>
    </xf>
    <xf numFmtId="164" fontId="6" fillId="4" borderId="1" xfId="0" applyNumberFormat="1" applyFont="1" applyFill="1" applyBorder="1" applyAlignment="1">
      <alignment horizontal="center"/>
    </xf>
    <xf numFmtId="0" fontId="6" fillId="4" borderId="0" xfId="0" applyFont="1" applyFill="1" applyAlignment="1"/>
    <xf numFmtId="49" fontId="6" fillId="4" borderId="0" xfId="0" applyNumberFormat="1" applyFont="1" applyFill="1" applyBorder="1" applyAlignment="1">
      <alignment horizontal="left" vertical="center" wrapText="1"/>
    </xf>
    <xf numFmtId="164" fontId="6" fillId="4" borderId="0" xfId="0" applyNumberFormat="1" applyFont="1" applyFill="1" applyBorder="1" applyAlignment="1">
      <alignment horizontal="center" vertical="center"/>
    </xf>
    <xf numFmtId="0" fontId="5" fillId="4" borderId="0" xfId="0" applyFont="1" applyFill="1"/>
    <xf numFmtId="0" fontId="5" fillId="4" borderId="0" xfId="0" applyFont="1" applyFill="1" applyBorder="1"/>
    <xf numFmtId="0" fontId="5" fillId="4" borderId="0" xfId="0" applyFont="1" applyFill="1" applyAlignment="1">
      <alignment horizontal="left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164" fontId="6" fillId="4" borderId="0" xfId="0" applyNumberFormat="1" applyFont="1" applyFill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49" fontId="10" fillId="4" borderId="1" xfId="0" applyNumberFormat="1" applyFont="1" applyFill="1" applyBorder="1" applyAlignment="1" applyProtection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49" fontId="10" fillId="4" borderId="1" xfId="0" applyNumberFormat="1" applyFont="1" applyFill="1" applyBorder="1" applyAlignment="1" applyProtection="1">
      <alignment horizontal="left" vertical="center" wrapText="1"/>
    </xf>
    <xf numFmtId="49" fontId="10" fillId="4" borderId="1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166" fontId="6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4" fontId="6" fillId="0" borderId="0" xfId="0" applyNumberFormat="1" applyFont="1" applyFill="1" applyAlignment="1">
      <alignment horizontal="center" vertical="center"/>
    </xf>
    <xf numFmtId="0" fontId="5" fillId="4" borderId="7" xfId="0" applyFont="1" applyFill="1" applyBorder="1" applyAlignment="1">
      <alignment vertical="center" wrapText="1"/>
    </xf>
    <xf numFmtId="0" fontId="5" fillId="4" borderId="8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  <xf numFmtId="164" fontId="10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horizontal="right" vertical="center"/>
    </xf>
    <xf numFmtId="0" fontId="12" fillId="0" borderId="0" xfId="0" applyFont="1" applyFill="1" applyAlignment="1"/>
    <xf numFmtId="167" fontId="6" fillId="4" borderId="1" xfId="0" applyNumberFormat="1" applyFont="1" applyFill="1" applyBorder="1" applyAlignment="1">
      <alignment horizontal="center" vertical="center"/>
    </xf>
    <xf numFmtId="167" fontId="5" fillId="4" borderId="1" xfId="0" applyNumberFormat="1" applyFont="1" applyFill="1" applyBorder="1" applyAlignment="1">
      <alignment horizontal="center" vertical="center"/>
    </xf>
    <xf numFmtId="167" fontId="8" fillId="4" borderId="1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/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49" fontId="6" fillId="4" borderId="5" xfId="0" applyNumberFormat="1" applyFont="1" applyFill="1" applyBorder="1" applyAlignment="1">
      <alignment horizontal="left" wrapText="1"/>
    </xf>
    <xf numFmtId="49" fontId="6" fillId="4" borderId="6" xfId="0" applyNumberFormat="1" applyFont="1" applyFill="1" applyBorder="1" applyAlignment="1">
      <alignment horizontal="left" wrapText="1"/>
    </xf>
    <xf numFmtId="49" fontId="6" fillId="4" borderId="7" xfId="0" applyNumberFormat="1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49" fontId="5" fillId="4" borderId="9" xfId="0" applyNumberFormat="1" applyFont="1" applyFill="1" applyBorder="1" applyAlignment="1">
      <alignment horizontal="center" vertical="center" wrapText="1"/>
    </xf>
    <xf numFmtId="49" fontId="5" fillId="4" borderId="4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U5938"/>
  <sheetViews>
    <sheetView tabSelected="1" zoomScale="90" zoomScaleNormal="90" workbookViewId="0">
      <pane ySplit="8" topLeftCell="A5915" activePane="bottomLeft" state="frozen"/>
      <selection pane="bottomLeft" activeCell="D5935" sqref="D5935"/>
    </sheetView>
  </sheetViews>
  <sheetFormatPr defaultColWidth="9.140625" defaultRowHeight="15.75" x14ac:dyDescent="0.25"/>
  <cols>
    <col min="1" max="1" width="9.140625" style="18"/>
    <col min="2" max="2" width="9.140625" style="18" customWidth="1"/>
    <col min="3" max="3" width="14.28515625" style="18" customWidth="1"/>
    <col min="4" max="4" width="10" style="19" customWidth="1"/>
    <col min="5" max="5" width="56.140625" style="20" customWidth="1"/>
    <col min="6" max="6" width="18.28515625" style="19" hidden="1" customWidth="1"/>
    <col min="7" max="7" width="20.140625" style="19" customWidth="1"/>
    <col min="8" max="8" width="20.28515625" style="19" hidden="1" customWidth="1"/>
    <col min="9" max="9" width="20.85546875" style="59" hidden="1" customWidth="1"/>
    <col min="10" max="10" width="18.28515625" style="59" hidden="1" customWidth="1"/>
    <col min="11" max="12" width="18.28515625" style="19" hidden="1" customWidth="1"/>
    <col min="13" max="14" width="20.28515625" style="19" customWidth="1"/>
    <col min="15" max="15" width="18.5703125" style="21" customWidth="1"/>
    <col min="16" max="22" width="9.140625" style="21" customWidth="1"/>
    <col min="23" max="16384" width="9.140625" style="21"/>
  </cols>
  <sheetData>
    <row r="1" spans="1:15" x14ac:dyDescent="0.25">
      <c r="M1" s="74"/>
      <c r="N1" s="75" t="s">
        <v>1935</v>
      </c>
    </row>
    <row r="2" spans="1:15" x14ac:dyDescent="0.25">
      <c r="M2" s="74"/>
      <c r="N2" s="75" t="s">
        <v>1936</v>
      </c>
    </row>
    <row r="3" spans="1:15" x14ac:dyDescent="0.2">
      <c r="B3" s="19"/>
      <c r="M3" s="76" t="s">
        <v>1937</v>
      </c>
      <c r="N3" s="76" t="s">
        <v>1938</v>
      </c>
    </row>
    <row r="4" spans="1:15" s="22" customFormat="1" ht="18.75" x14ac:dyDescent="0.25">
      <c r="A4" s="85" t="s">
        <v>1939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</row>
    <row r="5" spans="1:15" x14ac:dyDescent="0.25">
      <c r="B5" s="19"/>
      <c r="N5" s="23" t="s">
        <v>1383</v>
      </c>
    </row>
    <row r="6" spans="1:15" s="22" customFormat="1" ht="15.75" customHeight="1" x14ac:dyDescent="0.25">
      <c r="A6" s="90" t="s">
        <v>1101</v>
      </c>
      <c r="B6" s="82" t="s">
        <v>1807</v>
      </c>
      <c r="C6" s="90" t="s">
        <v>1102</v>
      </c>
      <c r="D6" s="82" t="s">
        <v>1103</v>
      </c>
      <c r="E6" s="82" t="s">
        <v>470</v>
      </c>
      <c r="F6" s="89" t="s">
        <v>1898</v>
      </c>
      <c r="G6" s="82" t="s">
        <v>1808</v>
      </c>
      <c r="H6" s="71"/>
      <c r="I6" s="89" t="s">
        <v>1809</v>
      </c>
      <c r="J6" s="89"/>
      <c r="K6" s="89"/>
      <c r="L6" s="89"/>
      <c r="M6" s="89" t="s">
        <v>1933</v>
      </c>
      <c r="N6" s="82" t="s">
        <v>1934</v>
      </c>
      <c r="O6" s="21"/>
    </row>
    <row r="7" spans="1:15" s="22" customFormat="1" ht="15.75" customHeight="1" x14ac:dyDescent="0.25">
      <c r="A7" s="91"/>
      <c r="B7" s="83"/>
      <c r="C7" s="91"/>
      <c r="D7" s="83"/>
      <c r="E7" s="83"/>
      <c r="F7" s="89"/>
      <c r="G7" s="83"/>
      <c r="H7" s="72" t="s">
        <v>1810</v>
      </c>
      <c r="I7" s="93" t="s">
        <v>1811</v>
      </c>
      <c r="J7" s="93"/>
      <c r="K7" s="89" t="s">
        <v>1812</v>
      </c>
      <c r="L7" s="89"/>
      <c r="M7" s="89"/>
      <c r="N7" s="83"/>
      <c r="O7" s="21"/>
    </row>
    <row r="8" spans="1:15" s="22" customFormat="1" ht="54.75" customHeight="1" x14ac:dyDescent="0.25">
      <c r="A8" s="92"/>
      <c r="B8" s="84"/>
      <c r="C8" s="92"/>
      <c r="D8" s="84"/>
      <c r="E8" s="84"/>
      <c r="F8" s="89"/>
      <c r="G8" s="84"/>
      <c r="H8" s="73"/>
      <c r="I8" s="60" t="s">
        <v>1813</v>
      </c>
      <c r="J8" s="60" t="s">
        <v>1814</v>
      </c>
      <c r="K8" s="24" t="s">
        <v>1813</v>
      </c>
      <c r="L8" s="24" t="s">
        <v>1814</v>
      </c>
      <c r="M8" s="89"/>
      <c r="N8" s="84"/>
      <c r="O8" s="21"/>
    </row>
    <row r="9" spans="1:15" s="22" customFormat="1" ht="31.5" x14ac:dyDescent="0.25">
      <c r="A9" s="25" t="s">
        <v>1104</v>
      </c>
      <c r="B9" s="25"/>
      <c r="C9" s="25"/>
      <c r="D9" s="25"/>
      <c r="E9" s="26" t="s">
        <v>471</v>
      </c>
      <c r="F9" s="27">
        <f>F10+F80+F97+F66</f>
        <v>1178681.6059999999</v>
      </c>
      <c r="G9" s="27">
        <f t="shared" ref="G9" si="0">G10+G80+G97+G66</f>
        <v>1770570.5115399999</v>
      </c>
      <c r="H9" s="27">
        <f t="shared" ref="H9:M9" si="1">H10+H80+H97+H66</f>
        <v>961146.54371</v>
      </c>
      <c r="I9" s="61">
        <f t="shared" si="1"/>
        <v>1010777.0608199999</v>
      </c>
      <c r="J9" s="61">
        <f t="shared" si="1"/>
        <v>420828.75</v>
      </c>
      <c r="K9" s="27">
        <f t="shared" si="1"/>
        <v>302080</v>
      </c>
      <c r="L9" s="27">
        <f t="shared" si="1"/>
        <v>0</v>
      </c>
      <c r="M9" s="27">
        <f t="shared" si="1"/>
        <v>1163296.41124</v>
      </c>
      <c r="N9" s="79">
        <f>M9/G9*100</f>
        <v>65.7017838972249</v>
      </c>
    </row>
    <row r="10" spans="1:15" s="22" customFormat="1" x14ac:dyDescent="0.25">
      <c r="A10" s="25" t="s">
        <v>1104</v>
      </c>
      <c r="B10" s="28" t="s">
        <v>1105</v>
      </c>
      <c r="C10" s="25"/>
      <c r="D10" s="25"/>
      <c r="E10" s="26" t="s">
        <v>498</v>
      </c>
      <c r="F10" s="27">
        <f>F11</f>
        <v>475772.85599999997</v>
      </c>
      <c r="G10" s="27">
        <f>G11</f>
        <v>475962.98071999999</v>
      </c>
      <c r="H10" s="27">
        <f t="shared" ref="H10:M10" si="2">H11</f>
        <v>118320.11482999999</v>
      </c>
      <c r="I10" s="61">
        <f t="shared" si="2"/>
        <v>285594.995</v>
      </c>
      <c r="J10" s="61">
        <f t="shared" si="2"/>
        <v>0</v>
      </c>
      <c r="K10" s="27">
        <f t="shared" si="2"/>
        <v>300000</v>
      </c>
      <c r="L10" s="27">
        <f t="shared" si="2"/>
        <v>0</v>
      </c>
      <c r="M10" s="27">
        <f t="shared" si="2"/>
        <v>166728.41124000002</v>
      </c>
      <c r="N10" s="78">
        <f t="shared" ref="N10:N73" si="3">M10/G10*100</f>
        <v>35.029701467073373</v>
      </c>
    </row>
    <row r="11" spans="1:15" s="32" customFormat="1" ht="16.5" customHeight="1" x14ac:dyDescent="0.25">
      <c r="A11" s="29" t="s">
        <v>1104</v>
      </c>
      <c r="B11" s="29" t="s">
        <v>1384</v>
      </c>
      <c r="C11" s="29"/>
      <c r="D11" s="29"/>
      <c r="E11" s="30" t="s">
        <v>514</v>
      </c>
      <c r="F11" s="31">
        <f>F12+F38+F49+F61</f>
        <v>475772.85599999997</v>
      </c>
      <c r="G11" s="31">
        <f>G12+G38+G49+G61</f>
        <v>475962.98071999999</v>
      </c>
      <c r="H11" s="31">
        <f t="shared" ref="H11:M11" si="4">H12+H38+H49+H61</f>
        <v>118320.11482999999</v>
      </c>
      <c r="I11" s="62">
        <f t="shared" si="4"/>
        <v>285594.995</v>
      </c>
      <c r="J11" s="62">
        <f t="shared" si="4"/>
        <v>0</v>
      </c>
      <c r="K11" s="31">
        <f t="shared" si="4"/>
        <v>300000</v>
      </c>
      <c r="L11" s="31">
        <f t="shared" si="4"/>
        <v>0</v>
      </c>
      <c r="M11" s="31">
        <f t="shared" si="4"/>
        <v>166728.41124000002</v>
      </c>
      <c r="N11" s="79">
        <f t="shared" si="3"/>
        <v>35.029701467073373</v>
      </c>
    </row>
    <row r="12" spans="1:15" ht="31.5" x14ac:dyDescent="0.25">
      <c r="A12" s="33" t="s">
        <v>1104</v>
      </c>
      <c r="B12" s="33" t="s">
        <v>1384</v>
      </c>
      <c r="C12" s="33" t="s">
        <v>1107</v>
      </c>
      <c r="D12" s="33"/>
      <c r="E12" s="34" t="s">
        <v>1028</v>
      </c>
      <c r="F12" s="35">
        <f>F13+F21</f>
        <v>115145.64899999999</v>
      </c>
      <c r="G12" s="35">
        <f>G13+G21</f>
        <v>108628.9335</v>
      </c>
      <c r="H12" s="35">
        <f t="shared" ref="H12:M12" si="5">H13+H21</f>
        <v>73208.937219999993</v>
      </c>
      <c r="I12" s="63">
        <f t="shared" si="5"/>
        <v>0</v>
      </c>
      <c r="J12" s="63">
        <f t="shared" si="5"/>
        <v>0</v>
      </c>
      <c r="K12" s="35">
        <f t="shared" si="5"/>
        <v>0</v>
      </c>
      <c r="L12" s="35">
        <f t="shared" si="5"/>
        <v>0</v>
      </c>
      <c r="M12" s="35">
        <f t="shared" si="5"/>
        <v>99598.465179999999</v>
      </c>
      <c r="N12" s="78">
        <f t="shared" si="3"/>
        <v>91.686866446129656</v>
      </c>
    </row>
    <row r="13" spans="1:15" ht="31.5" x14ac:dyDescent="0.25">
      <c r="A13" s="33" t="s">
        <v>1104</v>
      </c>
      <c r="B13" s="33" t="s">
        <v>1384</v>
      </c>
      <c r="C13" s="33" t="s">
        <v>1108</v>
      </c>
      <c r="D13" s="33"/>
      <c r="E13" s="34" t="s">
        <v>1029</v>
      </c>
      <c r="F13" s="35">
        <f t="shared" ref="F13:M14" si="6">F14</f>
        <v>11008.083000000001</v>
      </c>
      <c r="G13" s="35">
        <f t="shared" si="6"/>
        <v>11008.083000000001</v>
      </c>
      <c r="H13" s="35">
        <f t="shared" si="6"/>
        <v>11389.882</v>
      </c>
      <c r="I13" s="63">
        <f t="shared" si="6"/>
        <v>0</v>
      </c>
      <c r="J13" s="63">
        <f t="shared" si="6"/>
        <v>0</v>
      </c>
      <c r="K13" s="35">
        <f t="shared" si="6"/>
        <v>0</v>
      </c>
      <c r="L13" s="35">
        <f t="shared" si="6"/>
        <v>0</v>
      </c>
      <c r="M13" s="35">
        <f t="shared" si="6"/>
        <v>10930.305</v>
      </c>
      <c r="N13" s="78">
        <f t="shared" si="3"/>
        <v>99.293446461114073</v>
      </c>
    </row>
    <row r="14" spans="1:15" ht="63" x14ac:dyDescent="0.25">
      <c r="A14" s="33" t="s">
        <v>1104</v>
      </c>
      <c r="B14" s="33" t="s">
        <v>1384</v>
      </c>
      <c r="C14" s="33" t="s">
        <v>1109</v>
      </c>
      <c r="D14" s="33"/>
      <c r="E14" s="34" t="s">
        <v>1030</v>
      </c>
      <c r="F14" s="35">
        <f t="shared" si="6"/>
        <v>11008.083000000001</v>
      </c>
      <c r="G14" s="35">
        <f t="shared" si="6"/>
        <v>11008.083000000001</v>
      </c>
      <c r="H14" s="35">
        <f t="shared" si="6"/>
        <v>11389.882</v>
      </c>
      <c r="I14" s="63">
        <f t="shared" si="6"/>
        <v>0</v>
      </c>
      <c r="J14" s="63">
        <f t="shared" si="6"/>
        <v>0</v>
      </c>
      <c r="K14" s="35">
        <f t="shared" si="6"/>
        <v>0</v>
      </c>
      <c r="L14" s="35">
        <f t="shared" si="6"/>
        <v>0</v>
      </c>
      <c r="M14" s="35">
        <f t="shared" si="6"/>
        <v>10930.305</v>
      </c>
      <c r="N14" s="78">
        <f t="shared" si="3"/>
        <v>99.293446461114073</v>
      </c>
    </row>
    <row r="15" spans="1:15" ht="63" x14ac:dyDescent="0.25">
      <c r="A15" s="33" t="s">
        <v>1104</v>
      </c>
      <c r="B15" s="33" t="s">
        <v>1384</v>
      </c>
      <c r="C15" s="33" t="s">
        <v>1110</v>
      </c>
      <c r="D15" s="33"/>
      <c r="E15" s="34" t="s">
        <v>1032</v>
      </c>
      <c r="F15" s="35">
        <f>F16+F18</f>
        <v>11008.083000000001</v>
      </c>
      <c r="G15" s="35">
        <f>G16+G18</f>
        <v>11008.083000000001</v>
      </c>
      <c r="H15" s="35">
        <f t="shared" ref="H15:M15" si="7">H16+H18</f>
        <v>11389.882</v>
      </c>
      <c r="I15" s="63">
        <f t="shared" si="7"/>
        <v>0</v>
      </c>
      <c r="J15" s="63">
        <f t="shared" si="7"/>
        <v>0</v>
      </c>
      <c r="K15" s="35">
        <f t="shared" si="7"/>
        <v>0</v>
      </c>
      <c r="L15" s="35">
        <f t="shared" si="7"/>
        <v>0</v>
      </c>
      <c r="M15" s="35">
        <f t="shared" si="7"/>
        <v>10930.305</v>
      </c>
      <c r="N15" s="78">
        <f t="shared" si="3"/>
        <v>99.293446461114073</v>
      </c>
    </row>
    <row r="16" spans="1:15" ht="31.5" x14ac:dyDescent="0.25">
      <c r="A16" s="33" t="s">
        <v>1104</v>
      </c>
      <c r="B16" s="33" t="s">
        <v>1384</v>
      </c>
      <c r="C16" s="33" t="s">
        <v>1110</v>
      </c>
      <c r="D16" s="33" t="s">
        <v>1111</v>
      </c>
      <c r="E16" s="34" t="s">
        <v>542</v>
      </c>
      <c r="F16" s="35">
        <f t="shared" ref="F16:M16" si="8">F17</f>
        <v>10990.5</v>
      </c>
      <c r="G16" s="35">
        <f t="shared" si="8"/>
        <v>10905.5</v>
      </c>
      <c r="H16" s="35">
        <f t="shared" si="8"/>
        <v>10275.799999999999</v>
      </c>
      <c r="I16" s="63">
        <f t="shared" si="8"/>
        <v>0</v>
      </c>
      <c r="J16" s="63">
        <f t="shared" si="8"/>
        <v>0</v>
      </c>
      <c r="K16" s="35">
        <f t="shared" si="8"/>
        <v>0</v>
      </c>
      <c r="L16" s="35">
        <f t="shared" si="8"/>
        <v>0</v>
      </c>
      <c r="M16" s="35">
        <f t="shared" si="8"/>
        <v>10827.722</v>
      </c>
      <c r="N16" s="78">
        <f t="shared" si="3"/>
        <v>99.286800238411814</v>
      </c>
    </row>
    <row r="17" spans="1:14" ht="31.5" x14ac:dyDescent="0.25">
      <c r="A17" s="33" t="s">
        <v>1104</v>
      </c>
      <c r="B17" s="33" t="s">
        <v>1384</v>
      </c>
      <c r="C17" s="33" t="s">
        <v>1110</v>
      </c>
      <c r="D17" s="33" t="s">
        <v>1112</v>
      </c>
      <c r="E17" s="34" t="s">
        <v>543</v>
      </c>
      <c r="F17" s="35">
        <f>11390.5-400</f>
        <v>10990.5</v>
      </c>
      <c r="G17" s="35">
        <v>10905.5</v>
      </c>
      <c r="H17" s="35">
        <v>10275.799999999999</v>
      </c>
      <c r="I17" s="63">
        <v>0</v>
      </c>
      <c r="J17" s="63">
        <v>0</v>
      </c>
      <c r="K17" s="35">
        <v>0</v>
      </c>
      <c r="L17" s="35">
        <v>0</v>
      </c>
      <c r="M17" s="35">
        <v>10827.722</v>
      </c>
      <c r="N17" s="78">
        <f t="shared" si="3"/>
        <v>99.286800238411814</v>
      </c>
    </row>
    <row r="18" spans="1:14" x14ac:dyDescent="0.25">
      <c r="A18" s="33" t="s">
        <v>1104</v>
      </c>
      <c r="B18" s="33" t="s">
        <v>1384</v>
      </c>
      <c r="C18" s="33" t="s">
        <v>1110</v>
      </c>
      <c r="D18" s="33" t="s">
        <v>1113</v>
      </c>
      <c r="E18" s="34" t="s">
        <v>558</v>
      </c>
      <c r="F18" s="35">
        <f>F19+F20</f>
        <v>17.583000000000084</v>
      </c>
      <c r="G18" s="35">
        <f>G19+G20</f>
        <v>102.583</v>
      </c>
      <c r="H18" s="35">
        <f t="shared" ref="H18:M18" si="9">H19+H20</f>
        <v>1114.0820000000001</v>
      </c>
      <c r="I18" s="63">
        <f t="shared" si="9"/>
        <v>0</v>
      </c>
      <c r="J18" s="63">
        <f t="shared" si="9"/>
        <v>0</v>
      </c>
      <c r="K18" s="35">
        <f t="shared" si="9"/>
        <v>0</v>
      </c>
      <c r="L18" s="35">
        <f t="shared" si="9"/>
        <v>0</v>
      </c>
      <c r="M18" s="35">
        <f t="shared" si="9"/>
        <v>102.583</v>
      </c>
      <c r="N18" s="78">
        <f t="shared" si="3"/>
        <v>100</v>
      </c>
    </row>
    <row r="19" spans="1:14" x14ac:dyDescent="0.25">
      <c r="A19" s="33" t="s">
        <v>1104</v>
      </c>
      <c r="B19" s="33" t="s">
        <v>1384</v>
      </c>
      <c r="C19" s="33" t="s">
        <v>1110</v>
      </c>
      <c r="D19" s="33" t="s">
        <v>1114</v>
      </c>
      <c r="E19" s="34" t="s">
        <v>560</v>
      </c>
      <c r="F19" s="35">
        <f>1540-1522.417</f>
        <v>17.583000000000084</v>
      </c>
      <c r="G19" s="35">
        <v>100</v>
      </c>
      <c r="H19" s="35">
        <v>1114.0820000000001</v>
      </c>
      <c r="I19" s="63">
        <v>0</v>
      </c>
      <c r="J19" s="63">
        <v>0</v>
      </c>
      <c r="K19" s="35">
        <v>0</v>
      </c>
      <c r="L19" s="35">
        <v>0</v>
      </c>
      <c r="M19" s="35">
        <v>100</v>
      </c>
      <c r="N19" s="78">
        <f t="shared" si="3"/>
        <v>100</v>
      </c>
    </row>
    <row r="20" spans="1:14" x14ac:dyDescent="0.25">
      <c r="A20" s="33" t="s">
        <v>1104</v>
      </c>
      <c r="B20" s="33" t="s">
        <v>1384</v>
      </c>
      <c r="C20" s="33" t="s">
        <v>1110</v>
      </c>
      <c r="D20" s="33" t="s">
        <v>1120</v>
      </c>
      <c r="E20" s="34" t="s">
        <v>561</v>
      </c>
      <c r="F20" s="35">
        <v>0</v>
      </c>
      <c r="G20" s="35">
        <v>2.5830000000000002</v>
      </c>
      <c r="H20" s="35">
        <v>0</v>
      </c>
      <c r="I20" s="63">
        <v>0</v>
      </c>
      <c r="J20" s="63">
        <v>0</v>
      </c>
      <c r="K20" s="35">
        <v>0</v>
      </c>
      <c r="L20" s="35">
        <v>0</v>
      </c>
      <c r="M20" s="35">
        <v>2.5830000000000002</v>
      </c>
      <c r="N20" s="78">
        <f t="shared" si="3"/>
        <v>100</v>
      </c>
    </row>
    <row r="21" spans="1:14" ht="31.5" x14ac:dyDescent="0.25">
      <c r="A21" s="33" t="s">
        <v>1104</v>
      </c>
      <c r="B21" s="33" t="s">
        <v>1384</v>
      </c>
      <c r="C21" s="33" t="s">
        <v>1115</v>
      </c>
      <c r="D21" s="33"/>
      <c r="E21" s="34" t="s">
        <v>1033</v>
      </c>
      <c r="F21" s="35">
        <f t="shared" ref="F21:M21" si="10">F22</f>
        <v>104137.56599999999</v>
      </c>
      <c r="G21" s="35">
        <f t="shared" si="10"/>
        <v>97620.8505</v>
      </c>
      <c r="H21" s="35">
        <f t="shared" si="10"/>
        <v>61819.055219999995</v>
      </c>
      <c r="I21" s="63">
        <f t="shared" si="10"/>
        <v>0</v>
      </c>
      <c r="J21" s="63">
        <f t="shared" si="10"/>
        <v>0</v>
      </c>
      <c r="K21" s="35">
        <f t="shared" si="10"/>
        <v>0</v>
      </c>
      <c r="L21" s="35">
        <f t="shared" si="10"/>
        <v>0</v>
      </c>
      <c r="M21" s="35">
        <f t="shared" si="10"/>
        <v>88668.160180000006</v>
      </c>
      <c r="N21" s="78">
        <f t="shared" si="3"/>
        <v>90.829120752231105</v>
      </c>
    </row>
    <row r="22" spans="1:14" ht="31.5" x14ac:dyDescent="0.25">
      <c r="A22" s="33" t="s">
        <v>1104</v>
      </c>
      <c r="B22" s="33" t="s">
        <v>1384</v>
      </c>
      <c r="C22" s="33" t="s">
        <v>1116</v>
      </c>
      <c r="D22" s="33"/>
      <c r="E22" s="34" t="s">
        <v>1034</v>
      </c>
      <c r="F22" s="35">
        <f>F23+F32</f>
        <v>104137.56599999999</v>
      </c>
      <c r="G22" s="35">
        <f>G23+G32</f>
        <v>97620.8505</v>
      </c>
      <c r="H22" s="35">
        <f t="shared" ref="H22:M22" si="11">H23+H32</f>
        <v>61819.055219999995</v>
      </c>
      <c r="I22" s="63">
        <f t="shared" si="11"/>
        <v>0</v>
      </c>
      <c r="J22" s="63">
        <f t="shared" si="11"/>
        <v>0</v>
      </c>
      <c r="K22" s="35">
        <f t="shared" si="11"/>
        <v>0</v>
      </c>
      <c r="L22" s="35">
        <f t="shared" si="11"/>
        <v>0</v>
      </c>
      <c r="M22" s="35">
        <f t="shared" si="11"/>
        <v>88668.160180000006</v>
      </c>
      <c r="N22" s="78">
        <f t="shared" si="3"/>
        <v>90.829120752231105</v>
      </c>
    </row>
    <row r="23" spans="1:14" ht="47.25" x14ac:dyDescent="0.25">
      <c r="A23" s="33" t="s">
        <v>1104</v>
      </c>
      <c r="B23" s="33" t="s">
        <v>1384</v>
      </c>
      <c r="C23" s="33" t="s">
        <v>1117</v>
      </c>
      <c r="D23" s="33"/>
      <c r="E23" s="34" t="s">
        <v>589</v>
      </c>
      <c r="F23" s="35">
        <f>F24+F26+F30</f>
        <v>44031.677999999993</v>
      </c>
      <c r="G23" s="35">
        <f>G24+G26+G30+G28</f>
        <v>39084.161</v>
      </c>
      <c r="H23" s="35">
        <f t="shared" ref="H23:M23" si="12">H24+H26+H30+H28</f>
        <v>27083.97885</v>
      </c>
      <c r="I23" s="63">
        <f t="shared" si="12"/>
        <v>0</v>
      </c>
      <c r="J23" s="63">
        <f t="shared" si="12"/>
        <v>0</v>
      </c>
      <c r="K23" s="35">
        <f t="shared" si="12"/>
        <v>0</v>
      </c>
      <c r="L23" s="35">
        <f t="shared" si="12"/>
        <v>0</v>
      </c>
      <c r="M23" s="35">
        <f t="shared" si="12"/>
        <v>38141.017789999998</v>
      </c>
      <c r="N23" s="78">
        <f t="shared" si="3"/>
        <v>97.586891503184631</v>
      </c>
    </row>
    <row r="24" spans="1:14" ht="78.75" x14ac:dyDescent="0.25">
      <c r="A24" s="33" t="s">
        <v>1104</v>
      </c>
      <c r="B24" s="33" t="s">
        <v>1384</v>
      </c>
      <c r="C24" s="33" t="s">
        <v>1117</v>
      </c>
      <c r="D24" s="33" t="s">
        <v>1118</v>
      </c>
      <c r="E24" s="34" t="s">
        <v>539</v>
      </c>
      <c r="F24" s="35">
        <f>F25</f>
        <v>26801.448</v>
      </c>
      <c r="G24" s="35">
        <f t="shared" ref="G24" si="13">G25</f>
        <v>26798.108820000001</v>
      </c>
      <c r="H24" s="35">
        <f t="shared" ref="H24:M24" si="14">H25</f>
        <v>18490.844669999999</v>
      </c>
      <c r="I24" s="63">
        <f t="shared" si="14"/>
        <v>0</v>
      </c>
      <c r="J24" s="63">
        <f t="shared" si="14"/>
        <v>0</v>
      </c>
      <c r="K24" s="35">
        <f t="shared" si="14"/>
        <v>0</v>
      </c>
      <c r="L24" s="35">
        <f t="shared" si="14"/>
        <v>0</v>
      </c>
      <c r="M24" s="35">
        <f t="shared" si="14"/>
        <v>26695.465629999999</v>
      </c>
      <c r="N24" s="78">
        <f t="shared" si="3"/>
        <v>99.616975993755958</v>
      </c>
    </row>
    <row r="25" spans="1:14" x14ac:dyDescent="0.25">
      <c r="A25" s="33" t="s">
        <v>1104</v>
      </c>
      <c r="B25" s="33" t="s">
        <v>1384</v>
      </c>
      <c r="C25" s="33" t="s">
        <v>1117</v>
      </c>
      <c r="D25" s="33" t="s">
        <v>1119</v>
      </c>
      <c r="E25" s="34" t="s">
        <v>540</v>
      </c>
      <c r="F25" s="35">
        <f>27015.548-214.1</f>
        <v>26801.448</v>
      </c>
      <c r="G25" s="35">
        <v>26798.108820000001</v>
      </c>
      <c r="H25" s="35">
        <v>18490.844669999999</v>
      </c>
      <c r="I25" s="63">
        <v>0</v>
      </c>
      <c r="J25" s="63">
        <v>0</v>
      </c>
      <c r="K25" s="35">
        <v>0</v>
      </c>
      <c r="L25" s="35">
        <v>0</v>
      </c>
      <c r="M25" s="35">
        <v>26695.465629999999</v>
      </c>
      <c r="N25" s="78">
        <f t="shared" si="3"/>
        <v>99.616975993755958</v>
      </c>
    </row>
    <row r="26" spans="1:14" ht="31.5" x14ac:dyDescent="0.25">
      <c r="A26" s="33" t="s">
        <v>1104</v>
      </c>
      <c r="B26" s="33" t="s">
        <v>1384</v>
      </c>
      <c r="C26" s="33" t="s">
        <v>1117</v>
      </c>
      <c r="D26" s="33" t="s">
        <v>1111</v>
      </c>
      <c r="E26" s="34" t="s">
        <v>542</v>
      </c>
      <c r="F26" s="35">
        <f t="shared" ref="F26:M26" si="15">F27</f>
        <v>16676.129999999997</v>
      </c>
      <c r="G26" s="35">
        <f t="shared" si="15"/>
        <v>11728.612999999999</v>
      </c>
      <c r="H26" s="35">
        <f t="shared" si="15"/>
        <v>8177.0209999999997</v>
      </c>
      <c r="I26" s="63">
        <f t="shared" si="15"/>
        <v>0</v>
      </c>
      <c r="J26" s="63">
        <f t="shared" si="15"/>
        <v>0</v>
      </c>
      <c r="K26" s="35">
        <f t="shared" si="15"/>
        <v>0</v>
      </c>
      <c r="L26" s="35">
        <f t="shared" si="15"/>
        <v>0</v>
      </c>
      <c r="M26" s="35">
        <f t="shared" si="15"/>
        <v>11280.66495</v>
      </c>
      <c r="N26" s="78">
        <f t="shared" si="3"/>
        <v>96.180724438601573</v>
      </c>
    </row>
    <row r="27" spans="1:14" ht="31.5" x14ac:dyDescent="0.25">
      <c r="A27" s="33" t="s">
        <v>1104</v>
      </c>
      <c r="B27" s="33" t="s">
        <v>1384</v>
      </c>
      <c r="C27" s="33" t="s">
        <v>1117</v>
      </c>
      <c r="D27" s="33" t="s">
        <v>1112</v>
      </c>
      <c r="E27" s="34" t="s">
        <v>543</v>
      </c>
      <c r="F27" s="35">
        <f>12142.067+4947.517-413.454</f>
        <v>16676.129999999997</v>
      </c>
      <c r="G27" s="35">
        <v>11728.612999999999</v>
      </c>
      <c r="H27" s="35">
        <v>8177.0209999999997</v>
      </c>
      <c r="I27" s="63">
        <v>0</v>
      </c>
      <c r="J27" s="63">
        <v>0</v>
      </c>
      <c r="K27" s="35">
        <v>0</v>
      </c>
      <c r="L27" s="35">
        <v>0</v>
      </c>
      <c r="M27" s="35">
        <v>11280.66495</v>
      </c>
      <c r="N27" s="78">
        <f t="shared" si="3"/>
        <v>96.180724438601573</v>
      </c>
    </row>
    <row r="28" spans="1:14" x14ac:dyDescent="0.25">
      <c r="A28" s="33" t="s">
        <v>1104</v>
      </c>
      <c r="B28" s="33" t="s">
        <v>1384</v>
      </c>
      <c r="C28" s="33" t="s">
        <v>1117</v>
      </c>
      <c r="D28" s="33" t="s">
        <v>65</v>
      </c>
      <c r="E28" s="34" t="s">
        <v>544</v>
      </c>
      <c r="F28" s="35">
        <v>0</v>
      </c>
      <c r="G28" s="35">
        <f>G29</f>
        <v>3.3391799999999998</v>
      </c>
      <c r="H28" s="35">
        <f t="shared" ref="H28:M28" si="16">H29</f>
        <v>3.3391799999999998</v>
      </c>
      <c r="I28" s="63">
        <f t="shared" si="16"/>
        <v>0</v>
      </c>
      <c r="J28" s="63">
        <f t="shared" si="16"/>
        <v>0</v>
      </c>
      <c r="K28" s="35">
        <f t="shared" si="16"/>
        <v>0</v>
      </c>
      <c r="L28" s="35">
        <f t="shared" si="16"/>
        <v>0</v>
      </c>
      <c r="M28" s="35">
        <f t="shared" si="16"/>
        <v>2.26146</v>
      </c>
      <c r="N28" s="78">
        <f t="shared" si="3"/>
        <v>67.725010331877883</v>
      </c>
    </row>
    <row r="29" spans="1:14" ht="31.5" x14ac:dyDescent="0.25">
      <c r="A29" s="33" t="s">
        <v>1104</v>
      </c>
      <c r="B29" s="33" t="s">
        <v>1384</v>
      </c>
      <c r="C29" s="33" t="s">
        <v>1117</v>
      </c>
      <c r="D29" s="33" t="s">
        <v>353</v>
      </c>
      <c r="E29" s="34" t="s">
        <v>546</v>
      </c>
      <c r="F29" s="35">
        <v>0</v>
      </c>
      <c r="G29" s="35">
        <v>3.3391799999999998</v>
      </c>
      <c r="H29" s="35">
        <v>3.3391799999999998</v>
      </c>
      <c r="I29" s="63">
        <v>0</v>
      </c>
      <c r="J29" s="63">
        <v>0</v>
      </c>
      <c r="K29" s="35">
        <v>0</v>
      </c>
      <c r="L29" s="35">
        <v>0</v>
      </c>
      <c r="M29" s="35">
        <v>2.26146</v>
      </c>
      <c r="N29" s="78">
        <f t="shared" si="3"/>
        <v>67.725010331877883</v>
      </c>
    </row>
    <row r="30" spans="1:14" x14ac:dyDescent="0.25">
      <c r="A30" s="33" t="s">
        <v>1104</v>
      </c>
      <c r="B30" s="33" t="s">
        <v>1384</v>
      </c>
      <c r="C30" s="33" t="s">
        <v>1117</v>
      </c>
      <c r="D30" s="33" t="s">
        <v>1113</v>
      </c>
      <c r="E30" s="34" t="s">
        <v>558</v>
      </c>
      <c r="F30" s="35">
        <f t="shared" ref="F30:M30" si="17">F31</f>
        <v>554.09999999999991</v>
      </c>
      <c r="G30" s="35">
        <f t="shared" si="17"/>
        <v>554.1</v>
      </c>
      <c r="H30" s="35">
        <f t="shared" si="17"/>
        <v>412.774</v>
      </c>
      <c r="I30" s="63">
        <f t="shared" si="17"/>
        <v>0</v>
      </c>
      <c r="J30" s="63">
        <f t="shared" si="17"/>
        <v>0</v>
      </c>
      <c r="K30" s="35">
        <f t="shared" si="17"/>
        <v>0</v>
      </c>
      <c r="L30" s="35">
        <f t="shared" si="17"/>
        <v>0</v>
      </c>
      <c r="M30" s="35">
        <f t="shared" si="17"/>
        <v>162.62575000000001</v>
      </c>
      <c r="N30" s="78">
        <f t="shared" si="3"/>
        <v>29.349530770619019</v>
      </c>
    </row>
    <row r="31" spans="1:14" x14ac:dyDescent="0.25">
      <c r="A31" s="33" t="s">
        <v>1104</v>
      </c>
      <c r="B31" s="33" t="s">
        <v>1384</v>
      </c>
      <c r="C31" s="33" t="s">
        <v>1117</v>
      </c>
      <c r="D31" s="33" t="s">
        <v>1120</v>
      </c>
      <c r="E31" s="34" t="s">
        <v>561</v>
      </c>
      <c r="F31" s="35">
        <v>554.09999999999991</v>
      </c>
      <c r="G31" s="35">
        <v>554.1</v>
      </c>
      <c r="H31" s="35">
        <v>412.774</v>
      </c>
      <c r="I31" s="63">
        <v>0</v>
      </c>
      <c r="J31" s="63">
        <v>0</v>
      </c>
      <c r="K31" s="35">
        <v>0</v>
      </c>
      <c r="L31" s="35">
        <v>0</v>
      </c>
      <c r="M31" s="35">
        <v>162.62575000000001</v>
      </c>
      <c r="N31" s="78">
        <f t="shared" si="3"/>
        <v>29.349530770619019</v>
      </c>
    </row>
    <row r="32" spans="1:14" ht="31.5" x14ac:dyDescent="0.25">
      <c r="A32" s="33" t="s">
        <v>1104</v>
      </c>
      <c r="B32" s="33" t="s">
        <v>1384</v>
      </c>
      <c r="C32" s="33" t="s">
        <v>1121</v>
      </c>
      <c r="D32" s="33"/>
      <c r="E32" s="34" t="s">
        <v>1035</v>
      </c>
      <c r="F32" s="35">
        <f>F33+F35</f>
        <v>60105.887999999999</v>
      </c>
      <c r="G32" s="35">
        <f>G33+G35</f>
        <v>58536.6895</v>
      </c>
      <c r="H32" s="35">
        <f t="shared" ref="H32:M32" si="18">H33+H35</f>
        <v>34735.076369999995</v>
      </c>
      <c r="I32" s="63">
        <f t="shared" si="18"/>
        <v>0</v>
      </c>
      <c r="J32" s="63">
        <f t="shared" si="18"/>
        <v>0</v>
      </c>
      <c r="K32" s="35">
        <f t="shared" si="18"/>
        <v>0</v>
      </c>
      <c r="L32" s="35">
        <f t="shared" si="18"/>
        <v>0</v>
      </c>
      <c r="M32" s="35">
        <f t="shared" si="18"/>
        <v>50527.142390000001</v>
      </c>
      <c r="N32" s="78">
        <f t="shared" si="3"/>
        <v>86.317048028484763</v>
      </c>
    </row>
    <row r="33" spans="1:14" ht="31.5" x14ac:dyDescent="0.25">
      <c r="A33" s="33" t="s">
        <v>1104</v>
      </c>
      <c r="B33" s="33" t="s">
        <v>1384</v>
      </c>
      <c r="C33" s="33" t="s">
        <v>1121</v>
      </c>
      <c r="D33" s="33" t="s">
        <v>1111</v>
      </c>
      <c r="E33" s="34" t="s">
        <v>542</v>
      </c>
      <c r="F33" s="35">
        <f t="shared" ref="F33:M33" si="19">F34</f>
        <v>60057.947999999997</v>
      </c>
      <c r="G33" s="35">
        <f t="shared" si="19"/>
        <v>57739.267030000003</v>
      </c>
      <c r="H33" s="35">
        <f t="shared" si="19"/>
        <v>34145.440179999998</v>
      </c>
      <c r="I33" s="63">
        <f t="shared" si="19"/>
        <v>0</v>
      </c>
      <c r="J33" s="63">
        <f t="shared" si="19"/>
        <v>0</v>
      </c>
      <c r="K33" s="35">
        <f t="shared" si="19"/>
        <v>0</v>
      </c>
      <c r="L33" s="35">
        <f t="shared" si="19"/>
        <v>0</v>
      </c>
      <c r="M33" s="35">
        <f t="shared" si="19"/>
        <v>49729.719920000003</v>
      </c>
      <c r="N33" s="78">
        <f t="shared" si="3"/>
        <v>86.128076226117628</v>
      </c>
    </row>
    <row r="34" spans="1:14" ht="31.5" x14ac:dyDescent="0.25">
      <c r="A34" s="33" t="s">
        <v>1104</v>
      </c>
      <c r="B34" s="33" t="s">
        <v>1384</v>
      </c>
      <c r="C34" s="33" t="s">
        <v>1121</v>
      </c>
      <c r="D34" s="33" t="s">
        <v>1112</v>
      </c>
      <c r="E34" s="34" t="s">
        <v>543</v>
      </c>
      <c r="F34" s="35">
        <f>61253.092-1195.144</f>
        <v>60057.947999999997</v>
      </c>
      <c r="G34" s="35">
        <v>57739.267030000003</v>
      </c>
      <c r="H34" s="35">
        <v>34145.440179999998</v>
      </c>
      <c r="I34" s="63">
        <v>0</v>
      </c>
      <c r="J34" s="63">
        <v>0</v>
      </c>
      <c r="K34" s="35">
        <v>0</v>
      </c>
      <c r="L34" s="35">
        <v>0</v>
      </c>
      <c r="M34" s="35">
        <v>49729.719920000003</v>
      </c>
      <c r="N34" s="78">
        <f t="shared" si="3"/>
        <v>86.128076226117628</v>
      </c>
    </row>
    <row r="35" spans="1:14" x14ac:dyDescent="0.25">
      <c r="A35" s="33" t="s">
        <v>1104</v>
      </c>
      <c r="B35" s="33" t="s">
        <v>1384</v>
      </c>
      <c r="C35" s="33" t="s">
        <v>1121</v>
      </c>
      <c r="D35" s="33" t="s">
        <v>1113</v>
      </c>
      <c r="E35" s="34" t="s">
        <v>558</v>
      </c>
      <c r="F35" s="35">
        <f>F36</f>
        <v>47.94</v>
      </c>
      <c r="G35" s="35">
        <f>G36+G37</f>
        <v>797.42246999999998</v>
      </c>
      <c r="H35" s="35">
        <f t="shared" ref="H35:M35" si="20">H36+H37</f>
        <v>589.63619000000006</v>
      </c>
      <c r="I35" s="63">
        <f t="shared" si="20"/>
        <v>0</v>
      </c>
      <c r="J35" s="63">
        <f t="shared" si="20"/>
        <v>0</v>
      </c>
      <c r="K35" s="35">
        <f t="shared" si="20"/>
        <v>0</v>
      </c>
      <c r="L35" s="35">
        <f t="shared" si="20"/>
        <v>0</v>
      </c>
      <c r="M35" s="35">
        <f t="shared" si="20"/>
        <v>797.42246999999998</v>
      </c>
      <c r="N35" s="78">
        <f t="shared" si="3"/>
        <v>100</v>
      </c>
    </row>
    <row r="36" spans="1:14" x14ac:dyDescent="0.25">
      <c r="A36" s="33" t="s">
        <v>1104</v>
      </c>
      <c r="B36" s="33" t="s">
        <v>1384</v>
      </c>
      <c r="C36" s="33" t="s">
        <v>1121</v>
      </c>
      <c r="D36" s="33" t="s">
        <v>1114</v>
      </c>
      <c r="E36" s="34" t="s">
        <v>560</v>
      </c>
      <c r="F36" s="35">
        <v>47.94</v>
      </c>
      <c r="G36" s="35">
        <v>667.42246999999998</v>
      </c>
      <c r="H36" s="35">
        <v>589.63619000000006</v>
      </c>
      <c r="I36" s="63">
        <v>0</v>
      </c>
      <c r="J36" s="63">
        <v>0</v>
      </c>
      <c r="K36" s="35">
        <v>0</v>
      </c>
      <c r="L36" s="35">
        <v>0</v>
      </c>
      <c r="M36" s="35">
        <v>667.42246999999998</v>
      </c>
      <c r="N36" s="78">
        <f t="shared" si="3"/>
        <v>100</v>
      </c>
    </row>
    <row r="37" spans="1:14" x14ac:dyDescent="0.25">
      <c r="A37" s="33" t="s">
        <v>1104</v>
      </c>
      <c r="B37" s="33" t="s">
        <v>1384</v>
      </c>
      <c r="C37" s="33" t="s">
        <v>1121</v>
      </c>
      <c r="D37" s="33" t="s">
        <v>1120</v>
      </c>
      <c r="E37" s="34" t="s">
        <v>561</v>
      </c>
      <c r="F37" s="35"/>
      <c r="G37" s="35">
        <v>130</v>
      </c>
      <c r="H37" s="35">
        <v>0</v>
      </c>
      <c r="I37" s="63">
        <v>0</v>
      </c>
      <c r="J37" s="63">
        <v>0</v>
      </c>
      <c r="K37" s="35">
        <v>0</v>
      </c>
      <c r="L37" s="35">
        <v>0</v>
      </c>
      <c r="M37" s="35">
        <v>130</v>
      </c>
      <c r="N37" s="78">
        <f t="shared" si="3"/>
        <v>100</v>
      </c>
    </row>
    <row r="38" spans="1:14" ht="31.5" x14ac:dyDescent="0.25">
      <c r="A38" s="33" t="s">
        <v>1104</v>
      </c>
      <c r="B38" s="33" t="s">
        <v>1384</v>
      </c>
      <c r="C38" s="33" t="s">
        <v>1122</v>
      </c>
      <c r="D38" s="33"/>
      <c r="E38" s="34" t="s">
        <v>1885</v>
      </c>
      <c r="F38" s="35">
        <f t="shared" ref="F38:M41" si="21">F39</f>
        <v>301935.90700000001</v>
      </c>
      <c r="G38" s="35">
        <f t="shared" si="21"/>
        <v>302530.902</v>
      </c>
      <c r="H38" s="35">
        <f t="shared" si="21"/>
        <v>1729.69262</v>
      </c>
      <c r="I38" s="63">
        <f t="shared" si="21"/>
        <v>285594.995</v>
      </c>
      <c r="J38" s="63">
        <f t="shared" si="21"/>
        <v>0</v>
      </c>
      <c r="K38" s="35">
        <f t="shared" si="21"/>
        <v>300000</v>
      </c>
      <c r="L38" s="35">
        <f t="shared" si="21"/>
        <v>0</v>
      </c>
      <c r="M38" s="35">
        <f t="shared" si="21"/>
        <v>2409.7506199999998</v>
      </c>
      <c r="N38" s="78">
        <f t="shared" si="3"/>
        <v>0.79653040534682296</v>
      </c>
    </row>
    <row r="39" spans="1:14" x14ac:dyDescent="0.25">
      <c r="A39" s="33" t="s">
        <v>1104</v>
      </c>
      <c r="B39" s="33" t="s">
        <v>1384</v>
      </c>
      <c r="C39" s="33" t="s">
        <v>1123</v>
      </c>
      <c r="D39" s="33"/>
      <c r="E39" s="34" t="s">
        <v>1175</v>
      </c>
      <c r="F39" s="35">
        <f>F40+F46</f>
        <v>301935.90700000001</v>
      </c>
      <c r="G39" s="35">
        <f>G40+G46+G43</f>
        <v>302530.902</v>
      </c>
      <c r="H39" s="35">
        <f t="shared" ref="H39:M39" si="22">H40+H46+H43</f>
        <v>1729.69262</v>
      </c>
      <c r="I39" s="63">
        <f t="shared" si="22"/>
        <v>285594.995</v>
      </c>
      <c r="J39" s="63">
        <f t="shared" si="22"/>
        <v>0</v>
      </c>
      <c r="K39" s="35">
        <f t="shared" si="22"/>
        <v>300000</v>
      </c>
      <c r="L39" s="35">
        <f t="shared" si="22"/>
        <v>0</v>
      </c>
      <c r="M39" s="35">
        <f t="shared" si="22"/>
        <v>2409.7506199999998</v>
      </c>
      <c r="N39" s="78">
        <f t="shared" si="3"/>
        <v>0.79653040534682296</v>
      </c>
    </row>
    <row r="40" spans="1:14" ht="31.5" x14ac:dyDescent="0.25">
      <c r="A40" s="33" t="s">
        <v>1104</v>
      </c>
      <c r="B40" s="33" t="s">
        <v>1384</v>
      </c>
      <c r="C40" s="33" t="s">
        <v>1124</v>
      </c>
      <c r="D40" s="33"/>
      <c r="E40" s="34" t="s">
        <v>1176</v>
      </c>
      <c r="F40" s="35">
        <f t="shared" si="21"/>
        <v>1935.9070000000002</v>
      </c>
      <c r="G40" s="35">
        <f t="shared" si="21"/>
        <v>1935.9069999999999</v>
      </c>
      <c r="H40" s="35">
        <f t="shared" si="21"/>
        <v>1729.69262</v>
      </c>
      <c r="I40" s="63">
        <f t="shared" si="21"/>
        <v>0</v>
      </c>
      <c r="J40" s="63">
        <f t="shared" si="21"/>
        <v>0</v>
      </c>
      <c r="K40" s="35">
        <f t="shared" si="21"/>
        <v>0</v>
      </c>
      <c r="L40" s="35">
        <f t="shared" si="21"/>
        <v>0</v>
      </c>
      <c r="M40" s="35">
        <f t="shared" si="21"/>
        <v>1814.7556199999999</v>
      </c>
      <c r="N40" s="78">
        <f t="shared" si="3"/>
        <v>93.741880162631773</v>
      </c>
    </row>
    <row r="41" spans="1:14" x14ac:dyDescent="0.25">
      <c r="A41" s="33" t="s">
        <v>1104</v>
      </c>
      <c r="B41" s="33" t="s">
        <v>1384</v>
      </c>
      <c r="C41" s="33" t="s">
        <v>1124</v>
      </c>
      <c r="D41" s="33" t="s">
        <v>1113</v>
      </c>
      <c r="E41" s="34" t="s">
        <v>558</v>
      </c>
      <c r="F41" s="35">
        <f t="shared" si="21"/>
        <v>1935.9070000000002</v>
      </c>
      <c r="G41" s="35">
        <f t="shared" si="21"/>
        <v>1935.9069999999999</v>
      </c>
      <c r="H41" s="35">
        <f t="shared" si="21"/>
        <v>1729.69262</v>
      </c>
      <c r="I41" s="63">
        <f t="shared" si="21"/>
        <v>0</v>
      </c>
      <c r="J41" s="63">
        <f t="shared" si="21"/>
        <v>0</v>
      </c>
      <c r="K41" s="35">
        <f t="shared" si="21"/>
        <v>0</v>
      </c>
      <c r="L41" s="35">
        <f t="shared" si="21"/>
        <v>0</v>
      </c>
      <c r="M41" s="35">
        <f t="shared" si="21"/>
        <v>1814.7556199999999</v>
      </c>
      <c r="N41" s="78">
        <f t="shared" si="3"/>
        <v>93.741880162631773</v>
      </c>
    </row>
    <row r="42" spans="1:14" x14ac:dyDescent="0.25">
      <c r="A42" s="33" t="s">
        <v>1104</v>
      </c>
      <c r="B42" s="33" t="s">
        <v>1384</v>
      </c>
      <c r="C42" s="33" t="s">
        <v>1124</v>
      </c>
      <c r="D42" s="33" t="s">
        <v>1120</v>
      </c>
      <c r="E42" s="34" t="s">
        <v>561</v>
      </c>
      <c r="F42" s="35">
        <f>1038.356+897.551</f>
        <v>1935.9070000000002</v>
      </c>
      <c r="G42" s="35">
        <v>1935.9069999999999</v>
      </c>
      <c r="H42" s="35">
        <v>1729.69262</v>
      </c>
      <c r="I42" s="63">
        <v>0</v>
      </c>
      <c r="J42" s="63">
        <v>0</v>
      </c>
      <c r="K42" s="35">
        <v>0</v>
      </c>
      <c r="L42" s="35">
        <v>0</v>
      </c>
      <c r="M42" s="35">
        <v>1814.7556199999999</v>
      </c>
      <c r="N42" s="78">
        <f t="shared" si="3"/>
        <v>93.741880162631773</v>
      </c>
    </row>
    <row r="43" spans="1:14" ht="47.25" x14ac:dyDescent="0.25">
      <c r="A43" s="33" t="s">
        <v>1104</v>
      </c>
      <c r="B43" s="33" t="s">
        <v>1384</v>
      </c>
      <c r="C43" s="33" t="s">
        <v>1912</v>
      </c>
      <c r="D43" s="33"/>
      <c r="E43" s="54" t="s">
        <v>1913</v>
      </c>
      <c r="F43" s="35"/>
      <c r="G43" s="35">
        <f>G44</f>
        <v>594.995</v>
      </c>
      <c r="H43" s="35">
        <f t="shared" ref="H43:M43" si="23">H44</f>
        <v>0</v>
      </c>
      <c r="I43" s="63">
        <f t="shared" si="23"/>
        <v>594.995</v>
      </c>
      <c r="J43" s="63">
        <f t="shared" si="23"/>
        <v>0</v>
      </c>
      <c r="K43" s="35">
        <f t="shared" si="23"/>
        <v>0</v>
      </c>
      <c r="L43" s="35">
        <f t="shared" si="23"/>
        <v>0</v>
      </c>
      <c r="M43" s="35">
        <f t="shared" si="23"/>
        <v>594.995</v>
      </c>
      <c r="N43" s="78">
        <f t="shared" si="3"/>
        <v>100</v>
      </c>
    </row>
    <row r="44" spans="1:14" ht="78.75" x14ac:dyDescent="0.25">
      <c r="A44" s="33" t="s">
        <v>1104</v>
      </c>
      <c r="B44" s="33" t="s">
        <v>1384</v>
      </c>
      <c r="C44" s="33" t="s">
        <v>1912</v>
      </c>
      <c r="D44" s="33" t="s">
        <v>1118</v>
      </c>
      <c r="E44" s="34" t="s">
        <v>539</v>
      </c>
      <c r="F44" s="35"/>
      <c r="G44" s="35">
        <f>G45</f>
        <v>594.995</v>
      </c>
      <c r="H44" s="35">
        <f t="shared" ref="H44:M44" si="24">H45</f>
        <v>0</v>
      </c>
      <c r="I44" s="63">
        <f t="shared" si="24"/>
        <v>594.995</v>
      </c>
      <c r="J44" s="63">
        <f t="shared" si="24"/>
        <v>0</v>
      </c>
      <c r="K44" s="35">
        <f t="shared" si="24"/>
        <v>0</v>
      </c>
      <c r="L44" s="35">
        <f t="shared" si="24"/>
        <v>0</v>
      </c>
      <c r="M44" s="35">
        <f t="shared" si="24"/>
        <v>594.995</v>
      </c>
      <c r="N44" s="78">
        <f t="shared" si="3"/>
        <v>100</v>
      </c>
    </row>
    <row r="45" spans="1:14" ht="31.5" x14ac:dyDescent="0.25">
      <c r="A45" s="33" t="s">
        <v>1104</v>
      </c>
      <c r="B45" s="33" t="s">
        <v>1384</v>
      </c>
      <c r="C45" s="33" t="s">
        <v>1912</v>
      </c>
      <c r="D45" s="33" t="s">
        <v>1128</v>
      </c>
      <c r="E45" s="34" t="s">
        <v>541</v>
      </c>
      <c r="F45" s="35"/>
      <c r="G45" s="35">
        <v>594.995</v>
      </c>
      <c r="H45" s="35">
        <v>0</v>
      </c>
      <c r="I45" s="63">
        <f>G45</f>
        <v>594.995</v>
      </c>
      <c r="J45" s="63">
        <f>H45</f>
        <v>0</v>
      </c>
      <c r="K45" s="35">
        <v>0</v>
      </c>
      <c r="L45" s="35">
        <v>0</v>
      </c>
      <c r="M45" s="35">
        <v>594.995</v>
      </c>
      <c r="N45" s="78">
        <f t="shared" si="3"/>
        <v>100</v>
      </c>
    </row>
    <row r="46" spans="1:14" ht="94.5" x14ac:dyDescent="0.25">
      <c r="A46" s="33" t="s">
        <v>1104</v>
      </c>
      <c r="B46" s="33" t="s">
        <v>1384</v>
      </c>
      <c r="C46" s="33" t="s">
        <v>1795</v>
      </c>
      <c r="D46" s="33"/>
      <c r="E46" s="34" t="s">
        <v>1796</v>
      </c>
      <c r="F46" s="35">
        <f>F47</f>
        <v>300000</v>
      </c>
      <c r="G46" s="35">
        <f t="shared" ref="G46:G47" si="25">G47</f>
        <v>300000</v>
      </c>
      <c r="H46" s="35">
        <f t="shared" ref="H46:M47" si="26">H47</f>
        <v>0</v>
      </c>
      <c r="I46" s="63">
        <f t="shared" si="26"/>
        <v>285000</v>
      </c>
      <c r="J46" s="63">
        <f t="shared" si="26"/>
        <v>0</v>
      </c>
      <c r="K46" s="35">
        <f t="shared" si="26"/>
        <v>300000</v>
      </c>
      <c r="L46" s="35">
        <f t="shared" si="26"/>
        <v>0</v>
      </c>
      <c r="M46" s="35">
        <f t="shared" si="26"/>
        <v>0</v>
      </c>
      <c r="N46" s="78">
        <f t="shared" si="3"/>
        <v>0</v>
      </c>
    </row>
    <row r="47" spans="1:14" ht="31.5" x14ac:dyDescent="0.25">
      <c r="A47" s="33" t="s">
        <v>1104</v>
      </c>
      <c r="B47" s="33" t="s">
        <v>1384</v>
      </c>
      <c r="C47" s="33" t="s">
        <v>1795</v>
      </c>
      <c r="D47" s="33" t="s">
        <v>220</v>
      </c>
      <c r="E47" s="34" t="s">
        <v>550</v>
      </c>
      <c r="F47" s="35">
        <f>F48</f>
        <v>300000</v>
      </c>
      <c r="G47" s="35">
        <f t="shared" si="25"/>
        <v>300000</v>
      </c>
      <c r="H47" s="35">
        <f t="shared" si="26"/>
        <v>0</v>
      </c>
      <c r="I47" s="63">
        <f t="shared" si="26"/>
        <v>285000</v>
      </c>
      <c r="J47" s="63">
        <f t="shared" si="26"/>
        <v>0</v>
      </c>
      <c r="K47" s="35">
        <f t="shared" si="26"/>
        <v>300000</v>
      </c>
      <c r="L47" s="35">
        <f t="shared" si="26"/>
        <v>0</v>
      </c>
      <c r="M47" s="35">
        <f t="shared" si="26"/>
        <v>0</v>
      </c>
      <c r="N47" s="78">
        <f t="shared" si="3"/>
        <v>0</v>
      </c>
    </row>
    <row r="48" spans="1:14" x14ac:dyDescent="0.25">
      <c r="A48" s="33" t="s">
        <v>1104</v>
      </c>
      <c r="B48" s="33" t="s">
        <v>1384</v>
      </c>
      <c r="C48" s="33" t="s">
        <v>1795</v>
      </c>
      <c r="D48" s="33" t="s">
        <v>219</v>
      </c>
      <c r="E48" s="34" t="s">
        <v>551</v>
      </c>
      <c r="F48" s="35">
        <v>300000</v>
      </c>
      <c r="G48" s="35">
        <v>300000</v>
      </c>
      <c r="H48" s="35">
        <v>0</v>
      </c>
      <c r="I48" s="63">
        <v>285000</v>
      </c>
      <c r="J48" s="63">
        <f>H48</f>
        <v>0</v>
      </c>
      <c r="K48" s="35">
        <f>G48</f>
        <v>300000</v>
      </c>
      <c r="L48" s="35">
        <f>H48</f>
        <v>0</v>
      </c>
      <c r="M48" s="35">
        <v>0</v>
      </c>
      <c r="N48" s="78">
        <f t="shared" si="3"/>
        <v>0</v>
      </c>
    </row>
    <row r="49" spans="1:14" ht="31.5" x14ac:dyDescent="0.25">
      <c r="A49" s="33" t="s">
        <v>1104</v>
      </c>
      <c r="B49" s="33" t="s">
        <v>1384</v>
      </c>
      <c r="C49" s="33" t="s">
        <v>1125</v>
      </c>
      <c r="D49" s="33"/>
      <c r="E49" s="34" t="s">
        <v>1207</v>
      </c>
      <c r="F49" s="35">
        <f t="shared" ref="F49:M52" si="27">F50</f>
        <v>58691.3</v>
      </c>
      <c r="G49" s="35">
        <f t="shared" si="27"/>
        <v>58281.1</v>
      </c>
      <c r="H49" s="35">
        <f t="shared" si="27"/>
        <v>39407.182150000001</v>
      </c>
      <c r="I49" s="63">
        <f t="shared" si="27"/>
        <v>0</v>
      </c>
      <c r="J49" s="63">
        <f t="shared" si="27"/>
        <v>0</v>
      </c>
      <c r="K49" s="35">
        <f t="shared" si="27"/>
        <v>0</v>
      </c>
      <c r="L49" s="35">
        <f t="shared" si="27"/>
        <v>0</v>
      </c>
      <c r="M49" s="35">
        <f t="shared" si="27"/>
        <v>58198.150219999996</v>
      </c>
      <c r="N49" s="78">
        <f t="shared" si="3"/>
        <v>99.857672933420943</v>
      </c>
    </row>
    <row r="50" spans="1:14" ht="31.5" x14ac:dyDescent="0.25">
      <c r="A50" s="33" t="s">
        <v>1104</v>
      </c>
      <c r="B50" s="33" t="s">
        <v>1384</v>
      </c>
      <c r="C50" s="33" t="s">
        <v>1126</v>
      </c>
      <c r="D50" s="33"/>
      <c r="E50" s="34" t="s">
        <v>1210</v>
      </c>
      <c r="F50" s="35">
        <f>F51+F54</f>
        <v>58691.3</v>
      </c>
      <c r="G50" s="35">
        <f>G51+G54</f>
        <v>58281.1</v>
      </c>
      <c r="H50" s="35">
        <f t="shared" ref="H50:M50" si="28">H51+H54</f>
        <v>39407.182150000001</v>
      </c>
      <c r="I50" s="63">
        <f t="shared" si="28"/>
        <v>0</v>
      </c>
      <c r="J50" s="63">
        <f t="shared" si="28"/>
        <v>0</v>
      </c>
      <c r="K50" s="35">
        <f t="shared" si="28"/>
        <v>0</v>
      </c>
      <c r="L50" s="35">
        <f t="shared" si="28"/>
        <v>0</v>
      </c>
      <c r="M50" s="35">
        <f t="shared" si="28"/>
        <v>58198.150219999996</v>
      </c>
      <c r="N50" s="78">
        <f t="shared" si="3"/>
        <v>99.857672933420943</v>
      </c>
    </row>
    <row r="51" spans="1:14" ht="31.5" x14ac:dyDescent="0.25">
      <c r="A51" s="33" t="s">
        <v>1104</v>
      </c>
      <c r="B51" s="33" t="s">
        <v>1384</v>
      </c>
      <c r="C51" s="33" t="s">
        <v>1127</v>
      </c>
      <c r="D51" s="33"/>
      <c r="E51" s="34" t="s">
        <v>1200</v>
      </c>
      <c r="F51" s="35">
        <f t="shared" si="27"/>
        <v>54433.8</v>
      </c>
      <c r="G51" s="35">
        <f t="shared" si="27"/>
        <v>54159.839789999998</v>
      </c>
      <c r="H51" s="35">
        <f t="shared" si="27"/>
        <v>36378.400000000001</v>
      </c>
      <c r="I51" s="63">
        <f t="shared" si="27"/>
        <v>0</v>
      </c>
      <c r="J51" s="63">
        <f t="shared" si="27"/>
        <v>0</v>
      </c>
      <c r="K51" s="35">
        <f t="shared" si="27"/>
        <v>0</v>
      </c>
      <c r="L51" s="35">
        <f t="shared" si="27"/>
        <v>0</v>
      </c>
      <c r="M51" s="35">
        <f t="shared" si="27"/>
        <v>54159.008909999997</v>
      </c>
      <c r="N51" s="78">
        <f t="shared" si="3"/>
        <v>99.998465874339317</v>
      </c>
    </row>
    <row r="52" spans="1:14" ht="78.75" x14ac:dyDescent="0.25">
      <c r="A52" s="33" t="s">
        <v>1104</v>
      </c>
      <c r="B52" s="33" t="s">
        <v>1384</v>
      </c>
      <c r="C52" s="33" t="s">
        <v>1127</v>
      </c>
      <c r="D52" s="33" t="s">
        <v>1118</v>
      </c>
      <c r="E52" s="34" t="s">
        <v>539</v>
      </c>
      <c r="F52" s="35">
        <f t="shared" si="27"/>
        <v>54433.8</v>
      </c>
      <c r="G52" s="35">
        <f t="shared" si="27"/>
        <v>54159.839789999998</v>
      </c>
      <c r="H52" s="35">
        <f t="shared" si="27"/>
        <v>36378.400000000001</v>
      </c>
      <c r="I52" s="63">
        <f t="shared" si="27"/>
        <v>0</v>
      </c>
      <c r="J52" s="63">
        <f t="shared" si="27"/>
        <v>0</v>
      </c>
      <c r="K52" s="35">
        <f t="shared" si="27"/>
        <v>0</v>
      </c>
      <c r="L52" s="35">
        <f t="shared" si="27"/>
        <v>0</v>
      </c>
      <c r="M52" s="35">
        <f t="shared" si="27"/>
        <v>54159.008909999997</v>
      </c>
      <c r="N52" s="78">
        <f t="shared" si="3"/>
        <v>99.998465874339317</v>
      </c>
    </row>
    <row r="53" spans="1:14" ht="31.5" x14ac:dyDescent="0.25">
      <c r="A53" s="33" t="s">
        <v>1104</v>
      </c>
      <c r="B53" s="33" t="s">
        <v>1384</v>
      </c>
      <c r="C53" s="33" t="s">
        <v>1127</v>
      </c>
      <c r="D53" s="33" t="s">
        <v>1128</v>
      </c>
      <c r="E53" s="34" t="s">
        <v>541</v>
      </c>
      <c r="F53" s="35">
        <v>54433.8</v>
      </c>
      <c r="G53" s="35">
        <v>54159.839789999998</v>
      </c>
      <c r="H53" s="35">
        <v>36378.400000000001</v>
      </c>
      <c r="I53" s="63">
        <v>0</v>
      </c>
      <c r="J53" s="63">
        <v>0</v>
      </c>
      <c r="K53" s="35">
        <v>0</v>
      </c>
      <c r="L53" s="35">
        <v>0</v>
      </c>
      <c r="M53" s="35">
        <v>54159.008909999997</v>
      </c>
      <c r="N53" s="78">
        <f t="shared" si="3"/>
        <v>99.998465874339317</v>
      </c>
    </row>
    <row r="54" spans="1:14" ht="31.5" x14ac:dyDescent="0.25">
      <c r="A54" s="33" t="s">
        <v>1104</v>
      </c>
      <c r="B54" s="33" t="s">
        <v>1384</v>
      </c>
      <c r="C54" s="33" t="s">
        <v>1129</v>
      </c>
      <c r="D54" s="33"/>
      <c r="E54" s="34" t="s">
        <v>1201</v>
      </c>
      <c r="F54" s="35">
        <f>F55+F57+F59</f>
        <v>4257.5</v>
      </c>
      <c r="G54" s="35">
        <f>G55+G57+G59</f>
        <v>4121.2602100000004</v>
      </c>
      <c r="H54" s="35">
        <f t="shared" ref="H54:M54" si="29">H55+H57+H59</f>
        <v>3028.78215</v>
      </c>
      <c r="I54" s="63">
        <f t="shared" si="29"/>
        <v>0</v>
      </c>
      <c r="J54" s="63">
        <f t="shared" si="29"/>
        <v>0</v>
      </c>
      <c r="K54" s="35">
        <f t="shared" si="29"/>
        <v>0</v>
      </c>
      <c r="L54" s="35">
        <f t="shared" si="29"/>
        <v>0</v>
      </c>
      <c r="M54" s="35">
        <f t="shared" si="29"/>
        <v>4039.14131</v>
      </c>
      <c r="N54" s="78">
        <f t="shared" si="3"/>
        <v>98.007432294599028</v>
      </c>
    </row>
    <row r="55" spans="1:14" ht="78.75" x14ac:dyDescent="0.25">
      <c r="A55" s="33" t="s">
        <v>1104</v>
      </c>
      <c r="B55" s="33" t="s">
        <v>1384</v>
      </c>
      <c r="C55" s="33" t="s">
        <v>1129</v>
      </c>
      <c r="D55" s="33" t="s">
        <v>1118</v>
      </c>
      <c r="E55" s="34" t="s">
        <v>539</v>
      </c>
      <c r="F55" s="35">
        <f t="shared" ref="F55:M55" si="30">F56</f>
        <v>93.4</v>
      </c>
      <c r="G55" s="35">
        <f t="shared" si="30"/>
        <v>93.4</v>
      </c>
      <c r="H55" s="35">
        <f t="shared" si="30"/>
        <v>72.8</v>
      </c>
      <c r="I55" s="63">
        <f t="shared" si="30"/>
        <v>0</v>
      </c>
      <c r="J55" s="63">
        <f t="shared" si="30"/>
        <v>0</v>
      </c>
      <c r="K55" s="35">
        <f t="shared" si="30"/>
        <v>0</v>
      </c>
      <c r="L55" s="35">
        <f t="shared" si="30"/>
        <v>0</v>
      </c>
      <c r="M55" s="35">
        <f t="shared" si="30"/>
        <v>78.043059999999997</v>
      </c>
      <c r="N55" s="78">
        <f t="shared" si="3"/>
        <v>83.557880085653096</v>
      </c>
    </row>
    <row r="56" spans="1:14" ht="31.5" x14ac:dyDescent="0.25">
      <c r="A56" s="33" t="s">
        <v>1104</v>
      </c>
      <c r="B56" s="33" t="s">
        <v>1384</v>
      </c>
      <c r="C56" s="33" t="s">
        <v>1129</v>
      </c>
      <c r="D56" s="33" t="s">
        <v>1128</v>
      </c>
      <c r="E56" s="34" t="s">
        <v>541</v>
      </c>
      <c r="F56" s="35">
        <v>93.4</v>
      </c>
      <c r="G56" s="35">
        <v>93.4</v>
      </c>
      <c r="H56" s="35">
        <v>72.8</v>
      </c>
      <c r="I56" s="63">
        <v>0</v>
      </c>
      <c r="J56" s="63">
        <v>0</v>
      </c>
      <c r="K56" s="35">
        <v>0</v>
      </c>
      <c r="L56" s="35">
        <v>0</v>
      </c>
      <c r="M56" s="35">
        <v>78.043059999999997</v>
      </c>
      <c r="N56" s="78">
        <f t="shared" si="3"/>
        <v>83.557880085653096</v>
      </c>
    </row>
    <row r="57" spans="1:14" ht="31.5" x14ac:dyDescent="0.25">
      <c r="A57" s="33" t="s">
        <v>1104</v>
      </c>
      <c r="B57" s="33" t="s">
        <v>1384</v>
      </c>
      <c r="C57" s="33" t="s">
        <v>1129</v>
      </c>
      <c r="D57" s="33" t="s">
        <v>1111</v>
      </c>
      <c r="E57" s="34" t="s">
        <v>542</v>
      </c>
      <c r="F57" s="35">
        <f t="shared" ref="F57:M57" si="31">F58</f>
        <v>4162</v>
      </c>
      <c r="G57" s="35">
        <f t="shared" si="31"/>
        <v>3897.3682100000001</v>
      </c>
      <c r="H57" s="35">
        <f t="shared" si="31"/>
        <v>2855.4821499999998</v>
      </c>
      <c r="I57" s="63">
        <f t="shared" si="31"/>
        <v>0</v>
      </c>
      <c r="J57" s="63">
        <f t="shared" si="31"/>
        <v>0</v>
      </c>
      <c r="K57" s="35">
        <f t="shared" si="31"/>
        <v>0</v>
      </c>
      <c r="L57" s="35">
        <f t="shared" si="31"/>
        <v>0</v>
      </c>
      <c r="M57" s="35">
        <f t="shared" si="31"/>
        <v>3830.6062499999998</v>
      </c>
      <c r="N57" s="78">
        <f t="shared" si="3"/>
        <v>98.286998907911752</v>
      </c>
    </row>
    <row r="58" spans="1:14" ht="31.5" x14ac:dyDescent="0.25">
      <c r="A58" s="33" t="s">
        <v>1104</v>
      </c>
      <c r="B58" s="33" t="s">
        <v>1384</v>
      </c>
      <c r="C58" s="33" t="s">
        <v>1129</v>
      </c>
      <c r="D58" s="33" t="s">
        <v>1112</v>
      </c>
      <c r="E58" s="34" t="s">
        <v>543</v>
      </c>
      <c r="F58" s="35">
        <v>4162</v>
      </c>
      <c r="G58" s="35">
        <v>3897.3682100000001</v>
      </c>
      <c r="H58" s="35">
        <v>2855.4821499999998</v>
      </c>
      <c r="I58" s="63">
        <v>0</v>
      </c>
      <c r="J58" s="63">
        <v>0</v>
      </c>
      <c r="K58" s="35">
        <v>0</v>
      </c>
      <c r="L58" s="35">
        <v>0</v>
      </c>
      <c r="M58" s="35">
        <v>3830.6062499999998</v>
      </c>
      <c r="N58" s="78">
        <f t="shared" si="3"/>
        <v>98.286998907911752</v>
      </c>
    </row>
    <row r="59" spans="1:14" x14ac:dyDescent="0.25">
      <c r="A59" s="33" t="s">
        <v>1104</v>
      </c>
      <c r="B59" s="33" t="s">
        <v>1384</v>
      </c>
      <c r="C59" s="33" t="s">
        <v>1129</v>
      </c>
      <c r="D59" s="33" t="s">
        <v>1113</v>
      </c>
      <c r="E59" s="34" t="s">
        <v>558</v>
      </c>
      <c r="F59" s="35">
        <f t="shared" ref="F59:M59" si="32">F60</f>
        <v>2.1</v>
      </c>
      <c r="G59" s="35">
        <f t="shared" si="32"/>
        <v>130.49199999999999</v>
      </c>
      <c r="H59" s="35">
        <f t="shared" si="32"/>
        <v>100.5</v>
      </c>
      <c r="I59" s="63">
        <f t="shared" si="32"/>
        <v>0</v>
      </c>
      <c r="J59" s="63">
        <f t="shared" si="32"/>
        <v>0</v>
      </c>
      <c r="K59" s="35">
        <f t="shared" si="32"/>
        <v>0</v>
      </c>
      <c r="L59" s="35">
        <f t="shared" si="32"/>
        <v>0</v>
      </c>
      <c r="M59" s="35">
        <f t="shared" si="32"/>
        <v>130.49199999999999</v>
      </c>
      <c r="N59" s="78">
        <f t="shared" si="3"/>
        <v>100</v>
      </c>
    </row>
    <row r="60" spans="1:14" x14ac:dyDescent="0.25">
      <c r="A60" s="33" t="s">
        <v>1104</v>
      </c>
      <c r="B60" s="33" t="s">
        <v>1384</v>
      </c>
      <c r="C60" s="33" t="s">
        <v>1129</v>
      </c>
      <c r="D60" s="33" t="s">
        <v>1120</v>
      </c>
      <c r="E60" s="34" t="s">
        <v>561</v>
      </c>
      <c r="F60" s="35">
        <v>2.1</v>
      </c>
      <c r="G60" s="35">
        <v>130.49199999999999</v>
      </c>
      <c r="H60" s="35">
        <v>100.5</v>
      </c>
      <c r="I60" s="63">
        <v>0</v>
      </c>
      <c r="J60" s="63">
        <v>0</v>
      </c>
      <c r="K60" s="35">
        <v>0</v>
      </c>
      <c r="L60" s="35">
        <v>0</v>
      </c>
      <c r="M60" s="35">
        <v>130.49199999999999</v>
      </c>
      <c r="N60" s="78">
        <f t="shared" si="3"/>
        <v>100</v>
      </c>
    </row>
    <row r="61" spans="1:14" ht="47.25" x14ac:dyDescent="0.25">
      <c r="A61" s="33" t="s">
        <v>1104</v>
      </c>
      <c r="B61" s="33" t="s">
        <v>1384</v>
      </c>
      <c r="C61" s="33" t="s">
        <v>1139</v>
      </c>
      <c r="D61" s="33"/>
      <c r="E61" s="34" t="s">
        <v>1211</v>
      </c>
      <c r="F61" s="35">
        <f>F62</f>
        <v>0</v>
      </c>
      <c r="G61" s="35">
        <f t="shared" ref="G61:G64" si="33">G62</f>
        <v>6522.04522</v>
      </c>
      <c r="H61" s="35">
        <f t="shared" ref="H61:M64" si="34">H62</f>
        <v>3974.3028399999998</v>
      </c>
      <c r="I61" s="63">
        <f t="shared" si="34"/>
        <v>0</v>
      </c>
      <c r="J61" s="63">
        <f t="shared" si="34"/>
        <v>0</v>
      </c>
      <c r="K61" s="35">
        <f t="shared" si="34"/>
        <v>0</v>
      </c>
      <c r="L61" s="35">
        <f t="shared" si="34"/>
        <v>0</v>
      </c>
      <c r="M61" s="35">
        <f t="shared" si="34"/>
        <v>6522.04522</v>
      </c>
      <c r="N61" s="78">
        <f t="shared" si="3"/>
        <v>100</v>
      </c>
    </row>
    <row r="62" spans="1:14" ht="31.5" x14ac:dyDescent="0.25">
      <c r="A62" s="33" t="s">
        <v>1104</v>
      </c>
      <c r="B62" s="33" t="s">
        <v>1384</v>
      </c>
      <c r="C62" s="33" t="s">
        <v>1146</v>
      </c>
      <c r="D62" s="33"/>
      <c r="E62" s="34" t="s">
        <v>1212</v>
      </c>
      <c r="F62" s="35">
        <f>F63</f>
        <v>0</v>
      </c>
      <c r="G62" s="35">
        <f t="shared" si="33"/>
        <v>6522.04522</v>
      </c>
      <c r="H62" s="35">
        <f t="shared" si="34"/>
        <v>3974.3028399999998</v>
      </c>
      <c r="I62" s="63">
        <f t="shared" si="34"/>
        <v>0</v>
      </c>
      <c r="J62" s="63">
        <f t="shared" si="34"/>
        <v>0</v>
      </c>
      <c r="K62" s="35">
        <f t="shared" si="34"/>
        <v>0</v>
      </c>
      <c r="L62" s="35">
        <f t="shared" si="34"/>
        <v>0</v>
      </c>
      <c r="M62" s="35">
        <f t="shared" si="34"/>
        <v>6522.04522</v>
      </c>
      <c r="N62" s="78">
        <f t="shared" si="3"/>
        <v>100</v>
      </c>
    </row>
    <row r="63" spans="1:14" ht="31.5" x14ac:dyDescent="0.25">
      <c r="A63" s="33" t="s">
        <v>1104</v>
      </c>
      <c r="B63" s="33" t="s">
        <v>1384</v>
      </c>
      <c r="C63" s="33" t="s">
        <v>1147</v>
      </c>
      <c r="D63" s="33"/>
      <c r="E63" s="34" t="s">
        <v>1213</v>
      </c>
      <c r="F63" s="35">
        <f>F64</f>
        <v>0</v>
      </c>
      <c r="G63" s="35">
        <f t="shared" si="33"/>
        <v>6522.04522</v>
      </c>
      <c r="H63" s="35">
        <f t="shared" si="34"/>
        <v>3974.3028399999998</v>
      </c>
      <c r="I63" s="63">
        <f t="shared" si="34"/>
        <v>0</v>
      </c>
      <c r="J63" s="63">
        <f t="shared" si="34"/>
        <v>0</v>
      </c>
      <c r="K63" s="35">
        <f t="shared" si="34"/>
        <v>0</v>
      </c>
      <c r="L63" s="35">
        <f t="shared" si="34"/>
        <v>0</v>
      </c>
      <c r="M63" s="35">
        <f t="shared" si="34"/>
        <v>6522.04522</v>
      </c>
      <c r="N63" s="78">
        <f t="shared" si="3"/>
        <v>100</v>
      </c>
    </row>
    <row r="64" spans="1:14" x14ac:dyDescent="0.25">
      <c r="A64" s="33" t="s">
        <v>1104</v>
      </c>
      <c r="B64" s="33" t="s">
        <v>1384</v>
      </c>
      <c r="C64" s="33" t="s">
        <v>1147</v>
      </c>
      <c r="D64" s="33" t="s">
        <v>1113</v>
      </c>
      <c r="E64" s="34" t="s">
        <v>558</v>
      </c>
      <c r="F64" s="35">
        <f>F65</f>
        <v>0</v>
      </c>
      <c r="G64" s="35">
        <f t="shared" si="33"/>
        <v>6522.04522</v>
      </c>
      <c r="H64" s="35">
        <f t="shared" si="34"/>
        <v>3974.3028399999998</v>
      </c>
      <c r="I64" s="63">
        <f t="shared" si="34"/>
        <v>0</v>
      </c>
      <c r="J64" s="63">
        <f t="shared" si="34"/>
        <v>0</v>
      </c>
      <c r="K64" s="35">
        <f t="shared" si="34"/>
        <v>0</v>
      </c>
      <c r="L64" s="35">
        <f t="shared" si="34"/>
        <v>0</v>
      </c>
      <c r="M64" s="35">
        <f t="shared" si="34"/>
        <v>6522.04522</v>
      </c>
      <c r="N64" s="78">
        <f t="shared" si="3"/>
        <v>100</v>
      </c>
    </row>
    <row r="65" spans="1:14" x14ac:dyDescent="0.25">
      <c r="A65" s="33" t="s">
        <v>1104</v>
      </c>
      <c r="B65" s="33" t="s">
        <v>1384</v>
      </c>
      <c r="C65" s="33" t="s">
        <v>1147</v>
      </c>
      <c r="D65" s="33" t="s">
        <v>1114</v>
      </c>
      <c r="E65" s="34" t="s">
        <v>560</v>
      </c>
      <c r="F65" s="35">
        <v>0</v>
      </c>
      <c r="G65" s="35">
        <v>6522.04522</v>
      </c>
      <c r="H65" s="35">
        <v>3974.3028399999998</v>
      </c>
      <c r="I65" s="63">
        <v>0</v>
      </c>
      <c r="J65" s="63">
        <v>0</v>
      </c>
      <c r="K65" s="35">
        <v>0</v>
      </c>
      <c r="L65" s="35">
        <v>0</v>
      </c>
      <c r="M65" s="35">
        <v>6522.04522</v>
      </c>
      <c r="N65" s="78">
        <f t="shared" si="3"/>
        <v>100</v>
      </c>
    </row>
    <row r="66" spans="1:14" ht="31.5" x14ac:dyDescent="0.25">
      <c r="A66" s="25" t="s">
        <v>1104</v>
      </c>
      <c r="B66" s="33" t="s">
        <v>5</v>
      </c>
      <c r="C66" s="33"/>
      <c r="D66" s="33"/>
      <c r="E66" s="26" t="s">
        <v>499</v>
      </c>
      <c r="F66" s="35">
        <f t="shared" ref="F66:G72" si="35">F67</f>
        <v>2080</v>
      </c>
      <c r="G66" s="35">
        <f t="shared" si="35"/>
        <v>20839.563849999999</v>
      </c>
      <c r="H66" s="35">
        <f t="shared" ref="H66:M72" si="36">H67</f>
        <v>1168.9288799999999</v>
      </c>
      <c r="I66" s="63">
        <f t="shared" si="36"/>
        <v>12242.84885</v>
      </c>
      <c r="J66" s="63">
        <f t="shared" si="36"/>
        <v>0</v>
      </c>
      <c r="K66" s="35">
        <f t="shared" si="36"/>
        <v>2080</v>
      </c>
      <c r="L66" s="35">
        <f t="shared" si="36"/>
        <v>0</v>
      </c>
      <c r="M66" s="35">
        <f t="shared" si="36"/>
        <v>2327.1666700000001</v>
      </c>
      <c r="N66" s="78">
        <f t="shared" si="3"/>
        <v>11.167060341332432</v>
      </c>
    </row>
    <row r="67" spans="1:14" ht="31.5" x14ac:dyDescent="0.25">
      <c r="A67" s="29" t="s">
        <v>1104</v>
      </c>
      <c r="B67" s="29" t="s">
        <v>1410</v>
      </c>
      <c r="C67" s="33"/>
      <c r="D67" s="33"/>
      <c r="E67" s="30" t="s">
        <v>517</v>
      </c>
      <c r="F67" s="35">
        <f>F68+F74</f>
        <v>2080</v>
      </c>
      <c r="G67" s="35">
        <f>G68+G74</f>
        <v>20839.563849999999</v>
      </c>
      <c r="H67" s="35">
        <f t="shared" ref="H67:M67" si="37">H68+H74</f>
        <v>1168.9288799999999</v>
      </c>
      <c r="I67" s="63">
        <f t="shared" si="37"/>
        <v>12242.84885</v>
      </c>
      <c r="J67" s="63">
        <f t="shared" si="37"/>
        <v>0</v>
      </c>
      <c r="K67" s="35">
        <f t="shared" si="37"/>
        <v>2080</v>
      </c>
      <c r="L67" s="35">
        <f t="shared" si="37"/>
        <v>0</v>
      </c>
      <c r="M67" s="35">
        <f t="shared" si="37"/>
        <v>2327.1666700000001</v>
      </c>
      <c r="N67" s="79">
        <f t="shared" si="3"/>
        <v>11.167060341332432</v>
      </c>
    </row>
    <row r="68" spans="1:14" x14ac:dyDescent="0.25">
      <c r="A68" s="33" t="s">
        <v>1104</v>
      </c>
      <c r="B68" s="33" t="s">
        <v>1410</v>
      </c>
      <c r="C68" s="33" t="s">
        <v>59</v>
      </c>
      <c r="D68" s="33"/>
      <c r="E68" s="34" t="s">
        <v>579</v>
      </c>
      <c r="F68" s="35">
        <f t="shared" si="35"/>
        <v>2080</v>
      </c>
      <c r="G68" s="35">
        <f t="shared" si="35"/>
        <v>2080</v>
      </c>
      <c r="H68" s="35">
        <f t="shared" si="36"/>
        <v>0</v>
      </c>
      <c r="I68" s="63">
        <f t="shared" si="36"/>
        <v>0</v>
      </c>
      <c r="J68" s="63">
        <f t="shared" si="36"/>
        <v>0</v>
      </c>
      <c r="K68" s="35">
        <f t="shared" si="36"/>
        <v>2080</v>
      </c>
      <c r="L68" s="35">
        <f t="shared" si="36"/>
        <v>0</v>
      </c>
      <c r="M68" s="35">
        <f t="shared" si="36"/>
        <v>2076.6666700000001</v>
      </c>
      <c r="N68" s="78">
        <f t="shared" si="3"/>
        <v>99.839743749999997</v>
      </c>
    </row>
    <row r="69" spans="1:14" x14ac:dyDescent="0.25">
      <c r="A69" s="33" t="s">
        <v>1104</v>
      </c>
      <c r="B69" s="33" t="s">
        <v>1410</v>
      </c>
      <c r="C69" s="33" t="s">
        <v>60</v>
      </c>
      <c r="D69" s="33"/>
      <c r="E69" s="34" t="s">
        <v>580</v>
      </c>
      <c r="F69" s="35">
        <f t="shared" si="35"/>
        <v>2080</v>
      </c>
      <c r="G69" s="35">
        <f t="shared" si="35"/>
        <v>2080</v>
      </c>
      <c r="H69" s="35">
        <f t="shared" si="36"/>
        <v>0</v>
      </c>
      <c r="I69" s="63">
        <f t="shared" si="36"/>
        <v>0</v>
      </c>
      <c r="J69" s="63">
        <f t="shared" si="36"/>
        <v>0</v>
      </c>
      <c r="K69" s="35">
        <f t="shared" si="36"/>
        <v>2080</v>
      </c>
      <c r="L69" s="35">
        <f t="shared" si="36"/>
        <v>0</v>
      </c>
      <c r="M69" s="35">
        <f t="shared" si="36"/>
        <v>2076.6666700000001</v>
      </c>
      <c r="N69" s="78">
        <f t="shared" si="3"/>
        <v>99.839743749999997</v>
      </c>
    </row>
    <row r="70" spans="1:14" ht="63" x14ac:dyDescent="0.25">
      <c r="A70" s="33" t="s">
        <v>1104</v>
      </c>
      <c r="B70" s="33" t="s">
        <v>1410</v>
      </c>
      <c r="C70" s="33" t="s">
        <v>1844</v>
      </c>
      <c r="D70" s="33"/>
      <c r="E70" s="34" t="s">
        <v>1842</v>
      </c>
      <c r="F70" s="35">
        <f t="shared" si="35"/>
        <v>2080</v>
      </c>
      <c r="G70" s="35">
        <f t="shared" si="35"/>
        <v>2080</v>
      </c>
      <c r="H70" s="35">
        <f t="shared" si="36"/>
        <v>0</v>
      </c>
      <c r="I70" s="63">
        <f t="shared" si="36"/>
        <v>0</v>
      </c>
      <c r="J70" s="63">
        <f t="shared" si="36"/>
        <v>0</v>
      </c>
      <c r="K70" s="35">
        <f t="shared" si="36"/>
        <v>2080</v>
      </c>
      <c r="L70" s="35">
        <f t="shared" si="36"/>
        <v>0</v>
      </c>
      <c r="M70" s="35">
        <f t="shared" si="36"/>
        <v>2076.6666700000001</v>
      </c>
      <c r="N70" s="78">
        <f t="shared" si="3"/>
        <v>99.839743749999997</v>
      </c>
    </row>
    <row r="71" spans="1:14" ht="31.5" x14ac:dyDescent="0.25">
      <c r="A71" s="33" t="s">
        <v>1104</v>
      </c>
      <c r="B71" s="33" t="s">
        <v>1410</v>
      </c>
      <c r="C71" s="33" t="s">
        <v>1845</v>
      </c>
      <c r="D71" s="33"/>
      <c r="E71" s="34" t="s">
        <v>1843</v>
      </c>
      <c r="F71" s="35">
        <f t="shared" si="35"/>
        <v>2080</v>
      </c>
      <c r="G71" s="35">
        <f t="shared" si="35"/>
        <v>2080</v>
      </c>
      <c r="H71" s="35">
        <f t="shared" si="36"/>
        <v>0</v>
      </c>
      <c r="I71" s="63">
        <f t="shared" si="36"/>
        <v>0</v>
      </c>
      <c r="J71" s="63">
        <f t="shared" si="36"/>
        <v>0</v>
      </c>
      <c r="K71" s="35">
        <f t="shared" si="36"/>
        <v>2080</v>
      </c>
      <c r="L71" s="35">
        <f t="shared" si="36"/>
        <v>0</v>
      </c>
      <c r="M71" s="35">
        <f t="shared" si="36"/>
        <v>2076.6666700000001</v>
      </c>
      <c r="N71" s="78">
        <f t="shared" si="3"/>
        <v>99.839743749999997</v>
      </c>
    </row>
    <row r="72" spans="1:14" ht="31.5" x14ac:dyDescent="0.25">
      <c r="A72" s="33" t="s">
        <v>1104</v>
      </c>
      <c r="B72" s="33" t="s">
        <v>1410</v>
      </c>
      <c r="C72" s="33" t="s">
        <v>1845</v>
      </c>
      <c r="D72" s="33" t="s">
        <v>220</v>
      </c>
      <c r="E72" s="34" t="s">
        <v>550</v>
      </c>
      <c r="F72" s="35">
        <f t="shared" si="35"/>
        <v>2080</v>
      </c>
      <c r="G72" s="35">
        <f t="shared" si="35"/>
        <v>2080</v>
      </c>
      <c r="H72" s="35">
        <f t="shared" si="36"/>
        <v>0</v>
      </c>
      <c r="I72" s="63">
        <f t="shared" si="36"/>
        <v>0</v>
      </c>
      <c r="J72" s="63">
        <f t="shared" si="36"/>
        <v>0</v>
      </c>
      <c r="K72" s="35">
        <f t="shared" si="36"/>
        <v>2080</v>
      </c>
      <c r="L72" s="35">
        <f t="shared" si="36"/>
        <v>0</v>
      </c>
      <c r="M72" s="35">
        <f t="shared" si="36"/>
        <v>2076.6666700000001</v>
      </c>
      <c r="N72" s="78">
        <f t="shared" si="3"/>
        <v>99.839743749999997</v>
      </c>
    </row>
    <row r="73" spans="1:14" x14ac:dyDescent="0.25">
      <c r="A73" s="33" t="s">
        <v>1104</v>
      </c>
      <c r="B73" s="33" t="s">
        <v>1410</v>
      </c>
      <c r="C73" s="33" t="s">
        <v>1845</v>
      </c>
      <c r="D73" s="33" t="s">
        <v>219</v>
      </c>
      <c r="E73" s="34" t="s">
        <v>551</v>
      </c>
      <c r="F73" s="35">
        <v>2080</v>
      </c>
      <c r="G73" s="35">
        <v>2080</v>
      </c>
      <c r="H73" s="35">
        <v>0</v>
      </c>
      <c r="I73" s="63">
        <v>0</v>
      </c>
      <c r="J73" s="63">
        <v>0</v>
      </c>
      <c r="K73" s="35">
        <f>G73</f>
        <v>2080</v>
      </c>
      <c r="L73" s="35">
        <f>H73</f>
        <v>0</v>
      </c>
      <c r="M73" s="35">
        <v>2076.6666700000001</v>
      </c>
      <c r="N73" s="78">
        <f t="shared" si="3"/>
        <v>99.839743749999997</v>
      </c>
    </row>
    <row r="74" spans="1:14" ht="31.5" x14ac:dyDescent="0.25">
      <c r="A74" s="33" t="s">
        <v>1104</v>
      </c>
      <c r="B74" s="33" t="s">
        <v>1410</v>
      </c>
      <c r="C74" s="33" t="s">
        <v>1107</v>
      </c>
      <c r="D74" s="33"/>
      <c r="E74" s="34" t="s">
        <v>1481</v>
      </c>
      <c r="F74" s="35">
        <f t="shared" ref="F74:M78" si="38">F75</f>
        <v>0</v>
      </c>
      <c r="G74" s="35">
        <f t="shared" si="38"/>
        <v>18759.563849999999</v>
      </c>
      <c r="H74" s="35">
        <f t="shared" si="38"/>
        <v>1168.9288799999999</v>
      </c>
      <c r="I74" s="63">
        <f t="shared" si="38"/>
        <v>12242.84885</v>
      </c>
      <c r="J74" s="63">
        <f t="shared" si="38"/>
        <v>0</v>
      </c>
      <c r="K74" s="35">
        <f t="shared" si="38"/>
        <v>0</v>
      </c>
      <c r="L74" s="35">
        <f t="shared" si="38"/>
        <v>0</v>
      </c>
      <c r="M74" s="35">
        <f t="shared" si="38"/>
        <v>250.5</v>
      </c>
      <c r="N74" s="78">
        <f t="shared" ref="N74:N137" si="39">M74/G74*100</f>
        <v>1.3353188912225165</v>
      </c>
    </row>
    <row r="75" spans="1:14" ht="31.5" x14ac:dyDescent="0.25">
      <c r="A75" s="33" t="s">
        <v>1104</v>
      </c>
      <c r="B75" s="33" t="s">
        <v>1410</v>
      </c>
      <c r="C75" s="33" t="s">
        <v>1115</v>
      </c>
      <c r="D75" s="33"/>
      <c r="E75" s="34" t="s">
        <v>1484</v>
      </c>
      <c r="F75" s="35">
        <f t="shared" si="38"/>
        <v>0</v>
      </c>
      <c r="G75" s="35">
        <f t="shared" si="38"/>
        <v>18759.563849999999</v>
      </c>
      <c r="H75" s="35">
        <f t="shared" si="38"/>
        <v>1168.9288799999999</v>
      </c>
      <c r="I75" s="63">
        <f t="shared" si="38"/>
        <v>12242.84885</v>
      </c>
      <c r="J75" s="63">
        <f t="shared" si="38"/>
        <v>0</v>
      </c>
      <c r="K75" s="35">
        <f t="shared" si="38"/>
        <v>0</v>
      </c>
      <c r="L75" s="35">
        <f t="shared" si="38"/>
        <v>0</v>
      </c>
      <c r="M75" s="35">
        <f t="shared" si="38"/>
        <v>250.5</v>
      </c>
      <c r="N75" s="78">
        <f t="shared" si="39"/>
        <v>1.3353188912225165</v>
      </c>
    </row>
    <row r="76" spans="1:14" ht="31.5" x14ac:dyDescent="0.25">
      <c r="A76" s="33" t="s">
        <v>1104</v>
      </c>
      <c r="B76" s="33" t="s">
        <v>1410</v>
      </c>
      <c r="C76" s="33" t="s">
        <v>1116</v>
      </c>
      <c r="D76" s="33"/>
      <c r="E76" s="34" t="s">
        <v>1485</v>
      </c>
      <c r="F76" s="35">
        <f t="shared" si="38"/>
        <v>0</v>
      </c>
      <c r="G76" s="35">
        <f t="shared" si="38"/>
        <v>18759.563849999999</v>
      </c>
      <c r="H76" s="35">
        <f t="shared" si="38"/>
        <v>1168.9288799999999</v>
      </c>
      <c r="I76" s="63">
        <f t="shared" si="38"/>
        <v>12242.84885</v>
      </c>
      <c r="J76" s="63">
        <f t="shared" si="38"/>
        <v>0</v>
      </c>
      <c r="K76" s="35">
        <f t="shared" si="38"/>
        <v>0</v>
      </c>
      <c r="L76" s="35">
        <f t="shared" si="38"/>
        <v>0</v>
      </c>
      <c r="M76" s="35">
        <f t="shared" si="38"/>
        <v>250.5</v>
      </c>
      <c r="N76" s="78">
        <f t="shared" si="39"/>
        <v>1.3353188912225165</v>
      </c>
    </row>
    <row r="77" spans="1:14" ht="31.5" x14ac:dyDescent="0.25">
      <c r="A77" s="33" t="s">
        <v>1104</v>
      </c>
      <c r="B77" s="33" t="s">
        <v>1410</v>
      </c>
      <c r="C77" s="33" t="s">
        <v>1858</v>
      </c>
      <c r="D77" s="33"/>
      <c r="E77" s="34" t="s">
        <v>1859</v>
      </c>
      <c r="F77" s="35">
        <f t="shared" si="38"/>
        <v>0</v>
      </c>
      <c r="G77" s="35">
        <f t="shared" si="38"/>
        <v>18759.563849999999</v>
      </c>
      <c r="H77" s="35">
        <f t="shared" si="38"/>
        <v>1168.9288799999999</v>
      </c>
      <c r="I77" s="63">
        <f t="shared" si="38"/>
        <v>12242.84885</v>
      </c>
      <c r="J77" s="63">
        <f t="shared" si="38"/>
        <v>0</v>
      </c>
      <c r="K77" s="35">
        <f t="shared" si="38"/>
        <v>0</v>
      </c>
      <c r="L77" s="35">
        <f t="shared" si="38"/>
        <v>0</v>
      </c>
      <c r="M77" s="35">
        <f t="shared" si="38"/>
        <v>250.5</v>
      </c>
      <c r="N77" s="78">
        <f t="shared" si="39"/>
        <v>1.3353188912225165</v>
      </c>
    </row>
    <row r="78" spans="1:14" ht="31.5" x14ac:dyDescent="0.25">
      <c r="A78" s="33" t="s">
        <v>1104</v>
      </c>
      <c r="B78" s="33" t="s">
        <v>1410</v>
      </c>
      <c r="C78" s="33" t="s">
        <v>1858</v>
      </c>
      <c r="D78" s="33" t="s">
        <v>1111</v>
      </c>
      <c r="E78" s="34" t="s">
        <v>542</v>
      </c>
      <c r="F78" s="35">
        <f t="shared" si="38"/>
        <v>0</v>
      </c>
      <c r="G78" s="35">
        <f t="shared" si="38"/>
        <v>18759.563849999999</v>
      </c>
      <c r="H78" s="35">
        <f t="shared" si="38"/>
        <v>1168.9288799999999</v>
      </c>
      <c r="I78" s="63">
        <f t="shared" si="38"/>
        <v>12242.84885</v>
      </c>
      <c r="J78" s="63">
        <f t="shared" si="38"/>
        <v>0</v>
      </c>
      <c r="K78" s="35">
        <f t="shared" si="38"/>
        <v>0</v>
      </c>
      <c r="L78" s="35">
        <f t="shared" si="38"/>
        <v>0</v>
      </c>
      <c r="M78" s="35">
        <f t="shared" si="38"/>
        <v>250.5</v>
      </c>
      <c r="N78" s="78">
        <f t="shared" si="39"/>
        <v>1.3353188912225165</v>
      </c>
    </row>
    <row r="79" spans="1:14" ht="31.5" x14ac:dyDescent="0.25">
      <c r="A79" s="33" t="s">
        <v>1104</v>
      </c>
      <c r="B79" s="33" t="s">
        <v>1410</v>
      </c>
      <c r="C79" s="33" t="s">
        <v>1858</v>
      </c>
      <c r="D79" s="33" t="s">
        <v>1112</v>
      </c>
      <c r="E79" s="34" t="s">
        <v>543</v>
      </c>
      <c r="F79" s="35">
        <v>0</v>
      </c>
      <c r="G79" s="35">
        <v>18759.563849999999</v>
      </c>
      <c r="H79" s="35">
        <v>1168.9288799999999</v>
      </c>
      <c r="I79" s="63">
        <f>11213.06985+1029.779</f>
        <v>12242.84885</v>
      </c>
      <c r="J79" s="63">
        <v>0</v>
      </c>
      <c r="K79" s="35">
        <v>0</v>
      </c>
      <c r="L79" s="35">
        <v>0</v>
      </c>
      <c r="M79" s="35">
        <v>250.5</v>
      </c>
      <c r="N79" s="78">
        <f t="shared" si="39"/>
        <v>1.3353188912225165</v>
      </c>
    </row>
    <row r="80" spans="1:14" s="22" customFormat="1" x14ac:dyDescent="0.25">
      <c r="A80" s="25" t="s">
        <v>1104</v>
      </c>
      <c r="B80" s="25" t="s">
        <v>1130</v>
      </c>
      <c r="C80" s="25"/>
      <c r="D80" s="25"/>
      <c r="E80" s="26" t="s">
        <v>500</v>
      </c>
      <c r="F80" s="27">
        <f t="shared" ref="F80:M83" si="40">F81</f>
        <v>700828.75</v>
      </c>
      <c r="G80" s="27">
        <f t="shared" si="40"/>
        <v>1273767.96697</v>
      </c>
      <c r="H80" s="27">
        <f t="shared" si="40"/>
        <v>841657.5</v>
      </c>
      <c r="I80" s="61">
        <f t="shared" si="40"/>
        <v>712939.21696999995</v>
      </c>
      <c r="J80" s="61">
        <f t="shared" si="40"/>
        <v>420828.75</v>
      </c>
      <c r="K80" s="27">
        <f t="shared" si="40"/>
        <v>0</v>
      </c>
      <c r="L80" s="27">
        <f t="shared" si="40"/>
        <v>0</v>
      </c>
      <c r="M80" s="27">
        <f t="shared" si="40"/>
        <v>994240.83333000005</v>
      </c>
      <c r="N80" s="78">
        <f t="shared" si="39"/>
        <v>78.055097875876839</v>
      </c>
    </row>
    <row r="81" spans="1:15" s="32" customFormat="1" ht="16.5" customHeight="1" x14ac:dyDescent="0.25">
      <c r="A81" s="29" t="s">
        <v>1104</v>
      </c>
      <c r="B81" s="29" t="s">
        <v>1385</v>
      </c>
      <c r="C81" s="29"/>
      <c r="D81" s="29"/>
      <c r="E81" s="30" t="s">
        <v>519</v>
      </c>
      <c r="F81" s="31">
        <f t="shared" si="40"/>
        <v>700828.75</v>
      </c>
      <c r="G81" s="31">
        <f t="shared" si="40"/>
        <v>1273767.96697</v>
      </c>
      <c r="H81" s="31">
        <f t="shared" si="40"/>
        <v>841657.5</v>
      </c>
      <c r="I81" s="62">
        <f t="shared" si="40"/>
        <v>712939.21696999995</v>
      </c>
      <c r="J81" s="62">
        <f t="shared" si="40"/>
        <v>420828.75</v>
      </c>
      <c r="K81" s="31">
        <f t="shared" si="40"/>
        <v>0</v>
      </c>
      <c r="L81" s="31">
        <f t="shared" si="40"/>
        <v>0</v>
      </c>
      <c r="M81" s="31">
        <f t="shared" si="40"/>
        <v>994240.83333000005</v>
      </c>
      <c r="N81" s="79">
        <f t="shared" si="39"/>
        <v>78.055097875876839</v>
      </c>
    </row>
    <row r="82" spans="1:15" ht="63" x14ac:dyDescent="0.25">
      <c r="A82" s="33" t="s">
        <v>1104</v>
      </c>
      <c r="B82" s="33" t="s">
        <v>1385</v>
      </c>
      <c r="C82" s="33" t="s">
        <v>1132</v>
      </c>
      <c r="D82" s="33"/>
      <c r="E82" s="34" t="s">
        <v>1557</v>
      </c>
      <c r="F82" s="35">
        <f t="shared" si="40"/>
        <v>700828.75</v>
      </c>
      <c r="G82" s="35">
        <f t="shared" si="40"/>
        <v>1273767.96697</v>
      </c>
      <c r="H82" s="35">
        <f t="shared" si="40"/>
        <v>841657.5</v>
      </c>
      <c r="I82" s="63">
        <f t="shared" si="40"/>
        <v>712939.21696999995</v>
      </c>
      <c r="J82" s="63">
        <f t="shared" si="40"/>
        <v>420828.75</v>
      </c>
      <c r="K82" s="35">
        <f t="shared" si="40"/>
        <v>0</v>
      </c>
      <c r="L82" s="35">
        <f t="shared" si="40"/>
        <v>0</v>
      </c>
      <c r="M82" s="35">
        <f t="shared" si="40"/>
        <v>994240.83333000005</v>
      </c>
      <c r="N82" s="78">
        <f t="shared" si="39"/>
        <v>78.055097875876839</v>
      </c>
    </row>
    <row r="83" spans="1:15" ht="47.25" x14ac:dyDescent="0.25">
      <c r="A83" s="33" t="s">
        <v>1104</v>
      </c>
      <c r="B83" s="33" t="s">
        <v>1385</v>
      </c>
      <c r="C83" s="33" t="s">
        <v>1133</v>
      </c>
      <c r="D83" s="33"/>
      <c r="E83" s="34" t="s">
        <v>741</v>
      </c>
      <c r="F83" s="35">
        <f t="shared" si="40"/>
        <v>700828.75</v>
      </c>
      <c r="G83" s="35">
        <f t="shared" si="40"/>
        <v>1273767.96697</v>
      </c>
      <c r="H83" s="35">
        <f t="shared" si="40"/>
        <v>841657.5</v>
      </c>
      <c r="I83" s="63">
        <f t="shared" si="40"/>
        <v>712939.21696999995</v>
      </c>
      <c r="J83" s="63">
        <f t="shared" si="40"/>
        <v>420828.75</v>
      </c>
      <c r="K83" s="35">
        <f t="shared" si="40"/>
        <v>0</v>
      </c>
      <c r="L83" s="35">
        <f t="shared" si="40"/>
        <v>0</v>
      </c>
      <c r="M83" s="35">
        <f t="shared" si="40"/>
        <v>994240.83333000005</v>
      </c>
      <c r="N83" s="78">
        <f t="shared" si="39"/>
        <v>78.055097875876839</v>
      </c>
    </row>
    <row r="84" spans="1:15" ht="47.25" x14ac:dyDescent="0.25">
      <c r="A84" s="33" t="s">
        <v>1104</v>
      </c>
      <c r="B84" s="33" t="s">
        <v>1385</v>
      </c>
      <c r="C84" s="33" t="s">
        <v>1134</v>
      </c>
      <c r="D84" s="33"/>
      <c r="E84" s="34" t="s">
        <v>753</v>
      </c>
      <c r="F84" s="35">
        <f>F85+F94</f>
        <v>700828.75</v>
      </c>
      <c r="G84" s="35">
        <f>G85+G94+G88+G91</f>
        <v>1273767.96697</v>
      </c>
      <c r="H84" s="35">
        <f t="shared" ref="H84:M84" si="41">H85+H94+H88+H91</f>
        <v>841657.5</v>
      </c>
      <c r="I84" s="63">
        <f t="shared" si="41"/>
        <v>712939.21696999995</v>
      </c>
      <c r="J84" s="63">
        <f t="shared" si="41"/>
        <v>420828.75</v>
      </c>
      <c r="K84" s="35">
        <f t="shared" si="41"/>
        <v>0</v>
      </c>
      <c r="L84" s="35">
        <f t="shared" si="41"/>
        <v>0</v>
      </c>
      <c r="M84" s="35">
        <f t="shared" si="41"/>
        <v>994240.83333000005</v>
      </c>
      <c r="N84" s="78">
        <f t="shared" si="39"/>
        <v>78.055097875876839</v>
      </c>
    </row>
    <row r="85" spans="1:15" ht="63" hidden="1" x14ac:dyDescent="0.25">
      <c r="A85" s="33" t="s">
        <v>1104</v>
      </c>
      <c r="B85" s="33" t="s">
        <v>1385</v>
      </c>
      <c r="C85" s="33" t="s">
        <v>1460</v>
      </c>
      <c r="D85" s="33"/>
      <c r="E85" s="34" t="s">
        <v>754</v>
      </c>
      <c r="F85" s="35">
        <f t="shared" ref="F85:M86" si="42">F86</f>
        <v>140000</v>
      </c>
      <c r="G85" s="35">
        <f t="shared" si="42"/>
        <v>0</v>
      </c>
      <c r="H85" s="35">
        <f t="shared" si="42"/>
        <v>420828.75</v>
      </c>
      <c r="I85" s="63">
        <f t="shared" si="42"/>
        <v>0</v>
      </c>
      <c r="J85" s="63">
        <f t="shared" si="42"/>
        <v>420828.75</v>
      </c>
      <c r="K85" s="35">
        <f t="shared" si="42"/>
        <v>0</v>
      </c>
      <c r="L85" s="35">
        <f t="shared" si="42"/>
        <v>0</v>
      </c>
      <c r="M85" s="35">
        <f t="shared" si="42"/>
        <v>0</v>
      </c>
      <c r="N85" s="78">
        <v>0</v>
      </c>
      <c r="O85" s="22">
        <v>1</v>
      </c>
    </row>
    <row r="86" spans="1:15" ht="31.5" hidden="1" x14ac:dyDescent="0.25">
      <c r="A86" s="33" t="s">
        <v>1104</v>
      </c>
      <c r="B86" s="33" t="s">
        <v>1385</v>
      </c>
      <c r="C86" s="33" t="s">
        <v>1460</v>
      </c>
      <c r="D86" s="33" t="s">
        <v>1111</v>
      </c>
      <c r="E86" s="34" t="s">
        <v>542</v>
      </c>
      <c r="F86" s="35">
        <f t="shared" si="42"/>
        <v>140000</v>
      </c>
      <c r="G86" s="35">
        <f t="shared" si="42"/>
        <v>0</v>
      </c>
      <c r="H86" s="35">
        <f t="shared" si="42"/>
        <v>420828.75</v>
      </c>
      <c r="I86" s="63">
        <f t="shared" si="42"/>
        <v>0</v>
      </c>
      <c r="J86" s="63">
        <f t="shared" si="42"/>
        <v>420828.75</v>
      </c>
      <c r="K86" s="35">
        <f t="shared" si="42"/>
        <v>0</v>
      </c>
      <c r="L86" s="35">
        <f t="shared" si="42"/>
        <v>0</v>
      </c>
      <c r="M86" s="35">
        <f t="shared" si="42"/>
        <v>0</v>
      </c>
      <c r="N86" s="78">
        <v>0</v>
      </c>
      <c r="O86" s="22">
        <v>1</v>
      </c>
    </row>
    <row r="87" spans="1:15" ht="31.5" hidden="1" x14ac:dyDescent="0.25">
      <c r="A87" s="33" t="s">
        <v>1104</v>
      </c>
      <c r="B87" s="33" t="s">
        <v>1385</v>
      </c>
      <c r="C87" s="33" t="s">
        <v>1460</v>
      </c>
      <c r="D87" s="33" t="s">
        <v>1112</v>
      </c>
      <c r="E87" s="34" t="s">
        <v>543</v>
      </c>
      <c r="F87" s="35">
        <v>140000</v>
      </c>
      <c r="G87" s="35">
        <v>0</v>
      </c>
      <c r="H87" s="35">
        <v>420828.75</v>
      </c>
      <c r="I87" s="63">
        <v>0</v>
      </c>
      <c r="J87" s="63">
        <f>H87</f>
        <v>420828.75</v>
      </c>
      <c r="K87" s="35">
        <v>0</v>
      </c>
      <c r="L87" s="35">
        <v>0</v>
      </c>
      <c r="M87" s="35"/>
      <c r="N87" s="78">
        <v>0</v>
      </c>
      <c r="O87" s="22">
        <v>1</v>
      </c>
    </row>
    <row r="88" spans="1:15" ht="63" x14ac:dyDescent="0.25">
      <c r="A88" s="33" t="s">
        <v>1104</v>
      </c>
      <c r="B88" s="33" t="s">
        <v>1385</v>
      </c>
      <c r="C88" s="33" t="s">
        <v>1772</v>
      </c>
      <c r="D88" s="33"/>
      <c r="E88" s="34" t="s">
        <v>754</v>
      </c>
      <c r="F88" s="35">
        <v>0</v>
      </c>
      <c r="G88" s="35">
        <f>G89</f>
        <v>864328.75</v>
      </c>
      <c r="H88" s="35">
        <f t="shared" ref="H88:M89" si="43">H89</f>
        <v>420828.75</v>
      </c>
      <c r="I88" s="63">
        <f t="shared" si="43"/>
        <v>443500</v>
      </c>
      <c r="J88" s="63">
        <f t="shared" si="43"/>
        <v>0</v>
      </c>
      <c r="K88" s="35">
        <f t="shared" si="43"/>
        <v>0</v>
      </c>
      <c r="L88" s="35">
        <f t="shared" si="43"/>
        <v>0</v>
      </c>
      <c r="M88" s="35">
        <f t="shared" si="43"/>
        <v>841657.5</v>
      </c>
      <c r="N88" s="78">
        <f t="shared" si="39"/>
        <v>97.377010772810692</v>
      </c>
    </row>
    <row r="89" spans="1:15" ht="31.5" x14ac:dyDescent="0.25">
      <c r="A89" s="33" t="s">
        <v>1104</v>
      </c>
      <c r="B89" s="33" t="s">
        <v>1385</v>
      </c>
      <c r="C89" s="33" t="s">
        <v>1772</v>
      </c>
      <c r="D89" s="33" t="s">
        <v>1111</v>
      </c>
      <c r="E89" s="34" t="s">
        <v>542</v>
      </c>
      <c r="F89" s="35">
        <v>0</v>
      </c>
      <c r="G89" s="35">
        <f>G90</f>
        <v>864328.75</v>
      </c>
      <c r="H89" s="35">
        <f t="shared" si="43"/>
        <v>420828.75</v>
      </c>
      <c r="I89" s="63">
        <f t="shared" si="43"/>
        <v>443500</v>
      </c>
      <c r="J89" s="63">
        <f t="shared" si="43"/>
        <v>0</v>
      </c>
      <c r="K89" s="35">
        <f t="shared" si="43"/>
        <v>0</v>
      </c>
      <c r="L89" s="35">
        <f t="shared" si="43"/>
        <v>0</v>
      </c>
      <c r="M89" s="35">
        <f t="shared" si="43"/>
        <v>841657.5</v>
      </c>
      <c r="N89" s="78">
        <f t="shared" si="39"/>
        <v>97.377010772810692</v>
      </c>
    </row>
    <row r="90" spans="1:15" ht="31.5" x14ac:dyDescent="0.25">
      <c r="A90" s="33" t="s">
        <v>1104</v>
      </c>
      <c r="B90" s="33" t="s">
        <v>1385</v>
      </c>
      <c r="C90" s="33" t="s">
        <v>1772</v>
      </c>
      <c r="D90" s="33" t="s">
        <v>1112</v>
      </c>
      <c r="E90" s="34" t="s">
        <v>543</v>
      </c>
      <c r="F90" s="35">
        <v>0</v>
      </c>
      <c r="G90" s="35">
        <v>864328.75</v>
      </c>
      <c r="H90" s="35">
        <f>420828.75+0</f>
        <v>420828.75</v>
      </c>
      <c r="I90" s="63">
        <v>443500</v>
      </c>
      <c r="J90" s="63">
        <v>0</v>
      </c>
      <c r="K90" s="35">
        <v>0</v>
      </c>
      <c r="L90" s="35">
        <v>0</v>
      </c>
      <c r="M90" s="35">
        <v>841657.5</v>
      </c>
      <c r="N90" s="78">
        <f t="shared" si="39"/>
        <v>97.377010772810692</v>
      </c>
    </row>
    <row r="91" spans="1:15" ht="110.25" x14ac:dyDescent="0.25">
      <c r="A91" s="33" t="s">
        <v>1104</v>
      </c>
      <c r="B91" s="33" t="s">
        <v>1385</v>
      </c>
      <c r="C91" s="33" t="s">
        <v>1914</v>
      </c>
      <c r="D91" s="33"/>
      <c r="E91" s="55" t="s">
        <v>1915</v>
      </c>
      <c r="F91" s="35"/>
      <c r="G91" s="35">
        <f>G92</f>
        <v>409439.21697000001</v>
      </c>
      <c r="H91" s="35">
        <f t="shared" ref="H91:M92" si="44">H92</f>
        <v>0</v>
      </c>
      <c r="I91" s="63">
        <f t="shared" si="44"/>
        <v>269439.21697000001</v>
      </c>
      <c r="J91" s="63">
        <f t="shared" si="44"/>
        <v>0</v>
      </c>
      <c r="K91" s="35">
        <f t="shared" si="44"/>
        <v>0</v>
      </c>
      <c r="L91" s="35">
        <f t="shared" si="44"/>
        <v>0</v>
      </c>
      <c r="M91" s="35">
        <f t="shared" si="44"/>
        <v>152583.33332999999</v>
      </c>
      <c r="N91" s="78">
        <f t="shared" si="39"/>
        <v>37.266418800615256</v>
      </c>
    </row>
    <row r="92" spans="1:15" ht="31.5" x14ac:dyDescent="0.25">
      <c r="A92" s="33" t="s">
        <v>1104</v>
      </c>
      <c r="B92" s="33" t="s">
        <v>1385</v>
      </c>
      <c r="C92" s="33" t="s">
        <v>1914</v>
      </c>
      <c r="D92" s="33" t="s">
        <v>1111</v>
      </c>
      <c r="E92" s="34" t="s">
        <v>542</v>
      </c>
      <c r="F92" s="35"/>
      <c r="G92" s="35">
        <f>G93</f>
        <v>409439.21697000001</v>
      </c>
      <c r="H92" s="35">
        <f t="shared" si="44"/>
        <v>0</v>
      </c>
      <c r="I92" s="63">
        <f t="shared" si="44"/>
        <v>269439.21697000001</v>
      </c>
      <c r="J92" s="63">
        <f t="shared" si="44"/>
        <v>0</v>
      </c>
      <c r="K92" s="35">
        <f t="shared" si="44"/>
        <v>0</v>
      </c>
      <c r="L92" s="35">
        <f t="shared" si="44"/>
        <v>0</v>
      </c>
      <c r="M92" s="35">
        <f t="shared" si="44"/>
        <v>152583.33332999999</v>
      </c>
      <c r="N92" s="78">
        <f t="shared" si="39"/>
        <v>37.266418800615256</v>
      </c>
    </row>
    <row r="93" spans="1:15" ht="31.5" x14ac:dyDescent="0.25">
      <c r="A93" s="33" t="s">
        <v>1104</v>
      </c>
      <c r="B93" s="33" t="s">
        <v>1385</v>
      </c>
      <c r="C93" s="33" t="s">
        <v>1914</v>
      </c>
      <c r="D93" s="33" t="s">
        <v>1112</v>
      </c>
      <c r="E93" s="34" t="s">
        <v>543</v>
      </c>
      <c r="F93" s="35"/>
      <c r="G93" s="35">
        <v>409439.21697000001</v>
      </c>
      <c r="H93" s="35">
        <v>0</v>
      </c>
      <c r="I93" s="63">
        <v>269439.21697000001</v>
      </c>
      <c r="J93" s="63">
        <v>0</v>
      </c>
      <c r="K93" s="35">
        <v>0</v>
      </c>
      <c r="L93" s="35">
        <v>0</v>
      </c>
      <c r="M93" s="35">
        <v>152583.33332999999</v>
      </c>
      <c r="N93" s="78">
        <f t="shared" si="39"/>
        <v>37.266418800615256</v>
      </c>
    </row>
    <row r="94" spans="1:15" ht="31.5" hidden="1" x14ac:dyDescent="0.25">
      <c r="A94" s="33" t="s">
        <v>1104</v>
      </c>
      <c r="B94" s="33" t="s">
        <v>1385</v>
      </c>
      <c r="C94" s="33" t="s">
        <v>1135</v>
      </c>
      <c r="D94" s="33"/>
      <c r="E94" s="34" t="s">
        <v>755</v>
      </c>
      <c r="F94" s="35">
        <f t="shared" ref="F94:M95" si="45">F95</f>
        <v>560828.75</v>
      </c>
      <c r="G94" s="35">
        <f t="shared" si="45"/>
        <v>0</v>
      </c>
      <c r="H94" s="35">
        <f t="shared" si="45"/>
        <v>0</v>
      </c>
      <c r="I94" s="63">
        <f t="shared" si="45"/>
        <v>0</v>
      </c>
      <c r="J94" s="63">
        <f t="shared" si="45"/>
        <v>0</v>
      </c>
      <c r="K94" s="35">
        <f t="shared" si="45"/>
        <v>0</v>
      </c>
      <c r="L94" s="35">
        <f t="shared" si="45"/>
        <v>0</v>
      </c>
      <c r="M94" s="35">
        <f t="shared" si="45"/>
        <v>0</v>
      </c>
      <c r="N94" s="78">
        <v>0</v>
      </c>
      <c r="O94" s="22">
        <v>1</v>
      </c>
    </row>
    <row r="95" spans="1:15" ht="31.5" hidden="1" x14ac:dyDescent="0.25">
      <c r="A95" s="33" t="s">
        <v>1104</v>
      </c>
      <c r="B95" s="33" t="s">
        <v>1385</v>
      </c>
      <c r="C95" s="33" t="s">
        <v>1135</v>
      </c>
      <c r="D95" s="33" t="s">
        <v>1111</v>
      </c>
      <c r="E95" s="34" t="s">
        <v>542</v>
      </c>
      <c r="F95" s="35">
        <f t="shared" si="45"/>
        <v>560828.75</v>
      </c>
      <c r="G95" s="35">
        <f t="shared" si="45"/>
        <v>0</v>
      </c>
      <c r="H95" s="35">
        <f t="shared" si="45"/>
        <v>0</v>
      </c>
      <c r="I95" s="63">
        <f t="shared" si="45"/>
        <v>0</v>
      </c>
      <c r="J95" s="63">
        <f t="shared" si="45"/>
        <v>0</v>
      </c>
      <c r="K95" s="35">
        <f t="shared" si="45"/>
        <v>0</v>
      </c>
      <c r="L95" s="35">
        <f t="shared" si="45"/>
        <v>0</v>
      </c>
      <c r="M95" s="35">
        <f t="shared" si="45"/>
        <v>0</v>
      </c>
      <c r="N95" s="78">
        <v>0</v>
      </c>
      <c r="O95" s="22">
        <v>1</v>
      </c>
    </row>
    <row r="96" spans="1:15" ht="31.5" hidden="1" x14ac:dyDescent="0.25">
      <c r="A96" s="33" t="s">
        <v>1104</v>
      </c>
      <c r="B96" s="33" t="s">
        <v>1385</v>
      </c>
      <c r="C96" s="33" t="s">
        <v>1135</v>
      </c>
      <c r="D96" s="33" t="s">
        <v>1112</v>
      </c>
      <c r="E96" s="34" t="s">
        <v>543</v>
      </c>
      <c r="F96" s="35">
        <v>560828.75</v>
      </c>
      <c r="G96" s="35">
        <f>560828.75-560828.75</f>
        <v>0</v>
      </c>
      <c r="H96" s="35">
        <v>0</v>
      </c>
      <c r="I96" s="63">
        <v>0</v>
      </c>
      <c r="J96" s="63">
        <v>0</v>
      </c>
      <c r="K96" s="35">
        <v>0</v>
      </c>
      <c r="L96" s="35">
        <v>0</v>
      </c>
      <c r="M96" s="35">
        <v>0</v>
      </c>
      <c r="N96" s="78">
        <v>0</v>
      </c>
      <c r="O96" s="22">
        <v>1</v>
      </c>
    </row>
    <row r="97" spans="1:15" s="22" customFormat="1" hidden="1" x14ac:dyDescent="0.25">
      <c r="A97" s="25" t="s">
        <v>1104</v>
      </c>
      <c r="B97" s="25" t="s">
        <v>1138</v>
      </c>
      <c r="C97" s="25"/>
      <c r="D97" s="25"/>
      <c r="E97" s="26" t="s">
        <v>1311</v>
      </c>
      <c r="F97" s="27">
        <f t="shared" ref="F97:M103" si="46">F98</f>
        <v>0</v>
      </c>
      <c r="G97" s="27">
        <f t="shared" si="46"/>
        <v>0</v>
      </c>
      <c r="H97" s="27">
        <f t="shared" si="46"/>
        <v>0</v>
      </c>
      <c r="I97" s="61">
        <f t="shared" si="46"/>
        <v>0</v>
      </c>
      <c r="J97" s="61">
        <f t="shared" si="46"/>
        <v>0</v>
      </c>
      <c r="K97" s="27">
        <f t="shared" si="46"/>
        <v>0</v>
      </c>
      <c r="L97" s="27">
        <f t="shared" si="46"/>
        <v>0</v>
      </c>
      <c r="M97" s="27">
        <f t="shared" si="46"/>
        <v>0</v>
      </c>
      <c r="N97" s="77">
        <v>0</v>
      </c>
      <c r="O97" s="22">
        <v>1</v>
      </c>
    </row>
    <row r="98" spans="1:15" s="32" customFormat="1" ht="16.5" hidden="1" customHeight="1" x14ac:dyDescent="0.25">
      <c r="A98" s="29" t="s">
        <v>1104</v>
      </c>
      <c r="B98" s="29" t="s">
        <v>1386</v>
      </c>
      <c r="C98" s="29"/>
      <c r="D98" s="29"/>
      <c r="E98" s="30" t="s">
        <v>910</v>
      </c>
      <c r="F98" s="31">
        <f t="shared" si="46"/>
        <v>0</v>
      </c>
      <c r="G98" s="31">
        <f t="shared" si="46"/>
        <v>0</v>
      </c>
      <c r="H98" s="31">
        <f t="shared" si="46"/>
        <v>0</v>
      </c>
      <c r="I98" s="62">
        <f t="shared" si="46"/>
        <v>0</v>
      </c>
      <c r="J98" s="62">
        <f t="shared" si="46"/>
        <v>0</v>
      </c>
      <c r="K98" s="31">
        <f t="shared" si="46"/>
        <v>0</v>
      </c>
      <c r="L98" s="31">
        <f t="shared" si="46"/>
        <v>0</v>
      </c>
      <c r="M98" s="31">
        <f t="shared" si="46"/>
        <v>0</v>
      </c>
      <c r="N98" s="78">
        <v>0</v>
      </c>
      <c r="O98" s="22">
        <v>1</v>
      </c>
    </row>
    <row r="99" spans="1:15" ht="31.5" hidden="1" x14ac:dyDescent="0.25">
      <c r="A99" s="33" t="s">
        <v>1104</v>
      </c>
      <c r="B99" s="33" t="s">
        <v>1386</v>
      </c>
      <c r="C99" s="33" t="s">
        <v>790</v>
      </c>
      <c r="D99" s="33"/>
      <c r="E99" s="34" t="s">
        <v>1227</v>
      </c>
      <c r="F99" s="35">
        <f t="shared" si="46"/>
        <v>0</v>
      </c>
      <c r="G99" s="35">
        <f t="shared" si="46"/>
        <v>0</v>
      </c>
      <c r="H99" s="35">
        <f t="shared" si="46"/>
        <v>0</v>
      </c>
      <c r="I99" s="63">
        <f t="shared" si="46"/>
        <v>0</v>
      </c>
      <c r="J99" s="63">
        <f t="shared" si="46"/>
        <v>0</v>
      </c>
      <c r="K99" s="35">
        <f t="shared" si="46"/>
        <v>0</v>
      </c>
      <c r="L99" s="35">
        <f t="shared" si="46"/>
        <v>0</v>
      </c>
      <c r="M99" s="35">
        <f t="shared" si="46"/>
        <v>0</v>
      </c>
      <c r="N99" s="78">
        <v>0</v>
      </c>
      <c r="O99" s="22">
        <v>1</v>
      </c>
    </row>
    <row r="100" spans="1:15" ht="31.5" hidden="1" x14ac:dyDescent="0.25">
      <c r="A100" s="33" t="s">
        <v>1104</v>
      </c>
      <c r="B100" s="33" t="s">
        <v>1386</v>
      </c>
      <c r="C100" s="33" t="s">
        <v>791</v>
      </c>
      <c r="D100" s="33"/>
      <c r="E100" s="34" t="s">
        <v>913</v>
      </c>
      <c r="F100" s="35">
        <f t="shared" si="46"/>
        <v>0</v>
      </c>
      <c r="G100" s="35">
        <f t="shared" si="46"/>
        <v>0</v>
      </c>
      <c r="H100" s="35">
        <f t="shared" si="46"/>
        <v>0</v>
      </c>
      <c r="I100" s="63">
        <f t="shared" si="46"/>
        <v>0</v>
      </c>
      <c r="J100" s="63">
        <f t="shared" si="46"/>
        <v>0</v>
      </c>
      <c r="K100" s="35">
        <f t="shared" si="46"/>
        <v>0</v>
      </c>
      <c r="L100" s="35">
        <f t="shared" si="46"/>
        <v>0</v>
      </c>
      <c r="M100" s="35">
        <f t="shared" si="46"/>
        <v>0</v>
      </c>
      <c r="N100" s="78">
        <v>0</v>
      </c>
      <c r="O100" s="22">
        <v>1</v>
      </c>
    </row>
    <row r="101" spans="1:15" ht="63" hidden="1" x14ac:dyDescent="0.25">
      <c r="A101" s="33" t="s">
        <v>1104</v>
      </c>
      <c r="B101" s="33" t="s">
        <v>1386</v>
      </c>
      <c r="C101" s="33" t="s">
        <v>792</v>
      </c>
      <c r="D101" s="33"/>
      <c r="E101" s="34" t="s">
        <v>914</v>
      </c>
      <c r="F101" s="35">
        <f t="shared" si="46"/>
        <v>0</v>
      </c>
      <c r="G101" s="35">
        <f t="shared" si="46"/>
        <v>0</v>
      </c>
      <c r="H101" s="35">
        <f t="shared" si="46"/>
        <v>0</v>
      </c>
      <c r="I101" s="63">
        <f t="shared" si="46"/>
        <v>0</v>
      </c>
      <c r="J101" s="63">
        <f t="shared" si="46"/>
        <v>0</v>
      </c>
      <c r="K101" s="35">
        <f t="shared" si="46"/>
        <v>0</v>
      </c>
      <c r="L101" s="35">
        <f t="shared" si="46"/>
        <v>0</v>
      </c>
      <c r="M101" s="35">
        <f t="shared" si="46"/>
        <v>0</v>
      </c>
      <c r="N101" s="78">
        <v>0</v>
      </c>
      <c r="O101" s="22">
        <v>1</v>
      </c>
    </row>
    <row r="102" spans="1:15" ht="31.5" hidden="1" x14ac:dyDescent="0.25">
      <c r="A102" s="33" t="s">
        <v>1104</v>
      </c>
      <c r="B102" s="33" t="s">
        <v>1386</v>
      </c>
      <c r="C102" s="33" t="s">
        <v>789</v>
      </c>
      <c r="D102" s="33"/>
      <c r="E102" s="34" t="s">
        <v>916</v>
      </c>
      <c r="F102" s="35">
        <f t="shared" si="46"/>
        <v>0</v>
      </c>
      <c r="G102" s="35">
        <f t="shared" si="46"/>
        <v>0</v>
      </c>
      <c r="H102" s="35">
        <f t="shared" si="46"/>
        <v>0</v>
      </c>
      <c r="I102" s="63">
        <f t="shared" si="46"/>
        <v>0</v>
      </c>
      <c r="J102" s="63">
        <f t="shared" si="46"/>
        <v>0</v>
      </c>
      <c r="K102" s="35">
        <f t="shared" si="46"/>
        <v>0</v>
      </c>
      <c r="L102" s="35">
        <f t="shared" si="46"/>
        <v>0</v>
      </c>
      <c r="M102" s="35">
        <f t="shared" si="46"/>
        <v>0</v>
      </c>
      <c r="N102" s="78">
        <v>0</v>
      </c>
      <c r="O102" s="22">
        <v>1</v>
      </c>
    </row>
    <row r="103" spans="1:15" ht="31.5" hidden="1" x14ac:dyDescent="0.25">
      <c r="A103" s="33" t="s">
        <v>1104</v>
      </c>
      <c r="B103" s="33" t="s">
        <v>1386</v>
      </c>
      <c r="C103" s="33" t="s">
        <v>789</v>
      </c>
      <c r="D103" s="33" t="s">
        <v>220</v>
      </c>
      <c r="E103" s="34" t="s">
        <v>550</v>
      </c>
      <c r="F103" s="35">
        <f t="shared" si="46"/>
        <v>0</v>
      </c>
      <c r="G103" s="35">
        <f>G104</f>
        <v>0</v>
      </c>
      <c r="H103" s="35">
        <f t="shared" si="46"/>
        <v>0</v>
      </c>
      <c r="I103" s="63">
        <f t="shared" si="46"/>
        <v>0</v>
      </c>
      <c r="J103" s="63">
        <f t="shared" si="46"/>
        <v>0</v>
      </c>
      <c r="K103" s="35">
        <f t="shared" si="46"/>
        <v>0</v>
      </c>
      <c r="L103" s="35">
        <f t="shared" si="46"/>
        <v>0</v>
      </c>
      <c r="M103" s="35">
        <f t="shared" si="46"/>
        <v>0</v>
      </c>
      <c r="N103" s="78">
        <v>0</v>
      </c>
      <c r="O103" s="22">
        <v>1</v>
      </c>
    </row>
    <row r="104" spans="1:15" hidden="1" x14ac:dyDescent="0.25">
      <c r="A104" s="33" t="s">
        <v>1104</v>
      </c>
      <c r="B104" s="33" t="s">
        <v>1386</v>
      </c>
      <c r="C104" s="33" t="s">
        <v>789</v>
      </c>
      <c r="D104" s="33" t="s">
        <v>219</v>
      </c>
      <c r="E104" s="34" t="s">
        <v>551</v>
      </c>
      <c r="F104" s="35">
        <v>0</v>
      </c>
      <c r="G104" s="35">
        <v>0</v>
      </c>
      <c r="H104" s="35">
        <v>0</v>
      </c>
      <c r="I104" s="63">
        <v>0</v>
      </c>
      <c r="J104" s="63">
        <v>0</v>
      </c>
      <c r="K104" s="35">
        <f>G104</f>
        <v>0</v>
      </c>
      <c r="L104" s="35">
        <v>0</v>
      </c>
      <c r="M104" s="35">
        <v>0</v>
      </c>
      <c r="N104" s="78">
        <v>0</v>
      </c>
      <c r="O104" s="22">
        <v>1</v>
      </c>
    </row>
    <row r="105" spans="1:15" s="22" customFormat="1" ht="31.5" x14ac:dyDescent="0.25">
      <c r="A105" s="25" t="s">
        <v>1136</v>
      </c>
      <c r="B105" s="25" t="s">
        <v>1387</v>
      </c>
      <c r="C105" s="25"/>
      <c r="D105" s="25"/>
      <c r="E105" s="26" t="s">
        <v>472</v>
      </c>
      <c r="F105" s="27">
        <f>F106+F156</f>
        <v>261374.56</v>
      </c>
      <c r="G105" s="27">
        <f>G106+G156</f>
        <v>161846.45296000002</v>
      </c>
      <c r="H105" s="27">
        <f t="shared" ref="H105:M105" si="47">H106+H156</f>
        <v>103079.82895</v>
      </c>
      <c r="I105" s="61">
        <f t="shared" si="47"/>
        <v>580.20399999999995</v>
      </c>
      <c r="J105" s="61">
        <f t="shared" si="47"/>
        <v>0</v>
      </c>
      <c r="K105" s="27">
        <f t="shared" si="47"/>
        <v>0</v>
      </c>
      <c r="L105" s="27">
        <f t="shared" si="47"/>
        <v>0</v>
      </c>
      <c r="M105" s="27">
        <f t="shared" si="47"/>
        <v>158521.46166999999</v>
      </c>
      <c r="N105" s="79">
        <f t="shared" si="39"/>
        <v>97.94558902639541</v>
      </c>
    </row>
    <row r="106" spans="1:15" s="22" customFormat="1" x14ac:dyDescent="0.25">
      <c r="A106" s="25" t="s">
        <v>1136</v>
      </c>
      <c r="B106" s="25" t="s">
        <v>1105</v>
      </c>
      <c r="C106" s="25"/>
      <c r="D106" s="25"/>
      <c r="E106" s="26" t="s">
        <v>498</v>
      </c>
      <c r="F106" s="27">
        <f>F107+F127+F133</f>
        <v>260455.06</v>
      </c>
      <c r="G106" s="27">
        <f>G107+G127+G133</f>
        <v>160926.95296000002</v>
      </c>
      <c r="H106" s="27">
        <f t="shared" ref="H106:M106" si="48">H107+H127+H133</f>
        <v>103079.82895</v>
      </c>
      <c r="I106" s="61">
        <f t="shared" si="48"/>
        <v>580.20399999999995</v>
      </c>
      <c r="J106" s="61">
        <f t="shared" si="48"/>
        <v>0</v>
      </c>
      <c r="K106" s="27">
        <f t="shared" si="48"/>
        <v>0</v>
      </c>
      <c r="L106" s="27">
        <f t="shared" si="48"/>
        <v>0</v>
      </c>
      <c r="M106" s="27">
        <f t="shared" si="48"/>
        <v>158521.46166999999</v>
      </c>
      <c r="N106" s="78">
        <f t="shared" si="39"/>
        <v>98.505227840486143</v>
      </c>
    </row>
    <row r="107" spans="1:15" s="32" customFormat="1" ht="47.25" x14ac:dyDescent="0.25">
      <c r="A107" s="29" t="s">
        <v>1136</v>
      </c>
      <c r="B107" s="29" t="s">
        <v>1388</v>
      </c>
      <c r="C107" s="29"/>
      <c r="D107" s="29"/>
      <c r="E107" s="30" t="s">
        <v>511</v>
      </c>
      <c r="F107" s="31">
        <f>F113+F108</f>
        <v>114367</v>
      </c>
      <c r="G107" s="31">
        <f>G113+G108</f>
        <v>113492.1</v>
      </c>
      <c r="H107" s="31">
        <f t="shared" ref="H107:M107" si="49">H113+H108</f>
        <v>78218.161529999998</v>
      </c>
      <c r="I107" s="62">
        <f t="shared" si="49"/>
        <v>0</v>
      </c>
      <c r="J107" s="62">
        <f t="shared" si="49"/>
        <v>0</v>
      </c>
      <c r="K107" s="31">
        <f t="shared" si="49"/>
        <v>0</v>
      </c>
      <c r="L107" s="31">
        <f t="shared" si="49"/>
        <v>0</v>
      </c>
      <c r="M107" s="31">
        <f t="shared" si="49"/>
        <v>113427.40075999999</v>
      </c>
      <c r="N107" s="79">
        <f t="shared" si="39"/>
        <v>99.942992296380083</v>
      </c>
    </row>
    <row r="108" spans="1:15" ht="31.5" x14ac:dyDescent="0.25">
      <c r="A108" s="33" t="s">
        <v>1136</v>
      </c>
      <c r="B108" s="33" t="s">
        <v>1388</v>
      </c>
      <c r="C108" s="33" t="s">
        <v>1122</v>
      </c>
      <c r="D108" s="33"/>
      <c r="E108" s="34" t="s">
        <v>1885</v>
      </c>
      <c r="F108" s="35">
        <f t="shared" ref="F108:M111" si="50">F109</f>
        <v>32</v>
      </c>
      <c r="G108" s="35">
        <f t="shared" si="50"/>
        <v>32</v>
      </c>
      <c r="H108" s="35">
        <f t="shared" si="50"/>
        <v>32</v>
      </c>
      <c r="I108" s="63">
        <f t="shared" si="50"/>
        <v>0</v>
      </c>
      <c r="J108" s="63">
        <f t="shared" si="50"/>
        <v>0</v>
      </c>
      <c r="K108" s="35">
        <f t="shared" si="50"/>
        <v>0</v>
      </c>
      <c r="L108" s="35">
        <f t="shared" si="50"/>
        <v>0</v>
      </c>
      <c r="M108" s="35">
        <f t="shared" si="50"/>
        <v>32</v>
      </c>
      <c r="N108" s="78">
        <f t="shared" si="39"/>
        <v>100</v>
      </c>
    </row>
    <row r="109" spans="1:15" x14ac:dyDescent="0.25">
      <c r="A109" s="33" t="s">
        <v>1136</v>
      </c>
      <c r="B109" s="33" t="s">
        <v>1388</v>
      </c>
      <c r="C109" s="33" t="s">
        <v>1143</v>
      </c>
      <c r="D109" s="33"/>
      <c r="E109" s="34" t="s">
        <v>1270</v>
      </c>
      <c r="F109" s="35">
        <f t="shared" si="50"/>
        <v>32</v>
      </c>
      <c r="G109" s="35">
        <f t="shared" si="50"/>
        <v>32</v>
      </c>
      <c r="H109" s="35">
        <f t="shared" si="50"/>
        <v>32</v>
      </c>
      <c r="I109" s="63">
        <f t="shared" si="50"/>
        <v>0</v>
      </c>
      <c r="J109" s="63">
        <f t="shared" si="50"/>
        <v>0</v>
      </c>
      <c r="K109" s="35">
        <f t="shared" si="50"/>
        <v>0</v>
      </c>
      <c r="L109" s="35">
        <f t="shared" si="50"/>
        <v>0</v>
      </c>
      <c r="M109" s="35">
        <f t="shared" si="50"/>
        <v>32</v>
      </c>
      <c r="N109" s="78">
        <f t="shared" si="39"/>
        <v>100</v>
      </c>
    </row>
    <row r="110" spans="1:15" x14ac:dyDescent="0.25">
      <c r="A110" s="33" t="s">
        <v>1136</v>
      </c>
      <c r="B110" s="33" t="s">
        <v>1388</v>
      </c>
      <c r="C110" s="33" t="s">
        <v>1349</v>
      </c>
      <c r="D110" s="33"/>
      <c r="E110" s="34" t="s">
        <v>1350</v>
      </c>
      <c r="F110" s="35">
        <f t="shared" si="50"/>
        <v>32</v>
      </c>
      <c r="G110" s="35">
        <f t="shared" si="50"/>
        <v>32</v>
      </c>
      <c r="H110" s="35">
        <f t="shared" si="50"/>
        <v>32</v>
      </c>
      <c r="I110" s="63">
        <f t="shared" si="50"/>
        <v>0</v>
      </c>
      <c r="J110" s="63">
        <f t="shared" si="50"/>
        <v>0</v>
      </c>
      <c r="K110" s="35">
        <f t="shared" si="50"/>
        <v>0</v>
      </c>
      <c r="L110" s="35">
        <f t="shared" si="50"/>
        <v>0</v>
      </c>
      <c r="M110" s="35">
        <f t="shared" si="50"/>
        <v>32</v>
      </c>
      <c r="N110" s="78">
        <f t="shared" si="39"/>
        <v>100</v>
      </c>
    </row>
    <row r="111" spans="1:15" ht="31.5" x14ac:dyDescent="0.25">
      <c r="A111" s="33" t="s">
        <v>1136</v>
      </c>
      <c r="B111" s="33" t="s">
        <v>1388</v>
      </c>
      <c r="C111" s="33" t="s">
        <v>1349</v>
      </c>
      <c r="D111" s="33" t="s">
        <v>1111</v>
      </c>
      <c r="E111" s="34" t="s">
        <v>542</v>
      </c>
      <c r="F111" s="35">
        <f t="shared" si="50"/>
        <v>32</v>
      </c>
      <c r="G111" s="35">
        <f t="shared" si="50"/>
        <v>32</v>
      </c>
      <c r="H111" s="35">
        <f t="shared" si="50"/>
        <v>32</v>
      </c>
      <c r="I111" s="63">
        <f t="shared" si="50"/>
        <v>0</v>
      </c>
      <c r="J111" s="63">
        <f t="shared" si="50"/>
        <v>0</v>
      </c>
      <c r="K111" s="35">
        <f t="shared" si="50"/>
        <v>0</v>
      </c>
      <c r="L111" s="35">
        <f t="shared" si="50"/>
        <v>0</v>
      </c>
      <c r="M111" s="35">
        <f t="shared" si="50"/>
        <v>32</v>
      </c>
      <c r="N111" s="78">
        <f t="shared" si="39"/>
        <v>100</v>
      </c>
    </row>
    <row r="112" spans="1:15" ht="31.5" x14ac:dyDescent="0.25">
      <c r="A112" s="33" t="s">
        <v>1136</v>
      </c>
      <c r="B112" s="33" t="s">
        <v>1388</v>
      </c>
      <c r="C112" s="33" t="s">
        <v>1349</v>
      </c>
      <c r="D112" s="33" t="s">
        <v>1112</v>
      </c>
      <c r="E112" s="34" t="s">
        <v>543</v>
      </c>
      <c r="F112" s="35">
        <v>32</v>
      </c>
      <c r="G112" s="35">
        <v>32</v>
      </c>
      <c r="H112" s="35">
        <v>32</v>
      </c>
      <c r="I112" s="63">
        <v>0</v>
      </c>
      <c r="J112" s="63">
        <v>0</v>
      </c>
      <c r="K112" s="35">
        <v>0</v>
      </c>
      <c r="L112" s="35">
        <v>0</v>
      </c>
      <c r="M112" s="35">
        <v>32</v>
      </c>
      <c r="N112" s="78">
        <f t="shared" si="39"/>
        <v>100</v>
      </c>
    </row>
    <row r="113" spans="1:14" ht="31.5" x14ac:dyDescent="0.25">
      <c r="A113" s="33" t="s">
        <v>1136</v>
      </c>
      <c r="B113" s="33" t="s">
        <v>1388</v>
      </c>
      <c r="C113" s="33" t="s">
        <v>1125</v>
      </c>
      <c r="D113" s="33"/>
      <c r="E113" s="34" t="s">
        <v>1207</v>
      </c>
      <c r="F113" s="35">
        <f t="shared" ref="F113:M113" si="51">F114</f>
        <v>114335</v>
      </c>
      <c r="G113" s="35">
        <f t="shared" si="51"/>
        <v>113460.1</v>
      </c>
      <c r="H113" s="35">
        <f t="shared" si="51"/>
        <v>78186.161529999998</v>
      </c>
      <c r="I113" s="63">
        <f t="shared" si="51"/>
        <v>0</v>
      </c>
      <c r="J113" s="63">
        <f t="shared" si="51"/>
        <v>0</v>
      </c>
      <c r="K113" s="35">
        <f t="shared" si="51"/>
        <v>0</v>
      </c>
      <c r="L113" s="35">
        <f t="shared" si="51"/>
        <v>0</v>
      </c>
      <c r="M113" s="35">
        <f t="shared" si="51"/>
        <v>113395.40075999999</v>
      </c>
      <c r="N113" s="78">
        <f t="shared" si="39"/>
        <v>99.942976218071351</v>
      </c>
    </row>
    <row r="114" spans="1:14" ht="31.5" x14ac:dyDescent="0.25">
      <c r="A114" s="33" t="s">
        <v>1136</v>
      </c>
      <c r="B114" s="33" t="s">
        <v>1388</v>
      </c>
      <c r="C114" s="33" t="s">
        <v>1126</v>
      </c>
      <c r="D114" s="33"/>
      <c r="E114" s="34" t="s">
        <v>1210</v>
      </c>
      <c r="F114" s="35">
        <f>F115+F118</f>
        <v>114335</v>
      </c>
      <c r="G114" s="35">
        <f>G115+G118</f>
        <v>113460.1</v>
      </c>
      <c r="H114" s="35">
        <f t="shared" ref="H114:M114" si="52">H115+H118</f>
        <v>78186.161529999998</v>
      </c>
      <c r="I114" s="63">
        <f t="shared" si="52"/>
        <v>0</v>
      </c>
      <c r="J114" s="63">
        <f t="shared" si="52"/>
        <v>0</v>
      </c>
      <c r="K114" s="35">
        <f t="shared" si="52"/>
        <v>0</v>
      </c>
      <c r="L114" s="35">
        <f t="shared" si="52"/>
        <v>0</v>
      </c>
      <c r="M114" s="35">
        <f t="shared" si="52"/>
        <v>113395.40075999999</v>
      </c>
      <c r="N114" s="78">
        <f t="shared" si="39"/>
        <v>99.942976218071351</v>
      </c>
    </row>
    <row r="115" spans="1:14" ht="31.5" x14ac:dyDescent="0.25">
      <c r="A115" s="33" t="s">
        <v>1136</v>
      </c>
      <c r="B115" s="33" t="s">
        <v>1388</v>
      </c>
      <c r="C115" s="33" t="s">
        <v>1127</v>
      </c>
      <c r="D115" s="33"/>
      <c r="E115" s="34" t="s">
        <v>1200</v>
      </c>
      <c r="F115" s="35">
        <f t="shared" ref="F115:M116" si="53">F116</f>
        <v>107624.3</v>
      </c>
      <c r="G115" s="35">
        <f t="shared" si="53"/>
        <v>109162.39185</v>
      </c>
      <c r="H115" s="35">
        <f t="shared" si="53"/>
        <v>75464.145529999994</v>
      </c>
      <c r="I115" s="63">
        <f t="shared" si="53"/>
        <v>0</v>
      </c>
      <c r="J115" s="63">
        <f t="shared" si="53"/>
        <v>0</v>
      </c>
      <c r="K115" s="35">
        <f t="shared" si="53"/>
        <v>0</v>
      </c>
      <c r="L115" s="35">
        <f t="shared" si="53"/>
        <v>0</v>
      </c>
      <c r="M115" s="35">
        <f t="shared" si="53"/>
        <v>109155.85401</v>
      </c>
      <c r="N115" s="78">
        <f t="shared" si="39"/>
        <v>99.994010904406537</v>
      </c>
    </row>
    <row r="116" spans="1:14" ht="78.75" x14ac:dyDescent="0.25">
      <c r="A116" s="33" t="s">
        <v>1136</v>
      </c>
      <c r="B116" s="33" t="s">
        <v>1388</v>
      </c>
      <c r="C116" s="33" t="s">
        <v>1127</v>
      </c>
      <c r="D116" s="33" t="s">
        <v>1118</v>
      </c>
      <c r="E116" s="34" t="s">
        <v>539</v>
      </c>
      <c r="F116" s="35">
        <f t="shared" si="53"/>
        <v>107624.3</v>
      </c>
      <c r="G116" s="35">
        <f t="shared" si="53"/>
        <v>109162.39185</v>
      </c>
      <c r="H116" s="35">
        <f t="shared" si="53"/>
        <v>75464.145529999994</v>
      </c>
      <c r="I116" s="63">
        <f t="shared" si="53"/>
        <v>0</v>
      </c>
      <c r="J116" s="63">
        <f t="shared" si="53"/>
        <v>0</v>
      </c>
      <c r="K116" s="35">
        <f t="shared" si="53"/>
        <v>0</v>
      </c>
      <c r="L116" s="35">
        <f t="shared" si="53"/>
        <v>0</v>
      </c>
      <c r="M116" s="35">
        <f t="shared" si="53"/>
        <v>109155.85401</v>
      </c>
      <c r="N116" s="78">
        <f t="shared" si="39"/>
        <v>99.994010904406537</v>
      </c>
    </row>
    <row r="117" spans="1:14" ht="31.5" x14ac:dyDescent="0.25">
      <c r="A117" s="33" t="s">
        <v>1136</v>
      </c>
      <c r="B117" s="33" t="s">
        <v>1388</v>
      </c>
      <c r="C117" s="33" t="s">
        <v>1127</v>
      </c>
      <c r="D117" s="33" t="s">
        <v>1128</v>
      </c>
      <c r="E117" s="34" t="s">
        <v>541</v>
      </c>
      <c r="F117" s="35">
        <v>107624.3</v>
      </c>
      <c r="G117" s="35">
        <v>109162.39185</v>
      </c>
      <c r="H117" s="35">
        <v>75464.145529999994</v>
      </c>
      <c r="I117" s="63">
        <v>0</v>
      </c>
      <c r="J117" s="63">
        <v>0</v>
      </c>
      <c r="K117" s="35">
        <v>0</v>
      </c>
      <c r="L117" s="35">
        <v>0</v>
      </c>
      <c r="M117" s="35">
        <v>109155.85401</v>
      </c>
      <c r="N117" s="78">
        <f t="shared" si="39"/>
        <v>99.994010904406537</v>
      </c>
    </row>
    <row r="118" spans="1:14" ht="31.5" x14ac:dyDescent="0.25">
      <c r="A118" s="33" t="s">
        <v>1136</v>
      </c>
      <c r="B118" s="33" t="s">
        <v>1388</v>
      </c>
      <c r="C118" s="33" t="s">
        <v>1129</v>
      </c>
      <c r="D118" s="33"/>
      <c r="E118" s="34" t="s">
        <v>1201</v>
      </c>
      <c r="F118" s="35">
        <f>F119+F121+F125</f>
        <v>6710.7</v>
      </c>
      <c r="G118" s="35">
        <f>G119+G121+G125+G123</f>
        <v>4297.7081499999995</v>
      </c>
      <c r="H118" s="35">
        <f t="shared" ref="H118:M118" si="54">H119+H121+H125+H123</f>
        <v>2722.0159999999996</v>
      </c>
      <c r="I118" s="63">
        <f t="shared" si="54"/>
        <v>0</v>
      </c>
      <c r="J118" s="63">
        <f t="shared" si="54"/>
        <v>0</v>
      </c>
      <c r="K118" s="35">
        <f t="shared" si="54"/>
        <v>0</v>
      </c>
      <c r="L118" s="35">
        <f t="shared" si="54"/>
        <v>0</v>
      </c>
      <c r="M118" s="35">
        <f t="shared" si="54"/>
        <v>4239.5467499999995</v>
      </c>
      <c r="N118" s="78">
        <f t="shared" si="39"/>
        <v>98.646688002767249</v>
      </c>
    </row>
    <row r="119" spans="1:14" ht="78.75" x14ac:dyDescent="0.25">
      <c r="A119" s="33" t="s">
        <v>1136</v>
      </c>
      <c r="B119" s="33" t="s">
        <v>1388</v>
      </c>
      <c r="C119" s="33" t="s">
        <v>1129</v>
      </c>
      <c r="D119" s="33" t="s">
        <v>1118</v>
      </c>
      <c r="E119" s="34" t="s">
        <v>539</v>
      </c>
      <c r="F119" s="35">
        <f t="shared" ref="F119:M119" si="55">F120</f>
        <v>345.7</v>
      </c>
      <c r="G119" s="35">
        <f t="shared" si="55"/>
        <v>51.200400000000002</v>
      </c>
      <c r="H119" s="35">
        <f t="shared" si="55"/>
        <v>54.003999999999998</v>
      </c>
      <c r="I119" s="63">
        <f t="shared" si="55"/>
        <v>0</v>
      </c>
      <c r="J119" s="63">
        <f t="shared" si="55"/>
        <v>0</v>
      </c>
      <c r="K119" s="35">
        <f t="shared" si="55"/>
        <v>0</v>
      </c>
      <c r="L119" s="35">
        <f t="shared" si="55"/>
        <v>0</v>
      </c>
      <c r="M119" s="35">
        <f t="shared" si="55"/>
        <v>51.200400000000002</v>
      </c>
      <c r="N119" s="78">
        <f t="shared" si="39"/>
        <v>100</v>
      </c>
    </row>
    <row r="120" spans="1:14" ht="31.5" x14ac:dyDescent="0.25">
      <c r="A120" s="33" t="s">
        <v>1136</v>
      </c>
      <c r="B120" s="33" t="s">
        <v>1388</v>
      </c>
      <c r="C120" s="33" t="s">
        <v>1129</v>
      </c>
      <c r="D120" s="33" t="s">
        <v>1128</v>
      </c>
      <c r="E120" s="34" t="s">
        <v>541</v>
      </c>
      <c r="F120" s="35">
        <v>345.7</v>
      </c>
      <c r="G120" s="35">
        <v>51.200400000000002</v>
      </c>
      <c r="H120" s="35">
        <v>54.003999999999998</v>
      </c>
      <c r="I120" s="63">
        <v>0</v>
      </c>
      <c r="J120" s="63">
        <v>0</v>
      </c>
      <c r="K120" s="35">
        <v>0</v>
      </c>
      <c r="L120" s="35">
        <v>0</v>
      </c>
      <c r="M120" s="35">
        <v>51.200400000000002</v>
      </c>
      <c r="N120" s="78">
        <f t="shared" si="39"/>
        <v>100</v>
      </c>
    </row>
    <row r="121" spans="1:14" ht="31.5" x14ac:dyDescent="0.25">
      <c r="A121" s="33" t="s">
        <v>1136</v>
      </c>
      <c r="B121" s="33" t="s">
        <v>1388</v>
      </c>
      <c r="C121" s="33" t="s">
        <v>1129</v>
      </c>
      <c r="D121" s="33" t="s">
        <v>1111</v>
      </c>
      <c r="E121" s="34" t="s">
        <v>542</v>
      </c>
      <c r="F121" s="35">
        <f t="shared" ref="F121:M121" si="56">F122</f>
        <v>6324</v>
      </c>
      <c r="G121" s="35">
        <f t="shared" si="56"/>
        <v>4199.2817599999998</v>
      </c>
      <c r="H121" s="35">
        <f t="shared" si="56"/>
        <v>2620.7860099999998</v>
      </c>
      <c r="I121" s="63">
        <f t="shared" si="56"/>
        <v>0</v>
      </c>
      <c r="J121" s="63">
        <f t="shared" si="56"/>
        <v>0</v>
      </c>
      <c r="K121" s="35">
        <f t="shared" si="56"/>
        <v>0</v>
      </c>
      <c r="L121" s="35">
        <f t="shared" si="56"/>
        <v>0</v>
      </c>
      <c r="M121" s="35">
        <f t="shared" si="56"/>
        <v>4141.1203599999999</v>
      </c>
      <c r="N121" s="78">
        <f t="shared" si="39"/>
        <v>98.614967908226291</v>
      </c>
    </row>
    <row r="122" spans="1:14" ht="31.5" x14ac:dyDescent="0.25">
      <c r="A122" s="33" t="s">
        <v>1136</v>
      </c>
      <c r="B122" s="33" t="s">
        <v>1388</v>
      </c>
      <c r="C122" s="33" t="s">
        <v>1129</v>
      </c>
      <c r="D122" s="33" t="s">
        <v>1112</v>
      </c>
      <c r="E122" s="34" t="s">
        <v>543</v>
      </c>
      <c r="F122" s="35">
        <v>6324</v>
      </c>
      <c r="G122" s="35">
        <v>4199.2817599999998</v>
      </c>
      <c r="H122" s="35">
        <v>2620.7860099999998</v>
      </c>
      <c r="I122" s="63">
        <v>0</v>
      </c>
      <c r="J122" s="63">
        <v>0</v>
      </c>
      <c r="K122" s="35">
        <v>0</v>
      </c>
      <c r="L122" s="35">
        <v>0</v>
      </c>
      <c r="M122" s="35">
        <v>4141.1203599999999</v>
      </c>
      <c r="N122" s="78">
        <f t="shared" si="39"/>
        <v>98.614967908226291</v>
      </c>
    </row>
    <row r="123" spans="1:14" x14ac:dyDescent="0.25">
      <c r="A123" s="33" t="s">
        <v>1136</v>
      </c>
      <c r="B123" s="33" t="s">
        <v>1388</v>
      </c>
      <c r="C123" s="33" t="s">
        <v>1129</v>
      </c>
      <c r="D123" s="33" t="s">
        <v>65</v>
      </c>
      <c r="E123" s="34" t="s">
        <v>544</v>
      </c>
      <c r="F123" s="35">
        <v>0</v>
      </c>
      <c r="G123" s="35">
        <f>G124</f>
        <v>1.7259899999999999</v>
      </c>
      <c r="H123" s="35">
        <f t="shared" ref="H123:M123" si="57">H124</f>
        <v>1.7259899999999999</v>
      </c>
      <c r="I123" s="63">
        <f t="shared" si="57"/>
        <v>0</v>
      </c>
      <c r="J123" s="63">
        <f t="shared" si="57"/>
        <v>0</v>
      </c>
      <c r="K123" s="35">
        <f t="shared" si="57"/>
        <v>0</v>
      </c>
      <c r="L123" s="35">
        <f t="shared" si="57"/>
        <v>0</v>
      </c>
      <c r="M123" s="35">
        <f t="shared" si="57"/>
        <v>1.7259899999999999</v>
      </c>
      <c r="N123" s="78">
        <f t="shared" si="39"/>
        <v>100</v>
      </c>
    </row>
    <row r="124" spans="1:14" ht="31.5" x14ac:dyDescent="0.25">
      <c r="A124" s="33" t="s">
        <v>1136</v>
      </c>
      <c r="B124" s="33" t="s">
        <v>1388</v>
      </c>
      <c r="C124" s="33" t="s">
        <v>1129</v>
      </c>
      <c r="D124" s="33" t="s">
        <v>353</v>
      </c>
      <c r="E124" s="34" t="s">
        <v>546</v>
      </c>
      <c r="F124" s="35">
        <v>0</v>
      </c>
      <c r="G124" s="35">
        <v>1.7259899999999999</v>
      </c>
      <c r="H124" s="35">
        <v>1.7259899999999999</v>
      </c>
      <c r="I124" s="63">
        <v>0</v>
      </c>
      <c r="J124" s="63">
        <v>0</v>
      </c>
      <c r="K124" s="35">
        <v>0</v>
      </c>
      <c r="L124" s="35">
        <v>0</v>
      </c>
      <c r="M124" s="35">
        <v>1.7259899999999999</v>
      </c>
      <c r="N124" s="78">
        <f t="shared" si="39"/>
        <v>100</v>
      </c>
    </row>
    <row r="125" spans="1:14" x14ac:dyDescent="0.25">
      <c r="A125" s="33" t="s">
        <v>1136</v>
      </c>
      <c r="B125" s="33" t="s">
        <v>1388</v>
      </c>
      <c r="C125" s="33" t="s">
        <v>1129</v>
      </c>
      <c r="D125" s="33" t="s">
        <v>1113</v>
      </c>
      <c r="E125" s="34" t="s">
        <v>558</v>
      </c>
      <c r="F125" s="35">
        <f t="shared" ref="F125:M125" si="58">F126</f>
        <v>41</v>
      </c>
      <c r="G125" s="35">
        <f t="shared" si="58"/>
        <v>45.5</v>
      </c>
      <c r="H125" s="35">
        <f t="shared" si="58"/>
        <v>45.5</v>
      </c>
      <c r="I125" s="63">
        <f t="shared" si="58"/>
        <v>0</v>
      </c>
      <c r="J125" s="63">
        <f t="shared" si="58"/>
        <v>0</v>
      </c>
      <c r="K125" s="35">
        <f t="shared" si="58"/>
        <v>0</v>
      </c>
      <c r="L125" s="35">
        <f t="shared" si="58"/>
        <v>0</v>
      </c>
      <c r="M125" s="35">
        <f t="shared" si="58"/>
        <v>45.5</v>
      </c>
      <c r="N125" s="78">
        <f t="shared" si="39"/>
        <v>100</v>
      </c>
    </row>
    <row r="126" spans="1:14" x14ac:dyDescent="0.25">
      <c r="A126" s="33" t="s">
        <v>1136</v>
      </c>
      <c r="B126" s="33" t="s">
        <v>1388</v>
      </c>
      <c r="C126" s="33" t="s">
        <v>1129</v>
      </c>
      <c r="D126" s="33" t="s">
        <v>1120</v>
      </c>
      <c r="E126" s="34" t="s">
        <v>561</v>
      </c>
      <c r="F126" s="35">
        <v>41</v>
      </c>
      <c r="G126" s="35">
        <v>45.5</v>
      </c>
      <c r="H126" s="35">
        <v>45.5</v>
      </c>
      <c r="I126" s="63">
        <v>0</v>
      </c>
      <c r="J126" s="63">
        <v>0</v>
      </c>
      <c r="K126" s="35">
        <v>0</v>
      </c>
      <c r="L126" s="35">
        <v>0</v>
      </c>
      <c r="M126" s="35">
        <v>45.5</v>
      </c>
      <c r="N126" s="78">
        <f t="shared" si="39"/>
        <v>100</v>
      </c>
    </row>
    <row r="127" spans="1:14" s="32" customFormat="1" x14ac:dyDescent="0.25">
      <c r="A127" s="29" t="s">
        <v>1136</v>
      </c>
      <c r="B127" s="29" t="s">
        <v>1389</v>
      </c>
      <c r="C127" s="29"/>
      <c r="D127" s="29"/>
      <c r="E127" s="30" t="s">
        <v>513</v>
      </c>
      <c r="F127" s="31">
        <f t="shared" ref="F127:M131" si="59">F128</f>
        <v>44600</v>
      </c>
      <c r="G127" s="31">
        <f t="shared" si="59"/>
        <v>2326.7767100000001</v>
      </c>
      <c r="H127" s="31">
        <f t="shared" si="59"/>
        <v>0</v>
      </c>
      <c r="I127" s="62">
        <f t="shared" si="59"/>
        <v>0</v>
      </c>
      <c r="J127" s="62">
        <f t="shared" si="59"/>
        <v>0</v>
      </c>
      <c r="K127" s="31">
        <f t="shared" si="59"/>
        <v>0</v>
      </c>
      <c r="L127" s="31">
        <f t="shared" si="59"/>
        <v>0</v>
      </c>
      <c r="M127" s="31">
        <f t="shared" si="59"/>
        <v>0</v>
      </c>
      <c r="N127" s="79">
        <f t="shared" si="39"/>
        <v>0</v>
      </c>
    </row>
    <row r="128" spans="1:14" ht="47.25" x14ac:dyDescent="0.25">
      <c r="A128" s="33" t="s">
        <v>1136</v>
      </c>
      <c r="B128" s="33" t="s">
        <v>1389</v>
      </c>
      <c r="C128" s="33" t="s">
        <v>1139</v>
      </c>
      <c r="D128" s="33"/>
      <c r="E128" s="34" t="s">
        <v>1211</v>
      </c>
      <c r="F128" s="35">
        <f t="shared" si="59"/>
        <v>44600</v>
      </c>
      <c r="G128" s="35">
        <f t="shared" si="59"/>
        <v>2326.7767100000001</v>
      </c>
      <c r="H128" s="35">
        <f t="shared" si="59"/>
        <v>0</v>
      </c>
      <c r="I128" s="63">
        <f t="shared" si="59"/>
        <v>0</v>
      </c>
      <c r="J128" s="63">
        <f t="shared" si="59"/>
        <v>0</v>
      </c>
      <c r="K128" s="35">
        <f t="shared" si="59"/>
        <v>0</v>
      </c>
      <c r="L128" s="35">
        <f t="shared" si="59"/>
        <v>0</v>
      </c>
      <c r="M128" s="35">
        <f t="shared" si="59"/>
        <v>0</v>
      </c>
      <c r="N128" s="78">
        <f t="shared" si="39"/>
        <v>0</v>
      </c>
    </row>
    <row r="129" spans="1:14" x14ac:dyDescent="0.25">
      <c r="A129" s="33" t="s">
        <v>1136</v>
      </c>
      <c r="B129" s="33" t="s">
        <v>1389</v>
      </c>
      <c r="C129" s="33" t="s">
        <v>1140</v>
      </c>
      <c r="D129" s="33"/>
      <c r="E129" s="34" t="s">
        <v>1214</v>
      </c>
      <c r="F129" s="35">
        <f t="shared" si="59"/>
        <v>44600</v>
      </c>
      <c r="G129" s="35">
        <f t="shared" si="59"/>
        <v>2326.7767100000001</v>
      </c>
      <c r="H129" s="35">
        <f t="shared" si="59"/>
        <v>0</v>
      </c>
      <c r="I129" s="63">
        <f t="shared" si="59"/>
        <v>0</v>
      </c>
      <c r="J129" s="63">
        <f t="shared" si="59"/>
        <v>0</v>
      </c>
      <c r="K129" s="35">
        <f t="shared" si="59"/>
        <v>0</v>
      </c>
      <c r="L129" s="35">
        <f t="shared" si="59"/>
        <v>0</v>
      </c>
      <c r="M129" s="35">
        <f t="shared" si="59"/>
        <v>0</v>
      </c>
      <c r="N129" s="78">
        <f t="shared" si="39"/>
        <v>0</v>
      </c>
    </row>
    <row r="130" spans="1:14" x14ac:dyDescent="0.25">
      <c r="A130" s="33" t="s">
        <v>1136</v>
      </c>
      <c r="B130" s="33" t="s">
        <v>1389</v>
      </c>
      <c r="C130" s="33" t="s">
        <v>1141</v>
      </c>
      <c r="D130" s="33"/>
      <c r="E130" s="34" t="s">
        <v>1215</v>
      </c>
      <c r="F130" s="35">
        <f t="shared" si="59"/>
        <v>44600</v>
      </c>
      <c r="G130" s="35">
        <f t="shared" si="59"/>
        <v>2326.7767100000001</v>
      </c>
      <c r="H130" s="35">
        <f t="shared" si="59"/>
        <v>0</v>
      </c>
      <c r="I130" s="63">
        <f t="shared" si="59"/>
        <v>0</v>
      </c>
      <c r="J130" s="63">
        <f t="shared" si="59"/>
        <v>0</v>
      </c>
      <c r="K130" s="35">
        <f t="shared" si="59"/>
        <v>0</v>
      </c>
      <c r="L130" s="35">
        <f t="shared" si="59"/>
        <v>0</v>
      </c>
      <c r="M130" s="35">
        <f t="shared" si="59"/>
        <v>0</v>
      </c>
      <c r="N130" s="78">
        <f t="shared" si="39"/>
        <v>0</v>
      </c>
    </row>
    <row r="131" spans="1:14" x14ac:dyDescent="0.25">
      <c r="A131" s="33" t="s">
        <v>1136</v>
      </c>
      <c r="B131" s="33" t="s">
        <v>1389</v>
      </c>
      <c r="C131" s="33" t="s">
        <v>1141</v>
      </c>
      <c r="D131" s="33" t="s">
        <v>1113</v>
      </c>
      <c r="E131" s="34" t="s">
        <v>558</v>
      </c>
      <c r="F131" s="35">
        <f t="shared" si="59"/>
        <v>44600</v>
      </c>
      <c r="G131" s="35">
        <f t="shared" si="59"/>
        <v>2326.7767100000001</v>
      </c>
      <c r="H131" s="35">
        <f t="shared" si="59"/>
        <v>0</v>
      </c>
      <c r="I131" s="63">
        <f t="shared" si="59"/>
        <v>0</v>
      </c>
      <c r="J131" s="63">
        <f t="shared" si="59"/>
        <v>0</v>
      </c>
      <c r="K131" s="35">
        <f t="shared" si="59"/>
        <v>0</v>
      </c>
      <c r="L131" s="35">
        <f t="shared" si="59"/>
        <v>0</v>
      </c>
      <c r="M131" s="35">
        <f t="shared" si="59"/>
        <v>0</v>
      </c>
      <c r="N131" s="78">
        <f t="shared" si="39"/>
        <v>0</v>
      </c>
    </row>
    <row r="132" spans="1:14" x14ac:dyDescent="0.25">
      <c r="A132" s="33" t="s">
        <v>1136</v>
      </c>
      <c r="B132" s="33" t="s">
        <v>1389</v>
      </c>
      <c r="C132" s="33" t="s">
        <v>1141</v>
      </c>
      <c r="D132" s="33" t="s">
        <v>1142</v>
      </c>
      <c r="E132" s="34" t="s">
        <v>563</v>
      </c>
      <c r="F132" s="35">
        <f>78600-34000</f>
        <v>44600</v>
      </c>
      <c r="G132" s="35">
        <v>2326.7767100000001</v>
      </c>
      <c r="H132" s="35">
        <v>0</v>
      </c>
      <c r="I132" s="63">
        <v>0</v>
      </c>
      <c r="J132" s="63">
        <v>0</v>
      </c>
      <c r="K132" s="35">
        <v>0</v>
      </c>
      <c r="L132" s="35">
        <v>0</v>
      </c>
      <c r="M132" s="35">
        <v>0</v>
      </c>
      <c r="N132" s="78">
        <f t="shared" si="39"/>
        <v>0</v>
      </c>
    </row>
    <row r="133" spans="1:14" s="32" customFormat="1" x14ac:dyDescent="0.25">
      <c r="A133" s="29" t="s">
        <v>1136</v>
      </c>
      <c r="B133" s="29" t="s">
        <v>1384</v>
      </c>
      <c r="C133" s="29"/>
      <c r="D133" s="29"/>
      <c r="E133" s="30" t="s">
        <v>514</v>
      </c>
      <c r="F133" s="31">
        <f>F134+F151</f>
        <v>101488.06</v>
      </c>
      <c r="G133" s="31">
        <f>G134+G151</f>
        <v>45108.076249999998</v>
      </c>
      <c r="H133" s="31">
        <f t="shared" ref="H133:M133" si="60">H134+H151</f>
        <v>24861.667420000002</v>
      </c>
      <c r="I133" s="62">
        <f t="shared" si="60"/>
        <v>580.20399999999995</v>
      </c>
      <c r="J133" s="62">
        <f t="shared" si="60"/>
        <v>0</v>
      </c>
      <c r="K133" s="31">
        <f t="shared" si="60"/>
        <v>0</v>
      </c>
      <c r="L133" s="31">
        <f t="shared" si="60"/>
        <v>0</v>
      </c>
      <c r="M133" s="31">
        <f t="shared" si="60"/>
        <v>45094.06091</v>
      </c>
      <c r="N133" s="79">
        <f t="shared" si="39"/>
        <v>99.968929422034492</v>
      </c>
    </row>
    <row r="134" spans="1:14" ht="31.5" x14ac:dyDescent="0.25">
      <c r="A134" s="33" t="s">
        <v>1136</v>
      </c>
      <c r="B134" s="33" t="s">
        <v>1384</v>
      </c>
      <c r="C134" s="33" t="s">
        <v>1122</v>
      </c>
      <c r="D134" s="33"/>
      <c r="E134" s="34" t="s">
        <v>1885</v>
      </c>
      <c r="F134" s="35">
        <f>F135+F141</f>
        <v>39063.9</v>
      </c>
      <c r="G134" s="35">
        <f>G135+G141</f>
        <v>39644.103999999999</v>
      </c>
      <c r="H134" s="35">
        <f t="shared" ref="H134:M134" si="61">H135+H141</f>
        <v>19896.876100000001</v>
      </c>
      <c r="I134" s="63">
        <f t="shared" si="61"/>
        <v>580.20399999999995</v>
      </c>
      <c r="J134" s="63">
        <f t="shared" si="61"/>
        <v>0</v>
      </c>
      <c r="K134" s="35">
        <f t="shared" si="61"/>
        <v>0</v>
      </c>
      <c r="L134" s="35">
        <f t="shared" si="61"/>
        <v>0</v>
      </c>
      <c r="M134" s="35">
        <f t="shared" si="61"/>
        <v>39644.100630000001</v>
      </c>
      <c r="N134" s="78">
        <f t="shared" si="39"/>
        <v>99.999991499366473</v>
      </c>
    </row>
    <row r="135" spans="1:14" x14ac:dyDescent="0.25">
      <c r="A135" s="33" t="s">
        <v>1136</v>
      </c>
      <c r="B135" s="33" t="s">
        <v>1384</v>
      </c>
      <c r="C135" s="33" t="s">
        <v>1143</v>
      </c>
      <c r="D135" s="33"/>
      <c r="E135" s="34" t="s">
        <v>1270</v>
      </c>
      <c r="F135" s="35">
        <f t="shared" ref="F135:M135" si="62">F136</f>
        <v>27835.9</v>
      </c>
      <c r="G135" s="35">
        <f t="shared" si="62"/>
        <v>27835.9</v>
      </c>
      <c r="H135" s="35">
        <f t="shared" si="62"/>
        <v>13148.876099999999</v>
      </c>
      <c r="I135" s="63">
        <f t="shared" si="62"/>
        <v>0</v>
      </c>
      <c r="J135" s="63">
        <f t="shared" si="62"/>
        <v>0</v>
      </c>
      <c r="K135" s="35">
        <f t="shared" si="62"/>
        <v>0</v>
      </c>
      <c r="L135" s="35">
        <f t="shared" si="62"/>
        <v>0</v>
      </c>
      <c r="M135" s="35">
        <f t="shared" si="62"/>
        <v>27835.896630000003</v>
      </c>
      <c r="N135" s="78">
        <f t="shared" si="39"/>
        <v>99.999987893332005</v>
      </c>
    </row>
    <row r="136" spans="1:14" ht="47.25" x14ac:dyDescent="0.25">
      <c r="A136" s="33" t="s">
        <v>1136</v>
      </c>
      <c r="B136" s="33" t="s">
        <v>1384</v>
      </c>
      <c r="C136" s="33" t="s">
        <v>1144</v>
      </c>
      <c r="D136" s="33"/>
      <c r="E136" s="34" t="s">
        <v>589</v>
      </c>
      <c r="F136" s="35">
        <f>F137+F139</f>
        <v>27835.9</v>
      </c>
      <c r="G136" s="35">
        <f>G137+G139</f>
        <v>27835.9</v>
      </c>
      <c r="H136" s="35">
        <f t="shared" ref="H136:M136" si="63">H137+H139</f>
        <v>13148.876099999999</v>
      </c>
      <c r="I136" s="63">
        <f t="shared" si="63"/>
        <v>0</v>
      </c>
      <c r="J136" s="63">
        <f t="shared" si="63"/>
        <v>0</v>
      </c>
      <c r="K136" s="35">
        <f t="shared" si="63"/>
        <v>0</v>
      </c>
      <c r="L136" s="35">
        <f t="shared" si="63"/>
        <v>0</v>
      </c>
      <c r="M136" s="35">
        <f t="shared" si="63"/>
        <v>27835.896630000003</v>
      </c>
      <c r="N136" s="78">
        <f t="shared" si="39"/>
        <v>99.999987893332005</v>
      </c>
    </row>
    <row r="137" spans="1:14" ht="78.75" x14ac:dyDescent="0.25">
      <c r="A137" s="33" t="s">
        <v>1136</v>
      </c>
      <c r="B137" s="33" t="s">
        <v>1384</v>
      </c>
      <c r="C137" s="33" t="s">
        <v>1144</v>
      </c>
      <c r="D137" s="33" t="s">
        <v>1118</v>
      </c>
      <c r="E137" s="34" t="s">
        <v>539</v>
      </c>
      <c r="F137" s="35">
        <f t="shared" ref="F137:M137" si="64">F138</f>
        <v>23385.300000000003</v>
      </c>
      <c r="G137" s="35">
        <f t="shared" si="64"/>
        <v>22821.780409999999</v>
      </c>
      <c r="H137" s="35">
        <f t="shared" si="64"/>
        <v>11507.997719999999</v>
      </c>
      <c r="I137" s="63">
        <f t="shared" si="64"/>
        <v>0</v>
      </c>
      <c r="J137" s="63">
        <f t="shared" si="64"/>
        <v>0</v>
      </c>
      <c r="K137" s="35">
        <f t="shared" si="64"/>
        <v>0</v>
      </c>
      <c r="L137" s="35">
        <f t="shared" si="64"/>
        <v>0</v>
      </c>
      <c r="M137" s="35">
        <f t="shared" si="64"/>
        <v>22821.777040000001</v>
      </c>
      <c r="N137" s="78">
        <f t="shared" si="39"/>
        <v>99.999985233404502</v>
      </c>
    </row>
    <row r="138" spans="1:14" x14ac:dyDescent="0.25">
      <c r="A138" s="33" t="s">
        <v>1136</v>
      </c>
      <c r="B138" s="33" t="s">
        <v>1384</v>
      </c>
      <c r="C138" s="33" t="s">
        <v>1144</v>
      </c>
      <c r="D138" s="33" t="s">
        <v>1119</v>
      </c>
      <c r="E138" s="34" t="s">
        <v>540</v>
      </c>
      <c r="F138" s="35">
        <f>22315.4+1069.9</f>
        <v>23385.300000000003</v>
      </c>
      <c r="G138" s="35">
        <v>22821.780409999999</v>
      </c>
      <c r="H138" s="35">
        <v>11507.997719999999</v>
      </c>
      <c r="I138" s="63">
        <v>0</v>
      </c>
      <c r="J138" s="63">
        <v>0</v>
      </c>
      <c r="K138" s="35">
        <v>0</v>
      </c>
      <c r="L138" s="35">
        <v>0</v>
      </c>
      <c r="M138" s="35">
        <v>22821.777040000001</v>
      </c>
      <c r="N138" s="78">
        <f t="shared" ref="N138:N201" si="65">M138/G138*100</f>
        <v>99.999985233404502</v>
      </c>
    </row>
    <row r="139" spans="1:14" ht="31.5" x14ac:dyDescent="0.25">
      <c r="A139" s="33" t="s">
        <v>1136</v>
      </c>
      <c r="B139" s="33" t="s">
        <v>1384</v>
      </c>
      <c r="C139" s="33" t="s">
        <v>1144</v>
      </c>
      <c r="D139" s="33" t="s">
        <v>1111</v>
      </c>
      <c r="E139" s="34" t="s">
        <v>542</v>
      </c>
      <c r="F139" s="35">
        <f t="shared" ref="F139:M139" si="66">F140</f>
        <v>4450.6000000000004</v>
      </c>
      <c r="G139" s="35">
        <f t="shared" si="66"/>
        <v>5014.1195900000002</v>
      </c>
      <c r="H139" s="35">
        <f t="shared" si="66"/>
        <v>1640.8783800000001</v>
      </c>
      <c r="I139" s="63">
        <f t="shared" si="66"/>
        <v>0</v>
      </c>
      <c r="J139" s="63">
        <f t="shared" si="66"/>
        <v>0</v>
      </c>
      <c r="K139" s="35">
        <f t="shared" si="66"/>
        <v>0</v>
      </c>
      <c r="L139" s="35">
        <f t="shared" si="66"/>
        <v>0</v>
      </c>
      <c r="M139" s="35">
        <f t="shared" si="66"/>
        <v>5014.1195900000002</v>
      </c>
      <c r="N139" s="78">
        <f t="shared" si="65"/>
        <v>100</v>
      </c>
    </row>
    <row r="140" spans="1:14" ht="31.5" x14ac:dyDescent="0.25">
      <c r="A140" s="33" t="s">
        <v>1136</v>
      </c>
      <c r="B140" s="33" t="s">
        <v>1384</v>
      </c>
      <c r="C140" s="33" t="s">
        <v>1144</v>
      </c>
      <c r="D140" s="33" t="s">
        <v>1112</v>
      </c>
      <c r="E140" s="34" t="s">
        <v>543</v>
      </c>
      <c r="F140" s="35">
        <f>4382.3+68.3</f>
        <v>4450.6000000000004</v>
      </c>
      <c r="G140" s="35">
        <v>5014.1195900000002</v>
      </c>
      <c r="H140" s="35">
        <v>1640.8783800000001</v>
      </c>
      <c r="I140" s="63">
        <v>0</v>
      </c>
      <c r="J140" s="63">
        <v>0</v>
      </c>
      <c r="K140" s="35">
        <v>0</v>
      </c>
      <c r="L140" s="35">
        <v>0</v>
      </c>
      <c r="M140" s="35">
        <v>5014.1195900000002</v>
      </c>
      <c r="N140" s="78">
        <f t="shared" si="65"/>
        <v>100</v>
      </c>
    </row>
    <row r="141" spans="1:14" x14ac:dyDescent="0.25">
      <c r="A141" s="33" t="s">
        <v>1136</v>
      </c>
      <c r="B141" s="33" t="s">
        <v>1384</v>
      </c>
      <c r="C141" s="33" t="s">
        <v>1123</v>
      </c>
      <c r="D141" s="33"/>
      <c r="E141" s="34" t="s">
        <v>1175</v>
      </c>
      <c r="F141" s="35">
        <f>F142+F148</f>
        <v>11228</v>
      </c>
      <c r="G141" s="35">
        <f>G142+G148+G145</f>
        <v>11808.204</v>
      </c>
      <c r="H141" s="35">
        <f t="shared" ref="H141:M141" si="67">H142+H148+H145</f>
        <v>6748</v>
      </c>
      <c r="I141" s="63">
        <f t="shared" si="67"/>
        <v>580.20399999999995</v>
      </c>
      <c r="J141" s="63">
        <f t="shared" si="67"/>
        <v>0</v>
      </c>
      <c r="K141" s="35">
        <f t="shared" si="67"/>
        <v>0</v>
      </c>
      <c r="L141" s="35">
        <f t="shared" si="67"/>
        <v>0</v>
      </c>
      <c r="M141" s="35">
        <f t="shared" si="67"/>
        <v>11808.204</v>
      </c>
      <c r="N141" s="78">
        <f t="shared" si="65"/>
        <v>100</v>
      </c>
    </row>
    <row r="142" spans="1:14" ht="31.5" x14ac:dyDescent="0.25">
      <c r="A142" s="33" t="s">
        <v>1136</v>
      </c>
      <c r="B142" s="33" t="s">
        <v>1384</v>
      </c>
      <c r="C142" s="33" t="s">
        <v>1145</v>
      </c>
      <c r="D142" s="33"/>
      <c r="E142" s="34" t="s">
        <v>1179</v>
      </c>
      <c r="F142" s="35">
        <f t="shared" ref="F142:M143" si="68">F143</f>
        <v>11228</v>
      </c>
      <c r="G142" s="35">
        <f t="shared" si="68"/>
        <v>11228</v>
      </c>
      <c r="H142" s="35">
        <f t="shared" si="68"/>
        <v>6748</v>
      </c>
      <c r="I142" s="63">
        <f t="shared" si="68"/>
        <v>0</v>
      </c>
      <c r="J142" s="63">
        <f t="shared" si="68"/>
        <v>0</v>
      </c>
      <c r="K142" s="35">
        <f t="shared" si="68"/>
        <v>0</v>
      </c>
      <c r="L142" s="35">
        <f t="shared" si="68"/>
        <v>0</v>
      </c>
      <c r="M142" s="35">
        <f t="shared" si="68"/>
        <v>11228</v>
      </c>
      <c r="N142" s="78">
        <f t="shared" si="65"/>
        <v>100</v>
      </c>
    </row>
    <row r="143" spans="1:14" ht="31.5" x14ac:dyDescent="0.25">
      <c r="A143" s="33" t="s">
        <v>1136</v>
      </c>
      <c r="B143" s="33" t="s">
        <v>1384</v>
      </c>
      <c r="C143" s="33" t="s">
        <v>1145</v>
      </c>
      <c r="D143" s="33" t="s">
        <v>1111</v>
      </c>
      <c r="E143" s="34" t="s">
        <v>542</v>
      </c>
      <c r="F143" s="35">
        <f t="shared" si="68"/>
        <v>11228</v>
      </c>
      <c r="G143" s="35">
        <f t="shared" si="68"/>
        <v>11228</v>
      </c>
      <c r="H143" s="35">
        <f t="shared" si="68"/>
        <v>6748</v>
      </c>
      <c r="I143" s="63">
        <f t="shared" si="68"/>
        <v>0</v>
      </c>
      <c r="J143" s="63">
        <f t="shared" si="68"/>
        <v>0</v>
      </c>
      <c r="K143" s="35">
        <f t="shared" si="68"/>
        <v>0</v>
      </c>
      <c r="L143" s="35">
        <f t="shared" si="68"/>
        <v>0</v>
      </c>
      <c r="M143" s="35">
        <f t="shared" si="68"/>
        <v>11228</v>
      </c>
      <c r="N143" s="78">
        <f t="shared" si="65"/>
        <v>100</v>
      </c>
    </row>
    <row r="144" spans="1:14" ht="31.5" x14ac:dyDescent="0.25">
      <c r="A144" s="33" t="s">
        <v>1136</v>
      </c>
      <c r="B144" s="33" t="s">
        <v>1384</v>
      </c>
      <c r="C144" s="33" t="s">
        <v>1145</v>
      </c>
      <c r="D144" s="33" t="s">
        <v>1112</v>
      </c>
      <c r="E144" s="34" t="s">
        <v>543</v>
      </c>
      <c r="F144" s="35">
        <f>12322.1-1094.1</f>
        <v>11228</v>
      </c>
      <c r="G144" s="35">
        <v>11228</v>
      </c>
      <c r="H144" s="35">
        <v>6748</v>
      </c>
      <c r="I144" s="63">
        <v>0</v>
      </c>
      <c r="J144" s="63">
        <v>0</v>
      </c>
      <c r="K144" s="35">
        <v>0</v>
      </c>
      <c r="L144" s="35">
        <v>0</v>
      </c>
      <c r="M144" s="35">
        <v>11228</v>
      </c>
      <c r="N144" s="78">
        <f t="shared" si="65"/>
        <v>100</v>
      </c>
    </row>
    <row r="145" spans="1:15" ht="47.25" x14ac:dyDescent="0.25">
      <c r="A145" s="33" t="s">
        <v>1136</v>
      </c>
      <c r="B145" s="33" t="s">
        <v>1384</v>
      </c>
      <c r="C145" s="33" t="s">
        <v>1912</v>
      </c>
      <c r="D145" s="33"/>
      <c r="E145" s="56" t="s">
        <v>1913</v>
      </c>
      <c r="F145" s="35"/>
      <c r="G145" s="35">
        <f>G146</f>
        <v>580.20399999999995</v>
      </c>
      <c r="H145" s="35">
        <f t="shared" ref="H145:M146" si="69">H146</f>
        <v>0</v>
      </c>
      <c r="I145" s="63">
        <f t="shared" si="69"/>
        <v>580.20399999999995</v>
      </c>
      <c r="J145" s="63">
        <f t="shared" si="69"/>
        <v>0</v>
      </c>
      <c r="K145" s="35">
        <f t="shared" si="69"/>
        <v>0</v>
      </c>
      <c r="L145" s="35">
        <f t="shared" si="69"/>
        <v>0</v>
      </c>
      <c r="M145" s="35">
        <f t="shared" si="69"/>
        <v>580.20399999999995</v>
      </c>
      <c r="N145" s="78">
        <f t="shared" si="65"/>
        <v>100</v>
      </c>
    </row>
    <row r="146" spans="1:15" ht="78.75" x14ac:dyDescent="0.25">
      <c r="A146" s="33" t="s">
        <v>1136</v>
      </c>
      <c r="B146" s="33" t="s">
        <v>1384</v>
      </c>
      <c r="C146" s="33" t="s">
        <v>1912</v>
      </c>
      <c r="D146" s="33" t="s">
        <v>1118</v>
      </c>
      <c r="E146" s="34" t="s">
        <v>539</v>
      </c>
      <c r="F146" s="35"/>
      <c r="G146" s="35">
        <f>G147</f>
        <v>580.20399999999995</v>
      </c>
      <c r="H146" s="35">
        <f t="shared" si="69"/>
        <v>0</v>
      </c>
      <c r="I146" s="63">
        <f t="shared" si="69"/>
        <v>580.20399999999995</v>
      </c>
      <c r="J146" s="63">
        <f t="shared" si="69"/>
        <v>0</v>
      </c>
      <c r="K146" s="35">
        <f t="shared" si="69"/>
        <v>0</v>
      </c>
      <c r="L146" s="35">
        <f t="shared" si="69"/>
        <v>0</v>
      </c>
      <c r="M146" s="35">
        <f t="shared" si="69"/>
        <v>580.20399999999995</v>
      </c>
      <c r="N146" s="78">
        <f t="shared" si="65"/>
        <v>100</v>
      </c>
    </row>
    <row r="147" spans="1:15" ht="31.5" x14ac:dyDescent="0.25">
      <c r="A147" s="33" t="s">
        <v>1136</v>
      </c>
      <c r="B147" s="33" t="s">
        <v>1384</v>
      </c>
      <c r="C147" s="33" t="s">
        <v>1912</v>
      </c>
      <c r="D147" s="33" t="s">
        <v>1128</v>
      </c>
      <c r="E147" s="34" t="s">
        <v>541</v>
      </c>
      <c r="F147" s="35"/>
      <c r="G147" s="35">
        <v>580.20399999999995</v>
      </c>
      <c r="H147" s="35">
        <v>0</v>
      </c>
      <c r="I147" s="63">
        <f>G147</f>
        <v>580.20399999999995</v>
      </c>
      <c r="J147" s="63">
        <f>H147</f>
        <v>0</v>
      </c>
      <c r="K147" s="35">
        <v>0</v>
      </c>
      <c r="L147" s="35">
        <v>0</v>
      </c>
      <c r="M147" s="35">
        <v>580.20399999999995</v>
      </c>
      <c r="N147" s="78">
        <f t="shared" si="65"/>
        <v>100</v>
      </c>
    </row>
    <row r="148" spans="1:15" ht="63" hidden="1" x14ac:dyDescent="0.25">
      <c r="A148" s="33" t="s">
        <v>1136</v>
      </c>
      <c r="B148" s="33" t="s">
        <v>1384</v>
      </c>
      <c r="C148" s="33" t="s">
        <v>1424</v>
      </c>
      <c r="D148" s="33"/>
      <c r="E148" s="34" t="s">
        <v>920</v>
      </c>
      <c r="F148" s="35">
        <f>F149</f>
        <v>0</v>
      </c>
      <c r="G148" s="35">
        <f t="shared" ref="G148:G149" si="70">G149</f>
        <v>0</v>
      </c>
      <c r="H148" s="35">
        <f t="shared" ref="H148:M149" si="71">H149</f>
        <v>0</v>
      </c>
      <c r="I148" s="63">
        <f t="shared" si="71"/>
        <v>0</v>
      </c>
      <c r="J148" s="63">
        <f t="shared" si="71"/>
        <v>0</v>
      </c>
      <c r="K148" s="35">
        <f t="shared" si="71"/>
        <v>0</v>
      </c>
      <c r="L148" s="35">
        <f t="shared" si="71"/>
        <v>0</v>
      </c>
      <c r="M148" s="35">
        <f t="shared" si="71"/>
        <v>0</v>
      </c>
      <c r="N148" s="78">
        <v>0</v>
      </c>
      <c r="O148" s="22">
        <v>1</v>
      </c>
    </row>
    <row r="149" spans="1:15" ht="31.5" hidden="1" x14ac:dyDescent="0.25">
      <c r="A149" s="33" t="s">
        <v>1136</v>
      </c>
      <c r="B149" s="33" t="s">
        <v>1384</v>
      </c>
      <c r="C149" s="33" t="s">
        <v>1424</v>
      </c>
      <c r="D149" s="33" t="s">
        <v>1111</v>
      </c>
      <c r="E149" s="34" t="s">
        <v>542</v>
      </c>
      <c r="F149" s="35">
        <f>F150</f>
        <v>0</v>
      </c>
      <c r="G149" s="35">
        <f t="shared" si="70"/>
        <v>0</v>
      </c>
      <c r="H149" s="35">
        <f t="shared" si="71"/>
        <v>0</v>
      </c>
      <c r="I149" s="63">
        <f t="shared" si="71"/>
        <v>0</v>
      </c>
      <c r="J149" s="63">
        <f t="shared" si="71"/>
        <v>0</v>
      </c>
      <c r="K149" s="35">
        <f t="shared" si="71"/>
        <v>0</v>
      </c>
      <c r="L149" s="35">
        <f t="shared" si="71"/>
        <v>0</v>
      </c>
      <c r="M149" s="35">
        <f t="shared" si="71"/>
        <v>0</v>
      </c>
      <c r="N149" s="78">
        <v>0</v>
      </c>
      <c r="O149" s="22">
        <v>1</v>
      </c>
    </row>
    <row r="150" spans="1:15" ht="31.5" hidden="1" x14ac:dyDescent="0.25">
      <c r="A150" s="33" t="s">
        <v>1136</v>
      </c>
      <c r="B150" s="33" t="s">
        <v>1384</v>
      </c>
      <c r="C150" s="33" t="s">
        <v>1424</v>
      </c>
      <c r="D150" s="33" t="s">
        <v>1112</v>
      </c>
      <c r="E150" s="34" t="s">
        <v>543</v>
      </c>
      <c r="F150" s="35">
        <v>0</v>
      </c>
      <c r="G150" s="35">
        <f>7072.64067-7072.64067</f>
        <v>0</v>
      </c>
      <c r="H150" s="35">
        <v>0</v>
      </c>
      <c r="I150" s="63">
        <v>0</v>
      </c>
      <c r="J150" s="63">
        <v>0</v>
      </c>
      <c r="K150" s="35">
        <v>0</v>
      </c>
      <c r="L150" s="35">
        <v>0</v>
      </c>
      <c r="M150" s="35">
        <v>0</v>
      </c>
      <c r="N150" s="78">
        <v>0</v>
      </c>
      <c r="O150" s="22">
        <v>1</v>
      </c>
    </row>
    <row r="151" spans="1:15" ht="47.25" x14ac:dyDescent="0.25">
      <c r="A151" s="33" t="s">
        <v>1136</v>
      </c>
      <c r="B151" s="33" t="s">
        <v>1384</v>
      </c>
      <c r="C151" s="33" t="s">
        <v>1139</v>
      </c>
      <c r="D151" s="33"/>
      <c r="E151" s="34" t="s">
        <v>1211</v>
      </c>
      <c r="F151" s="35">
        <f t="shared" ref="F151:M154" si="72">F152</f>
        <v>62424.160000000003</v>
      </c>
      <c r="G151" s="35">
        <f t="shared" si="72"/>
        <v>5463.9722499999998</v>
      </c>
      <c r="H151" s="35">
        <f t="shared" si="72"/>
        <v>4964.7913200000003</v>
      </c>
      <c r="I151" s="63">
        <f t="shared" si="72"/>
        <v>0</v>
      </c>
      <c r="J151" s="63">
        <f t="shared" si="72"/>
        <v>0</v>
      </c>
      <c r="K151" s="35">
        <f t="shared" si="72"/>
        <v>0</v>
      </c>
      <c r="L151" s="35">
        <f t="shared" si="72"/>
        <v>0</v>
      </c>
      <c r="M151" s="35">
        <f t="shared" si="72"/>
        <v>5449.9602800000002</v>
      </c>
      <c r="N151" s="78">
        <f t="shared" si="65"/>
        <v>99.743557079741763</v>
      </c>
    </row>
    <row r="152" spans="1:15" ht="31.5" x14ac:dyDescent="0.25">
      <c r="A152" s="33" t="s">
        <v>1136</v>
      </c>
      <c r="B152" s="33" t="s">
        <v>1384</v>
      </c>
      <c r="C152" s="33" t="s">
        <v>1146</v>
      </c>
      <c r="D152" s="33"/>
      <c r="E152" s="34" t="s">
        <v>1212</v>
      </c>
      <c r="F152" s="35">
        <f t="shared" si="72"/>
        <v>62424.160000000003</v>
      </c>
      <c r="G152" s="35">
        <f t="shared" si="72"/>
        <v>5463.9722499999998</v>
      </c>
      <c r="H152" s="35">
        <f t="shared" si="72"/>
        <v>4964.7913200000003</v>
      </c>
      <c r="I152" s="63">
        <f t="shared" si="72"/>
        <v>0</v>
      </c>
      <c r="J152" s="63">
        <f t="shared" si="72"/>
        <v>0</v>
      </c>
      <c r="K152" s="35">
        <f t="shared" si="72"/>
        <v>0</v>
      </c>
      <c r="L152" s="35">
        <f t="shared" si="72"/>
        <v>0</v>
      </c>
      <c r="M152" s="35">
        <f t="shared" si="72"/>
        <v>5449.9602800000002</v>
      </c>
      <c r="N152" s="78">
        <f t="shared" si="65"/>
        <v>99.743557079741763</v>
      </c>
    </row>
    <row r="153" spans="1:15" ht="31.5" x14ac:dyDescent="0.25">
      <c r="A153" s="33" t="s">
        <v>1136</v>
      </c>
      <c r="B153" s="33" t="s">
        <v>1384</v>
      </c>
      <c r="C153" s="33" t="s">
        <v>1147</v>
      </c>
      <c r="D153" s="33"/>
      <c r="E153" s="34" t="s">
        <v>1213</v>
      </c>
      <c r="F153" s="35">
        <f t="shared" si="72"/>
        <v>62424.160000000003</v>
      </c>
      <c r="G153" s="35">
        <f t="shared" si="72"/>
        <v>5463.9722499999998</v>
      </c>
      <c r="H153" s="35">
        <f t="shared" si="72"/>
        <v>4964.7913200000003</v>
      </c>
      <c r="I153" s="63">
        <f t="shared" si="72"/>
        <v>0</v>
      </c>
      <c r="J153" s="63">
        <f t="shared" si="72"/>
        <v>0</v>
      </c>
      <c r="K153" s="35">
        <f t="shared" si="72"/>
        <v>0</v>
      </c>
      <c r="L153" s="35">
        <f t="shared" si="72"/>
        <v>0</v>
      </c>
      <c r="M153" s="35">
        <f t="shared" si="72"/>
        <v>5449.9602800000002</v>
      </c>
      <c r="N153" s="78">
        <f t="shared" si="65"/>
        <v>99.743557079741763</v>
      </c>
    </row>
    <row r="154" spans="1:15" x14ac:dyDescent="0.25">
      <c r="A154" s="33" t="s">
        <v>1136</v>
      </c>
      <c r="B154" s="33" t="s">
        <v>1384</v>
      </c>
      <c r="C154" s="33" t="s">
        <v>1147</v>
      </c>
      <c r="D154" s="33" t="s">
        <v>1113</v>
      </c>
      <c r="E154" s="34" t="s">
        <v>558</v>
      </c>
      <c r="F154" s="35">
        <f t="shared" si="72"/>
        <v>62424.160000000003</v>
      </c>
      <c r="G154" s="35">
        <f t="shared" si="72"/>
        <v>5463.9722499999998</v>
      </c>
      <c r="H154" s="35">
        <f t="shared" si="72"/>
        <v>4964.7913200000003</v>
      </c>
      <c r="I154" s="63">
        <f t="shared" si="72"/>
        <v>0</v>
      </c>
      <c r="J154" s="63">
        <f t="shared" si="72"/>
        <v>0</v>
      </c>
      <c r="K154" s="35">
        <f t="shared" si="72"/>
        <v>0</v>
      </c>
      <c r="L154" s="35">
        <f t="shared" si="72"/>
        <v>0</v>
      </c>
      <c r="M154" s="35">
        <f t="shared" si="72"/>
        <v>5449.9602800000002</v>
      </c>
      <c r="N154" s="78">
        <f t="shared" si="65"/>
        <v>99.743557079741763</v>
      </c>
    </row>
    <row r="155" spans="1:15" x14ac:dyDescent="0.25">
      <c r="A155" s="33" t="s">
        <v>1136</v>
      </c>
      <c r="B155" s="33" t="s">
        <v>1384</v>
      </c>
      <c r="C155" s="33" t="s">
        <v>1147</v>
      </c>
      <c r="D155" s="33" t="s">
        <v>1114</v>
      </c>
      <c r="E155" s="34" t="s">
        <v>560</v>
      </c>
      <c r="F155" s="35">
        <f>20000+12424.16+30000</f>
        <v>62424.160000000003</v>
      </c>
      <c r="G155" s="35">
        <v>5463.9722499999998</v>
      </c>
      <c r="H155" s="35">
        <v>4964.7913200000003</v>
      </c>
      <c r="I155" s="63">
        <v>0</v>
      </c>
      <c r="J155" s="63">
        <v>0</v>
      </c>
      <c r="K155" s="35">
        <v>0</v>
      </c>
      <c r="L155" s="35">
        <v>0</v>
      </c>
      <c r="M155" s="35">
        <v>5449.9602800000002</v>
      </c>
      <c r="N155" s="78">
        <f t="shared" si="65"/>
        <v>99.743557079741763</v>
      </c>
    </row>
    <row r="156" spans="1:15" s="22" customFormat="1" ht="31.5" x14ac:dyDescent="0.25">
      <c r="A156" s="25" t="s">
        <v>1136</v>
      </c>
      <c r="B156" s="25" t="s">
        <v>1106</v>
      </c>
      <c r="C156" s="25"/>
      <c r="D156" s="25"/>
      <c r="E156" s="26" t="s">
        <v>507</v>
      </c>
      <c r="F156" s="27">
        <f t="shared" ref="F156:M161" si="73">F157</f>
        <v>919.5</v>
      </c>
      <c r="G156" s="27">
        <f t="shared" si="73"/>
        <v>919.5</v>
      </c>
      <c r="H156" s="27">
        <f t="shared" si="73"/>
        <v>0</v>
      </c>
      <c r="I156" s="61">
        <f t="shared" si="73"/>
        <v>0</v>
      </c>
      <c r="J156" s="61">
        <f t="shared" si="73"/>
        <v>0</v>
      </c>
      <c r="K156" s="27">
        <f t="shared" si="73"/>
        <v>0</v>
      </c>
      <c r="L156" s="27">
        <f t="shared" si="73"/>
        <v>0</v>
      </c>
      <c r="M156" s="27">
        <f t="shared" si="73"/>
        <v>0</v>
      </c>
      <c r="N156" s="77">
        <f t="shared" si="65"/>
        <v>0</v>
      </c>
    </row>
    <row r="157" spans="1:15" s="32" customFormat="1" ht="31.5" x14ac:dyDescent="0.25">
      <c r="A157" s="29" t="s">
        <v>1136</v>
      </c>
      <c r="B157" s="29" t="s">
        <v>1390</v>
      </c>
      <c r="C157" s="29"/>
      <c r="D157" s="29"/>
      <c r="E157" s="30" t="s">
        <v>538</v>
      </c>
      <c r="F157" s="31">
        <f t="shared" si="73"/>
        <v>919.5</v>
      </c>
      <c r="G157" s="31">
        <f t="shared" si="73"/>
        <v>919.5</v>
      </c>
      <c r="H157" s="31">
        <f t="shared" si="73"/>
        <v>0</v>
      </c>
      <c r="I157" s="62">
        <f t="shared" si="73"/>
        <v>0</v>
      </c>
      <c r="J157" s="62">
        <f t="shared" si="73"/>
        <v>0</v>
      </c>
      <c r="K157" s="31">
        <f t="shared" si="73"/>
        <v>0</v>
      </c>
      <c r="L157" s="31">
        <f t="shared" si="73"/>
        <v>0</v>
      </c>
      <c r="M157" s="31">
        <f t="shared" si="73"/>
        <v>0</v>
      </c>
      <c r="N157" s="79">
        <f t="shared" si="65"/>
        <v>0</v>
      </c>
    </row>
    <row r="158" spans="1:15" ht="31.5" x14ac:dyDescent="0.25">
      <c r="A158" s="33" t="s">
        <v>1136</v>
      </c>
      <c r="B158" s="33" t="s">
        <v>1390</v>
      </c>
      <c r="C158" s="33" t="s">
        <v>1122</v>
      </c>
      <c r="D158" s="33"/>
      <c r="E158" s="34" t="s">
        <v>1885</v>
      </c>
      <c r="F158" s="35">
        <f t="shared" si="73"/>
        <v>919.5</v>
      </c>
      <c r="G158" s="35">
        <f t="shared" si="73"/>
        <v>919.5</v>
      </c>
      <c r="H158" s="35">
        <f t="shared" si="73"/>
        <v>0</v>
      </c>
      <c r="I158" s="63">
        <f t="shared" si="73"/>
        <v>0</v>
      </c>
      <c r="J158" s="63">
        <f t="shared" si="73"/>
        <v>0</v>
      </c>
      <c r="K158" s="35">
        <f t="shared" si="73"/>
        <v>0</v>
      </c>
      <c r="L158" s="35">
        <f t="shared" si="73"/>
        <v>0</v>
      </c>
      <c r="M158" s="35">
        <f t="shared" si="73"/>
        <v>0</v>
      </c>
      <c r="N158" s="78">
        <f t="shared" si="65"/>
        <v>0</v>
      </c>
    </row>
    <row r="159" spans="1:15" x14ac:dyDescent="0.25">
      <c r="A159" s="33" t="s">
        <v>1136</v>
      </c>
      <c r="B159" s="33" t="s">
        <v>1390</v>
      </c>
      <c r="C159" s="33" t="s">
        <v>1123</v>
      </c>
      <c r="D159" s="33"/>
      <c r="E159" s="34" t="s">
        <v>1175</v>
      </c>
      <c r="F159" s="35">
        <f t="shared" si="73"/>
        <v>919.5</v>
      </c>
      <c r="G159" s="35">
        <f t="shared" si="73"/>
        <v>919.5</v>
      </c>
      <c r="H159" s="35">
        <f t="shared" si="73"/>
        <v>0</v>
      </c>
      <c r="I159" s="63">
        <f t="shared" si="73"/>
        <v>0</v>
      </c>
      <c r="J159" s="63">
        <f t="shared" si="73"/>
        <v>0</v>
      </c>
      <c r="K159" s="35">
        <f t="shared" si="73"/>
        <v>0</v>
      </c>
      <c r="L159" s="35">
        <f t="shared" si="73"/>
        <v>0</v>
      </c>
      <c r="M159" s="35">
        <f t="shared" si="73"/>
        <v>0</v>
      </c>
      <c r="N159" s="78">
        <f t="shared" si="65"/>
        <v>0</v>
      </c>
    </row>
    <row r="160" spans="1:15" ht="31.5" x14ac:dyDescent="0.25">
      <c r="A160" s="33" t="s">
        <v>1136</v>
      </c>
      <c r="B160" s="33" t="s">
        <v>1390</v>
      </c>
      <c r="C160" s="33" t="s">
        <v>1148</v>
      </c>
      <c r="D160" s="33"/>
      <c r="E160" s="34" t="s">
        <v>1189</v>
      </c>
      <c r="F160" s="35">
        <f t="shared" si="73"/>
        <v>919.5</v>
      </c>
      <c r="G160" s="35">
        <f t="shared" si="73"/>
        <v>919.5</v>
      </c>
      <c r="H160" s="35">
        <f t="shared" si="73"/>
        <v>0</v>
      </c>
      <c r="I160" s="63">
        <f t="shared" si="73"/>
        <v>0</v>
      </c>
      <c r="J160" s="63">
        <f t="shared" si="73"/>
        <v>0</v>
      </c>
      <c r="K160" s="35">
        <f t="shared" si="73"/>
        <v>0</v>
      </c>
      <c r="L160" s="35">
        <f t="shared" si="73"/>
        <v>0</v>
      </c>
      <c r="M160" s="35">
        <f t="shared" si="73"/>
        <v>0</v>
      </c>
      <c r="N160" s="78">
        <f t="shared" si="65"/>
        <v>0</v>
      </c>
    </row>
    <row r="161" spans="1:14" ht="31.5" x14ac:dyDescent="0.25">
      <c r="A161" s="33" t="s">
        <v>1136</v>
      </c>
      <c r="B161" s="33" t="s">
        <v>1390</v>
      </c>
      <c r="C161" s="33" t="s">
        <v>1148</v>
      </c>
      <c r="D161" s="33" t="s">
        <v>1149</v>
      </c>
      <c r="E161" s="34" t="s">
        <v>556</v>
      </c>
      <c r="F161" s="35">
        <f t="shared" si="73"/>
        <v>919.5</v>
      </c>
      <c r="G161" s="35">
        <f t="shared" si="73"/>
        <v>919.5</v>
      </c>
      <c r="H161" s="35">
        <f t="shared" si="73"/>
        <v>0</v>
      </c>
      <c r="I161" s="63">
        <f t="shared" si="73"/>
        <v>0</v>
      </c>
      <c r="J161" s="63">
        <f t="shared" si="73"/>
        <v>0</v>
      </c>
      <c r="K161" s="35">
        <f t="shared" si="73"/>
        <v>0</v>
      </c>
      <c r="L161" s="35">
        <f t="shared" si="73"/>
        <v>0</v>
      </c>
      <c r="M161" s="35">
        <f t="shared" si="73"/>
        <v>0</v>
      </c>
      <c r="N161" s="78">
        <f t="shared" si="65"/>
        <v>0</v>
      </c>
    </row>
    <row r="162" spans="1:14" x14ac:dyDescent="0.25">
      <c r="A162" s="33" t="s">
        <v>1136</v>
      </c>
      <c r="B162" s="33" t="s">
        <v>1390</v>
      </c>
      <c r="C162" s="33" t="s">
        <v>1148</v>
      </c>
      <c r="D162" s="33" t="s">
        <v>1150</v>
      </c>
      <c r="E162" s="34" t="s">
        <v>557</v>
      </c>
      <c r="F162" s="35">
        <f>5281.6-4362.1</f>
        <v>919.5</v>
      </c>
      <c r="G162" s="35">
        <v>919.5</v>
      </c>
      <c r="H162" s="35">
        <v>0</v>
      </c>
      <c r="I162" s="63">
        <v>0</v>
      </c>
      <c r="J162" s="63">
        <v>0</v>
      </c>
      <c r="K162" s="35">
        <v>0</v>
      </c>
      <c r="L162" s="35">
        <v>0</v>
      </c>
      <c r="M162" s="35">
        <v>0</v>
      </c>
      <c r="N162" s="78">
        <f t="shared" si="65"/>
        <v>0</v>
      </c>
    </row>
    <row r="163" spans="1:14" s="22" customFormat="1" ht="31.5" x14ac:dyDescent="0.25">
      <c r="A163" s="25" t="s">
        <v>1151</v>
      </c>
      <c r="B163" s="25" t="s">
        <v>1387</v>
      </c>
      <c r="C163" s="25"/>
      <c r="D163" s="25"/>
      <c r="E163" s="26" t="s">
        <v>473</v>
      </c>
      <c r="F163" s="27">
        <f>F164+F183</f>
        <v>177315.57800000001</v>
      </c>
      <c r="G163" s="27">
        <f>G164+G183</f>
        <v>180234.89898999999</v>
      </c>
      <c r="H163" s="27">
        <f t="shared" ref="H163:M163" si="74">H164+H183</f>
        <v>125618.28883999999</v>
      </c>
      <c r="I163" s="61">
        <f t="shared" si="74"/>
        <v>749</v>
      </c>
      <c r="J163" s="61">
        <f t="shared" si="74"/>
        <v>0</v>
      </c>
      <c r="K163" s="27">
        <f t="shared" si="74"/>
        <v>0</v>
      </c>
      <c r="L163" s="27">
        <f t="shared" si="74"/>
        <v>0</v>
      </c>
      <c r="M163" s="27">
        <f t="shared" si="74"/>
        <v>179862.65149999998</v>
      </c>
      <c r="N163" s="79">
        <f t="shared" si="65"/>
        <v>99.793465365428119</v>
      </c>
    </row>
    <row r="164" spans="1:14" s="22" customFormat="1" x14ac:dyDescent="0.25">
      <c r="A164" s="25" t="s">
        <v>1151</v>
      </c>
      <c r="B164" s="25" t="s">
        <v>1105</v>
      </c>
      <c r="C164" s="25"/>
      <c r="D164" s="25"/>
      <c r="E164" s="26" t="s">
        <v>498</v>
      </c>
      <c r="F164" s="27">
        <f t="shared" ref="F164:M171" si="75">F165</f>
        <v>74435.5</v>
      </c>
      <c r="G164" s="27">
        <f t="shared" si="75"/>
        <v>76033.799899999998</v>
      </c>
      <c r="H164" s="27">
        <f t="shared" si="75"/>
        <v>49201.718000000001</v>
      </c>
      <c r="I164" s="61">
        <f t="shared" si="75"/>
        <v>749</v>
      </c>
      <c r="J164" s="61">
        <f t="shared" si="75"/>
        <v>0</v>
      </c>
      <c r="K164" s="27">
        <f t="shared" si="75"/>
        <v>0</v>
      </c>
      <c r="L164" s="27">
        <f t="shared" si="75"/>
        <v>0</v>
      </c>
      <c r="M164" s="27">
        <f t="shared" si="75"/>
        <v>75936.838939999987</v>
      </c>
      <c r="N164" s="78">
        <f t="shared" si="65"/>
        <v>99.872476503702913</v>
      </c>
    </row>
    <row r="165" spans="1:14" s="32" customFormat="1" x14ac:dyDescent="0.25">
      <c r="A165" s="29" t="s">
        <v>1151</v>
      </c>
      <c r="B165" s="29" t="s">
        <v>1384</v>
      </c>
      <c r="C165" s="29"/>
      <c r="D165" s="29"/>
      <c r="E165" s="30" t="s">
        <v>514</v>
      </c>
      <c r="F165" s="31">
        <f>F171</f>
        <v>74435.5</v>
      </c>
      <c r="G165" s="31">
        <f>G171+G166</f>
        <v>76033.799899999998</v>
      </c>
      <c r="H165" s="31">
        <f t="shared" ref="H165:M165" si="76">H171+H166</f>
        <v>49201.718000000001</v>
      </c>
      <c r="I165" s="62">
        <f t="shared" si="76"/>
        <v>749</v>
      </c>
      <c r="J165" s="62">
        <f t="shared" si="76"/>
        <v>0</v>
      </c>
      <c r="K165" s="31">
        <f t="shared" si="76"/>
        <v>0</v>
      </c>
      <c r="L165" s="31">
        <f t="shared" si="76"/>
        <v>0</v>
      </c>
      <c r="M165" s="31">
        <f t="shared" si="76"/>
        <v>75936.838939999987</v>
      </c>
      <c r="N165" s="79">
        <f t="shared" si="65"/>
        <v>99.872476503702913</v>
      </c>
    </row>
    <row r="166" spans="1:14" ht="31.5" x14ac:dyDescent="0.25">
      <c r="A166" s="33" t="s">
        <v>1151</v>
      </c>
      <c r="B166" s="33" t="s">
        <v>1384</v>
      </c>
      <c r="C166" s="33" t="s">
        <v>1122</v>
      </c>
      <c r="D166" s="33"/>
      <c r="E166" s="34" t="s">
        <v>1885</v>
      </c>
      <c r="F166" s="31"/>
      <c r="G166" s="35">
        <f>G167</f>
        <v>749</v>
      </c>
      <c r="H166" s="35">
        <f t="shared" ref="H166:M169" si="77">H167</f>
        <v>0</v>
      </c>
      <c r="I166" s="63">
        <f t="shared" si="77"/>
        <v>749</v>
      </c>
      <c r="J166" s="63">
        <f t="shared" si="77"/>
        <v>0</v>
      </c>
      <c r="K166" s="35">
        <f t="shared" si="77"/>
        <v>0</v>
      </c>
      <c r="L166" s="35">
        <f t="shared" si="77"/>
        <v>0</v>
      </c>
      <c r="M166" s="35">
        <f t="shared" si="77"/>
        <v>749</v>
      </c>
      <c r="N166" s="78">
        <f t="shared" si="65"/>
        <v>100</v>
      </c>
    </row>
    <row r="167" spans="1:14" x14ac:dyDescent="0.25">
      <c r="A167" s="33" t="s">
        <v>1151</v>
      </c>
      <c r="B167" s="33" t="s">
        <v>1384</v>
      </c>
      <c r="C167" s="33" t="s">
        <v>1123</v>
      </c>
      <c r="D167" s="33"/>
      <c r="E167" s="34" t="s">
        <v>1175</v>
      </c>
      <c r="F167" s="31"/>
      <c r="G167" s="35">
        <f>G168</f>
        <v>749</v>
      </c>
      <c r="H167" s="35">
        <f t="shared" si="77"/>
        <v>0</v>
      </c>
      <c r="I167" s="63">
        <f t="shared" si="77"/>
        <v>749</v>
      </c>
      <c r="J167" s="63">
        <f t="shared" si="77"/>
        <v>0</v>
      </c>
      <c r="K167" s="35">
        <f t="shared" si="77"/>
        <v>0</v>
      </c>
      <c r="L167" s="35">
        <f t="shared" si="77"/>
        <v>0</v>
      </c>
      <c r="M167" s="35">
        <f t="shared" si="77"/>
        <v>749</v>
      </c>
      <c r="N167" s="78">
        <f t="shared" si="65"/>
        <v>100</v>
      </c>
    </row>
    <row r="168" spans="1:14" ht="47.25" x14ac:dyDescent="0.25">
      <c r="A168" s="33" t="s">
        <v>1151</v>
      </c>
      <c r="B168" s="33" t="s">
        <v>1384</v>
      </c>
      <c r="C168" s="33" t="s">
        <v>1912</v>
      </c>
      <c r="D168" s="33"/>
      <c r="E168" s="56" t="s">
        <v>1913</v>
      </c>
      <c r="F168" s="31"/>
      <c r="G168" s="35">
        <f>G169</f>
        <v>749</v>
      </c>
      <c r="H168" s="35">
        <f t="shared" si="77"/>
        <v>0</v>
      </c>
      <c r="I168" s="63">
        <f t="shared" si="77"/>
        <v>749</v>
      </c>
      <c r="J168" s="63">
        <f t="shared" si="77"/>
        <v>0</v>
      </c>
      <c r="K168" s="35">
        <f t="shared" si="77"/>
        <v>0</v>
      </c>
      <c r="L168" s="35">
        <f t="shared" si="77"/>
        <v>0</v>
      </c>
      <c r="M168" s="35">
        <f t="shared" si="77"/>
        <v>749</v>
      </c>
      <c r="N168" s="78">
        <f t="shared" si="65"/>
        <v>100</v>
      </c>
    </row>
    <row r="169" spans="1:14" ht="78.75" x14ac:dyDescent="0.25">
      <c r="A169" s="33" t="s">
        <v>1151</v>
      </c>
      <c r="B169" s="33" t="s">
        <v>1384</v>
      </c>
      <c r="C169" s="33" t="s">
        <v>1912</v>
      </c>
      <c r="D169" s="33" t="s">
        <v>1118</v>
      </c>
      <c r="E169" s="34" t="s">
        <v>539</v>
      </c>
      <c r="F169" s="31"/>
      <c r="G169" s="35">
        <f>G170</f>
        <v>749</v>
      </c>
      <c r="H169" s="35">
        <f t="shared" si="77"/>
        <v>0</v>
      </c>
      <c r="I169" s="63">
        <f t="shared" si="77"/>
        <v>749</v>
      </c>
      <c r="J169" s="63">
        <f t="shared" si="77"/>
        <v>0</v>
      </c>
      <c r="K169" s="35">
        <f t="shared" si="77"/>
        <v>0</v>
      </c>
      <c r="L169" s="35">
        <f t="shared" si="77"/>
        <v>0</v>
      </c>
      <c r="M169" s="35">
        <f t="shared" si="77"/>
        <v>749</v>
      </c>
      <c r="N169" s="78">
        <f t="shared" si="65"/>
        <v>100</v>
      </c>
    </row>
    <row r="170" spans="1:14" ht="31.5" x14ac:dyDescent="0.25">
      <c r="A170" s="33" t="s">
        <v>1151</v>
      </c>
      <c r="B170" s="33" t="s">
        <v>1384</v>
      </c>
      <c r="C170" s="33" t="s">
        <v>1912</v>
      </c>
      <c r="D170" s="33" t="s">
        <v>1128</v>
      </c>
      <c r="E170" s="34" t="s">
        <v>541</v>
      </c>
      <c r="F170" s="31"/>
      <c r="G170" s="35">
        <v>749</v>
      </c>
      <c r="H170" s="35">
        <v>0</v>
      </c>
      <c r="I170" s="63">
        <f>G170</f>
        <v>749</v>
      </c>
      <c r="J170" s="63">
        <f>H170</f>
        <v>0</v>
      </c>
      <c r="K170" s="35">
        <v>0</v>
      </c>
      <c r="L170" s="35">
        <v>0</v>
      </c>
      <c r="M170" s="35">
        <v>749</v>
      </c>
      <c r="N170" s="78">
        <f t="shared" si="65"/>
        <v>100</v>
      </c>
    </row>
    <row r="171" spans="1:14" ht="31.5" x14ac:dyDescent="0.25">
      <c r="A171" s="33" t="s">
        <v>1151</v>
      </c>
      <c r="B171" s="33" t="s">
        <v>1384</v>
      </c>
      <c r="C171" s="33" t="s">
        <v>1125</v>
      </c>
      <c r="D171" s="33"/>
      <c r="E171" s="34" t="s">
        <v>1207</v>
      </c>
      <c r="F171" s="35">
        <f t="shared" ref="F171:M171" si="78">F172</f>
        <v>74435.5</v>
      </c>
      <c r="G171" s="35">
        <f t="shared" si="75"/>
        <v>75284.799899999998</v>
      </c>
      <c r="H171" s="35">
        <f t="shared" si="78"/>
        <v>49201.718000000001</v>
      </c>
      <c r="I171" s="63">
        <f t="shared" si="78"/>
        <v>0</v>
      </c>
      <c r="J171" s="63">
        <f t="shared" si="78"/>
        <v>0</v>
      </c>
      <c r="K171" s="35">
        <f t="shared" si="78"/>
        <v>0</v>
      </c>
      <c r="L171" s="35">
        <f t="shared" si="78"/>
        <v>0</v>
      </c>
      <c r="M171" s="35">
        <f t="shared" si="78"/>
        <v>75187.838939999987</v>
      </c>
      <c r="N171" s="78">
        <f t="shared" si="65"/>
        <v>99.871207786792553</v>
      </c>
    </row>
    <row r="172" spans="1:14" ht="31.5" x14ac:dyDescent="0.25">
      <c r="A172" s="33" t="s">
        <v>1151</v>
      </c>
      <c r="B172" s="33" t="s">
        <v>1384</v>
      </c>
      <c r="C172" s="33" t="s">
        <v>1126</v>
      </c>
      <c r="D172" s="33"/>
      <c r="E172" s="34" t="s">
        <v>1210</v>
      </c>
      <c r="F172" s="35">
        <f>F173+F176</f>
        <v>74435.5</v>
      </c>
      <c r="G172" s="35">
        <f>G173+G176</f>
        <v>75284.799899999998</v>
      </c>
      <c r="H172" s="35">
        <f t="shared" ref="H172:M172" si="79">H173+H176</f>
        <v>49201.718000000001</v>
      </c>
      <c r="I172" s="63">
        <f t="shared" si="79"/>
        <v>0</v>
      </c>
      <c r="J172" s="63">
        <f t="shared" si="79"/>
        <v>0</v>
      </c>
      <c r="K172" s="35">
        <f t="shared" si="79"/>
        <v>0</v>
      </c>
      <c r="L172" s="35">
        <f t="shared" si="79"/>
        <v>0</v>
      </c>
      <c r="M172" s="35">
        <f t="shared" si="79"/>
        <v>75187.838939999987</v>
      </c>
      <c r="N172" s="78">
        <f t="shared" si="65"/>
        <v>99.871207786792553</v>
      </c>
    </row>
    <row r="173" spans="1:14" ht="31.5" x14ac:dyDescent="0.25">
      <c r="A173" s="33" t="s">
        <v>1151</v>
      </c>
      <c r="B173" s="33" t="s">
        <v>1384</v>
      </c>
      <c r="C173" s="33" t="s">
        <v>1127</v>
      </c>
      <c r="D173" s="33"/>
      <c r="E173" s="34" t="s">
        <v>1200</v>
      </c>
      <c r="F173" s="35">
        <f t="shared" ref="F173:M174" si="80">F174</f>
        <v>69859.8</v>
      </c>
      <c r="G173" s="35">
        <f t="shared" si="80"/>
        <v>71285.251839999997</v>
      </c>
      <c r="H173" s="35">
        <f t="shared" si="80"/>
        <v>46156.805500000002</v>
      </c>
      <c r="I173" s="63">
        <f t="shared" si="80"/>
        <v>0</v>
      </c>
      <c r="J173" s="63">
        <f t="shared" si="80"/>
        <v>0</v>
      </c>
      <c r="K173" s="35">
        <f t="shared" si="80"/>
        <v>0</v>
      </c>
      <c r="L173" s="35">
        <f t="shared" si="80"/>
        <v>0</v>
      </c>
      <c r="M173" s="35">
        <f t="shared" si="80"/>
        <v>71232.611999999994</v>
      </c>
      <c r="N173" s="78">
        <f t="shared" si="65"/>
        <v>99.92615605803266</v>
      </c>
    </row>
    <row r="174" spans="1:14" ht="78.75" x14ac:dyDescent="0.25">
      <c r="A174" s="33" t="s">
        <v>1151</v>
      </c>
      <c r="B174" s="33" t="s">
        <v>1384</v>
      </c>
      <c r="C174" s="33" t="s">
        <v>1127</v>
      </c>
      <c r="D174" s="33" t="s">
        <v>1118</v>
      </c>
      <c r="E174" s="34" t="s">
        <v>539</v>
      </c>
      <c r="F174" s="35">
        <f t="shared" si="80"/>
        <v>69859.8</v>
      </c>
      <c r="G174" s="35">
        <f t="shared" si="80"/>
        <v>71285.251839999997</v>
      </c>
      <c r="H174" s="35">
        <f t="shared" si="80"/>
        <v>46156.805500000002</v>
      </c>
      <c r="I174" s="63">
        <f t="shared" si="80"/>
        <v>0</v>
      </c>
      <c r="J174" s="63">
        <f t="shared" si="80"/>
        <v>0</v>
      </c>
      <c r="K174" s="35">
        <f t="shared" si="80"/>
        <v>0</v>
      </c>
      <c r="L174" s="35">
        <f t="shared" si="80"/>
        <v>0</v>
      </c>
      <c r="M174" s="35">
        <f t="shared" si="80"/>
        <v>71232.611999999994</v>
      </c>
      <c r="N174" s="78">
        <f t="shared" si="65"/>
        <v>99.92615605803266</v>
      </c>
    </row>
    <row r="175" spans="1:14" ht="31.5" x14ac:dyDescent="0.25">
      <c r="A175" s="33" t="s">
        <v>1151</v>
      </c>
      <c r="B175" s="33" t="s">
        <v>1384</v>
      </c>
      <c r="C175" s="33" t="s">
        <v>1127</v>
      </c>
      <c r="D175" s="33" t="s">
        <v>1128</v>
      </c>
      <c r="E175" s="34" t="s">
        <v>541</v>
      </c>
      <c r="F175" s="35">
        <v>69859.8</v>
      </c>
      <c r="G175" s="35">
        <v>71285.251839999997</v>
      </c>
      <c r="H175" s="35">
        <v>46156.805500000002</v>
      </c>
      <c r="I175" s="63">
        <v>0</v>
      </c>
      <c r="J175" s="63">
        <v>0</v>
      </c>
      <c r="K175" s="35">
        <v>0</v>
      </c>
      <c r="L175" s="35">
        <v>0</v>
      </c>
      <c r="M175" s="35">
        <v>71232.611999999994</v>
      </c>
      <c r="N175" s="78">
        <f t="shared" si="65"/>
        <v>99.92615605803266</v>
      </c>
    </row>
    <row r="176" spans="1:14" ht="31.5" x14ac:dyDescent="0.25">
      <c r="A176" s="33" t="s">
        <v>1151</v>
      </c>
      <c r="B176" s="33" t="s">
        <v>1384</v>
      </c>
      <c r="C176" s="33" t="s">
        <v>1129</v>
      </c>
      <c r="D176" s="33"/>
      <c r="E176" s="34" t="s">
        <v>1201</v>
      </c>
      <c r="F176" s="35">
        <f>F177+F179+F181</f>
        <v>4575.7</v>
      </c>
      <c r="G176" s="35">
        <f>G177+G179+G181</f>
        <v>3999.5480600000001</v>
      </c>
      <c r="H176" s="35">
        <f t="shared" ref="H176:M176" si="81">H177+H179+H181</f>
        <v>3044.9124999999999</v>
      </c>
      <c r="I176" s="63">
        <f t="shared" si="81"/>
        <v>0</v>
      </c>
      <c r="J176" s="63">
        <f t="shared" si="81"/>
        <v>0</v>
      </c>
      <c r="K176" s="35">
        <f t="shared" si="81"/>
        <v>0</v>
      </c>
      <c r="L176" s="35">
        <f t="shared" si="81"/>
        <v>0</v>
      </c>
      <c r="M176" s="35">
        <f t="shared" si="81"/>
        <v>3955.22694</v>
      </c>
      <c r="N176" s="78">
        <f t="shared" si="65"/>
        <v>98.891846795310173</v>
      </c>
    </row>
    <row r="177" spans="1:14" ht="78.75" x14ac:dyDescent="0.25">
      <c r="A177" s="33" t="s">
        <v>1151</v>
      </c>
      <c r="B177" s="33" t="s">
        <v>1384</v>
      </c>
      <c r="C177" s="33" t="s">
        <v>1129</v>
      </c>
      <c r="D177" s="33" t="s">
        <v>1118</v>
      </c>
      <c r="E177" s="34" t="s">
        <v>539</v>
      </c>
      <c r="F177" s="35">
        <f t="shared" ref="F177:M177" si="82">F178</f>
        <v>345</v>
      </c>
      <c r="G177" s="35">
        <f t="shared" si="82"/>
        <v>66.336519999999993</v>
      </c>
      <c r="H177" s="35">
        <f t="shared" si="82"/>
        <v>48.35642</v>
      </c>
      <c r="I177" s="63">
        <f t="shared" si="82"/>
        <v>0</v>
      </c>
      <c r="J177" s="63">
        <f t="shared" si="82"/>
        <v>0</v>
      </c>
      <c r="K177" s="35">
        <f t="shared" si="82"/>
        <v>0</v>
      </c>
      <c r="L177" s="35">
        <f t="shared" si="82"/>
        <v>0</v>
      </c>
      <c r="M177" s="35">
        <f t="shared" si="82"/>
        <v>66.336619999999996</v>
      </c>
      <c r="N177" s="78">
        <f t="shared" si="65"/>
        <v>100.00015074652696</v>
      </c>
    </row>
    <row r="178" spans="1:14" ht="31.5" x14ac:dyDescent="0.25">
      <c r="A178" s="33" t="s">
        <v>1151</v>
      </c>
      <c r="B178" s="33" t="s">
        <v>1384</v>
      </c>
      <c r="C178" s="33" t="s">
        <v>1129</v>
      </c>
      <c r="D178" s="33" t="s">
        <v>1128</v>
      </c>
      <c r="E178" s="34" t="s">
        <v>541</v>
      </c>
      <c r="F178" s="35">
        <v>345</v>
      </c>
      <c r="G178" s="35">
        <v>66.336519999999993</v>
      </c>
      <c r="H178" s="35">
        <v>48.35642</v>
      </c>
      <c r="I178" s="63">
        <v>0</v>
      </c>
      <c r="J178" s="63">
        <v>0</v>
      </c>
      <c r="K178" s="35">
        <v>0</v>
      </c>
      <c r="L178" s="35">
        <v>0</v>
      </c>
      <c r="M178" s="35">
        <v>66.336619999999996</v>
      </c>
      <c r="N178" s="78">
        <f t="shared" si="65"/>
        <v>100.00015074652696</v>
      </c>
    </row>
    <row r="179" spans="1:14" ht="31.5" x14ac:dyDescent="0.25">
      <c r="A179" s="33" t="s">
        <v>1151</v>
      </c>
      <c r="B179" s="33" t="s">
        <v>1384</v>
      </c>
      <c r="C179" s="33" t="s">
        <v>1129</v>
      </c>
      <c r="D179" s="33" t="s">
        <v>1111</v>
      </c>
      <c r="E179" s="34" t="s">
        <v>542</v>
      </c>
      <c r="F179" s="35">
        <f t="shared" ref="F179:M179" si="83">F180</f>
        <v>4219</v>
      </c>
      <c r="G179" s="35">
        <f t="shared" si="83"/>
        <v>3879.1963300000002</v>
      </c>
      <c r="H179" s="35">
        <f t="shared" si="83"/>
        <v>2942.5408699999998</v>
      </c>
      <c r="I179" s="63">
        <f t="shared" si="83"/>
        <v>0</v>
      </c>
      <c r="J179" s="63">
        <f t="shared" si="83"/>
        <v>0</v>
      </c>
      <c r="K179" s="35">
        <f t="shared" si="83"/>
        <v>0</v>
      </c>
      <c r="L179" s="35">
        <f t="shared" si="83"/>
        <v>0</v>
      </c>
      <c r="M179" s="35">
        <f t="shared" si="83"/>
        <v>3834.8751099999999</v>
      </c>
      <c r="N179" s="78">
        <f t="shared" si="65"/>
        <v>98.857463860304279</v>
      </c>
    </row>
    <row r="180" spans="1:14" ht="31.5" x14ac:dyDescent="0.25">
      <c r="A180" s="33" t="s">
        <v>1151</v>
      </c>
      <c r="B180" s="33" t="s">
        <v>1384</v>
      </c>
      <c r="C180" s="33" t="s">
        <v>1129</v>
      </c>
      <c r="D180" s="33" t="s">
        <v>1112</v>
      </c>
      <c r="E180" s="34" t="s">
        <v>543</v>
      </c>
      <c r="F180" s="35">
        <v>4219</v>
      </c>
      <c r="G180" s="35">
        <v>3879.1963300000002</v>
      </c>
      <c r="H180" s="35">
        <v>2942.5408699999998</v>
      </c>
      <c r="I180" s="63">
        <v>0</v>
      </c>
      <c r="J180" s="63">
        <v>0</v>
      </c>
      <c r="K180" s="35">
        <v>0</v>
      </c>
      <c r="L180" s="35">
        <v>0</v>
      </c>
      <c r="M180" s="35">
        <v>3834.8751099999999</v>
      </c>
      <c r="N180" s="78">
        <f t="shared" si="65"/>
        <v>98.857463860304279</v>
      </c>
    </row>
    <row r="181" spans="1:14" x14ac:dyDescent="0.25">
      <c r="A181" s="33" t="s">
        <v>1151</v>
      </c>
      <c r="B181" s="33" t="s">
        <v>1384</v>
      </c>
      <c r="C181" s="33" t="s">
        <v>1129</v>
      </c>
      <c r="D181" s="33" t="s">
        <v>1113</v>
      </c>
      <c r="E181" s="34" t="s">
        <v>558</v>
      </c>
      <c r="F181" s="35">
        <f t="shared" ref="F181:M181" si="84">F182</f>
        <v>11.7</v>
      </c>
      <c r="G181" s="35">
        <f t="shared" si="84"/>
        <v>54.015210000000003</v>
      </c>
      <c r="H181" s="35">
        <f t="shared" si="84"/>
        <v>54.015210000000003</v>
      </c>
      <c r="I181" s="63">
        <f t="shared" si="84"/>
        <v>0</v>
      </c>
      <c r="J181" s="63">
        <f t="shared" si="84"/>
        <v>0</v>
      </c>
      <c r="K181" s="35">
        <f t="shared" si="84"/>
        <v>0</v>
      </c>
      <c r="L181" s="35">
        <f t="shared" si="84"/>
        <v>0</v>
      </c>
      <c r="M181" s="35">
        <f t="shared" si="84"/>
        <v>54.015210000000003</v>
      </c>
      <c r="N181" s="78">
        <f t="shared" si="65"/>
        <v>100</v>
      </c>
    </row>
    <row r="182" spans="1:14" x14ac:dyDescent="0.25">
      <c r="A182" s="33" t="s">
        <v>1151</v>
      </c>
      <c r="B182" s="33" t="s">
        <v>1384</v>
      </c>
      <c r="C182" s="33" t="s">
        <v>1129</v>
      </c>
      <c r="D182" s="33" t="s">
        <v>1120</v>
      </c>
      <c r="E182" s="34" t="s">
        <v>561</v>
      </c>
      <c r="F182" s="35">
        <v>11.7</v>
      </c>
      <c r="G182" s="35">
        <v>54.015210000000003</v>
      </c>
      <c r="H182" s="35">
        <v>54.015210000000003</v>
      </c>
      <c r="I182" s="63">
        <v>0</v>
      </c>
      <c r="J182" s="63">
        <v>0</v>
      </c>
      <c r="K182" s="35">
        <v>0</v>
      </c>
      <c r="L182" s="35">
        <v>0</v>
      </c>
      <c r="M182" s="35">
        <v>54.015210000000003</v>
      </c>
      <c r="N182" s="78">
        <f t="shared" si="65"/>
        <v>100</v>
      </c>
    </row>
    <row r="183" spans="1:14" s="22" customFormat="1" x14ac:dyDescent="0.25">
      <c r="A183" s="25" t="s">
        <v>1151</v>
      </c>
      <c r="B183" s="25" t="s">
        <v>1130</v>
      </c>
      <c r="C183" s="25"/>
      <c r="D183" s="25"/>
      <c r="E183" s="26" t="s">
        <v>500</v>
      </c>
      <c r="F183" s="27">
        <f t="shared" ref="F183:M183" si="85">F184</f>
        <v>102880.07800000001</v>
      </c>
      <c r="G183" s="27">
        <f t="shared" si="85"/>
        <v>104201.09908999999</v>
      </c>
      <c r="H183" s="27">
        <f t="shared" si="85"/>
        <v>76416.57084</v>
      </c>
      <c r="I183" s="61">
        <f t="shared" si="85"/>
        <v>0</v>
      </c>
      <c r="J183" s="61">
        <f t="shared" si="85"/>
        <v>0</v>
      </c>
      <c r="K183" s="27">
        <f t="shared" si="85"/>
        <v>0</v>
      </c>
      <c r="L183" s="27">
        <f t="shared" si="85"/>
        <v>0</v>
      </c>
      <c r="M183" s="27">
        <f t="shared" si="85"/>
        <v>103925.81255999999</v>
      </c>
      <c r="N183" s="78">
        <f t="shared" si="65"/>
        <v>99.735812258791796</v>
      </c>
    </row>
    <row r="184" spans="1:14" s="32" customFormat="1" x14ac:dyDescent="0.25">
      <c r="A184" s="29" t="s">
        <v>1151</v>
      </c>
      <c r="B184" s="29" t="s">
        <v>1391</v>
      </c>
      <c r="C184" s="29"/>
      <c r="D184" s="29"/>
      <c r="E184" s="30" t="s">
        <v>521</v>
      </c>
      <c r="F184" s="31">
        <f>F185+F227</f>
        <v>102880.07800000001</v>
      </c>
      <c r="G184" s="31">
        <f>G185+G227</f>
        <v>104201.09908999999</v>
      </c>
      <c r="H184" s="31">
        <f t="shared" ref="H184:M184" si="86">H185+H227</f>
        <v>76416.57084</v>
      </c>
      <c r="I184" s="62">
        <f t="shared" si="86"/>
        <v>0</v>
      </c>
      <c r="J184" s="62">
        <f t="shared" si="86"/>
        <v>0</v>
      </c>
      <c r="K184" s="31">
        <f t="shared" si="86"/>
        <v>0</v>
      </c>
      <c r="L184" s="31">
        <f t="shared" si="86"/>
        <v>0</v>
      </c>
      <c r="M184" s="31">
        <f t="shared" si="86"/>
        <v>103925.81255999999</v>
      </c>
      <c r="N184" s="79">
        <f t="shared" si="65"/>
        <v>99.735812258791796</v>
      </c>
    </row>
    <row r="185" spans="1:14" ht="31.5" x14ac:dyDescent="0.25">
      <c r="A185" s="33" t="s">
        <v>1151</v>
      </c>
      <c r="B185" s="33" t="s">
        <v>1391</v>
      </c>
      <c r="C185" s="33" t="s">
        <v>1152</v>
      </c>
      <c r="D185" s="33"/>
      <c r="E185" s="34" t="s">
        <v>1083</v>
      </c>
      <c r="F185" s="35">
        <f>F186+F211+F215+F219</f>
        <v>102880.07800000001</v>
      </c>
      <c r="G185" s="35">
        <f>G186+G211+G215+G219</f>
        <v>102880.07799999999</v>
      </c>
      <c r="H185" s="35">
        <f t="shared" ref="H185:M185" si="87">H186+H211+H215+H219</f>
        <v>75843.849749999994</v>
      </c>
      <c r="I185" s="63">
        <f t="shared" si="87"/>
        <v>0</v>
      </c>
      <c r="J185" s="63">
        <f t="shared" si="87"/>
        <v>0</v>
      </c>
      <c r="K185" s="35">
        <f t="shared" si="87"/>
        <v>0</v>
      </c>
      <c r="L185" s="35">
        <f t="shared" si="87"/>
        <v>0</v>
      </c>
      <c r="M185" s="35">
        <f t="shared" si="87"/>
        <v>102604.79147</v>
      </c>
      <c r="N185" s="78">
        <f t="shared" si="65"/>
        <v>99.732419983196365</v>
      </c>
    </row>
    <row r="186" spans="1:14" ht="63" x14ac:dyDescent="0.25">
      <c r="A186" s="33" t="s">
        <v>1151</v>
      </c>
      <c r="B186" s="33" t="s">
        <v>1391</v>
      </c>
      <c r="C186" s="33" t="s">
        <v>1153</v>
      </c>
      <c r="D186" s="33"/>
      <c r="E186" s="34" t="s">
        <v>1238</v>
      </c>
      <c r="F186" s="35">
        <f>F187+F195+F199</f>
        <v>61994.126000000011</v>
      </c>
      <c r="G186" s="35">
        <f>G187+G195+G199</f>
        <v>61994.125999999997</v>
      </c>
      <c r="H186" s="35">
        <f t="shared" ref="H186:M186" si="88">H187+H195+H199</f>
        <v>41709.816639999997</v>
      </c>
      <c r="I186" s="63">
        <f t="shared" si="88"/>
        <v>0</v>
      </c>
      <c r="J186" s="63">
        <f t="shared" si="88"/>
        <v>0</v>
      </c>
      <c r="K186" s="35">
        <f t="shared" si="88"/>
        <v>0</v>
      </c>
      <c r="L186" s="35">
        <f t="shared" si="88"/>
        <v>0</v>
      </c>
      <c r="M186" s="35">
        <f t="shared" si="88"/>
        <v>61807.409650000001</v>
      </c>
      <c r="N186" s="78">
        <f t="shared" si="65"/>
        <v>99.698816062024989</v>
      </c>
    </row>
    <row r="187" spans="1:14" ht="31.5" x14ac:dyDescent="0.25">
      <c r="A187" s="33" t="s">
        <v>1151</v>
      </c>
      <c r="B187" s="33" t="s">
        <v>1391</v>
      </c>
      <c r="C187" s="33" t="s">
        <v>1154</v>
      </c>
      <c r="D187" s="33"/>
      <c r="E187" s="34" t="s">
        <v>1274</v>
      </c>
      <c r="F187" s="35">
        <f t="shared" ref="F187:M187" si="89">F188</f>
        <v>29162.748000000003</v>
      </c>
      <c r="G187" s="35">
        <f t="shared" si="89"/>
        <v>29162.748</v>
      </c>
      <c r="H187" s="35">
        <f t="shared" si="89"/>
        <v>19723.316369999997</v>
      </c>
      <c r="I187" s="63">
        <f t="shared" si="89"/>
        <v>0</v>
      </c>
      <c r="J187" s="63">
        <f t="shared" si="89"/>
        <v>0</v>
      </c>
      <c r="K187" s="35">
        <f t="shared" si="89"/>
        <v>0</v>
      </c>
      <c r="L187" s="35">
        <f t="shared" si="89"/>
        <v>0</v>
      </c>
      <c r="M187" s="35">
        <f t="shared" si="89"/>
        <v>29006.283390000001</v>
      </c>
      <c r="N187" s="78">
        <f t="shared" si="65"/>
        <v>99.463477824517781</v>
      </c>
    </row>
    <row r="188" spans="1:14" ht="47.25" x14ac:dyDescent="0.25">
      <c r="A188" s="33" t="s">
        <v>1151</v>
      </c>
      <c r="B188" s="33" t="s">
        <v>1391</v>
      </c>
      <c r="C188" s="33" t="s">
        <v>1155</v>
      </c>
      <c r="D188" s="33"/>
      <c r="E188" s="34" t="s">
        <v>589</v>
      </c>
      <c r="F188" s="35">
        <f>F189+F191+F193</f>
        <v>29162.748000000003</v>
      </c>
      <c r="G188" s="35">
        <f>G189+G191+G193</f>
        <v>29162.748</v>
      </c>
      <c r="H188" s="35">
        <f t="shared" ref="H188:M188" si="90">H189+H191+H193</f>
        <v>19723.316369999997</v>
      </c>
      <c r="I188" s="63">
        <f t="shared" si="90"/>
        <v>0</v>
      </c>
      <c r="J188" s="63">
        <f t="shared" si="90"/>
        <v>0</v>
      </c>
      <c r="K188" s="35">
        <f t="shared" si="90"/>
        <v>0</v>
      </c>
      <c r="L188" s="35">
        <f t="shared" si="90"/>
        <v>0</v>
      </c>
      <c r="M188" s="35">
        <f t="shared" si="90"/>
        <v>29006.283390000001</v>
      </c>
      <c r="N188" s="78">
        <f t="shared" si="65"/>
        <v>99.463477824517781</v>
      </c>
    </row>
    <row r="189" spans="1:14" ht="78.75" x14ac:dyDescent="0.25">
      <c r="A189" s="33" t="s">
        <v>1151</v>
      </c>
      <c r="B189" s="33" t="s">
        <v>1391</v>
      </c>
      <c r="C189" s="33" t="s">
        <v>1155</v>
      </c>
      <c r="D189" s="33" t="s">
        <v>1118</v>
      </c>
      <c r="E189" s="34" t="s">
        <v>539</v>
      </c>
      <c r="F189" s="35">
        <f t="shared" ref="F189:M189" si="91">F190</f>
        <v>22604.7</v>
      </c>
      <c r="G189" s="35">
        <f t="shared" si="91"/>
        <v>23096.71256</v>
      </c>
      <c r="H189" s="35">
        <f t="shared" si="91"/>
        <v>14883.176369999999</v>
      </c>
      <c r="I189" s="63">
        <f t="shared" si="91"/>
        <v>0</v>
      </c>
      <c r="J189" s="63">
        <f t="shared" si="91"/>
        <v>0</v>
      </c>
      <c r="K189" s="35">
        <f t="shared" si="91"/>
        <v>0</v>
      </c>
      <c r="L189" s="35">
        <f t="shared" si="91"/>
        <v>0</v>
      </c>
      <c r="M189" s="35">
        <f t="shared" si="91"/>
        <v>23087.733550000001</v>
      </c>
      <c r="N189" s="78">
        <f t="shared" si="65"/>
        <v>99.961124294305208</v>
      </c>
    </row>
    <row r="190" spans="1:14" ht="16.5" customHeight="1" x14ac:dyDescent="0.25">
      <c r="A190" s="33" t="s">
        <v>1151</v>
      </c>
      <c r="B190" s="33" t="s">
        <v>1391</v>
      </c>
      <c r="C190" s="33" t="s">
        <v>1155</v>
      </c>
      <c r="D190" s="33" t="s">
        <v>1119</v>
      </c>
      <c r="E190" s="34" t="s">
        <v>540</v>
      </c>
      <c r="F190" s="35">
        <f>22637.5-32.8</f>
        <v>22604.7</v>
      </c>
      <c r="G190" s="35">
        <v>23096.71256</v>
      </c>
      <c r="H190" s="35">
        <v>14883.176369999999</v>
      </c>
      <c r="I190" s="63">
        <v>0</v>
      </c>
      <c r="J190" s="63">
        <v>0</v>
      </c>
      <c r="K190" s="35">
        <v>0</v>
      </c>
      <c r="L190" s="35">
        <v>0</v>
      </c>
      <c r="M190" s="35">
        <v>23087.733550000001</v>
      </c>
      <c r="N190" s="78">
        <f t="shared" si="65"/>
        <v>99.961124294305208</v>
      </c>
    </row>
    <row r="191" spans="1:14" ht="31.5" x14ac:dyDescent="0.25">
      <c r="A191" s="33" t="s">
        <v>1151</v>
      </c>
      <c r="B191" s="33" t="s">
        <v>1391</v>
      </c>
      <c r="C191" s="33" t="s">
        <v>1155</v>
      </c>
      <c r="D191" s="33" t="s">
        <v>1111</v>
      </c>
      <c r="E191" s="34" t="s">
        <v>542</v>
      </c>
      <c r="F191" s="35">
        <f t="shared" ref="F191:M191" si="92">F192</f>
        <v>6460.348</v>
      </c>
      <c r="G191" s="35">
        <f t="shared" si="92"/>
        <v>5996.4134400000003</v>
      </c>
      <c r="H191" s="35">
        <f t="shared" si="92"/>
        <v>4778.3969999999999</v>
      </c>
      <c r="I191" s="63">
        <f t="shared" si="92"/>
        <v>0</v>
      </c>
      <c r="J191" s="63">
        <f t="shared" si="92"/>
        <v>0</v>
      </c>
      <c r="K191" s="35">
        <f t="shared" si="92"/>
        <v>0</v>
      </c>
      <c r="L191" s="35">
        <f t="shared" si="92"/>
        <v>0</v>
      </c>
      <c r="M191" s="35">
        <f t="shared" si="92"/>
        <v>5848.9278400000003</v>
      </c>
      <c r="N191" s="78">
        <f t="shared" si="65"/>
        <v>97.540436437951811</v>
      </c>
    </row>
    <row r="192" spans="1:14" ht="31.5" x14ac:dyDescent="0.25">
      <c r="A192" s="33" t="s">
        <v>1151</v>
      </c>
      <c r="B192" s="33" t="s">
        <v>1391</v>
      </c>
      <c r="C192" s="33" t="s">
        <v>1155</v>
      </c>
      <c r="D192" s="33" t="s">
        <v>1112</v>
      </c>
      <c r="E192" s="34" t="s">
        <v>543</v>
      </c>
      <c r="F192" s="35">
        <f>5944.317-12.625+528.656</f>
        <v>6460.348</v>
      </c>
      <c r="G192" s="35">
        <v>5996.4134400000003</v>
      </c>
      <c r="H192" s="35">
        <v>4778.3969999999999</v>
      </c>
      <c r="I192" s="63">
        <v>0</v>
      </c>
      <c r="J192" s="63">
        <v>0</v>
      </c>
      <c r="K192" s="35">
        <v>0</v>
      </c>
      <c r="L192" s="35">
        <v>0</v>
      </c>
      <c r="M192" s="35">
        <v>5848.9278400000003</v>
      </c>
      <c r="N192" s="78">
        <f t="shared" si="65"/>
        <v>97.540436437951811</v>
      </c>
    </row>
    <row r="193" spans="1:14" x14ac:dyDescent="0.25">
      <c r="A193" s="33" t="s">
        <v>1151</v>
      </c>
      <c r="B193" s="33" t="s">
        <v>1391</v>
      </c>
      <c r="C193" s="33" t="s">
        <v>1155</v>
      </c>
      <c r="D193" s="33" t="s">
        <v>1113</v>
      </c>
      <c r="E193" s="34" t="s">
        <v>558</v>
      </c>
      <c r="F193" s="35">
        <f t="shared" ref="F193:M193" si="93">F194</f>
        <v>97.7</v>
      </c>
      <c r="G193" s="35">
        <f t="shared" si="93"/>
        <v>69.622</v>
      </c>
      <c r="H193" s="35">
        <f t="shared" si="93"/>
        <v>61.743000000000002</v>
      </c>
      <c r="I193" s="63">
        <f t="shared" si="93"/>
        <v>0</v>
      </c>
      <c r="J193" s="63">
        <f t="shared" si="93"/>
        <v>0</v>
      </c>
      <c r="K193" s="35">
        <f t="shared" si="93"/>
        <v>0</v>
      </c>
      <c r="L193" s="35">
        <f t="shared" si="93"/>
        <v>0</v>
      </c>
      <c r="M193" s="35">
        <f t="shared" si="93"/>
        <v>69.622</v>
      </c>
      <c r="N193" s="78">
        <f t="shared" si="65"/>
        <v>100</v>
      </c>
    </row>
    <row r="194" spans="1:14" x14ac:dyDescent="0.25">
      <c r="A194" s="33" t="s">
        <v>1151</v>
      </c>
      <c r="B194" s="33" t="s">
        <v>1391</v>
      </c>
      <c r="C194" s="33" t="s">
        <v>1155</v>
      </c>
      <c r="D194" s="33" t="s">
        <v>1120</v>
      </c>
      <c r="E194" s="34" t="s">
        <v>561</v>
      </c>
      <c r="F194" s="35">
        <v>97.7</v>
      </c>
      <c r="G194" s="35">
        <v>69.622</v>
      </c>
      <c r="H194" s="35">
        <v>61.743000000000002</v>
      </c>
      <c r="I194" s="63">
        <v>0</v>
      </c>
      <c r="J194" s="63">
        <v>0</v>
      </c>
      <c r="K194" s="35">
        <v>0</v>
      </c>
      <c r="L194" s="35">
        <v>0</v>
      </c>
      <c r="M194" s="35">
        <v>69.622</v>
      </c>
      <c r="N194" s="78">
        <f t="shared" si="65"/>
        <v>100</v>
      </c>
    </row>
    <row r="195" spans="1:14" ht="31.5" x14ac:dyDescent="0.25">
      <c r="A195" s="33" t="s">
        <v>1151</v>
      </c>
      <c r="B195" s="33" t="s">
        <v>1391</v>
      </c>
      <c r="C195" s="33" t="s">
        <v>1156</v>
      </c>
      <c r="D195" s="33"/>
      <c r="E195" s="34" t="s">
        <v>1084</v>
      </c>
      <c r="F195" s="35">
        <f t="shared" ref="F195:M197" si="94">F196</f>
        <v>29992.804000000004</v>
      </c>
      <c r="G195" s="35">
        <f t="shared" si="94"/>
        <v>29992.804</v>
      </c>
      <c r="H195" s="35">
        <f t="shared" si="94"/>
        <v>19289.392629999998</v>
      </c>
      <c r="I195" s="63">
        <f t="shared" si="94"/>
        <v>0</v>
      </c>
      <c r="J195" s="63">
        <f t="shared" si="94"/>
        <v>0</v>
      </c>
      <c r="K195" s="35">
        <f t="shared" si="94"/>
        <v>0</v>
      </c>
      <c r="L195" s="35">
        <f t="shared" si="94"/>
        <v>0</v>
      </c>
      <c r="M195" s="35">
        <f t="shared" si="94"/>
        <v>29992.75548</v>
      </c>
      <c r="N195" s="78">
        <f t="shared" si="65"/>
        <v>99.999838227862924</v>
      </c>
    </row>
    <row r="196" spans="1:14" ht="31.5" x14ac:dyDescent="0.25">
      <c r="A196" s="33" t="s">
        <v>1151</v>
      </c>
      <c r="B196" s="33" t="s">
        <v>1391</v>
      </c>
      <c r="C196" s="33" t="s">
        <v>1157</v>
      </c>
      <c r="D196" s="33"/>
      <c r="E196" s="34" t="s">
        <v>1085</v>
      </c>
      <c r="F196" s="35">
        <f t="shared" si="94"/>
        <v>29992.804000000004</v>
      </c>
      <c r="G196" s="35">
        <f t="shared" si="94"/>
        <v>29992.804</v>
      </c>
      <c r="H196" s="35">
        <f t="shared" si="94"/>
        <v>19289.392629999998</v>
      </c>
      <c r="I196" s="63">
        <f t="shared" si="94"/>
        <v>0</v>
      </c>
      <c r="J196" s="63">
        <f t="shared" si="94"/>
        <v>0</v>
      </c>
      <c r="K196" s="35">
        <f t="shared" si="94"/>
        <v>0</v>
      </c>
      <c r="L196" s="35">
        <f t="shared" si="94"/>
        <v>0</v>
      </c>
      <c r="M196" s="35">
        <f t="shared" si="94"/>
        <v>29992.75548</v>
      </c>
      <c r="N196" s="78">
        <f t="shared" si="65"/>
        <v>99.999838227862924</v>
      </c>
    </row>
    <row r="197" spans="1:14" ht="31.5" x14ac:dyDescent="0.25">
      <c r="A197" s="33" t="s">
        <v>1151</v>
      </c>
      <c r="B197" s="33" t="s">
        <v>1391</v>
      </c>
      <c r="C197" s="33" t="s">
        <v>1157</v>
      </c>
      <c r="D197" s="33" t="s">
        <v>1111</v>
      </c>
      <c r="E197" s="34" t="s">
        <v>542</v>
      </c>
      <c r="F197" s="35">
        <f t="shared" si="94"/>
        <v>29992.804000000004</v>
      </c>
      <c r="G197" s="35">
        <f t="shared" si="94"/>
        <v>29992.804</v>
      </c>
      <c r="H197" s="35">
        <f t="shared" si="94"/>
        <v>19289.392629999998</v>
      </c>
      <c r="I197" s="63">
        <f t="shared" si="94"/>
        <v>0</v>
      </c>
      <c r="J197" s="63">
        <f t="shared" si="94"/>
        <v>0</v>
      </c>
      <c r="K197" s="35">
        <f t="shared" si="94"/>
        <v>0</v>
      </c>
      <c r="L197" s="35">
        <f t="shared" si="94"/>
        <v>0</v>
      </c>
      <c r="M197" s="35">
        <f t="shared" si="94"/>
        <v>29992.75548</v>
      </c>
      <c r="N197" s="78">
        <f t="shared" si="65"/>
        <v>99.999838227862924</v>
      </c>
    </row>
    <row r="198" spans="1:14" ht="31.5" x14ac:dyDescent="0.25">
      <c r="A198" s="33" t="s">
        <v>1151</v>
      </c>
      <c r="B198" s="33" t="s">
        <v>1391</v>
      </c>
      <c r="C198" s="33" t="s">
        <v>1157</v>
      </c>
      <c r="D198" s="33" t="s">
        <v>1112</v>
      </c>
      <c r="E198" s="34" t="s">
        <v>543</v>
      </c>
      <c r="F198" s="35">
        <f>36999.546-1501.975-2274.138-3230.629</f>
        <v>29992.804000000004</v>
      </c>
      <c r="G198" s="35">
        <v>29992.804</v>
      </c>
      <c r="H198" s="35">
        <v>19289.392629999998</v>
      </c>
      <c r="I198" s="63">
        <v>0</v>
      </c>
      <c r="J198" s="63">
        <v>0</v>
      </c>
      <c r="K198" s="35">
        <v>0</v>
      </c>
      <c r="L198" s="35">
        <v>0</v>
      </c>
      <c r="M198" s="35">
        <v>29992.75548</v>
      </c>
      <c r="N198" s="78">
        <f t="shared" si="65"/>
        <v>99.999838227862924</v>
      </c>
    </row>
    <row r="199" spans="1:14" ht="47.25" x14ac:dyDescent="0.25">
      <c r="A199" s="33" t="s">
        <v>1151</v>
      </c>
      <c r="B199" s="33" t="s">
        <v>1391</v>
      </c>
      <c r="C199" s="33" t="s">
        <v>1158</v>
      </c>
      <c r="D199" s="33"/>
      <c r="E199" s="34" t="s">
        <v>1086</v>
      </c>
      <c r="F199" s="35">
        <f>F200+F203+F208</f>
        <v>2838.5740000000001</v>
      </c>
      <c r="G199" s="35">
        <f>G200+G203+G208</f>
        <v>2838.5740000000001</v>
      </c>
      <c r="H199" s="35">
        <f t="shared" ref="H199:M199" si="95">H200+H203+H208</f>
        <v>2697.1076400000002</v>
      </c>
      <c r="I199" s="63">
        <f t="shared" si="95"/>
        <v>0</v>
      </c>
      <c r="J199" s="63">
        <f t="shared" si="95"/>
        <v>0</v>
      </c>
      <c r="K199" s="35">
        <f t="shared" si="95"/>
        <v>0</v>
      </c>
      <c r="L199" s="35">
        <f t="shared" si="95"/>
        <v>0</v>
      </c>
      <c r="M199" s="35">
        <f t="shared" si="95"/>
        <v>2808.3707800000002</v>
      </c>
      <c r="N199" s="78">
        <f t="shared" si="65"/>
        <v>98.93597207611991</v>
      </c>
    </row>
    <row r="200" spans="1:14" ht="31.5" x14ac:dyDescent="0.25">
      <c r="A200" s="33" t="s">
        <v>1151</v>
      </c>
      <c r="B200" s="33" t="s">
        <v>1391</v>
      </c>
      <c r="C200" s="33" t="s">
        <v>1159</v>
      </c>
      <c r="D200" s="33"/>
      <c r="E200" s="34" t="s">
        <v>1087</v>
      </c>
      <c r="F200" s="35">
        <f t="shared" ref="F200:M201" si="96">F201</f>
        <v>365.3</v>
      </c>
      <c r="G200" s="35">
        <f t="shared" si="96"/>
        <v>365.3</v>
      </c>
      <c r="H200" s="35">
        <f t="shared" si="96"/>
        <v>253.83439000000001</v>
      </c>
      <c r="I200" s="63">
        <f t="shared" si="96"/>
        <v>0</v>
      </c>
      <c r="J200" s="63">
        <f t="shared" si="96"/>
        <v>0</v>
      </c>
      <c r="K200" s="35">
        <f t="shared" si="96"/>
        <v>0</v>
      </c>
      <c r="L200" s="35">
        <f t="shared" si="96"/>
        <v>0</v>
      </c>
      <c r="M200" s="35">
        <f t="shared" si="96"/>
        <v>335.09753000000001</v>
      </c>
      <c r="N200" s="78">
        <f t="shared" si="65"/>
        <v>91.732146181220912</v>
      </c>
    </row>
    <row r="201" spans="1:14" ht="31.5" x14ac:dyDescent="0.25">
      <c r="A201" s="33" t="s">
        <v>1151</v>
      </c>
      <c r="B201" s="33" t="s">
        <v>1391</v>
      </c>
      <c r="C201" s="33" t="s">
        <v>1159</v>
      </c>
      <c r="D201" s="33" t="s">
        <v>1111</v>
      </c>
      <c r="E201" s="34" t="s">
        <v>542</v>
      </c>
      <c r="F201" s="35">
        <f t="shared" si="96"/>
        <v>365.3</v>
      </c>
      <c r="G201" s="35">
        <f t="shared" si="96"/>
        <v>365.3</v>
      </c>
      <c r="H201" s="35">
        <f t="shared" si="96"/>
        <v>253.83439000000001</v>
      </c>
      <c r="I201" s="63">
        <f t="shared" si="96"/>
        <v>0</v>
      </c>
      <c r="J201" s="63">
        <f t="shared" si="96"/>
        <v>0</v>
      </c>
      <c r="K201" s="35">
        <f t="shared" si="96"/>
        <v>0</v>
      </c>
      <c r="L201" s="35">
        <f t="shared" si="96"/>
        <v>0</v>
      </c>
      <c r="M201" s="35">
        <f t="shared" si="96"/>
        <v>335.09753000000001</v>
      </c>
      <c r="N201" s="78">
        <f t="shared" si="65"/>
        <v>91.732146181220912</v>
      </c>
    </row>
    <row r="202" spans="1:14" ht="31.5" x14ac:dyDescent="0.25">
      <c r="A202" s="33" t="s">
        <v>1151</v>
      </c>
      <c r="B202" s="33" t="s">
        <v>1391</v>
      </c>
      <c r="C202" s="33" t="s">
        <v>1159</v>
      </c>
      <c r="D202" s="33" t="s">
        <v>1112</v>
      </c>
      <c r="E202" s="34" t="s">
        <v>543</v>
      </c>
      <c r="F202" s="35">
        <v>365.3</v>
      </c>
      <c r="G202" s="35">
        <v>365.3</v>
      </c>
      <c r="H202" s="35">
        <v>253.83439000000001</v>
      </c>
      <c r="I202" s="63">
        <v>0</v>
      </c>
      <c r="J202" s="63">
        <v>0</v>
      </c>
      <c r="K202" s="35">
        <v>0</v>
      </c>
      <c r="L202" s="35">
        <v>0</v>
      </c>
      <c r="M202" s="35">
        <v>335.09753000000001</v>
      </c>
      <c r="N202" s="78">
        <f t="shared" ref="N202:N265" si="97">M202/G202*100</f>
        <v>91.732146181220912</v>
      </c>
    </row>
    <row r="203" spans="1:14" ht="31.5" x14ac:dyDescent="0.25">
      <c r="A203" s="33" t="s">
        <v>1151</v>
      </c>
      <c r="B203" s="33" t="s">
        <v>1391</v>
      </c>
      <c r="C203" s="33" t="s">
        <v>1160</v>
      </c>
      <c r="D203" s="33"/>
      <c r="E203" s="34" t="s">
        <v>1088</v>
      </c>
      <c r="F203" s="35">
        <f>F204+F206</f>
        <v>345.274</v>
      </c>
      <c r="G203" s="35">
        <f>G204+G206</f>
        <v>345.274</v>
      </c>
      <c r="H203" s="35">
        <f t="shared" ref="H203:M203" si="98">H204+H206</f>
        <v>315.27325000000002</v>
      </c>
      <c r="I203" s="63">
        <f t="shared" si="98"/>
        <v>0</v>
      </c>
      <c r="J203" s="63">
        <f t="shared" si="98"/>
        <v>0</v>
      </c>
      <c r="K203" s="35">
        <f t="shared" si="98"/>
        <v>0</v>
      </c>
      <c r="L203" s="35">
        <f t="shared" si="98"/>
        <v>0</v>
      </c>
      <c r="M203" s="35">
        <f t="shared" si="98"/>
        <v>345.27325000000002</v>
      </c>
      <c r="N203" s="78">
        <f t="shared" si="97"/>
        <v>99.999782781211451</v>
      </c>
    </row>
    <row r="204" spans="1:14" ht="31.5" x14ac:dyDescent="0.25">
      <c r="A204" s="33" t="s">
        <v>1151</v>
      </c>
      <c r="B204" s="33" t="s">
        <v>1391</v>
      </c>
      <c r="C204" s="33" t="s">
        <v>1160</v>
      </c>
      <c r="D204" s="33" t="s">
        <v>1111</v>
      </c>
      <c r="E204" s="34" t="s">
        <v>542</v>
      </c>
      <c r="F204" s="35">
        <f t="shared" ref="F204:M204" si="99">F205</f>
        <v>224.00000000000003</v>
      </c>
      <c r="G204" s="35">
        <f t="shared" si="99"/>
        <v>224</v>
      </c>
      <c r="H204" s="35">
        <f t="shared" si="99"/>
        <v>194</v>
      </c>
      <c r="I204" s="63">
        <f t="shared" si="99"/>
        <v>0</v>
      </c>
      <c r="J204" s="63">
        <f t="shared" si="99"/>
        <v>0</v>
      </c>
      <c r="K204" s="35">
        <f t="shared" si="99"/>
        <v>0</v>
      </c>
      <c r="L204" s="35">
        <f t="shared" si="99"/>
        <v>0</v>
      </c>
      <c r="M204" s="35">
        <f t="shared" si="99"/>
        <v>224</v>
      </c>
      <c r="N204" s="78">
        <f t="shared" si="97"/>
        <v>100</v>
      </c>
    </row>
    <row r="205" spans="1:14" ht="31.5" x14ac:dyDescent="0.25">
      <c r="A205" s="33" t="s">
        <v>1151</v>
      </c>
      <c r="B205" s="33" t="s">
        <v>1391</v>
      </c>
      <c r="C205" s="33" t="s">
        <v>1160</v>
      </c>
      <c r="D205" s="33" t="s">
        <v>1112</v>
      </c>
      <c r="E205" s="34" t="s">
        <v>543</v>
      </c>
      <c r="F205" s="35">
        <f>444.1-220.1</f>
        <v>224.00000000000003</v>
      </c>
      <c r="G205" s="35">
        <v>224</v>
      </c>
      <c r="H205" s="35">
        <v>194</v>
      </c>
      <c r="I205" s="63">
        <v>0</v>
      </c>
      <c r="J205" s="63">
        <v>0</v>
      </c>
      <c r="K205" s="35">
        <v>0</v>
      </c>
      <c r="L205" s="35">
        <v>0</v>
      </c>
      <c r="M205" s="35">
        <v>224</v>
      </c>
      <c r="N205" s="78">
        <f t="shared" si="97"/>
        <v>100</v>
      </c>
    </row>
    <row r="206" spans="1:14" x14ac:dyDescent="0.25">
      <c r="A206" s="33" t="s">
        <v>1151</v>
      </c>
      <c r="B206" s="33" t="s">
        <v>1391</v>
      </c>
      <c r="C206" s="33" t="s">
        <v>1160</v>
      </c>
      <c r="D206" s="33" t="s">
        <v>1113</v>
      </c>
      <c r="E206" s="34" t="s">
        <v>558</v>
      </c>
      <c r="F206" s="35">
        <f t="shared" ref="F206:M206" si="100">F207</f>
        <v>121.27399999999999</v>
      </c>
      <c r="G206" s="35">
        <f t="shared" si="100"/>
        <v>121.274</v>
      </c>
      <c r="H206" s="35">
        <f t="shared" si="100"/>
        <v>121.27325</v>
      </c>
      <c r="I206" s="63">
        <f t="shared" si="100"/>
        <v>0</v>
      </c>
      <c r="J206" s="63">
        <f t="shared" si="100"/>
        <v>0</v>
      </c>
      <c r="K206" s="35">
        <f t="shared" si="100"/>
        <v>0</v>
      </c>
      <c r="L206" s="35">
        <f t="shared" si="100"/>
        <v>0</v>
      </c>
      <c r="M206" s="35">
        <f t="shared" si="100"/>
        <v>121.27325</v>
      </c>
      <c r="N206" s="78">
        <f t="shared" si="97"/>
        <v>99.999381565710706</v>
      </c>
    </row>
    <row r="207" spans="1:14" x14ac:dyDescent="0.25">
      <c r="A207" s="33" t="s">
        <v>1151</v>
      </c>
      <c r="B207" s="33" t="s">
        <v>1391</v>
      </c>
      <c r="C207" s="33" t="s">
        <v>1160</v>
      </c>
      <c r="D207" s="33" t="s">
        <v>1114</v>
      </c>
      <c r="E207" s="34" t="s">
        <v>560</v>
      </c>
      <c r="F207" s="35">
        <f>203.2-81.926</f>
        <v>121.27399999999999</v>
      </c>
      <c r="G207" s="35">
        <v>121.274</v>
      </c>
      <c r="H207" s="35">
        <v>121.27325</v>
      </c>
      <c r="I207" s="63">
        <v>0</v>
      </c>
      <c r="J207" s="63">
        <v>0</v>
      </c>
      <c r="K207" s="35">
        <v>0</v>
      </c>
      <c r="L207" s="35">
        <v>0</v>
      </c>
      <c r="M207" s="35">
        <v>121.27325</v>
      </c>
      <c r="N207" s="78">
        <f t="shared" si="97"/>
        <v>99.999381565710706</v>
      </c>
    </row>
    <row r="208" spans="1:14" ht="31.5" x14ac:dyDescent="0.25">
      <c r="A208" s="33" t="s">
        <v>1151</v>
      </c>
      <c r="B208" s="33" t="s">
        <v>1391</v>
      </c>
      <c r="C208" s="33" t="s">
        <v>1161</v>
      </c>
      <c r="D208" s="33"/>
      <c r="E208" s="34" t="s">
        <v>1089</v>
      </c>
      <c r="F208" s="35">
        <f t="shared" ref="F208:M209" si="101">F209</f>
        <v>2128</v>
      </c>
      <c r="G208" s="35">
        <f t="shared" si="101"/>
        <v>2128</v>
      </c>
      <c r="H208" s="35">
        <f t="shared" si="101"/>
        <v>2128</v>
      </c>
      <c r="I208" s="63">
        <f t="shared" si="101"/>
        <v>0</v>
      </c>
      <c r="J208" s="63">
        <f t="shared" si="101"/>
        <v>0</v>
      </c>
      <c r="K208" s="35">
        <f t="shared" si="101"/>
        <v>0</v>
      </c>
      <c r="L208" s="35">
        <f t="shared" si="101"/>
        <v>0</v>
      </c>
      <c r="M208" s="35">
        <f t="shared" si="101"/>
        <v>2128</v>
      </c>
      <c r="N208" s="78">
        <f t="shared" si="97"/>
        <v>100</v>
      </c>
    </row>
    <row r="209" spans="1:14" ht="31.5" x14ac:dyDescent="0.25">
      <c r="A209" s="33" t="s">
        <v>1151</v>
      </c>
      <c r="B209" s="33" t="s">
        <v>1391</v>
      </c>
      <c r="C209" s="33" t="s">
        <v>1161</v>
      </c>
      <c r="D209" s="33" t="s">
        <v>1111</v>
      </c>
      <c r="E209" s="34" t="s">
        <v>542</v>
      </c>
      <c r="F209" s="35">
        <f t="shared" si="101"/>
        <v>2128</v>
      </c>
      <c r="G209" s="35">
        <f t="shared" si="101"/>
        <v>2128</v>
      </c>
      <c r="H209" s="35">
        <f t="shared" si="101"/>
        <v>2128</v>
      </c>
      <c r="I209" s="63">
        <f t="shared" si="101"/>
        <v>0</v>
      </c>
      <c r="J209" s="63">
        <f t="shared" si="101"/>
        <v>0</v>
      </c>
      <c r="K209" s="35">
        <f t="shared" si="101"/>
        <v>0</v>
      </c>
      <c r="L209" s="35">
        <f t="shared" si="101"/>
        <v>0</v>
      </c>
      <c r="M209" s="35">
        <f t="shared" si="101"/>
        <v>2128</v>
      </c>
      <c r="N209" s="78">
        <f t="shared" si="97"/>
        <v>100</v>
      </c>
    </row>
    <row r="210" spans="1:14" ht="31.5" x14ac:dyDescent="0.25">
      <c r="A210" s="33" t="s">
        <v>1151</v>
      </c>
      <c r="B210" s="33" t="s">
        <v>1391</v>
      </c>
      <c r="C210" s="33" t="s">
        <v>1161</v>
      </c>
      <c r="D210" s="33" t="s">
        <v>1112</v>
      </c>
      <c r="E210" s="34" t="s">
        <v>543</v>
      </c>
      <c r="F210" s="35">
        <v>2128</v>
      </c>
      <c r="G210" s="35">
        <v>2128</v>
      </c>
      <c r="H210" s="35">
        <v>2128</v>
      </c>
      <c r="I210" s="63">
        <v>0</v>
      </c>
      <c r="J210" s="63">
        <v>0</v>
      </c>
      <c r="K210" s="35">
        <v>0</v>
      </c>
      <c r="L210" s="35">
        <v>0</v>
      </c>
      <c r="M210" s="35">
        <v>2128</v>
      </c>
      <c r="N210" s="78">
        <f t="shared" si="97"/>
        <v>100</v>
      </c>
    </row>
    <row r="211" spans="1:14" ht="31.5" x14ac:dyDescent="0.25">
      <c r="A211" s="33" t="s">
        <v>1151</v>
      </c>
      <c r="B211" s="33" t="s">
        <v>1391</v>
      </c>
      <c r="C211" s="33" t="s">
        <v>1162</v>
      </c>
      <c r="D211" s="33"/>
      <c r="E211" s="34" t="s">
        <v>1090</v>
      </c>
      <c r="F211" s="35">
        <f t="shared" ref="F211:M213" si="102">F212</f>
        <v>354.95800000000003</v>
      </c>
      <c r="G211" s="35">
        <f t="shared" si="102"/>
        <v>354.95800000000003</v>
      </c>
      <c r="H211" s="35">
        <f t="shared" si="102"/>
        <v>35.49577</v>
      </c>
      <c r="I211" s="63">
        <f t="shared" si="102"/>
        <v>0</v>
      </c>
      <c r="J211" s="63">
        <f t="shared" si="102"/>
        <v>0</v>
      </c>
      <c r="K211" s="35">
        <f t="shared" si="102"/>
        <v>0</v>
      </c>
      <c r="L211" s="35">
        <f t="shared" si="102"/>
        <v>0</v>
      </c>
      <c r="M211" s="35">
        <f t="shared" si="102"/>
        <v>354.95774</v>
      </c>
      <c r="N211" s="78">
        <f t="shared" si="97"/>
        <v>99.999926751897405</v>
      </c>
    </row>
    <row r="212" spans="1:14" ht="31.5" x14ac:dyDescent="0.25">
      <c r="A212" s="33" t="s">
        <v>1151</v>
      </c>
      <c r="B212" s="33" t="s">
        <v>1391</v>
      </c>
      <c r="C212" s="33" t="s">
        <v>1163</v>
      </c>
      <c r="D212" s="33"/>
      <c r="E212" s="34" t="s">
        <v>1091</v>
      </c>
      <c r="F212" s="35">
        <f t="shared" si="102"/>
        <v>354.95800000000003</v>
      </c>
      <c r="G212" s="35">
        <f t="shared" si="102"/>
        <v>354.95800000000003</v>
      </c>
      <c r="H212" s="35">
        <f t="shared" si="102"/>
        <v>35.49577</v>
      </c>
      <c r="I212" s="63">
        <f t="shared" si="102"/>
        <v>0</v>
      </c>
      <c r="J212" s="63">
        <f t="shared" si="102"/>
        <v>0</v>
      </c>
      <c r="K212" s="35">
        <f t="shared" si="102"/>
        <v>0</v>
      </c>
      <c r="L212" s="35">
        <f t="shared" si="102"/>
        <v>0</v>
      </c>
      <c r="M212" s="35">
        <f t="shared" si="102"/>
        <v>354.95774</v>
      </c>
      <c r="N212" s="78">
        <f t="shared" si="97"/>
        <v>99.999926751897405</v>
      </c>
    </row>
    <row r="213" spans="1:14" ht="31.5" x14ac:dyDescent="0.25">
      <c r="A213" s="33" t="s">
        <v>1151</v>
      </c>
      <c r="B213" s="33" t="s">
        <v>1391</v>
      </c>
      <c r="C213" s="33" t="s">
        <v>1163</v>
      </c>
      <c r="D213" s="33" t="s">
        <v>1111</v>
      </c>
      <c r="E213" s="34" t="s">
        <v>542</v>
      </c>
      <c r="F213" s="35">
        <f t="shared" si="102"/>
        <v>354.95800000000003</v>
      </c>
      <c r="G213" s="35">
        <f t="shared" si="102"/>
        <v>354.95800000000003</v>
      </c>
      <c r="H213" s="35">
        <f t="shared" si="102"/>
        <v>35.49577</v>
      </c>
      <c r="I213" s="63">
        <f t="shared" si="102"/>
        <v>0</v>
      </c>
      <c r="J213" s="63">
        <f t="shared" si="102"/>
        <v>0</v>
      </c>
      <c r="K213" s="35">
        <f t="shared" si="102"/>
        <v>0</v>
      </c>
      <c r="L213" s="35">
        <f t="shared" si="102"/>
        <v>0</v>
      </c>
      <c r="M213" s="35">
        <f t="shared" si="102"/>
        <v>354.95774</v>
      </c>
      <c r="N213" s="78">
        <f t="shared" si="97"/>
        <v>99.999926751897405</v>
      </c>
    </row>
    <row r="214" spans="1:14" ht="31.5" x14ac:dyDescent="0.25">
      <c r="A214" s="33" t="s">
        <v>1151</v>
      </c>
      <c r="B214" s="33" t="s">
        <v>1391</v>
      </c>
      <c r="C214" s="33" t="s">
        <v>1163</v>
      </c>
      <c r="D214" s="33" t="s">
        <v>1112</v>
      </c>
      <c r="E214" s="34" t="s">
        <v>543</v>
      </c>
      <c r="F214" s="35">
        <v>354.95800000000003</v>
      </c>
      <c r="G214" s="35">
        <v>354.95800000000003</v>
      </c>
      <c r="H214" s="35">
        <v>35.49577</v>
      </c>
      <c r="I214" s="63">
        <v>0</v>
      </c>
      <c r="J214" s="63">
        <v>0</v>
      </c>
      <c r="K214" s="35">
        <v>0</v>
      </c>
      <c r="L214" s="35">
        <v>0</v>
      </c>
      <c r="M214" s="35">
        <v>354.95774</v>
      </c>
      <c r="N214" s="78">
        <f t="shared" si="97"/>
        <v>99.999926751897405</v>
      </c>
    </row>
    <row r="215" spans="1:14" ht="31.5" x14ac:dyDescent="0.25">
      <c r="A215" s="33" t="s">
        <v>1151</v>
      </c>
      <c r="B215" s="33" t="s">
        <v>1391</v>
      </c>
      <c r="C215" s="33" t="s">
        <v>1164</v>
      </c>
      <c r="D215" s="33"/>
      <c r="E215" s="34" t="s">
        <v>1093</v>
      </c>
      <c r="F215" s="35">
        <f t="shared" ref="F215:M217" si="103">F216</f>
        <v>329.95000000000005</v>
      </c>
      <c r="G215" s="35">
        <f t="shared" si="103"/>
        <v>329.95</v>
      </c>
      <c r="H215" s="35">
        <f t="shared" si="103"/>
        <v>250</v>
      </c>
      <c r="I215" s="63">
        <f t="shared" si="103"/>
        <v>0</v>
      </c>
      <c r="J215" s="63">
        <f t="shared" si="103"/>
        <v>0</v>
      </c>
      <c r="K215" s="35">
        <f t="shared" si="103"/>
        <v>0</v>
      </c>
      <c r="L215" s="35">
        <f t="shared" si="103"/>
        <v>0</v>
      </c>
      <c r="M215" s="35">
        <f t="shared" si="103"/>
        <v>241.381</v>
      </c>
      <c r="N215" s="78">
        <f t="shared" si="97"/>
        <v>73.156841945749363</v>
      </c>
    </row>
    <row r="216" spans="1:14" ht="47.25" x14ac:dyDescent="0.25">
      <c r="A216" s="33" t="s">
        <v>1151</v>
      </c>
      <c r="B216" s="33" t="s">
        <v>1391</v>
      </c>
      <c r="C216" s="33" t="s">
        <v>1165</v>
      </c>
      <c r="D216" s="33"/>
      <c r="E216" s="34" t="s">
        <v>1094</v>
      </c>
      <c r="F216" s="35">
        <f t="shared" si="103"/>
        <v>329.95000000000005</v>
      </c>
      <c r="G216" s="35">
        <f t="shared" si="103"/>
        <v>329.95</v>
      </c>
      <c r="H216" s="35">
        <f t="shared" si="103"/>
        <v>250</v>
      </c>
      <c r="I216" s="63">
        <f t="shared" si="103"/>
        <v>0</v>
      </c>
      <c r="J216" s="63">
        <f t="shared" si="103"/>
        <v>0</v>
      </c>
      <c r="K216" s="35">
        <f t="shared" si="103"/>
        <v>0</v>
      </c>
      <c r="L216" s="35">
        <f t="shared" si="103"/>
        <v>0</v>
      </c>
      <c r="M216" s="35">
        <f t="shared" si="103"/>
        <v>241.381</v>
      </c>
      <c r="N216" s="78">
        <f t="shared" si="97"/>
        <v>73.156841945749363</v>
      </c>
    </row>
    <row r="217" spans="1:14" ht="31.5" x14ac:dyDescent="0.25">
      <c r="A217" s="33" t="s">
        <v>1151</v>
      </c>
      <c r="B217" s="33" t="s">
        <v>1391</v>
      </c>
      <c r="C217" s="33" t="s">
        <v>1165</v>
      </c>
      <c r="D217" s="33" t="s">
        <v>1111</v>
      </c>
      <c r="E217" s="34" t="s">
        <v>542</v>
      </c>
      <c r="F217" s="35">
        <f t="shared" si="103"/>
        <v>329.95000000000005</v>
      </c>
      <c r="G217" s="35">
        <f t="shared" si="103"/>
        <v>329.95</v>
      </c>
      <c r="H217" s="35">
        <f t="shared" si="103"/>
        <v>250</v>
      </c>
      <c r="I217" s="63">
        <f t="shared" si="103"/>
        <v>0</v>
      </c>
      <c r="J217" s="63">
        <f t="shared" si="103"/>
        <v>0</v>
      </c>
      <c r="K217" s="35">
        <f t="shared" si="103"/>
        <v>0</v>
      </c>
      <c r="L217" s="35">
        <f t="shared" si="103"/>
        <v>0</v>
      </c>
      <c r="M217" s="35">
        <f t="shared" si="103"/>
        <v>241.381</v>
      </c>
      <c r="N217" s="78">
        <f t="shared" si="97"/>
        <v>73.156841945749363</v>
      </c>
    </row>
    <row r="218" spans="1:14" ht="31.5" x14ac:dyDescent="0.25">
      <c r="A218" s="33" t="s">
        <v>1151</v>
      </c>
      <c r="B218" s="33" t="s">
        <v>1391</v>
      </c>
      <c r="C218" s="33" t="s">
        <v>1165</v>
      </c>
      <c r="D218" s="33" t="s">
        <v>1112</v>
      </c>
      <c r="E218" s="34" t="s">
        <v>543</v>
      </c>
      <c r="F218" s="35">
        <f>1392.2-444.534-617.716</f>
        <v>329.95000000000005</v>
      </c>
      <c r="G218" s="35">
        <v>329.95</v>
      </c>
      <c r="H218" s="35">
        <v>250</v>
      </c>
      <c r="I218" s="63">
        <v>0</v>
      </c>
      <c r="J218" s="63">
        <v>0</v>
      </c>
      <c r="K218" s="35">
        <v>0</v>
      </c>
      <c r="L218" s="35">
        <v>0</v>
      </c>
      <c r="M218" s="35">
        <v>241.381</v>
      </c>
      <c r="N218" s="78">
        <f t="shared" si="97"/>
        <v>73.156841945749363</v>
      </c>
    </row>
    <row r="219" spans="1:14" ht="63" x14ac:dyDescent="0.25">
      <c r="A219" s="33" t="s">
        <v>1151</v>
      </c>
      <c r="B219" s="33" t="s">
        <v>1391</v>
      </c>
      <c r="C219" s="33" t="s">
        <v>1166</v>
      </c>
      <c r="D219" s="33"/>
      <c r="E219" s="34" t="s">
        <v>1095</v>
      </c>
      <c r="F219" s="35">
        <f t="shared" ref="F219:M219" si="104">F220</f>
        <v>40201.043999999994</v>
      </c>
      <c r="G219" s="35">
        <f t="shared" si="104"/>
        <v>40201.044000000002</v>
      </c>
      <c r="H219" s="35">
        <f t="shared" si="104"/>
        <v>33848.537340000003</v>
      </c>
      <c r="I219" s="63">
        <f t="shared" si="104"/>
        <v>0</v>
      </c>
      <c r="J219" s="63">
        <f t="shared" si="104"/>
        <v>0</v>
      </c>
      <c r="K219" s="35">
        <f t="shared" si="104"/>
        <v>0</v>
      </c>
      <c r="L219" s="35">
        <f t="shared" si="104"/>
        <v>0</v>
      </c>
      <c r="M219" s="35">
        <f t="shared" si="104"/>
        <v>40201.043080000003</v>
      </c>
      <c r="N219" s="78">
        <f t="shared" si="97"/>
        <v>99.999997711502218</v>
      </c>
    </row>
    <row r="220" spans="1:14" ht="47.25" x14ac:dyDescent="0.25">
      <c r="A220" s="33" t="s">
        <v>1151</v>
      </c>
      <c r="B220" s="33" t="s">
        <v>1391</v>
      </c>
      <c r="C220" s="33" t="s">
        <v>1167</v>
      </c>
      <c r="D220" s="33"/>
      <c r="E220" s="34" t="s">
        <v>1096</v>
      </c>
      <c r="F220" s="35">
        <f>F221+F224</f>
        <v>40201.043999999994</v>
      </c>
      <c r="G220" s="35">
        <f>G221+G224</f>
        <v>40201.044000000002</v>
      </c>
      <c r="H220" s="35">
        <f t="shared" ref="H220:M220" si="105">H221+H224</f>
        <v>33848.537340000003</v>
      </c>
      <c r="I220" s="63">
        <f t="shared" si="105"/>
        <v>0</v>
      </c>
      <c r="J220" s="63">
        <f t="shared" si="105"/>
        <v>0</v>
      </c>
      <c r="K220" s="35">
        <f t="shared" si="105"/>
        <v>0</v>
      </c>
      <c r="L220" s="35">
        <f t="shared" si="105"/>
        <v>0</v>
      </c>
      <c r="M220" s="35">
        <f t="shared" si="105"/>
        <v>40201.043080000003</v>
      </c>
      <c r="N220" s="78">
        <f t="shared" si="97"/>
        <v>99.999997711502218</v>
      </c>
    </row>
    <row r="221" spans="1:14" ht="47.25" x14ac:dyDescent="0.25">
      <c r="A221" s="33" t="s">
        <v>1151</v>
      </c>
      <c r="B221" s="33" t="s">
        <v>1391</v>
      </c>
      <c r="C221" s="33" t="s">
        <v>1168</v>
      </c>
      <c r="D221" s="33"/>
      <c r="E221" s="34" t="s">
        <v>1097</v>
      </c>
      <c r="F221" s="35">
        <f t="shared" ref="F221:M222" si="106">F222</f>
        <v>3065.759</v>
      </c>
      <c r="G221" s="35">
        <f t="shared" si="106"/>
        <v>3065.759</v>
      </c>
      <c r="H221" s="35">
        <f t="shared" si="106"/>
        <v>1826.3888400000001</v>
      </c>
      <c r="I221" s="63">
        <f t="shared" si="106"/>
        <v>0</v>
      </c>
      <c r="J221" s="63">
        <f t="shared" si="106"/>
        <v>0</v>
      </c>
      <c r="K221" s="35">
        <f t="shared" si="106"/>
        <v>0</v>
      </c>
      <c r="L221" s="35">
        <f t="shared" si="106"/>
        <v>0</v>
      </c>
      <c r="M221" s="35">
        <f t="shared" si="106"/>
        <v>3065.7585800000002</v>
      </c>
      <c r="N221" s="78">
        <f t="shared" si="97"/>
        <v>99.999986300293017</v>
      </c>
    </row>
    <row r="222" spans="1:14" ht="31.5" x14ac:dyDescent="0.25">
      <c r="A222" s="33" t="s">
        <v>1151</v>
      </c>
      <c r="B222" s="33" t="s">
        <v>1391</v>
      </c>
      <c r="C222" s="33" t="s">
        <v>1168</v>
      </c>
      <c r="D222" s="33" t="s">
        <v>1111</v>
      </c>
      <c r="E222" s="34" t="s">
        <v>542</v>
      </c>
      <c r="F222" s="35">
        <f t="shared" si="106"/>
        <v>3065.759</v>
      </c>
      <c r="G222" s="35">
        <f t="shared" si="106"/>
        <v>3065.759</v>
      </c>
      <c r="H222" s="35">
        <f t="shared" si="106"/>
        <v>1826.3888400000001</v>
      </c>
      <c r="I222" s="63">
        <f t="shared" si="106"/>
        <v>0</v>
      </c>
      <c r="J222" s="63">
        <f t="shared" si="106"/>
        <v>0</v>
      </c>
      <c r="K222" s="35">
        <f t="shared" si="106"/>
        <v>0</v>
      </c>
      <c r="L222" s="35">
        <f t="shared" si="106"/>
        <v>0</v>
      </c>
      <c r="M222" s="35">
        <f t="shared" si="106"/>
        <v>3065.7585800000002</v>
      </c>
      <c r="N222" s="78">
        <f t="shared" si="97"/>
        <v>99.999986300293017</v>
      </c>
    </row>
    <row r="223" spans="1:14" ht="31.5" x14ac:dyDescent="0.25">
      <c r="A223" s="33" t="s">
        <v>1151</v>
      </c>
      <c r="B223" s="33" t="s">
        <v>1391</v>
      </c>
      <c r="C223" s="33" t="s">
        <v>1168</v>
      </c>
      <c r="D223" s="33" t="s">
        <v>1112</v>
      </c>
      <c r="E223" s="34" t="s">
        <v>543</v>
      </c>
      <c r="F223" s="35">
        <f>3270.572-204.813</f>
        <v>3065.759</v>
      </c>
      <c r="G223" s="35">
        <v>3065.759</v>
      </c>
      <c r="H223" s="35">
        <v>1826.3888400000001</v>
      </c>
      <c r="I223" s="63">
        <v>0</v>
      </c>
      <c r="J223" s="63">
        <v>0</v>
      </c>
      <c r="K223" s="35">
        <v>0</v>
      </c>
      <c r="L223" s="35">
        <v>0</v>
      </c>
      <c r="M223" s="35">
        <v>3065.7585800000002</v>
      </c>
      <c r="N223" s="78">
        <f t="shared" si="97"/>
        <v>99.999986300293017</v>
      </c>
    </row>
    <row r="224" spans="1:14" ht="47.25" x14ac:dyDescent="0.25">
      <c r="A224" s="33" t="s">
        <v>1151</v>
      </c>
      <c r="B224" s="33" t="s">
        <v>1391</v>
      </c>
      <c r="C224" s="33" t="s">
        <v>1169</v>
      </c>
      <c r="D224" s="33"/>
      <c r="E224" s="34" t="s">
        <v>1098</v>
      </c>
      <c r="F224" s="35">
        <f t="shared" ref="F224:M225" si="107">F225</f>
        <v>37135.284999999996</v>
      </c>
      <c r="G224" s="35">
        <f t="shared" si="107"/>
        <v>37135.285000000003</v>
      </c>
      <c r="H224" s="35">
        <f t="shared" si="107"/>
        <v>32022.148499999999</v>
      </c>
      <c r="I224" s="63">
        <f t="shared" si="107"/>
        <v>0</v>
      </c>
      <c r="J224" s="63">
        <f t="shared" si="107"/>
        <v>0</v>
      </c>
      <c r="K224" s="35">
        <f t="shared" si="107"/>
        <v>0</v>
      </c>
      <c r="L224" s="35">
        <f t="shared" si="107"/>
        <v>0</v>
      </c>
      <c r="M224" s="35">
        <f t="shared" si="107"/>
        <v>37135.284500000002</v>
      </c>
      <c r="N224" s="78">
        <f t="shared" si="97"/>
        <v>99.999998653571652</v>
      </c>
    </row>
    <row r="225" spans="1:14" ht="31.5" x14ac:dyDescent="0.25">
      <c r="A225" s="33" t="s">
        <v>1151</v>
      </c>
      <c r="B225" s="33" t="s">
        <v>1391</v>
      </c>
      <c r="C225" s="33" t="s">
        <v>1169</v>
      </c>
      <c r="D225" s="33" t="s">
        <v>1111</v>
      </c>
      <c r="E225" s="34" t="s">
        <v>542</v>
      </c>
      <c r="F225" s="35">
        <f t="shared" si="107"/>
        <v>37135.284999999996</v>
      </c>
      <c r="G225" s="35">
        <f t="shared" si="107"/>
        <v>37135.285000000003</v>
      </c>
      <c r="H225" s="35">
        <f t="shared" si="107"/>
        <v>32022.148499999999</v>
      </c>
      <c r="I225" s="63">
        <f t="shared" si="107"/>
        <v>0</v>
      </c>
      <c r="J225" s="63">
        <f t="shared" si="107"/>
        <v>0</v>
      </c>
      <c r="K225" s="35">
        <f t="shared" si="107"/>
        <v>0</v>
      </c>
      <c r="L225" s="35">
        <f t="shared" si="107"/>
        <v>0</v>
      </c>
      <c r="M225" s="35">
        <f t="shared" si="107"/>
        <v>37135.284500000002</v>
      </c>
      <c r="N225" s="78">
        <f t="shared" si="97"/>
        <v>99.999998653571652</v>
      </c>
    </row>
    <row r="226" spans="1:14" ht="31.5" x14ac:dyDescent="0.25">
      <c r="A226" s="33" t="s">
        <v>1151</v>
      </c>
      <c r="B226" s="33" t="s">
        <v>1391</v>
      </c>
      <c r="C226" s="33" t="s">
        <v>1169</v>
      </c>
      <c r="D226" s="33" t="s">
        <v>1112</v>
      </c>
      <c r="E226" s="34" t="s">
        <v>543</v>
      </c>
      <c r="F226" s="35">
        <f>37272.776-137.491</f>
        <v>37135.284999999996</v>
      </c>
      <c r="G226" s="35">
        <v>37135.285000000003</v>
      </c>
      <c r="H226" s="35">
        <v>32022.148499999999</v>
      </c>
      <c r="I226" s="63">
        <v>0</v>
      </c>
      <c r="J226" s="63">
        <v>0</v>
      </c>
      <c r="K226" s="35">
        <v>0</v>
      </c>
      <c r="L226" s="35">
        <v>0</v>
      </c>
      <c r="M226" s="35">
        <v>37135.284500000002</v>
      </c>
      <c r="N226" s="78">
        <f t="shared" si="97"/>
        <v>99.999998653571652</v>
      </c>
    </row>
    <row r="227" spans="1:14" ht="47.25" x14ac:dyDescent="0.25">
      <c r="A227" s="33" t="s">
        <v>1151</v>
      </c>
      <c r="B227" s="33" t="s">
        <v>1391</v>
      </c>
      <c r="C227" s="33" t="s">
        <v>1139</v>
      </c>
      <c r="D227" s="33"/>
      <c r="E227" s="34" t="s">
        <v>1211</v>
      </c>
      <c r="F227" s="35">
        <f>F228</f>
        <v>0</v>
      </c>
      <c r="G227" s="35">
        <f t="shared" ref="G227:G230" si="108">G228</f>
        <v>1321.02109</v>
      </c>
      <c r="H227" s="35">
        <f t="shared" ref="H227:M230" si="109">H228</f>
        <v>572.72109</v>
      </c>
      <c r="I227" s="63">
        <f t="shared" si="109"/>
        <v>0</v>
      </c>
      <c r="J227" s="63">
        <f t="shared" si="109"/>
        <v>0</v>
      </c>
      <c r="K227" s="35">
        <f t="shared" si="109"/>
        <v>0</v>
      </c>
      <c r="L227" s="35">
        <f t="shared" si="109"/>
        <v>0</v>
      </c>
      <c r="M227" s="35">
        <f t="shared" si="109"/>
        <v>1321.02109</v>
      </c>
      <c r="N227" s="78">
        <f t="shared" si="97"/>
        <v>100</v>
      </c>
    </row>
    <row r="228" spans="1:14" ht="31.5" x14ac:dyDescent="0.25">
      <c r="A228" s="33" t="s">
        <v>1151</v>
      </c>
      <c r="B228" s="33" t="s">
        <v>1391</v>
      </c>
      <c r="C228" s="33" t="s">
        <v>1146</v>
      </c>
      <c r="D228" s="33"/>
      <c r="E228" s="34" t="s">
        <v>1212</v>
      </c>
      <c r="F228" s="35">
        <f>F229</f>
        <v>0</v>
      </c>
      <c r="G228" s="35">
        <f t="shared" si="108"/>
        <v>1321.02109</v>
      </c>
      <c r="H228" s="35">
        <f t="shared" si="109"/>
        <v>572.72109</v>
      </c>
      <c r="I228" s="63">
        <f t="shared" si="109"/>
        <v>0</v>
      </c>
      <c r="J228" s="63">
        <f t="shared" si="109"/>
        <v>0</v>
      </c>
      <c r="K228" s="35">
        <f t="shared" si="109"/>
        <v>0</v>
      </c>
      <c r="L228" s="35">
        <f t="shared" si="109"/>
        <v>0</v>
      </c>
      <c r="M228" s="35">
        <f t="shared" si="109"/>
        <v>1321.02109</v>
      </c>
      <c r="N228" s="78">
        <f t="shared" si="97"/>
        <v>100</v>
      </c>
    </row>
    <row r="229" spans="1:14" ht="31.5" x14ac:dyDescent="0.25">
      <c r="A229" s="33" t="s">
        <v>1151</v>
      </c>
      <c r="B229" s="33" t="s">
        <v>1391</v>
      </c>
      <c r="C229" s="33" t="s">
        <v>1147</v>
      </c>
      <c r="D229" s="33"/>
      <c r="E229" s="34" t="s">
        <v>1213</v>
      </c>
      <c r="F229" s="35">
        <f>F230</f>
        <v>0</v>
      </c>
      <c r="G229" s="35">
        <f t="shared" si="108"/>
        <v>1321.02109</v>
      </c>
      <c r="H229" s="35">
        <f t="shared" si="109"/>
        <v>572.72109</v>
      </c>
      <c r="I229" s="63">
        <f t="shared" si="109"/>
        <v>0</v>
      </c>
      <c r="J229" s="63">
        <f t="shared" si="109"/>
        <v>0</v>
      </c>
      <c r="K229" s="35">
        <f t="shared" si="109"/>
        <v>0</v>
      </c>
      <c r="L229" s="35">
        <f t="shared" si="109"/>
        <v>0</v>
      </c>
      <c r="M229" s="35">
        <f t="shared" si="109"/>
        <v>1321.02109</v>
      </c>
      <c r="N229" s="78">
        <f t="shared" si="97"/>
        <v>100</v>
      </c>
    </row>
    <row r="230" spans="1:14" x14ac:dyDescent="0.25">
      <c r="A230" s="33" t="s">
        <v>1151</v>
      </c>
      <c r="B230" s="33" t="s">
        <v>1391</v>
      </c>
      <c r="C230" s="33" t="s">
        <v>1147</v>
      </c>
      <c r="D230" s="33" t="s">
        <v>1113</v>
      </c>
      <c r="E230" s="34" t="s">
        <v>558</v>
      </c>
      <c r="F230" s="35">
        <f>F231</f>
        <v>0</v>
      </c>
      <c r="G230" s="35">
        <f t="shared" si="108"/>
        <v>1321.02109</v>
      </c>
      <c r="H230" s="35">
        <f t="shared" si="109"/>
        <v>572.72109</v>
      </c>
      <c r="I230" s="63">
        <f t="shared" si="109"/>
        <v>0</v>
      </c>
      <c r="J230" s="63">
        <f t="shared" si="109"/>
        <v>0</v>
      </c>
      <c r="K230" s="35">
        <f t="shared" si="109"/>
        <v>0</v>
      </c>
      <c r="L230" s="35">
        <f t="shared" si="109"/>
        <v>0</v>
      </c>
      <c r="M230" s="35">
        <f t="shared" si="109"/>
        <v>1321.02109</v>
      </c>
      <c r="N230" s="78">
        <f t="shared" si="97"/>
        <v>100</v>
      </c>
    </row>
    <row r="231" spans="1:14" x14ac:dyDescent="0.25">
      <c r="A231" s="33" t="s">
        <v>1151</v>
      </c>
      <c r="B231" s="33" t="s">
        <v>1391</v>
      </c>
      <c r="C231" s="33" t="s">
        <v>1147</v>
      </c>
      <c r="D231" s="33" t="s">
        <v>1114</v>
      </c>
      <c r="E231" s="34" t="s">
        <v>560</v>
      </c>
      <c r="F231" s="35">
        <v>0</v>
      </c>
      <c r="G231" s="35">
        <v>1321.02109</v>
      </c>
      <c r="H231" s="35">
        <v>572.72109</v>
      </c>
      <c r="I231" s="63">
        <v>0</v>
      </c>
      <c r="J231" s="63">
        <v>0</v>
      </c>
      <c r="K231" s="35">
        <v>0</v>
      </c>
      <c r="L231" s="35">
        <v>0</v>
      </c>
      <c r="M231" s="35">
        <v>1321.02109</v>
      </c>
      <c r="N231" s="78">
        <f t="shared" si="97"/>
        <v>100</v>
      </c>
    </row>
    <row r="232" spans="1:14" s="22" customFormat="1" ht="31.5" x14ac:dyDescent="0.25">
      <c r="A232" s="25" t="s">
        <v>1287</v>
      </c>
      <c r="B232" s="25" t="s">
        <v>1387</v>
      </c>
      <c r="C232" s="25"/>
      <c r="D232" s="25"/>
      <c r="E232" s="26" t="s">
        <v>1290</v>
      </c>
      <c r="F232" s="27">
        <f t="shared" ref="F232:M236" si="110">F233</f>
        <v>50883.5</v>
      </c>
      <c r="G232" s="27">
        <f t="shared" si="110"/>
        <v>50920.93299999999</v>
      </c>
      <c r="H232" s="27">
        <f t="shared" si="110"/>
        <v>28664</v>
      </c>
      <c r="I232" s="61">
        <f t="shared" si="110"/>
        <v>50920.93299999999</v>
      </c>
      <c r="J232" s="61">
        <f t="shared" si="110"/>
        <v>28664</v>
      </c>
      <c r="K232" s="27">
        <f t="shared" si="110"/>
        <v>0</v>
      </c>
      <c r="L232" s="27">
        <f t="shared" si="110"/>
        <v>0</v>
      </c>
      <c r="M232" s="27">
        <f t="shared" si="110"/>
        <v>50905.822659999991</v>
      </c>
      <c r="N232" s="79">
        <f t="shared" si="97"/>
        <v>99.97032587757181</v>
      </c>
    </row>
    <row r="233" spans="1:14" s="22" customFormat="1" x14ac:dyDescent="0.25">
      <c r="A233" s="25" t="s">
        <v>1287</v>
      </c>
      <c r="B233" s="25" t="s">
        <v>1105</v>
      </c>
      <c r="C233" s="25"/>
      <c r="D233" s="25"/>
      <c r="E233" s="26" t="s">
        <v>498</v>
      </c>
      <c r="F233" s="27">
        <f t="shared" si="110"/>
        <v>50883.5</v>
      </c>
      <c r="G233" s="27">
        <f t="shared" si="110"/>
        <v>50920.93299999999</v>
      </c>
      <c r="H233" s="27">
        <f t="shared" si="110"/>
        <v>28664</v>
      </c>
      <c r="I233" s="61">
        <f t="shared" si="110"/>
        <v>50920.93299999999</v>
      </c>
      <c r="J233" s="61">
        <f t="shared" si="110"/>
        <v>28664</v>
      </c>
      <c r="K233" s="27">
        <f t="shared" si="110"/>
        <v>0</v>
      </c>
      <c r="L233" s="27">
        <f t="shared" si="110"/>
        <v>0</v>
      </c>
      <c r="M233" s="27">
        <f t="shared" si="110"/>
        <v>50905.822659999991</v>
      </c>
      <c r="N233" s="78">
        <f t="shared" si="97"/>
        <v>99.97032587757181</v>
      </c>
    </row>
    <row r="234" spans="1:14" s="32" customFormat="1" x14ac:dyDescent="0.25">
      <c r="A234" s="29" t="s">
        <v>1287</v>
      </c>
      <c r="B234" s="29" t="s">
        <v>1384</v>
      </c>
      <c r="C234" s="29"/>
      <c r="D234" s="29"/>
      <c r="E234" s="30" t="s">
        <v>514</v>
      </c>
      <c r="F234" s="31">
        <f t="shared" si="110"/>
        <v>50883.5</v>
      </c>
      <c r="G234" s="31">
        <f t="shared" si="110"/>
        <v>50920.93299999999</v>
      </c>
      <c r="H234" s="31">
        <f t="shared" si="110"/>
        <v>28664</v>
      </c>
      <c r="I234" s="62">
        <f t="shared" si="110"/>
        <v>50920.93299999999</v>
      </c>
      <c r="J234" s="62">
        <f t="shared" si="110"/>
        <v>28664</v>
      </c>
      <c r="K234" s="31">
        <f t="shared" si="110"/>
        <v>0</v>
      </c>
      <c r="L234" s="31">
        <f t="shared" si="110"/>
        <v>0</v>
      </c>
      <c r="M234" s="31">
        <f t="shared" si="110"/>
        <v>50905.822659999991</v>
      </c>
      <c r="N234" s="79">
        <f t="shared" si="97"/>
        <v>99.97032587757181</v>
      </c>
    </row>
    <row r="235" spans="1:14" ht="31.5" x14ac:dyDescent="0.25">
      <c r="A235" s="33" t="s">
        <v>1287</v>
      </c>
      <c r="B235" s="33" t="s">
        <v>1384</v>
      </c>
      <c r="C235" s="33" t="s">
        <v>1122</v>
      </c>
      <c r="D235" s="33"/>
      <c r="E235" s="34" t="s">
        <v>1885</v>
      </c>
      <c r="F235" s="35">
        <f t="shared" si="110"/>
        <v>50883.5</v>
      </c>
      <c r="G235" s="35">
        <f t="shared" si="110"/>
        <v>50920.93299999999</v>
      </c>
      <c r="H235" s="35">
        <f t="shared" si="110"/>
        <v>28664</v>
      </c>
      <c r="I235" s="63">
        <f t="shared" si="110"/>
        <v>50920.93299999999</v>
      </c>
      <c r="J235" s="63">
        <f t="shared" si="110"/>
        <v>28664</v>
      </c>
      <c r="K235" s="35">
        <f t="shared" si="110"/>
        <v>0</v>
      </c>
      <c r="L235" s="35">
        <f t="shared" si="110"/>
        <v>0</v>
      </c>
      <c r="M235" s="35">
        <f t="shared" si="110"/>
        <v>50905.822659999991</v>
      </c>
      <c r="N235" s="78">
        <f t="shared" si="97"/>
        <v>99.97032587757181</v>
      </c>
    </row>
    <row r="236" spans="1:14" x14ac:dyDescent="0.25">
      <c r="A236" s="33" t="s">
        <v>1287</v>
      </c>
      <c r="B236" s="33" t="s">
        <v>1384</v>
      </c>
      <c r="C236" s="33" t="s">
        <v>1123</v>
      </c>
      <c r="D236" s="33"/>
      <c r="E236" s="34" t="s">
        <v>1175</v>
      </c>
      <c r="F236" s="35">
        <f t="shared" si="110"/>
        <v>50883.5</v>
      </c>
      <c r="G236" s="35">
        <f>G237+G244</f>
        <v>50920.93299999999</v>
      </c>
      <c r="H236" s="35">
        <f t="shared" ref="H236:M236" si="111">H237+H244</f>
        <v>28664</v>
      </c>
      <c r="I236" s="63">
        <f t="shared" si="111"/>
        <v>50920.93299999999</v>
      </c>
      <c r="J236" s="63">
        <f t="shared" si="111"/>
        <v>28664</v>
      </c>
      <c r="K236" s="35">
        <f t="shared" si="111"/>
        <v>0</v>
      </c>
      <c r="L236" s="35">
        <f t="shared" si="111"/>
        <v>0</v>
      </c>
      <c r="M236" s="35">
        <f t="shared" si="111"/>
        <v>50905.822659999991</v>
      </c>
      <c r="N236" s="78">
        <f t="shared" si="97"/>
        <v>99.97032587757181</v>
      </c>
    </row>
    <row r="237" spans="1:14" ht="31.5" x14ac:dyDescent="0.25">
      <c r="A237" s="33" t="s">
        <v>1287</v>
      </c>
      <c r="B237" s="33" t="s">
        <v>1384</v>
      </c>
      <c r="C237" s="33" t="s">
        <v>1288</v>
      </c>
      <c r="D237" s="33"/>
      <c r="E237" s="34" t="s">
        <v>1289</v>
      </c>
      <c r="F237" s="35">
        <f>F238+F240+F242</f>
        <v>50883.5</v>
      </c>
      <c r="G237" s="35">
        <f>G238+G240+G242</f>
        <v>50883.499999999993</v>
      </c>
      <c r="H237" s="35">
        <f t="shared" ref="H237:M237" si="112">H238+H240+H242</f>
        <v>28664</v>
      </c>
      <c r="I237" s="63">
        <f t="shared" si="112"/>
        <v>50883.499999999993</v>
      </c>
      <c r="J237" s="63">
        <f t="shared" si="112"/>
        <v>28664</v>
      </c>
      <c r="K237" s="35">
        <f t="shared" si="112"/>
        <v>0</v>
      </c>
      <c r="L237" s="35">
        <f t="shared" si="112"/>
        <v>0</v>
      </c>
      <c r="M237" s="35">
        <f t="shared" si="112"/>
        <v>50868.389659999993</v>
      </c>
      <c r="N237" s="78">
        <f t="shared" si="97"/>
        <v>99.970304047481008</v>
      </c>
    </row>
    <row r="238" spans="1:14" ht="78.75" x14ac:dyDescent="0.25">
      <c r="A238" s="33" t="s">
        <v>1287</v>
      </c>
      <c r="B238" s="33" t="s">
        <v>1384</v>
      </c>
      <c r="C238" s="33" t="s">
        <v>1288</v>
      </c>
      <c r="D238" s="33" t="s">
        <v>1118</v>
      </c>
      <c r="E238" s="34" t="s">
        <v>539</v>
      </c>
      <c r="F238" s="35">
        <f t="shared" ref="F238:M238" si="113">F239</f>
        <v>32819</v>
      </c>
      <c r="G238" s="35">
        <f t="shared" si="113"/>
        <v>35638.558319999996</v>
      </c>
      <c r="H238" s="35">
        <f t="shared" si="113"/>
        <v>23510.7</v>
      </c>
      <c r="I238" s="63">
        <f t="shared" si="113"/>
        <v>35638.558319999996</v>
      </c>
      <c r="J238" s="63">
        <f t="shared" si="113"/>
        <v>23510.7</v>
      </c>
      <c r="K238" s="35">
        <f t="shared" si="113"/>
        <v>0</v>
      </c>
      <c r="L238" s="35">
        <f t="shared" si="113"/>
        <v>0</v>
      </c>
      <c r="M238" s="35">
        <f t="shared" si="113"/>
        <v>35623.447979999997</v>
      </c>
      <c r="N238" s="78">
        <f t="shared" si="97"/>
        <v>99.957601146869294</v>
      </c>
    </row>
    <row r="239" spans="1:14" ht="31.5" x14ac:dyDescent="0.25">
      <c r="A239" s="33" t="s">
        <v>1287</v>
      </c>
      <c r="B239" s="33" t="s">
        <v>1384</v>
      </c>
      <c r="C239" s="33" t="s">
        <v>1288</v>
      </c>
      <c r="D239" s="33" t="s">
        <v>1128</v>
      </c>
      <c r="E239" s="34" t="s">
        <v>541</v>
      </c>
      <c r="F239" s="35">
        <v>32819</v>
      </c>
      <c r="G239" s="35">
        <v>35638.558319999996</v>
      </c>
      <c r="H239" s="35">
        <v>23510.7</v>
      </c>
      <c r="I239" s="63">
        <v>35638.558319999996</v>
      </c>
      <c r="J239" s="63">
        <f>H239</f>
        <v>23510.7</v>
      </c>
      <c r="K239" s="35">
        <v>0</v>
      </c>
      <c r="L239" s="35">
        <v>0</v>
      </c>
      <c r="M239" s="35">
        <v>35623.447979999997</v>
      </c>
      <c r="N239" s="78">
        <f t="shared" si="97"/>
        <v>99.957601146869294</v>
      </c>
    </row>
    <row r="240" spans="1:14" ht="31.5" x14ac:dyDescent="0.25">
      <c r="A240" s="33" t="s">
        <v>1287</v>
      </c>
      <c r="B240" s="33" t="s">
        <v>1384</v>
      </c>
      <c r="C240" s="33" t="s">
        <v>1288</v>
      </c>
      <c r="D240" s="33" t="s">
        <v>1111</v>
      </c>
      <c r="E240" s="34" t="s">
        <v>542</v>
      </c>
      <c r="F240" s="35">
        <f t="shared" ref="F240:M240" si="114">F241</f>
        <v>17984.5</v>
      </c>
      <c r="G240" s="35">
        <f t="shared" si="114"/>
        <v>15203.117679999999</v>
      </c>
      <c r="H240" s="35">
        <f t="shared" si="114"/>
        <v>5121.7</v>
      </c>
      <c r="I240" s="63">
        <f t="shared" si="114"/>
        <v>15203.117679999999</v>
      </c>
      <c r="J240" s="63">
        <f t="shared" si="114"/>
        <v>5121.7</v>
      </c>
      <c r="K240" s="35">
        <f t="shared" si="114"/>
        <v>0</v>
      </c>
      <c r="L240" s="35">
        <f t="shared" si="114"/>
        <v>0</v>
      </c>
      <c r="M240" s="35">
        <f t="shared" si="114"/>
        <v>15203.117679999999</v>
      </c>
      <c r="N240" s="78">
        <f t="shared" si="97"/>
        <v>100</v>
      </c>
    </row>
    <row r="241" spans="1:14" ht="31.5" x14ac:dyDescent="0.25">
      <c r="A241" s="33" t="s">
        <v>1287</v>
      </c>
      <c r="B241" s="33" t="s">
        <v>1384</v>
      </c>
      <c r="C241" s="33" t="s">
        <v>1288</v>
      </c>
      <c r="D241" s="33" t="s">
        <v>1112</v>
      </c>
      <c r="E241" s="34" t="s">
        <v>543</v>
      </c>
      <c r="F241" s="35">
        <v>17984.5</v>
      </c>
      <c r="G241" s="35">
        <v>15203.117679999999</v>
      </c>
      <c r="H241" s="35">
        <v>5121.7</v>
      </c>
      <c r="I241" s="63">
        <v>15203.117679999999</v>
      </c>
      <c r="J241" s="63">
        <f>H241</f>
        <v>5121.7</v>
      </c>
      <c r="K241" s="35">
        <v>0</v>
      </c>
      <c r="L241" s="35">
        <v>0</v>
      </c>
      <c r="M241" s="35">
        <v>15203.117679999999</v>
      </c>
      <c r="N241" s="78">
        <f t="shared" si="97"/>
        <v>100</v>
      </c>
    </row>
    <row r="242" spans="1:14" x14ac:dyDescent="0.25">
      <c r="A242" s="33" t="s">
        <v>1287</v>
      </c>
      <c r="B242" s="33" t="s">
        <v>1384</v>
      </c>
      <c r="C242" s="33" t="s">
        <v>1288</v>
      </c>
      <c r="D242" s="33" t="s">
        <v>1113</v>
      </c>
      <c r="E242" s="34" t="s">
        <v>558</v>
      </c>
      <c r="F242" s="35">
        <f t="shared" ref="F242:M242" si="115">F243</f>
        <v>80</v>
      </c>
      <c r="G242" s="35">
        <f t="shared" si="115"/>
        <v>41.823999999999998</v>
      </c>
      <c r="H242" s="35">
        <f t="shared" si="115"/>
        <v>31.6</v>
      </c>
      <c r="I242" s="63">
        <f t="shared" si="115"/>
        <v>41.823999999999998</v>
      </c>
      <c r="J242" s="63">
        <f t="shared" si="115"/>
        <v>31.6</v>
      </c>
      <c r="K242" s="35">
        <f t="shared" si="115"/>
        <v>0</v>
      </c>
      <c r="L242" s="35">
        <f t="shared" si="115"/>
        <v>0</v>
      </c>
      <c r="M242" s="35">
        <f t="shared" si="115"/>
        <v>41.823999999999998</v>
      </c>
      <c r="N242" s="78">
        <f t="shared" si="97"/>
        <v>100</v>
      </c>
    </row>
    <row r="243" spans="1:14" x14ac:dyDescent="0.25">
      <c r="A243" s="33" t="s">
        <v>1287</v>
      </c>
      <c r="B243" s="33" t="s">
        <v>1384</v>
      </c>
      <c r="C243" s="33" t="s">
        <v>1288</v>
      </c>
      <c r="D243" s="33" t="s">
        <v>1120</v>
      </c>
      <c r="E243" s="34" t="s">
        <v>561</v>
      </c>
      <c r="F243" s="35">
        <v>80</v>
      </c>
      <c r="G243" s="35">
        <v>41.823999999999998</v>
      </c>
      <c r="H243" s="35">
        <v>31.6</v>
      </c>
      <c r="I243" s="63">
        <v>41.823999999999998</v>
      </c>
      <c r="J243" s="63">
        <f>H243</f>
        <v>31.6</v>
      </c>
      <c r="K243" s="35">
        <v>0</v>
      </c>
      <c r="L243" s="35">
        <v>0</v>
      </c>
      <c r="M243" s="35">
        <v>41.823999999999998</v>
      </c>
      <c r="N243" s="78">
        <f t="shared" si="97"/>
        <v>100</v>
      </c>
    </row>
    <row r="244" spans="1:14" ht="47.25" x14ac:dyDescent="0.25">
      <c r="A244" s="33" t="s">
        <v>1287</v>
      </c>
      <c r="B244" s="33" t="s">
        <v>1384</v>
      </c>
      <c r="C244" s="33" t="s">
        <v>1912</v>
      </c>
      <c r="D244" s="33"/>
      <c r="E244" s="56" t="s">
        <v>1913</v>
      </c>
      <c r="F244" s="35"/>
      <c r="G244" s="35">
        <f>G245</f>
        <v>37.433</v>
      </c>
      <c r="H244" s="35">
        <f t="shared" ref="H244:M245" si="116">H245</f>
        <v>0</v>
      </c>
      <c r="I244" s="63">
        <f t="shared" si="116"/>
        <v>37.433</v>
      </c>
      <c r="J244" s="63">
        <f t="shared" si="116"/>
        <v>0</v>
      </c>
      <c r="K244" s="35">
        <f t="shared" si="116"/>
        <v>0</v>
      </c>
      <c r="L244" s="35">
        <f t="shared" si="116"/>
        <v>0</v>
      </c>
      <c r="M244" s="35">
        <f t="shared" si="116"/>
        <v>37.433</v>
      </c>
      <c r="N244" s="78">
        <f t="shared" si="97"/>
        <v>100</v>
      </c>
    </row>
    <row r="245" spans="1:14" ht="78.75" x14ac:dyDescent="0.25">
      <c r="A245" s="33" t="s">
        <v>1287</v>
      </c>
      <c r="B245" s="33" t="s">
        <v>1384</v>
      </c>
      <c r="C245" s="33" t="s">
        <v>1912</v>
      </c>
      <c r="D245" s="33" t="s">
        <v>1118</v>
      </c>
      <c r="E245" s="34" t="s">
        <v>539</v>
      </c>
      <c r="F245" s="35"/>
      <c r="G245" s="35">
        <f>G246</f>
        <v>37.433</v>
      </c>
      <c r="H245" s="35">
        <f t="shared" si="116"/>
        <v>0</v>
      </c>
      <c r="I245" s="63">
        <f t="shared" si="116"/>
        <v>37.433</v>
      </c>
      <c r="J245" s="63">
        <f t="shared" si="116"/>
        <v>0</v>
      </c>
      <c r="K245" s="35">
        <f t="shared" si="116"/>
        <v>0</v>
      </c>
      <c r="L245" s="35">
        <f t="shared" si="116"/>
        <v>0</v>
      </c>
      <c r="M245" s="35">
        <f t="shared" si="116"/>
        <v>37.433</v>
      </c>
      <c r="N245" s="78">
        <f t="shared" si="97"/>
        <v>100</v>
      </c>
    </row>
    <row r="246" spans="1:14" ht="31.5" x14ac:dyDescent="0.25">
      <c r="A246" s="33" t="s">
        <v>1287</v>
      </c>
      <c r="B246" s="33" t="s">
        <v>1384</v>
      </c>
      <c r="C246" s="33" t="s">
        <v>1912</v>
      </c>
      <c r="D246" s="33" t="s">
        <v>1128</v>
      </c>
      <c r="E246" s="34" t="s">
        <v>541</v>
      </c>
      <c r="F246" s="35"/>
      <c r="G246" s="35">
        <v>37.433</v>
      </c>
      <c r="H246" s="35">
        <v>0</v>
      </c>
      <c r="I246" s="63">
        <f>G246</f>
        <v>37.433</v>
      </c>
      <c r="J246" s="63">
        <f>H246</f>
        <v>0</v>
      </c>
      <c r="K246" s="35">
        <v>0</v>
      </c>
      <c r="L246" s="35">
        <v>0</v>
      </c>
      <c r="M246" s="35">
        <v>37.433</v>
      </c>
      <c r="N246" s="78">
        <f t="shared" si="97"/>
        <v>100</v>
      </c>
    </row>
    <row r="247" spans="1:14" s="22" customFormat="1" ht="31.5" x14ac:dyDescent="0.25">
      <c r="A247" s="25" t="s">
        <v>1170</v>
      </c>
      <c r="B247" s="25" t="s">
        <v>1387</v>
      </c>
      <c r="C247" s="25"/>
      <c r="D247" s="25"/>
      <c r="E247" s="26" t="s">
        <v>474</v>
      </c>
      <c r="F247" s="27">
        <f>F255+F286+F331</f>
        <v>93503.478000000003</v>
      </c>
      <c r="G247" s="27">
        <f>G255+G286+G331+G248</f>
        <v>93573.41436000001</v>
      </c>
      <c r="H247" s="27">
        <f t="shared" ref="H247:M247" si="117">H255+H286+H331+H248</f>
        <v>59539.974359999993</v>
      </c>
      <c r="I247" s="61">
        <f t="shared" si="117"/>
        <v>12415.6865</v>
      </c>
      <c r="J247" s="61">
        <f t="shared" si="117"/>
        <v>8207.4179999999997</v>
      </c>
      <c r="K247" s="27">
        <f t="shared" si="117"/>
        <v>0</v>
      </c>
      <c r="L247" s="27">
        <f t="shared" si="117"/>
        <v>0</v>
      </c>
      <c r="M247" s="27">
        <f t="shared" si="117"/>
        <v>93358.916915000023</v>
      </c>
      <c r="N247" s="79">
        <f t="shared" si="97"/>
        <v>99.770770954050306</v>
      </c>
    </row>
    <row r="248" spans="1:14" s="22" customFormat="1" x14ac:dyDescent="0.25">
      <c r="A248" s="25" t="s">
        <v>1170</v>
      </c>
      <c r="B248" s="25" t="s">
        <v>1105</v>
      </c>
      <c r="C248" s="25"/>
      <c r="D248" s="25"/>
      <c r="E248" s="26" t="s">
        <v>498</v>
      </c>
      <c r="F248" s="27"/>
      <c r="G248" s="27">
        <f t="shared" ref="G248:G253" si="118">G249</f>
        <v>74.864999999999995</v>
      </c>
      <c r="H248" s="27">
        <f t="shared" ref="H248:M253" si="119">H249</f>
        <v>0</v>
      </c>
      <c r="I248" s="61">
        <f t="shared" si="119"/>
        <v>74.864999999999995</v>
      </c>
      <c r="J248" s="61">
        <f t="shared" si="119"/>
        <v>0</v>
      </c>
      <c r="K248" s="27">
        <f t="shared" si="119"/>
        <v>0</v>
      </c>
      <c r="L248" s="27">
        <f t="shared" si="119"/>
        <v>0</v>
      </c>
      <c r="M248" s="27">
        <f t="shared" si="119"/>
        <v>74.864999999999995</v>
      </c>
      <c r="N248" s="78">
        <f t="shared" si="97"/>
        <v>100</v>
      </c>
    </row>
    <row r="249" spans="1:14" s="22" customFormat="1" x14ac:dyDescent="0.25">
      <c r="A249" s="29" t="s">
        <v>1170</v>
      </c>
      <c r="B249" s="29" t="s">
        <v>1384</v>
      </c>
      <c r="C249" s="29"/>
      <c r="D249" s="29"/>
      <c r="E249" s="30" t="s">
        <v>514</v>
      </c>
      <c r="F249" s="27"/>
      <c r="G249" s="31">
        <f t="shared" si="118"/>
        <v>74.864999999999995</v>
      </c>
      <c r="H249" s="31">
        <f t="shared" si="119"/>
        <v>0</v>
      </c>
      <c r="I249" s="62">
        <f t="shared" si="119"/>
        <v>74.864999999999995</v>
      </c>
      <c r="J249" s="62">
        <f t="shared" si="119"/>
        <v>0</v>
      </c>
      <c r="K249" s="31">
        <f t="shared" si="119"/>
        <v>0</v>
      </c>
      <c r="L249" s="31">
        <f t="shared" si="119"/>
        <v>0</v>
      </c>
      <c r="M249" s="31">
        <f t="shared" si="119"/>
        <v>74.864999999999995</v>
      </c>
      <c r="N249" s="79">
        <f t="shared" si="97"/>
        <v>100</v>
      </c>
    </row>
    <row r="250" spans="1:14" s="22" customFormat="1" ht="31.5" x14ac:dyDescent="0.25">
      <c r="A250" s="33" t="s">
        <v>1170</v>
      </c>
      <c r="B250" s="33" t="s">
        <v>1384</v>
      </c>
      <c r="C250" s="33" t="s">
        <v>1122</v>
      </c>
      <c r="D250" s="33"/>
      <c r="E250" s="34" t="s">
        <v>1885</v>
      </c>
      <c r="F250" s="27"/>
      <c r="G250" s="35">
        <f t="shared" si="118"/>
        <v>74.864999999999995</v>
      </c>
      <c r="H250" s="35">
        <f t="shared" si="119"/>
        <v>0</v>
      </c>
      <c r="I250" s="63">
        <f t="shared" si="119"/>
        <v>74.864999999999995</v>
      </c>
      <c r="J250" s="63">
        <f t="shared" si="119"/>
        <v>0</v>
      </c>
      <c r="K250" s="35">
        <f t="shared" si="119"/>
        <v>0</v>
      </c>
      <c r="L250" s="35">
        <f t="shared" si="119"/>
        <v>0</v>
      </c>
      <c r="M250" s="35">
        <f t="shared" si="119"/>
        <v>74.864999999999995</v>
      </c>
      <c r="N250" s="78">
        <f t="shared" si="97"/>
        <v>100</v>
      </c>
    </row>
    <row r="251" spans="1:14" s="22" customFormat="1" x14ac:dyDescent="0.25">
      <c r="A251" s="33" t="s">
        <v>1170</v>
      </c>
      <c r="B251" s="33" t="s">
        <v>1384</v>
      </c>
      <c r="C251" s="33" t="s">
        <v>1123</v>
      </c>
      <c r="D251" s="33"/>
      <c r="E251" s="34" t="s">
        <v>1175</v>
      </c>
      <c r="F251" s="27"/>
      <c r="G251" s="35">
        <f t="shared" si="118"/>
        <v>74.864999999999995</v>
      </c>
      <c r="H251" s="35">
        <f t="shared" si="119"/>
        <v>0</v>
      </c>
      <c r="I251" s="63">
        <f t="shared" si="119"/>
        <v>74.864999999999995</v>
      </c>
      <c r="J251" s="63">
        <f t="shared" si="119"/>
        <v>0</v>
      </c>
      <c r="K251" s="35">
        <f t="shared" si="119"/>
        <v>0</v>
      </c>
      <c r="L251" s="35">
        <f t="shared" si="119"/>
        <v>0</v>
      </c>
      <c r="M251" s="35">
        <f t="shared" si="119"/>
        <v>74.864999999999995</v>
      </c>
      <c r="N251" s="78">
        <f t="shared" si="97"/>
        <v>100</v>
      </c>
    </row>
    <row r="252" spans="1:14" s="22" customFormat="1" ht="47.25" x14ac:dyDescent="0.25">
      <c r="A252" s="33" t="s">
        <v>1170</v>
      </c>
      <c r="B252" s="33" t="s">
        <v>1384</v>
      </c>
      <c r="C252" s="33" t="s">
        <v>1912</v>
      </c>
      <c r="D252" s="33"/>
      <c r="E252" s="56" t="s">
        <v>1913</v>
      </c>
      <c r="F252" s="27"/>
      <c r="G252" s="35">
        <f t="shared" si="118"/>
        <v>74.864999999999995</v>
      </c>
      <c r="H252" s="35">
        <f t="shared" si="119"/>
        <v>0</v>
      </c>
      <c r="I252" s="63">
        <f t="shared" si="119"/>
        <v>74.864999999999995</v>
      </c>
      <c r="J252" s="63">
        <f t="shared" si="119"/>
        <v>0</v>
      </c>
      <c r="K252" s="35">
        <f t="shared" si="119"/>
        <v>0</v>
      </c>
      <c r="L252" s="35">
        <f t="shared" si="119"/>
        <v>0</v>
      </c>
      <c r="M252" s="35">
        <f t="shared" si="119"/>
        <v>74.864999999999995</v>
      </c>
      <c r="N252" s="78">
        <f t="shared" si="97"/>
        <v>100</v>
      </c>
    </row>
    <row r="253" spans="1:14" s="22" customFormat="1" ht="78.75" x14ac:dyDescent="0.25">
      <c r="A253" s="33" t="s">
        <v>1170</v>
      </c>
      <c r="B253" s="33" t="s">
        <v>1384</v>
      </c>
      <c r="C253" s="33" t="s">
        <v>1912</v>
      </c>
      <c r="D253" s="33" t="s">
        <v>1118</v>
      </c>
      <c r="E253" s="34" t="s">
        <v>539</v>
      </c>
      <c r="F253" s="27"/>
      <c r="G253" s="35">
        <f t="shared" si="118"/>
        <v>74.864999999999995</v>
      </c>
      <c r="H253" s="35">
        <f t="shared" si="119"/>
        <v>0</v>
      </c>
      <c r="I253" s="63">
        <f t="shared" si="119"/>
        <v>74.864999999999995</v>
      </c>
      <c r="J253" s="63">
        <f t="shared" si="119"/>
        <v>0</v>
      </c>
      <c r="K253" s="35">
        <f t="shared" si="119"/>
        <v>0</v>
      </c>
      <c r="L253" s="35">
        <f t="shared" si="119"/>
        <v>0</v>
      </c>
      <c r="M253" s="35">
        <f t="shared" si="119"/>
        <v>74.864999999999995</v>
      </c>
      <c r="N253" s="78">
        <f t="shared" si="97"/>
        <v>100</v>
      </c>
    </row>
    <row r="254" spans="1:14" s="22" customFormat="1" ht="31.5" x14ac:dyDescent="0.25">
      <c r="A254" s="33" t="s">
        <v>1170</v>
      </c>
      <c r="B254" s="33" t="s">
        <v>1384</v>
      </c>
      <c r="C254" s="33" t="s">
        <v>1912</v>
      </c>
      <c r="D254" s="33" t="s">
        <v>1128</v>
      </c>
      <c r="E254" s="34" t="s">
        <v>541</v>
      </c>
      <c r="F254" s="27"/>
      <c r="G254" s="35">
        <v>74.864999999999995</v>
      </c>
      <c r="H254" s="35">
        <v>0</v>
      </c>
      <c r="I254" s="63">
        <f>G254</f>
        <v>74.864999999999995</v>
      </c>
      <c r="J254" s="63">
        <f>H254</f>
        <v>0</v>
      </c>
      <c r="K254" s="35">
        <v>0</v>
      </c>
      <c r="L254" s="35">
        <v>0</v>
      </c>
      <c r="M254" s="35">
        <v>74.864999999999995</v>
      </c>
      <c r="N254" s="78">
        <f t="shared" si="97"/>
        <v>100</v>
      </c>
    </row>
    <row r="255" spans="1:14" s="22" customFormat="1" ht="16.5" customHeight="1" x14ac:dyDescent="0.25">
      <c r="A255" s="25" t="s">
        <v>1170</v>
      </c>
      <c r="B255" s="25" t="s">
        <v>1130</v>
      </c>
      <c r="C255" s="25"/>
      <c r="D255" s="25"/>
      <c r="E255" s="26" t="s">
        <v>500</v>
      </c>
      <c r="F255" s="27">
        <f t="shared" ref="F255:M256" si="120">F256</f>
        <v>46417.862000000001</v>
      </c>
      <c r="G255" s="27">
        <f t="shared" si="120"/>
        <v>47012.933499999999</v>
      </c>
      <c r="H255" s="27">
        <f t="shared" si="120"/>
        <v>27515.946</v>
      </c>
      <c r="I255" s="61">
        <f t="shared" si="120"/>
        <v>245.72149999999999</v>
      </c>
      <c r="J255" s="61">
        <f t="shared" si="120"/>
        <v>0</v>
      </c>
      <c r="K255" s="27">
        <f t="shared" si="120"/>
        <v>0</v>
      </c>
      <c r="L255" s="27">
        <f t="shared" si="120"/>
        <v>0</v>
      </c>
      <c r="M255" s="27">
        <f t="shared" si="120"/>
        <v>46956.429535000003</v>
      </c>
      <c r="N255" s="78">
        <f t="shared" si="97"/>
        <v>99.879811871343875</v>
      </c>
    </row>
    <row r="256" spans="1:14" s="32" customFormat="1" ht="16.5" customHeight="1" x14ac:dyDescent="0.25">
      <c r="A256" s="29" t="s">
        <v>1170</v>
      </c>
      <c r="B256" s="29" t="s">
        <v>1392</v>
      </c>
      <c r="C256" s="29"/>
      <c r="D256" s="29"/>
      <c r="E256" s="30" t="s">
        <v>518</v>
      </c>
      <c r="F256" s="31">
        <f t="shared" si="120"/>
        <v>46417.862000000001</v>
      </c>
      <c r="G256" s="31">
        <f t="shared" si="120"/>
        <v>47012.933499999999</v>
      </c>
      <c r="H256" s="31">
        <f t="shared" si="120"/>
        <v>27515.946</v>
      </c>
      <c r="I256" s="62">
        <f t="shared" si="120"/>
        <v>245.72149999999999</v>
      </c>
      <c r="J256" s="62">
        <f t="shared" si="120"/>
        <v>0</v>
      </c>
      <c r="K256" s="31">
        <f t="shared" si="120"/>
        <v>0</v>
      </c>
      <c r="L256" s="31">
        <f t="shared" si="120"/>
        <v>0</v>
      </c>
      <c r="M256" s="31">
        <f t="shared" si="120"/>
        <v>46956.429535000003</v>
      </c>
      <c r="N256" s="79">
        <f t="shared" si="97"/>
        <v>99.879811871343875</v>
      </c>
    </row>
    <row r="257" spans="1:14" ht="31.5" x14ac:dyDescent="0.25">
      <c r="A257" s="33" t="s">
        <v>1170</v>
      </c>
      <c r="B257" s="33" t="s">
        <v>1392</v>
      </c>
      <c r="C257" s="33" t="s">
        <v>1172</v>
      </c>
      <c r="D257" s="33"/>
      <c r="E257" s="34" t="s">
        <v>769</v>
      </c>
      <c r="F257" s="35">
        <f>F258+F263</f>
        <v>46417.862000000001</v>
      </c>
      <c r="G257" s="35">
        <f>G258+G263</f>
        <v>47012.933499999999</v>
      </c>
      <c r="H257" s="35">
        <f t="shared" ref="H257:M257" si="121">H258+H263</f>
        <v>27515.946</v>
      </c>
      <c r="I257" s="63">
        <f t="shared" si="121"/>
        <v>245.72149999999999</v>
      </c>
      <c r="J257" s="63">
        <f t="shared" si="121"/>
        <v>0</v>
      </c>
      <c r="K257" s="35">
        <f t="shared" si="121"/>
        <v>0</v>
      </c>
      <c r="L257" s="35">
        <f t="shared" si="121"/>
        <v>0</v>
      </c>
      <c r="M257" s="35">
        <f t="shared" si="121"/>
        <v>46956.429535000003</v>
      </c>
      <c r="N257" s="78">
        <f t="shared" si="97"/>
        <v>99.879811871343875</v>
      </c>
    </row>
    <row r="258" spans="1:14" ht="31.5" x14ac:dyDescent="0.25">
      <c r="A258" s="33" t="s">
        <v>1170</v>
      </c>
      <c r="B258" s="33" t="s">
        <v>1392</v>
      </c>
      <c r="C258" s="33" t="s">
        <v>6</v>
      </c>
      <c r="D258" s="33"/>
      <c r="E258" s="34" t="s">
        <v>770</v>
      </c>
      <c r="F258" s="35">
        <f t="shared" ref="F258:M261" si="122">F259</f>
        <v>753.5</v>
      </c>
      <c r="G258" s="35">
        <f t="shared" si="122"/>
        <v>753.5</v>
      </c>
      <c r="H258" s="35">
        <f t="shared" si="122"/>
        <v>403.5</v>
      </c>
      <c r="I258" s="63">
        <f t="shared" si="122"/>
        <v>0</v>
      </c>
      <c r="J258" s="63">
        <f t="shared" si="122"/>
        <v>0</v>
      </c>
      <c r="K258" s="35">
        <f t="shared" si="122"/>
        <v>0</v>
      </c>
      <c r="L258" s="35">
        <f t="shared" si="122"/>
        <v>0</v>
      </c>
      <c r="M258" s="35">
        <f t="shared" si="122"/>
        <v>697</v>
      </c>
      <c r="N258" s="78">
        <f t="shared" si="97"/>
        <v>92.501658925016599</v>
      </c>
    </row>
    <row r="259" spans="1:14" ht="47.25" x14ac:dyDescent="0.25">
      <c r="A259" s="33" t="s">
        <v>1170</v>
      </c>
      <c r="B259" s="33" t="s">
        <v>1392</v>
      </c>
      <c r="C259" s="33" t="s">
        <v>7</v>
      </c>
      <c r="D259" s="33"/>
      <c r="E259" s="34" t="s">
        <v>771</v>
      </c>
      <c r="F259" s="35">
        <f t="shared" si="122"/>
        <v>753.5</v>
      </c>
      <c r="G259" s="35">
        <f t="shared" si="122"/>
        <v>753.5</v>
      </c>
      <c r="H259" s="35">
        <f t="shared" si="122"/>
        <v>403.5</v>
      </c>
      <c r="I259" s="63">
        <f t="shared" si="122"/>
        <v>0</v>
      </c>
      <c r="J259" s="63">
        <f t="shared" si="122"/>
        <v>0</v>
      </c>
      <c r="K259" s="35">
        <f t="shared" si="122"/>
        <v>0</v>
      </c>
      <c r="L259" s="35">
        <f t="shared" si="122"/>
        <v>0</v>
      </c>
      <c r="M259" s="35">
        <f t="shared" si="122"/>
        <v>697</v>
      </c>
      <c r="N259" s="78">
        <f t="shared" si="97"/>
        <v>92.501658925016599</v>
      </c>
    </row>
    <row r="260" spans="1:14" ht="31.5" x14ac:dyDescent="0.25">
      <c r="A260" s="33" t="s">
        <v>1170</v>
      </c>
      <c r="B260" s="33" t="s">
        <v>1392</v>
      </c>
      <c r="C260" s="33" t="s">
        <v>0</v>
      </c>
      <c r="D260" s="33"/>
      <c r="E260" s="34" t="s">
        <v>773</v>
      </c>
      <c r="F260" s="35">
        <f t="shared" ref="F260:M261" si="123">F261</f>
        <v>753.5</v>
      </c>
      <c r="G260" s="35">
        <f t="shared" si="122"/>
        <v>753.5</v>
      </c>
      <c r="H260" s="35">
        <f t="shared" si="123"/>
        <v>403.5</v>
      </c>
      <c r="I260" s="63">
        <f t="shared" si="123"/>
        <v>0</v>
      </c>
      <c r="J260" s="63">
        <f t="shared" si="123"/>
        <v>0</v>
      </c>
      <c r="K260" s="35">
        <f t="shared" si="123"/>
        <v>0</v>
      </c>
      <c r="L260" s="35">
        <f t="shared" si="123"/>
        <v>0</v>
      </c>
      <c r="M260" s="35">
        <f t="shared" si="123"/>
        <v>697</v>
      </c>
      <c r="N260" s="78">
        <f t="shared" si="97"/>
        <v>92.501658925016599</v>
      </c>
    </row>
    <row r="261" spans="1:14" ht="31.5" x14ac:dyDescent="0.25">
      <c r="A261" s="33" t="s">
        <v>1170</v>
      </c>
      <c r="B261" s="33" t="s">
        <v>1392</v>
      </c>
      <c r="C261" s="33" t="s">
        <v>0</v>
      </c>
      <c r="D261" s="33" t="s">
        <v>1111</v>
      </c>
      <c r="E261" s="34" t="s">
        <v>542</v>
      </c>
      <c r="F261" s="35">
        <f t="shared" si="123"/>
        <v>753.5</v>
      </c>
      <c r="G261" s="35">
        <f t="shared" si="122"/>
        <v>753.5</v>
      </c>
      <c r="H261" s="35">
        <f t="shared" si="123"/>
        <v>403.5</v>
      </c>
      <c r="I261" s="63">
        <f t="shared" si="123"/>
        <v>0</v>
      </c>
      <c r="J261" s="63">
        <f t="shared" si="123"/>
        <v>0</v>
      </c>
      <c r="K261" s="35">
        <f t="shared" si="123"/>
        <v>0</v>
      </c>
      <c r="L261" s="35">
        <f t="shared" si="123"/>
        <v>0</v>
      </c>
      <c r="M261" s="35">
        <f t="shared" si="123"/>
        <v>697</v>
      </c>
      <c r="N261" s="78">
        <f t="shared" si="97"/>
        <v>92.501658925016599</v>
      </c>
    </row>
    <row r="262" spans="1:14" ht="31.5" x14ac:dyDescent="0.25">
      <c r="A262" s="33" t="s">
        <v>1170</v>
      </c>
      <c r="B262" s="33" t="s">
        <v>1392</v>
      </c>
      <c r="C262" s="33" t="s">
        <v>0</v>
      </c>
      <c r="D262" s="33" t="s">
        <v>1112</v>
      </c>
      <c r="E262" s="34" t="s">
        <v>543</v>
      </c>
      <c r="F262" s="35">
        <v>753.5</v>
      </c>
      <c r="G262" s="35">
        <v>753.5</v>
      </c>
      <c r="H262" s="35">
        <v>403.5</v>
      </c>
      <c r="I262" s="63">
        <v>0</v>
      </c>
      <c r="J262" s="63">
        <v>0</v>
      </c>
      <c r="K262" s="35">
        <v>0</v>
      </c>
      <c r="L262" s="35">
        <v>0</v>
      </c>
      <c r="M262" s="35">
        <v>697</v>
      </c>
      <c r="N262" s="78">
        <f t="shared" si="97"/>
        <v>92.501658925016599</v>
      </c>
    </row>
    <row r="263" spans="1:14" ht="31.5" x14ac:dyDescent="0.25">
      <c r="A263" s="33" t="s">
        <v>1170</v>
      </c>
      <c r="B263" s="33" t="s">
        <v>1392</v>
      </c>
      <c r="C263" s="33" t="s">
        <v>8</v>
      </c>
      <c r="D263" s="33"/>
      <c r="E263" s="34" t="s">
        <v>782</v>
      </c>
      <c r="F263" s="35">
        <f>F264+F268+F279</f>
        <v>45664.362000000001</v>
      </c>
      <c r="G263" s="35">
        <f>G264+G268+G279</f>
        <v>46259.433499999999</v>
      </c>
      <c r="H263" s="35">
        <f t="shared" ref="H263:M263" si="124">H264+H268+H279</f>
        <v>27112.446</v>
      </c>
      <c r="I263" s="63">
        <f t="shared" si="124"/>
        <v>245.72149999999999</v>
      </c>
      <c r="J263" s="63">
        <f t="shared" si="124"/>
        <v>0</v>
      </c>
      <c r="K263" s="35">
        <f t="shared" si="124"/>
        <v>0</v>
      </c>
      <c r="L263" s="35">
        <f t="shared" si="124"/>
        <v>0</v>
      </c>
      <c r="M263" s="35">
        <f t="shared" si="124"/>
        <v>46259.429535000003</v>
      </c>
      <c r="N263" s="78">
        <f t="shared" si="97"/>
        <v>99.999991428775289</v>
      </c>
    </row>
    <row r="264" spans="1:14" ht="47.25" x14ac:dyDescent="0.25">
      <c r="A264" s="33" t="s">
        <v>1170</v>
      </c>
      <c r="B264" s="33" t="s">
        <v>1392</v>
      </c>
      <c r="C264" s="33" t="s">
        <v>9</v>
      </c>
      <c r="D264" s="33"/>
      <c r="E264" s="34" t="s">
        <v>783</v>
      </c>
      <c r="F264" s="35">
        <f t="shared" ref="F264:M266" si="125">F265</f>
        <v>3323.3099999999995</v>
      </c>
      <c r="G264" s="35">
        <f t="shared" si="125"/>
        <v>3323.31</v>
      </c>
      <c r="H264" s="35">
        <f t="shared" si="125"/>
        <v>0</v>
      </c>
      <c r="I264" s="63">
        <f t="shared" si="125"/>
        <v>0</v>
      </c>
      <c r="J264" s="63">
        <f t="shared" si="125"/>
        <v>0</v>
      </c>
      <c r="K264" s="35">
        <f t="shared" si="125"/>
        <v>0</v>
      </c>
      <c r="L264" s="35">
        <f t="shared" si="125"/>
        <v>0</v>
      </c>
      <c r="M264" s="35">
        <f t="shared" si="125"/>
        <v>3323.31</v>
      </c>
      <c r="N264" s="78">
        <f t="shared" si="97"/>
        <v>100</v>
      </c>
    </row>
    <row r="265" spans="1:14" ht="31.5" x14ac:dyDescent="0.25">
      <c r="A265" s="33" t="s">
        <v>1170</v>
      </c>
      <c r="B265" s="33" t="s">
        <v>1392</v>
      </c>
      <c r="C265" s="33" t="s">
        <v>1</v>
      </c>
      <c r="D265" s="33"/>
      <c r="E265" s="34" t="s">
        <v>784</v>
      </c>
      <c r="F265" s="35">
        <f t="shared" ref="F265:M266" si="126">F266</f>
        <v>3323.3099999999995</v>
      </c>
      <c r="G265" s="35">
        <f t="shared" si="125"/>
        <v>3323.31</v>
      </c>
      <c r="H265" s="35">
        <f t="shared" si="126"/>
        <v>0</v>
      </c>
      <c r="I265" s="63">
        <f t="shared" si="126"/>
        <v>0</v>
      </c>
      <c r="J265" s="63">
        <f t="shared" si="126"/>
        <v>0</v>
      </c>
      <c r="K265" s="35">
        <f t="shared" si="126"/>
        <v>0</v>
      </c>
      <c r="L265" s="35">
        <f t="shared" si="126"/>
        <v>0</v>
      </c>
      <c r="M265" s="35">
        <f t="shared" si="126"/>
        <v>3323.31</v>
      </c>
      <c r="N265" s="78">
        <f t="shared" si="97"/>
        <v>100</v>
      </c>
    </row>
    <row r="266" spans="1:14" ht="31.5" x14ac:dyDescent="0.25">
      <c r="A266" s="33" t="s">
        <v>1170</v>
      </c>
      <c r="B266" s="33" t="s">
        <v>1392</v>
      </c>
      <c r="C266" s="33" t="s">
        <v>1</v>
      </c>
      <c r="D266" s="33" t="s">
        <v>1111</v>
      </c>
      <c r="E266" s="34" t="s">
        <v>542</v>
      </c>
      <c r="F266" s="35">
        <f t="shared" si="126"/>
        <v>3323.3099999999995</v>
      </c>
      <c r="G266" s="35">
        <f t="shared" si="125"/>
        <v>3323.31</v>
      </c>
      <c r="H266" s="35">
        <f t="shared" si="126"/>
        <v>0</v>
      </c>
      <c r="I266" s="63">
        <f t="shared" si="126"/>
        <v>0</v>
      </c>
      <c r="J266" s="63">
        <f t="shared" si="126"/>
        <v>0</v>
      </c>
      <c r="K266" s="35">
        <f t="shared" si="126"/>
        <v>0</v>
      </c>
      <c r="L266" s="35">
        <f t="shared" si="126"/>
        <v>0</v>
      </c>
      <c r="M266" s="35">
        <f t="shared" si="126"/>
        <v>3323.31</v>
      </c>
      <c r="N266" s="78">
        <f t="shared" ref="N266:N329" si="127">M266/G266*100</f>
        <v>100</v>
      </c>
    </row>
    <row r="267" spans="1:14" ht="31.5" x14ac:dyDescent="0.25">
      <c r="A267" s="33" t="s">
        <v>1170</v>
      </c>
      <c r="B267" s="33" t="s">
        <v>1392</v>
      </c>
      <c r="C267" s="33" t="s">
        <v>1</v>
      </c>
      <c r="D267" s="33" t="s">
        <v>1112</v>
      </c>
      <c r="E267" s="34" t="s">
        <v>543</v>
      </c>
      <c r="F267" s="35">
        <f>8053-1944.69-2785</f>
        <v>3323.3099999999995</v>
      </c>
      <c r="G267" s="35">
        <v>3323.31</v>
      </c>
      <c r="H267" s="35">
        <v>0</v>
      </c>
      <c r="I267" s="63">
        <v>0</v>
      </c>
      <c r="J267" s="63">
        <v>0</v>
      </c>
      <c r="K267" s="35">
        <v>0</v>
      </c>
      <c r="L267" s="35">
        <v>0</v>
      </c>
      <c r="M267" s="35">
        <v>3323.31</v>
      </c>
      <c r="N267" s="78">
        <f t="shared" si="127"/>
        <v>100</v>
      </c>
    </row>
    <row r="268" spans="1:14" ht="31.5" x14ac:dyDescent="0.25">
      <c r="A268" s="33" t="s">
        <v>1170</v>
      </c>
      <c r="B268" s="33" t="s">
        <v>1392</v>
      </c>
      <c r="C268" s="33" t="s">
        <v>10</v>
      </c>
      <c r="D268" s="33"/>
      <c r="E268" s="34" t="s">
        <v>785</v>
      </c>
      <c r="F268" s="35">
        <f>F269+F276</f>
        <v>31907.907000000003</v>
      </c>
      <c r="G268" s="35">
        <f>G269+G276</f>
        <v>31907.906999999999</v>
      </c>
      <c r="H268" s="35">
        <f t="shared" ref="H268:M268" si="128">H269+H276</f>
        <v>21662.65727</v>
      </c>
      <c r="I268" s="63">
        <f t="shared" si="128"/>
        <v>0</v>
      </c>
      <c r="J268" s="63">
        <f t="shared" si="128"/>
        <v>0</v>
      </c>
      <c r="K268" s="35">
        <f t="shared" si="128"/>
        <v>0</v>
      </c>
      <c r="L268" s="35">
        <f t="shared" si="128"/>
        <v>0</v>
      </c>
      <c r="M268" s="35">
        <f t="shared" si="128"/>
        <v>31907.907005000001</v>
      </c>
      <c r="N268" s="78">
        <f t="shared" si="127"/>
        <v>100.00000001567011</v>
      </c>
    </row>
    <row r="269" spans="1:14" ht="47.25" x14ac:dyDescent="0.25">
      <c r="A269" s="33" t="s">
        <v>1170</v>
      </c>
      <c r="B269" s="33" t="s">
        <v>1392</v>
      </c>
      <c r="C269" s="33" t="s">
        <v>2</v>
      </c>
      <c r="D269" s="33"/>
      <c r="E269" s="34" t="s">
        <v>589</v>
      </c>
      <c r="F269" s="35">
        <f>F270+F272+F274</f>
        <v>29452.507000000001</v>
      </c>
      <c r="G269" s="35">
        <f>G270+G272+G274</f>
        <v>29452.506999999998</v>
      </c>
      <c r="H269" s="35">
        <f t="shared" ref="H269:M269" si="129">H270+H272+H274</f>
        <v>21662.65727</v>
      </c>
      <c r="I269" s="63">
        <f t="shared" si="129"/>
        <v>0</v>
      </c>
      <c r="J269" s="63">
        <f t="shared" si="129"/>
        <v>0</v>
      </c>
      <c r="K269" s="35">
        <f t="shared" si="129"/>
        <v>0</v>
      </c>
      <c r="L269" s="35">
        <f t="shared" si="129"/>
        <v>0</v>
      </c>
      <c r="M269" s="35">
        <f t="shared" si="129"/>
        <v>29452.507004999999</v>
      </c>
      <c r="N269" s="78">
        <f t="shared" si="127"/>
        <v>100.00000001697649</v>
      </c>
    </row>
    <row r="270" spans="1:14" ht="78.75" x14ac:dyDescent="0.25">
      <c r="A270" s="33" t="s">
        <v>1170</v>
      </c>
      <c r="B270" s="33" t="s">
        <v>1392</v>
      </c>
      <c r="C270" s="33" t="s">
        <v>2</v>
      </c>
      <c r="D270" s="33" t="s">
        <v>1118</v>
      </c>
      <c r="E270" s="34" t="s">
        <v>539</v>
      </c>
      <c r="F270" s="35">
        <f t="shared" ref="F270:M270" si="130">F271</f>
        <v>24019.5</v>
      </c>
      <c r="G270" s="35">
        <f t="shared" si="130"/>
        <v>24388.91404</v>
      </c>
      <c r="H270" s="35">
        <f t="shared" si="130"/>
        <v>18523.064539999999</v>
      </c>
      <c r="I270" s="63">
        <f t="shared" si="130"/>
        <v>0</v>
      </c>
      <c r="J270" s="63">
        <f t="shared" si="130"/>
        <v>0</v>
      </c>
      <c r="K270" s="35">
        <f t="shared" si="130"/>
        <v>0</v>
      </c>
      <c r="L270" s="35">
        <f t="shared" si="130"/>
        <v>0</v>
      </c>
      <c r="M270" s="35">
        <f t="shared" si="130"/>
        <v>24388.91404</v>
      </c>
      <c r="N270" s="78">
        <f t="shared" si="127"/>
        <v>100</v>
      </c>
    </row>
    <row r="271" spans="1:14" x14ac:dyDescent="0.25">
      <c r="A271" s="33" t="s">
        <v>1170</v>
      </c>
      <c r="B271" s="33" t="s">
        <v>1392</v>
      </c>
      <c r="C271" s="33" t="s">
        <v>2</v>
      </c>
      <c r="D271" s="33" t="s">
        <v>1119</v>
      </c>
      <c r="E271" s="34" t="s">
        <v>540</v>
      </c>
      <c r="F271" s="35">
        <v>24019.5</v>
      </c>
      <c r="G271" s="35">
        <v>24388.91404</v>
      </c>
      <c r="H271" s="35">
        <v>18523.064539999999</v>
      </c>
      <c r="I271" s="63">
        <v>0</v>
      </c>
      <c r="J271" s="63">
        <v>0</v>
      </c>
      <c r="K271" s="35">
        <v>0</v>
      </c>
      <c r="L271" s="35">
        <v>0</v>
      </c>
      <c r="M271" s="35">
        <v>24388.91404</v>
      </c>
      <c r="N271" s="78">
        <f t="shared" si="127"/>
        <v>100</v>
      </c>
    </row>
    <row r="272" spans="1:14" ht="31.5" x14ac:dyDescent="0.25">
      <c r="A272" s="33" t="s">
        <v>1170</v>
      </c>
      <c r="B272" s="33" t="s">
        <v>1392</v>
      </c>
      <c r="C272" s="33" t="s">
        <v>2</v>
      </c>
      <c r="D272" s="33" t="s">
        <v>1111</v>
      </c>
      <c r="E272" s="34" t="s">
        <v>542</v>
      </c>
      <c r="F272" s="35">
        <f t="shared" ref="F272:M272" si="131">F273</f>
        <v>5264.5070000000005</v>
      </c>
      <c r="G272" s="35">
        <f t="shared" si="131"/>
        <v>4958.0923400000001</v>
      </c>
      <c r="H272" s="35">
        <f t="shared" si="131"/>
        <v>3042.3299699999998</v>
      </c>
      <c r="I272" s="63">
        <f t="shared" si="131"/>
        <v>0</v>
      </c>
      <c r="J272" s="63">
        <f t="shared" si="131"/>
        <v>0</v>
      </c>
      <c r="K272" s="35">
        <f t="shared" si="131"/>
        <v>0</v>
      </c>
      <c r="L272" s="35">
        <f t="shared" si="131"/>
        <v>0</v>
      </c>
      <c r="M272" s="35">
        <f t="shared" si="131"/>
        <v>4958.092345</v>
      </c>
      <c r="N272" s="78">
        <f t="shared" si="127"/>
        <v>100.00000010084524</v>
      </c>
    </row>
    <row r="273" spans="1:14" ht="31.5" x14ac:dyDescent="0.25">
      <c r="A273" s="33" t="s">
        <v>1170</v>
      </c>
      <c r="B273" s="33" t="s">
        <v>1392</v>
      </c>
      <c r="C273" s="33" t="s">
        <v>2</v>
      </c>
      <c r="D273" s="33" t="s">
        <v>1112</v>
      </c>
      <c r="E273" s="34" t="s">
        <v>543</v>
      </c>
      <c r="F273" s="35">
        <f>5173+473-43.406-96.311-241.776</f>
        <v>5264.5070000000005</v>
      </c>
      <c r="G273" s="35">
        <v>4958.0923400000001</v>
      </c>
      <c r="H273" s="35">
        <v>3042.3299699999998</v>
      </c>
      <c r="I273" s="63">
        <v>0</v>
      </c>
      <c r="J273" s="63">
        <v>0</v>
      </c>
      <c r="K273" s="35">
        <v>0</v>
      </c>
      <c r="L273" s="35">
        <v>0</v>
      </c>
      <c r="M273" s="35">
        <v>4958.092345</v>
      </c>
      <c r="N273" s="78">
        <f t="shared" si="127"/>
        <v>100.00000010084524</v>
      </c>
    </row>
    <row r="274" spans="1:14" x14ac:dyDescent="0.25">
      <c r="A274" s="33" t="s">
        <v>1170</v>
      </c>
      <c r="B274" s="33" t="s">
        <v>1392</v>
      </c>
      <c r="C274" s="33" t="s">
        <v>2</v>
      </c>
      <c r="D274" s="33" t="s">
        <v>1113</v>
      </c>
      <c r="E274" s="34" t="s">
        <v>558</v>
      </c>
      <c r="F274" s="35">
        <f t="shared" ref="F274:M274" si="132">F275</f>
        <v>168.5</v>
      </c>
      <c r="G274" s="35">
        <f t="shared" si="132"/>
        <v>105.50062</v>
      </c>
      <c r="H274" s="35">
        <f t="shared" si="132"/>
        <v>97.26276</v>
      </c>
      <c r="I274" s="63">
        <f t="shared" si="132"/>
        <v>0</v>
      </c>
      <c r="J274" s="63">
        <f t="shared" si="132"/>
        <v>0</v>
      </c>
      <c r="K274" s="35">
        <f t="shared" si="132"/>
        <v>0</v>
      </c>
      <c r="L274" s="35">
        <f t="shared" si="132"/>
        <v>0</v>
      </c>
      <c r="M274" s="35">
        <f t="shared" si="132"/>
        <v>105.50062</v>
      </c>
      <c r="N274" s="78">
        <f t="shared" si="127"/>
        <v>100</v>
      </c>
    </row>
    <row r="275" spans="1:14" x14ac:dyDescent="0.25">
      <c r="A275" s="33" t="s">
        <v>1170</v>
      </c>
      <c r="B275" s="33" t="s">
        <v>1392</v>
      </c>
      <c r="C275" s="33" t="s">
        <v>2</v>
      </c>
      <c r="D275" s="33" t="s">
        <v>1120</v>
      </c>
      <c r="E275" s="34" t="s">
        <v>561</v>
      </c>
      <c r="F275" s="35">
        <v>168.5</v>
      </c>
      <c r="G275" s="35">
        <v>105.50062</v>
      </c>
      <c r="H275" s="35">
        <v>97.26276</v>
      </c>
      <c r="I275" s="63">
        <v>0</v>
      </c>
      <c r="J275" s="63">
        <v>0</v>
      </c>
      <c r="K275" s="35">
        <v>0</v>
      </c>
      <c r="L275" s="35">
        <v>0</v>
      </c>
      <c r="M275" s="35">
        <v>105.50062</v>
      </c>
      <c r="N275" s="78">
        <f t="shared" si="127"/>
        <v>100</v>
      </c>
    </row>
    <row r="276" spans="1:14" ht="47.25" x14ac:dyDescent="0.25">
      <c r="A276" s="33" t="s">
        <v>1170</v>
      </c>
      <c r="B276" s="33" t="s">
        <v>1392</v>
      </c>
      <c r="C276" s="33" t="s">
        <v>3</v>
      </c>
      <c r="D276" s="33"/>
      <c r="E276" s="34" t="s">
        <v>786</v>
      </c>
      <c r="F276" s="35">
        <f t="shared" ref="F276:M277" si="133">F277</f>
        <v>2455.4</v>
      </c>
      <c r="G276" s="35">
        <f t="shared" si="133"/>
        <v>2455.4</v>
      </c>
      <c r="H276" s="35">
        <f t="shared" si="133"/>
        <v>0</v>
      </c>
      <c r="I276" s="63">
        <f t="shared" si="133"/>
        <v>0</v>
      </c>
      <c r="J276" s="63">
        <f t="shared" si="133"/>
        <v>0</v>
      </c>
      <c r="K276" s="35">
        <f t="shared" si="133"/>
        <v>0</v>
      </c>
      <c r="L276" s="35">
        <f t="shared" si="133"/>
        <v>0</v>
      </c>
      <c r="M276" s="35">
        <f t="shared" si="133"/>
        <v>2455.4</v>
      </c>
      <c r="N276" s="78">
        <f t="shared" si="127"/>
        <v>100</v>
      </c>
    </row>
    <row r="277" spans="1:14" ht="31.5" x14ac:dyDescent="0.25">
      <c r="A277" s="33" t="s">
        <v>1170</v>
      </c>
      <c r="B277" s="33" t="s">
        <v>1392</v>
      </c>
      <c r="C277" s="33" t="s">
        <v>3</v>
      </c>
      <c r="D277" s="33" t="s">
        <v>1111</v>
      </c>
      <c r="E277" s="34" t="s">
        <v>542</v>
      </c>
      <c r="F277" s="35">
        <f t="shared" si="133"/>
        <v>2455.4</v>
      </c>
      <c r="G277" s="35">
        <f t="shared" si="133"/>
        <v>2455.4</v>
      </c>
      <c r="H277" s="35">
        <f t="shared" si="133"/>
        <v>0</v>
      </c>
      <c r="I277" s="63">
        <f t="shared" si="133"/>
        <v>0</v>
      </c>
      <c r="J277" s="63">
        <f t="shared" si="133"/>
        <v>0</v>
      </c>
      <c r="K277" s="35">
        <f t="shared" si="133"/>
        <v>0</v>
      </c>
      <c r="L277" s="35">
        <f t="shared" si="133"/>
        <v>0</v>
      </c>
      <c r="M277" s="35">
        <f t="shared" si="133"/>
        <v>2455.4</v>
      </c>
      <c r="N277" s="78">
        <f t="shared" si="127"/>
        <v>100</v>
      </c>
    </row>
    <row r="278" spans="1:14" ht="31.5" x14ac:dyDescent="0.25">
      <c r="A278" s="33" t="s">
        <v>1170</v>
      </c>
      <c r="B278" s="33" t="s">
        <v>1392</v>
      </c>
      <c r="C278" s="33" t="s">
        <v>3</v>
      </c>
      <c r="D278" s="33" t="s">
        <v>1112</v>
      </c>
      <c r="E278" s="34" t="s">
        <v>543</v>
      </c>
      <c r="F278" s="35">
        <v>2455.4</v>
      </c>
      <c r="G278" s="35">
        <v>2455.4</v>
      </c>
      <c r="H278" s="35">
        <v>0</v>
      </c>
      <c r="I278" s="63">
        <v>0</v>
      </c>
      <c r="J278" s="63">
        <v>0</v>
      </c>
      <c r="K278" s="35">
        <v>0</v>
      </c>
      <c r="L278" s="35">
        <v>0</v>
      </c>
      <c r="M278" s="35">
        <v>2455.4</v>
      </c>
      <c r="N278" s="78">
        <f t="shared" si="127"/>
        <v>100</v>
      </c>
    </row>
    <row r="279" spans="1:14" ht="47.25" x14ac:dyDescent="0.25">
      <c r="A279" s="33" t="s">
        <v>1170</v>
      </c>
      <c r="B279" s="33" t="s">
        <v>1392</v>
      </c>
      <c r="C279" s="33" t="s">
        <v>11</v>
      </c>
      <c r="D279" s="33"/>
      <c r="E279" s="34" t="s">
        <v>787</v>
      </c>
      <c r="F279" s="35">
        <f>F280+F283</f>
        <v>10433.144999999999</v>
      </c>
      <c r="G279" s="35">
        <f>G280+G283</f>
        <v>11028.2165</v>
      </c>
      <c r="H279" s="35">
        <f t="shared" ref="H279:M279" si="134">H280+H283</f>
        <v>5449.7887300000002</v>
      </c>
      <c r="I279" s="63">
        <f t="shared" si="134"/>
        <v>245.72149999999999</v>
      </c>
      <c r="J279" s="63">
        <f t="shared" si="134"/>
        <v>0</v>
      </c>
      <c r="K279" s="35">
        <f t="shared" si="134"/>
        <v>0</v>
      </c>
      <c r="L279" s="35">
        <f t="shared" si="134"/>
        <v>0</v>
      </c>
      <c r="M279" s="35">
        <f t="shared" si="134"/>
        <v>11028.212530000001</v>
      </c>
      <c r="N279" s="78">
        <f t="shared" si="127"/>
        <v>99.999964001432147</v>
      </c>
    </row>
    <row r="280" spans="1:14" ht="31.5" x14ac:dyDescent="0.25">
      <c r="A280" s="33" t="s">
        <v>1170</v>
      </c>
      <c r="B280" s="33" t="s">
        <v>1392</v>
      </c>
      <c r="C280" s="33" t="s">
        <v>4</v>
      </c>
      <c r="D280" s="33"/>
      <c r="E280" s="34" t="s">
        <v>788</v>
      </c>
      <c r="F280" s="35">
        <f t="shared" ref="F280:M281" si="135">F281</f>
        <v>10283.144999999999</v>
      </c>
      <c r="G280" s="35">
        <f t="shared" si="135"/>
        <v>10283.145</v>
      </c>
      <c r="H280" s="35">
        <f t="shared" si="135"/>
        <v>5449.7887300000002</v>
      </c>
      <c r="I280" s="63">
        <f t="shared" si="135"/>
        <v>0</v>
      </c>
      <c r="J280" s="63">
        <f t="shared" si="135"/>
        <v>0</v>
      </c>
      <c r="K280" s="35">
        <f t="shared" si="135"/>
        <v>0</v>
      </c>
      <c r="L280" s="35">
        <f t="shared" si="135"/>
        <v>0</v>
      </c>
      <c r="M280" s="35">
        <f t="shared" si="135"/>
        <v>10283.141030000001</v>
      </c>
      <c r="N280" s="78">
        <f t="shared" si="127"/>
        <v>99.9999613931341</v>
      </c>
    </row>
    <row r="281" spans="1:14" ht="31.5" x14ac:dyDescent="0.25">
      <c r="A281" s="33" t="s">
        <v>1170</v>
      </c>
      <c r="B281" s="33" t="s">
        <v>1392</v>
      </c>
      <c r="C281" s="33" t="s">
        <v>4</v>
      </c>
      <c r="D281" s="33" t="s">
        <v>1111</v>
      </c>
      <c r="E281" s="34" t="s">
        <v>542</v>
      </c>
      <c r="F281" s="35">
        <f t="shared" si="135"/>
        <v>10283.144999999999</v>
      </c>
      <c r="G281" s="35">
        <f t="shared" si="135"/>
        <v>10283.145</v>
      </c>
      <c r="H281" s="35">
        <f t="shared" si="135"/>
        <v>5449.7887300000002</v>
      </c>
      <c r="I281" s="63">
        <f t="shared" si="135"/>
        <v>0</v>
      </c>
      <c r="J281" s="63">
        <f t="shared" si="135"/>
        <v>0</v>
      </c>
      <c r="K281" s="35">
        <f t="shared" si="135"/>
        <v>0</v>
      </c>
      <c r="L281" s="35">
        <f t="shared" si="135"/>
        <v>0</v>
      </c>
      <c r="M281" s="35">
        <f t="shared" si="135"/>
        <v>10283.141030000001</v>
      </c>
      <c r="N281" s="78">
        <f t="shared" si="127"/>
        <v>99.9999613931341</v>
      </c>
    </row>
    <row r="282" spans="1:14" ht="31.5" x14ac:dyDescent="0.25">
      <c r="A282" s="33" t="s">
        <v>1170</v>
      </c>
      <c r="B282" s="33" t="s">
        <v>1392</v>
      </c>
      <c r="C282" s="33" t="s">
        <v>4</v>
      </c>
      <c r="D282" s="33" t="s">
        <v>1112</v>
      </c>
      <c r="E282" s="34" t="s">
        <v>543</v>
      </c>
      <c r="F282" s="35">
        <f>10666-22.511+61.5-263.313-158.531</f>
        <v>10283.144999999999</v>
      </c>
      <c r="G282" s="35">
        <v>10283.145</v>
      </c>
      <c r="H282" s="35">
        <v>5449.7887300000002</v>
      </c>
      <c r="I282" s="63">
        <v>0</v>
      </c>
      <c r="J282" s="63">
        <v>0</v>
      </c>
      <c r="K282" s="35">
        <v>0</v>
      </c>
      <c r="L282" s="35">
        <v>0</v>
      </c>
      <c r="M282" s="35">
        <v>10283.141030000001</v>
      </c>
      <c r="N282" s="78">
        <f t="shared" si="127"/>
        <v>99.9999613931341</v>
      </c>
    </row>
    <row r="283" spans="1:14" ht="31.5" x14ac:dyDescent="0.25">
      <c r="A283" s="33" t="s">
        <v>1170</v>
      </c>
      <c r="B283" s="33" t="s">
        <v>1392</v>
      </c>
      <c r="C283" s="33" t="s">
        <v>1425</v>
      </c>
      <c r="D283" s="33"/>
      <c r="E283" s="34" t="s">
        <v>1426</v>
      </c>
      <c r="F283" s="35">
        <f>F284</f>
        <v>150</v>
      </c>
      <c r="G283" s="35">
        <f t="shared" ref="G283:G284" si="136">G284</f>
        <v>745.07150000000001</v>
      </c>
      <c r="H283" s="35">
        <f t="shared" ref="H283:M284" si="137">H284</f>
        <v>0</v>
      </c>
      <c r="I283" s="63">
        <f t="shared" si="137"/>
        <v>245.72149999999999</v>
      </c>
      <c r="J283" s="63">
        <f t="shared" si="137"/>
        <v>0</v>
      </c>
      <c r="K283" s="35">
        <f t="shared" si="137"/>
        <v>0</v>
      </c>
      <c r="L283" s="35">
        <f t="shared" si="137"/>
        <v>0</v>
      </c>
      <c r="M283" s="35">
        <f t="shared" si="137"/>
        <v>745.07150000000001</v>
      </c>
      <c r="N283" s="78">
        <f t="shared" si="127"/>
        <v>100</v>
      </c>
    </row>
    <row r="284" spans="1:14" ht="31.5" x14ac:dyDescent="0.25">
      <c r="A284" s="33" t="s">
        <v>1170</v>
      </c>
      <c r="B284" s="33" t="s">
        <v>1392</v>
      </c>
      <c r="C284" s="33" t="s">
        <v>1425</v>
      </c>
      <c r="D284" s="33" t="s">
        <v>1111</v>
      </c>
      <c r="E284" s="34" t="s">
        <v>542</v>
      </c>
      <c r="F284" s="35">
        <f>F285</f>
        <v>150</v>
      </c>
      <c r="G284" s="35">
        <f t="shared" si="136"/>
        <v>745.07150000000001</v>
      </c>
      <c r="H284" s="35">
        <f t="shared" si="137"/>
        <v>0</v>
      </c>
      <c r="I284" s="63">
        <f t="shared" si="137"/>
        <v>245.72149999999999</v>
      </c>
      <c r="J284" s="63">
        <f t="shared" si="137"/>
        <v>0</v>
      </c>
      <c r="K284" s="35">
        <f t="shared" si="137"/>
        <v>0</v>
      </c>
      <c r="L284" s="35">
        <f t="shared" si="137"/>
        <v>0</v>
      </c>
      <c r="M284" s="35">
        <f t="shared" si="137"/>
        <v>745.07150000000001</v>
      </c>
      <c r="N284" s="78">
        <f t="shared" si="127"/>
        <v>100</v>
      </c>
    </row>
    <row r="285" spans="1:14" ht="31.5" x14ac:dyDescent="0.25">
      <c r="A285" s="33" t="s">
        <v>1170</v>
      </c>
      <c r="B285" s="33" t="s">
        <v>1392</v>
      </c>
      <c r="C285" s="33" t="s">
        <v>1425</v>
      </c>
      <c r="D285" s="33" t="s">
        <v>1112</v>
      </c>
      <c r="E285" s="34" t="s">
        <v>543</v>
      </c>
      <c r="F285" s="35">
        <v>150</v>
      </c>
      <c r="G285" s="35">
        <v>745.07150000000001</v>
      </c>
      <c r="H285" s="35">
        <v>0</v>
      </c>
      <c r="I285" s="63">
        <v>245.72149999999999</v>
      </c>
      <c r="J285" s="63">
        <f>H285</f>
        <v>0</v>
      </c>
      <c r="K285" s="35">
        <v>0</v>
      </c>
      <c r="L285" s="35">
        <v>0</v>
      </c>
      <c r="M285" s="35">
        <v>745.07150000000001</v>
      </c>
      <c r="N285" s="78">
        <f t="shared" si="127"/>
        <v>100</v>
      </c>
    </row>
    <row r="286" spans="1:14" s="22" customFormat="1" ht="18.75" customHeight="1" x14ac:dyDescent="0.25">
      <c r="A286" s="25" t="s">
        <v>1170</v>
      </c>
      <c r="B286" s="25" t="s">
        <v>1137</v>
      </c>
      <c r="C286" s="25"/>
      <c r="D286" s="25"/>
      <c r="E286" s="26" t="s">
        <v>502</v>
      </c>
      <c r="F286" s="27">
        <f>F287+F311</f>
        <v>20515.961000000003</v>
      </c>
      <c r="G286" s="27">
        <f>G287+G311</f>
        <v>19915.961000000003</v>
      </c>
      <c r="H286" s="27">
        <f t="shared" ref="H286:M286" si="138">H287+H311</f>
        <v>13381.585499999999</v>
      </c>
      <c r="I286" s="61">
        <f t="shared" si="138"/>
        <v>315.39999999999998</v>
      </c>
      <c r="J286" s="61">
        <f t="shared" si="138"/>
        <v>227.625</v>
      </c>
      <c r="K286" s="27">
        <f t="shared" si="138"/>
        <v>0</v>
      </c>
      <c r="L286" s="27">
        <f t="shared" si="138"/>
        <v>0</v>
      </c>
      <c r="M286" s="27">
        <f t="shared" si="138"/>
        <v>19810.467519999998</v>
      </c>
      <c r="N286" s="78">
        <f t="shared" si="127"/>
        <v>99.470306855893099</v>
      </c>
    </row>
    <row r="287" spans="1:14" s="32" customFormat="1" ht="31.5" x14ac:dyDescent="0.25">
      <c r="A287" s="29" t="s">
        <v>1170</v>
      </c>
      <c r="B287" s="29" t="s">
        <v>1393</v>
      </c>
      <c r="C287" s="29"/>
      <c r="D287" s="29"/>
      <c r="E287" s="30" t="s">
        <v>526</v>
      </c>
      <c r="F287" s="31">
        <f>F288</f>
        <v>5287.2610000000004</v>
      </c>
      <c r="G287" s="31">
        <f t="shared" ref="G287:G288" si="139">G288</f>
        <v>4687.2610000000004</v>
      </c>
      <c r="H287" s="31">
        <f t="shared" ref="F287:M288" si="140">H288</f>
        <v>2589.5605</v>
      </c>
      <c r="I287" s="62">
        <f t="shared" si="140"/>
        <v>0</v>
      </c>
      <c r="J287" s="62">
        <f t="shared" si="140"/>
        <v>0</v>
      </c>
      <c r="K287" s="31">
        <f t="shared" si="140"/>
        <v>0</v>
      </c>
      <c r="L287" s="31">
        <f t="shared" si="140"/>
        <v>0</v>
      </c>
      <c r="M287" s="31">
        <f t="shared" si="140"/>
        <v>4581.7675199999994</v>
      </c>
      <c r="N287" s="79">
        <f t="shared" si="127"/>
        <v>97.749357673916577</v>
      </c>
    </row>
    <row r="288" spans="1:14" ht="31.5" x14ac:dyDescent="0.25">
      <c r="A288" s="33" t="s">
        <v>1170</v>
      </c>
      <c r="B288" s="33" t="s">
        <v>1393</v>
      </c>
      <c r="C288" s="33" t="s">
        <v>1172</v>
      </c>
      <c r="D288" s="33"/>
      <c r="E288" s="34" t="s">
        <v>769</v>
      </c>
      <c r="F288" s="35">
        <f t="shared" si="140"/>
        <v>5287.2610000000004</v>
      </c>
      <c r="G288" s="35">
        <f t="shared" si="139"/>
        <v>4687.2610000000004</v>
      </c>
      <c r="H288" s="35">
        <f t="shared" si="140"/>
        <v>2589.5605</v>
      </c>
      <c r="I288" s="63">
        <f t="shared" si="140"/>
        <v>0</v>
      </c>
      <c r="J288" s="63">
        <f t="shared" si="140"/>
        <v>0</v>
      </c>
      <c r="K288" s="35">
        <f t="shared" si="140"/>
        <v>0</v>
      </c>
      <c r="L288" s="35">
        <f t="shared" si="140"/>
        <v>0</v>
      </c>
      <c r="M288" s="35">
        <f t="shared" si="140"/>
        <v>4581.7675199999994</v>
      </c>
      <c r="N288" s="78">
        <f t="shared" si="127"/>
        <v>97.749357673916577</v>
      </c>
    </row>
    <row r="289" spans="1:14" ht="31.5" x14ac:dyDescent="0.25">
      <c r="A289" s="33" t="s">
        <v>1170</v>
      </c>
      <c r="B289" s="33" t="s">
        <v>1393</v>
      </c>
      <c r="C289" s="33" t="s">
        <v>6</v>
      </c>
      <c r="D289" s="33"/>
      <c r="E289" s="34" t="s">
        <v>770</v>
      </c>
      <c r="F289" s="35">
        <f>F290+F294+F299+F303+F307</f>
        <v>5287.2610000000004</v>
      </c>
      <c r="G289" s="35">
        <f>G290+G294+G299+G303+G307</f>
        <v>4687.2610000000004</v>
      </c>
      <c r="H289" s="35">
        <f t="shared" ref="H289:M289" si="141">H290+H294+H299+H303+H307</f>
        <v>2589.5605</v>
      </c>
      <c r="I289" s="63">
        <f t="shared" si="141"/>
        <v>0</v>
      </c>
      <c r="J289" s="63">
        <f t="shared" si="141"/>
        <v>0</v>
      </c>
      <c r="K289" s="35">
        <f t="shared" si="141"/>
        <v>0</v>
      </c>
      <c r="L289" s="35">
        <f t="shared" si="141"/>
        <v>0</v>
      </c>
      <c r="M289" s="35">
        <f t="shared" si="141"/>
        <v>4581.7675199999994</v>
      </c>
      <c r="N289" s="78">
        <f t="shared" si="127"/>
        <v>97.749357673916577</v>
      </c>
    </row>
    <row r="290" spans="1:14" ht="47.25" x14ac:dyDescent="0.25">
      <c r="A290" s="33" t="s">
        <v>1170</v>
      </c>
      <c r="B290" s="33" t="s">
        <v>1393</v>
      </c>
      <c r="C290" s="33" t="s">
        <v>7</v>
      </c>
      <c r="D290" s="33"/>
      <c r="E290" s="34" t="s">
        <v>771</v>
      </c>
      <c r="F290" s="35">
        <f t="shared" ref="F290:M292" si="142">F291</f>
        <v>1167.5</v>
      </c>
      <c r="G290" s="35">
        <f t="shared" si="142"/>
        <v>1167.5</v>
      </c>
      <c r="H290" s="35">
        <f t="shared" si="142"/>
        <v>580.5</v>
      </c>
      <c r="I290" s="63">
        <f t="shared" si="142"/>
        <v>0</v>
      </c>
      <c r="J290" s="63">
        <f t="shared" si="142"/>
        <v>0</v>
      </c>
      <c r="K290" s="35">
        <f t="shared" si="142"/>
        <v>0</v>
      </c>
      <c r="L290" s="35">
        <f t="shared" si="142"/>
        <v>0</v>
      </c>
      <c r="M290" s="35">
        <f t="shared" si="142"/>
        <v>1167.0999999999999</v>
      </c>
      <c r="N290" s="78">
        <f t="shared" si="127"/>
        <v>99.965738758029971</v>
      </c>
    </row>
    <row r="291" spans="1:14" ht="31.5" x14ac:dyDescent="0.25">
      <c r="A291" s="33" t="s">
        <v>1170</v>
      </c>
      <c r="B291" s="33" t="s">
        <v>1393</v>
      </c>
      <c r="C291" s="33" t="s">
        <v>12</v>
      </c>
      <c r="D291" s="33"/>
      <c r="E291" s="34" t="s">
        <v>772</v>
      </c>
      <c r="F291" s="35">
        <f t="shared" si="142"/>
        <v>1167.5</v>
      </c>
      <c r="G291" s="35">
        <f t="shared" si="142"/>
        <v>1167.5</v>
      </c>
      <c r="H291" s="35">
        <f t="shared" si="142"/>
        <v>580.5</v>
      </c>
      <c r="I291" s="63">
        <f t="shared" si="142"/>
        <v>0</v>
      </c>
      <c r="J291" s="63">
        <f t="shared" si="142"/>
        <v>0</v>
      </c>
      <c r="K291" s="35">
        <f t="shared" si="142"/>
        <v>0</v>
      </c>
      <c r="L291" s="35">
        <f t="shared" si="142"/>
        <v>0</v>
      </c>
      <c r="M291" s="35">
        <f t="shared" si="142"/>
        <v>1167.0999999999999</v>
      </c>
      <c r="N291" s="78">
        <f t="shared" si="127"/>
        <v>99.965738758029971</v>
      </c>
    </row>
    <row r="292" spans="1:14" ht="31.5" x14ac:dyDescent="0.25">
      <c r="A292" s="33" t="s">
        <v>1170</v>
      </c>
      <c r="B292" s="33" t="s">
        <v>1393</v>
      </c>
      <c r="C292" s="33" t="s">
        <v>12</v>
      </c>
      <c r="D292" s="33" t="s">
        <v>1111</v>
      </c>
      <c r="E292" s="34" t="s">
        <v>542</v>
      </c>
      <c r="F292" s="35">
        <f t="shared" si="142"/>
        <v>1167.5</v>
      </c>
      <c r="G292" s="35">
        <f t="shared" si="142"/>
        <v>1167.5</v>
      </c>
      <c r="H292" s="35">
        <f t="shared" si="142"/>
        <v>580.5</v>
      </c>
      <c r="I292" s="63">
        <f t="shared" si="142"/>
        <v>0</v>
      </c>
      <c r="J292" s="63">
        <f t="shared" si="142"/>
        <v>0</v>
      </c>
      <c r="K292" s="35">
        <f t="shared" si="142"/>
        <v>0</v>
      </c>
      <c r="L292" s="35">
        <f t="shared" si="142"/>
        <v>0</v>
      </c>
      <c r="M292" s="35">
        <f t="shared" si="142"/>
        <v>1167.0999999999999</v>
      </c>
      <c r="N292" s="78">
        <f t="shared" si="127"/>
        <v>99.965738758029971</v>
      </c>
    </row>
    <row r="293" spans="1:14" ht="31.5" x14ac:dyDescent="0.25">
      <c r="A293" s="33" t="s">
        <v>1170</v>
      </c>
      <c r="B293" s="33" t="s">
        <v>1393</v>
      </c>
      <c r="C293" s="33" t="s">
        <v>12</v>
      </c>
      <c r="D293" s="33" t="s">
        <v>1112</v>
      </c>
      <c r="E293" s="34" t="s">
        <v>543</v>
      </c>
      <c r="F293" s="35">
        <v>1167.5</v>
      </c>
      <c r="G293" s="35">
        <v>1167.5</v>
      </c>
      <c r="H293" s="35">
        <v>580.5</v>
      </c>
      <c r="I293" s="63">
        <v>0</v>
      </c>
      <c r="J293" s="63">
        <v>0</v>
      </c>
      <c r="K293" s="35">
        <v>0</v>
      </c>
      <c r="L293" s="35">
        <v>0</v>
      </c>
      <c r="M293" s="35">
        <v>1167.0999999999999</v>
      </c>
      <c r="N293" s="78">
        <f t="shared" si="127"/>
        <v>99.965738758029971</v>
      </c>
    </row>
    <row r="294" spans="1:14" ht="47.25" x14ac:dyDescent="0.25">
      <c r="A294" s="33" t="s">
        <v>1170</v>
      </c>
      <c r="B294" s="33" t="s">
        <v>1393</v>
      </c>
      <c r="C294" s="33" t="s">
        <v>17</v>
      </c>
      <c r="D294" s="33"/>
      <c r="E294" s="34" t="s">
        <v>774</v>
      </c>
      <c r="F294" s="35">
        <f t="shared" ref="F294:M295" si="143">F295</f>
        <v>577.96100000000001</v>
      </c>
      <c r="G294" s="35">
        <f t="shared" si="143"/>
        <v>577.96100000000001</v>
      </c>
      <c r="H294" s="35">
        <f t="shared" si="143"/>
        <v>577.96050000000002</v>
      </c>
      <c r="I294" s="63">
        <f t="shared" si="143"/>
        <v>0</v>
      </c>
      <c r="J294" s="63">
        <f t="shared" si="143"/>
        <v>0</v>
      </c>
      <c r="K294" s="35">
        <f t="shared" si="143"/>
        <v>0</v>
      </c>
      <c r="L294" s="35">
        <f t="shared" si="143"/>
        <v>0</v>
      </c>
      <c r="M294" s="35">
        <f t="shared" si="143"/>
        <v>577.96050000000002</v>
      </c>
      <c r="N294" s="78">
        <f t="shared" si="127"/>
        <v>99.999913488972439</v>
      </c>
    </row>
    <row r="295" spans="1:14" x14ac:dyDescent="0.25">
      <c r="A295" s="33" t="s">
        <v>1170</v>
      </c>
      <c r="B295" s="33" t="s">
        <v>1393</v>
      </c>
      <c r="C295" s="33" t="s">
        <v>13</v>
      </c>
      <c r="D295" s="33"/>
      <c r="E295" s="34" t="s">
        <v>775</v>
      </c>
      <c r="F295" s="35">
        <f t="shared" si="143"/>
        <v>577.96100000000001</v>
      </c>
      <c r="G295" s="35">
        <f t="shared" si="143"/>
        <v>577.96100000000001</v>
      </c>
      <c r="H295" s="35">
        <f t="shared" si="143"/>
        <v>577.96050000000002</v>
      </c>
      <c r="I295" s="63">
        <f t="shared" si="143"/>
        <v>0</v>
      </c>
      <c r="J295" s="63">
        <f t="shared" si="143"/>
        <v>0</v>
      </c>
      <c r="K295" s="35">
        <f t="shared" si="143"/>
        <v>0</v>
      </c>
      <c r="L295" s="35">
        <f t="shared" si="143"/>
        <v>0</v>
      </c>
      <c r="M295" s="35">
        <f t="shared" si="143"/>
        <v>577.96050000000002</v>
      </c>
      <c r="N295" s="78">
        <f t="shared" si="127"/>
        <v>99.999913488972439</v>
      </c>
    </row>
    <row r="296" spans="1:14" ht="31.5" x14ac:dyDescent="0.25">
      <c r="A296" s="33" t="s">
        <v>1170</v>
      </c>
      <c r="B296" s="33" t="s">
        <v>1393</v>
      </c>
      <c r="C296" s="33" t="s">
        <v>13</v>
      </c>
      <c r="D296" s="33" t="s">
        <v>18</v>
      </c>
      <c r="E296" s="34" t="s">
        <v>552</v>
      </c>
      <c r="F296" s="35">
        <f>F298</f>
        <v>577.96100000000001</v>
      </c>
      <c r="G296" s="35">
        <f>G298+G297</f>
        <v>577.96100000000001</v>
      </c>
      <c r="H296" s="35">
        <f t="shared" ref="H296:M296" si="144">H298+H297</f>
        <v>577.96050000000002</v>
      </c>
      <c r="I296" s="63">
        <f t="shared" si="144"/>
        <v>0</v>
      </c>
      <c r="J296" s="63">
        <f t="shared" si="144"/>
        <v>0</v>
      </c>
      <c r="K296" s="35">
        <f t="shared" si="144"/>
        <v>0</v>
      </c>
      <c r="L296" s="35">
        <f t="shared" si="144"/>
        <v>0</v>
      </c>
      <c r="M296" s="35">
        <f t="shared" si="144"/>
        <v>577.96050000000002</v>
      </c>
      <c r="N296" s="78">
        <f t="shared" si="127"/>
        <v>99.999913488972439</v>
      </c>
    </row>
    <row r="297" spans="1:14" x14ac:dyDescent="0.25">
      <c r="A297" s="33" t="s">
        <v>1170</v>
      </c>
      <c r="B297" s="33" t="s">
        <v>1393</v>
      </c>
      <c r="C297" s="33" t="s">
        <v>13</v>
      </c>
      <c r="D297" s="33" t="s">
        <v>30</v>
      </c>
      <c r="E297" s="34" t="s">
        <v>554</v>
      </c>
      <c r="F297" s="35">
        <v>0</v>
      </c>
      <c r="G297" s="35">
        <v>118.6135</v>
      </c>
      <c r="H297" s="35">
        <v>118.613</v>
      </c>
      <c r="I297" s="63">
        <v>0</v>
      </c>
      <c r="J297" s="63">
        <v>0</v>
      </c>
      <c r="K297" s="35">
        <v>0</v>
      </c>
      <c r="L297" s="35">
        <v>0</v>
      </c>
      <c r="M297" s="35">
        <v>118.613</v>
      </c>
      <c r="N297" s="78">
        <f t="shared" si="127"/>
        <v>99.999578462822527</v>
      </c>
    </row>
    <row r="298" spans="1:14" ht="47.25" x14ac:dyDescent="0.25">
      <c r="A298" s="33" t="s">
        <v>1170</v>
      </c>
      <c r="B298" s="33" t="s">
        <v>1393</v>
      </c>
      <c r="C298" s="33" t="s">
        <v>13</v>
      </c>
      <c r="D298" s="33" t="s">
        <v>14</v>
      </c>
      <c r="E298" s="34" t="s">
        <v>555</v>
      </c>
      <c r="F298" s="35">
        <f>673.6-95.639</f>
        <v>577.96100000000001</v>
      </c>
      <c r="G298" s="35">
        <v>459.34750000000003</v>
      </c>
      <c r="H298" s="35">
        <v>459.34750000000003</v>
      </c>
      <c r="I298" s="63">
        <v>0</v>
      </c>
      <c r="J298" s="63">
        <v>0</v>
      </c>
      <c r="K298" s="35">
        <v>0</v>
      </c>
      <c r="L298" s="35">
        <v>0</v>
      </c>
      <c r="M298" s="35">
        <v>459.34750000000003</v>
      </c>
      <c r="N298" s="78">
        <f t="shared" si="127"/>
        <v>100</v>
      </c>
    </row>
    <row r="299" spans="1:14" ht="31.5" x14ac:dyDescent="0.25">
      <c r="A299" s="33" t="s">
        <v>1170</v>
      </c>
      <c r="B299" s="33" t="s">
        <v>1393</v>
      </c>
      <c r="C299" s="33" t="s">
        <v>19</v>
      </c>
      <c r="D299" s="33"/>
      <c r="E299" s="34" t="s">
        <v>776</v>
      </c>
      <c r="F299" s="35">
        <f t="shared" ref="F299:M301" si="145">F300</f>
        <v>1047.8</v>
      </c>
      <c r="G299" s="35">
        <f t="shared" si="145"/>
        <v>1047.8</v>
      </c>
      <c r="H299" s="35">
        <f t="shared" si="145"/>
        <v>695.8</v>
      </c>
      <c r="I299" s="63">
        <f t="shared" si="145"/>
        <v>0</v>
      </c>
      <c r="J299" s="63">
        <f t="shared" si="145"/>
        <v>0</v>
      </c>
      <c r="K299" s="35">
        <f t="shared" si="145"/>
        <v>0</v>
      </c>
      <c r="L299" s="35">
        <f t="shared" si="145"/>
        <v>0</v>
      </c>
      <c r="M299" s="35">
        <f t="shared" si="145"/>
        <v>985.83</v>
      </c>
      <c r="N299" s="78">
        <f t="shared" si="127"/>
        <v>94.085703378507361</v>
      </c>
    </row>
    <row r="300" spans="1:14" x14ac:dyDescent="0.25">
      <c r="A300" s="33" t="s">
        <v>1170</v>
      </c>
      <c r="B300" s="33" t="s">
        <v>1393</v>
      </c>
      <c r="C300" s="33" t="s">
        <v>15</v>
      </c>
      <c r="D300" s="33"/>
      <c r="E300" s="34" t="s">
        <v>777</v>
      </c>
      <c r="F300" s="35">
        <f t="shared" si="145"/>
        <v>1047.8</v>
      </c>
      <c r="G300" s="35">
        <f t="shared" si="145"/>
        <v>1047.8</v>
      </c>
      <c r="H300" s="35">
        <f t="shared" si="145"/>
        <v>695.8</v>
      </c>
      <c r="I300" s="63">
        <f t="shared" si="145"/>
        <v>0</v>
      </c>
      <c r="J300" s="63">
        <f t="shared" si="145"/>
        <v>0</v>
      </c>
      <c r="K300" s="35">
        <f t="shared" si="145"/>
        <v>0</v>
      </c>
      <c r="L300" s="35">
        <f t="shared" si="145"/>
        <v>0</v>
      </c>
      <c r="M300" s="35">
        <f t="shared" si="145"/>
        <v>985.83</v>
      </c>
      <c r="N300" s="78">
        <f t="shared" si="127"/>
        <v>94.085703378507361</v>
      </c>
    </row>
    <row r="301" spans="1:14" ht="31.5" x14ac:dyDescent="0.25">
      <c r="A301" s="33" t="s">
        <v>1170</v>
      </c>
      <c r="B301" s="33" t="s">
        <v>1393</v>
      </c>
      <c r="C301" s="33" t="s">
        <v>15</v>
      </c>
      <c r="D301" s="33" t="s">
        <v>1111</v>
      </c>
      <c r="E301" s="34" t="s">
        <v>542</v>
      </c>
      <c r="F301" s="35">
        <f t="shared" si="145"/>
        <v>1047.8</v>
      </c>
      <c r="G301" s="35">
        <f t="shared" si="145"/>
        <v>1047.8</v>
      </c>
      <c r="H301" s="35">
        <f t="shared" si="145"/>
        <v>695.8</v>
      </c>
      <c r="I301" s="63">
        <f t="shared" si="145"/>
        <v>0</v>
      </c>
      <c r="J301" s="63">
        <f t="shared" si="145"/>
        <v>0</v>
      </c>
      <c r="K301" s="35">
        <f t="shared" si="145"/>
        <v>0</v>
      </c>
      <c r="L301" s="35">
        <f t="shared" si="145"/>
        <v>0</v>
      </c>
      <c r="M301" s="35">
        <f t="shared" si="145"/>
        <v>985.83</v>
      </c>
      <c r="N301" s="78">
        <f t="shared" si="127"/>
        <v>94.085703378507361</v>
      </c>
    </row>
    <row r="302" spans="1:14" ht="31.5" x14ac:dyDescent="0.25">
      <c r="A302" s="33" t="s">
        <v>1170</v>
      </c>
      <c r="B302" s="33" t="s">
        <v>1393</v>
      </c>
      <c r="C302" s="33" t="s">
        <v>15</v>
      </c>
      <c r="D302" s="33" t="s">
        <v>1112</v>
      </c>
      <c r="E302" s="34" t="s">
        <v>543</v>
      </c>
      <c r="F302" s="35">
        <v>1047.8</v>
      </c>
      <c r="G302" s="35">
        <v>1047.8</v>
      </c>
      <c r="H302" s="35">
        <v>695.8</v>
      </c>
      <c r="I302" s="63">
        <v>0</v>
      </c>
      <c r="J302" s="63">
        <v>0</v>
      </c>
      <c r="K302" s="35">
        <v>0</v>
      </c>
      <c r="L302" s="35">
        <v>0</v>
      </c>
      <c r="M302" s="35">
        <v>985.83</v>
      </c>
      <c r="N302" s="78">
        <f t="shared" si="127"/>
        <v>94.085703378507361</v>
      </c>
    </row>
    <row r="303" spans="1:14" ht="31.5" x14ac:dyDescent="0.25">
      <c r="A303" s="33" t="s">
        <v>1170</v>
      </c>
      <c r="B303" s="33" t="s">
        <v>1393</v>
      </c>
      <c r="C303" s="33" t="s">
        <v>20</v>
      </c>
      <c r="D303" s="33"/>
      <c r="E303" s="34" t="s">
        <v>778</v>
      </c>
      <c r="F303" s="35">
        <f t="shared" ref="F303:M305" si="146">F304</f>
        <v>2494</v>
      </c>
      <c r="G303" s="35">
        <f t="shared" si="146"/>
        <v>1894</v>
      </c>
      <c r="H303" s="35">
        <f t="shared" si="146"/>
        <v>735.3</v>
      </c>
      <c r="I303" s="63">
        <f t="shared" si="146"/>
        <v>0</v>
      </c>
      <c r="J303" s="63">
        <f t="shared" si="146"/>
        <v>0</v>
      </c>
      <c r="K303" s="35">
        <f t="shared" si="146"/>
        <v>0</v>
      </c>
      <c r="L303" s="35">
        <f t="shared" si="146"/>
        <v>0</v>
      </c>
      <c r="M303" s="35">
        <f t="shared" si="146"/>
        <v>1850.8770199999999</v>
      </c>
      <c r="N303" s="78">
        <f t="shared" si="127"/>
        <v>97.723179514255548</v>
      </c>
    </row>
    <row r="304" spans="1:14" ht="31.5" x14ac:dyDescent="0.25">
      <c r="A304" s="33" t="s">
        <v>1170</v>
      </c>
      <c r="B304" s="33" t="s">
        <v>1393</v>
      </c>
      <c r="C304" s="33" t="s">
        <v>16</v>
      </c>
      <c r="D304" s="33"/>
      <c r="E304" s="34" t="s">
        <v>779</v>
      </c>
      <c r="F304" s="35">
        <f t="shared" si="146"/>
        <v>2494</v>
      </c>
      <c r="G304" s="35">
        <f t="shared" si="146"/>
        <v>1894</v>
      </c>
      <c r="H304" s="35">
        <f t="shared" si="146"/>
        <v>735.3</v>
      </c>
      <c r="I304" s="63">
        <f t="shared" si="146"/>
        <v>0</v>
      </c>
      <c r="J304" s="63">
        <f t="shared" si="146"/>
        <v>0</v>
      </c>
      <c r="K304" s="35">
        <f t="shared" si="146"/>
        <v>0</v>
      </c>
      <c r="L304" s="35">
        <f t="shared" si="146"/>
        <v>0</v>
      </c>
      <c r="M304" s="35">
        <f t="shared" si="146"/>
        <v>1850.8770199999999</v>
      </c>
      <c r="N304" s="78">
        <f t="shared" si="127"/>
        <v>97.723179514255548</v>
      </c>
    </row>
    <row r="305" spans="1:15" ht="31.5" x14ac:dyDescent="0.25">
      <c r="A305" s="33" t="s">
        <v>1170</v>
      </c>
      <c r="B305" s="33" t="s">
        <v>1393</v>
      </c>
      <c r="C305" s="33" t="s">
        <v>16</v>
      </c>
      <c r="D305" s="33" t="s">
        <v>1111</v>
      </c>
      <c r="E305" s="34" t="s">
        <v>542</v>
      </c>
      <c r="F305" s="35">
        <f t="shared" si="146"/>
        <v>2494</v>
      </c>
      <c r="G305" s="35">
        <f t="shared" si="146"/>
        <v>1894</v>
      </c>
      <c r="H305" s="35">
        <f t="shared" si="146"/>
        <v>735.3</v>
      </c>
      <c r="I305" s="63">
        <f t="shared" si="146"/>
        <v>0</v>
      </c>
      <c r="J305" s="63">
        <f t="shared" si="146"/>
        <v>0</v>
      </c>
      <c r="K305" s="35">
        <f t="shared" si="146"/>
        <v>0</v>
      </c>
      <c r="L305" s="35">
        <f t="shared" si="146"/>
        <v>0</v>
      </c>
      <c r="M305" s="35">
        <f t="shared" si="146"/>
        <v>1850.8770199999999</v>
      </c>
      <c r="N305" s="78">
        <f t="shared" si="127"/>
        <v>97.723179514255548</v>
      </c>
    </row>
    <row r="306" spans="1:15" ht="31.5" x14ac:dyDescent="0.25">
      <c r="A306" s="33" t="s">
        <v>1170</v>
      </c>
      <c r="B306" s="33" t="s">
        <v>1393</v>
      </c>
      <c r="C306" s="33" t="s">
        <v>16</v>
      </c>
      <c r="D306" s="33" t="s">
        <v>1112</v>
      </c>
      <c r="E306" s="34" t="s">
        <v>543</v>
      </c>
      <c r="F306" s="35">
        <v>2494</v>
      </c>
      <c r="G306" s="35">
        <v>1894</v>
      </c>
      <c r="H306" s="35">
        <v>735.3</v>
      </c>
      <c r="I306" s="63">
        <v>0</v>
      </c>
      <c r="J306" s="63">
        <v>0</v>
      </c>
      <c r="K306" s="35">
        <v>0</v>
      </c>
      <c r="L306" s="35">
        <v>0</v>
      </c>
      <c r="M306" s="35">
        <v>1850.8770199999999</v>
      </c>
      <c r="N306" s="78">
        <f t="shared" si="127"/>
        <v>97.723179514255548</v>
      </c>
    </row>
    <row r="307" spans="1:15" ht="31.5" hidden="1" x14ac:dyDescent="0.25">
      <c r="A307" s="33" t="s">
        <v>1170</v>
      </c>
      <c r="B307" s="33" t="s">
        <v>1393</v>
      </c>
      <c r="C307" s="33" t="s">
        <v>1753</v>
      </c>
      <c r="D307" s="33"/>
      <c r="E307" s="34" t="s">
        <v>1754</v>
      </c>
      <c r="F307" s="35">
        <f>F308</f>
        <v>0</v>
      </c>
      <c r="G307" s="35">
        <f t="shared" ref="G307:G309" si="147">G308</f>
        <v>0</v>
      </c>
      <c r="H307" s="35">
        <f t="shared" ref="H307:M309" si="148">H308</f>
        <v>0</v>
      </c>
      <c r="I307" s="63">
        <f t="shared" si="148"/>
        <v>0</v>
      </c>
      <c r="J307" s="63">
        <f t="shared" si="148"/>
        <v>0</v>
      </c>
      <c r="K307" s="35">
        <f t="shared" si="148"/>
        <v>0</v>
      </c>
      <c r="L307" s="35">
        <f t="shared" si="148"/>
        <v>0</v>
      </c>
      <c r="M307" s="35">
        <f t="shared" si="148"/>
        <v>0</v>
      </c>
      <c r="N307" s="78">
        <v>0</v>
      </c>
      <c r="O307" s="22">
        <v>1</v>
      </c>
    </row>
    <row r="308" spans="1:15" hidden="1" x14ac:dyDescent="0.25">
      <c r="A308" s="33" t="s">
        <v>1170</v>
      </c>
      <c r="B308" s="33" t="s">
        <v>1393</v>
      </c>
      <c r="C308" s="33" t="s">
        <v>1755</v>
      </c>
      <c r="D308" s="33"/>
      <c r="E308" s="34" t="s">
        <v>1756</v>
      </c>
      <c r="F308" s="35">
        <f>F309</f>
        <v>0</v>
      </c>
      <c r="G308" s="35">
        <f t="shared" si="147"/>
        <v>0</v>
      </c>
      <c r="H308" s="35">
        <f t="shared" si="148"/>
        <v>0</v>
      </c>
      <c r="I308" s="63">
        <f t="shared" si="148"/>
        <v>0</v>
      </c>
      <c r="J308" s="63">
        <f t="shared" si="148"/>
        <v>0</v>
      </c>
      <c r="K308" s="35">
        <f t="shared" si="148"/>
        <v>0</v>
      </c>
      <c r="L308" s="35">
        <f t="shared" si="148"/>
        <v>0</v>
      </c>
      <c r="M308" s="35">
        <f t="shared" si="148"/>
        <v>0</v>
      </c>
      <c r="N308" s="78">
        <v>0</v>
      </c>
      <c r="O308" s="22">
        <v>1</v>
      </c>
    </row>
    <row r="309" spans="1:15" ht="31.5" hidden="1" x14ac:dyDescent="0.25">
      <c r="A309" s="33" t="s">
        <v>1170</v>
      </c>
      <c r="B309" s="33" t="s">
        <v>1393</v>
      </c>
      <c r="C309" s="33" t="s">
        <v>1755</v>
      </c>
      <c r="D309" s="33" t="s">
        <v>1111</v>
      </c>
      <c r="E309" s="34" t="s">
        <v>542</v>
      </c>
      <c r="F309" s="35">
        <f>F310</f>
        <v>0</v>
      </c>
      <c r="G309" s="35">
        <f t="shared" si="147"/>
        <v>0</v>
      </c>
      <c r="H309" s="35">
        <f t="shared" si="148"/>
        <v>0</v>
      </c>
      <c r="I309" s="63">
        <f t="shared" si="148"/>
        <v>0</v>
      </c>
      <c r="J309" s="63">
        <f t="shared" si="148"/>
        <v>0</v>
      </c>
      <c r="K309" s="35">
        <f t="shared" si="148"/>
        <v>0</v>
      </c>
      <c r="L309" s="35">
        <f t="shared" si="148"/>
        <v>0</v>
      </c>
      <c r="M309" s="35">
        <f t="shared" si="148"/>
        <v>0</v>
      </c>
      <c r="N309" s="78">
        <v>0</v>
      </c>
      <c r="O309" s="22">
        <v>1</v>
      </c>
    </row>
    <row r="310" spans="1:15" ht="31.5" hidden="1" x14ac:dyDescent="0.25">
      <c r="A310" s="33" t="s">
        <v>1170</v>
      </c>
      <c r="B310" s="33" t="s">
        <v>1393</v>
      </c>
      <c r="C310" s="33" t="s">
        <v>1755</v>
      </c>
      <c r="D310" s="33" t="s">
        <v>1112</v>
      </c>
      <c r="E310" s="34" t="s">
        <v>543</v>
      </c>
      <c r="F310" s="35">
        <f>232.8-232.8</f>
        <v>0</v>
      </c>
      <c r="G310" s="35">
        <v>0</v>
      </c>
      <c r="H310" s="35">
        <v>0</v>
      </c>
      <c r="I310" s="63">
        <v>0</v>
      </c>
      <c r="J310" s="63">
        <v>0</v>
      </c>
      <c r="K310" s="35">
        <v>0</v>
      </c>
      <c r="L310" s="35">
        <v>0</v>
      </c>
      <c r="M310" s="35">
        <v>0</v>
      </c>
      <c r="N310" s="78">
        <v>0</v>
      </c>
      <c r="O310" s="22">
        <v>1</v>
      </c>
    </row>
    <row r="311" spans="1:15" s="32" customFormat="1" ht="31.5" x14ac:dyDescent="0.25">
      <c r="A311" s="29" t="s">
        <v>1170</v>
      </c>
      <c r="B311" s="29" t="s">
        <v>1394</v>
      </c>
      <c r="C311" s="29"/>
      <c r="D311" s="29"/>
      <c r="E311" s="30" t="s">
        <v>527</v>
      </c>
      <c r="F311" s="31">
        <f>F312+F319</f>
        <v>15228.7</v>
      </c>
      <c r="G311" s="31">
        <f>G312+G319</f>
        <v>15228.7</v>
      </c>
      <c r="H311" s="31">
        <f t="shared" ref="H311:M311" si="149">H312+H319</f>
        <v>10792.025</v>
      </c>
      <c r="I311" s="62">
        <f t="shared" si="149"/>
        <v>315.39999999999998</v>
      </c>
      <c r="J311" s="62">
        <f t="shared" si="149"/>
        <v>227.625</v>
      </c>
      <c r="K311" s="31">
        <f t="shared" si="149"/>
        <v>0</v>
      </c>
      <c r="L311" s="31">
        <f t="shared" si="149"/>
        <v>0</v>
      </c>
      <c r="M311" s="31">
        <f t="shared" si="149"/>
        <v>15228.7</v>
      </c>
      <c r="N311" s="79">
        <f t="shared" si="127"/>
        <v>100</v>
      </c>
    </row>
    <row r="312" spans="1:15" ht="31.5" x14ac:dyDescent="0.25">
      <c r="A312" s="33" t="s">
        <v>1170</v>
      </c>
      <c r="B312" s="33" t="s">
        <v>1394</v>
      </c>
      <c r="C312" s="33" t="s">
        <v>1122</v>
      </c>
      <c r="D312" s="33"/>
      <c r="E312" s="34" t="s">
        <v>1885</v>
      </c>
      <c r="F312" s="35">
        <f t="shared" ref="F312:M313" si="150">F313</f>
        <v>315.39999999999998</v>
      </c>
      <c r="G312" s="35">
        <f t="shared" si="150"/>
        <v>315.39999999999998</v>
      </c>
      <c r="H312" s="35">
        <f t="shared" si="150"/>
        <v>227.625</v>
      </c>
      <c r="I312" s="63">
        <f t="shared" si="150"/>
        <v>315.39999999999998</v>
      </c>
      <c r="J312" s="63">
        <f t="shared" si="150"/>
        <v>227.625</v>
      </c>
      <c r="K312" s="35">
        <f t="shared" si="150"/>
        <v>0</v>
      </c>
      <c r="L312" s="35">
        <f t="shared" si="150"/>
        <v>0</v>
      </c>
      <c r="M312" s="35">
        <f t="shared" si="150"/>
        <v>315.39999999999998</v>
      </c>
      <c r="N312" s="78">
        <f t="shared" si="127"/>
        <v>100</v>
      </c>
    </row>
    <row r="313" spans="1:15" x14ac:dyDescent="0.25">
      <c r="A313" s="33" t="s">
        <v>1170</v>
      </c>
      <c r="B313" s="33" t="s">
        <v>1394</v>
      </c>
      <c r="C313" s="33" t="s">
        <v>1123</v>
      </c>
      <c r="D313" s="33"/>
      <c r="E313" s="34" t="s">
        <v>1175</v>
      </c>
      <c r="F313" s="35">
        <f t="shared" si="150"/>
        <v>315.39999999999998</v>
      </c>
      <c r="G313" s="35">
        <f t="shared" si="150"/>
        <v>315.39999999999998</v>
      </c>
      <c r="H313" s="35">
        <f t="shared" si="150"/>
        <v>227.625</v>
      </c>
      <c r="I313" s="63">
        <f t="shared" si="150"/>
        <v>315.39999999999998</v>
      </c>
      <c r="J313" s="63">
        <f t="shared" si="150"/>
        <v>227.625</v>
      </c>
      <c r="K313" s="35">
        <f t="shared" si="150"/>
        <v>0</v>
      </c>
      <c r="L313" s="35">
        <f t="shared" si="150"/>
        <v>0</v>
      </c>
      <c r="M313" s="35">
        <f t="shared" si="150"/>
        <v>315.39999999999998</v>
      </c>
      <c r="N313" s="78">
        <f t="shared" si="127"/>
        <v>100</v>
      </c>
    </row>
    <row r="314" spans="1:15" ht="78.75" x14ac:dyDescent="0.25">
      <c r="A314" s="33" t="s">
        <v>1170</v>
      </c>
      <c r="B314" s="33" t="s">
        <v>1394</v>
      </c>
      <c r="C314" s="33" t="s">
        <v>21</v>
      </c>
      <c r="D314" s="33"/>
      <c r="E314" s="34" t="s">
        <v>1173</v>
      </c>
      <c r="F314" s="35">
        <f>F315+F317</f>
        <v>315.39999999999998</v>
      </c>
      <c r="G314" s="35">
        <f>G315+G317</f>
        <v>315.39999999999998</v>
      </c>
      <c r="H314" s="35">
        <f t="shared" ref="H314:M314" si="151">H315+H317</f>
        <v>227.625</v>
      </c>
      <c r="I314" s="63">
        <f t="shared" si="151"/>
        <v>315.39999999999998</v>
      </c>
      <c r="J314" s="63">
        <f t="shared" si="151"/>
        <v>227.625</v>
      </c>
      <c r="K314" s="35">
        <f t="shared" si="151"/>
        <v>0</v>
      </c>
      <c r="L314" s="35">
        <f t="shared" si="151"/>
        <v>0</v>
      </c>
      <c r="M314" s="35">
        <f t="shared" si="151"/>
        <v>315.39999999999998</v>
      </c>
      <c r="N314" s="78">
        <f t="shared" si="127"/>
        <v>100</v>
      </c>
    </row>
    <row r="315" spans="1:15" ht="78.75" x14ac:dyDescent="0.25">
      <c r="A315" s="33" t="s">
        <v>1170</v>
      </c>
      <c r="B315" s="33" t="s">
        <v>1394</v>
      </c>
      <c r="C315" s="33" t="s">
        <v>21</v>
      </c>
      <c r="D315" s="33" t="s">
        <v>1118</v>
      </c>
      <c r="E315" s="34" t="s">
        <v>539</v>
      </c>
      <c r="F315" s="35">
        <f t="shared" ref="F315:M315" si="152">F316</f>
        <v>283.5</v>
      </c>
      <c r="G315" s="35">
        <f t="shared" si="152"/>
        <v>283.5</v>
      </c>
      <c r="H315" s="35">
        <f t="shared" si="152"/>
        <v>212.625</v>
      </c>
      <c r="I315" s="63">
        <f t="shared" si="152"/>
        <v>283.5</v>
      </c>
      <c r="J315" s="63">
        <f t="shared" si="152"/>
        <v>212.625</v>
      </c>
      <c r="K315" s="35">
        <f t="shared" si="152"/>
        <v>0</v>
      </c>
      <c r="L315" s="35">
        <f t="shared" si="152"/>
        <v>0</v>
      </c>
      <c r="M315" s="35">
        <f t="shared" si="152"/>
        <v>283.5</v>
      </c>
      <c r="N315" s="78">
        <f t="shared" si="127"/>
        <v>100</v>
      </c>
    </row>
    <row r="316" spans="1:15" ht="31.5" x14ac:dyDescent="0.25">
      <c r="A316" s="33" t="s">
        <v>1170</v>
      </c>
      <c r="B316" s="33" t="s">
        <v>1394</v>
      </c>
      <c r="C316" s="33" t="s">
        <v>21</v>
      </c>
      <c r="D316" s="33" t="s">
        <v>1128</v>
      </c>
      <c r="E316" s="34" t="s">
        <v>541</v>
      </c>
      <c r="F316" s="35">
        <v>283.5</v>
      </c>
      <c r="G316" s="35">
        <v>283.5</v>
      </c>
      <c r="H316" s="35">
        <v>212.625</v>
      </c>
      <c r="I316" s="63">
        <v>283.5</v>
      </c>
      <c r="J316" s="63">
        <f>H316</f>
        <v>212.625</v>
      </c>
      <c r="K316" s="35">
        <v>0</v>
      </c>
      <c r="L316" s="35">
        <v>0</v>
      </c>
      <c r="M316" s="35">
        <v>283.5</v>
      </c>
      <c r="N316" s="78">
        <f t="shared" si="127"/>
        <v>100</v>
      </c>
    </row>
    <row r="317" spans="1:15" ht="31.5" x14ac:dyDescent="0.25">
      <c r="A317" s="33" t="s">
        <v>1170</v>
      </c>
      <c r="B317" s="33" t="s">
        <v>1394</v>
      </c>
      <c r="C317" s="33" t="s">
        <v>21</v>
      </c>
      <c r="D317" s="33" t="s">
        <v>1111</v>
      </c>
      <c r="E317" s="34" t="s">
        <v>542</v>
      </c>
      <c r="F317" s="35">
        <f t="shared" ref="F317:M317" si="153">F318</f>
        <v>31.9</v>
      </c>
      <c r="G317" s="35">
        <f t="shared" si="153"/>
        <v>31.9</v>
      </c>
      <c r="H317" s="35">
        <f t="shared" si="153"/>
        <v>15</v>
      </c>
      <c r="I317" s="63">
        <f t="shared" si="153"/>
        <v>31.9</v>
      </c>
      <c r="J317" s="63">
        <f t="shared" si="153"/>
        <v>15</v>
      </c>
      <c r="K317" s="35">
        <f t="shared" si="153"/>
        <v>0</v>
      </c>
      <c r="L317" s="35">
        <f t="shared" si="153"/>
        <v>0</v>
      </c>
      <c r="M317" s="35">
        <f t="shared" si="153"/>
        <v>31.9</v>
      </c>
      <c r="N317" s="78">
        <f t="shared" si="127"/>
        <v>100</v>
      </c>
    </row>
    <row r="318" spans="1:15" ht="31.5" x14ac:dyDescent="0.25">
      <c r="A318" s="33" t="s">
        <v>1170</v>
      </c>
      <c r="B318" s="33" t="s">
        <v>1394</v>
      </c>
      <c r="C318" s="33" t="s">
        <v>21</v>
      </c>
      <c r="D318" s="33" t="s">
        <v>1112</v>
      </c>
      <c r="E318" s="34" t="s">
        <v>543</v>
      </c>
      <c r="F318" s="35">
        <v>31.9</v>
      </c>
      <c r="G318" s="35">
        <v>31.9</v>
      </c>
      <c r="H318" s="35">
        <v>15</v>
      </c>
      <c r="I318" s="63">
        <v>31.9</v>
      </c>
      <c r="J318" s="63">
        <f>H318</f>
        <v>15</v>
      </c>
      <c r="K318" s="35">
        <v>0</v>
      </c>
      <c r="L318" s="35">
        <v>0</v>
      </c>
      <c r="M318" s="35">
        <v>31.9</v>
      </c>
      <c r="N318" s="78">
        <f t="shared" si="127"/>
        <v>100</v>
      </c>
    </row>
    <row r="319" spans="1:15" ht="31.5" x14ac:dyDescent="0.25">
      <c r="A319" s="33" t="s">
        <v>1170</v>
      </c>
      <c r="B319" s="33" t="s">
        <v>1394</v>
      </c>
      <c r="C319" s="33" t="s">
        <v>1125</v>
      </c>
      <c r="D319" s="33"/>
      <c r="E319" s="34" t="s">
        <v>1207</v>
      </c>
      <c r="F319" s="35">
        <f t="shared" ref="F319:M319" si="154">F320</f>
        <v>14913.300000000001</v>
      </c>
      <c r="G319" s="35">
        <f t="shared" si="154"/>
        <v>14913.300000000001</v>
      </c>
      <c r="H319" s="35">
        <f t="shared" si="154"/>
        <v>10564.4</v>
      </c>
      <c r="I319" s="63">
        <f t="shared" si="154"/>
        <v>0</v>
      </c>
      <c r="J319" s="63">
        <f t="shared" si="154"/>
        <v>0</v>
      </c>
      <c r="K319" s="35">
        <f t="shared" si="154"/>
        <v>0</v>
      </c>
      <c r="L319" s="35">
        <f t="shared" si="154"/>
        <v>0</v>
      </c>
      <c r="M319" s="35">
        <f t="shared" si="154"/>
        <v>14913.300000000001</v>
      </c>
      <c r="N319" s="78">
        <f t="shared" si="127"/>
        <v>100</v>
      </c>
    </row>
    <row r="320" spans="1:15" ht="31.5" x14ac:dyDescent="0.25">
      <c r="A320" s="33" t="s">
        <v>1170</v>
      </c>
      <c r="B320" s="33" t="s">
        <v>1394</v>
      </c>
      <c r="C320" s="33" t="s">
        <v>1126</v>
      </c>
      <c r="D320" s="33"/>
      <c r="E320" s="34" t="s">
        <v>1210</v>
      </c>
      <c r="F320" s="35">
        <f>F321+F324</f>
        <v>14913.300000000001</v>
      </c>
      <c r="G320" s="35">
        <f>G321+G324</f>
        <v>14913.300000000001</v>
      </c>
      <c r="H320" s="35">
        <f t="shared" ref="H320:M320" si="155">H321+H324</f>
        <v>10564.4</v>
      </c>
      <c r="I320" s="63">
        <f t="shared" si="155"/>
        <v>0</v>
      </c>
      <c r="J320" s="63">
        <f t="shared" si="155"/>
        <v>0</v>
      </c>
      <c r="K320" s="35">
        <f t="shared" si="155"/>
        <v>0</v>
      </c>
      <c r="L320" s="35">
        <f t="shared" si="155"/>
        <v>0</v>
      </c>
      <c r="M320" s="35">
        <f t="shared" si="155"/>
        <v>14913.300000000001</v>
      </c>
      <c r="N320" s="78">
        <f t="shared" si="127"/>
        <v>100</v>
      </c>
    </row>
    <row r="321" spans="1:15" ht="31.5" x14ac:dyDescent="0.25">
      <c r="A321" s="33" t="s">
        <v>1170</v>
      </c>
      <c r="B321" s="33" t="s">
        <v>1394</v>
      </c>
      <c r="C321" s="33" t="s">
        <v>1127</v>
      </c>
      <c r="D321" s="33"/>
      <c r="E321" s="34" t="s">
        <v>1200</v>
      </c>
      <c r="F321" s="35">
        <f t="shared" ref="F321:M322" si="156">F322</f>
        <v>13752.2</v>
      </c>
      <c r="G321" s="35">
        <f t="shared" si="156"/>
        <v>13836.15401</v>
      </c>
      <c r="H321" s="35">
        <f t="shared" si="156"/>
        <v>9693.1</v>
      </c>
      <c r="I321" s="63">
        <f t="shared" si="156"/>
        <v>0</v>
      </c>
      <c r="J321" s="63">
        <f t="shared" si="156"/>
        <v>0</v>
      </c>
      <c r="K321" s="35">
        <f t="shared" si="156"/>
        <v>0</v>
      </c>
      <c r="L321" s="35">
        <f t="shared" si="156"/>
        <v>0</v>
      </c>
      <c r="M321" s="35">
        <f t="shared" si="156"/>
        <v>13836.15401</v>
      </c>
      <c r="N321" s="78">
        <f t="shared" si="127"/>
        <v>100</v>
      </c>
    </row>
    <row r="322" spans="1:15" ht="78.75" x14ac:dyDescent="0.25">
      <c r="A322" s="33" t="s">
        <v>1170</v>
      </c>
      <c r="B322" s="33" t="s">
        <v>1394</v>
      </c>
      <c r="C322" s="33" t="s">
        <v>1127</v>
      </c>
      <c r="D322" s="33" t="s">
        <v>1118</v>
      </c>
      <c r="E322" s="34" t="s">
        <v>539</v>
      </c>
      <c r="F322" s="35">
        <f t="shared" ref="F322:M322" si="157">F323</f>
        <v>13752.2</v>
      </c>
      <c r="G322" s="35">
        <f t="shared" si="156"/>
        <v>13836.15401</v>
      </c>
      <c r="H322" s="35">
        <f t="shared" si="157"/>
        <v>9693.1</v>
      </c>
      <c r="I322" s="63">
        <f t="shared" si="157"/>
        <v>0</v>
      </c>
      <c r="J322" s="63">
        <f t="shared" si="157"/>
        <v>0</v>
      </c>
      <c r="K322" s="35">
        <f t="shared" si="157"/>
        <v>0</v>
      </c>
      <c r="L322" s="35">
        <f t="shared" si="157"/>
        <v>0</v>
      </c>
      <c r="M322" s="35">
        <f t="shared" si="157"/>
        <v>13836.15401</v>
      </c>
      <c r="N322" s="78">
        <f t="shared" si="127"/>
        <v>100</v>
      </c>
    </row>
    <row r="323" spans="1:15" ht="31.5" x14ac:dyDescent="0.25">
      <c r="A323" s="33" t="s">
        <v>1170</v>
      </c>
      <c r="B323" s="33" t="s">
        <v>1394</v>
      </c>
      <c r="C323" s="33" t="s">
        <v>1127</v>
      </c>
      <c r="D323" s="33" t="s">
        <v>1128</v>
      </c>
      <c r="E323" s="34" t="s">
        <v>541</v>
      </c>
      <c r="F323" s="35">
        <v>13752.2</v>
      </c>
      <c r="G323" s="35">
        <v>13836.15401</v>
      </c>
      <c r="H323" s="35">
        <v>9693.1</v>
      </c>
      <c r="I323" s="63">
        <v>0</v>
      </c>
      <c r="J323" s="63">
        <v>0</v>
      </c>
      <c r="K323" s="35">
        <v>0</v>
      </c>
      <c r="L323" s="35">
        <v>0</v>
      </c>
      <c r="M323" s="35">
        <v>13836.15401</v>
      </c>
      <c r="N323" s="78">
        <f t="shared" si="127"/>
        <v>100</v>
      </c>
    </row>
    <row r="324" spans="1:15" ht="31.5" x14ac:dyDescent="0.25">
      <c r="A324" s="33" t="s">
        <v>1170</v>
      </c>
      <c r="B324" s="33" t="s">
        <v>1394</v>
      </c>
      <c r="C324" s="33" t="s">
        <v>1129</v>
      </c>
      <c r="D324" s="33"/>
      <c r="E324" s="34" t="s">
        <v>1201</v>
      </c>
      <c r="F324" s="35">
        <f>F325+F327+F329</f>
        <v>1161.0999999999999</v>
      </c>
      <c r="G324" s="35">
        <f>G325+G327+G329</f>
        <v>1077.1459900000002</v>
      </c>
      <c r="H324" s="35">
        <f t="shared" ref="H324:M324" si="158">H325+H327+H329</f>
        <v>871.30000000000007</v>
      </c>
      <c r="I324" s="63">
        <f t="shared" si="158"/>
        <v>0</v>
      </c>
      <c r="J324" s="63">
        <f t="shared" si="158"/>
        <v>0</v>
      </c>
      <c r="K324" s="35">
        <f t="shared" si="158"/>
        <v>0</v>
      </c>
      <c r="L324" s="35">
        <f t="shared" si="158"/>
        <v>0</v>
      </c>
      <c r="M324" s="35">
        <f t="shared" si="158"/>
        <v>1077.1459900000002</v>
      </c>
      <c r="N324" s="78">
        <f t="shared" si="127"/>
        <v>100</v>
      </c>
    </row>
    <row r="325" spans="1:15" ht="78.75" x14ac:dyDescent="0.25">
      <c r="A325" s="33" t="s">
        <v>1170</v>
      </c>
      <c r="B325" s="33" t="s">
        <v>1394</v>
      </c>
      <c r="C325" s="33" t="s">
        <v>1129</v>
      </c>
      <c r="D325" s="33" t="s">
        <v>1118</v>
      </c>
      <c r="E325" s="34" t="s">
        <v>539</v>
      </c>
      <c r="F325" s="35">
        <f t="shared" ref="F325:M325" si="159">F326</f>
        <v>47.2</v>
      </c>
      <c r="G325" s="35">
        <f t="shared" si="159"/>
        <v>49.88335</v>
      </c>
      <c r="H325" s="35">
        <f t="shared" si="159"/>
        <v>47.2</v>
      </c>
      <c r="I325" s="63">
        <f t="shared" si="159"/>
        <v>0</v>
      </c>
      <c r="J325" s="63">
        <f t="shared" si="159"/>
        <v>0</v>
      </c>
      <c r="K325" s="35">
        <f t="shared" si="159"/>
        <v>0</v>
      </c>
      <c r="L325" s="35">
        <f t="shared" si="159"/>
        <v>0</v>
      </c>
      <c r="M325" s="35">
        <f t="shared" si="159"/>
        <v>49.88335</v>
      </c>
      <c r="N325" s="78">
        <f t="shared" si="127"/>
        <v>100</v>
      </c>
    </row>
    <row r="326" spans="1:15" ht="31.5" x14ac:dyDescent="0.25">
      <c r="A326" s="33" t="s">
        <v>1170</v>
      </c>
      <c r="B326" s="33" t="s">
        <v>1394</v>
      </c>
      <c r="C326" s="33" t="s">
        <v>1129</v>
      </c>
      <c r="D326" s="33" t="s">
        <v>1128</v>
      </c>
      <c r="E326" s="34" t="s">
        <v>541</v>
      </c>
      <c r="F326" s="35">
        <v>47.2</v>
      </c>
      <c r="G326" s="35">
        <v>49.88335</v>
      </c>
      <c r="H326" s="35">
        <v>47.2</v>
      </c>
      <c r="I326" s="63">
        <v>0</v>
      </c>
      <c r="J326" s="63">
        <v>0</v>
      </c>
      <c r="K326" s="35">
        <v>0</v>
      </c>
      <c r="L326" s="35">
        <v>0</v>
      </c>
      <c r="M326" s="35">
        <v>49.88335</v>
      </c>
      <c r="N326" s="78">
        <f t="shared" si="127"/>
        <v>100</v>
      </c>
    </row>
    <row r="327" spans="1:15" ht="31.5" x14ac:dyDescent="0.25">
      <c r="A327" s="33" t="s">
        <v>1170</v>
      </c>
      <c r="B327" s="33" t="s">
        <v>1394</v>
      </c>
      <c r="C327" s="33" t="s">
        <v>1129</v>
      </c>
      <c r="D327" s="33" t="s">
        <v>1111</v>
      </c>
      <c r="E327" s="34" t="s">
        <v>542</v>
      </c>
      <c r="F327" s="35">
        <f t="shared" ref="F327:M327" si="160">F328</f>
        <v>1113.8</v>
      </c>
      <c r="G327" s="35">
        <f t="shared" si="160"/>
        <v>996.43964000000005</v>
      </c>
      <c r="H327" s="35">
        <f t="shared" si="160"/>
        <v>790</v>
      </c>
      <c r="I327" s="63">
        <f t="shared" si="160"/>
        <v>0</v>
      </c>
      <c r="J327" s="63">
        <f t="shared" si="160"/>
        <v>0</v>
      </c>
      <c r="K327" s="35">
        <f t="shared" si="160"/>
        <v>0</v>
      </c>
      <c r="L327" s="35">
        <f t="shared" si="160"/>
        <v>0</v>
      </c>
      <c r="M327" s="35">
        <f t="shared" si="160"/>
        <v>996.43964000000005</v>
      </c>
      <c r="N327" s="78">
        <f t="shared" si="127"/>
        <v>100</v>
      </c>
    </row>
    <row r="328" spans="1:15" ht="31.5" x14ac:dyDescent="0.25">
      <c r="A328" s="33" t="s">
        <v>1170</v>
      </c>
      <c r="B328" s="33" t="s">
        <v>1394</v>
      </c>
      <c r="C328" s="33" t="s">
        <v>1129</v>
      </c>
      <c r="D328" s="33" t="s">
        <v>1112</v>
      </c>
      <c r="E328" s="34" t="s">
        <v>543</v>
      </c>
      <c r="F328" s="35">
        <v>1113.8</v>
      </c>
      <c r="G328" s="35">
        <v>996.43964000000005</v>
      </c>
      <c r="H328" s="35">
        <v>790</v>
      </c>
      <c r="I328" s="63">
        <v>0</v>
      </c>
      <c r="J328" s="63">
        <v>0</v>
      </c>
      <c r="K328" s="35">
        <v>0</v>
      </c>
      <c r="L328" s="35">
        <v>0</v>
      </c>
      <c r="M328" s="35">
        <v>996.43964000000005</v>
      </c>
      <c r="N328" s="78">
        <f t="shared" si="127"/>
        <v>100</v>
      </c>
    </row>
    <row r="329" spans="1:15" x14ac:dyDescent="0.25">
      <c r="A329" s="33" t="s">
        <v>1170</v>
      </c>
      <c r="B329" s="33" t="s">
        <v>1394</v>
      </c>
      <c r="C329" s="33" t="s">
        <v>1129</v>
      </c>
      <c r="D329" s="33" t="s">
        <v>1113</v>
      </c>
      <c r="E329" s="34" t="s">
        <v>558</v>
      </c>
      <c r="F329" s="35">
        <f t="shared" ref="F329:M329" si="161">F330</f>
        <v>0.1</v>
      </c>
      <c r="G329" s="35">
        <f t="shared" si="161"/>
        <v>30.823</v>
      </c>
      <c r="H329" s="35">
        <f t="shared" si="161"/>
        <v>34.1</v>
      </c>
      <c r="I329" s="63">
        <f t="shared" si="161"/>
        <v>0</v>
      </c>
      <c r="J329" s="63">
        <f t="shared" si="161"/>
        <v>0</v>
      </c>
      <c r="K329" s="35">
        <f t="shared" si="161"/>
        <v>0</v>
      </c>
      <c r="L329" s="35">
        <f t="shared" si="161"/>
        <v>0</v>
      </c>
      <c r="M329" s="35">
        <f t="shared" si="161"/>
        <v>30.823</v>
      </c>
      <c r="N329" s="78">
        <f t="shared" si="127"/>
        <v>100</v>
      </c>
    </row>
    <row r="330" spans="1:15" x14ac:dyDescent="0.25">
      <c r="A330" s="33" t="s">
        <v>1170</v>
      </c>
      <c r="B330" s="33" t="s">
        <v>1394</v>
      </c>
      <c r="C330" s="33" t="s">
        <v>1129</v>
      </c>
      <c r="D330" s="33" t="s">
        <v>1120</v>
      </c>
      <c r="E330" s="34" t="s">
        <v>561</v>
      </c>
      <c r="F330" s="35">
        <v>0.1</v>
      </c>
      <c r="G330" s="35">
        <v>30.823</v>
      </c>
      <c r="H330" s="35">
        <v>34.1</v>
      </c>
      <c r="I330" s="63">
        <v>0</v>
      </c>
      <c r="J330" s="63">
        <v>0</v>
      </c>
      <c r="K330" s="35">
        <v>0</v>
      </c>
      <c r="L330" s="35">
        <v>0</v>
      </c>
      <c r="M330" s="35">
        <v>30.823</v>
      </c>
      <c r="N330" s="78">
        <f t="shared" ref="N330:N393" si="162">M330/G330*100</f>
        <v>100</v>
      </c>
    </row>
    <row r="331" spans="1:15" s="22" customFormat="1" x14ac:dyDescent="0.25">
      <c r="A331" s="25" t="s">
        <v>1170</v>
      </c>
      <c r="B331" s="25" t="s">
        <v>23</v>
      </c>
      <c r="C331" s="25"/>
      <c r="D331" s="25"/>
      <c r="E331" s="36" t="s">
        <v>505</v>
      </c>
      <c r="F331" s="27">
        <f t="shared" ref="F331:M331" si="163">F332</f>
        <v>26569.654999999999</v>
      </c>
      <c r="G331" s="27">
        <f t="shared" si="163"/>
        <v>26569.654860000002</v>
      </c>
      <c r="H331" s="27">
        <f t="shared" si="163"/>
        <v>18642.442859999999</v>
      </c>
      <c r="I331" s="61">
        <f t="shared" si="163"/>
        <v>11779.7</v>
      </c>
      <c r="J331" s="61">
        <f t="shared" si="163"/>
        <v>7979.7929999999997</v>
      </c>
      <c r="K331" s="27">
        <f t="shared" si="163"/>
        <v>0</v>
      </c>
      <c r="L331" s="27">
        <f t="shared" si="163"/>
        <v>0</v>
      </c>
      <c r="M331" s="27">
        <f t="shared" si="163"/>
        <v>26517.154860000002</v>
      </c>
      <c r="N331" s="78">
        <f t="shared" si="162"/>
        <v>99.802406164940308</v>
      </c>
    </row>
    <row r="332" spans="1:15" s="32" customFormat="1" x14ac:dyDescent="0.25">
      <c r="A332" s="29" t="s">
        <v>1170</v>
      </c>
      <c r="B332" s="29" t="s">
        <v>1395</v>
      </c>
      <c r="C332" s="29"/>
      <c r="D332" s="29"/>
      <c r="E332" s="30" t="s">
        <v>533</v>
      </c>
      <c r="F332" s="31">
        <f>F339</f>
        <v>26569.654999999999</v>
      </c>
      <c r="G332" s="31">
        <f>G339+G333</f>
        <v>26569.654860000002</v>
      </c>
      <c r="H332" s="31">
        <f t="shared" ref="H332:M332" si="164">H339+H333</f>
        <v>18642.442859999999</v>
      </c>
      <c r="I332" s="62">
        <f t="shared" si="164"/>
        <v>11779.7</v>
      </c>
      <c r="J332" s="62">
        <f t="shared" si="164"/>
        <v>7979.7929999999997</v>
      </c>
      <c r="K332" s="31">
        <f t="shared" si="164"/>
        <v>0</v>
      </c>
      <c r="L332" s="31">
        <f t="shared" si="164"/>
        <v>0</v>
      </c>
      <c r="M332" s="31">
        <f t="shared" si="164"/>
        <v>26517.154860000002</v>
      </c>
      <c r="N332" s="79">
        <f t="shared" si="162"/>
        <v>99.802406164940308</v>
      </c>
    </row>
    <row r="333" spans="1:15" s="32" customFormat="1" ht="31.5" hidden="1" x14ac:dyDescent="0.25">
      <c r="A333" s="33" t="s">
        <v>1170</v>
      </c>
      <c r="B333" s="33" t="s">
        <v>1395</v>
      </c>
      <c r="C333" s="33" t="s">
        <v>1172</v>
      </c>
      <c r="D333" s="33"/>
      <c r="E333" s="34" t="s">
        <v>1500</v>
      </c>
      <c r="F333" s="35">
        <v>0</v>
      </c>
      <c r="G333" s="35">
        <f t="shared" ref="G333:G337" si="165">G334</f>
        <v>0</v>
      </c>
      <c r="H333" s="35">
        <f t="shared" ref="H333:M337" si="166">H334</f>
        <v>0</v>
      </c>
      <c r="I333" s="63">
        <f t="shared" si="166"/>
        <v>0</v>
      </c>
      <c r="J333" s="63">
        <f t="shared" si="166"/>
        <v>0</v>
      </c>
      <c r="K333" s="35">
        <f t="shared" si="166"/>
        <v>0</v>
      </c>
      <c r="L333" s="35">
        <f t="shared" si="166"/>
        <v>0</v>
      </c>
      <c r="M333" s="35">
        <f t="shared" si="166"/>
        <v>0</v>
      </c>
      <c r="N333" s="78">
        <v>0</v>
      </c>
      <c r="O333" s="22">
        <v>1</v>
      </c>
    </row>
    <row r="334" spans="1:15" s="32" customFormat="1" ht="31.5" hidden="1" x14ac:dyDescent="0.25">
      <c r="A334" s="33" t="s">
        <v>1170</v>
      </c>
      <c r="B334" s="33" t="s">
        <v>1395</v>
      </c>
      <c r="C334" s="33" t="s">
        <v>6</v>
      </c>
      <c r="D334" s="33"/>
      <c r="E334" s="34" t="s">
        <v>1501</v>
      </c>
      <c r="F334" s="35">
        <v>0</v>
      </c>
      <c r="G334" s="35">
        <f t="shared" si="165"/>
        <v>0</v>
      </c>
      <c r="H334" s="35">
        <f t="shared" si="166"/>
        <v>0</v>
      </c>
      <c r="I334" s="63">
        <f t="shared" si="166"/>
        <v>0</v>
      </c>
      <c r="J334" s="63">
        <f t="shared" si="166"/>
        <v>0</v>
      </c>
      <c r="K334" s="35">
        <f t="shared" si="166"/>
        <v>0</v>
      </c>
      <c r="L334" s="35">
        <f t="shared" si="166"/>
        <v>0</v>
      </c>
      <c r="M334" s="35">
        <f t="shared" si="166"/>
        <v>0</v>
      </c>
      <c r="N334" s="78">
        <v>0</v>
      </c>
      <c r="O334" s="22">
        <v>1</v>
      </c>
    </row>
    <row r="335" spans="1:15" s="32" customFormat="1" ht="31.5" hidden="1" x14ac:dyDescent="0.25">
      <c r="A335" s="33" t="s">
        <v>1170</v>
      </c>
      <c r="B335" s="33" t="s">
        <v>1395</v>
      </c>
      <c r="C335" s="33" t="s">
        <v>1753</v>
      </c>
      <c r="D335" s="33"/>
      <c r="E335" s="34" t="s">
        <v>1754</v>
      </c>
      <c r="F335" s="35">
        <v>0</v>
      </c>
      <c r="G335" s="35">
        <f t="shared" si="165"/>
        <v>0</v>
      </c>
      <c r="H335" s="35">
        <f t="shared" si="166"/>
        <v>0</v>
      </c>
      <c r="I335" s="63">
        <f t="shared" si="166"/>
        <v>0</v>
      </c>
      <c r="J335" s="63">
        <f t="shared" si="166"/>
        <v>0</v>
      </c>
      <c r="K335" s="35">
        <f t="shared" si="166"/>
        <v>0</v>
      </c>
      <c r="L335" s="35">
        <f t="shared" si="166"/>
        <v>0</v>
      </c>
      <c r="M335" s="35">
        <f t="shared" si="166"/>
        <v>0</v>
      </c>
      <c r="N335" s="78">
        <v>0</v>
      </c>
      <c r="O335" s="22">
        <v>1</v>
      </c>
    </row>
    <row r="336" spans="1:15" s="32" customFormat="1" hidden="1" x14ac:dyDescent="0.25">
      <c r="A336" s="33" t="s">
        <v>1170</v>
      </c>
      <c r="B336" s="33" t="s">
        <v>1395</v>
      </c>
      <c r="C336" s="33" t="s">
        <v>1755</v>
      </c>
      <c r="D336" s="33"/>
      <c r="E336" s="34" t="s">
        <v>1756</v>
      </c>
      <c r="F336" s="35">
        <v>0</v>
      </c>
      <c r="G336" s="35">
        <f t="shared" si="165"/>
        <v>0</v>
      </c>
      <c r="H336" s="35">
        <f t="shared" si="166"/>
        <v>0</v>
      </c>
      <c r="I336" s="63">
        <f t="shared" si="166"/>
        <v>0</v>
      </c>
      <c r="J336" s="63">
        <f t="shared" si="166"/>
        <v>0</v>
      </c>
      <c r="K336" s="35">
        <f t="shared" si="166"/>
        <v>0</v>
      </c>
      <c r="L336" s="35">
        <f t="shared" si="166"/>
        <v>0</v>
      </c>
      <c r="M336" s="35">
        <f t="shared" si="166"/>
        <v>0</v>
      </c>
      <c r="N336" s="78">
        <v>0</v>
      </c>
      <c r="O336" s="22">
        <v>1</v>
      </c>
    </row>
    <row r="337" spans="1:15" s="32" customFormat="1" ht="31.5" hidden="1" x14ac:dyDescent="0.25">
      <c r="A337" s="33" t="s">
        <v>1170</v>
      </c>
      <c r="B337" s="33" t="s">
        <v>1395</v>
      </c>
      <c r="C337" s="33" t="s">
        <v>1755</v>
      </c>
      <c r="D337" s="33" t="s">
        <v>1111</v>
      </c>
      <c r="E337" s="34" t="s">
        <v>542</v>
      </c>
      <c r="F337" s="35">
        <v>0</v>
      </c>
      <c r="G337" s="35">
        <f t="shared" si="165"/>
        <v>0</v>
      </c>
      <c r="H337" s="35">
        <f t="shared" si="166"/>
        <v>0</v>
      </c>
      <c r="I337" s="63">
        <f t="shared" si="166"/>
        <v>0</v>
      </c>
      <c r="J337" s="63">
        <f t="shared" si="166"/>
        <v>0</v>
      </c>
      <c r="K337" s="35">
        <f t="shared" si="166"/>
        <v>0</v>
      </c>
      <c r="L337" s="35">
        <f t="shared" si="166"/>
        <v>0</v>
      </c>
      <c r="M337" s="35">
        <f t="shared" si="166"/>
        <v>0</v>
      </c>
      <c r="N337" s="78">
        <v>0</v>
      </c>
      <c r="O337" s="22">
        <v>1</v>
      </c>
    </row>
    <row r="338" spans="1:15" s="32" customFormat="1" ht="31.5" hidden="1" x14ac:dyDescent="0.25">
      <c r="A338" s="33" t="s">
        <v>1170</v>
      </c>
      <c r="B338" s="33" t="s">
        <v>1395</v>
      </c>
      <c r="C338" s="33" t="s">
        <v>1755</v>
      </c>
      <c r="D338" s="33" t="s">
        <v>1112</v>
      </c>
      <c r="E338" s="34" t="s">
        <v>543</v>
      </c>
      <c r="F338" s="35">
        <v>0</v>
      </c>
      <c r="G338" s="35">
        <f>232.8-232.8</f>
        <v>0</v>
      </c>
      <c r="H338" s="35">
        <v>0</v>
      </c>
      <c r="I338" s="63">
        <v>0</v>
      </c>
      <c r="J338" s="63">
        <v>0</v>
      </c>
      <c r="K338" s="35">
        <v>0</v>
      </c>
      <c r="L338" s="35">
        <v>0</v>
      </c>
      <c r="M338" s="35">
        <v>0</v>
      </c>
      <c r="N338" s="78">
        <v>0</v>
      </c>
      <c r="O338" s="22">
        <v>1</v>
      </c>
    </row>
    <row r="339" spans="1:15" ht="31.5" x14ac:dyDescent="0.25">
      <c r="A339" s="33" t="s">
        <v>1170</v>
      </c>
      <c r="B339" s="33" t="s">
        <v>1395</v>
      </c>
      <c r="C339" s="33" t="s">
        <v>1122</v>
      </c>
      <c r="D339" s="33"/>
      <c r="E339" s="34" t="s">
        <v>1885</v>
      </c>
      <c r="F339" s="35">
        <f t="shared" ref="F339:M339" si="167">F340</f>
        <v>26569.654999999999</v>
      </c>
      <c r="G339" s="35">
        <f t="shared" si="167"/>
        <v>26569.654860000002</v>
      </c>
      <c r="H339" s="35">
        <f t="shared" si="167"/>
        <v>18642.442859999999</v>
      </c>
      <c r="I339" s="63">
        <f t="shared" si="167"/>
        <v>11779.7</v>
      </c>
      <c r="J339" s="63">
        <f t="shared" si="167"/>
        <v>7979.7929999999997</v>
      </c>
      <c r="K339" s="35">
        <f t="shared" si="167"/>
        <v>0</v>
      </c>
      <c r="L339" s="35">
        <f t="shared" si="167"/>
        <v>0</v>
      </c>
      <c r="M339" s="35">
        <f t="shared" si="167"/>
        <v>26517.154860000002</v>
      </c>
      <c r="N339" s="78">
        <f t="shared" si="162"/>
        <v>99.802406164940308</v>
      </c>
    </row>
    <row r="340" spans="1:15" ht="47.25" x14ac:dyDescent="0.25">
      <c r="A340" s="33" t="s">
        <v>1170</v>
      </c>
      <c r="B340" s="33" t="s">
        <v>1395</v>
      </c>
      <c r="C340" s="33" t="s">
        <v>27</v>
      </c>
      <c r="D340" s="33"/>
      <c r="E340" s="34" t="s">
        <v>1891</v>
      </c>
      <c r="F340" s="35">
        <f>F341+F352+F357</f>
        <v>26569.654999999999</v>
      </c>
      <c r="G340" s="35">
        <f>G341+G352+G357+G349</f>
        <v>26569.654860000002</v>
      </c>
      <c r="H340" s="35">
        <f t="shared" ref="H340:M340" si="168">H341+H352+H357+H349</f>
        <v>18642.442859999999</v>
      </c>
      <c r="I340" s="63">
        <f t="shared" si="168"/>
        <v>11779.7</v>
      </c>
      <c r="J340" s="63">
        <f t="shared" si="168"/>
        <v>7979.7929999999997</v>
      </c>
      <c r="K340" s="35">
        <f t="shared" si="168"/>
        <v>0</v>
      </c>
      <c r="L340" s="35">
        <f t="shared" si="168"/>
        <v>0</v>
      </c>
      <c r="M340" s="35">
        <f t="shared" si="168"/>
        <v>26517.154860000002</v>
      </c>
      <c r="N340" s="78">
        <f t="shared" si="162"/>
        <v>99.802406164940308</v>
      </c>
    </row>
    <row r="341" spans="1:15" ht="47.25" x14ac:dyDescent="0.25">
      <c r="A341" s="33" t="s">
        <v>1170</v>
      </c>
      <c r="B341" s="33" t="s">
        <v>1395</v>
      </c>
      <c r="C341" s="33" t="s">
        <v>24</v>
      </c>
      <c r="D341" s="33"/>
      <c r="E341" s="34" t="s">
        <v>589</v>
      </c>
      <c r="F341" s="35">
        <f>F342+F344+F346</f>
        <v>14789.955</v>
      </c>
      <c r="G341" s="35">
        <f>G342+G344+G346</f>
        <v>14789.95486</v>
      </c>
      <c r="H341" s="35">
        <f t="shared" ref="H341:M341" si="169">H342+H344+H346</f>
        <v>10662.649860000001</v>
      </c>
      <c r="I341" s="63">
        <f t="shared" si="169"/>
        <v>0</v>
      </c>
      <c r="J341" s="63">
        <f t="shared" si="169"/>
        <v>0</v>
      </c>
      <c r="K341" s="35">
        <f t="shared" si="169"/>
        <v>0</v>
      </c>
      <c r="L341" s="35">
        <f t="shared" si="169"/>
        <v>0</v>
      </c>
      <c r="M341" s="35">
        <f t="shared" si="169"/>
        <v>14739.95486</v>
      </c>
      <c r="N341" s="78">
        <f t="shared" si="162"/>
        <v>99.66193270721044</v>
      </c>
    </row>
    <row r="342" spans="1:15" ht="78.75" x14ac:dyDescent="0.25">
      <c r="A342" s="33" t="s">
        <v>1170</v>
      </c>
      <c r="B342" s="33" t="s">
        <v>1395</v>
      </c>
      <c r="C342" s="33" t="s">
        <v>24</v>
      </c>
      <c r="D342" s="33" t="s">
        <v>1118</v>
      </c>
      <c r="E342" s="34" t="s">
        <v>539</v>
      </c>
      <c r="F342" s="35">
        <f t="shared" ref="F342:M342" si="170">F343</f>
        <v>12001.337</v>
      </c>
      <c r="G342" s="35">
        <f t="shared" si="170"/>
        <v>12148.69075</v>
      </c>
      <c r="H342" s="35">
        <f t="shared" si="170"/>
        <v>8311.81387</v>
      </c>
      <c r="I342" s="63">
        <f t="shared" si="170"/>
        <v>0</v>
      </c>
      <c r="J342" s="63">
        <f t="shared" si="170"/>
        <v>0</v>
      </c>
      <c r="K342" s="35">
        <f t="shared" si="170"/>
        <v>0</v>
      </c>
      <c r="L342" s="35">
        <f t="shared" si="170"/>
        <v>0</v>
      </c>
      <c r="M342" s="35">
        <f t="shared" si="170"/>
        <v>12148.69075</v>
      </c>
      <c r="N342" s="78">
        <f t="shared" si="162"/>
        <v>100</v>
      </c>
    </row>
    <row r="343" spans="1:15" ht="18" customHeight="1" x14ac:dyDescent="0.25">
      <c r="A343" s="33" t="s">
        <v>1170</v>
      </c>
      <c r="B343" s="33" t="s">
        <v>1395</v>
      </c>
      <c r="C343" s="33" t="s">
        <v>24</v>
      </c>
      <c r="D343" s="33" t="s">
        <v>1119</v>
      </c>
      <c r="E343" s="34" t="s">
        <v>540</v>
      </c>
      <c r="F343" s="35">
        <f>11899.5+101.837</f>
        <v>12001.337</v>
      </c>
      <c r="G343" s="35">
        <v>12148.69075</v>
      </c>
      <c r="H343" s="35">
        <v>8311.81387</v>
      </c>
      <c r="I343" s="63">
        <v>0</v>
      </c>
      <c r="J343" s="63">
        <v>0</v>
      </c>
      <c r="K343" s="35">
        <v>0</v>
      </c>
      <c r="L343" s="35">
        <v>0</v>
      </c>
      <c r="M343" s="35">
        <v>12148.69075</v>
      </c>
      <c r="N343" s="78">
        <f t="shared" si="162"/>
        <v>100</v>
      </c>
    </row>
    <row r="344" spans="1:15" ht="31.5" x14ac:dyDescent="0.25">
      <c r="A344" s="33" t="s">
        <v>1170</v>
      </c>
      <c r="B344" s="33" t="s">
        <v>1395</v>
      </c>
      <c r="C344" s="33" t="s">
        <v>24</v>
      </c>
      <c r="D344" s="33" t="s">
        <v>1111</v>
      </c>
      <c r="E344" s="34" t="s">
        <v>542</v>
      </c>
      <c r="F344" s="35">
        <f t="shared" ref="F344:M344" si="171">F345</f>
        <v>1977.4179999999999</v>
      </c>
      <c r="G344" s="35">
        <f t="shared" si="171"/>
        <v>1936.7202600000001</v>
      </c>
      <c r="H344" s="35">
        <f t="shared" si="171"/>
        <v>1847.0909899999999</v>
      </c>
      <c r="I344" s="63">
        <f t="shared" si="171"/>
        <v>0</v>
      </c>
      <c r="J344" s="63">
        <f t="shared" si="171"/>
        <v>0</v>
      </c>
      <c r="K344" s="35">
        <f t="shared" si="171"/>
        <v>0</v>
      </c>
      <c r="L344" s="35">
        <f t="shared" si="171"/>
        <v>0</v>
      </c>
      <c r="M344" s="35">
        <f t="shared" si="171"/>
        <v>1886.7202600000001</v>
      </c>
      <c r="N344" s="78">
        <f t="shared" si="162"/>
        <v>97.418315849083953</v>
      </c>
    </row>
    <row r="345" spans="1:15" ht="31.5" x14ac:dyDescent="0.25">
      <c r="A345" s="33" t="s">
        <v>1170</v>
      </c>
      <c r="B345" s="33" t="s">
        <v>1395</v>
      </c>
      <c r="C345" s="33" t="s">
        <v>24</v>
      </c>
      <c r="D345" s="33" t="s">
        <v>1112</v>
      </c>
      <c r="E345" s="34" t="s">
        <v>543</v>
      </c>
      <c r="F345" s="35">
        <v>1977.4179999999999</v>
      </c>
      <c r="G345" s="35">
        <v>1936.7202600000001</v>
      </c>
      <c r="H345" s="35">
        <v>1847.0909899999999</v>
      </c>
      <c r="I345" s="63">
        <v>0</v>
      </c>
      <c r="J345" s="63">
        <v>0</v>
      </c>
      <c r="K345" s="35">
        <v>0</v>
      </c>
      <c r="L345" s="35">
        <v>0</v>
      </c>
      <c r="M345" s="35">
        <v>1886.7202600000001</v>
      </c>
      <c r="N345" s="78">
        <f t="shared" si="162"/>
        <v>97.418315849083953</v>
      </c>
    </row>
    <row r="346" spans="1:15" x14ac:dyDescent="0.25">
      <c r="A346" s="33" t="s">
        <v>1170</v>
      </c>
      <c r="B346" s="33" t="s">
        <v>1395</v>
      </c>
      <c r="C346" s="33" t="s">
        <v>24</v>
      </c>
      <c r="D346" s="33" t="s">
        <v>1113</v>
      </c>
      <c r="E346" s="34" t="s">
        <v>558</v>
      </c>
      <c r="F346" s="35">
        <f t="shared" ref="F346" si="172">F348</f>
        <v>811.2</v>
      </c>
      <c r="G346" s="35">
        <f>G348+G347</f>
        <v>704.54384999999991</v>
      </c>
      <c r="H346" s="35">
        <f t="shared" ref="H346:M346" si="173">H348+H347</f>
        <v>503.745</v>
      </c>
      <c r="I346" s="63">
        <f t="shared" si="173"/>
        <v>0</v>
      </c>
      <c r="J346" s="63">
        <f t="shared" si="173"/>
        <v>0</v>
      </c>
      <c r="K346" s="35">
        <f t="shared" si="173"/>
        <v>0</v>
      </c>
      <c r="L346" s="35">
        <f t="shared" si="173"/>
        <v>0</v>
      </c>
      <c r="M346" s="35">
        <f t="shared" si="173"/>
        <v>704.54384999999991</v>
      </c>
      <c r="N346" s="78">
        <f t="shared" si="162"/>
        <v>100</v>
      </c>
    </row>
    <row r="347" spans="1:15" x14ac:dyDescent="0.25">
      <c r="A347" s="33" t="s">
        <v>1170</v>
      </c>
      <c r="B347" s="33" t="s">
        <v>1395</v>
      </c>
      <c r="C347" s="33" t="s">
        <v>24</v>
      </c>
      <c r="D347" s="33" t="s">
        <v>1114</v>
      </c>
      <c r="E347" s="34" t="s">
        <v>560</v>
      </c>
      <c r="F347" s="35"/>
      <c r="G347" s="35">
        <v>34.486240000000002</v>
      </c>
      <c r="H347" s="35">
        <v>0</v>
      </c>
      <c r="I347" s="63">
        <v>0</v>
      </c>
      <c r="J347" s="63">
        <v>0</v>
      </c>
      <c r="K347" s="35">
        <v>0</v>
      </c>
      <c r="L347" s="35">
        <v>0</v>
      </c>
      <c r="M347" s="35">
        <v>34.486240000000002</v>
      </c>
      <c r="N347" s="78">
        <f t="shared" si="162"/>
        <v>100</v>
      </c>
    </row>
    <row r="348" spans="1:15" x14ac:dyDescent="0.25">
      <c r="A348" s="33" t="s">
        <v>1170</v>
      </c>
      <c r="B348" s="33" t="s">
        <v>1395</v>
      </c>
      <c r="C348" s="33" t="s">
        <v>24</v>
      </c>
      <c r="D348" s="33" t="s">
        <v>1120</v>
      </c>
      <c r="E348" s="34" t="s">
        <v>561</v>
      </c>
      <c r="F348" s="35">
        <v>811.2</v>
      </c>
      <c r="G348" s="35">
        <v>670.05760999999995</v>
      </c>
      <c r="H348" s="35">
        <v>503.745</v>
      </c>
      <c r="I348" s="63">
        <v>0</v>
      </c>
      <c r="J348" s="63">
        <v>0</v>
      </c>
      <c r="K348" s="35">
        <v>0</v>
      </c>
      <c r="L348" s="35">
        <v>0</v>
      </c>
      <c r="M348" s="35">
        <v>670.05760999999995</v>
      </c>
      <c r="N348" s="78">
        <f t="shared" si="162"/>
        <v>100</v>
      </c>
    </row>
    <row r="349" spans="1:15" ht="31.5" hidden="1" x14ac:dyDescent="0.25">
      <c r="A349" s="33" t="s">
        <v>1170</v>
      </c>
      <c r="B349" s="33" t="s">
        <v>1395</v>
      </c>
      <c r="C349" s="33" t="s">
        <v>1797</v>
      </c>
      <c r="D349" s="33"/>
      <c r="E349" s="34" t="s">
        <v>1798</v>
      </c>
      <c r="F349" s="35">
        <v>0</v>
      </c>
      <c r="G349" s="35">
        <f>G350</f>
        <v>0</v>
      </c>
      <c r="H349" s="35">
        <f t="shared" ref="H349:M350" si="174">H350</f>
        <v>0</v>
      </c>
      <c r="I349" s="63">
        <f t="shared" si="174"/>
        <v>0</v>
      </c>
      <c r="J349" s="63">
        <f t="shared" si="174"/>
        <v>0</v>
      </c>
      <c r="K349" s="35">
        <f t="shared" si="174"/>
        <v>0</v>
      </c>
      <c r="L349" s="35">
        <f t="shared" si="174"/>
        <v>0</v>
      </c>
      <c r="M349" s="35">
        <f t="shared" si="174"/>
        <v>0</v>
      </c>
      <c r="N349" s="78">
        <v>0</v>
      </c>
      <c r="O349" s="22">
        <v>1</v>
      </c>
    </row>
    <row r="350" spans="1:15" ht="31.5" hidden="1" x14ac:dyDescent="0.25">
      <c r="A350" s="33" t="s">
        <v>1170</v>
      </c>
      <c r="B350" s="33" t="s">
        <v>1395</v>
      </c>
      <c r="C350" s="33" t="s">
        <v>1797</v>
      </c>
      <c r="D350" s="33" t="s">
        <v>1111</v>
      </c>
      <c r="E350" s="34" t="s">
        <v>542</v>
      </c>
      <c r="F350" s="35">
        <v>0</v>
      </c>
      <c r="G350" s="35">
        <f>G351</f>
        <v>0</v>
      </c>
      <c r="H350" s="35">
        <f t="shared" si="174"/>
        <v>0</v>
      </c>
      <c r="I350" s="63">
        <f t="shared" si="174"/>
        <v>0</v>
      </c>
      <c r="J350" s="63">
        <f t="shared" si="174"/>
        <v>0</v>
      </c>
      <c r="K350" s="35">
        <f t="shared" si="174"/>
        <v>0</v>
      </c>
      <c r="L350" s="35">
        <f t="shared" si="174"/>
        <v>0</v>
      </c>
      <c r="M350" s="35">
        <f t="shared" si="174"/>
        <v>0</v>
      </c>
      <c r="N350" s="78">
        <v>0</v>
      </c>
      <c r="O350" s="22">
        <v>1</v>
      </c>
    </row>
    <row r="351" spans="1:15" ht="31.5" hidden="1" x14ac:dyDescent="0.25">
      <c r="A351" s="33" t="s">
        <v>1170</v>
      </c>
      <c r="B351" s="33" t="s">
        <v>1395</v>
      </c>
      <c r="C351" s="33" t="s">
        <v>1797</v>
      </c>
      <c r="D351" s="33" t="s">
        <v>1112</v>
      </c>
      <c r="E351" s="34" t="s">
        <v>543</v>
      </c>
      <c r="F351" s="35">
        <v>0</v>
      </c>
      <c r="G351" s="35">
        <v>0</v>
      </c>
      <c r="H351" s="35">
        <v>0</v>
      </c>
      <c r="I351" s="63">
        <v>0</v>
      </c>
      <c r="J351" s="63">
        <v>0</v>
      </c>
      <c r="K351" s="35">
        <v>0</v>
      </c>
      <c r="L351" s="35">
        <v>0</v>
      </c>
      <c r="M351" s="35">
        <v>0</v>
      </c>
      <c r="N351" s="78">
        <v>0</v>
      </c>
      <c r="O351" s="22">
        <v>1</v>
      </c>
    </row>
    <row r="352" spans="1:15" ht="63" x14ac:dyDescent="0.25">
      <c r="A352" s="33" t="s">
        <v>1170</v>
      </c>
      <c r="B352" s="33" t="s">
        <v>1395</v>
      </c>
      <c r="C352" s="33" t="s">
        <v>25</v>
      </c>
      <c r="D352" s="33"/>
      <c r="E352" s="34" t="s">
        <v>1892</v>
      </c>
      <c r="F352" s="35">
        <f>F355+F353</f>
        <v>10870.7</v>
      </c>
      <c r="G352" s="35">
        <f>G355+G353</f>
        <v>10870.7</v>
      </c>
      <c r="H352" s="35">
        <f t="shared" ref="H352:M352" si="175">H355+H353</f>
        <v>7366.0839999999998</v>
      </c>
      <c r="I352" s="63">
        <f t="shared" si="175"/>
        <v>10870.7</v>
      </c>
      <c r="J352" s="63">
        <f t="shared" si="175"/>
        <v>7366.0839999999998</v>
      </c>
      <c r="K352" s="35">
        <f t="shared" si="175"/>
        <v>0</v>
      </c>
      <c r="L352" s="35">
        <f t="shared" si="175"/>
        <v>0</v>
      </c>
      <c r="M352" s="35">
        <f t="shared" si="175"/>
        <v>10868.2</v>
      </c>
      <c r="N352" s="78">
        <f t="shared" si="162"/>
        <v>99.977002400949345</v>
      </c>
    </row>
    <row r="353" spans="1:14" ht="78.75" x14ac:dyDescent="0.25">
      <c r="A353" s="33" t="s">
        <v>1170</v>
      </c>
      <c r="B353" s="33" t="s">
        <v>1395</v>
      </c>
      <c r="C353" s="33" t="s">
        <v>25</v>
      </c>
      <c r="D353" s="33" t="s">
        <v>1118</v>
      </c>
      <c r="E353" s="34" t="s">
        <v>539</v>
      </c>
      <c r="F353" s="35">
        <f>F354</f>
        <v>0</v>
      </c>
      <c r="G353" s="35">
        <f>G354</f>
        <v>1437.8796400000001</v>
      </c>
      <c r="H353" s="35">
        <f t="shared" ref="H353:M353" si="176">H354</f>
        <v>521.20000000000005</v>
      </c>
      <c r="I353" s="63">
        <f t="shared" si="176"/>
        <v>1437.8796400000001</v>
      </c>
      <c r="J353" s="63">
        <f t="shared" si="176"/>
        <v>521.20000000000005</v>
      </c>
      <c r="K353" s="35">
        <f t="shared" si="176"/>
        <v>0</v>
      </c>
      <c r="L353" s="35">
        <f t="shared" si="176"/>
        <v>0</v>
      </c>
      <c r="M353" s="35">
        <f t="shared" si="176"/>
        <v>1437.8796400000001</v>
      </c>
      <c r="N353" s="78">
        <f t="shared" si="162"/>
        <v>100</v>
      </c>
    </row>
    <row r="354" spans="1:14" ht="18" customHeight="1" x14ac:dyDescent="0.25">
      <c r="A354" s="33" t="s">
        <v>1170</v>
      </c>
      <c r="B354" s="33" t="s">
        <v>1395</v>
      </c>
      <c r="C354" s="33" t="s">
        <v>25</v>
      </c>
      <c r="D354" s="33" t="s">
        <v>1119</v>
      </c>
      <c r="E354" s="34" t="s">
        <v>540</v>
      </c>
      <c r="F354" s="35">
        <v>0</v>
      </c>
      <c r="G354" s="35">
        <v>1437.8796400000001</v>
      </c>
      <c r="H354" s="35">
        <v>521.20000000000005</v>
      </c>
      <c r="I354" s="63">
        <f>G354</f>
        <v>1437.8796400000001</v>
      </c>
      <c r="J354" s="63">
        <f>H354</f>
        <v>521.20000000000005</v>
      </c>
      <c r="K354" s="35">
        <v>0</v>
      </c>
      <c r="L354" s="35">
        <v>0</v>
      </c>
      <c r="M354" s="35">
        <v>1437.8796400000001</v>
      </c>
      <c r="N354" s="78">
        <f t="shared" si="162"/>
        <v>100</v>
      </c>
    </row>
    <row r="355" spans="1:14" ht="31.5" x14ac:dyDescent="0.25">
      <c r="A355" s="33" t="s">
        <v>1170</v>
      </c>
      <c r="B355" s="33" t="s">
        <v>1395</v>
      </c>
      <c r="C355" s="33" t="s">
        <v>25</v>
      </c>
      <c r="D355" s="33" t="s">
        <v>1111</v>
      </c>
      <c r="E355" s="34" t="s">
        <v>542</v>
      </c>
      <c r="F355" s="35">
        <f t="shared" ref="F355:M355" si="177">F356</f>
        <v>10870.7</v>
      </c>
      <c r="G355" s="35">
        <f t="shared" si="177"/>
        <v>9432.8203599999997</v>
      </c>
      <c r="H355" s="35">
        <f t="shared" si="177"/>
        <v>6844.884</v>
      </c>
      <c r="I355" s="63">
        <f t="shared" si="177"/>
        <v>9432.8203599999997</v>
      </c>
      <c r="J355" s="63">
        <f t="shared" si="177"/>
        <v>6844.884</v>
      </c>
      <c r="K355" s="35">
        <f t="shared" si="177"/>
        <v>0</v>
      </c>
      <c r="L355" s="35">
        <f t="shared" si="177"/>
        <v>0</v>
      </c>
      <c r="M355" s="35">
        <f t="shared" si="177"/>
        <v>9430.3203599999997</v>
      </c>
      <c r="N355" s="78">
        <f t="shared" si="162"/>
        <v>99.973496792002933</v>
      </c>
    </row>
    <row r="356" spans="1:14" ht="31.5" x14ac:dyDescent="0.25">
      <c r="A356" s="33" t="s">
        <v>1170</v>
      </c>
      <c r="B356" s="33" t="s">
        <v>1395</v>
      </c>
      <c r="C356" s="33" t="s">
        <v>25</v>
      </c>
      <c r="D356" s="33" t="s">
        <v>1112</v>
      </c>
      <c r="E356" s="34" t="s">
        <v>543</v>
      </c>
      <c r="F356" s="35">
        <v>10870.7</v>
      </c>
      <c r="G356" s="35">
        <v>9432.8203599999997</v>
      </c>
      <c r="H356" s="35">
        <v>6844.884</v>
      </c>
      <c r="I356" s="63">
        <f>G356</f>
        <v>9432.8203599999997</v>
      </c>
      <c r="J356" s="63">
        <f>H356</f>
        <v>6844.884</v>
      </c>
      <c r="K356" s="35">
        <v>0</v>
      </c>
      <c r="L356" s="35">
        <v>0</v>
      </c>
      <c r="M356" s="35">
        <v>9430.3203599999997</v>
      </c>
      <c r="N356" s="78">
        <f t="shared" si="162"/>
        <v>99.973496792002933</v>
      </c>
    </row>
    <row r="357" spans="1:14" ht="78.75" x14ac:dyDescent="0.25">
      <c r="A357" s="33" t="s">
        <v>1170</v>
      </c>
      <c r="B357" s="33" t="s">
        <v>1395</v>
      </c>
      <c r="C357" s="33" t="s">
        <v>26</v>
      </c>
      <c r="D357" s="33"/>
      <c r="E357" s="34" t="s">
        <v>1173</v>
      </c>
      <c r="F357" s="35">
        <f t="shared" ref="F357:M358" si="178">F358</f>
        <v>909</v>
      </c>
      <c r="G357" s="35">
        <f t="shared" si="178"/>
        <v>909</v>
      </c>
      <c r="H357" s="35">
        <f t="shared" si="178"/>
        <v>613.70899999999995</v>
      </c>
      <c r="I357" s="63">
        <f t="shared" si="178"/>
        <v>909</v>
      </c>
      <c r="J357" s="63">
        <f t="shared" si="178"/>
        <v>613.70899999999995</v>
      </c>
      <c r="K357" s="35">
        <f t="shared" si="178"/>
        <v>0</v>
      </c>
      <c r="L357" s="35">
        <f t="shared" si="178"/>
        <v>0</v>
      </c>
      <c r="M357" s="35">
        <f t="shared" si="178"/>
        <v>909</v>
      </c>
      <c r="N357" s="78">
        <f t="shared" si="162"/>
        <v>100</v>
      </c>
    </row>
    <row r="358" spans="1:14" ht="78.75" x14ac:dyDescent="0.25">
      <c r="A358" s="33" t="s">
        <v>1170</v>
      </c>
      <c r="B358" s="33" t="s">
        <v>1395</v>
      </c>
      <c r="C358" s="33" t="s">
        <v>26</v>
      </c>
      <c r="D358" s="33" t="s">
        <v>1118</v>
      </c>
      <c r="E358" s="34" t="s">
        <v>539</v>
      </c>
      <c r="F358" s="35">
        <f t="shared" si="178"/>
        <v>909</v>
      </c>
      <c r="G358" s="35">
        <f t="shared" si="178"/>
        <v>909</v>
      </c>
      <c r="H358" s="35">
        <f t="shared" si="178"/>
        <v>613.70899999999995</v>
      </c>
      <c r="I358" s="63">
        <f t="shared" si="178"/>
        <v>909</v>
      </c>
      <c r="J358" s="63">
        <f t="shared" si="178"/>
        <v>613.70899999999995</v>
      </c>
      <c r="K358" s="35">
        <f t="shared" si="178"/>
        <v>0</v>
      </c>
      <c r="L358" s="35">
        <f t="shared" si="178"/>
        <v>0</v>
      </c>
      <c r="M358" s="35">
        <f t="shared" si="178"/>
        <v>909</v>
      </c>
      <c r="N358" s="78">
        <f t="shared" si="162"/>
        <v>100</v>
      </c>
    </row>
    <row r="359" spans="1:14" ht="18" customHeight="1" x14ac:dyDescent="0.25">
      <c r="A359" s="33" t="s">
        <v>1170</v>
      </c>
      <c r="B359" s="33" t="s">
        <v>1395</v>
      </c>
      <c r="C359" s="33" t="s">
        <v>26</v>
      </c>
      <c r="D359" s="33" t="s">
        <v>1119</v>
      </c>
      <c r="E359" s="34" t="s">
        <v>540</v>
      </c>
      <c r="F359" s="35">
        <v>909</v>
      </c>
      <c r="G359" s="35">
        <v>909</v>
      </c>
      <c r="H359" s="35">
        <v>613.70899999999995</v>
      </c>
      <c r="I359" s="63">
        <v>909</v>
      </c>
      <c r="J359" s="63">
        <f>H359</f>
        <v>613.70899999999995</v>
      </c>
      <c r="K359" s="35">
        <v>0</v>
      </c>
      <c r="L359" s="35">
        <v>0</v>
      </c>
      <c r="M359" s="35">
        <v>909</v>
      </c>
      <c r="N359" s="78">
        <f t="shared" si="162"/>
        <v>100</v>
      </c>
    </row>
    <row r="360" spans="1:14" s="22" customFormat="1" ht="31.5" x14ac:dyDescent="0.25">
      <c r="A360" s="25" t="s">
        <v>28</v>
      </c>
      <c r="B360" s="25" t="s">
        <v>1387</v>
      </c>
      <c r="C360" s="25"/>
      <c r="D360" s="25"/>
      <c r="E360" s="26" t="s">
        <v>475</v>
      </c>
      <c r="F360" s="27">
        <f>F368+F492+F643</f>
        <v>1390549.202</v>
      </c>
      <c r="G360" s="27">
        <f t="shared" ref="G360:M360" si="179">G368+G492+G643+G361</f>
        <v>1450322.4999299999</v>
      </c>
      <c r="H360" s="27">
        <f t="shared" si="179"/>
        <v>950996.96300999995</v>
      </c>
      <c r="I360" s="61">
        <f t="shared" si="179"/>
        <v>57386.342999999993</v>
      </c>
      <c r="J360" s="61">
        <f t="shared" si="179"/>
        <v>16087.1</v>
      </c>
      <c r="K360" s="27">
        <f t="shared" si="179"/>
        <v>0</v>
      </c>
      <c r="L360" s="27">
        <f t="shared" si="179"/>
        <v>0</v>
      </c>
      <c r="M360" s="27">
        <f t="shared" si="179"/>
        <v>1448053.97126</v>
      </c>
      <c r="N360" s="79">
        <f t="shared" si="162"/>
        <v>99.843584535845693</v>
      </c>
    </row>
    <row r="361" spans="1:14" s="22" customFormat="1" x14ac:dyDescent="0.25">
      <c r="A361" s="25" t="s">
        <v>28</v>
      </c>
      <c r="B361" s="25" t="s">
        <v>1105</v>
      </c>
      <c r="C361" s="25"/>
      <c r="D361" s="25"/>
      <c r="E361" s="26" t="s">
        <v>498</v>
      </c>
      <c r="F361" s="27"/>
      <c r="G361" s="27">
        <f t="shared" ref="G361:G366" si="180">G362</f>
        <v>93.581000000000003</v>
      </c>
      <c r="H361" s="27">
        <f t="shared" ref="H361:M366" si="181">H362</f>
        <v>0</v>
      </c>
      <c r="I361" s="61">
        <f t="shared" si="181"/>
        <v>93.581000000000003</v>
      </c>
      <c r="J361" s="61">
        <f t="shared" si="181"/>
        <v>0</v>
      </c>
      <c r="K361" s="27">
        <f t="shared" si="181"/>
        <v>0</v>
      </c>
      <c r="L361" s="27">
        <f t="shared" si="181"/>
        <v>0</v>
      </c>
      <c r="M361" s="27">
        <f t="shared" si="181"/>
        <v>93.581000000000003</v>
      </c>
      <c r="N361" s="78">
        <f t="shared" si="162"/>
        <v>100</v>
      </c>
    </row>
    <row r="362" spans="1:14" s="32" customFormat="1" x14ac:dyDescent="0.25">
      <c r="A362" s="29" t="s">
        <v>28</v>
      </c>
      <c r="B362" s="29" t="s">
        <v>1384</v>
      </c>
      <c r="C362" s="29"/>
      <c r="D362" s="29"/>
      <c r="E362" s="30" t="s">
        <v>514</v>
      </c>
      <c r="F362" s="31"/>
      <c r="G362" s="31">
        <f t="shared" si="180"/>
        <v>93.581000000000003</v>
      </c>
      <c r="H362" s="31">
        <f t="shared" si="181"/>
        <v>0</v>
      </c>
      <c r="I362" s="62">
        <f t="shared" si="181"/>
        <v>93.581000000000003</v>
      </c>
      <c r="J362" s="62">
        <f t="shared" si="181"/>
        <v>0</v>
      </c>
      <c r="K362" s="31">
        <f t="shared" si="181"/>
        <v>0</v>
      </c>
      <c r="L362" s="31">
        <f t="shared" si="181"/>
        <v>0</v>
      </c>
      <c r="M362" s="31">
        <f t="shared" si="181"/>
        <v>93.581000000000003</v>
      </c>
      <c r="N362" s="79">
        <f t="shared" si="162"/>
        <v>100</v>
      </c>
    </row>
    <row r="363" spans="1:14" ht="31.5" x14ac:dyDescent="0.25">
      <c r="A363" s="33" t="s">
        <v>28</v>
      </c>
      <c r="B363" s="33" t="s">
        <v>1384</v>
      </c>
      <c r="C363" s="33" t="s">
        <v>1122</v>
      </c>
      <c r="D363" s="33"/>
      <c r="E363" s="34" t="s">
        <v>1885</v>
      </c>
      <c r="F363" s="35"/>
      <c r="G363" s="35">
        <f t="shared" si="180"/>
        <v>93.581000000000003</v>
      </c>
      <c r="H363" s="35">
        <f t="shared" si="181"/>
        <v>0</v>
      </c>
      <c r="I363" s="63">
        <f t="shared" si="181"/>
        <v>93.581000000000003</v>
      </c>
      <c r="J363" s="63">
        <f t="shared" si="181"/>
        <v>0</v>
      </c>
      <c r="K363" s="35">
        <f t="shared" si="181"/>
        <v>0</v>
      </c>
      <c r="L363" s="35">
        <f t="shared" si="181"/>
        <v>0</v>
      </c>
      <c r="M363" s="35">
        <f t="shared" si="181"/>
        <v>93.581000000000003</v>
      </c>
      <c r="N363" s="78">
        <f t="shared" si="162"/>
        <v>100</v>
      </c>
    </row>
    <row r="364" spans="1:14" x14ac:dyDescent="0.25">
      <c r="A364" s="33" t="s">
        <v>28</v>
      </c>
      <c r="B364" s="33" t="s">
        <v>1384</v>
      </c>
      <c r="C364" s="33" t="s">
        <v>1123</v>
      </c>
      <c r="D364" s="33"/>
      <c r="E364" s="34" t="s">
        <v>1175</v>
      </c>
      <c r="F364" s="35"/>
      <c r="G364" s="35">
        <f t="shared" si="180"/>
        <v>93.581000000000003</v>
      </c>
      <c r="H364" s="35">
        <f t="shared" si="181"/>
        <v>0</v>
      </c>
      <c r="I364" s="63">
        <f t="shared" si="181"/>
        <v>93.581000000000003</v>
      </c>
      <c r="J364" s="63">
        <f t="shared" si="181"/>
        <v>0</v>
      </c>
      <c r="K364" s="35">
        <f t="shared" si="181"/>
        <v>0</v>
      </c>
      <c r="L364" s="35">
        <f t="shared" si="181"/>
        <v>0</v>
      </c>
      <c r="M364" s="35">
        <f t="shared" si="181"/>
        <v>93.581000000000003</v>
      </c>
      <c r="N364" s="78">
        <f t="shared" si="162"/>
        <v>100</v>
      </c>
    </row>
    <row r="365" spans="1:14" ht="47.25" x14ac:dyDescent="0.25">
      <c r="A365" s="33" t="s">
        <v>28</v>
      </c>
      <c r="B365" s="33" t="s">
        <v>1384</v>
      </c>
      <c r="C365" s="33" t="s">
        <v>1912</v>
      </c>
      <c r="D365" s="33"/>
      <c r="E365" s="56" t="s">
        <v>1913</v>
      </c>
      <c r="F365" s="35"/>
      <c r="G365" s="35">
        <f t="shared" si="180"/>
        <v>93.581000000000003</v>
      </c>
      <c r="H365" s="35">
        <f t="shared" si="181"/>
        <v>0</v>
      </c>
      <c r="I365" s="63">
        <f t="shared" si="181"/>
        <v>93.581000000000003</v>
      </c>
      <c r="J365" s="63">
        <f t="shared" si="181"/>
        <v>0</v>
      </c>
      <c r="K365" s="35">
        <f t="shared" si="181"/>
        <v>0</v>
      </c>
      <c r="L365" s="35">
        <f t="shared" si="181"/>
        <v>0</v>
      </c>
      <c r="M365" s="35">
        <f t="shared" si="181"/>
        <v>93.581000000000003</v>
      </c>
      <c r="N365" s="78">
        <f t="shared" si="162"/>
        <v>100</v>
      </c>
    </row>
    <row r="366" spans="1:14" ht="78.75" x14ac:dyDescent="0.25">
      <c r="A366" s="33" t="s">
        <v>28</v>
      </c>
      <c r="B366" s="33" t="s">
        <v>1384</v>
      </c>
      <c r="C366" s="33" t="s">
        <v>1912</v>
      </c>
      <c r="D366" s="33" t="s">
        <v>1118</v>
      </c>
      <c r="E366" s="34" t="s">
        <v>539</v>
      </c>
      <c r="F366" s="35"/>
      <c r="G366" s="35">
        <f t="shared" si="180"/>
        <v>93.581000000000003</v>
      </c>
      <c r="H366" s="35">
        <f t="shared" si="181"/>
        <v>0</v>
      </c>
      <c r="I366" s="63">
        <f t="shared" si="181"/>
        <v>93.581000000000003</v>
      </c>
      <c r="J366" s="63">
        <f t="shared" si="181"/>
        <v>0</v>
      </c>
      <c r="K366" s="35">
        <f t="shared" si="181"/>
        <v>0</v>
      </c>
      <c r="L366" s="35">
        <f t="shared" si="181"/>
        <v>0</v>
      </c>
      <c r="M366" s="35">
        <f t="shared" si="181"/>
        <v>93.581000000000003</v>
      </c>
      <c r="N366" s="78">
        <f t="shared" si="162"/>
        <v>100</v>
      </c>
    </row>
    <row r="367" spans="1:14" ht="31.5" x14ac:dyDescent="0.25">
      <c r="A367" s="33" t="s">
        <v>28</v>
      </c>
      <c r="B367" s="33" t="s">
        <v>1384</v>
      </c>
      <c r="C367" s="33" t="s">
        <v>1912</v>
      </c>
      <c r="D367" s="33" t="s">
        <v>1128</v>
      </c>
      <c r="E367" s="34" t="s">
        <v>541</v>
      </c>
      <c r="F367" s="35"/>
      <c r="G367" s="35">
        <v>93.581000000000003</v>
      </c>
      <c r="H367" s="35">
        <v>0</v>
      </c>
      <c r="I367" s="63">
        <f>G367</f>
        <v>93.581000000000003</v>
      </c>
      <c r="J367" s="63">
        <f>H367</f>
        <v>0</v>
      </c>
      <c r="K367" s="35">
        <v>0</v>
      </c>
      <c r="L367" s="35">
        <v>0</v>
      </c>
      <c r="M367" s="35">
        <v>93.581000000000003</v>
      </c>
      <c r="N367" s="78">
        <f t="shared" si="162"/>
        <v>100</v>
      </c>
    </row>
    <row r="368" spans="1:14" s="22" customFormat="1" x14ac:dyDescent="0.25">
      <c r="A368" s="25" t="s">
        <v>28</v>
      </c>
      <c r="B368" s="25" t="s">
        <v>1171</v>
      </c>
      <c r="C368" s="25"/>
      <c r="D368" s="25"/>
      <c r="E368" s="26" t="s">
        <v>503</v>
      </c>
      <c r="F368" s="27">
        <f>F369+F407+F464</f>
        <v>394954.70600000006</v>
      </c>
      <c r="G368" s="27">
        <f>G369+G407+G464</f>
        <v>397633.72230000008</v>
      </c>
      <c r="H368" s="27">
        <f t="shared" ref="H368:M368" si="182">H369+H407+H464</f>
        <v>268926.04715</v>
      </c>
      <c r="I368" s="61">
        <f t="shared" si="182"/>
        <v>170</v>
      </c>
      <c r="J368" s="61">
        <f t="shared" si="182"/>
        <v>0</v>
      </c>
      <c r="K368" s="27">
        <f t="shared" si="182"/>
        <v>0</v>
      </c>
      <c r="L368" s="27">
        <f t="shared" si="182"/>
        <v>0</v>
      </c>
      <c r="M368" s="27">
        <f t="shared" si="182"/>
        <v>397633.72230000008</v>
      </c>
      <c r="N368" s="78">
        <f t="shared" si="162"/>
        <v>100</v>
      </c>
    </row>
    <row r="369" spans="1:15" s="32" customFormat="1" x14ac:dyDescent="0.25">
      <c r="A369" s="29" t="s">
        <v>28</v>
      </c>
      <c r="B369" s="29" t="s">
        <v>1396</v>
      </c>
      <c r="C369" s="29"/>
      <c r="D369" s="29"/>
      <c r="E369" s="30" t="s">
        <v>528</v>
      </c>
      <c r="F369" s="31">
        <f>F370+F396+F402</f>
        <v>363010.43600000005</v>
      </c>
      <c r="G369" s="31">
        <f>G370+G396+G402</f>
        <v>363010.43600000005</v>
      </c>
      <c r="H369" s="31">
        <f t="shared" ref="H369:M369" si="183">H370+H396+H402</f>
        <v>240740.353</v>
      </c>
      <c r="I369" s="62">
        <f t="shared" si="183"/>
        <v>0</v>
      </c>
      <c r="J369" s="62">
        <f t="shared" si="183"/>
        <v>0</v>
      </c>
      <c r="K369" s="31">
        <f t="shared" si="183"/>
        <v>0</v>
      </c>
      <c r="L369" s="31">
        <f t="shared" si="183"/>
        <v>0</v>
      </c>
      <c r="M369" s="31">
        <f t="shared" si="183"/>
        <v>363010.43600000005</v>
      </c>
      <c r="N369" s="79">
        <f t="shared" si="162"/>
        <v>100</v>
      </c>
    </row>
    <row r="370" spans="1:15" x14ac:dyDescent="0.25">
      <c r="A370" s="33" t="s">
        <v>28</v>
      </c>
      <c r="B370" s="33" t="s">
        <v>1396</v>
      </c>
      <c r="C370" s="33" t="s">
        <v>37</v>
      </c>
      <c r="D370" s="33"/>
      <c r="E370" s="34" t="s">
        <v>609</v>
      </c>
      <c r="F370" s="35">
        <f>F371+F379</f>
        <v>361329.93600000005</v>
      </c>
      <c r="G370" s="35">
        <f>G371+G379</f>
        <v>361329.93600000005</v>
      </c>
      <c r="H370" s="35">
        <f t="shared" ref="H370:M370" si="184">H371+H379</f>
        <v>239059.853</v>
      </c>
      <c r="I370" s="63">
        <f t="shared" si="184"/>
        <v>0</v>
      </c>
      <c r="J370" s="63">
        <f t="shared" si="184"/>
        <v>0</v>
      </c>
      <c r="K370" s="35">
        <f t="shared" si="184"/>
        <v>0</v>
      </c>
      <c r="L370" s="35">
        <f t="shared" si="184"/>
        <v>0</v>
      </c>
      <c r="M370" s="35">
        <f t="shared" si="184"/>
        <v>361329.93600000005</v>
      </c>
      <c r="N370" s="78">
        <f t="shared" si="162"/>
        <v>100</v>
      </c>
    </row>
    <row r="371" spans="1:15" ht="63" x14ac:dyDescent="0.25">
      <c r="A371" s="33" t="s">
        <v>28</v>
      </c>
      <c r="B371" s="33" t="s">
        <v>1396</v>
      </c>
      <c r="C371" s="33" t="s">
        <v>38</v>
      </c>
      <c r="D371" s="33"/>
      <c r="E371" s="34" t="s">
        <v>622</v>
      </c>
      <c r="F371" s="35">
        <f t="shared" ref="F371:M371" si="185">F372</f>
        <v>9585.2529999999988</v>
      </c>
      <c r="G371" s="35">
        <f t="shared" si="185"/>
        <v>9585.2529999999988</v>
      </c>
      <c r="H371" s="35">
        <f t="shared" si="185"/>
        <v>6812.7530000000006</v>
      </c>
      <c r="I371" s="63">
        <f t="shared" si="185"/>
        <v>0</v>
      </c>
      <c r="J371" s="63">
        <f t="shared" si="185"/>
        <v>0</v>
      </c>
      <c r="K371" s="35">
        <f t="shared" si="185"/>
        <v>0</v>
      </c>
      <c r="L371" s="35">
        <f t="shared" si="185"/>
        <v>0</v>
      </c>
      <c r="M371" s="35">
        <f t="shared" si="185"/>
        <v>9585.2529999999988</v>
      </c>
      <c r="N371" s="78">
        <f t="shared" si="162"/>
        <v>100</v>
      </c>
    </row>
    <row r="372" spans="1:15" ht="47.25" x14ac:dyDescent="0.25">
      <c r="A372" s="33" t="s">
        <v>28</v>
      </c>
      <c r="B372" s="33" t="s">
        <v>1396</v>
      </c>
      <c r="C372" s="33" t="s">
        <v>39</v>
      </c>
      <c r="D372" s="33"/>
      <c r="E372" s="34" t="s">
        <v>623</v>
      </c>
      <c r="F372" s="35">
        <f>F373+F376</f>
        <v>9585.2529999999988</v>
      </c>
      <c r="G372" s="35">
        <f>G373+G376</f>
        <v>9585.2529999999988</v>
      </c>
      <c r="H372" s="35">
        <f t="shared" ref="H372:M372" si="186">H373+H376</f>
        <v>6812.7530000000006</v>
      </c>
      <c r="I372" s="63">
        <f t="shared" si="186"/>
        <v>0</v>
      </c>
      <c r="J372" s="63">
        <f t="shared" si="186"/>
        <v>0</v>
      </c>
      <c r="K372" s="35">
        <f t="shared" si="186"/>
        <v>0</v>
      </c>
      <c r="L372" s="35">
        <f t="shared" si="186"/>
        <v>0</v>
      </c>
      <c r="M372" s="35">
        <f t="shared" si="186"/>
        <v>9585.2529999999988</v>
      </c>
      <c r="N372" s="78">
        <f t="shared" si="162"/>
        <v>100</v>
      </c>
    </row>
    <row r="373" spans="1:15" ht="31.5" x14ac:dyDescent="0.25">
      <c r="A373" s="33" t="s">
        <v>28</v>
      </c>
      <c r="B373" s="33" t="s">
        <v>1396</v>
      </c>
      <c r="C373" s="33" t="s">
        <v>29</v>
      </c>
      <c r="D373" s="33"/>
      <c r="E373" s="34" t="s">
        <v>625</v>
      </c>
      <c r="F373" s="35">
        <f t="shared" ref="F373:M374" si="187">F374</f>
        <v>654.20299999999997</v>
      </c>
      <c r="G373" s="35">
        <f t="shared" si="187"/>
        <v>654.20299999999997</v>
      </c>
      <c r="H373" s="35">
        <f t="shared" si="187"/>
        <v>581.70299999999997</v>
      </c>
      <c r="I373" s="63">
        <f t="shared" si="187"/>
        <v>0</v>
      </c>
      <c r="J373" s="63">
        <f t="shared" si="187"/>
        <v>0</v>
      </c>
      <c r="K373" s="35">
        <f t="shared" si="187"/>
        <v>0</v>
      </c>
      <c r="L373" s="35">
        <f t="shared" si="187"/>
        <v>0</v>
      </c>
      <c r="M373" s="35">
        <f t="shared" si="187"/>
        <v>654.20299999999997</v>
      </c>
      <c r="N373" s="78">
        <f t="shared" si="162"/>
        <v>100</v>
      </c>
    </row>
    <row r="374" spans="1:15" ht="31.5" x14ac:dyDescent="0.25">
      <c r="A374" s="33" t="s">
        <v>28</v>
      </c>
      <c r="B374" s="33" t="s">
        <v>1396</v>
      </c>
      <c r="C374" s="33" t="s">
        <v>29</v>
      </c>
      <c r="D374" s="33" t="s">
        <v>18</v>
      </c>
      <c r="E374" s="34" t="s">
        <v>552</v>
      </c>
      <c r="F374" s="35">
        <f t="shared" si="187"/>
        <v>654.20299999999997</v>
      </c>
      <c r="G374" s="35">
        <f t="shared" si="187"/>
        <v>654.20299999999997</v>
      </c>
      <c r="H374" s="35">
        <f t="shared" si="187"/>
        <v>581.70299999999997</v>
      </c>
      <c r="I374" s="63">
        <f t="shared" si="187"/>
        <v>0</v>
      </c>
      <c r="J374" s="63">
        <f t="shared" si="187"/>
        <v>0</v>
      </c>
      <c r="K374" s="35">
        <f t="shared" si="187"/>
        <v>0</v>
      </c>
      <c r="L374" s="35">
        <f t="shared" si="187"/>
        <v>0</v>
      </c>
      <c r="M374" s="35">
        <f t="shared" si="187"/>
        <v>654.20299999999997</v>
      </c>
      <c r="N374" s="78">
        <f t="shared" si="162"/>
        <v>100</v>
      </c>
    </row>
    <row r="375" spans="1:15" x14ac:dyDescent="0.25">
      <c r="A375" s="33" t="s">
        <v>28</v>
      </c>
      <c r="B375" s="33" t="s">
        <v>1396</v>
      </c>
      <c r="C375" s="33" t="s">
        <v>29</v>
      </c>
      <c r="D375" s="33" t="s">
        <v>30</v>
      </c>
      <c r="E375" s="34" t="s">
        <v>554</v>
      </c>
      <c r="F375" s="35">
        <v>654.20299999999997</v>
      </c>
      <c r="G375" s="35">
        <v>654.20299999999997</v>
      </c>
      <c r="H375" s="35">
        <v>581.70299999999997</v>
      </c>
      <c r="I375" s="63">
        <v>0</v>
      </c>
      <c r="J375" s="63">
        <v>0</v>
      </c>
      <c r="K375" s="35">
        <v>0</v>
      </c>
      <c r="L375" s="35">
        <v>0</v>
      </c>
      <c r="M375" s="35">
        <v>654.20299999999997</v>
      </c>
      <c r="N375" s="78">
        <f t="shared" si="162"/>
        <v>100</v>
      </c>
    </row>
    <row r="376" spans="1:15" ht="47.25" x14ac:dyDescent="0.25">
      <c r="A376" s="33" t="s">
        <v>28</v>
      </c>
      <c r="B376" s="33" t="s">
        <v>1396</v>
      </c>
      <c r="C376" s="33" t="s">
        <v>31</v>
      </c>
      <c r="D376" s="33"/>
      <c r="E376" s="34" t="s">
        <v>1276</v>
      </c>
      <c r="F376" s="35">
        <f t="shared" ref="F376:M377" si="188">F377</f>
        <v>8931.0499999999993</v>
      </c>
      <c r="G376" s="35">
        <f t="shared" si="188"/>
        <v>8931.0499999999993</v>
      </c>
      <c r="H376" s="35">
        <f t="shared" si="188"/>
        <v>6231.05</v>
      </c>
      <c r="I376" s="63">
        <f t="shared" si="188"/>
        <v>0</v>
      </c>
      <c r="J376" s="63">
        <f t="shared" si="188"/>
        <v>0</v>
      </c>
      <c r="K376" s="35">
        <f t="shared" si="188"/>
        <v>0</v>
      </c>
      <c r="L376" s="35">
        <f t="shared" si="188"/>
        <v>0</v>
      </c>
      <c r="M376" s="35">
        <f t="shared" si="188"/>
        <v>8931.0499999999993</v>
      </c>
      <c r="N376" s="78">
        <f t="shared" si="162"/>
        <v>100</v>
      </c>
    </row>
    <row r="377" spans="1:15" ht="31.5" x14ac:dyDescent="0.25">
      <c r="A377" s="33" t="s">
        <v>28</v>
      </c>
      <c r="B377" s="33" t="s">
        <v>1396</v>
      </c>
      <c r="C377" s="33" t="s">
        <v>31</v>
      </c>
      <c r="D377" s="33" t="s">
        <v>18</v>
      </c>
      <c r="E377" s="34" t="s">
        <v>552</v>
      </c>
      <c r="F377" s="35">
        <f t="shared" si="188"/>
        <v>8931.0499999999993</v>
      </c>
      <c r="G377" s="35">
        <f t="shared" si="188"/>
        <v>8931.0499999999993</v>
      </c>
      <c r="H377" s="35">
        <f t="shared" si="188"/>
        <v>6231.05</v>
      </c>
      <c r="I377" s="63">
        <f t="shared" si="188"/>
        <v>0</v>
      </c>
      <c r="J377" s="63">
        <f t="shared" si="188"/>
        <v>0</v>
      </c>
      <c r="K377" s="35">
        <f t="shared" si="188"/>
        <v>0</v>
      </c>
      <c r="L377" s="35">
        <f t="shared" si="188"/>
        <v>0</v>
      </c>
      <c r="M377" s="35">
        <f t="shared" si="188"/>
        <v>8931.0499999999993</v>
      </c>
      <c r="N377" s="78">
        <f t="shared" si="162"/>
        <v>100</v>
      </c>
    </row>
    <row r="378" spans="1:15" x14ac:dyDescent="0.25">
      <c r="A378" s="33" t="s">
        <v>28</v>
      </c>
      <c r="B378" s="33" t="s">
        <v>1396</v>
      </c>
      <c r="C378" s="33" t="s">
        <v>31</v>
      </c>
      <c r="D378" s="33" t="s">
        <v>30</v>
      </c>
      <c r="E378" s="34" t="s">
        <v>554</v>
      </c>
      <c r="F378" s="35">
        <f>7600+1331.05</f>
        <v>8931.0499999999993</v>
      </c>
      <c r="G378" s="35">
        <f>7600+1331.05</f>
        <v>8931.0499999999993</v>
      </c>
      <c r="H378" s="35">
        <v>6231.05</v>
      </c>
      <c r="I378" s="63">
        <v>0</v>
      </c>
      <c r="J378" s="63">
        <v>0</v>
      </c>
      <c r="K378" s="35">
        <v>0</v>
      </c>
      <c r="L378" s="35">
        <v>0</v>
      </c>
      <c r="M378" s="35">
        <v>8931.0499999999993</v>
      </c>
      <c r="N378" s="78">
        <f t="shared" si="162"/>
        <v>100</v>
      </c>
    </row>
    <row r="379" spans="1:15" x14ac:dyDescent="0.25">
      <c r="A379" s="33" t="s">
        <v>28</v>
      </c>
      <c r="B379" s="33" t="s">
        <v>1396</v>
      </c>
      <c r="C379" s="33" t="s">
        <v>40</v>
      </c>
      <c r="D379" s="33"/>
      <c r="E379" s="34" t="s">
        <v>628</v>
      </c>
      <c r="F379" s="35">
        <f t="shared" ref="F379:M379" si="189">F380</f>
        <v>351744.68300000002</v>
      </c>
      <c r="G379" s="35">
        <f t="shared" si="189"/>
        <v>351744.68300000002</v>
      </c>
      <c r="H379" s="35">
        <f t="shared" si="189"/>
        <v>232247.1</v>
      </c>
      <c r="I379" s="63">
        <f t="shared" si="189"/>
        <v>0</v>
      </c>
      <c r="J379" s="63">
        <f t="shared" si="189"/>
        <v>0</v>
      </c>
      <c r="K379" s="35">
        <f t="shared" si="189"/>
        <v>0</v>
      </c>
      <c r="L379" s="35">
        <f t="shared" si="189"/>
        <v>0</v>
      </c>
      <c r="M379" s="35">
        <f t="shared" si="189"/>
        <v>351744.68300000002</v>
      </c>
      <c r="N379" s="78">
        <f t="shared" si="162"/>
        <v>100</v>
      </c>
    </row>
    <row r="380" spans="1:15" ht="47.25" x14ac:dyDescent="0.25">
      <c r="A380" s="33" t="s">
        <v>28</v>
      </c>
      <c r="B380" s="33" t="s">
        <v>1396</v>
      </c>
      <c r="C380" s="33" t="s">
        <v>41</v>
      </c>
      <c r="D380" s="33"/>
      <c r="E380" s="34" t="s">
        <v>629</v>
      </c>
      <c r="F380" s="35">
        <f>F381+F384+F387+F393+F390</f>
        <v>351744.68300000002</v>
      </c>
      <c r="G380" s="35">
        <f>G381+G384+G387+G393+G390</f>
        <v>351744.68300000002</v>
      </c>
      <c r="H380" s="35">
        <f t="shared" ref="H380:M380" si="190">H381+H384+H387+H393+H390</f>
        <v>232247.1</v>
      </c>
      <c r="I380" s="63">
        <f t="shared" si="190"/>
        <v>0</v>
      </c>
      <c r="J380" s="63">
        <f t="shared" si="190"/>
        <v>0</v>
      </c>
      <c r="K380" s="35">
        <f t="shared" si="190"/>
        <v>0</v>
      </c>
      <c r="L380" s="35">
        <f t="shared" si="190"/>
        <v>0</v>
      </c>
      <c r="M380" s="35">
        <f t="shared" si="190"/>
        <v>351744.68300000002</v>
      </c>
      <c r="N380" s="78">
        <f t="shared" si="162"/>
        <v>100</v>
      </c>
    </row>
    <row r="381" spans="1:15" ht="47.25" x14ac:dyDescent="0.25">
      <c r="A381" s="33" t="s">
        <v>28</v>
      </c>
      <c r="B381" s="33" t="s">
        <v>1396</v>
      </c>
      <c r="C381" s="33" t="s">
        <v>32</v>
      </c>
      <c r="D381" s="33"/>
      <c r="E381" s="34" t="s">
        <v>589</v>
      </c>
      <c r="F381" s="35">
        <f t="shared" ref="F381:M382" si="191">F382</f>
        <v>296787.7</v>
      </c>
      <c r="G381" s="35">
        <f t="shared" si="191"/>
        <v>296787.7</v>
      </c>
      <c r="H381" s="35">
        <f t="shared" si="191"/>
        <v>218905</v>
      </c>
      <c r="I381" s="63">
        <f t="shared" si="191"/>
        <v>0</v>
      </c>
      <c r="J381" s="63">
        <f t="shared" si="191"/>
        <v>0</v>
      </c>
      <c r="K381" s="35">
        <f t="shared" si="191"/>
        <v>0</v>
      </c>
      <c r="L381" s="35">
        <f t="shared" si="191"/>
        <v>0</v>
      </c>
      <c r="M381" s="35">
        <f t="shared" si="191"/>
        <v>296787.7</v>
      </c>
      <c r="N381" s="78">
        <f t="shared" si="162"/>
        <v>100</v>
      </c>
    </row>
    <row r="382" spans="1:15" ht="31.5" x14ac:dyDescent="0.25">
      <c r="A382" s="33" t="s">
        <v>28</v>
      </c>
      <c r="B382" s="33" t="s">
        <v>1396</v>
      </c>
      <c r="C382" s="33" t="s">
        <v>32</v>
      </c>
      <c r="D382" s="33" t="s">
        <v>18</v>
      </c>
      <c r="E382" s="34" t="s">
        <v>552</v>
      </c>
      <c r="F382" s="35">
        <f t="shared" si="191"/>
        <v>296787.7</v>
      </c>
      <c r="G382" s="35">
        <f t="shared" si="191"/>
        <v>296787.7</v>
      </c>
      <c r="H382" s="35">
        <f t="shared" si="191"/>
        <v>218905</v>
      </c>
      <c r="I382" s="63">
        <f t="shared" si="191"/>
        <v>0</v>
      </c>
      <c r="J382" s="63">
        <f t="shared" si="191"/>
        <v>0</v>
      </c>
      <c r="K382" s="35">
        <f t="shared" si="191"/>
        <v>0</v>
      </c>
      <c r="L382" s="35">
        <f t="shared" si="191"/>
        <v>0</v>
      </c>
      <c r="M382" s="35">
        <f t="shared" si="191"/>
        <v>296787.7</v>
      </c>
      <c r="N382" s="78">
        <f t="shared" si="162"/>
        <v>100</v>
      </c>
    </row>
    <row r="383" spans="1:15" x14ac:dyDescent="0.25">
      <c r="A383" s="33" t="s">
        <v>28</v>
      </c>
      <c r="B383" s="33" t="s">
        <v>1396</v>
      </c>
      <c r="C383" s="33" t="s">
        <v>32</v>
      </c>
      <c r="D383" s="33" t="s">
        <v>30</v>
      </c>
      <c r="E383" s="34" t="s">
        <v>554</v>
      </c>
      <c r="F383" s="35">
        <v>296787.7</v>
      </c>
      <c r="G383" s="35">
        <v>296787.7</v>
      </c>
      <c r="H383" s="35">
        <v>218905</v>
      </c>
      <c r="I383" s="63">
        <v>0</v>
      </c>
      <c r="J383" s="63">
        <v>0</v>
      </c>
      <c r="K383" s="35">
        <v>0</v>
      </c>
      <c r="L383" s="35">
        <v>0</v>
      </c>
      <c r="M383" s="35">
        <v>296787.7</v>
      </c>
      <c r="N383" s="78">
        <f t="shared" si="162"/>
        <v>100</v>
      </c>
    </row>
    <row r="384" spans="1:15" ht="31.5" hidden="1" x14ac:dyDescent="0.25">
      <c r="A384" s="33" t="s">
        <v>28</v>
      </c>
      <c r="B384" s="33" t="s">
        <v>1396</v>
      </c>
      <c r="C384" s="33" t="s">
        <v>33</v>
      </c>
      <c r="D384" s="33"/>
      <c r="E384" s="34" t="s">
        <v>630</v>
      </c>
      <c r="F384" s="35">
        <f t="shared" ref="F384:M385" si="192">F385</f>
        <v>0</v>
      </c>
      <c r="G384" s="35">
        <f t="shared" si="192"/>
        <v>0</v>
      </c>
      <c r="H384" s="35">
        <f t="shared" si="192"/>
        <v>0</v>
      </c>
      <c r="I384" s="63">
        <f t="shared" si="192"/>
        <v>0</v>
      </c>
      <c r="J384" s="63">
        <f t="shared" si="192"/>
        <v>0</v>
      </c>
      <c r="K384" s="35">
        <f t="shared" si="192"/>
        <v>0</v>
      </c>
      <c r="L384" s="35">
        <f t="shared" si="192"/>
        <v>0</v>
      </c>
      <c r="M384" s="35">
        <f t="shared" si="192"/>
        <v>0</v>
      </c>
      <c r="N384" s="78">
        <v>0</v>
      </c>
      <c r="O384" s="22">
        <v>1</v>
      </c>
    </row>
    <row r="385" spans="1:15" ht="31.5" hidden="1" x14ac:dyDescent="0.25">
      <c r="A385" s="33" t="s">
        <v>28</v>
      </c>
      <c r="B385" s="33" t="s">
        <v>1396</v>
      </c>
      <c r="C385" s="33" t="s">
        <v>33</v>
      </c>
      <c r="D385" s="33" t="s">
        <v>18</v>
      </c>
      <c r="E385" s="34" t="s">
        <v>552</v>
      </c>
      <c r="F385" s="35">
        <f t="shared" si="192"/>
        <v>0</v>
      </c>
      <c r="G385" s="35">
        <f t="shared" si="192"/>
        <v>0</v>
      </c>
      <c r="H385" s="35">
        <f t="shared" si="192"/>
        <v>0</v>
      </c>
      <c r="I385" s="63">
        <f t="shared" si="192"/>
        <v>0</v>
      </c>
      <c r="J385" s="63">
        <f t="shared" si="192"/>
        <v>0</v>
      </c>
      <c r="K385" s="35">
        <f t="shared" si="192"/>
        <v>0</v>
      </c>
      <c r="L385" s="35">
        <f t="shared" si="192"/>
        <v>0</v>
      </c>
      <c r="M385" s="35">
        <f t="shared" si="192"/>
        <v>0</v>
      </c>
      <c r="N385" s="78">
        <v>0</v>
      </c>
      <c r="O385" s="22">
        <v>1</v>
      </c>
    </row>
    <row r="386" spans="1:15" hidden="1" x14ac:dyDescent="0.25">
      <c r="A386" s="33" t="s">
        <v>28</v>
      </c>
      <c r="B386" s="33" t="s">
        <v>1396</v>
      </c>
      <c r="C386" s="33" t="s">
        <v>33</v>
      </c>
      <c r="D386" s="33" t="s">
        <v>30</v>
      </c>
      <c r="E386" s="34" t="s">
        <v>554</v>
      </c>
      <c r="F386" s="35">
        <v>0</v>
      </c>
      <c r="G386" s="35">
        <v>0</v>
      </c>
      <c r="H386" s="35">
        <v>0</v>
      </c>
      <c r="I386" s="63">
        <v>0</v>
      </c>
      <c r="J386" s="63">
        <v>0</v>
      </c>
      <c r="K386" s="35">
        <v>0</v>
      </c>
      <c r="L386" s="35">
        <v>0</v>
      </c>
      <c r="M386" s="35">
        <v>0</v>
      </c>
      <c r="N386" s="78">
        <v>0</v>
      </c>
      <c r="O386" s="22">
        <v>1</v>
      </c>
    </row>
    <row r="387" spans="1:15" x14ac:dyDescent="0.25">
      <c r="A387" s="33" t="s">
        <v>28</v>
      </c>
      <c r="B387" s="33" t="s">
        <v>1396</v>
      </c>
      <c r="C387" s="33" t="s">
        <v>34</v>
      </c>
      <c r="D387" s="33"/>
      <c r="E387" s="34" t="s">
        <v>613</v>
      </c>
      <c r="F387" s="35">
        <f t="shared" ref="F387:M388" si="193">F388</f>
        <v>39781.483</v>
      </c>
      <c r="G387" s="35">
        <f t="shared" si="193"/>
        <v>39781.483</v>
      </c>
      <c r="H387" s="35">
        <f t="shared" si="193"/>
        <v>4561.7</v>
      </c>
      <c r="I387" s="63">
        <f t="shared" si="193"/>
        <v>0</v>
      </c>
      <c r="J387" s="63">
        <f t="shared" si="193"/>
        <v>0</v>
      </c>
      <c r="K387" s="35">
        <f t="shared" si="193"/>
        <v>0</v>
      </c>
      <c r="L387" s="35">
        <f t="shared" si="193"/>
        <v>0</v>
      </c>
      <c r="M387" s="35">
        <f t="shared" si="193"/>
        <v>39781.483</v>
      </c>
      <c r="N387" s="78">
        <f t="shared" si="162"/>
        <v>100</v>
      </c>
    </row>
    <row r="388" spans="1:15" ht="31.5" x14ac:dyDescent="0.25">
      <c r="A388" s="33" t="s">
        <v>28</v>
      </c>
      <c r="B388" s="33" t="s">
        <v>1396</v>
      </c>
      <c r="C388" s="33" t="s">
        <v>34</v>
      </c>
      <c r="D388" s="33" t="s">
        <v>18</v>
      </c>
      <c r="E388" s="34" t="s">
        <v>552</v>
      </c>
      <c r="F388" s="35">
        <f t="shared" si="193"/>
        <v>39781.483</v>
      </c>
      <c r="G388" s="35">
        <f t="shared" si="193"/>
        <v>39781.483</v>
      </c>
      <c r="H388" s="35">
        <f t="shared" si="193"/>
        <v>4561.7</v>
      </c>
      <c r="I388" s="63">
        <f t="shared" si="193"/>
        <v>0</v>
      </c>
      <c r="J388" s="63">
        <f t="shared" si="193"/>
        <v>0</v>
      </c>
      <c r="K388" s="35">
        <f t="shared" si="193"/>
        <v>0</v>
      </c>
      <c r="L388" s="35">
        <f t="shared" si="193"/>
        <v>0</v>
      </c>
      <c r="M388" s="35">
        <f t="shared" si="193"/>
        <v>39781.483</v>
      </c>
      <c r="N388" s="78">
        <f t="shared" si="162"/>
        <v>100</v>
      </c>
    </row>
    <row r="389" spans="1:15" x14ac:dyDescent="0.25">
      <c r="A389" s="33" t="s">
        <v>28</v>
      </c>
      <c r="B389" s="33" t="s">
        <v>1396</v>
      </c>
      <c r="C389" s="33" t="s">
        <v>34</v>
      </c>
      <c r="D389" s="33" t="s">
        <v>30</v>
      </c>
      <c r="E389" s="34" t="s">
        <v>554</v>
      </c>
      <c r="F389" s="35">
        <f>5605+20514.483+13662</f>
        <v>39781.483</v>
      </c>
      <c r="G389" s="35">
        <v>39781.483</v>
      </c>
      <c r="H389" s="35">
        <v>4561.7</v>
      </c>
      <c r="I389" s="63">
        <v>0</v>
      </c>
      <c r="J389" s="63">
        <v>0</v>
      </c>
      <c r="K389" s="35">
        <v>0</v>
      </c>
      <c r="L389" s="35">
        <v>0</v>
      </c>
      <c r="M389" s="35">
        <v>39781.483</v>
      </c>
      <c r="N389" s="78">
        <f t="shared" si="162"/>
        <v>100</v>
      </c>
    </row>
    <row r="390" spans="1:15" ht="47.25" x14ac:dyDescent="0.25">
      <c r="A390" s="33" t="s">
        <v>28</v>
      </c>
      <c r="B390" s="33" t="s">
        <v>1396</v>
      </c>
      <c r="C390" s="33" t="s">
        <v>1299</v>
      </c>
      <c r="D390" s="33"/>
      <c r="E390" s="34" t="s">
        <v>1300</v>
      </c>
      <c r="F390" s="35">
        <f t="shared" ref="F390:M391" si="194">F391</f>
        <v>2560</v>
      </c>
      <c r="G390" s="35">
        <f t="shared" si="194"/>
        <v>2560</v>
      </c>
      <c r="H390" s="35">
        <f t="shared" si="194"/>
        <v>0</v>
      </c>
      <c r="I390" s="63">
        <f t="shared" si="194"/>
        <v>0</v>
      </c>
      <c r="J390" s="63">
        <f t="shared" si="194"/>
        <v>0</v>
      </c>
      <c r="K390" s="35">
        <f t="shared" si="194"/>
        <v>0</v>
      </c>
      <c r="L390" s="35">
        <f t="shared" si="194"/>
        <v>0</v>
      </c>
      <c r="M390" s="35">
        <f t="shared" si="194"/>
        <v>2560</v>
      </c>
      <c r="N390" s="78">
        <f t="shared" si="162"/>
        <v>100</v>
      </c>
    </row>
    <row r="391" spans="1:15" ht="31.5" x14ac:dyDescent="0.25">
      <c r="A391" s="33" t="s">
        <v>28</v>
      </c>
      <c r="B391" s="33" t="s">
        <v>1396</v>
      </c>
      <c r="C391" s="33" t="s">
        <v>1299</v>
      </c>
      <c r="D391" s="33" t="s">
        <v>1111</v>
      </c>
      <c r="E391" s="34" t="s">
        <v>542</v>
      </c>
      <c r="F391" s="35">
        <f t="shared" si="194"/>
        <v>2560</v>
      </c>
      <c r="G391" s="35">
        <f t="shared" si="194"/>
        <v>2560</v>
      </c>
      <c r="H391" s="35">
        <f t="shared" si="194"/>
        <v>0</v>
      </c>
      <c r="I391" s="63">
        <f t="shared" si="194"/>
        <v>0</v>
      </c>
      <c r="J391" s="63">
        <f t="shared" si="194"/>
        <v>0</v>
      </c>
      <c r="K391" s="35">
        <f t="shared" si="194"/>
        <v>0</v>
      </c>
      <c r="L391" s="35">
        <f t="shared" si="194"/>
        <v>0</v>
      </c>
      <c r="M391" s="35">
        <f t="shared" si="194"/>
        <v>2560</v>
      </c>
      <c r="N391" s="78">
        <f t="shared" si="162"/>
        <v>100</v>
      </c>
    </row>
    <row r="392" spans="1:15" ht="31.5" x14ac:dyDescent="0.25">
      <c r="A392" s="33" t="s">
        <v>28</v>
      </c>
      <c r="B392" s="33" t="s">
        <v>1396</v>
      </c>
      <c r="C392" s="33" t="s">
        <v>1299</v>
      </c>
      <c r="D392" s="33" t="s">
        <v>1112</v>
      </c>
      <c r="E392" s="34" t="s">
        <v>543</v>
      </c>
      <c r="F392" s="35">
        <v>2560</v>
      </c>
      <c r="G392" s="35">
        <v>2560</v>
      </c>
      <c r="H392" s="35">
        <v>0</v>
      </c>
      <c r="I392" s="63">
        <v>0</v>
      </c>
      <c r="J392" s="63">
        <v>0</v>
      </c>
      <c r="K392" s="35">
        <v>0</v>
      </c>
      <c r="L392" s="35">
        <v>0</v>
      </c>
      <c r="M392" s="35">
        <v>2560</v>
      </c>
      <c r="N392" s="78">
        <f t="shared" si="162"/>
        <v>100</v>
      </c>
    </row>
    <row r="393" spans="1:15" ht="63" x14ac:dyDescent="0.25">
      <c r="A393" s="33" t="s">
        <v>28</v>
      </c>
      <c r="B393" s="33" t="s">
        <v>1396</v>
      </c>
      <c r="C393" s="33" t="s">
        <v>35</v>
      </c>
      <c r="D393" s="33"/>
      <c r="E393" s="34" t="s">
        <v>632</v>
      </c>
      <c r="F393" s="35">
        <f t="shared" ref="F393:M394" si="195">F394</f>
        <v>12615.5</v>
      </c>
      <c r="G393" s="35">
        <f t="shared" si="195"/>
        <v>12615.5</v>
      </c>
      <c r="H393" s="35">
        <f t="shared" si="195"/>
        <v>8780.4</v>
      </c>
      <c r="I393" s="63">
        <f t="shared" si="195"/>
        <v>0</v>
      </c>
      <c r="J393" s="63">
        <f t="shared" si="195"/>
        <v>0</v>
      </c>
      <c r="K393" s="35">
        <f t="shared" si="195"/>
        <v>0</v>
      </c>
      <c r="L393" s="35">
        <f t="shared" si="195"/>
        <v>0</v>
      </c>
      <c r="M393" s="35">
        <f t="shared" si="195"/>
        <v>12615.5</v>
      </c>
      <c r="N393" s="78">
        <f t="shared" si="162"/>
        <v>100</v>
      </c>
    </row>
    <row r="394" spans="1:15" ht="31.5" x14ac:dyDescent="0.25">
      <c r="A394" s="33" t="s">
        <v>28</v>
      </c>
      <c r="B394" s="33" t="s">
        <v>1396</v>
      </c>
      <c r="C394" s="33" t="s">
        <v>35</v>
      </c>
      <c r="D394" s="33" t="s">
        <v>18</v>
      </c>
      <c r="E394" s="34" t="s">
        <v>552</v>
      </c>
      <c r="F394" s="35">
        <f t="shared" si="195"/>
        <v>12615.5</v>
      </c>
      <c r="G394" s="35">
        <f t="shared" si="195"/>
        <v>12615.5</v>
      </c>
      <c r="H394" s="35">
        <f t="shared" si="195"/>
        <v>8780.4</v>
      </c>
      <c r="I394" s="63">
        <f t="shared" si="195"/>
        <v>0</v>
      </c>
      <c r="J394" s="63">
        <f t="shared" si="195"/>
        <v>0</v>
      </c>
      <c r="K394" s="35">
        <f t="shared" si="195"/>
        <v>0</v>
      </c>
      <c r="L394" s="35">
        <f t="shared" si="195"/>
        <v>0</v>
      </c>
      <c r="M394" s="35">
        <f t="shared" si="195"/>
        <v>12615.5</v>
      </c>
      <c r="N394" s="78">
        <f t="shared" ref="N394:N457" si="196">M394/G394*100</f>
        <v>100</v>
      </c>
    </row>
    <row r="395" spans="1:15" x14ac:dyDescent="0.25">
      <c r="A395" s="33" t="s">
        <v>28</v>
      </c>
      <c r="B395" s="33" t="s">
        <v>1396</v>
      </c>
      <c r="C395" s="33" t="s">
        <v>35</v>
      </c>
      <c r="D395" s="33" t="s">
        <v>30</v>
      </c>
      <c r="E395" s="34" t="s">
        <v>554</v>
      </c>
      <c r="F395" s="35">
        <f>12491.8+123.7</f>
        <v>12615.5</v>
      </c>
      <c r="G395" s="35">
        <v>12615.5</v>
      </c>
      <c r="H395" s="35">
        <v>8780.4</v>
      </c>
      <c r="I395" s="63">
        <v>0</v>
      </c>
      <c r="J395" s="63">
        <v>0</v>
      </c>
      <c r="K395" s="35">
        <v>0</v>
      </c>
      <c r="L395" s="35">
        <v>0</v>
      </c>
      <c r="M395" s="35">
        <v>12615.5</v>
      </c>
      <c r="N395" s="78">
        <f t="shared" si="196"/>
        <v>100</v>
      </c>
    </row>
    <row r="396" spans="1:15" ht="47.25" x14ac:dyDescent="0.25">
      <c r="A396" s="33" t="s">
        <v>28</v>
      </c>
      <c r="B396" s="33" t="s">
        <v>1396</v>
      </c>
      <c r="C396" s="33" t="s">
        <v>42</v>
      </c>
      <c r="D396" s="33"/>
      <c r="E396" s="34" t="s">
        <v>647</v>
      </c>
      <c r="F396" s="35">
        <f t="shared" ref="F396:M400" si="197">F397</f>
        <v>808.5</v>
      </c>
      <c r="G396" s="35">
        <f t="shared" si="197"/>
        <v>808.5</v>
      </c>
      <c r="H396" s="35">
        <f t="shared" si="197"/>
        <v>808.5</v>
      </c>
      <c r="I396" s="63">
        <f t="shared" si="197"/>
        <v>0</v>
      </c>
      <c r="J396" s="63">
        <f t="shared" si="197"/>
        <v>0</v>
      </c>
      <c r="K396" s="35">
        <f t="shared" si="197"/>
        <v>0</v>
      </c>
      <c r="L396" s="35">
        <f t="shared" si="197"/>
        <v>0</v>
      </c>
      <c r="M396" s="35">
        <f t="shared" si="197"/>
        <v>808.5</v>
      </c>
      <c r="N396" s="78">
        <f t="shared" si="196"/>
        <v>100</v>
      </c>
    </row>
    <row r="397" spans="1:15" ht="31.5" x14ac:dyDescent="0.25">
      <c r="A397" s="33" t="s">
        <v>28</v>
      </c>
      <c r="B397" s="33" t="s">
        <v>1396</v>
      </c>
      <c r="C397" s="33" t="s">
        <v>43</v>
      </c>
      <c r="D397" s="33"/>
      <c r="E397" s="34" t="s">
        <v>660</v>
      </c>
      <c r="F397" s="35">
        <f t="shared" si="197"/>
        <v>808.5</v>
      </c>
      <c r="G397" s="35">
        <f t="shared" si="197"/>
        <v>808.5</v>
      </c>
      <c r="H397" s="35">
        <f t="shared" si="197"/>
        <v>808.5</v>
      </c>
      <c r="I397" s="63">
        <f t="shared" si="197"/>
        <v>0</v>
      </c>
      <c r="J397" s="63">
        <f t="shared" si="197"/>
        <v>0</v>
      </c>
      <c r="K397" s="35">
        <f t="shared" si="197"/>
        <v>0</v>
      </c>
      <c r="L397" s="35">
        <f t="shared" si="197"/>
        <v>0</v>
      </c>
      <c r="M397" s="35">
        <f t="shared" si="197"/>
        <v>808.5</v>
      </c>
      <c r="N397" s="78">
        <f t="shared" si="196"/>
        <v>100</v>
      </c>
    </row>
    <row r="398" spans="1:15" ht="78.75" x14ac:dyDescent="0.25">
      <c r="A398" s="33" t="s">
        <v>28</v>
      </c>
      <c r="B398" s="33" t="s">
        <v>1396</v>
      </c>
      <c r="C398" s="33" t="s">
        <v>44</v>
      </c>
      <c r="D398" s="33"/>
      <c r="E398" s="34" t="s">
        <v>661</v>
      </c>
      <c r="F398" s="35">
        <f t="shared" si="197"/>
        <v>808.5</v>
      </c>
      <c r="G398" s="35">
        <f t="shared" si="197"/>
        <v>808.5</v>
      </c>
      <c r="H398" s="35">
        <f t="shared" si="197"/>
        <v>808.5</v>
      </c>
      <c r="I398" s="63">
        <f t="shared" si="197"/>
        <v>0</v>
      </c>
      <c r="J398" s="63">
        <f t="shared" si="197"/>
        <v>0</v>
      </c>
      <c r="K398" s="35">
        <f t="shared" si="197"/>
        <v>0</v>
      </c>
      <c r="L398" s="35">
        <f t="shared" si="197"/>
        <v>0</v>
      </c>
      <c r="M398" s="35">
        <f t="shared" si="197"/>
        <v>808.5</v>
      </c>
      <c r="N398" s="78">
        <f t="shared" si="196"/>
        <v>100</v>
      </c>
    </row>
    <row r="399" spans="1:15" ht="31.5" x14ac:dyDescent="0.25">
      <c r="A399" s="33" t="s">
        <v>28</v>
      </c>
      <c r="B399" s="33" t="s">
        <v>1396</v>
      </c>
      <c r="C399" s="33" t="s">
        <v>36</v>
      </c>
      <c r="D399" s="33"/>
      <c r="E399" s="34" t="s">
        <v>1229</v>
      </c>
      <c r="F399" s="35">
        <f t="shared" si="197"/>
        <v>808.5</v>
      </c>
      <c r="G399" s="35">
        <f t="shared" si="197"/>
        <v>808.5</v>
      </c>
      <c r="H399" s="35">
        <f t="shared" si="197"/>
        <v>808.5</v>
      </c>
      <c r="I399" s="63">
        <f t="shared" si="197"/>
        <v>0</v>
      </c>
      <c r="J399" s="63">
        <f t="shared" si="197"/>
        <v>0</v>
      </c>
      <c r="K399" s="35">
        <f t="shared" si="197"/>
        <v>0</v>
      </c>
      <c r="L399" s="35">
        <f t="shared" si="197"/>
        <v>0</v>
      </c>
      <c r="M399" s="35">
        <f t="shared" si="197"/>
        <v>808.5</v>
      </c>
      <c r="N399" s="78">
        <f t="shared" si="196"/>
        <v>100</v>
      </c>
    </row>
    <row r="400" spans="1:15" ht="31.5" x14ac:dyDescent="0.25">
      <c r="A400" s="33" t="s">
        <v>28</v>
      </c>
      <c r="B400" s="33" t="s">
        <v>1396</v>
      </c>
      <c r="C400" s="33" t="s">
        <v>36</v>
      </c>
      <c r="D400" s="33" t="s">
        <v>18</v>
      </c>
      <c r="E400" s="34" t="s">
        <v>552</v>
      </c>
      <c r="F400" s="35">
        <f t="shared" si="197"/>
        <v>808.5</v>
      </c>
      <c r="G400" s="35">
        <f t="shared" si="197"/>
        <v>808.5</v>
      </c>
      <c r="H400" s="35">
        <f t="shared" si="197"/>
        <v>808.5</v>
      </c>
      <c r="I400" s="63">
        <f t="shared" si="197"/>
        <v>0</v>
      </c>
      <c r="J400" s="63">
        <f t="shared" si="197"/>
        <v>0</v>
      </c>
      <c r="K400" s="35">
        <f t="shared" si="197"/>
        <v>0</v>
      </c>
      <c r="L400" s="35">
        <f t="shared" si="197"/>
        <v>0</v>
      </c>
      <c r="M400" s="35">
        <f t="shared" si="197"/>
        <v>808.5</v>
      </c>
      <c r="N400" s="78">
        <f t="shared" si="196"/>
        <v>100</v>
      </c>
    </row>
    <row r="401" spans="1:14" x14ac:dyDescent="0.25">
      <c r="A401" s="33" t="s">
        <v>28</v>
      </c>
      <c r="B401" s="33" t="s">
        <v>1396</v>
      </c>
      <c r="C401" s="33" t="s">
        <v>36</v>
      </c>
      <c r="D401" s="33" t="s">
        <v>30</v>
      </c>
      <c r="E401" s="34" t="s">
        <v>554</v>
      </c>
      <c r="F401" s="35">
        <v>808.5</v>
      </c>
      <c r="G401" s="35">
        <v>808.5</v>
      </c>
      <c r="H401" s="35">
        <v>808.5</v>
      </c>
      <c r="I401" s="63">
        <v>0</v>
      </c>
      <c r="J401" s="63">
        <v>0</v>
      </c>
      <c r="K401" s="35">
        <v>0</v>
      </c>
      <c r="L401" s="35">
        <v>0</v>
      </c>
      <c r="M401" s="35">
        <v>808.5</v>
      </c>
      <c r="N401" s="78">
        <f t="shared" si="196"/>
        <v>100</v>
      </c>
    </row>
    <row r="402" spans="1:14" ht="31.5" x14ac:dyDescent="0.25">
      <c r="A402" s="33" t="s">
        <v>28</v>
      </c>
      <c r="B402" s="33" t="s">
        <v>1396</v>
      </c>
      <c r="C402" s="33" t="s">
        <v>1122</v>
      </c>
      <c r="D402" s="33"/>
      <c r="E402" s="34" t="s">
        <v>1885</v>
      </c>
      <c r="F402" s="35">
        <f t="shared" ref="F402:M405" si="198">F403</f>
        <v>872</v>
      </c>
      <c r="G402" s="35">
        <f t="shared" si="198"/>
        <v>872</v>
      </c>
      <c r="H402" s="35">
        <f t="shared" si="198"/>
        <v>872</v>
      </c>
      <c r="I402" s="63">
        <f t="shared" si="198"/>
        <v>0</v>
      </c>
      <c r="J402" s="63">
        <f t="shared" si="198"/>
        <v>0</v>
      </c>
      <c r="K402" s="35">
        <f t="shared" si="198"/>
        <v>0</v>
      </c>
      <c r="L402" s="35">
        <f t="shared" si="198"/>
        <v>0</v>
      </c>
      <c r="M402" s="35">
        <f t="shared" si="198"/>
        <v>872</v>
      </c>
      <c r="N402" s="78">
        <f t="shared" si="196"/>
        <v>100</v>
      </c>
    </row>
    <row r="403" spans="1:14" x14ac:dyDescent="0.25">
      <c r="A403" s="33" t="s">
        <v>28</v>
      </c>
      <c r="B403" s="33" t="s">
        <v>1396</v>
      </c>
      <c r="C403" s="33" t="s">
        <v>1143</v>
      </c>
      <c r="D403" s="33"/>
      <c r="E403" s="34" t="s">
        <v>1270</v>
      </c>
      <c r="F403" s="35">
        <f t="shared" si="198"/>
        <v>872</v>
      </c>
      <c r="G403" s="35">
        <f t="shared" si="198"/>
        <v>872</v>
      </c>
      <c r="H403" s="35">
        <f t="shared" si="198"/>
        <v>872</v>
      </c>
      <c r="I403" s="63">
        <f t="shared" si="198"/>
        <v>0</v>
      </c>
      <c r="J403" s="63">
        <f t="shared" si="198"/>
        <v>0</v>
      </c>
      <c r="K403" s="35">
        <f t="shared" si="198"/>
        <v>0</v>
      </c>
      <c r="L403" s="35">
        <f t="shared" si="198"/>
        <v>0</v>
      </c>
      <c r="M403" s="35">
        <f t="shared" si="198"/>
        <v>872</v>
      </c>
      <c r="N403" s="78">
        <f t="shared" si="196"/>
        <v>100</v>
      </c>
    </row>
    <row r="404" spans="1:14" x14ac:dyDescent="0.25">
      <c r="A404" s="33" t="s">
        <v>28</v>
      </c>
      <c r="B404" s="33" t="s">
        <v>1396</v>
      </c>
      <c r="C404" s="33" t="s">
        <v>1349</v>
      </c>
      <c r="D404" s="33"/>
      <c r="E404" s="34" t="s">
        <v>1350</v>
      </c>
      <c r="F404" s="35">
        <f t="shared" si="198"/>
        <v>872</v>
      </c>
      <c r="G404" s="35">
        <f t="shared" si="198"/>
        <v>872</v>
      </c>
      <c r="H404" s="35">
        <f t="shared" si="198"/>
        <v>872</v>
      </c>
      <c r="I404" s="63">
        <f t="shared" si="198"/>
        <v>0</v>
      </c>
      <c r="J404" s="63">
        <f t="shared" si="198"/>
        <v>0</v>
      </c>
      <c r="K404" s="35">
        <f t="shared" si="198"/>
        <v>0</v>
      </c>
      <c r="L404" s="35">
        <f t="shared" si="198"/>
        <v>0</v>
      </c>
      <c r="M404" s="35">
        <f t="shared" si="198"/>
        <v>872</v>
      </c>
      <c r="N404" s="78">
        <f t="shared" si="196"/>
        <v>100</v>
      </c>
    </row>
    <row r="405" spans="1:14" ht="31.5" x14ac:dyDescent="0.25">
      <c r="A405" s="33" t="s">
        <v>28</v>
      </c>
      <c r="B405" s="33" t="s">
        <v>1396</v>
      </c>
      <c r="C405" s="33" t="s">
        <v>1349</v>
      </c>
      <c r="D405" s="33" t="s">
        <v>18</v>
      </c>
      <c r="E405" s="34" t="s">
        <v>552</v>
      </c>
      <c r="F405" s="35">
        <f t="shared" si="198"/>
        <v>872</v>
      </c>
      <c r="G405" s="35">
        <f t="shared" si="198"/>
        <v>872</v>
      </c>
      <c r="H405" s="35">
        <f t="shared" si="198"/>
        <v>872</v>
      </c>
      <c r="I405" s="63">
        <f t="shared" si="198"/>
        <v>0</v>
      </c>
      <c r="J405" s="63">
        <f t="shared" si="198"/>
        <v>0</v>
      </c>
      <c r="K405" s="35">
        <f t="shared" si="198"/>
        <v>0</v>
      </c>
      <c r="L405" s="35">
        <f t="shared" si="198"/>
        <v>0</v>
      </c>
      <c r="M405" s="35">
        <f t="shared" si="198"/>
        <v>872</v>
      </c>
      <c r="N405" s="78">
        <f t="shared" si="196"/>
        <v>100</v>
      </c>
    </row>
    <row r="406" spans="1:14" x14ac:dyDescent="0.25">
      <c r="A406" s="33" t="s">
        <v>28</v>
      </c>
      <c r="B406" s="33" t="s">
        <v>1396</v>
      </c>
      <c r="C406" s="33" t="s">
        <v>1349</v>
      </c>
      <c r="D406" s="33" t="s">
        <v>30</v>
      </c>
      <c r="E406" s="34" t="s">
        <v>554</v>
      </c>
      <c r="F406" s="35">
        <v>872</v>
      </c>
      <c r="G406" s="35">
        <v>872</v>
      </c>
      <c r="H406" s="35">
        <v>872</v>
      </c>
      <c r="I406" s="63">
        <v>0</v>
      </c>
      <c r="J406" s="63">
        <v>0</v>
      </c>
      <c r="K406" s="35">
        <v>0</v>
      </c>
      <c r="L406" s="35">
        <v>0</v>
      </c>
      <c r="M406" s="35">
        <v>872</v>
      </c>
      <c r="N406" s="78">
        <f t="shared" si="196"/>
        <v>100</v>
      </c>
    </row>
    <row r="407" spans="1:14" s="32" customFormat="1" x14ac:dyDescent="0.25">
      <c r="A407" s="29" t="s">
        <v>28</v>
      </c>
      <c r="B407" s="29" t="s">
        <v>1397</v>
      </c>
      <c r="C407" s="29"/>
      <c r="D407" s="29"/>
      <c r="E407" s="30" t="s">
        <v>529</v>
      </c>
      <c r="F407" s="31">
        <f>F408+F414+F420+F445+F456</f>
        <v>29148.270000000004</v>
      </c>
      <c r="G407" s="31">
        <f>G408+G414+G420+G445+G456</f>
        <v>30713.270000000004</v>
      </c>
      <c r="H407" s="31">
        <f t="shared" ref="H407:M407" si="199">H408+H414+H420+H445+H456</f>
        <v>25272.07</v>
      </c>
      <c r="I407" s="62">
        <f t="shared" si="199"/>
        <v>0</v>
      </c>
      <c r="J407" s="62">
        <f t="shared" si="199"/>
        <v>0</v>
      </c>
      <c r="K407" s="31">
        <f t="shared" si="199"/>
        <v>0</v>
      </c>
      <c r="L407" s="31">
        <f t="shared" si="199"/>
        <v>0</v>
      </c>
      <c r="M407" s="31">
        <f t="shared" si="199"/>
        <v>30713.270000000004</v>
      </c>
      <c r="N407" s="79">
        <f t="shared" si="196"/>
        <v>100</v>
      </c>
    </row>
    <row r="408" spans="1:14" x14ac:dyDescent="0.25">
      <c r="A408" s="33" t="s">
        <v>28</v>
      </c>
      <c r="B408" s="33" t="s">
        <v>1397</v>
      </c>
      <c r="C408" s="33" t="s">
        <v>56</v>
      </c>
      <c r="D408" s="33"/>
      <c r="E408" s="34" t="s">
        <v>564</v>
      </c>
      <c r="F408" s="35">
        <f t="shared" ref="F408:M412" si="200">F409</f>
        <v>600</v>
      </c>
      <c r="G408" s="35">
        <f t="shared" si="200"/>
        <v>800</v>
      </c>
      <c r="H408" s="35">
        <f t="shared" si="200"/>
        <v>600</v>
      </c>
      <c r="I408" s="63">
        <f t="shared" si="200"/>
        <v>0</v>
      </c>
      <c r="J408" s="63">
        <f t="shared" si="200"/>
        <v>0</v>
      </c>
      <c r="K408" s="35">
        <f t="shared" si="200"/>
        <v>0</v>
      </c>
      <c r="L408" s="35">
        <f t="shared" si="200"/>
        <v>0</v>
      </c>
      <c r="M408" s="35">
        <f t="shared" si="200"/>
        <v>800</v>
      </c>
      <c r="N408" s="78">
        <f t="shared" si="196"/>
        <v>100</v>
      </c>
    </row>
    <row r="409" spans="1:14" ht="31.5" x14ac:dyDescent="0.25">
      <c r="A409" s="33" t="s">
        <v>28</v>
      </c>
      <c r="B409" s="33" t="s">
        <v>1397</v>
      </c>
      <c r="C409" s="33" t="s">
        <v>57</v>
      </c>
      <c r="D409" s="33"/>
      <c r="E409" s="34" t="s">
        <v>574</v>
      </c>
      <c r="F409" s="35">
        <f t="shared" si="200"/>
        <v>600</v>
      </c>
      <c r="G409" s="35">
        <f t="shared" si="200"/>
        <v>800</v>
      </c>
      <c r="H409" s="35">
        <f t="shared" si="200"/>
        <v>600</v>
      </c>
      <c r="I409" s="63">
        <f t="shared" si="200"/>
        <v>0</v>
      </c>
      <c r="J409" s="63">
        <f t="shared" si="200"/>
        <v>0</v>
      </c>
      <c r="K409" s="35">
        <f t="shared" si="200"/>
        <v>0</v>
      </c>
      <c r="L409" s="35">
        <f t="shared" si="200"/>
        <v>0</v>
      </c>
      <c r="M409" s="35">
        <f t="shared" si="200"/>
        <v>800</v>
      </c>
      <c r="N409" s="78">
        <f t="shared" si="196"/>
        <v>100</v>
      </c>
    </row>
    <row r="410" spans="1:14" ht="63" x14ac:dyDescent="0.25">
      <c r="A410" s="33" t="s">
        <v>28</v>
      </c>
      <c r="B410" s="33" t="s">
        <v>1397</v>
      </c>
      <c r="C410" s="33" t="s">
        <v>58</v>
      </c>
      <c r="D410" s="33"/>
      <c r="E410" s="34" t="s">
        <v>575</v>
      </c>
      <c r="F410" s="35">
        <f t="shared" si="200"/>
        <v>600</v>
      </c>
      <c r="G410" s="35">
        <f t="shared" si="200"/>
        <v>800</v>
      </c>
      <c r="H410" s="35">
        <f t="shared" si="200"/>
        <v>600</v>
      </c>
      <c r="I410" s="63">
        <f t="shared" si="200"/>
        <v>0</v>
      </c>
      <c r="J410" s="63">
        <f t="shared" si="200"/>
        <v>0</v>
      </c>
      <c r="K410" s="35">
        <f t="shared" si="200"/>
        <v>0</v>
      </c>
      <c r="L410" s="35">
        <f t="shared" si="200"/>
        <v>0</v>
      </c>
      <c r="M410" s="35">
        <f t="shared" si="200"/>
        <v>800</v>
      </c>
      <c r="N410" s="78">
        <f t="shared" si="196"/>
        <v>100</v>
      </c>
    </row>
    <row r="411" spans="1:14" ht="63" x14ac:dyDescent="0.25">
      <c r="A411" s="33" t="s">
        <v>28</v>
      </c>
      <c r="B411" s="33" t="s">
        <v>1397</v>
      </c>
      <c r="C411" s="33" t="s">
        <v>45</v>
      </c>
      <c r="D411" s="33"/>
      <c r="E411" s="34" t="s">
        <v>577</v>
      </c>
      <c r="F411" s="35">
        <f t="shared" si="200"/>
        <v>600</v>
      </c>
      <c r="G411" s="35">
        <f t="shared" si="200"/>
        <v>800</v>
      </c>
      <c r="H411" s="35">
        <f t="shared" si="200"/>
        <v>600</v>
      </c>
      <c r="I411" s="63">
        <f t="shared" si="200"/>
        <v>0</v>
      </c>
      <c r="J411" s="63">
        <f t="shared" si="200"/>
        <v>0</v>
      </c>
      <c r="K411" s="35">
        <f t="shared" si="200"/>
        <v>0</v>
      </c>
      <c r="L411" s="35">
        <f t="shared" si="200"/>
        <v>0</v>
      </c>
      <c r="M411" s="35">
        <f t="shared" si="200"/>
        <v>800</v>
      </c>
      <c r="N411" s="78">
        <f t="shared" si="196"/>
        <v>100</v>
      </c>
    </row>
    <row r="412" spans="1:14" ht="31.5" x14ac:dyDescent="0.25">
      <c r="A412" s="33" t="s">
        <v>28</v>
      </c>
      <c r="B412" s="33" t="s">
        <v>1397</v>
      </c>
      <c r="C412" s="33" t="s">
        <v>45</v>
      </c>
      <c r="D412" s="33" t="s">
        <v>18</v>
      </c>
      <c r="E412" s="34" t="s">
        <v>552</v>
      </c>
      <c r="F412" s="35">
        <f t="shared" si="200"/>
        <v>600</v>
      </c>
      <c r="G412" s="35">
        <f t="shared" si="200"/>
        <v>800</v>
      </c>
      <c r="H412" s="35">
        <f t="shared" si="200"/>
        <v>600</v>
      </c>
      <c r="I412" s="63">
        <f t="shared" si="200"/>
        <v>0</v>
      </c>
      <c r="J412" s="63">
        <f t="shared" si="200"/>
        <v>0</v>
      </c>
      <c r="K412" s="35">
        <f t="shared" si="200"/>
        <v>0</v>
      </c>
      <c r="L412" s="35">
        <f t="shared" si="200"/>
        <v>0</v>
      </c>
      <c r="M412" s="35">
        <f t="shared" si="200"/>
        <v>800</v>
      </c>
      <c r="N412" s="78">
        <f t="shared" si="196"/>
        <v>100</v>
      </c>
    </row>
    <row r="413" spans="1:14" x14ac:dyDescent="0.25">
      <c r="A413" s="33" t="s">
        <v>28</v>
      </c>
      <c r="B413" s="33" t="s">
        <v>1397</v>
      </c>
      <c r="C413" s="33" t="s">
        <v>45</v>
      </c>
      <c r="D413" s="33" t="s">
        <v>30</v>
      </c>
      <c r="E413" s="34" t="s">
        <v>554</v>
      </c>
      <c r="F413" s="35">
        <v>600</v>
      </c>
      <c r="G413" s="35">
        <v>800</v>
      </c>
      <c r="H413" s="35">
        <v>600</v>
      </c>
      <c r="I413" s="63">
        <v>0</v>
      </c>
      <c r="J413" s="63">
        <v>0</v>
      </c>
      <c r="K413" s="35">
        <v>0</v>
      </c>
      <c r="L413" s="35">
        <v>0</v>
      </c>
      <c r="M413" s="35">
        <v>800</v>
      </c>
      <c r="N413" s="78">
        <f t="shared" si="196"/>
        <v>100</v>
      </c>
    </row>
    <row r="414" spans="1:14" x14ac:dyDescent="0.25">
      <c r="A414" s="33" t="s">
        <v>28</v>
      </c>
      <c r="B414" s="33" t="s">
        <v>1397</v>
      </c>
      <c r="C414" s="33" t="s">
        <v>59</v>
      </c>
      <c r="D414" s="33"/>
      <c r="E414" s="34" t="s">
        <v>579</v>
      </c>
      <c r="F414" s="35">
        <f t="shared" ref="F414:M418" si="201">F415</f>
        <v>2447.1999999999998</v>
      </c>
      <c r="G414" s="35">
        <f t="shared" si="201"/>
        <v>2447.1999999999998</v>
      </c>
      <c r="H414" s="35">
        <f t="shared" si="201"/>
        <v>1913</v>
      </c>
      <c r="I414" s="63">
        <f t="shared" si="201"/>
        <v>0</v>
      </c>
      <c r="J414" s="63">
        <f t="shared" si="201"/>
        <v>0</v>
      </c>
      <c r="K414" s="35">
        <f t="shared" si="201"/>
        <v>0</v>
      </c>
      <c r="L414" s="35">
        <f t="shared" si="201"/>
        <v>0</v>
      </c>
      <c r="M414" s="35">
        <f t="shared" si="201"/>
        <v>2447.1999999999998</v>
      </c>
      <c r="N414" s="78">
        <f t="shared" si="196"/>
        <v>100</v>
      </c>
    </row>
    <row r="415" spans="1:14" x14ac:dyDescent="0.25">
      <c r="A415" s="33" t="s">
        <v>28</v>
      </c>
      <c r="B415" s="33" t="s">
        <v>1397</v>
      </c>
      <c r="C415" s="33" t="s">
        <v>60</v>
      </c>
      <c r="D415" s="33"/>
      <c r="E415" s="34" t="s">
        <v>580</v>
      </c>
      <c r="F415" s="35">
        <f t="shared" si="201"/>
        <v>2447.1999999999998</v>
      </c>
      <c r="G415" s="35">
        <f t="shared" si="201"/>
        <v>2447.1999999999998</v>
      </c>
      <c r="H415" s="35">
        <f t="shared" si="201"/>
        <v>1913</v>
      </c>
      <c r="I415" s="63">
        <f t="shared" si="201"/>
        <v>0</v>
      </c>
      <c r="J415" s="63">
        <f t="shared" si="201"/>
        <v>0</v>
      </c>
      <c r="K415" s="35">
        <f t="shared" si="201"/>
        <v>0</v>
      </c>
      <c r="L415" s="35">
        <f t="shared" si="201"/>
        <v>0</v>
      </c>
      <c r="M415" s="35">
        <f t="shared" si="201"/>
        <v>2447.1999999999998</v>
      </c>
      <c r="N415" s="78">
        <f t="shared" si="196"/>
        <v>100</v>
      </c>
    </row>
    <row r="416" spans="1:14" ht="31.5" x14ac:dyDescent="0.25">
      <c r="A416" s="33" t="s">
        <v>28</v>
      </c>
      <c r="B416" s="33" t="s">
        <v>1397</v>
      </c>
      <c r="C416" s="33" t="s">
        <v>61</v>
      </c>
      <c r="D416" s="33"/>
      <c r="E416" s="34" t="s">
        <v>585</v>
      </c>
      <c r="F416" s="35">
        <f t="shared" si="201"/>
        <v>2447.1999999999998</v>
      </c>
      <c r="G416" s="35">
        <f t="shared" si="201"/>
        <v>2447.1999999999998</v>
      </c>
      <c r="H416" s="35">
        <f t="shared" si="201"/>
        <v>1913</v>
      </c>
      <c r="I416" s="63">
        <f t="shared" si="201"/>
        <v>0</v>
      </c>
      <c r="J416" s="63">
        <f t="shared" si="201"/>
        <v>0</v>
      </c>
      <c r="K416" s="35">
        <f t="shared" si="201"/>
        <v>0</v>
      </c>
      <c r="L416" s="35">
        <f t="shared" si="201"/>
        <v>0</v>
      </c>
      <c r="M416" s="35">
        <f t="shared" si="201"/>
        <v>2447.1999999999998</v>
      </c>
      <c r="N416" s="78">
        <f t="shared" si="196"/>
        <v>100</v>
      </c>
    </row>
    <row r="417" spans="1:14" ht="31.5" x14ac:dyDescent="0.25">
      <c r="A417" s="33" t="s">
        <v>28</v>
      </c>
      <c r="B417" s="33" t="s">
        <v>1397</v>
      </c>
      <c r="C417" s="33" t="s">
        <v>46</v>
      </c>
      <c r="D417" s="33"/>
      <c r="E417" s="34" t="s">
        <v>586</v>
      </c>
      <c r="F417" s="35">
        <f t="shared" si="201"/>
        <v>2447.1999999999998</v>
      </c>
      <c r="G417" s="35">
        <f t="shared" si="201"/>
        <v>2447.1999999999998</v>
      </c>
      <c r="H417" s="35">
        <f t="shared" si="201"/>
        <v>1913</v>
      </c>
      <c r="I417" s="63">
        <f t="shared" si="201"/>
        <v>0</v>
      </c>
      <c r="J417" s="63">
        <f t="shared" si="201"/>
        <v>0</v>
      </c>
      <c r="K417" s="35">
        <f t="shared" si="201"/>
        <v>0</v>
      </c>
      <c r="L417" s="35">
        <f t="shared" si="201"/>
        <v>0</v>
      </c>
      <c r="M417" s="35">
        <f t="shared" si="201"/>
        <v>2447.1999999999998</v>
      </c>
      <c r="N417" s="78">
        <f t="shared" si="196"/>
        <v>100</v>
      </c>
    </row>
    <row r="418" spans="1:14" ht="31.5" x14ac:dyDescent="0.25">
      <c r="A418" s="33" t="s">
        <v>28</v>
      </c>
      <c r="B418" s="33" t="s">
        <v>1397</v>
      </c>
      <c r="C418" s="33" t="s">
        <v>46</v>
      </c>
      <c r="D418" s="33" t="s">
        <v>18</v>
      </c>
      <c r="E418" s="34" t="s">
        <v>552</v>
      </c>
      <c r="F418" s="35">
        <f t="shared" si="201"/>
        <v>2447.1999999999998</v>
      </c>
      <c r="G418" s="35">
        <f t="shared" si="201"/>
        <v>2447.1999999999998</v>
      </c>
      <c r="H418" s="35">
        <f t="shared" si="201"/>
        <v>1913</v>
      </c>
      <c r="I418" s="63">
        <f t="shared" si="201"/>
        <v>0</v>
      </c>
      <c r="J418" s="63">
        <f t="shared" si="201"/>
        <v>0</v>
      </c>
      <c r="K418" s="35">
        <f t="shared" si="201"/>
        <v>0</v>
      </c>
      <c r="L418" s="35">
        <f t="shared" si="201"/>
        <v>0</v>
      </c>
      <c r="M418" s="35">
        <f t="shared" si="201"/>
        <v>2447.1999999999998</v>
      </c>
      <c r="N418" s="78">
        <f t="shared" si="196"/>
        <v>100</v>
      </c>
    </row>
    <row r="419" spans="1:14" x14ac:dyDescent="0.25">
      <c r="A419" s="33" t="s">
        <v>28</v>
      </c>
      <c r="B419" s="33" t="s">
        <v>1397</v>
      </c>
      <c r="C419" s="33" t="s">
        <v>46</v>
      </c>
      <c r="D419" s="33" t="s">
        <v>30</v>
      </c>
      <c r="E419" s="34" t="s">
        <v>554</v>
      </c>
      <c r="F419" s="35">
        <v>2447.1999999999998</v>
      </c>
      <c r="G419" s="35">
        <v>2447.1999999999998</v>
      </c>
      <c r="H419" s="35">
        <v>1913</v>
      </c>
      <c r="I419" s="63">
        <v>0</v>
      </c>
      <c r="J419" s="63">
        <v>0</v>
      </c>
      <c r="K419" s="35">
        <v>0</v>
      </c>
      <c r="L419" s="35">
        <v>0</v>
      </c>
      <c r="M419" s="35">
        <v>2447.1999999999998</v>
      </c>
      <c r="N419" s="78">
        <f t="shared" si="196"/>
        <v>100</v>
      </c>
    </row>
    <row r="420" spans="1:14" x14ac:dyDescent="0.25">
      <c r="A420" s="33" t="s">
        <v>28</v>
      </c>
      <c r="B420" s="33" t="s">
        <v>1397</v>
      </c>
      <c r="C420" s="33" t="s">
        <v>62</v>
      </c>
      <c r="D420" s="33"/>
      <c r="E420" s="34" t="s">
        <v>636</v>
      </c>
      <c r="F420" s="35">
        <f>F421+F440</f>
        <v>23753.550000000003</v>
      </c>
      <c r="G420" s="35">
        <f>G421+G440</f>
        <v>23753.550000000003</v>
      </c>
      <c r="H420" s="35">
        <f t="shared" ref="H420:M420" si="202">H421+H440</f>
        <v>19696.55</v>
      </c>
      <c r="I420" s="63">
        <f t="shared" si="202"/>
        <v>0</v>
      </c>
      <c r="J420" s="63">
        <f t="shared" si="202"/>
        <v>0</v>
      </c>
      <c r="K420" s="35">
        <f t="shared" si="202"/>
        <v>0</v>
      </c>
      <c r="L420" s="35">
        <f t="shared" si="202"/>
        <v>0</v>
      </c>
      <c r="M420" s="35">
        <f t="shared" si="202"/>
        <v>23753.550000000003</v>
      </c>
      <c r="N420" s="78">
        <f t="shared" si="196"/>
        <v>100</v>
      </c>
    </row>
    <row r="421" spans="1:14" ht="31.5" x14ac:dyDescent="0.25">
      <c r="A421" s="33" t="s">
        <v>28</v>
      </c>
      <c r="B421" s="33" t="s">
        <v>1397</v>
      </c>
      <c r="C421" s="33" t="s">
        <v>63</v>
      </c>
      <c r="D421" s="33"/>
      <c r="E421" s="34" t="s">
        <v>637</v>
      </c>
      <c r="F421" s="35">
        <f t="shared" ref="F421:M421" si="203">F422</f>
        <v>19235.350000000002</v>
      </c>
      <c r="G421" s="35">
        <f t="shared" si="203"/>
        <v>19235.350000000002</v>
      </c>
      <c r="H421" s="35">
        <f t="shared" si="203"/>
        <v>15178.349999999999</v>
      </c>
      <c r="I421" s="63">
        <f t="shared" si="203"/>
        <v>0</v>
      </c>
      <c r="J421" s="63">
        <f t="shared" si="203"/>
        <v>0</v>
      </c>
      <c r="K421" s="35">
        <f t="shared" si="203"/>
        <v>0</v>
      </c>
      <c r="L421" s="35">
        <f t="shared" si="203"/>
        <v>0</v>
      </c>
      <c r="M421" s="35">
        <f t="shared" si="203"/>
        <v>19235.350000000002</v>
      </c>
      <c r="N421" s="78">
        <f t="shared" si="196"/>
        <v>100</v>
      </c>
    </row>
    <row r="422" spans="1:14" ht="31.5" x14ac:dyDescent="0.25">
      <c r="A422" s="33" t="s">
        <v>28</v>
      </c>
      <c r="B422" s="33" t="s">
        <v>1397</v>
      </c>
      <c r="C422" s="33" t="s">
        <v>64</v>
      </c>
      <c r="D422" s="33"/>
      <c r="E422" s="34" t="s">
        <v>638</v>
      </c>
      <c r="F422" s="35">
        <f>F423+F426+F429+F437</f>
        <v>19235.350000000002</v>
      </c>
      <c r="G422" s="35">
        <f>G423+G426+G429+G437</f>
        <v>19235.350000000002</v>
      </c>
      <c r="H422" s="35">
        <f t="shared" ref="H422:M422" si="204">H423+H426+H429+H437</f>
        <v>15178.349999999999</v>
      </c>
      <c r="I422" s="63">
        <f t="shared" si="204"/>
        <v>0</v>
      </c>
      <c r="J422" s="63">
        <f t="shared" si="204"/>
        <v>0</v>
      </c>
      <c r="K422" s="35">
        <f t="shared" si="204"/>
        <v>0</v>
      </c>
      <c r="L422" s="35">
        <f t="shared" si="204"/>
        <v>0</v>
      </c>
      <c r="M422" s="35">
        <f t="shared" si="204"/>
        <v>19235.350000000002</v>
      </c>
      <c r="N422" s="78">
        <f t="shared" si="196"/>
        <v>100</v>
      </c>
    </row>
    <row r="423" spans="1:14" ht="47.25" x14ac:dyDescent="0.25">
      <c r="A423" s="33" t="s">
        <v>28</v>
      </c>
      <c r="B423" s="33" t="s">
        <v>1397</v>
      </c>
      <c r="C423" s="33" t="s">
        <v>47</v>
      </c>
      <c r="D423" s="33"/>
      <c r="E423" s="34" t="s">
        <v>589</v>
      </c>
      <c r="F423" s="35">
        <f t="shared" ref="F423:M424" si="205">F424</f>
        <v>12213.6</v>
      </c>
      <c r="G423" s="35">
        <f t="shared" si="205"/>
        <v>12213.6</v>
      </c>
      <c r="H423" s="35">
        <f t="shared" si="205"/>
        <v>9906.5</v>
      </c>
      <c r="I423" s="63">
        <f t="shared" si="205"/>
        <v>0</v>
      </c>
      <c r="J423" s="63">
        <f t="shared" si="205"/>
        <v>0</v>
      </c>
      <c r="K423" s="35">
        <f t="shared" si="205"/>
        <v>0</v>
      </c>
      <c r="L423" s="35">
        <f t="shared" si="205"/>
        <v>0</v>
      </c>
      <c r="M423" s="35">
        <f t="shared" si="205"/>
        <v>12213.6</v>
      </c>
      <c r="N423" s="78">
        <f t="shared" si="196"/>
        <v>100</v>
      </c>
    </row>
    <row r="424" spans="1:14" ht="31.5" x14ac:dyDescent="0.25">
      <c r="A424" s="33" t="s">
        <v>28</v>
      </c>
      <c r="B424" s="33" t="s">
        <v>1397</v>
      </c>
      <c r="C424" s="33" t="s">
        <v>47</v>
      </c>
      <c r="D424" s="33" t="s">
        <v>18</v>
      </c>
      <c r="E424" s="34" t="s">
        <v>552</v>
      </c>
      <c r="F424" s="35">
        <f t="shared" si="205"/>
        <v>12213.6</v>
      </c>
      <c r="G424" s="35">
        <f t="shared" si="205"/>
        <v>12213.6</v>
      </c>
      <c r="H424" s="35">
        <f t="shared" si="205"/>
        <v>9906.5</v>
      </c>
      <c r="I424" s="63">
        <f t="shared" si="205"/>
        <v>0</v>
      </c>
      <c r="J424" s="63">
        <f t="shared" si="205"/>
        <v>0</v>
      </c>
      <c r="K424" s="35">
        <f t="shared" si="205"/>
        <v>0</v>
      </c>
      <c r="L424" s="35">
        <f t="shared" si="205"/>
        <v>0</v>
      </c>
      <c r="M424" s="35">
        <f t="shared" si="205"/>
        <v>12213.6</v>
      </c>
      <c r="N424" s="78">
        <f t="shared" si="196"/>
        <v>100</v>
      </c>
    </row>
    <row r="425" spans="1:14" x14ac:dyDescent="0.25">
      <c r="A425" s="33" t="s">
        <v>28</v>
      </c>
      <c r="B425" s="33" t="s">
        <v>1397</v>
      </c>
      <c r="C425" s="33" t="s">
        <v>47</v>
      </c>
      <c r="D425" s="33" t="s">
        <v>30</v>
      </c>
      <c r="E425" s="34" t="s">
        <v>554</v>
      </c>
      <c r="F425" s="35">
        <v>12213.6</v>
      </c>
      <c r="G425" s="35">
        <v>12213.6</v>
      </c>
      <c r="H425" s="35">
        <v>9906.5</v>
      </c>
      <c r="I425" s="63">
        <v>0</v>
      </c>
      <c r="J425" s="63">
        <v>0</v>
      </c>
      <c r="K425" s="35">
        <v>0</v>
      </c>
      <c r="L425" s="35">
        <v>0</v>
      </c>
      <c r="M425" s="35">
        <v>12213.6</v>
      </c>
      <c r="N425" s="78">
        <f t="shared" si="196"/>
        <v>100</v>
      </c>
    </row>
    <row r="426" spans="1:14" x14ac:dyDescent="0.25">
      <c r="A426" s="33" t="s">
        <v>28</v>
      </c>
      <c r="B426" s="33" t="s">
        <v>1397</v>
      </c>
      <c r="C426" s="33" t="s">
        <v>48</v>
      </c>
      <c r="D426" s="33"/>
      <c r="E426" s="34" t="s">
        <v>613</v>
      </c>
      <c r="F426" s="35">
        <f t="shared" ref="F426:M427" si="206">F427</f>
        <v>126.8</v>
      </c>
      <c r="G426" s="35">
        <f t="shared" si="206"/>
        <v>126.8</v>
      </c>
      <c r="H426" s="35">
        <f t="shared" si="206"/>
        <v>126.8</v>
      </c>
      <c r="I426" s="63">
        <f t="shared" si="206"/>
        <v>0</v>
      </c>
      <c r="J426" s="63">
        <f t="shared" si="206"/>
        <v>0</v>
      </c>
      <c r="K426" s="35">
        <f t="shared" si="206"/>
        <v>0</v>
      </c>
      <c r="L426" s="35">
        <f t="shared" si="206"/>
        <v>0</v>
      </c>
      <c r="M426" s="35">
        <f t="shared" si="206"/>
        <v>126.8</v>
      </c>
      <c r="N426" s="78">
        <f t="shared" si="196"/>
        <v>100</v>
      </c>
    </row>
    <row r="427" spans="1:14" ht="31.5" x14ac:dyDescent="0.25">
      <c r="A427" s="33" t="s">
        <v>28</v>
      </c>
      <c r="B427" s="33" t="s">
        <v>1397</v>
      </c>
      <c r="C427" s="33" t="s">
        <v>48</v>
      </c>
      <c r="D427" s="33" t="s">
        <v>18</v>
      </c>
      <c r="E427" s="34" t="s">
        <v>552</v>
      </c>
      <c r="F427" s="35">
        <f t="shared" si="206"/>
        <v>126.8</v>
      </c>
      <c r="G427" s="35">
        <f t="shared" si="206"/>
        <v>126.8</v>
      </c>
      <c r="H427" s="35">
        <f t="shared" si="206"/>
        <v>126.8</v>
      </c>
      <c r="I427" s="63">
        <f t="shared" si="206"/>
        <v>0</v>
      </c>
      <c r="J427" s="63">
        <f t="shared" si="206"/>
        <v>0</v>
      </c>
      <c r="K427" s="35">
        <f t="shared" si="206"/>
        <v>0</v>
      </c>
      <c r="L427" s="35">
        <f t="shared" si="206"/>
        <v>0</v>
      </c>
      <c r="M427" s="35">
        <f t="shared" si="206"/>
        <v>126.8</v>
      </c>
      <c r="N427" s="78">
        <f t="shared" si="196"/>
        <v>100</v>
      </c>
    </row>
    <row r="428" spans="1:14" x14ac:dyDescent="0.25">
      <c r="A428" s="33" t="s">
        <v>28</v>
      </c>
      <c r="B428" s="33" t="s">
        <v>1397</v>
      </c>
      <c r="C428" s="33" t="s">
        <v>48</v>
      </c>
      <c r="D428" s="33" t="s">
        <v>30</v>
      </c>
      <c r="E428" s="34" t="s">
        <v>554</v>
      </c>
      <c r="F428" s="35">
        <v>126.8</v>
      </c>
      <c r="G428" s="35">
        <v>126.8</v>
      </c>
      <c r="H428" s="35">
        <v>126.8</v>
      </c>
      <c r="I428" s="63">
        <v>0</v>
      </c>
      <c r="J428" s="63">
        <v>0</v>
      </c>
      <c r="K428" s="35">
        <v>0</v>
      </c>
      <c r="L428" s="35">
        <v>0</v>
      </c>
      <c r="M428" s="35">
        <v>126.8</v>
      </c>
      <c r="N428" s="78">
        <f t="shared" si="196"/>
        <v>100</v>
      </c>
    </row>
    <row r="429" spans="1:14" x14ac:dyDescent="0.25">
      <c r="A429" s="33" t="s">
        <v>28</v>
      </c>
      <c r="B429" s="33" t="s">
        <v>1397</v>
      </c>
      <c r="C429" s="33" t="s">
        <v>49</v>
      </c>
      <c r="D429" s="33"/>
      <c r="E429" s="34" t="s">
        <v>639</v>
      </c>
      <c r="F429" s="35">
        <f>F430+F432+F434</f>
        <v>4965.75</v>
      </c>
      <c r="G429" s="35">
        <f>G430+G432+G434</f>
        <v>4965.75</v>
      </c>
      <c r="H429" s="35">
        <f t="shared" ref="H429:M429" si="207">H430+H432+H434</f>
        <v>3629.25</v>
      </c>
      <c r="I429" s="63">
        <f t="shared" si="207"/>
        <v>0</v>
      </c>
      <c r="J429" s="63">
        <f t="shared" si="207"/>
        <v>0</v>
      </c>
      <c r="K429" s="35">
        <f t="shared" si="207"/>
        <v>0</v>
      </c>
      <c r="L429" s="35">
        <f t="shared" si="207"/>
        <v>0</v>
      </c>
      <c r="M429" s="35">
        <f t="shared" si="207"/>
        <v>4965.75</v>
      </c>
      <c r="N429" s="78">
        <f t="shared" si="196"/>
        <v>100</v>
      </c>
    </row>
    <row r="430" spans="1:14" ht="31.5" x14ac:dyDescent="0.25">
      <c r="A430" s="33" t="s">
        <v>28</v>
      </c>
      <c r="B430" s="33" t="s">
        <v>1397</v>
      </c>
      <c r="C430" s="33" t="s">
        <v>49</v>
      </c>
      <c r="D430" s="33" t="s">
        <v>1111</v>
      </c>
      <c r="E430" s="34" t="s">
        <v>542</v>
      </c>
      <c r="F430" s="35">
        <f t="shared" ref="F430:M430" si="208">F431</f>
        <v>826.5</v>
      </c>
      <c r="G430" s="35">
        <f t="shared" si="208"/>
        <v>826.5</v>
      </c>
      <c r="H430" s="35">
        <f t="shared" si="208"/>
        <v>0</v>
      </c>
      <c r="I430" s="63">
        <f t="shared" si="208"/>
        <v>0</v>
      </c>
      <c r="J430" s="63">
        <f t="shared" si="208"/>
        <v>0</v>
      </c>
      <c r="K430" s="35">
        <f t="shared" si="208"/>
        <v>0</v>
      </c>
      <c r="L430" s="35">
        <f t="shared" si="208"/>
        <v>0</v>
      </c>
      <c r="M430" s="35">
        <f t="shared" si="208"/>
        <v>826.5</v>
      </c>
      <c r="N430" s="78">
        <f t="shared" si="196"/>
        <v>100</v>
      </c>
    </row>
    <row r="431" spans="1:14" ht="31.5" x14ac:dyDescent="0.25">
      <c r="A431" s="33" t="s">
        <v>28</v>
      </c>
      <c r="B431" s="33" t="s">
        <v>1397</v>
      </c>
      <c r="C431" s="33" t="s">
        <v>49</v>
      </c>
      <c r="D431" s="33" t="s">
        <v>1112</v>
      </c>
      <c r="E431" s="34" t="s">
        <v>543</v>
      </c>
      <c r="F431" s="35">
        <v>826.5</v>
      </c>
      <c r="G431" s="35">
        <v>826.5</v>
      </c>
      <c r="H431" s="35">
        <v>0</v>
      </c>
      <c r="I431" s="63">
        <v>0</v>
      </c>
      <c r="J431" s="63">
        <v>0</v>
      </c>
      <c r="K431" s="35">
        <v>0</v>
      </c>
      <c r="L431" s="35">
        <v>0</v>
      </c>
      <c r="M431" s="35">
        <v>826.5</v>
      </c>
      <c r="N431" s="78">
        <f t="shared" si="196"/>
        <v>100</v>
      </c>
    </row>
    <row r="432" spans="1:14" x14ac:dyDescent="0.25">
      <c r="A432" s="33" t="s">
        <v>28</v>
      </c>
      <c r="B432" s="33" t="s">
        <v>1397</v>
      </c>
      <c r="C432" s="33" t="s">
        <v>49</v>
      </c>
      <c r="D432" s="33" t="s">
        <v>65</v>
      </c>
      <c r="E432" s="34" t="s">
        <v>544</v>
      </c>
      <c r="F432" s="35">
        <f t="shared" ref="F432:M432" si="209">F433</f>
        <v>400</v>
      </c>
      <c r="G432" s="35">
        <f t="shared" si="209"/>
        <v>400</v>
      </c>
      <c r="H432" s="35">
        <f t="shared" si="209"/>
        <v>0</v>
      </c>
      <c r="I432" s="63">
        <f t="shared" si="209"/>
        <v>0</v>
      </c>
      <c r="J432" s="63">
        <f t="shared" si="209"/>
        <v>0</v>
      </c>
      <c r="K432" s="35">
        <f t="shared" si="209"/>
        <v>0</v>
      </c>
      <c r="L432" s="35">
        <f t="shared" si="209"/>
        <v>0</v>
      </c>
      <c r="M432" s="35">
        <f t="shared" si="209"/>
        <v>400</v>
      </c>
      <c r="N432" s="78">
        <f t="shared" si="196"/>
        <v>100</v>
      </c>
    </row>
    <row r="433" spans="1:14" x14ac:dyDescent="0.25">
      <c r="A433" s="33" t="s">
        <v>28</v>
      </c>
      <c r="B433" s="33" t="s">
        <v>1397</v>
      </c>
      <c r="C433" s="33" t="s">
        <v>49</v>
      </c>
      <c r="D433" s="33" t="s">
        <v>50</v>
      </c>
      <c r="E433" s="34" t="s">
        <v>548</v>
      </c>
      <c r="F433" s="35">
        <v>400</v>
      </c>
      <c r="G433" s="35">
        <v>400</v>
      </c>
      <c r="H433" s="35">
        <v>0</v>
      </c>
      <c r="I433" s="63">
        <v>0</v>
      </c>
      <c r="J433" s="63">
        <v>0</v>
      </c>
      <c r="K433" s="35">
        <v>0</v>
      </c>
      <c r="L433" s="35">
        <v>0</v>
      </c>
      <c r="M433" s="35">
        <v>400</v>
      </c>
      <c r="N433" s="78">
        <f t="shared" si="196"/>
        <v>100</v>
      </c>
    </row>
    <row r="434" spans="1:14" ht="31.5" x14ac:dyDescent="0.25">
      <c r="A434" s="33" t="s">
        <v>28</v>
      </c>
      <c r="B434" s="33" t="s">
        <v>1397</v>
      </c>
      <c r="C434" s="33" t="s">
        <v>49</v>
      </c>
      <c r="D434" s="33" t="s">
        <v>18</v>
      </c>
      <c r="E434" s="34" t="s">
        <v>552</v>
      </c>
      <c r="F434" s="35">
        <f t="shared" ref="F434:M434" si="210">F436+F435</f>
        <v>3739.25</v>
      </c>
      <c r="G434" s="35">
        <f t="shared" si="210"/>
        <v>3739.25</v>
      </c>
      <c r="H434" s="35">
        <f t="shared" si="210"/>
        <v>3629.25</v>
      </c>
      <c r="I434" s="63">
        <f t="shared" si="210"/>
        <v>0</v>
      </c>
      <c r="J434" s="63">
        <f t="shared" si="210"/>
        <v>0</v>
      </c>
      <c r="K434" s="35">
        <f t="shared" si="210"/>
        <v>0</v>
      </c>
      <c r="L434" s="35">
        <f t="shared" si="210"/>
        <v>0</v>
      </c>
      <c r="M434" s="35">
        <f t="shared" si="210"/>
        <v>3739.25</v>
      </c>
      <c r="N434" s="78">
        <f t="shared" si="196"/>
        <v>100</v>
      </c>
    </row>
    <row r="435" spans="1:14" x14ac:dyDescent="0.25">
      <c r="A435" s="33" t="s">
        <v>28</v>
      </c>
      <c r="B435" s="33" t="s">
        <v>1397</v>
      </c>
      <c r="C435" s="33" t="s">
        <v>49</v>
      </c>
      <c r="D435" s="33" t="s">
        <v>30</v>
      </c>
      <c r="E435" s="34" t="s">
        <v>554</v>
      </c>
      <c r="F435" s="35">
        <f>1028.5+2210.75</f>
        <v>3239.25</v>
      </c>
      <c r="G435" s="35">
        <v>3349.25</v>
      </c>
      <c r="H435" s="35">
        <v>3239.25</v>
      </c>
      <c r="I435" s="63">
        <v>0</v>
      </c>
      <c r="J435" s="63">
        <v>0</v>
      </c>
      <c r="K435" s="35">
        <v>0</v>
      </c>
      <c r="L435" s="35">
        <v>0</v>
      </c>
      <c r="M435" s="35">
        <v>3349.25</v>
      </c>
      <c r="N435" s="78">
        <f t="shared" si="196"/>
        <v>100</v>
      </c>
    </row>
    <row r="436" spans="1:14" ht="47.25" x14ac:dyDescent="0.25">
      <c r="A436" s="33" t="s">
        <v>28</v>
      </c>
      <c r="B436" s="33" t="s">
        <v>1397</v>
      </c>
      <c r="C436" s="33" t="s">
        <v>49</v>
      </c>
      <c r="D436" s="33" t="s">
        <v>14</v>
      </c>
      <c r="E436" s="34" t="s">
        <v>555</v>
      </c>
      <c r="F436" s="35">
        <v>500</v>
      </c>
      <c r="G436" s="35">
        <v>390</v>
      </c>
      <c r="H436" s="35">
        <v>390</v>
      </c>
      <c r="I436" s="63">
        <v>0</v>
      </c>
      <c r="J436" s="63">
        <v>0</v>
      </c>
      <c r="K436" s="35">
        <v>0</v>
      </c>
      <c r="L436" s="35">
        <v>0</v>
      </c>
      <c r="M436" s="35">
        <v>390</v>
      </c>
      <c r="N436" s="78">
        <f t="shared" si="196"/>
        <v>100</v>
      </c>
    </row>
    <row r="437" spans="1:14" ht="63" x14ac:dyDescent="0.25">
      <c r="A437" s="33" t="s">
        <v>28</v>
      </c>
      <c r="B437" s="33" t="s">
        <v>1397</v>
      </c>
      <c r="C437" s="33" t="s">
        <v>51</v>
      </c>
      <c r="D437" s="33"/>
      <c r="E437" s="34" t="s">
        <v>640</v>
      </c>
      <c r="F437" s="35">
        <f t="shared" ref="F437:M438" si="211">F438</f>
        <v>1929.2</v>
      </c>
      <c r="G437" s="35">
        <f t="shared" si="211"/>
        <v>1929.2</v>
      </c>
      <c r="H437" s="35">
        <f t="shared" si="211"/>
        <v>1515.8</v>
      </c>
      <c r="I437" s="63">
        <f t="shared" si="211"/>
        <v>0</v>
      </c>
      <c r="J437" s="63">
        <f t="shared" si="211"/>
        <v>0</v>
      </c>
      <c r="K437" s="35">
        <f t="shared" si="211"/>
        <v>0</v>
      </c>
      <c r="L437" s="35">
        <f t="shared" si="211"/>
        <v>0</v>
      </c>
      <c r="M437" s="35">
        <f t="shared" si="211"/>
        <v>1929.2</v>
      </c>
      <c r="N437" s="78">
        <f t="shared" si="196"/>
        <v>100</v>
      </c>
    </row>
    <row r="438" spans="1:14" ht="31.5" x14ac:dyDescent="0.25">
      <c r="A438" s="33" t="s">
        <v>28</v>
      </c>
      <c r="B438" s="33" t="s">
        <v>1397</v>
      </c>
      <c r="C438" s="33" t="s">
        <v>51</v>
      </c>
      <c r="D438" s="33" t="s">
        <v>18</v>
      </c>
      <c r="E438" s="34" t="s">
        <v>552</v>
      </c>
      <c r="F438" s="35">
        <f t="shared" si="211"/>
        <v>1929.2</v>
      </c>
      <c r="G438" s="35">
        <f t="shared" si="211"/>
        <v>1929.2</v>
      </c>
      <c r="H438" s="35">
        <f t="shared" si="211"/>
        <v>1515.8</v>
      </c>
      <c r="I438" s="63">
        <f t="shared" si="211"/>
        <v>0</v>
      </c>
      <c r="J438" s="63">
        <f t="shared" si="211"/>
        <v>0</v>
      </c>
      <c r="K438" s="35">
        <f t="shared" si="211"/>
        <v>0</v>
      </c>
      <c r="L438" s="35">
        <f t="shared" si="211"/>
        <v>0</v>
      </c>
      <c r="M438" s="35">
        <f t="shared" si="211"/>
        <v>1929.2</v>
      </c>
      <c r="N438" s="78">
        <f t="shared" si="196"/>
        <v>100</v>
      </c>
    </row>
    <row r="439" spans="1:14" ht="47.25" x14ac:dyDescent="0.25">
      <c r="A439" s="33" t="s">
        <v>28</v>
      </c>
      <c r="B439" s="33" t="s">
        <v>1397</v>
      </c>
      <c r="C439" s="33" t="s">
        <v>51</v>
      </c>
      <c r="D439" s="33" t="s">
        <v>14</v>
      </c>
      <c r="E439" s="34" t="s">
        <v>555</v>
      </c>
      <c r="F439" s="35">
        <v>1929.2</v>
      </c>
      <c r="G439" s="35">
        <v>1929.2</v>
      </c>
      <c r="H439" s="35">
        <v>1515.8</v>
      </c>
      <c r="I439" s="63">
        <v>0</v>
      </c>
      <c r="J439" s="63">
        <v>0</v>
      </c>
      <c r="K439" s="35">
        <v>0</v>
      </c>
      <c r="L439" s="35">
        <v>0</v>
      </c>
      <c r="M439" s="35">
        <v>1929.2</v>
      </c>
      <c r="N439" s="78">
        <f t="shared" si="196"/>
        <v>100</v>
      </c>
    </row>
    <row r="440" spans="1:14" ht="47.25" x14ac:dyDescent="0.25">
      <c r="A440" s="33" t="s">
        <v>28</v>
      </c>
      <c r="B440" s="33" t="s">
        <v>1397</v>
      </c>
      <c r="C440" s="33" t="s">
        <v>66</v>
      </c>
      <c r="D440" s="33"/>
      <c r="E440" s="34" t="s">
        <v>643</v>
      </c>
      <c r="F440" s="35">
        <f t="shared" ref="F440:M443" si="212">F441</f>
        <v>4518.2</v>
      </c>
      <c r="G440" s="35">
        <f t="shared" si="212"/>
        <v>4518.2</v>
      </c>
      <c r="H440" s="35">
        <f t="shared" si="212"/>
        <v>4518.2</v>
      </c>
      <c r="I440" s="63">
        <f t="shared" si="212"/>
        <v>0</v>
      </c>
      <c r="J440" s="63">
        <f t="shared" si="212"/>
        <v>0</v>
      </c>
      <c r="K440" s="35">
        <f t="shared" si="212"/>
        <v>0</v>
      </c>
      <c r="L440" s="35">
        <f t="shared" si="212"/>
        <v>0</v>
      </c>
      <c r="M440" s="35">
        <f t="shared" si="212"/>
        <v>4518.2</v>
      </c>
      <c r="N440" s="78">
        <f t="shared" si="196"/>
        <v>100</v>
      </c>
    </row>
    <row r="441" spans="1:14" ht="31.5" x14ac:dyDescent="0.25">
      <c r="A441" s="33" t="s">
        <v>28</v>
      </c>
      <c r="B441" s="33" t="s">
        <v>1397</v>
      </c>
      <c r="C441" s="33" t="s">
        <v>67</v>
      </c>
      <c r="D441" s="33"/>
      <c r="E441" s="34" t="s">
        <v>644</v>
      </c>
      <c r="F441" s="35">
        <f t="shared" si="212"/>
        <v>4518.2</v>
      </c>
      <c r="G441" s="35">
        <f t="shared" si="212"/>
        <v>4518.2</v>
      </c>
      <c r="H441" s="35">
        <f t="shared" si="212"/>
        <v>4518.2</v>
      </c>
      <c r="I441" s="63">
        <f t="shared" si="212"/>
        <v>0</v>
      </c>
      <c r="J441" s="63">
        <f t="shared" si="212"/>
        <v>0</v>
      </c>
      <c r="K441" s="35">
        <f t="shared" si="212"/>
        <v>0</v>
      </c>
      <c r="L441" s="35">
        <f t="shared" si="212"/>
        <v>0</v>
      </c>
      <c r="M441" s="35">
        <f t="shared" si="212"/>
        <v>4518.2</v>
      </c>
      <c r="N441" s="78">
        <f t="shared" si="196"/>
        <v>100</v>
      </c>
    </row>
    <row r="442" spans="1:14" ht="31.5" x14ac:dyDescent="0.25">
      <c r="A442" s="33" t="s">
        <v>28</v>
      </c>
      <c r="B442" s="33" t="s">
        <v>1397</v>
      </c>
      <c r="C442" s="33" t="s">
        <v>52</v>
      </c>
      <c r="D442" s="33"/>
      <c r="E442" s="34" t="s">
        <v>645</v>
      </c>
      <c r="F442" s="35">
        <f t="shared" si="212"/>
        <v>4518.2</v>
      </c>
      <c r="G442" s="35">
        <f t="shared" si="212"/>
        <v>4518.2</v>
      </c>
      <c r="H442" s="35">
        <f t="shared" si="212"/>
        <v>4518.2</v>
      </c>
      <c r="I442" s="63">
        <f t="shared" si="212"/>
        <v>0</v>
      </c>
      <c r="J442" s="63">
        <f t="shared" si="212"/>
        <v>0</v>
      </c>
      <c r="K442" s="35">
        <f t="shared" si="212"/>
        <v>0</v>
      </c>
      <c r="L442" s="35">
        <f t="shared" si="212"/>
        <v>0</v>
      </c>
      <c r="M442" s="35">
        <f t="shared" si="212"/>
        <v>4518.2</v>
      </c>
      <c r="N442" s="78">
        <f t="shared" si="196"/>
        <v>100</v>
      </c>
    </row>
    <row r="443" spans="1:14" ht="31.5" x14ac:dyDescent="0.25">
      <c r="A443" s="33" t="s">
        <v>28</v>
      </c>
      <c r="B443" s="33" t="s">
        <v>1397</v>
      </c>
      <c r="C443" s="33" t="s">
        <v>52</v>
      </c>
      <c r="D443" s="33" t="s">
        <v>18</v>
      </c>
      <c r="E443" s="34" t="s">
        <v>552</v>
      </c>
      <c r="F443" s="35">
        <f t="shared" si="212"/>
        <v>4518.2</v>
      </c>
      <c r="G443" s="35">
        <f t="shared" si="212"/>
        <v>4518.2</v>
      </c>
      <c r="H443" s="35">
        <f t="shared" si="212"/>
        <v>4518.2</v>
      </c>
      <c r="I443" s="63">
        <f t="shared" si="212"/>
        <v>0</v>
      </c>
      <c r="J443" s="63">
        <f t="shared" si="212"/>
        <v>0</v>
      </c>
      <c r="K443" s="35">
        <f t="shared" si="212"/>
        <v>0</v>
      </c>
      <c r="L443" s="35">
        <f t="shared" si="212"/>
        <v>0</v>
      </c>
      <c r="M443" s="35">
        <f t="shared" si="212"/>
        <v>4518.2</v>
      </c>
      <c r="N443" s="78">
        <f t="shared" si="196"/>
        <v>100</v>
      </c>
    </row>
    <row r="444" spans="1:14" x14ac:dyDescent="0.25">
      <c r="A444" s="33" t="s">
        <v>28</v>
      </c>
      <c r="B444" s="33" t="s">
        <v>1397</v>
      </c>
      <c r="C444" s="33" t="s">
        <v>52</v>
      </c>
      <c r="D444" s="33" t="s">
        <v>30</v>
      </c>
      <c r="E444" s="34" t="s">
        <v>554</v>
      </c>
      <c r="F444" s="35">
        <v>4518.2</v>
      </c>
      <c r="G444" s="35">
        <v>4518.2</v>
      </c>
      <c r="H444" s="35">
        <v>4518.2</v>
      </c>
      <c r="I444" s="63">
        <v>0</v>
      </c>
      <c r="J444" s="63">
        <v>0</v>
      </c>
      <c r="K444" s="35">
        <v>0</v>
      </c>
      <c r="L444" s="35">
        <v>0</v>
      </c>
      <c r="M444" s="35">
        <v>4518.2</v>
      </c>
      <c r="N444" s="78">
        <f t="shared" si="196"/>
        <v>100</v>
      </c>
    </row>
    <row r="445" spans="1:14" ht="47.25" x14ac:dyDescent="0.25">
      <c r="A445" s="33" t="s">
        <v>28</v>
      </c>
      <c r="B445" s="33" t="s">
        <v>1397</v>
      </c>
      <c r="C445" s="33" t="s">
        <v>42</v>
      </c>
      <c r="D445" s="33"/>
      <c r="E445" s="34" t="s">
        <v>647</v>
      </c>
      <c r="F445" s="35">
        <f t="shared" ref="F445:M446" si="213">F446</f>
        <v>2291.5199999999995</v>
      </c>
      <c r="G445" s="35">
        <f t="shared" si="213"/>
        <v>2291.5199999999995</v>
      </c>
      <c r="H445" s="35">
        <f t="shared" si="213"/>
        <v>2291.5199999999995</v>
      </c>
      <c r="I445" s="63">
        <f t="shared" si="213"/>
        <v>0</v>
      </c>
      <c r="J445" s="63">
        <f t="shared" si="213"/>
        <v>0</v>
      </c>
      <c r="K445" s="35">
        <f t="shared" si="213"/>
        <v>0</v>
      </c>
      <c r="L445" s="35">
        <f t="shared" si="213"/>
        <v>0</v>
      </c>
      <c r="M445" s="35">
        <f t="shared" si="213"/>
        <v>2291.5199999999995</v>
      </c>
      <c r="N445" s="78">
        <f t="shared" si="196"/>
        <v>100</v>
      </c>
    </row>
    <row r="446" spans="1:14" ht="31.5" x14ac:dyDescent="0.25">
      <c r="A446" s="33" t="s">
        <v>28</v>
      </c>
      <c r="B446" s="33" t="s">
        <v>1397</v>
      </c>
      <c r="C446" s="33" t="s">
        <v>68</v>
      </c>
      <c r="D446" s="33"/>
      <c r="E446" s="34" t="s">
        <v>665</v>
      </c>
      <c r="F446" s="35">
        <f t="shared" si="213"/>
        <v>2291.5199999999995</v>
      </c>
      <c r="G446" s="35">
        <f t="shared" si="213"/>
        <v>2291.5199999999995</v>
      </c>
      <c r="H446" s="35">
        <f t="shared" si="213"/>
        <v>2291.5199999999995</v>
      </c>
      <c r="I446" s="63">
        <f t="shared" si="213"/>
        <v>0</v>
      </c>
      <c r="J446" s="63">
        <f t="shared" si="213"/>
        <v>0</v>
      </c>
      <c r="K446" s="35">
        <f t="shared" si="213"/>
        <v>0</v>
      </c>
      <c r="L446" s="35">
        <f t="shared" si="213"/>
        <v>0</v>
      </c>
      <c r="M446" s="35">
        <f t="shared" si="213"/>
        <v>2291.5199999999995</v>
      </c>
      <c r="N446" s="78">
        <f t="shared" si="196"/>
        <v>100</v>
      </c>
    </row>
    <row r="447" spans="1:14" ht="47.25" x14ac:dyDescent="0.25">
      <c r="A447" s="33" t="s">
        <v>28</v>
      </c>
      <c r="B447" s="33" t="s">
        <v>1397</v>
      </c>
      <c r="C447" s="33" t="s">
        <v>69</v>
      </c>
      <c r="D447" s="33"/>
      <c r="E447" s="34" t="s">
        <v>668</v>
      </c>
      <c r="F447" s="35">
        <f>F448+F452</f>
        <v>2291.5199999999995</v>
      </c>
      <c r="G447" s="35">
        <f>G448+G452</f>
        <v>2291.5199999999995</v>
      </c>
      <c r="H447" s="35">
        <f t="shared" ref="H447:M447" si="214">H448+H452</f>
        <v>2291.5199999999995</v>
      </c>
      <c r="I447" s="63">
        <f t="shared" si="214"/>
        <v>0</v>
      </c>
      <c r="J447" s="63">
        <f t="shared" si="214"/>
        <v>0</v>
      </c>
      <c r="K447" s="35">
        <f t="shared" si="214"/>
        <v>0</v>
      </c>
      <c r="L447" s="35">
        <f t="shared" si="214"/>
        <v>0</v>
      </c>
      <c r="M447" s="35">
        <f t="shared" si="214"/>
        <v>2291.5199999999995</v>
      </c>
      <c r="N447" s="78">
        <f t="shared" si="196"/>
        <v>100</v>
      </c>
    </row>
    <row r="448" spans="1:14" ht="47.25" x14ac:dyDescent="0.25">
      <c r="A448" s="33" t="s">
        <v>28</v>
      </c>
      <c r="B448" s="33" t="s">
        <v>1397</v>
      </c>
      <c r="C448" s="33" t="s">
        <v>53</v>
      </c>
      <c r="D448" s="33"/>
      <c r="E448" s="34" t="s">
        <v>589</v>
      </c>
      <c r="F448" s="35">
        <f t="shared" ref="F448:M448" si="215">F449</f>
        <v>2289.3199999999997</v>
      </c>
      <c r="G448" s="35">
        <f t="shared" si="215"/>
        <v>2289.3199999999997</v>
      </c>
      <c r="H448" s="35">
        <f t="shared" si="215"/>
        <v>2289.3199999999997</v>
      </c>
      <c r="I448" s="63">
        <f t="shared" si="215"/>
        <v>0</v>
      </c>
      <c r="J448" s="63">
        <f t="shared" si="215"/>
        <v>0</v>
      </c>
      <c r="K448" s="35">
        <f t="shared" si="215"/>
        <v>0</v>
      </c>
      <c r="L448" s="35">
        <f t="shared" si="215"/>
        <v>0</v>
      </c>
      <c r="M448" s="35">
        <f t="shared" si="215"/>
        <v>2289.3199999999997</v>
      </c>
      <c r="N448" s="78">
        <f t="shared" si="196"/>
        <v>100</v>
      </c>
    </row>
    <row r="449" spans="1:15" ht="31.5" x14ac:dyDescent="0.25">
      <c r="A449" s="33" t="s">
        <v>28</v>
      </c>
      <c r="B449" s="33" t="s">
        <v>1397</v>
      </c>
      <c r="C449" s="33" t="s">
        <v>53</v>
      </c>
      <c r="D449" s="33" t="s">
        <v>18</v>
      </c>
      <c r="E449" s="34" t="s">
        <v>552</v>
      </c>
      <c r="F449" s="35">
        <f>F450+F451</f>
        <v>2289.3199999999997</v>
      </c>
      <c r="G449" s="35">
        <f>G450+G451</f>
        <v>2289.3199999999997</v>
      </c>
      <c r="H449" s="35">
        <f t="shared" ref="H449:M449" si="216">H450+H451</f>
        <v>2289.3199999999997</v>
      </c>
      <c r="I449" s="63">
        <f t="shared" si="216"/>
        <v>0</v>
      </c>
      <c r="J449" s="63">
        <f t="shared" si="216"/>
        <v>0</v>
      </c>
      <c r="K449" s="35">
        <f t="shared" si="216"/>
        <v>0</v>
      </c>
      <c r="L449" s="35">
        <f t="shared" si="216"/>
        <v>0</v>
      </c>
      <c r="M449" s="35">
        <f t="shared" si="216"/>
        <v>2289.3199999999997</v>
      </c>
      <c r="N449" s="78">
        <f t="shared" si="196"/>
        <v>100</v>
      </c>
    </row>
    <row r="450" spans="1:15" x14ac:dyDescent="0.25">
      <c r="A450" s="33" t="s">
        <v>28</v>
      </c>
      <c r="B450" s="33" t="s">
        <v>1397</v>
      </c>
      <c r="C450" s="33" t="s">
        <v>53</v>
      </c>
      <c r="D450" s="33" t="s">
        <v>54</v>
      </c>
      <c r="E450" s="34" t="s">
        <v>553</v>
      </c>
      <c r="F450" s="35">
        <f>260.2+260.1</f>
        <v>520.29999999999995</v>
      </c>
      <c r="G450" s="35">
        <v>581.00019999999995</v>
      </c>
      <c r="H450" s="35">
        <v>520.29999999999995</v>
      </c>
      <c r="I450" s="63">
        <v>0</v>
      </c>
      <c r="J450" s="63">
        <v>0</v>
      </c>
      <c r="K450" s="35">
        <v>0</v>
      </c>
      <c r="L450" s="35">
        <v>0</v>
      </c>
      <c r="M450" s="35">
        <v>581.00019999999995</v>
      </c>
      <c r="N450" s="78">
        <f t="shared" si="196"/>
        <v>100</v>
      </c>
    </row>
    <row r="451" spans="1:15" x14ac:dyDescent="0.25">
      <c r="A451" s="33" t="s">
        <v>28</v>
      </c>
      <c r="B451" s="33" t="s">
        <v>1397</v>
      </c>
      <c r="C451" s="33" t="s">
        <v>53</v>
      </c>
      <c r="D451" s="33" t="s">
        <v>30</v>
      </c>
      <c r="E451" s="34" t="s">
        <v>554</v>
      </c>
      <c r="F451" s="35">
        <f>624.4+1404.77-260.15</f>
        <v>1769.02</v>
      </c>
      <c r="G451" s="35">
        <v>1708.3198</v>
      </c>
      <c r="H451" s="35">
        <v>1769.02</v>
      </c>
      <c r="I451" s="63">
        <v>0</v>
      </c>
      <c r="J451" s="63">
        <v>0</v>
      </c>
      <c r="K451" s="35">
        <v>0</v>
      </c>
      <c r="L451" s="35">
        <v>0</v>
      </c>
      <c r="M451" s="35">
        <v>1708.3198</v>
      </c>
      <c r="N451" s="78">
        <f t="shared" si="196"/>
        <v>100</v>
      </c>
    </row>
    <row r="452" spans="1:15" x14ac:dyDescent="0.25">
      <c r="A452" s="33" t="s">
        <v>28</v>
      </c>
      <c r="B452" s="33" t="s">
        <v>1397</v>
      </c>
      <c r="C452" s="33" t="s">
        <v>55</v>
      </c>
      <c r="D452" s="33"/>
      <c r="E452" s="34" t="s">
        <v>613</v>
      </c>
      <c r="F452" s="35">
        <f t="shared" ref="F452:M452" si="217">F453</f>
        <v>2.2000000000000002</v>
      </c>
      <c r="G452" s="35">
        <f t="shared" si="217"/>
        <v>2.2000000000000002</v>
      </c>
      <c r="H452" s="35">
        <f t="shared" si="217"/>
        <v>2.2000000000000002</v>
      </c>
      <c r="I452" s="63">
        <f t="shared" si="217"/>
        <v>0</v>
      </c>
      <c r="J452" s="63">
        <f t="shared" si="217"/>
        <v>0</v>
      </c>
      <c r="K452" s="35">
        <f t="shared" si="217"/>
        <v>0</v>
      </c>
      <c r="L452" s="35">
        <f t="shared" si="217"/>
        <v>0</v>
      </c>
      <c r="M452" s="35">
        <f t="shared" si="217"/>
        <v>2.2000000000000002</v>
      </c>
      <c r="N452" s="78">
        <f t="shared" si="196"/>
        <v>100</v>
      </c>
    </row>
    <row r="453" spans="1:15" ht="31.5" x14ac:dyDescent="0.25">
      <c r="A453" s="33" t="s">
        <v>28</v>
      </c>
      <c r="B453" s="33" t="s">
        <v>1397</v>
      </c>
      <c r="C453" s="33" t="s">
        <v>55</v>
      </c>
      <c r="D453" s="33" t="s">
        <v>18</v>
      </c>
      <c r="E453" s="34" t="s">
        <v>552</v>
      </c>
      <c r="F453" s="35">
        <f>F454+F455</f>
        <v>2.2000000000000002</v>
      </c>
      <c r="G453" s="35">
        <f>G454+G455</f>
        <v>2.2000000000000002</v>
      </c>
      <c r="H453" s="35">
        <f t="shared" ref="H453:M453" si="218">H454+H455</f>
        <v>2.2000000000000002</v>
      </c>
      <c r="I453" s="63">
        <f t="shared" si="218"/>
        <v>0</v>
      </c>
      <c r="J453" s="63">
        <f t="shared" si="218"/>
        <v>0</v>
      </c>
      <c r="K453" s="35">
        <f t="shared" si="218"/>
        <v>0</v>
      </c>
      <c r="L453" s="35">
        <f t="shared" si="218"/>
        <v>0</v>
      </c>
      <c r="M453" s="35">
        <f t="shared" si="218"/>
        <v>2.2000000000000002</v>
      </c>
      <c r="N453" s="78">
        <f t="shared" si="196"/>
        <v>100</v>
      </c>
    </row>
    <row r="454" spans="1:15" x14ac:dyDescent="0.25">
      <c r="A454" s="33" t="s">
        <v>28</v>
      </c>
      <c r="B454" s="33" t="s">
        <v>1397</v>
      </c>
      <c r="C454" s="33" t="s">
        <v>55</v>
      </c>
      <c r="D454" s="33" t="s">
        <v>54</v>
      </c>
      <c r="E454" s="34" t="s">
        <v>553</v>
      </c>
      <c r="F454" s="35">
        <v>0.6</v>
      </c>
      <c r="G454" s="35">
        <v>2.2000000000000002</v>
      </c>
      <c r="H454" s="35">
        <v>2.2000000000000002</v>
      </c>
      <c r="I454" s="63">
        <v>0</v>
      </c>
      <c r="J454" s="63">
        <v>0</v>
      </c>
      <c r="K454" s="35">
        <v>0</v>
      </c>
      <c r="L454" s="35">
        <v>0</v>
      </c>
      <c r="M454" s="35">
        <v>2.2000000000000002</v>
      </c>
      <c r="N454" s="78">
        <f t="shared" si="196"/>
        <v>100</v>
      </c>
    </row>
    <row r="455" spans="1:15" hidden="1" x14ac:dyDescent="0.25">
      <c r="A455" s="33" t="s">
        <v>28</v>
      </c>
      <c r="B455" s="33" t="s">
        <v>1397</v>
      </c>
      <c r="C455" s="33" t="s">
        <v>55</v>
      </c>
      <c r="D455" s="33" t="s">
        <v>30</v>
      </c>
      <c r="E455" s="34" t="s">
        <v>554</v>
      </c>
      <c r="F455" s="35">
        <v>1.6</v>
      </c>
      <c r="G455" s="35">
        <v>0</v>
      </c>
      <c r="H455" s="35">
        <v>0</v>
      </c>
      <c r="I455" s="63">
        <v>0</v>
      </c>
      <c r="J455" s="63">
        <v>0</v>
      </c>
      <c r="K455" s="35">
        <v>0</v>
      </c>
      <c r="L455" s="35">
        <v>0</v>
      </c>
      <c r="M455" s="35">
        <v>0</v>
      </c>
      <c r="N455" s="78">
        <v>0</v>
      </c>
      <c r="O455" s="22">
        <v>1</v>
      </c>
    </row>
    <row r="456" spans="1:15" ht="31.5" x14ac:dyDescent="0.25">
      <c r="A456" s="33" t="s">
        <v>28</v>
      </c>
      <c r="B456" s="33" t="s">
        <v>1397</v>
      </c>
      <c r="C456" s="33" t="s">
        <v>1122</v>
      </c>
      <c r="D456" s="33"/>
      <c r="E456" s="34" t="s">
        <v>1885</v>
      </c>
      <c r="F456" s="35">
        <f>F457+F461</f>
        <v>56</v>
      </c>
      <c r="G456" s="35">
        <f>G457+G461</f>
        <v>1421</v>
      </c>
      <c r="H456" s="35">
        <f t="shared" ref="H456:M456" si="219">H457+H461</f>
        <v>771</v>
      </c>
      <c r="I456" s="63">
        <f t="shared" si="219"/>
        <v>0</v>
      </c>
      <c r="J456" s="63">
        <f t="shared" si="219"/>
        <v>0</v>
      </c>
      <c r="K456" s="35">
        <f t="shared" si="219"/>
        <v>0</v>
      </c>
      <c r="L456" s="35">
        <f t="shared" si="219"/>
        <v>0</v>
      </c>
      <c r="M456" s="35">
        <f t="shared" si="219"/>
        <v>1421</v>
      </c>
      <c r="N456" s="78">
        <f t="shared" si="196"/>
        <v>100</v>
      </c>
    </row>
    <row r="457" spans="1:15" x14ac:dyDescent="0.25">
      <c r="A457" s="33" t="s">
        <v>28</v>
      </c>
      <c r="B457" s="33" t="s">
        <v>1397</v>
      </c>
      <c r="C457" s="33" t="s">
        <v>1143</v>
      </c>
      <c r="D457" s="33"/>
      <c r="E457" s="34" t="s">
        <v>1270</v>
      </c>
      <c r="F457" s="35">
        <f t="shared" ref="F457:M459" si="220">F458</f>
        <v>56</v>
      </c>
      <c r="G457" s="35">
        <f t="shared" si="220"/>
        <v>56</v>
      </c>
      <c r="H457" s="35">
        <f t="shared" si="220"/>
        <v>56</v>
      </c>
      <c r="I457" s="63">
        <f t="shared" si="220"/>
        <v>0</v>
      </c>
      <c r="J457" s="63">
        <f t="shared" si="220"/>
        <v>0</v>
      </c>
      <c r="K457" s="35">
        <f t="shared" si="220"/>
        <v>0</v>
      </c>
      <c r="L457" s="35">
        <f t="shared" si="220"/>
        <v>0</v>
      </c>
      <c r="M457" s="35">
        <f t="shared" si="220"/>
        <v>56</v>
      </c>
      <c r="N457" s="78">
        <f t="shared" si="196"/>
        <v>100</v>
      </c>
    </row>
    <row r="458" spans="1:15" x14ac:dyDescent="0.25">
      <c r="A458" s="33" t="s">
        <v>28</v>
      </c>
      <c r="B458" s="33" t="s">
        <v>1397</v>
      </c>
      <c r="C458" s="33" t="s">
        <v>1349</v>
      </c>
      <c r="D458" s="33"/>
      <c r="E458" s="34" t="s">
        <v>1350</v>
      </c>
      <c r="F458" s="35">
        <f t="shared" si="220"/>
        <v>56</v>
      </c>
      <c r="G458" s="35">
        <f t="shared" si="220"/>
        <v>56</v>
      </c>
      <c r="H458" s="35">
        <f t="shared" si="220"/>
        <v>56</v>
      </c>
      <c r="I458" s="63">
        <f t="shared" si="220"/>
        <v>0</v>
      </c>
      <c r="J458" s="63">
        <f t="shared" si="220"/>
        <v>0</v>
      </c>
      <c r="K458" s="35">
        <f t="shared" si="220"/>
        <v>0</v>
      </c>
      <c r="L458" s="35">
        <f t="shared" si="220"/>
        <v>0</v>
      </c>
      <c r="M458" s="35">
        <f t="shared" si="220"/>
        <v>56</v>
      </c>
      <c r="N458" s="78">
        <f t="shared" ref="N458:N521" si="221">M458/G458*100</f>
        <v>100</v>
      </c>
    </row>
    <row r="459" spans="1:15" ht="31.5" x14ac:dyDescent="0.25">
      <c r="A459" s="33" t="s">
        <v>28</v>
      </c>
      <c r="B459" s="33" t="s">
        <v>1397</v>
      </c>
      <c r="C459" s="33" t="s">
        <v>1349</v>
      </c>
      <c r="D459" s="33" t="s">
        <v>18</v>
      </c>
      <c r="E459" s="34" t="s">
        <v>552</v>
      </c>
      <c r="F459" s="35">
        <f t="shared" si="220"/>
        <v>56</v>
      </c>
      <c r="G459" s="35">
        <f t="shared" si="220"/>
        <v>56</v>
      </c>
      <c r="H459" s="35">
        <f t="shared" si="220"/>
        <v>56</v>
      </c>
      <c r="I459" s="63">
        <f t="shared" si="220"/>
        <v>0</v>
      </c>
      <c r="J459" s="63">
        <f t="shared" si="220"/>
        <v>0</v>
      </c>
      <c r="K459" s="35">
        <f t="shared" si="220"/>
        <v>0</v>
      </c>
      <c r="L459" s="35">
        <f t="shared" si="220"/>
        <v>0</v>
      </c>
      <c r="M459" s="35">
        <f t="shared" si="220"/>
        <v>56</v>
      </c>
      <c r="N459" s="78">
        <f t="shared" si="221"/>
        <v>100</v>
      </c>
    </row>
    <row r="460" spans="1:15" x14ac:dyDescent="0.25">
      <c r="A460" s="33" t="s">
        <v>28</v>
      </c>
      <c r="B460" s="33" t="s">
        <v>1397</v>
      </c>
      <c r="C460" s="33" t="s">
        <v>1349</v>
      </c>
      <c r="D460" s="33" t="s">
        <v>30</v>
      </c>
      <c r="E460" s="34" t="s">
        <v>554</v>
      </c>
      <c r="F460" s="35">
        <v>56</v>
      </c>
      <c r="G460" s="35">
        <v>56</v>
      </c>
      <c r="H460" s="35">
        <v>56</v>
      </c>
      <c r="I460" s="63">
        <v>0</v>
      </c>
      <c r="J460" s="63">
        <v>0</v>
      </c>
      <c r="K460" s="35">
        <v>0</v>
      </c>
      <c r="L460" s="35">
        <v>0</v>
      </c>
      <c r="M460" s="35">
        <v>56</v>
      </c>
      <c r="N460" s="78">
        <f t="shared" si="221"/>
        <v>100</v>
      </c>
    </row>
    <row r="461" spans="1:15" ht="47.25" x14ac:dyDescent="0.25">
      <c r="A461" s="33" t="s">
        <v>28</v>
      </c>
      <c r="B461" s="33" t="s">
        <v>1397</v>
      </c>
      <c r="C461" s="33" t="s">
        <v>405</v>
      </c>
      <c r="D461" s="33"/>
      <c r="E461" s="34" t="s">
        <v>1174</v>
      </c>
      <c r="F461" s="35">
        <f>F462</f>
        <v>0</v>
      </c>
      <c r="G461" s="35">
        <f t="shared" ref="G461:G462" si="222">G462</f>
        <v>1365</v>
      </c>
      <c r="H461" s="35">
        <f t="shared" ref="H461:M462" si="223">H462</f>
        <v>715</v>
      </c>
      <c r="I461" s="63">
        <f t="shared" si="223"/>
        <v>0</v>
      </c>
      <c r="J461" s="63">
        <f t="shared" si="223"/>
        <v>0</v>
      </c>
      <c r="K461" s="35">
        <f t="shared" si="223"/>
        <v>0</v>
      </c>
      <c r="L461" s="35">
        <f t="shared" si="223"/>
        <v>0</v>
      </c>
      <c r="M461" s="35">
        <f t="shared" si="223"/>
        <v>1365</v>
      </c>
      <c r="N461" s="78">
        <f t="shared" si="221"/>
        <v>100</v>
      </c>
    </row>
    <row r="462" spans="1:15" ht="31.5" x14ac:dyDescent="0.25">
      <c r="A462" s="33" t="s">
        <v>28</v>
      </c>
      <c r="B462" s="33" t="s">
        <v>1397</v>
      </c>
      <c r="C462" s="33" t="s">
        <v>405</v>
      </c>
      <c r="D462" s="33" t="s">
        <v>18</v>
      </c>
      <c r="E462" s="34" t="s">
        <v>552</v>
      </c>
      <c r="F462" s="35">
        <f>F463</f>
        <v>0</v>
      </c>
      <c r="G462" s="35">
        <f t="shared" si="222"/>
        <v>1365</v>
      </c>
      <c r="H462" s="35">
        <f t="shared" si="223"/>
        <v>715</v>
      </c>
      <c r="I462" s="63">
        <f t="shared" si="223"/>
        <v>0</v>
      </c>
      <c r="J462" s="63">
        <f t="shared" si="223"/>
        <v>0</v>
      </c>
      <c r="K462" s="35">
        <f t="shared" si="223"/>
        <v>0</v>
      </c>
      <c r="L462" s="35">
        <f t="shared" si="223"/>
        <v>0</v>
      </c>
      <c r="M462" s="35">
        <f t="shared" si="223"/>
        <v>1365</v>
      </c>
      <c r="N462" s="78">
        <f t="shared" si="221"/>
        <v>100</v>
      </c>
    </row>
    <row r="463" spans="1:15" x14ac:dyDescent="0.25">
      <c r="A463" s="33" t="s">
        <v>28</v>
      </c>
      <c r="B463" s="33" t="s">
        <v>1397</v>
      </c>
      <c r="C463" s="33" t="s">
        <v>405</v>
      </c>
      <c r="D463" s="33" t="s">
        <v>30</v>
      </c>
      <c r="E463" s="34" t="s">
        <v>554</v>
      </c>
      <c r="F463" s="35">
        <v>0</v>
      </c>
      <c r="G463" s="35">
        <v>1365</v>
      </c>
      <c r="H463" s="35">
        <v>715</v>
      </c>
      <c r="I463" s="63">
        <v>0</v>
      </c>
      <c r="J463" s="63">
        <v>0</v>
      </c>
      <c r="K463" s="35">
        <v>0</v>
      </c>
      <c r="L463" s="35">
        <v>0</v>
      </c>
      <c r="M463" s="35">
        <v>1365</v>
      </c>
      <c r="N463" s="78">
        <f t="shared" si="221"/>
        <v>100</v>
      </c>
    </row>
    <row r="464" spans="1:15" s="32" customFormat="1" x14ac:dyDescent="0.25">
      <c r="A464" s="29" t="s">
        <v>28</v>
      </c>
      <c r="B464" s="29" t="s">
        <v>1398</v>
      </c>
      <c r="C464" s="29"/>
      <c r="D464" s="29"/>
      <c r="E464" s="30" t="s">
        <v>530</v>
      </c>
      <c r="F464" s="31">
        <f>F465+F484</f>
        <v>2796</v>
      </c>
      <c r="G464" s="31">
        <f>G465+G484</f>
        <v>3910.0163000000002</v>
      </c>
      <c r="H464" s="31">
        <f t="shared" ref="H464:M464" si="224">H465+H484</f>
        <v>2913.6241500000001</v>
      </c>
      <c r="I464" s="62">
        <f t="shared" si="224"/>
        <v>170</v>
      </c>
      <c r="J464" s="62">
        <f t="shared" si="224"/>
        <v>0</v>
      </c>
      <c r="K464" s="31">
        <f t="shared" si="224"/>
        <v>0</v>
      </c>
      <c r="L464" s="31">
        <f t="shared" si="224"/>
        <v>0</v>
      </c>
      <c r="M464" s="31">
        <f t="shared" si="224"/>
        <v>3910.0163000000002</v>
      </c>
      <c r="N464" s="79">
        <f t="shared" si="221"/>
        <v>100</v>
      </c>
    </row>
    <row r="465" spans="1:14" x14ac:dyDescent="0.25">
      <c r="A465" s="33" t="s">
        <v>28</v>
      </c>
      <c r="B465" s="33" t="s">
        <v>1398</v>
      </c>
      <c r="C465" s="33" t="s">
        <v>37</v>
      </c>
      <c r="D465" s="33"/>
      <c r="E465" s="34" t="s">
        <v>609</v>
      </c>
      <c r="F465" s="35">
        <f>F471</f>
        <v>2796</v>
      </c>
      <c r="G465" s="35">
        <f>G471+G466</f>
        <v>2900.0163000000002</v>
      </c>
      <c r="H465" s="35">
        <f t="shared" ref="H465:M465" si="225">H471+H466</f>
        <v>2073.6241500000001</v>
      </c>
      <c r="I465" s="63">
        <f t="shared" si="225"/>
        <v>0</v>
      </c>
      <c r="J465" s="63">
        <f t="shared" si="225"/>
        <v>0</v>
      </c>
      <c r="K465" s="35">
        <f t="shared" si="225"/>
        <v>0</v>
      </c>
      <c r="L465" s="35">
        <f t="shared" si="225"/>
        <v>0</v>
      </c>
      <c r="M465" s="35">
        <f t="shared" si="225"/>
        <v>2900.0163000000002</v>
      </c>
      <c r="N465" s="78">
        <f t="shared" si="221"/>
        <v>100</v>
      </c>
    </row>
    <row r="466" spans="1:14" ht="31.5" x14ac:dyDescent="0.25">
      <c r="A466" s="33" t="s">
        <v>28</v>
      </c>
      <c r="B466" s="33" t="s">
        <v>1398</v>
      </c>
      <c r="C466" s="33" t="s">
        <v>89</v>
      </c>
      <c r="D466" s="33"/>
      <c r="E466" s="34" t="s">
        <v>1532</v>
      </c>
      <c r="F466" s="35">
        <v>0</v>
      </c>
      <c r="G466" s="35">
        <f>G467</f>
        <v>104.0163</v>
      </c>
      <c r="H466" s="35">
        <f t="shared" ref="H466:M469" si="226">H467</f>
        <v>52.008150000000001</v>
      </c>
      <c r="I466" s="63">
        <f t="shared" si="226"/>
        <v>0</v>
      </c>
      <c r="J466" s="63">
        <f t="shared" si="226"/>
        <v>0</v>
      </c>
      <c r="K466" s="35">
        <f t="shared" si="226"/>
        <v>0</v>
      </c>
      <c r="L466" s="35">
        <f t="shared" si="226"/>
        <v>0</v>
      </c>
      <c r="M466" s="35">
        <f t="shared" si="226"/>
        <v>104.0163</v>
      </c>
      <c r="N466" s="78">
        <f t="shared" si="221"/>
        <v>100</v>
      </c>
    </row>
    <row r="467" spans="1:14" ht="31.5" x14ac:dyDescent="0.25">
      <c r="A467" s="33" t="s">
        <v>28</v>
      </c>
      <c r="B467" s="33" t="s">
        <v>1398</v>
      </c>
      <c r="C467" s="33" t="s">
        <v>90</v>
      </c>
      <c r="D467" s="33"/>
      <c r="E467" s="34" t="s">
        <v>1533</v>
      </c>
      <c r="F467" s="35">
        <v>0</v>
      </c>
      <c r="G467" s="35">
        <f>G468</f>
        <v>104.0163</v>
      </c>
      <c r="H467" s="35">
        <f t="shared" si="226"/>
        <v>52.008150000000001</v>
      </c>
      <c r="I467" s="63">
        <f t="shared" si="226"/>
        <v>0</v>
      </c>
      <c r="J467" s="63">
        <f t="shared" si="226"/>
        <v>0</v>
      </c>
      <c r="K467" s="35">
        <f t="shared" si="226"/>
        <v>0</v>
      </c>
      <c r="L467" s="35">
        <f t="shared" si="226"/>
        <v>0</v>
      </c>
      <c r="M467" s="35">
        <f t="shared" si="226"/>
        <v>104.0163</v>
      </c>
      <c r="N467" s="78">
        <f t="shared" si="221"/>
        <v>100</v>
      </c>
    </row>
    <row r="468" spans="1:14" ht="47.25" x14ac:dyDescent="0.25">
      <c r="A468" s="33" t="s">
        <v>28</v>
      </c>
      <c r="B468" s="33" t="s">
        <v>1398</v>
      </c>
      <c r="C468" s="33" t="s">
        <v>77</v>
      </c>
      <c r="D468" s="33"/>
      <c r="E468" s="34" t="s">
        <v>614</v>
      </c>
      <c r="F468" s="35">
        <v>0</v>
      </c>
      <c r="G468" s="35">
        <f>G469</f>
        <v>104.0163</v>
      </c>
      <c r="H468" s="35">
        <f t="shared" si="226"/>
        <v>52.008150000000001</v>
      </c>
      <c r="I468" s="63">
        <f t="shared" si="226"/>
        <v>0</v>
      </c>
      <c r="J468" s="63">
        <f t="shared" si="226"/>
        <v>0</v>
      </c>
      <c r="K468" s="35">
        <f t="shared" si="226"/>
        <v>0</v>
      </c>
      <c r="L468" s="35">
        <f t="shared" si="226"/>
        <v>0</v>
      </c>
      <c r="M468" s="35">
        <f t="shared" si="226"/>
        <v>104.0163</v>
      </c>
      <c r="N468" s="78">
        <f t="shared" si="221"/>
        <v>100</v>
      </c>
    </row>
    <row r="469" spans="1:14" ht="31.5" x14ac:dyDescent="0.25">
      <c r="A469" s="33" t="s">
        <v>28</v>
      </c>
      <c r="B469" s="33" t="s">
        <v>1398</v>
      </c>
      <c r="C469" s="33" t="s">
        <v>77</v>
      </c>
      <c r="D469" s="33" t="s">
        <v>18</v>
      </c>
      <c r="E469" s="34" t="s">
        <v>552</v>
      </c>
      <c r="F469" s="35">
        <v>0</v>
      </c>
      <c r="G469" s="35">
        <f>G470</f>
        <v>104.0163</v>
      </c>
      <c r="H469" s="35">
        <f t="shared" si="226"/>
        <v>52.008150000000001</v>
      </c>
      <c r="I469" s="63">
        <f t="shared" si="226"/>
        <v>0</v>
      </c>
      <c r="J469" s="63">
        <f t="shared" si="226"/>
        <v>0</v>
      </c>
      <c r="K469" s="35">
        <f t="shared" si="226"/>
        <v>0</v>
      </c>
      <c r="L469" s="35">
        <f t="shared" si="226"/>
        <v>0</v>
      </c>
      <c r="M469" s="35">
        <f t="shared" si="226"/>
        <v>104.0163</v>
      </c>
      <c r="N469" s="78">
        <f t="shared" si="221"/>
        <v>100</v>
      </c>
    </row>
    <row r="470" spans="1:14" x14ac:dyDescent="0.25">
      <c r="A470" s="33" t="s">
        <v>28</v>
      </c>
      <c r="B470" s="33" t="s">
        <v>1398</v>
      </c>
      <c r="C470" s="33" t="s">
        <v>77</v>
      </c>
      <c r="D470" s="33" t="s">
        <v>30</v>
      </c>
      <c r="E470" s="34" t="s">
        <v>554</v>
      </c>
      <c r="F470" s="35">
        <v>0</v>
      </c>
      <c r="G470" s="35">
        <v>104.0163</v>
      </c>
      <c r="H470" s="35">
        <v>52.008150000000001</v>
      </c>
      <c r="I470" s="63">
        <v>0</v>
      </c>
      <c r="J470" s="63">
        <v>0</v>
      </c>
      <c r="K470" s="35">
        <v>0</v>
      </c>
      <c r="L470" s="35">
        <v>0</v>
      </c>
      <c r="M470" s="35">
        <v>104.0163</v>
      </c>
      <c r="N470" s="78">
        <f t="shared" si="221"/>
        <v>100</v>
      </c>
    </row>
    <row r="471" spans="1:14" x14ac:dyDescent="0.25">
      <c r="A471" s="33" t="s">
        <v>28</v>
      </c>
      <c r="B471" s="33" t="s">
        <v>1398</v>
      </c>
      <c r="C471" s="33" t="s">
        <v>40</v>
      </c>
      <c r="D471" s="33"/>
      <c r="E471" s="34" t="s">
        <v>628</v>
      </c>
      <c r="F471" s="35">
        <f t="shared" ref="F471:M471" si="227">F472</f>
        <v>2796</v>
      </c>
      <c r="G471" s="35">
        <f t="shared" si="227"/>
        <v>2796</v>
      </c>
      <c r="H471" s="35">
        <f t="shared" si="227"/>
        <v>2021.616</v>
      </c>
      <c r="I471" s="63">
        <f t="shared" si="227"/>
        <v>0</v>
      </c>
      <c r="J471" s="63">
        <f t="shared" si="227"/>
        <v>0</v>
      </c>
      <c r="K471" s="35">
        <f t="shared" si="227"/>
        <v>0</v>
      </c>
      <c r="L471" s="35">
        <f t="shared" si="227"/>
        <v>0</v>
      </c>
      <c r="M471" s="35">
        <f t="shared" si="227"/>
        <v>2796</v>
      </c>
      <c r="N471" s="78">
        <f t="shared" si="221"/>
        <v>100</v>
      </c>
    </row>
    <row r="472" spans="1:14" ht="47.25" x14ac:dyDescent="0.25">
      <c r="A472" s="33" t="s">
        <v>28</v>
      </c>
      <c r="B472" s="33" t="s">
        <v>1398</v>
      </c>
      <c r="C472" s="33" t="s">
        <v>41</v>
      </c>
      <c r="D472" s="33"/>
      <c r="E472" s="34" t="s">
        <v>629</v>
      </c>
      <c r="F472" s="35">
        <f>F473+F476+F481</f>
        <v>2796</v>
      </c>
      <c r="G472" s="35">
        <f>G473+G476+G481</f>
        <v>2796</v>
      </c>
      <c r="H472" s="35">
        <f t="shared" ref="H472:M472" si="228">H473+H476+H481</f>
        <v>2021.616</v>
      </c>
      <c r="I472" s="63">
        <f t="shared" si="228"/>
        <v>0</v>
      </c>
      <c r="J472" s="63">
        <f t="shared" si="228"/>
        <v>0</v>
      </c>
      <c r="K472" s="35">
        <f t="shared" si="228"/>
        <v>0</v>
      </c>
      <c r="L472" s="35">
        <f t="shared" si="228"/>
        <v>0</v>
      </c>
      <c r="M472" s="35">
        <f t="shared" si="228"/>
        <v>2796</v>
      </c>
      <c r="N472" s="78">
        <f t="shared" si="221"/>
        <v>100</v>
      </c>
    </row>
    <row r="473" spans="1:14" ht="31.5" x14ac:dyDescent="0.25">
      <c r="A473" s="33" t="s">
        <v>28</v>
      </c>
      <c r="B473" s="33" t="s">
        <v>1398</v>
      </c>
      <c r="C473" s="33" t="s">
        <v>33</v>
      </c>
      <c r="D473" s="33"/>
      <c r="E473" s="34" t="s">
        <v>630</v>
      </c>
      <c r="F473" s="35">
        <f t="shared" ref="F473:M474" si="229">F474</f>
        <v>2091</v>
      </c>
      <c r="G473" s="35">
        <f t="shared" si="229"/>
        <v>2091</v>
      </c>
      <c r="H473" s="35">
        <f t="shared" si="229"/>
        <v>1701.616</v>
      </c>
      <c r="I473" s="63">
        <f t="shared" si="229"/>
        <v>0</v>
      </c>
      <c r="J473" s="63">
        <f t="shared" si="229"/>
        <v>0</v>
      </c>
      <c r="K473" s="35">
        <f t="shared" si="229"/>
        <v>0</v>
      </c>
      <c r="L473" s="35">
        <f t="shared" si="229"/>
        <v>0</v>
      </c>
      <c r="M473" s="35">
        <f t="shared" si="229"/>
        <v>2091</v>
      </c>
      <c r="N473" s="78">
        <f t="shared" si="221"/>
        <v>100</v>
      </c>
    </row>
    <row r="474" spans="1:14" ht="31.5" x14ac:dyDescent="0.25">
      <c r="A474" s="33" t="s">
        <v>28</v>
      </c>
      <c r="B474" s="33" t="s">
        <v>1398</v>
      </c>
      <c r="C474" s="33" t="s">
        <v>33</v>
      </c>
      <c r="D474" s="33" t="s">
        <v>18</v>
      </c>
      <c r="E474" s="34" t="s">
        <v>552</v>
      </c>
      <c r="F474" s="35">
        <f t="shared" si="229"/>
        <v>2091</v>
      </c>
      <c r="G474" s="35">
        <f t="shared" si="229"/>
        <v>2091</v>
      </c>
      <c r="H474" s="35">
        <f t="shared" si="229"/>
        <v>1701.616</v>
      </c>
      <c r="I474" s="63">
        <f t="shared" si="229"/>
        <v>0</v>
      </c>
      <c r="J474" s="63">
        <f t="shared" si="229"/>
        <v>0</v>
      </c>
      <c r="K474" s="35">
        <f t="shared" si="229"/>
        <v>0</v>
      </c>
      <c r="L474" s="35">
        <f t="shared" si="229"/>
        <v>0</v>
      </c>
      <c r="M474" s="35">
        <f t="shared" si="229"/>
        <v>2091</v>
      </c>
      <c r="N474" s="78">
        <f t="shared" si="221"/>
        <v>100</v>
      </c>
    </row>
    <row r="475" spans="1:14" x14ac:dyDescent="0.25">
      <c r="A475" s="33" t="s">
        <v>28</v>
      </c>
      <c r="B475" s="33" t="s">
        <v>1398</v>
      </c>
      <c r="C475" s="33" t="s">
        <v>33</v>
      </c>
      <c r="D475" s="33" t="s">
        <v>30</v>
      </c>
      <c r="E475" s="34" t="s">
        <v>554</v>
      </c>
      <c r="F475" s="35">
        <v>2091</v>
      </c>
      <c r="G475" s="35">
        <v>2091</v>
      </c>
      <c r="H475" s="35">
        <v>1701.616</v>
      </c>
      <c r="I475" s="63">
        <v>0</v>
      </c>
      <c r="J475" s="63">
        <v>0</v>
      </c>
      <c r="K475" s="35">
        <v>0</v>
      </c>
      <c r="L475" s="35">
        <v>0</v>
      </c>
      <c r="M475" s="35">
        <v>2091</v>
      </c>
      <c r="N475" s="78">
        <f t="shared" si="221"/>
        <v>100</v>
      </c>
    </row>
    <row r="476" spans="1:14" ht="47.25" x14ac:dyDescent="0.25">
      <c r="A476" s="33" t="s">
        <v>28</v>
      </c>
      <c r="B476" s="33" t="s">
        <v>1398</v>
      </c>
      <c r="C476" s="33" t="s">
        <v>70</v>
      </c>
      <c r="D476" s="33"/>
      <c r="E476" s="34" t="s">
        <v>631</v>
      </c>
      <c r="F476" s="35">
        <f>F477+F479</f>
        <v>225</v>
      </c>
      <c r="G476" s="35">
        <f>G477+G479</f>
        <v>225</v>
      </c>
      <c r="H476" s="35">
        <f t="shared" ref="H476:M476" si="230">H477+H479</f>
        <v>0</v>
      </c>
      <c r="I476" s="63">
        <f t="shared" si="230"/>
        <v>0</v>
      </c>
      <c r="J476" s="63">
        <f t="shared" si="230"/>
        <v>0</v>
      </c>
      <c r="K476" s="35">
        <f t="shared" si="230"/>
        <v>0</v>
      </c>
      <c r="L476" s="35">
        <f t="shared" si="230"/>
        <v>0</v>
      </c>
      <c r="M476" s="35">
        <f t="shared" si="230"/>
        <v>225</v>
      </c>
      <c r="N476" s="78">
        <f t="shared" si="221"/>
        <v>100</v>
      </c>
    </row>
    <row r="477" spans="1:14" ht="31.5" x14ac:dyDescent="0.25">
      <c r="A477" s="33" t="s">
        <v>28</v>
      </c>
      <c r="B477" s="33" t="s">
        <v>1398</v>
      </c>
      <c r="C477" s="33" t="s">
        <v>70</v>
      </c>
      <c r="D477" s="33" t="s">
        <v>1111</v>
      </c>
      <c r="E477" s="34" t="s">
        <v>542</v>
      </c>
      <c r="F477" s="35">
        <f t="shared" ref="F477:M477" si="231">F478</f>
        <v>5</v>
      </c>
      <c r="G477" s="35">
        <f t="shared" si="231"/>
        <v>5</v>
      </c>
      <c r="H477" s="35">
        <f t="shared" si="231"/>
        <v>0</v>
      </c>
      <c r="I477" s="63">
        <f t="shared" si="231"/>
        <v>0</v>
      </c>
      <c r="J477" s="63">
        <f t="shared" si="231"/>
        <v>0</v>
      </c>
      <c r="K477" s="35">
        <f t="shared" si="231"/>
        <v>0</v>
      </c>
      <c r="L477" s="35">
        <f t="shared" si="231"/>
        <v>0</v>
      </c>
      <c r="M477" s="35">
        <f t="shared" si="231"/>
        <v>5</v>
      </c>
      <c r="N477" s="78">
        <f t="shared" si="221"/>
        <v>100</v>
      </c>
    </row>
    <row r="478" spans="1:14" ht="31.5" x14ac:dyDescent="0.25">
      <c r="A478" s="33" t="s">
        <v>28</v>
      </c>
      <c r="B478" s="33" t="s">
        <v>1398</v>
      </c>
      <c r="C478" s="33" t="s">
        <v>70</v>
      </c>
      <c r="D478" s="33" t="s">
        <v>1112</v>
      </c>
      <c r="E478" s="34" t="s">
        <v>543</v>
      </c>
      <c r="F478" s="35">
        <v>5</v>
      </c>
      <c r="G478" s="35">
        <v>5</v>
      </c>
      <c r="H478" s="35">
        <v>0</v>
      </c>
      <c r="I478" s="63">
        <v>0</v>
      </c>
      <c r="J478" s="63">
        <v>0</v>
      </c>
      <c r="K478" s="35">
        <v>0</v>
      </c>
      <c r="L478" s="35">
        <v>0</v>
      </c>
      <c r="M478" s="35">
        <v>5</v>
      </c>
      <c r="N478" s="78">
        <f t="shared" si="221"/>
        <v>100</v>
      </c>
    </row>
    <row r="479" spans="1:14" x14ac:dyDescent="0.25">
      <c r="A479" s="33" t="s">
        <v>28</v>
      </c>
      <c r="B479" s="33" t="s">
        <v>1398</v>
      </c>
      <c r="C479" s="33" t="s">
        <v>70</v>
      </c>
      <c r="D479" s="33" t="s">
        <v>65</v>
      </c>
      <c r="E479" s="34" t="s">
        <v>544</v>
      </c>
      <c r="F479" s="35">
        <f t="shared" ref="F479:M479" si="232">F480</f>
        <v>220</v>
      </c>
      <c r="G479" s="35">
        <f t="shared" si="232"/>
        <v>220</v>
      </c>
      <c r="H479" s="35">
        <f t="shared" si="232"/>
        <v>0</v>
      </c>
      <c r="I479" s="63">
        <f t="shared" si="232"/>
        <v>0</v>
      </c>
      <c r="J479" s="63">
        <f t="shared" si="232"/>
        <v>0</v>
      </c>
      <c r="K479" s="35">
        <f t="shared" si="232"/>
        <v>0</v>
      </c>
      <c r="L479" s="35">
        <f t="shared" si="232"/>
        <v>0</v>
      </c>
      <c r="M479" s="35">
        <f t="shared" si="232"/>
        <v>220</v>
      </c>
      <c r="N479" s="78">
        <f t="shared" si="221"/>
        <v>100</v>
      </c>
    </row>
    <row r="480" spans="1:14" x14ac:dyDescent="0.25">
      <c r="A480" s="33" t="s">
        <v>28</v>
      </c>
      <c r="B480" s="33" t="s">
        <v>1398</v>
      </c>
      <c r="C480" s="33" t="s">
        <v>70</v>
      </c>
      <c r="D480" s="33" t="s">
        <v>50</v>
      </c>
      <c r="E480" s="34" t="s">
        <v>548</v>
      </c>
      <c r="F480" s="35">
        <v>220</v>
      </c>
      <c r="G480" s="35">
        <v>220</v>
      </c>
      <c r="H480" s="35">
        <v>0</v>
      </c>
      <c r="I480" s="63">
        <v>0</v>
      </c>
      <c r="J480" s="63">
        <v>0</v>
      </c>
      <c r="K480" s="35">
        <v>0</v>
      </c>
      <c r="L480" s="35">
        <v>0</v>
      </c>
      <c r="M480" s="35">
        <v>220</v>
      </c>
      <c r="N480" s="78">
        <f t="shared" si="221"/>
        <v>100</v>
      </c>
    </row>
    <row r="481" spans="1:14" ht="47.25" x14ac:dyDescent="0.25">
      <c r="A481" s="33" t="s">
        <v>28</v>
      </c>
      <c r="B481" s="33" t="s">
        <v>1398</v>
      </c>
      <c r="C481" s="33" t="s">
        <v>71</v>
      </c>
      <c r="D481" s="33"/>
      <c r="E481" s="34" t="s">
        <v>633</v>
      </c>
      <c r="F481" s="35">
        <f t="shared" ref="F481:M482" si="233">F482</f>
        <v>480</v>
      </c>
      <c r="G481" s="35">
        <f t="shared" si="233"/>
        <v>480</v>
      </c>
      <c r="H481" s="35">
        <f t="shared" si="233"/>
        <v>320</v>
      </c>
      <c r="I481" s="63">
        <f t="shared" si="233"/>
        <v>0</v>
      </c>
      <c r="J481" s="63">
        <f t="shared" si="233"/>
        <v>0</v>
      </c>
      <c r="K481" s="35">
        <f t="shared" si="233"/>
        <v>0</v>
      </c>
      <c r="L481" s="35">
        <f t="shared" si="233"/>
        <v>0</v>
      </c>
      <c r="M481" s="35">
        <f t="shared" si="233"/>
        <v>480</v>
      </c>
      <c r="N481" s="78">
        <f t="shared" si="221"/>
        <v>100</v>
      </c>
    </row>
    <row r="482" spans="1:14" x14ac:dyDescent="0.25">
      <c r="A482" s="33" t="s">
        <v>28</v>
      </c>
      <c r="B482" s="33" t="s">
        <v>1398</v>
      </c>
      <c r="C482" s="33" t="s">
        <v>71</v>
      </c>
      <c r="D482" s="33" t="s">
        <v>65</v>
      </c>
      <c r="E482" s="34" t="s">
        <v>544</v>
      </c>
      <c r="F482" s="35">
        <f t="shared" si="233"/>
        <v>480</v>
      </c>
      <c r="G482" s="35">
        <f t="shared" si="233"/>
        <v>480</v>
      </c>
      <c r="H482" s="35">
        <f t="shared" si="233"/>
        <v>320</v>
      </c>
      <c r="I482" s="63">
        <f t="shared" si="233"/>
        <v>0</v>
      </c>
      <c r="J482" s="63">
        <f t="shared" si="233"/>
        <v>0</v>
      </c>
      <c r="K482" s="35">
        <f t="shared" si="233"/>
        <v>0</v>
      </c>
      <c r="L482" s="35">
        <f t="shared" si="233"/>
        <v>0</v>
      </c>
      <c r="M482" s="35">
        <f t="shared" si="233"/>
        <v>480</v>
      </c>
      <c r="N482" s="78">
        <f t="shared" si="221"/>
        <v>100</v>
      </c>
    </row>
    <row r="483" spans="1:14" x14ac:dyDescent="0.25">
      <c r="A483" s="33" t="s">
        <v>28</v>
      </c>
      <c r="B483" s="33" t="s">
        <v>1398</v>
      </c>
      <c r="C483" s="33" t="s">
        <v>71</v>
      </c>
      <c r="D483" s="33" t="s">
        <v>72</v>
      </c>
      <c r="E483" s="34" t="s">
        <v>547</v>
      </c>
      <c r="F483" s="35">
        <v>480</v>
      </c>
      <c r="G483" s="35">
        <v>480</v>
      </c>
      <c r="H483" s="35">
        <v>320</v>
      </c>
      <c r="I483" s="63">
        <v>0</v>
      </c>
      <c r="J483" s="63">
        <v>0</v>
      </c>
      <c r="K483" s="35">
        <v>0</v>
      </c>
      <c r="L483" s="35">
        <v>0</v>
      </c>
      <c r="M483" s="35">
        <v>480</v>
      </c>
      <c r="N483" s="78">
        <f t="shared" si="221"/>
        <v>100</v>
      </c>
    </row>
    <row r="484" spans="1:14" ht="31.5" x14ac:dyDescent="0.25">
      <c r="A484" s="33" t="s">
        <v>28</v>
      </c>
      <c r="B484" s="33" t="s">
        <v>1398</v>
      </c>
      <c r="C484" s="33" t="s">
        <v>1122</v>
      </c>
      <c r="D484" s="33"/>
      <c r="E484" s="34" t="s">
        <v>1885</v>
      </c>
      <c r="F484" s="35">
        <f>F485</f>
        <v>0</v>
      </c>
      <c r="G484" s="35">
        <f>G485+G488</f>
        <v>1010</v>
      </c>
      <c r="H484" s="35">
        <f t="shared" ref="H484:M484" si="234">H485+H488</f>
        <v>840</v>
      </c>
      <c r="I484" s="63">
        <f t="shared" si="234"/>
        <v>170</v>
      </c>
      <c r="J484" s="63">
        <f t="shared" si="234"/>
        <v>0</v>
      </c>
      <c r="K484" s="35">
        <f t="shared" si="234"/>
        <v>0</v>
      </c>
      <c r="L484" s="35">
        <f t="shared" si="234"/>
        <v>0</v>
      </c>
      <c r="M484" s="35">
        <f t="shared" si="234"/>
        <v>1010</v>
      </c>
      <c r="N484" s="78">
        <f t="shared" si="221"/>
        <v>100</v>
      </c>
    </row>
    <row r="485" spans="1:14" ht="47.25" x14ac:dyDescent="0.25">
      <c r="A485" s="33" t="s">
        <v>28</v>
      </c>
      <c r="B485" s="33" t="s">
        <v>1398</v>
      </c>
      <c r="C485" s="33" t="s">
        <v>405</v>
      </c>
      <c r="D485" s="33"/>
      <c r="E485" s="34" t="s">
        <v>1174</v>
      </c>
      <c r="F485" s="35">
        <f>F486</f>
        <v>0</v>
      </c>
      <c r="G485" s="35">
        <f t="shared" ref="G485:G486" si="235">G486</f>
        <v>840</v>
      </c>
      <c r="H485" s="35">
        <f t="shared" ref="H485:M486" si="236">H486</f>
        <v>840</v>
      </c>
      <c r="I485" s="63">
        <f t="shared" si="236"/>
        <v>0</v>
      </c>
      <c r="J485" s="63">
        <f t="shared" si="236"/>
        <v>0</v>
      </c>
      <c r="K485" s="35">
        <f t="shared" si="236"/>
        <v>0</v>
      </c>
      <c r="L485" s="35">
        <f t="shared" si="236"/>
        <v>0</v>
      </c>
      <c r="M485" s="35">
        <f t="shared" si="236"/>
        <v>840</v>
      </c>
      <c r="N485" s="78">
        <f t="shared" si="221"/>
        <v>100</v>
      </c>
    </row>
    <row r="486" spans="1:14" ht="31.5" x14ac:dyDescent="0.25">
      <c r="A486" s="33" t="s">
        <v>28</v>
      </c>
      <c r="B486" s="33" t="s">
        <v>1398</v>
      </c>
      <c r="C486" s="33" t="s">
        <v>405</v>
      </c>
      <c r="D486" s="33" t="s">
        <v>18</v>
      </c>
      <c r="E486" s="34" t="s">
        <v>552</v>
      </c>
      <c r="F486" s="35">
        <f>F487</f>
        <v>0</v>
      </c>
      <c r="G486" s="35">
        <f t="shared" si="235"/>
        <v>840</v>
      </c>
      <c r="H486" s="35">
        <f t="shared" si="236"/>
        <v>840</v>
      </c>
      <c r="I486" s="63">
        <f t="shared" si="236"/>
        <v>0</v>
      </c>
      <c r="J486" s="63">
        <f t="shared" si="236"/>
        <v>0</v>
      </c>
      <c r="K486" s="35">
        <f t="shared" si="236"/>
        <v>0</v>
      </c>
      <c r="L486" s="35">
        <f t="shared" si="236"/>
        <v>0</v>
      </c>
      <c r="M486" s="35">
        <f t="shared" si="236"/>
        <v>840</v>
      </c>
      <c r="N486" s="78">
        <f t="shared" si="221"/>
        <v>100</v>
      </c>
    </row>
    <row r="487" spans="1:14" x14ac:dyDescent="0.25">
      <c r="A487" s="33" t="s">
        <v>28</v>
      </c>
      <c r="B487" s="33" t="s">
        <v>1398</v>
      </c>
      <c r="C487" s="33" t="s">
        <v>405</v>
      </c>
      <c r="D487" s="33" t="s">
        <v>30</v>
      </c>
      <c r="E487" s="34" t="s">
        <v>554</v>
      </c>
      <c r="F487" s="35">
        <v>0</v>
      </c>
      <c r="G487" s="35">
        <v>840</v>
      </c>
      <c r="H487" s="35">
        <v>840</v>
      </c>
      <c r="I487" s="63">
        <v>0</v>
      </c>
      <c r="J487" s="63">
        <v>0</v>
      </c>
      <c r="K487" s="35">
        <v>0</v>
      </c>
      <c r="L487" s="35">
        <v>0</v>
      </c>
      <c r="M487" s="35">
        <v>840</v>
      </c>
      <c r="N487" s="78">
        <f t="shared" si="221"/>
        <v>100</v>
      </c>
    </row>
    <row r="488" spans="1:14" x14ac:dyDescent="0.25">
      <c r="A488" s="33" t="s">
        <v>28</v>
      </c>
      <c r="B488" s="33" t="s">
        <v>1398</v>
      </c>
      <c r="C488" s="33" t="s">
        <v>1123</v>
      </c>
      <c r="D488" s="33"/>
      <c r="E488" s="34" t="s">
        <v>1175</v>
      </c>
      <c r="F488" s="35"/>
      <c r="G488" s="35">
        <f>G489</f>
        <v>170</v>
      </c>
      <c r="H488" s="35">
        <f t="shared" ref="H488:M490" si="237">H489</f>
        <v>0</v>
      </c>
      <c r="I488" s="63">
        <f t="shared" si="237"/>
        <v>170</v>
      </c>
      <c r="J488" s="63">
        <f t="shared" si="237"/>
        <v>0</v>
      </c>
      <c r="K488" s="35">
        <f t="shared" si="237"/>
        <v>0</v>
      </c>
      <c r="L488" s="35">
        <f t="shared" si="237"/>
        <v>0</v>
      </c>
      <c r="M488" s="35">
        <f t="shared" si="237"/>
        <v>170</v>
      </c>
      <c r="N488" s="78">
        <f t="shared" si="221"/>
        <v>100</v>
      </c>
    </row>
    <row r="489" spans="1:14" ht="47.25" x14ac:dyDescent="0.25">
      <c r="A489" s="33" t="s">
        <v>28</v>
      </c>
      <c r="B489" s="33" t="s">
        <v>1398</v>
      </c>
      <c r="C489" s="33" t="s">
        <v>1916</v>
      </c>
      <c r="D489" s="33"/>
      <c r="E489" s="54" t="s">
        <v>1917</v>
      </c>
      <c r="F489" s="35"/>
      <c r="G489" s="35">
        <f>G490</f>
        <v>170</v>
      </c>
      <c r="H489" s="35">
        <f t="shared" si="237"/>
        <v>0</v>
      </c>
      <c r="I489" s="63">
        <f t="shared" si="237"/>
        <v>170</v>
      </c>
      <c r="J489" s="63">
        <f t="shared" si="237"/>
        <v>0</v>
      </c>
      <c r="K489" s="35">
        <f t="shared" si="237"/>
        <v>0</v>
      </c>
      <c r="L489" s="35">
        <f t="shared" si="237"/>
        <v>0</v>
      </c>
      <c r="M489" s="35">
        <f t="shared" si="237"/>
        <v>170</v>
      </c>
      <c r="N489" s="78">
        <f t="shared" si="221"/>
        <v>100</v>
      </c>
    </row>
    <row r="490" spans="1:14" x14ac:dyDescent="0.25">
      <c r="A490" s="33" t="s">
        <v>28</v>
      </c>
      <c r="B490" s="33" t="s">
        <v>1398</v>
      </c>
      <c r="C490" s="33" t="s">
        <v>1916</v>
      </c>
      <c r="D490" s="33" t="s">
        <v>65</v>
      </c>
      <c r="E490" s="34" t="s">
        <v>544</v>
      </c>
      <c r="F490" s="35"/>
      <c r="G490" s="35">
        <f>G491</f>
        <v>170</v>
      </c>
      <c r="H490" s="35">
        <f t="shared" si="237"/>
        <v>0</v>
      </c>
      <c r="I490" s="63">
        <f t="shared" si="237"/>
        <v>170</v>
      </c>
      <c r="J490" s="63">
        <f t="shared" si="237"/>
        <v>0</v>
      </c>
      <c r="K490" s="35">
        <f t="shared" si="237"/>
        <v>0</v>
      </c>
      <c r="L490" s="35">
        <f t="shared" si="237"/>
        <v>0</v>
      </c>
      <c r="M490" s="35">
        <f t="shared" si="237"/>
        <v>170</v>
      </c>
      <c r="N490" s="78">
        <f t="shared" si="221"/>
        <v>100</v>
      </c>
    </row>
    <row r="491" spans="1:14" x14ac:dyDescent="0.25">
      <c r="A491" s="33" t="s">
        <v>28</v>
      </c>
      <c r="B491" s="33" t="s">
        <v>1398</v>
      </c>
      <c r="C491" s="33" t="s">
        <v>1916</v>
      </c>
      <c r="D491" s="33" t="s">
        <v>50</v>
      </c>
      <c r="E491" s="34" t="s">
        <v>548</v>
      </c>
      <c r="F491" s="35"/>
      <c r="G491" s="35">
        <v>170</v>
      </c>
      <c r="H491" s="35">
        <v>0</v>
      </c>
      <c r="I491" s="63">
        <f>G491</f>
        <v>170</v>
      </c>
      <c r="J491" s="63">
        <f>H491</f>
        <v>0</v>
      </c>
      <c r="K491" s="35">
        <v>0</v>
      </c>
      <c r="L491" s="35">
        <v>0</v>
      </c>
      <c r="M491" s="35">
        <v>170</v>
      </c>
      <c r="N491" s="78">
        <f t="shared" si="221"/>
        <v>100</v>
      </c>
    </row>
    <row r="492" spans="1:14" s="22" customFormat="1" x14ac:dyDescent="0.25">
      <c r="A492" s="25" t="s">
        <v>28</v>
      </c>
      <c r="B492" s="25" t="s">
        <v>1131</v>
      </c>
      <c r="C492" s="25"/>
      <c r="D492" s="25"/>
      <c r="E492" s="26" t="s">
        <v>504</v>
      </c>
      <c r="F492" s="27">
        <f>F493+F620</f>
        <v>994639.06799999997</v>
      </c>
      <c r="G492" s="27">
        <f t="shared" ref="G492" si="238">G493+G620</f>
        <v>1051640.0886299999</v>
      </c>
      <c r="H492" s="27">
        <f t="shared" ref="H492:M492" si="239">H493+H620</f>
        <v>681315.48785999999</v>
      </c>
      <c r="I492" s="61">
        <f t="shared" si="239"/>
        <v>56697.881999999998</v>
      </c>
      <c r="J492" s="61">
        <f t="shared" si="239"/>
        <v>15661.9</v>
      </c>
      <c r="K492" s="27">
        <f t="shared" si="239"/>
        <v>0</v>
      </c>
      <c r="L492" s="27">
        <f t="shared" si="239"/>
        <v>0</v>
      </c>
      <c r="M492" s="27">
        <f t="shared" si="239"/>
        <v>1049373.0857599999</v>
      </c>
      <c r="N492" s="78">
        <f t="shared" si="221"/>
        <v>99.784431680143229</v>
      </c>
    </row>
    <row r="493" spans="1:14" s="32" customFormat="1" ht="16.5" customHeight="1" x14ac:dyDescent="0.25">
      <c r="A493" s="29" t="s">
        <v>28</v>
      </c>
      <c r="B493" s="29" t="s">
        <v>1399</v>
      </c>
      <c r="C493" s="29"/>
      <c r="D493" s="29"/>
      <c r="E493" s="30" t="s">
        <v>531</v>
      </c>
      <c r="F493" s="31">
        <f>F494+F506+F598+F610</f>
        <v>935875.16799999995</v>
      </c>
      <c r="G493" s="31">
        <f t="shared" ref="G493" si="240">G494+G506+G598+G610</f>
        <v>991146.18862999987</v>
      </c>
      <c r="H493" s="31">
        <f t="shared" ref="H493:M493" si="241">H494+H506+H598+H610</f>
        <v>645638.97799000004</v>
      </c>
      <c r="I493" s="62">
        <f t="shared" si="241"/>
        <v>56697.881999999998</v>
      </c>
      <c r="J493" s="62">
        <f t="shared" si="241"/>
        <v>15661.9</v>
      </c>
      <c r="K493" s="31">
        <f t="shared" si="241"/>
        <v>0</v>
      </c>
      <c r="L493" s="31">
        <f t="shared" si="241"/>
        <v>0</v>
      </c>
      <c r="M493" s="31">
        <f t="shared" si="241"/>
        <v>989245.71751999995</v>
      </c>
      <c r="N493" s="79">
        <f t="shared" si="221"/>
        <v>99.808255216858896</v>
      </c>
    </row>
    <row r="494" spans="1:14" x14ac:dyDescent="0.25">
      <c r="A494" s="33" t="s">
        <v>28</v>
      </c>
      <c r="B494" s="33" t="s">
        <v>1399</v>
      </c>
      <c r="C494" s="33" t="s">
        <v>56</v>
      </c>
      <c r="D494" s="33"/>
      <c r="E494" s="34" t="s">
        <v>564</v>
      </c>
      <c r="F494" s="35">
        <f t="shared" ref="F494:M495" si="242">F495</f>
        <v>2833</v>
      </c>
      <c r="G494" s="35">
        <f t="shared" si="242"/>
        <v>2633</v>
      </c>
      <c r="H494" s="35">
        <f t="shared" si="242"/>
        <v>1017.8</v>
      </c>
      <c r="I494" s="63">
        <f t="shared" si="242"/>
        <v>0</v>
      </c>
      <c r="J494" s="63">
        <f t="shared" si="242"/>
        <v>0</v>
      </c>
      <c r="K494" s="35">
        <f t="shared" si="242"/>
        <v>0</v>
      </c>
      <c r="L494" s="35">
        <f t="shared" si="242"/>
        <v>0</v>
      </c>
      <c r="M494" s="35">
        <f t="shared" si="242"/>
        <v>2632.9996499999997</v>
      </c>
      <c r="N494" s="78">
        <f t="shared" si="221"/>
        <v>99.99998670717811</v>
      </c>
    </row>
    <row r="495" spans="1:14" ht="31.5" x14ac:dyDescent="0.25">
      <c r="A495" s="33" t="s">
        <v>28</v>
      </c>
      <c r="B495" s="33" t="s">
        <v>1399</v>
      </c>
      <c r="C495" s="33" t="s">
        <v>57</v>
      </c>
      <c r="D495" s="33"/>
      <c r="E495" s="34" t="s">
        <v>574</v>
      </c>
      <c r="F495" s="35">
        <f t="shared" si="242"/>
        <v>2833</v>
      </c>
      <c r="G495" s="35">
        <f t="shared" si="242"/>
        <v>2633</v>
      </c>
      <c r="H495" s="35">
        <f t="shared" si="242"/>
        <v>1017.8</v>
      </c>
      <c r="I495" s="63">
        <f t="shared" si="242"/>
        <v>0</v>
      </c>
      <c r="J495" s="63">
        <f t="shared" si="242"/>
        <v>0</v>
      </c>
      <c r="K495" s="35">
        <f t="shared" si="242"/>
        <v>0</v>
      </c>
      <c r="L495" s="35">
        <f t="shared" si="242"/>
        <v>0</v>
      </c>
      <c r="M495" s="35">
        <f t="shared" si="242"/>
        <v>2632.9996499999997</v>
      </c>
      <c r="N495" s="78">
        <f t="shared" si="221"/>
        <v>99.99998670717811</v>
      </c>
    </row>
    <row r="496" spans="1:14" ht="63" x14ac:dyDescent="0.25">
      <c r="A496" s="33" t="s">
        <v>28</v>
      </c>
      <c r="B496" s="33" t="s">
        <v>1399</v>
      </c>
      <c r="C496" s="33" t="s">
        <v>58</v>
      </c>
      <c r="D496" s="33"/>
      <c r="E496" s="34" t="s">
        <v>575</v>
      </c>
      <c r="F496" s="35">
        <f>F497+F500</f>
        <v>2833</v>
      </c>
      <c r="G496" s="35">
        <f>G497+G500</f>
        <v>2633</v>
      </c>
      <c r="H496" s="35">
        <f t="shared" ref="H496:M496" si="243">H497+H500</f>
        <v>1017.8</v>
      </c>
      <c r="I496" s="63">
        <f t="shared" si="243"/>
        <v>0</v>
      </c>
      <c r="J496" s="63">
        <f t="shared" si="243"/>
        <v>0</v>
      </c>
      <c r="K496" s="35">
        <f t="shared" si="243"/>
        <v>0</v>
      </c>
      <c r="L496" s="35">
        <f t="shared" si="243"/>
        <v>0</v>
      </c>
      <c r="M496" s="35">
        <f t="shared" si="243"/>
        <v>2632.9996499999997</v>
      </c>
      <c r="N496" s="78">
        <f t="shared" si="221"/>
        <v>99.99998670717811</v>
      </c>
    </row>
    <row r="497" spans="1:14" ht="78.75" x14ac:dyDescent="0.25">
      <c r="A497" s="33" t="s">
        <v>28</v>
      </c>
      <c r="B497" s="33" t="s">
        <v>1399</v>
      </c>
      <c r="C497" s="33" t="s">
        <v>73</v>
      </c>
      <c r="D497" s="33"/>
      <c r="E497" s="34" t="s">
        <v>576</v>
      </c>
      <c r="F497" s="35">
        <f t="shared" ref="F497:M498" si="244">F498</f>
        <v>540</v>
      </c>
      <c r="G497" s="35">
        <f t="shared" si="244"/>
        <v>540</v>
      </c>
      <c r="H497" s="35">
        <f t="shared" si="244"/>
        <v>340</v>
      </c>
      <c r="I497" s="63">
        <f t="shared" si="244"/>
        <v>0</v>
      </c>
      <c r="J497" s="63">
        <f t="shared" si="244"/>
        <v>0</v>
      </c>
      <c r="K497" s="35">
        <f t="shared" si="244"/>
        <v>0</v>
      </c>
      <c r="L497" s="35">
        <f t="shared" si="244"/>
        <v>0</v>
      </c>
      <c r="M497" s="35">
        <f t="shared" si="244"/>
        <v>540</v>
      </c>
      <c r="N497" s="78">
        <f t="shared" si="221"/>
        <v>100</v>
      </c>
    </row>
    <row r="498" spans="1:14" ht="31.5" x14ac:dyDescent="0.25">
      <c r="A498" s="33" t="s">
        <v>28</v>
      </c>
      <c r="B498" s="33" t="s">
        <v>1399</v>
      </c>
      <c r="C498" s="33" t="s">
        <v>73</v>
      </c>
      <c r="D498" s="33" t="s">
        <v>18</v>
      </c>
      <c r="E498" s="34" t="s">
        <v>552</v>
      </c>
      <c r="F498" s="35">
        <f t="shared" si="244"/>
        <v>540</v>
      </c>
      <c r="G498" s="35">
        <f t="shared" si="244"/>
        <v>540</v>
      </c>
      <c r="H498" s="35">
        <f t="shared" si="244"/>
        <v>340</v>
      </c>
      <c r="I498" s="63">
        <f t="shared" si="244"/>
        <v>0</v>
      </c>
      <c r="J498" s="63">
        <f t="shared" si="244"/>
        <v>0</v>
      </c>
      <c r="K498" s="35">
        <f t="shared" si="244"/>
        <v>0</v>
      </c>
      <c r="L498" s="35">
        <f t="shared" si="244"/>
        <v>0</v>
      </c>
      <c r="M498" s="35">
        <f t="shared" si="244"/>
        <v>540</v>
      </c>
      <c r="N498" s="78">
        <f t="shared" si="221"/>
        <v>100</v>
      </c>
    </row>
    <row r="499" spans="1:14" x14ac:dyDescent="0.25">
      <c r="A499" s="33" t="s">
        <v>28</v>
      </c>
      <c r="B499" s="33" t="s">
        <v>1399</v>
      </c>
      <c r="C499" s="33" t="s">
        <v>73</v>
      </c>
      <c r="D499" s="33" t="s">
        <v>30</v>
      </c>
      <c r="E499" s="34" t="s">
        <v>554</v>
      </c>
      <c r="F499" s="35">
        <v>540</v>
      </c>
      <c r="G499" s="35">
        <v>540</v>
      </c>
      <c r="H499" s="35">
        <v>340</v>
      </c>
      <c r="I499" s="63">
        <v>0</v>
      </c>
      <c r="J499" s="63">
        <v>0</v>
      </c>
      <c r="K499" s="35">
        <v>0</v>
      </c>
      <c r="L499" s="35">
        <v>0</v>
      </c>
      <c r="M499" s="35">
        <v>540</v>
      </c>
      <c r="N499" s="78">
        <f t="shared" si="221"/>
        <v>100</v>
      </c>
    </row>
    <row r="500" spans="1:14" ht="63" x14ac:dyDescent="0.25">
      <c r="A500" s="33" t="s">
        <v>28</v>
      </c>
      <c r="B500" s="33" t="s">
        <v>1399</v>
      </c>
      <c r="C500" s="33" t="s">
        <v>45</v>
      </c>
      <c r="D500" s="33"/>
      <c r="E500" s="34" t="s">
        <v>577</v>
      </c>
      <c r="F500" s="35">
        <f>F501+F503</f>
        <v>2293</v>
      </c>
      <c r="G500" s="35">
        <f>G501+G503</f>
        <v>2093</v>
      </c>
      <c r="H500" s="35">
        <f t="shared" ref="H500:M500" si="245">H501+H503</f>
        <v>677.8</v>
      </c>
      <c r="I500" s="63">
        <f t="shared" si="245"/>
        <v>0</v>
      </c>
      <c r="J500" s="63">
        <f t="shared" si="245"/>
        <v>0</v>
      </c>
      <c r="K500" s="35">
        <f t="shared" si="245"/>
        <v>0</v>
      </c>
      <c r="L500" s="35">
        <f t="shared" si="245"/>
        <v>0</v>
      </c>
      <c r="M500" s="35">
        <f t="shared" si="245"/>
        <v>2092.9996499999997</v>
      </c>
      <c r="N500" s="78">
        <f t="shared" si="221"/>
        <v>99.999983277591966</v>
      </c>
    </row>
    <row r="501" spans="1:14" ht="31.5" x14ac:dyDescent="0.25">
      <c r="A501" s="33" t="s">
        <v>28</v>
      </c>
      <c r="B501" s="33" t="s">
        <v>1399</v>
      </c>
      <c r="C501" s="33" t="s">
        <v>45</v>
      </c>
      <c r="D501" s="33" t="s">
        <v>1111</v>
      </c>
      <c r="E501" s="34" t="s">
        <v>542</v>
      </c>
      <c r="F501" s="35">
        <f t="shared" ref="F501:M501" si="246">F502</f>
        <v>550</v>
      </c>
      <c r="G501" s="35">
        <f t="shared" si="246"/>
        <v>550</v>
      </c>
      <c r="H501" s="35">
        <f t="shared" si="246"/>
        <v>300</v>
      </c>
      <c r="I501" s="63">
        <f t="shared" si="246"/>
        <v>0</v>
      </c>
      <c r="J501" s="63">
        <f t="shared" si="246"/>
        <v>0</v>
      </c>
      <c r="K501" s="35">
        <f t="shared" si="246"/>
        <v>0</v>
      </c>
      <c r="L501" s="35">
        <f t="shared" si="246"/>
        <v>0</v>
      </c>
      <c r="M501" s="35">
        <f t="shared" si="246"/>
        <v>549.99964999999997</v>
      </c>
      <c r="N501" s="78">
        <f t="shared" si="221"/>
        <v>99.999936363636351</v>
      </c>
    </row>
    <row r="502" spans="1:14" ht="31.5" x14ac:dyDescent="0.25">
      <c r="A502" s="33" t="s">
        <v>28</v>
      </c>
      <c r="B502" s="33" t="s">
        <v>1399</v>
      </c>
      <c r="C502" s="33" t="s">
        <v>45</v>
      </c>
      <c r="D502" s="33" t="s">
        <v>1112</v>
      </c>
      <c r="E502" s="34" t="s">
        <v>543</v>
      </c>
      <c r="F502" s="35">
        <v>550</v>
      </c>
      <c r="G502" s="35">
        <v>550</v>
      </c>
      <c r="H502" s="35">
        <v>300</v>
      </c>
      <c r="I502" s="63">
        <v>0</v>
      </c>
      <c r="J502" s="63">
        <v>0</v>
      </c>
      <c r="K502" s="35">
        <v>0</v>
      </c>
      <c r="L502" s="35">
        <v>0</v>
      </c>
      <c r="M502" s="35">
        <v>549.99964999999997</v>
      </c>
      <c r="N502" s="78">
        <f t="shared" si="221"/>
        <v>99.999936363636351</v>
      </c>
    </row>
    <row r="503" spans="1:14" ht="31.5" x14ac:dyDescent="0.25">
      <c r="A503" s="33" t="s">
        <v>28</v>
      </c>
      <c r="B503" s="33" t="s">
        <v>1399</v>
      </c>
      <c r="C503" s="33" t="s">
        <v>45</v>
      </c>
      <c r="D503" s="33" t="s">
        <v>18</v>
      </c>
      <c r="E503" s="34" t="s">
        <v>552</v>
      </c>
      <c r="F503" s="35">
        <f t="shared" ref="F503:M503" si="247">F504+F505</f>
        <v>1743</v>
      </c>
      <c r="G503" s="35">
        <f t="shared" si="247"/>
        <v>1543</v>
      </c>
      <c r="H503" s="35">
        <f t="shared" si="247"/>
        <v>377.8</v>
      </c>
      <c r="I503" s="63">
        <f t="shared" si="247"/>
        <v>0</v>
      </c>
      <c r="J503" s="63">
        <f t="shared" si="247"/>
        <v>0</v>
      </c>
      <c r="K503" s="35">
        <f t="shared" si="247"/>
        <v>0</v>
      </c>
      <c r="L503" s="35">
        <f t="shared" si="247"/>
        <v>0</v>
      </c>
      <c r="M503" s="35">
        <f t="shared" si="247"/>
        <v>1543</v>
      </c>
      <c r="N503" s="78">
        <f t="shared" si="221"/>
        <v>100</v>
      </c>
    </row>
    <row r="504" spans="1:14" x14ac:dyDescent="0.25">
      <c r="A504" s="33" t="s">
        <v>28</v>
      </c>
      <c r="B504" s="33" t="s">
        <v>1399</v>
      </c>
      <c r="C504" s="33" t="s">
        <v>45</v>
      </c>
      <c r="D504" s="33" t="s">
        <v>54</v>
      </c>
      <c r="E504" s="34" t="s">
        <v>553</v>
      </c>
      <c r="F504" s="35">
        <v>593</v>
      </c>
      <c r="G504" s="35">
        <v>343</v>
      </c>
      <c r="H504" s="35">
        <v>77.8</v>
      </c>
      <c r="I504" s="63">
        <v>0</v>
      </c>
      <c r="J504" s="63">
        <v>0</v>
      </c>
      <c r="K504" s="35">
        <v>0</v>
      </c>
      <c r="L504" s="35">
        <v>0</v>
      </c>
      <c r="M504" s="35">
        <v>343</v>
      </c>
      <c r="N504" s="78">
        <f t="shared" si="221"/>
        <v>100</v>
      </c>
    </row>
    <row r="505" spans="1:14" x14ac:dyDescent="0.25">
      <c r="A505" s="33" t="s">
        <v>28</v>
      </c>
      <c r="B505" s="33" t="s">
        <v>1399</v>
      </c>
      <c r="C505" s="33" t="s">
        <v>45</v>
      </c>
      <c r="D505" s="33" t="s">
        <v>30</v>
      </c>
      <c r="E505" s="34" t="s">
        <v>554</v>
      </c>
      <c r="F505" s="35">
        <v>1150</v>
      </c>
      <c r="G505" s="35">
        <v>1200</v>
      </c>
      <c r="H505" s="35">
        <v>300</v>
      </c>
      <c r="I505" s="63">
        <v>0</v>
      </c>
      <c r="J505" s="63">
        <v>0</v>
      </c>
      <c r="K505" s="35">
        <v>0</v>
      </c>
      <c r="L505" s="35">
        <v>0</v>
      </c>
      <c r="M505" s="35">
        <v>1200</v>
      </c>
      <c r="N505" s="78">
        <f t="shared" si="221"/>
        <v>100</v>
      </c>
    </row>
    <row r="506" spans="1:14" x14ac:dyDescent="0.25">
      <c r="A506" s="33" t="s">
        <v>28</v>
      </c>
      <c r="B506" s="33" t="s">
        <v>1399</v>
      </c>
      <c r="C506" s="33" t="s">
        <v>37</v>
      </c>
      <c r="D506" s="33"/>
      <c r="E506" s="34" t="s">
        <v>609</v>
      </c>
      <c r="F506" s="35">
        <f>F507+F532+F570+F590</f>
        <v>928511.46799999999</v>
      </c>
      <c r="G506" s="35">
        <f t="shared" ref="G506" si="248">G507+G532+G570+G590</f>
        <v>974875.33369999996</v>
      </c>
      <c r="H506" s="35">
        <f t="shared" ref="H506:M506" si="249">H507+H532+H570+H590</f>
        <v>634814.09398000001</v>
      </c>
      <c r="I506" s="63">
        <f t="shared" si="249"/>
        <v>56697.881999999998</v>
      </c>
      <c r="J506" s="63">
        <f t="shared" si="249"/>
        <v>15661.9</v>
      </c>
      <c r="K506" s="35">
        <f t="shared" si="249"/>
        <v>0</v>
      </c>
      <c r="L506" s="35">
        <f t="shared" si="249"/>
        <v>0</v>
      </c>
      <c r="M506" s="35">
        <f t="shared" si="249"/>
        <v>972974.86294000002</v>
      </c>
      <c r="N506" s="78">
        <f t="shared" si="221"/>
        <v>99.805054995823212</v>
      </c>
    </row>
    <row r="507" spans="1:14" ht="31.5" x14ac:dyDescent="0.25">
      <c r="A507" s="33" t="s">
        <v>28</v>
      </c>
      <c r="B507" s="33" t="s">
        <v>1399</v>
      </c>
      <c r="C507" s="33" t="s">
        <v>89</v>
      </c>
      <c r="D507" s="33"/>
      <c r="E507" s="34" t="s">
        <v>610</v>
      </c>
      <c r="F507" s="35">
        <f t="shared" ref="F507:M507" si="250">F508</f>
        <v>186864.022</v>
      </c>
      <c r="G507" s="35">
        <f t="shared" si="250"/>
        <v>226530.00569999998</v>
      </c>
      <c r="H507" s="35">
        <f t="shared" si="250"/>
        <v>128087.67204999999</v>
      </c>
      <c r="I507" s="63">
        <f t="shared" si="250"/>
        <v>40000</v>
      </c>
      <c r="J507" s="63">
        <f t="shared" si="250"/>
        <v>0</v>
      </c>
      <c r="K507" s="35">
        <f t="shared" si="250"/>
        <v>0</v>
      </c>
      <c r="L507" s="35">
        <f t="shared" si="250"/>
        <v>0</v>
      </c>
      <c r="M507" s="35">
        <f t="shared" si="250"/>
        <v>224629.53493999998</v>
      </c>
      <c r="N507" s="78">
        <f t="shared" si="221"/>
        <v>99.161051201968874</v>
      </c>
    </row>
    <row r="508" spans="1:14" ht="31.5" x14ac:dyDescent="0.25">
      <c r="A508" s="33" t="s">
        <v>28</v>
      </c>
      <c r="B508" s="33" t="s">
        <v>1399</v>
      </c>
      <c r="C508" s="33" t="s">
        <v>90</v>
      </c>
      <c r="D508" s="33"/>
      <c r="E508" s="34" t="s">
        <v>611</v>
      </c>
      <c r="F508" s="35">
        <f>F509+F513+F517+F520+F529</f>
        <v>186864.022</v>
      </c>
      <c r="G508" s="35">
        <f t="shared" ref="G508" si="251">G509+G513+G517+G520+G529</f>
        <v>226530.00569999998</v>
      </c>
      <c r="H508" s="35">
        <f t="shared" ref="H508:M508" si="252">H509+H513+H517+H520+H529</f>
        <v>128087.67204999999</v>
      </c>
      <c r="I508" s="63">
        <f t="shared" si="252"/>
        <v>40000</v>
      </c>
      <c r="J508" s="63">
        <f t="shared" si="252"/>
        <v>0</v>
      </c>
      <c r="K508" s="35">
        <f t="shared" si="252"/>
        <v>0</v>
      </c>
      <c r="L508" s="35">
        <f t="shared" si="252"/>
        <v>0</v>
      </c>
      <c r="M508" s="35">
        <f t="shared" si="252"/>
        <v>224629.53493999998</v>
      </c>
      <c r="N508" s="78">
        <f t="shared" si="221"/>
        <v>99.161051201968874</v>
      </c>
    </row>
    <row r="509" spans="1:14" ht="47.25" x14ac:dyDescent="0.25">
      <c r="A509" s="33" t="s">
        <v>28</v>
      </c>
      <c r="B509" s="33" t="s">
        <v>1399</v>
      </c>
      <c r="C509" s="33" t="s">
        <v>74</v>
      </c>
      <c r="D509" s="33"/>
      <c r="E509" s="34" t="s">
        <v>589</v>
      </c>
      <c r="F509" s="35">
        <f t="shared" ref="F509:M509" si="253">F510</f>
        <v>48793</v>
      </c>
      <c r="G509" s="35">
        <f t="shared" si="253"/>
        <v>48793</v>
      </c>
      <c r="H509" s="35">
        <f t="shared" si="253"/>
        <v>44624</v>
      </c>
      <c r="I509" s="63">
        <f t="shared" si="253"/>
        <v>0</v>
      </c>
      <c r="J509" s="63">
        <f t="shared" si="253"/>
        <v>0</v>
      </c>
      <c r="K509" s="35">
        <f t="shared" si="253"/>
        <v>0</v>
      </c>
      <c r="L509" s="35">
        <f t="shared" si="253"/>
        <v>0</v>
      </c>
      <c r="M509" s="35">
        <f t="shared" si="253"/>
        <v>48793</v>
      </c>
      <c r="N509" s="78">
        <f t="shared" si="221"/>
        <v>100</v>
      </c>
    </row>
    <row r="510" spans="1:14" ht="31.5" x14ac:dyDescent="0.25">
      <c r="A510" s="33" t="s">
        <v>28</v>
      </c>
      <c r="B510" s="33" t="s">
        <v>1399</v>
      </c>
      <c r="C510" s="33" t="s">
        <v>74</v>
      </c>
      <c r="D510" s="33" t="s">
        <v>18</v>
      </c>
      <c r="E510" s="34" t="s">
        <v>552</v>
      </c>
      <c r="F510" s="35">
        <f>F511+F512</f>
        <v>48793</v>
      </c>
      <c r="G510" s="35">
        <f>G511+G512</f>
        <v>48793</v>
      </c>
      <c r="H510" s="35">
        <f t="shared" ref="H510:M510" si="254">H511+H512</f>
        <v>44624</v>
      </c>
      <c r="I510" s="63">
        <f t="shared" si="254"/>
        <v>0</v>
      </c>
      <c r="J510" s="63">
        <f t="shared" si="254"/>
        <v>0</v>
      </c>
      <c r="K510" s="35">
        <f t="shared" si="254"/>
        <v>0</v>
      </c>
      <c r="L510" s="35">
        <f t="shared" si="254"/>
        <v>0</v>
      </c>
      <c r="M510" s="35">
        <f t="shared" si="254"/>
        <v>48793</v>
      </c>
      <c r="N510" s="78">
        <f t="shared" si="221"/>
        <v>100</v>
      </c>
    </row>
    <row r="511" spans="1:14" x14ac:dyDescent="0.25">
      <c r="A511" s="33" t="s">
        <v>28</v>
      </c>
      <c r="B511" s="33" t="s">
        <v>1399</v>
      </c>
      <c r="C511" s="33" t="s">
        <v>74</v>
      </c>
      <c r="D511" s="33" t="s">
        <v>54</v>
      </c>
      <c r="E511" s="34" t="s">
        <v>553</v>
      </c>
      <c r="F511" s="35">
        <v>609.20000000000005</v>
      </c>
      <c r="G511" s="35">
        <v>609.20000000000005</v>
      </c>
      <c r="H511" s="35">
        <v>513.1</v>
      </c>
      <c r="I511" s="63">
        <v>0</v>
      </c>
      <c r="J511" s="63">
        <v>0</v>
      </c>
      <c r="K511" s="35">
        <v>0</v>
      </c>
      <c r="L511" s="35">
        <v>0</v>
      </c>
      <c r="M511" s="35">
        <v>609.20000000000005</v>
      </c>
      <c r="N511" s="78">
        <f t="shared" si="221"/>
        <v>100</v>
      </c>
    </row>
    <row r="512" spans="1:14" x14ac:dyDescent="0.25">
      <c r="A512" s="33" t="s">
        <v>28</v>
      </c>
      <c r="B512" s="33" t="s">
        <v>1399</v>
      </c>
      <c r="C512" s="33" t="s">
        <v>74</v>
      </c>
      <c r="D512" s="33" t="s">
        <v>30</v>
      </c>
      <c r="E512" s="34" t="s">
        <v>554</v>
      </c>
      <c r="F512" s="35">
        <v>48183.8</v>
      </c>
      <c r="G512" s="35">
        <v>48183.8</v>
      </c>
      <c r="H512" s="35">
        <v>44110.9</v>
      </c>
      <c r="I512" s="63">
        <v>0</v>
      </c>
      <c r="J512" s="63">
        <v>0</v>
      </c>
      <c r="K512" s="35">
        <v>0</v>
      </c>
      <c r="L512" s="35">
        <v>0</v>
      </c>
      <c r="M512" s="35">
        <v>48183.8</v>
      </c>
      <c r="N512" s="78">
        <f t="shared" si="221"/>
        <v>100</v>
      </c>
    </row>
    <row r="513" spans="1:14" ht="47.25" x14ac:dyDescent="0.25">
      <c r="A513" s="33" t="s">
        <v>28</v>
      </c>
      <c r="B513" s="33" t="s">
        <v>1399</v>
      </c>
      <c r="C513" s="33" t="s">
        <v>75</v>
      </c>
      <c r="D513" s="33"/>
      <c r="E513" s="34" t="s">
        <v>612</v>
      </c>
      <c r="F513" s="35">
        <f t="shared" ref="F513:M513" si="255">F514</f>
        <v>132852.32199999999</v>
      </c>
      <c r="G513" s="35">
        <f t="shared" si="255"/>
        <v>132852.32199999999</v>
      </c>
      <c r="H513" s="35">
        <f t="shared" si="255"/>
        <v>81288.12</v>
      </c>
      <c r="I513" s="63">
        <f t="shared" si="255"/>
        <v>0</v>
      </c>
      <c r="J513" s="63">
        <f t="shared" si="255"/>
        <v>0</v>
      </c>
      <c r="K513" s="35">
        <f t="shared" si="255"/>
        <v>0</v>
      </c>
      <c r="L513" s="35">
        <f t="shared" si="255"/>
        <v>0</v>
      </c>
      <c r="M513" s="35">
        <f t="shared" si="255"/>
        <v>132852.32199999999</v>
      </c>
      <c r="N513" s="78">
        <f t="shared" si="221"/>
        <v>100</v>
      </c>
    </row>
    <row r="514" spans="1:14" ht="31.5" x14ac:dyDescent="0.25">
      <c r="A514" s="33" t="s">
        <v>28</v>
      </c>
      <c r="B514" s="33" t="s">
        <v>1399</v>
      </c>
      <c r="C514" s="33" t="s">
        <v>75</v>
      </c>
      <c r="D514" s="33" t="s">
        <v>18</v>
      </c>
      <c r="E514" s="34" t="s">
        <v>552</v>
      </c>
      <c r="F514" s="35">
        <f>F516+F515</f>
        <v>132852.32199999999</v>
      </c>
      <c r="G514" s="35">
        <f>G516+G515</f>
        <v>132852.32199999999</v>
      </c>
      <c r="H514" s="35">
        <f t="shared" ref="H514:M514" si="256">H516+H515</f>
        <v>81288.12</v>
      </c>
      <c r="I514" s="63">
        <f t="shared" si="256"/>
        <v>0</v>
      </c>
      <c r="J514" s="63">
        <f t="shared" si="256"/>
        <v>0</v>
      </c>
      <c r="K514" s="35">
        <f t="shared" si="256"/>
        <v>0</v>
      </c>
      <c r="L514" s="35">
        <f t="shared" si="256"/>
        <v>0</v>
      </c>
      <c r="M514" s="35">
        <f t="shared" si="256"/>
        <v>132852.32199999999</v>
      </c>
      <c r="N514" s="78">
        <f t="shared" si="221"/>
        <v>100</v>
      </c>
    </row>
    <row r="515" spans="1:14" x14ac:dyDescent="0.25">
      <c r="A515" s="33" t="s">
        <v>28</v>
      </c>
      <c r="B515" s="33" t="s">
        <v>1399</v>
      </c>
      <c r="C515" s="33" t="s">
        <v>75</v>
      </c>
      <c r="D515" s="33" t="s">
        <v>54</v>
      </c>
      <c r="E515" s="34" t="s">
        <v>553</v>
      </c>
      <c r="F515" s="35">
        <v>99</v>
      </c>
      <c r="G515" s="35">
        <v>599</v>
      </c>
      <c r="H515" s="35">
        <v>99</v>
      </c>
      <c r="I515" s="63">
        <v>0</v>
      </c>
      <c r="J515" s="63">
        <v>0</v>
      </c>
      <c r="K515" s="35">
        <v>0</v>
      </c>
      <c r="L515" s="35">
        <v>0</v>
      </c>
      <c r="M515" s="35">
        <v>599</v>
      </c>
      <c r="N515" s="78">
        <f t="shared" si="221"/>
        <v>100</v>
      </c>
    </row>
    <row r="516" spans="1:14" x14ac:dyDescent="0.25">
      <c r="A516" s="33" t="s">
        <v>28</v>
      </c>
      <c r="B516" s="33" t="s">
        <v>1399</v>
      </c>
      <c r="C516" s="33" t="s">
        <v>75</v>
      </c>
      <c r="D516" s="33" t="s">
        <v>30</v>
      </c>
      <c r="E516" s="34" t="s">
        <v>554</v>
      </c>
      <c r="F516" s="35">
        <f>83379+1483.322+11641+35000+1250</f>
        <v>132753.32199999999</v>
      </c>
      <c r="G516" s="35">
        <v>132253.32199999999</v>
      </c>
      <c r="H516" s="35">
        <v>81189.119999999995</v>
      </c>
      <c r="I516" s="63">
        <v>0</v>
      </c>
      <c r="J516" s="63">
        <v>0</v>
      </c>
      <c r="K516" s="35">
        <v>0</v>
      </c>
      <c r="L516" s="35">
        <v>0</v>
      </c>
      <c r="M516" s="35">
        <v>132253.32199999999</v>
      </c>
      <c r="N516" s="78">
        <f t="shared" si="221"/>
        <v>100</v>
      </c>
    </row>
    <row r="517" spans="1:14" x14ac:dyDescent="0.25">
      <c r="A517" s="33" t="s">
        <v>28</v>
      </c>
      <c r="B517" s="33" t="s">
        <v>1399</v>
      </c>
      <c r="C517" s="33" t="s">
        <v>76</v>
      </c>
      <c r="D517" s="33"/>
      <c r="E517" s="34" t="s">
        <v>613</v>
      </c>
      <c r="F517" s="35">
        <f t="shared" ref="F517:M518" si="257">F518</f>
        <v>97</v>
      </c>
      <c r="G517" s="35">
        <f t="shared" si="257"/>
        <v>97</v>
      </c>
      <c r="H517" s="35">
        <f t="shared" si="257"/>
        <v>6.1</v>
      </c>
      <c r="I517" s="63">
        <f t="shared" si="257"/>
        <v>0</v>
      </c>
      <c r="J517" s="63">
        <f t="shared" si="257"/>
        <v>0</v>
      </c>
      <c r="K517" s="35">
        <f t="shared" si="257"/>
        <v>0</v>
      </c>
      <c r="L517" s="35">
        <f t="shared" si="257"/>
        <v>0</v>
      </c>
      <c r="M517" s="35">
        <f t="shared" si="257"/>
        <v>97</v>
      </c>
      <c r="N517" s="78">
        <f t="shared" si="221"/>
        <v>100</v>
      </c>
    </row>
    <row r="518" spans="1:14" ht="31.5" x14ac:dyDescent="0.25">
      <c r="A518" s="33" t="s">
        <v>28</v>
      </c>
      <c r="B518" s="33" t="s">
        <v>1399</v>
      </c>
      <c r="C518" s="33" t="s">
        <v>76</v>
      </c>
      <c r="D518" s="33" t="s">
        <v>18</v>
      </c>
      <c r="E518" s="34" t="s">
        <v>552</v>
      </c>
      <c r="F518" s="35">
        <f t="shared" ref="F518:M518" si="258">F519</f>
        <v>97</v>
      </c>
      <c r="G518" s="35">
        <f t="shared" si="257"/>
        <v>97</v>
      </c>
      <c r="H518" s="35">
        <f t="shared" si="258"/>
        <v>6.1</v>
      </c>
      <c r="I518" s="63">
        <f t="shared" si="258"/>
        <v>0</v>
      </c>
      <c r="J518" s="63">
        <f t="shared" si="258"/>
        <v>0</v>
      </c>
      <c r="K518" s="35">
        <f t="shared" si="258"/>
        <v>0</v>
      </c>
      <c r="L518" s="35">
        <f t="shared" si="258"/>
        <v>0</v>
      </c>
      <c r="M518" s="35">
        <f t="shared" si="258"/>
        <v>97</v>
      </c>
      <c r="N518" s="78">
        <f t="shared" si="221"/>
        <v>100</v>
      </c>
    </row>
    <row r="519" spans="1:14" x14ac:dyDescent="0.25">
      <c r="A519" s="33" t="s">
        <v>28</v>
      </c>
      <c r="B519" s="33" t="s">
        <v>1399</v>
      </c>
      <c r="C519" s="33" t="s">
        <v>76</v>
      </c>
      <c r="D519" s="33" t="s">
        <v>30</v>
      </c>
      <c r="E519" s="34" t="s">
        <v>554</v>
      </c>
      <c r="F519" s="35">
        <v>97</v>
      </c>
      <c r="G519" s="35">
        <v>97</v>
      </c>
      <c r="H519" s="35">
        <v>6.1</v>
      </c>
      <c r="I519" s="63">
        <v>0</v>
      </c>
      <c r="J519" s="63">
        <v>0</v>
      </c>
      <c r="K519" s="35">
        <v>0</v>
      </c>
      <c r="L519" s="35">
        <v>0</v>
      </c>
      <c r="M519" s="35">
        <v>97</v>
      </c>
      <c r="N519" s="78">
        <f t="shared" si="221"/>
        <v>100</v>
      </c>
    </row>
    <row r="520" spans="1:14" ht="47.25" x14ac:dyDescent="0.25">
      <c r="A520" s="33" t="s">
        <v>28</v>
      </c>
      <c r="B520" s="33" t="s">
        <v>1399</v>
      </c>
      <c r="C520" s="33" t="s">
        <v>77</v>
      </c>
      <c r="D520" s="33"/>
      <c r="E520" s="34" t="s">
        <v>614</v>
      </c>
      <c r="F520" s="35">
        <f>F521+F523+F525</f>
        <v>5121.7</v>
      </c>
      <c r="G520" s="35">
        <f>G521+G523+G525</f>
        <v>4787.6837000000005</v>
      </c>
      <c r="H520" s="35">
        <f t="shared" ref="H520:M520" si="259">H521+H523+H525</f>
        <v>2169.4520499999999</v>
      </c>
      <c r="I520" s="63">
        <f t="shared" si="259"/>
        <v>0</v>
      </c>
      <c r="J520" s="63">
        <f t="shared" si="259"/>
        <v>0</v>
      </c>
      <c r="K520" s="35">
        <f t="shared" si="259"/>
        <v>0</v>
      </c>
      <c r="L520" s="35">
        <f t="shared" si="259"/>
        <v>0</v>
      </c>
      <c r="M520" s="35">
        <f t="shared" si="259"/>
        <v>2887.2129400000003</v>
      </c>
      <c r="N520" s="78">
        <f t="shared" si="221"/>
        <v>60.305005946821424</v>
      </c>
    </row>
    <row r="521" spans="1:14" ht="31.5" x14ac:dyDescent="0.25">
      <c r="A521" s="33" t="s">
        <v>28</v>
      </c>
      <c r="B521" s="33" t="s">
        <v>1399</v>
      </c>
      <c r="C521" s="33" t="s">
        <v>77</v>
      </c>
      <c r="D521" s="33" t="s">
        <v>1111</v>
      </c>
      <c r="E521" s="34" t="s">
        <v>542</v>
      </c>
      <c r="F521" s="35">
        <f t="shared" ref="F521:M521" si="260">F522</f>
        <v>3426.7</v>
      </c>
      <c r="G521" s="35">
        <f t="shared" si="260"/>
        <v>3264.3897000000002</v>
      </c>
      <c r="H521" s="35">
        <f t="shared" si="260"/>
        <v>1005.50805</v>
      </c>
      <c r="I521" s="63">
        <f t="shared" si="260"/>
        <v>0</v>
      </c>
      <c r="J521" s="63">
        <f t="shared" si="260"/>
        <v>0</v>
      </c>
      <c r="K521" s="35">
        <f t="shared" si="260"/>
        <v>0</v>
      </c>
      <c r="L521" s="35">
        <f t="shared" si="260"/>
        <v>0</v>
      </c>
      <c r="M521" s="35">
        <f t="shared" si="260"/>
        <v>1363.91894</v>
      </c>
      <c r="N521" s="78">
        <f t="shared" si="221"/>
        <v>41.781743766683249</v>
      </c>
    </row>
    <row r="522" spans="1:14" ht="31.5" x14ac:dyDescent="0.25">
      <c r="A522" s="33" t="s">
        <v>28</v>
      </c>
      <c r="B522" s="33" t="s">
        <v>1399</v>
      </c>
      <c r="C522" s="33" t="s">
        <v>77</v>
      </c>
      <c r="D522" s="33" t="s">
        <v>1112</v>
      </c>
      <c r="E522" s="34" t="s">
        <v>543</v>
      </c>
      <c r="F522" s="35">
        <v>3426.7</v>
      </c>
      <c r="G522" s="35">
        <v>3264.3897000000002</v>
      </c>
      <c r="H522" s="35">
        <v>1005.50805</v>
      </c>
      <c r="I522" s="63">
        <v>0</v>
      </c>
      <c r="J522" s="63">
        <v>0</v>
      </c>
      <c r="K522" s="35">
        <v>0</v>
      </c>
      <c r="L522" s="35">
        <v>0</v>
      </c>
      <c r="M522" s="35">
        <v>1363.91894</v>
      </c>
      <c r="N522" s="78">
        <f t="shared" ref="N522:N585" si="261">M522/G522*100</f>
        <v>41.781743766683249</v>
      </c>
    </row>
    <row r="523" spans="1:14" x14ac:dyDescent="0.25">
      <c r="A523" s="33" t="s">
        <v>28</v>
      </c>
      <c r="B523" s="33" t="s">
        <v>1399</v>
      </c>
      <c r="C523" s="33" t="s">
        <v>77</v>
      </c>
      <c r="D523" s="33" t="s">
        <v>65</v>
      </c>
      <c r="E523" s="34" t="s">
        <v>544</v>
      </c>
      <c r="F523" s="35">
        <f t="shared" ref="F523:M523" si="262">F524</f>
        <v>795</v>
      </c>
      <c r="G523" s="35">
        <f t="shared" si="262"/>
        <v>804.59400000000005</v>
      </c>
      <c r="H523" s="35">
        <f t="shared" si="262"/>
        <v>804.59400000000005</v>
      </c>
      <c r="I523" s="63">
        <f t="shared" si="262"/>
        <v>0</v>
      </c>
      <c r="J523" s="63">
        <f t="shared" si="262"/>
        <v>0</v>
      </c>
      <c r="K523" s="35">
        <f t="shared" si="262"/>
        <v>0</v>
      </c>
      <c r="L523" s="35">
        <f t="shared" si="262"/>
        <v>0</v>
      </c>
      <c r="M523" s="35">
        <f t="shared" si="262"/>
        <v>804.59400000000005</v>
      </c>
      <c r="N523" s="78">
        <f t="shared" si="261"/>
        <v>100</v>
      </c>
    </row>
    <row r="524" spans="1:14" x14ac:dyDescent="0.25">
      <c r="A524" s="33" t="s">
        <v>28</v>
      </c>
      <c r="B524" s="33" t="s">
        <v>1399</v>
      </c>
      <c r="C524" s="33" t="s">
        <v>77</v>
      </c>
      <c r="D524" s="33" t="s">
        <v>50</v>
      </c>
      <c r="E524" s="34" t="s">
        <v>548</v>
      </c>
      <c r="F524" s="35">
        <v>795</v>
      </c>
      <c r="G524" s="35">
        <v>804.59400000000005</v>
      </c>
      <c r="H524" s="35">
        <v>804.59400000000005</v>
      </c>
      <c r="I524" s="63">
        <v>0</v>
      </c>
      <c r="J524" s="63">
        <v>0</v>
      </c>
      <c r="K524" s="35">
        <v>0</v>
      </c>
      <c r="L524" s="35">
        <v>0</v>
      </c>
      <c r="M524" s="35">
        <v>804.59400000000005</v>
      </c>
      <c r="N524" s="78">
        <f t="shared" si="261"/>
        <v>100</v>
      </c>
    </row>
    <row r="525" spans="1:14" ht="31.5" x14ac:dyDescent="0.25">
      <c r="A525" s="33" t="s">
        <v>28</v>
      </c>
      <c r="B525" s="33" t="s">
        <v>1399</v>
      </c>
      <c r="C525" s="33" t="s">
        <v>77</v>
      </c>
      <c r="D525" s="33" t="s">
        <v>18</v>
      </c>
      <c r="E525" s="34" t="s">
        <v>552</v>
      </c>
      <c r="F525" s="35">
        <f>F528</f>
        <v>900</v>
      </c>
      <c r="G525" s="35">
        <f>G528+G526+G527</f>
        <v>718.7</v>
      </c>
      <c r="H525" s="35">
        <f t="shared" ref="H525:M525" si="263">H528+H526+H527</f>
        <v>359.35</v>
      </c>
      <c r="I525" s="63">
        <f t="shared" si="263"/>
        <v>0</v>
      </c>
      <c r="J525" s="63">
        <f t="shared" si="263"/>
        <v>0</v>
      </c>
      <c r="K525" s="35">
        <f t="shared" si="263"/>
        <v>0</v>
      </c>
      <c r="L525" s="35">
        <f t="shared" si="263"/>
        <v>0</v>
      </c>
      <c r="M525" s="35">
        <f t="shared" si="263"/>
        <v>718.7</v>
      </c>
      <c r="N525" s="78">
        <f t="shared" si="261"/>
        <v>100</v>
      </c>
    </row>
    <row r="526" spans="1:14" x14ac:dyDescent="0.25">
      <c r="A526" s="33" t="s">
        <v>28</v>
      </c>
      <c r="B526" s="33" t="s">
        <v>1399</v>
      </c>
      <c r="C526" s="33" t="s">
        <v>77</v>
      </c>
      <c r="D526" s="33" t="s">
        <v>54</v>
      </c>
      <c r="E526" s="34" t="s">
        <v>553</v>
      </c>
      <c r="F526" s="35">
        <v>0</v>
      </c>
      <c r="G526" s="35">
        <v>200</v>
      </c>
      <c r="H526" s="35">
        <v>100</v>
      </c>
      <c r="I526" s="63">
        <v>0</v>
      </c>
      <c r="J526" s="63">
        <v>0</v>
      </c>
      <c r="K526" s="35">
        <v>0</v>
      </c>
      <c r="L526" s="35">
        <v>0</v>
      </c>
      <c r="M526" s="35">
        <v>200</v>
      </c>
      <c r="N526" s="78">
        <f t="shared" si="261"/>
        <v>100</v>
      </c>
    </row>
    <row r="527" spans="1:14" x14ac:dyDescent="0.25">
      <c r="A527" s="33" t="s">
        <v>28</v>
      </c>
      <c r="B527" s="33" t="s">
        <v>1399</v>
      </c>
      <c r="C527" s="33" t="s">
        <v>77</v>
      </c>
      <c r="D527" s="33" t="s">
        <v>30</v>
      </c>
      <c r="E527" s="34" t="s">
        <v>554</v>
      </c>
      <c r="F527" s="35">
        <v>0</v>
      </c>
      <c r="G527" s="35">
        <v>319.7</v>
      </c>
      <c r="H527" s="35">
        <v>159.85</v>
      </c>
      <c r="I527" s="63">
        <v>0</v>
      </c>
      <c r="J527" s="63">
        <v>0</v>
      </c>
      <c r="K527" s="35">
        <v>0</v>
      </c>
      <c r="L527" s="35">
        <v>0</v>
      </c>
      <c r="M527" s="35">
        <v>319.7</v>
      </c>
      <c r="N527" s="78">
        <f t="shared" si="261"/>
        <v>100</v>
      </c>
    </row>
    <row r="528" spans="1:14" ht="47.25" x14ac:dyDescent="0.25">
      <c r="A528" s="33" t="s">
        <v>28</v>
      </c>
      <c r="B528" s="33" t="s">
        <v>1399</v>
      </c>
      <c r="C528" s="33" t="s">
        <v>77</v>
      </c>
      <c r="D528" s="33" t="s">
        <v>14</v>
      </c>
      <c r="E528" s="34" t="s">
        <v>555</v>
      </c>
      <c r="F528" s="35">
        <v>900</v>
      </c>
      <c r="G528" s="35">
        <v>199</v>
      </c>
      <c r="H528" s="35">
        <v>99.5</v>
      </c>
      <c r="I528" s="63">
        <v>0</v>
      </c>
      <c r="J528" s="63">
        <v>0</v>
      </c>
      <c r="K528" s="35">
        <v>0</v>
      </c>
      <c r="L528" s="35">
        <v>0</v>
      </c>
      <c r="M528" s="35">
        <v>199</v>
      </c>
      <c r="N528" s="78">
        <f t="shared" si="261"/>
        <v>100</v>
      </c>
    </row>
    <row r="529" spans="1:14" ht="31.5" x14ac:dyDescent="0.25">
      <c r="A529" s="33" t="s">
        <v>28</v>
      </c>
      <c r="B529" s="33" t="s">
        <v>1399</v>
      </c>
      <c r="C529" s="33" t="s">
        <v>1861</v>
      </c>
      <c r="D529" s="33"/>
      <c r="E529" s="34" t="s">
        <v>1860</v>
      </c>
      <c r="F529" s="35">
        <f>F530</f>
        <v>0</v>
      </c>
      <c r="G529" s="35">
        <f>G530</f>
        <v>40000</v>
      </c>
      <c r="H529" s="35">
        <f t="shared" ref="H529:M530" si="264">H530</f>
        <v>0</v>
      </c>
      <c r="I529" s="63">
        <f t="shared" si="264"/>
        <v>40000</v>
      </c>
      <c r="J529" s="63">
        <f t="shared" si="264"/>
        <v>0</v>
      </c>
      <c r="K529" s="35">
        <f t="shared" si="264"/>
        <v>0</v>
      </c>
      <c r="L529" s="35">
        <f t="shared" si="264"/>
        <v>0</v>
      </c>
      <c r="M529" s="35">
        <f t="shared" si="264"/>
        <v>40000</v>
      </c>
      <c r="N529" s="78">
        <f t="shared" si="261"/>
        <v>100</v>
      </c>
    </row>
    <row r="530" spans="1:14" ht="31.5" x14ac:dyDescent="0.25">
      <c r="A530" s="33" t="s">
        <v>28</v>
      </c>
      <c r="B530" s="33" t="s">
        <v>1399</v>
      </c>
      <c r="C530" s="33" t="s">
        <v>1861</v>
      </c>
      <c r="D530" s="33" t="s">
        <v>18</v>
      </c>
      <c r="E530" s="34" t="s">
        <v>552</v>
      </c>
      <c r="F530" s="35">
        <f>F531</f>
        <v>0</v>
      </c>
      <c r="G530" s="35">
        <f>G531</f>
        <v>40000</v>
      </c>
      <c r="H530" s="35">
        <f t="shared" si="264"/>
        <v>0</v>
      </c>
      <c r="I530" s="63">
        <f t="shared" si="264"/>
        <v>40000</v>
      </c>
      <c r="J530" s="63">
        <f t="shared" si="264"/>
        <v>0</v>
      </c>
      <c r="K530" s="35">
        <f t="shared" si="264"/>
        <v>0</v>
      </c>
      <c r="L530" s="35">
        <f t="shared" si="264"/>
        <v>0</v>
      </c>
      <c r="M530" s="35">
        <f t="shared" si="264"/>
        <v>40000</v>
      </c>
      <c r="N530" s="78">
        <f t="shared" si="261"/>
        <v>100</v>
      </c>
    </row>
    <row r="531" spans="1:14" x14ac:dyDescent="0.25">
      <c r="A531" s="33" t="s">
        <v>28</v>
      </c>
      <c r="B531" s="33" t="s">
        <v>1399</v>
      </c>
      <c r="C531" s="33" t="s">
        <v>1861</v>
      </c>
      <c r="D531" s="33" t="s">
        <v>30</v>
      </c>
      <c r="E531" s="34" t="s">
        <v>554</v>
      </c>
      <c r="F531" s="35">
        <v>0</v>
      </c>
      <c r="G531" s="35">
        <v>40000</v>
      </c>
      <c r="H531" s="35">
        <v>0</v>
      </c>
      <c r="I531" s="63">
        <v>40000</v>
      </c>
      <c r="J531" s="63">
        <f>H531</f>
        <v>0</v>
      </c>
      <c r="K531" s="35">
        <v>0</v>
      </c>
      <c r="L531" s="35">
        <v>0</v>
      </c>
      <c r="M531" s="35">
        <v>40000</v>
      </c>
      <c r="N531" s="78">
        <f t="shared" si="261"/>
        <v>100</v>
      </c>
    </row>
    <row r="532" spans="1:14" ht="31.5" x14ac:dyDescent="0.25">
      <c r="A532" s="33" t="s">
        <v>28</v>
      </c>
      <c r="B532" s="33" t="s">
        <v>1399</v>
      </c>
      <c r="C532" s="33" t="s">
        <v>91</v>
      </c>
      <c r="D532" s="33"/>
      <c r="E532" s="34" t="s">
        <v>615</v>
      </c>
      <c r="F532" s="35">
        <f>F533+F549</f>
        <v>583078.90700000001</v>
      </c>
      <c r="G532" s="35">
        <f>G533+G549</f>
        <v>588740.80700000003</v>
      </c>
      <c r="H532" s="35">
        <f t="shared" ref="H532:M532" si="265">H533+H549</f>
        <v>400285.25599999999</v>
      </c>
      <c r="I532" s="63">
        <f t="shared" si="265"/>
        <v>5661.9</v>
      </c>
      <c r="J532" s="63">
        <f t="shared" si="265"/>
        <v>5661.9</v>
      </c>
      <c r="K532" s="35">
        <f t="shared" si="265"/>
        <v>0</v>
      </c>
      <c r="L532" s="35">
        <f t="shared" si="265"/>
        <v>0</v>
      </c>
      <c r="M532" s="35">
        <f t="shared" si="265"/>
        <v>588740.80700000003</v>
      </c>
      <c r="N532" s="78">
        <f t="shared" si="261"/>
        <v>100</v>
      </c>
    </row>
    <row r="533" spans="1:14" ht="31.5" x14ac:dyDescent="0.25">
      <c r="A533" s="33" t="s">
        <v>28</v>
      </c>
      <c r="B533" s="33" t="s">
        <v>1399</v>
      </c>
      <c r="C533" s="33" t="s">
        <v>92</v>
      </c>
      <c r="D533" s="33"/>
      <c r="E533" s="34" t="s">
        <v>616</v>
      </c>
      <c r="F533" s="35">
        <f>F534+F538+F542+F546</f>
        <v>223279.07</v>
      </c>
      <c r="G533" s="35">
        <f>G534+G538+G542+G546</f>
        <v>228890.97</v>
      </c>
      <c r="H533" s="35">
        <f t="shared" ref="H533:M533" si="266">H534+H538+H542+H546</f>
        <v>158057.79999999999</v>
      </c>
      <c r="I533" s="63">
        <f t="shared" si="266"/>
        <v>5611.9</v>
      </c>
      <c r="J533" s="63">
        <f t="shared" si="266"/>
        <v>5611.9</v>
      </c>
      <c r="K533" s="35">
        <f t="shared" si="266"/>
        <v>0</v>
      </c>
      <c r="L533" s="35">
        <f t="shared" si="266"/>
        <v>0</v>
      </c>
      <c r="M533" s="35">
        <f t="shared" si="266"/>
        <v>228890.97</v>
      </c>
      <c r="N533" s="78">
        <f t="shared" si="261"/>
        <v>100</v>
      </c>
    </row>
    <row r="534" spans="1:14" ht="47.25" x14ac:dyDescent="0.25">
      <c r="A534" s="33" t="s">
        <v>28</v>
      </c>
      <c r="B534" s="33" t="s">
        <v>1399</v>
      </c>
      <c r="C534" s="33" t="s">
        <v>78</v>
      </c>
      <c r="D534" s="33"/>
      <c r="E534" s="34" t="s">
        <v>589</v>
      </c>
      <c r="F534" s="35">
        <f t="shared" ref="F534:M534" si="267">F535</f>
        <v>171337.23</v>
      </c>
      <c r="G534" s="35">
        <f t="shared" si="267"/>
        <v>171337.23</v>
      </c>
      <c r="H534" s="35">
        <f t="shared" si="267"/>
        <v>128820</v>
      </c>
      <c r="I534" s="63">
        <f t="shared" si="267"/>
        <v>0</v>
      </c>
      <c r="J534" s="63">
        <f t="shared" si="267"/>
        <v>0</v>
      </c>
      <c r="K534" s="35">
        <f t="shared" si="267"/>
        <v>0</v>
      </c>
      <c r="L534" s="35">
        <f t="shared" si="267"/>
        <v>0</v>
      </c>
      <c r="M534" s="35">
        <f t="shared" si="267"/>
        <v>171337.23</v>
      </c>
      <c r="N534" s="78">
        <f t="shared" si="261"/>
        <v>100</v>
      </c>
    </row>
    <row r="535" spans="1:14" ht="31.5" x14ac:dyDescent="0.25">
      <c r="A535" s="33" t="s">
        <v>28</v>
      </c>
      <c r="B535" s="33" t="s">
        <v>1399</v>
      </c>
      <c r="C535" s="33" t="s">
        <v>78</v>
      </c>
      <c r="D535" s="33" t="s">
        <v>18</v>
      </c>
      <c r="E535" s="34" t="s">
        <v>552</v>
      </c>
      <c r="F535" s="35">
        <f>F536+F537</f>
        <v>171337.23</v>
      </c>
      <c r="G535" s="35">
        <f>G536+G537</f>
        <v>171337.23</v>
      </c>
      <c r="H535" s="35">
        <f t="shared" ref="H535:M535" si="268">H536+H537</f>
        <v>128820</v>
      </c>
      <c r="I535" s="63">
        <f t="shared" si="268"/>
        <v>0</v>
      </c>
      <c r="J535" s="63">
        <f t="shared" si="268"/>
        <v>0</v>
      </c>
      <c r="K535" s="35">
        <f t="shared" si="268"/>
        <v>0</v>
      </c>
      <c r="L535" s="35">
        <f t="shared" si="268"/>
        <v>0</v>
      </c>
      <c r="M535" s="35">
        <f t="shared" si="268"/>
        <v>171337.23</v>
      </c>
      <c r="N535" s="78">
        <f t="shared" si="261"/>
        <v>100</v>
      </c>
    </row>
    <row r="536" spans="1:14" x14ac:dyDescent="0.25">
      <c r="A536" s="33" t="s">
        <v>28</v>
      </c>
      <c r="B536" s="33" t="s">
        <v>1399</v>
      </c>
      <c r="C536" s="33" t="s">
        <v>78</v>
      </c>
      <c r="D536" s="33" t="s">
        <v>54</v>
      </c>
      <c r="E536" s="34" t="s">
        <v>553</v>
      </c>
      <c r="F536" s="35">
        <v>36789</v>
      </c>
      <c r="G536" s="35">
        <v>36789</v>
      </c>
      <c r="H536" s="35">
        <v>29989</v>
      </c>
      <c r="I536" s="63">
        <v>0</v>
      </c>
      <c r="J536" s="63">
        <v>0</v>
      </c>
      <c r="K536" s="35">
        <v>0</v>
      </c>
      <c r="L536" s="35">
        <v>0</v>
      </c>
      <c r="M536" s="35">
        <v>36789</v>
      </c>
      <c r="N536" s="78">
        <f t="shared" si="261"/>
        <v>100</v>
      </c>
    </row>
    <row r="537" spans="1:14" x14ac:dyDescent="0.25">
      <c r="A537" s="33" t="s">
        <v>28</v>
      </c>
      <c r="B537" s="33" t="s">
        <v>1399</v>
      </c>
      <c r="C537" s="33" t="s">
        <v>78</v>
      </c>
      <c r="D537" s="33" t="s">
        <v>30</v>
      </c>
      <c r="E537" s="34" t="s">
        <v>554</v>
      </c>
      <c r="F537" s="35">
        <f>132736.5+1811.73</f>
        <v>134548.23000000001</v>
      </c>
      <c r="G537" s="35">
        <v>134548.23000000001</v>
      </c>
      <c r="H537" s="35">
        <v>98831</v>
      </c>
      <c r="I537" s="63">
        <v>0</v>
      </c>
      <c r="J537" s="63">
        <v>0</v>
      </c>
      <c r="K537" s="35">
        <v>0</v>
      </c>
      <c r="L537" s="35">
        <v>0</v>
      </c>
      <c r="M537" s="35">
        <v>134548.23000000001</v>
      </c>
      <c r="N537" s="78">
        <f t="shared" si="261"/>
        <v>100</v>
      </c>
    </row>
    <row r="538" spans="1:14" ht="47.25" x14ac:dyDescent="0.25">
      <c r="A538" s="33" t="s">
        <v>28</v>
      </c>
      <c r="B538" s="33" t="s">
        <v>1399</v>
      </c>
      <c r="C538" s="33" t="s">
        <v>79</v>
      </c>
      <c r="D538" s="33"/>
      <c r="E538" s="34" t="s">
        <v>617</v>
      </c>
      <c r="F538" s="35">
        <f t="shared" ref="F538:M538" si="269">F539</f>
        <v>26888.27</v>
      </c>
      <c r="G538" s="35">
        <f t="shared" si="269"/>
        <v>26888.27</v>
      </c>
      <c r="H538" s="35">
        <f t="shared" si="269"/>
        <v>22338</v>
      </c>
      <c r="I538" s="63">
        <f t="shared" si="269"/>
        <v>0</v>
      </c>
      <c r="J538" s="63">
        <f t="shared" si="269"/>
        <v>0</v>
      </c>
      <c r="K538" s="35">
        <f t="shared" si="269"/>
        <v>0</v>
      </c>
      <c r="L538" s="35">
        <f t="shared" si="269"/>
        <v>0</v>
      </c>
      <c r="M538" s="35">
        <f t="shared" si="269"/>
        <v>26888.27</v>
      </c>
      <c r="N538" s="78">
        <f t="shared" si="261"/>
        <v>100</v>
      </c>
    </row>
    <row r="539" spans="1:14" ht="31.5" x14ac:dyDescent="0.25">
      <c r="A539" s="33" t="s">
        <v>28</v>
      </c>
      <c r="B539" s="33" t="s">
        <v>1399</v>
      </c>
      <c r="C539" s="33" t="s">
        <v>79</v>
      </c>
      <c r="D539" s="33" t="s">
        <v>18</v>
      </c>
      <c r="E539" s="34" t="s">
        <v>552</v>
      </c>
      <c r="F539" s="35">
        <f>F540+F541</f>
        <v>26888.27</v>
      </c>
      <c r="G539" s="35">
        <f>G540+G541</f>
        <v>26888.27</v>
      </c>
      <c r="H539" s="35">
        <f t="shared" ref="H539:M539" si="270">H540+H541</f>
        <v>22338</v>
      </c>
      <c r="I539" s="63">
        <f t="shared" si="270"/>
        <v>0</v>
      </c>
      <c r="J539" s="63">
        <f t="shared" si="270"/>
        <v>0</v>
      </c>
      <c r="K539" s="35">
        <f t="shared" si="270"/>
        <v>0</v>
      </c>
      <c r="L539" s="35">
        <f t="shared" si="270"/>
        <v>0</v>
      </c>
      <c r="M539" s="35">
        <f t="shared" si="270"/>
        <v>26888.27</v>
      </c>
      <c r="N539" s="78">
        <f t="shared" si="261"/>
        <v>100</v>
      </c>
    </row>
    <row r="540" spans="1:14" x14ac:dyDescent="0.25">
      <c r="A540" s="33" t="s">
        <v>28</v>
      </c>
      <c r="B540" s="33" t="s">
        <v>1399</v>
      </c>
      <c r="C540" s="33" t="s">
        <v>79</v>
      </c>
      <c r="D540" s="33" t="s">
        <v>54</v>
      </c>
      <c r="E540" s="34" t="s">
        <v>553</v>
      </c>
      <c r="F540" s="35">
        <v>1900</v>
      </c>
      <c r="G540" s="35">
        <v>1900</v>
      </c>
      <c r="H540" s="35">
        <v>1900</v>
      </c>
      <c r="I540" s="63">
        <v>0</v>
      </c>
      <c r="J540" s="63">
        <v>0</v>
      </c>
      <c r="K540" s="35">
        <v>0</v>
      </c>
      <c r="L540" s="35">
        <v>0</v>
      </c>
      <c r="M540" s="35">
        <v>1900</v>
      </c>
      <c r="N540" s="78">
        <f t="shared" si="261"/>
        <v>100</v>
      </c>
    </row>
    <row r="541" spans="1:14" x14ac:dyDescent="0.25">
      <c r="A541" s="33" t="s">
        <v>28</v>
      </c>
      <c r="B541" s="33" t="s">
        <v>1399</v>
      </c>
      <c r="C541" s="33" t="s">
        <v>79</v>
      </c>
      <c r="D541" s="33" t="s">
        <v>30</v>
      </c>
      <c r="E541" s="34" t="s">
        <v>554</v>
      </c>
      <c r="F541" s="35">
        <f>22800+2188.27</f>
        <v>24988.27</v>
      </c>
      <c r="G541" s="35">
        <v>24988.27</v>
      </c>
      <c r="H541" s="35">
        <v>20438</v>
      </c>
      <c r="I541" s="63">
        <v>0</v>
      </c>
      <c r="J541" s="63">
        <v>0</v>
      </c>
      <c r="K541" s="35">
        <v>0</v>
      </c>
      <c r="L541" s="35">
        <v>0</v>
      </c>
      <c r="M541" s="35">
        <v>24988.27</v>
      </c>
      <c r="N541" s="78">
        <f t="shared" si="261"/>
        <v>100</v>
      </c>
    </row>
    <row r="542" spans="1:14" x14ac:dyDescent="0.25">
      <c r="A542" s="33" t="s">
        <v>28</v>
      </c>
      <c r="B542" s="33" t="s">
        <v>1399</v>
      </c>
      <c r="C542" s="33" t="s">
        <v>80</v>
      </c>
      <c r="D542" s="33"/>
      <c r="E542" s="34" t="s">
        <v>613</v>
      </c>
      <c r="F542" s="35">
        <f t="shared" ref="F542:M542" si="271">F543</f>
        <v>25053.57</v>
      </c>
      <c r="G542" s="35">
        <f t="shared" si="271"/>
        <v>25053.57</v>
      </c>
      <c r="H542" s="35">
        <f t="shared" si="271"/>
        <v>1287.9000000000001</v>
      </c>
      <c r="I542" s="63">
        <f t="shared" si="271"/>
        <v>0</v>
      </c>
      <c r="J542" s="63">
        <f t="shared" si="271"/>
        <v>0</v>
      </c>
      <c r="K542" s="35">
        <f t="shared" si="271"/>
        <v>0</v>
      </c>
      <c r="L542" s="35">
        <f t="shared" si="271"/>
        <v>0</v>
      </c>
      <c r="M542" s="35">
        <f t="shared" si="271"/>
        <v>25053.57</v>
      </c>
      <c r="N542" s="78">
        <f t="shared" si="261"/>
        <v>100</v>
      </c>
    </row>
    <row r="543" spans="1:14" ht="31.5" x14ac:dyDescent="0.25">
      <c r="A543" s="33" t="s">
        <v>28</v>
      </c>
      <c r="B543" s="33" t="s">
        <v>1399</v>
      </c>
      <c r="C543" s="33" t="s">
        <v>80</v>
      </c>
      <c r="D543" s="33" t="s">
        <v>18</v>
      </c>
      <c r="E543" s="34" t="s">
        <v>552</v>
      </c>
      <c r="F543" s="35">
        <f>F544+F545</f>
        <v>25053.57</v>
      </c>
      <c r="G543" s="35">
        <f>G544+G545</f>
        <v>25053.57</v>
      </c>
      <c r="H543" s="35">
        <f>H544+H545</f>
        <v>1287.9000000000001</v>
      </c>
      <c r="I543" s="63">
        <f t="shared" ref="I543:M543" si="272">I544+I545</f>
        <v>0</v>
      </c>
      <c r="J543" s="63">
        <f t="shared" si="272"/>
        <v>0</v>
      </c>
      <c r="K543" s="35">
        <f t="shared" si="272"/>
        <v>0</v>
      </c>
      <c r="L543" s="35">
        <f t="shared" si="272"/>
        <v>0</v>
      </c>
      <c r="M543" s="35">
        <f t="shared" si="272"/>
        <v>25053.57</v>
      </c>
      <c r="N543" s="78">
        <f t="shared" si="261"/>
        <v>100</v>
      </c>
    </row>
    <row r="544" spans="1:14" x14ac:dyDescent="0.25">
      <c r="A544" s="33" t="s">
        <v>28</v>
      </c>
      <c r="B544" s="33" t="s">
        <v>1399</v>
      </c>
      <c r="C544" s="33" t="s">
        <v>80</v>
      </c>
      <c r="D544" s="33" t="s">
        <v>54</v>
      </c>
      <c r="E544" s="34" t="s">
        <v>553</v>
      </c>
      <c r="F544" s="35">
        <f>647.9+3731+367.2</f>
        <v>4746.0999999999995</v>
      </c>
      <c r="G544" s="35">
        <v>4746.1000000000004</v>
      </c>
      <c r="H544" s="35">
        <v>647.9</v>
      </c>
      <c r="I544" s="63">
        <v>0</v>
      </c>
      <c r="J544" s="63">
        <v>0</v>
      </c>
      <c r="K544" s="35">
        <v>0</v>
      </c>
      <c r="L544" s="35">
        <v>0</v>
      </c>
      <c r="M544" s="35">
        <v>4746.1000000000004</v>
      </c>
      <c r="N544" s="78">
        <f t="shared" si="261"/>
        <v>100</v>
      </c>
    </row>
    <row r="545" spans="1:14" x14ac:dyDescent="0.25">
      <c r="A545" s="33" t="s">
        <v>28</v>
      </c>
      <c r="B545" s="33" t="s">
        <v>1399</v>
      </c>
      <c r="C545" s="33" t="s">
        <v>80</v>
      </c>
      <c r="D545" s="33" t="s">
        <v>30</v>
      </c>
      <c r="E545" s="34" t="s">
        <v>554</v>
      </c>
      <c r="F545" s="35">
        <f>2391.7+11626.37+6289.4</f>
        <v>20307.47</v>
      </c>
      <c r="G545" s="35">
        <v>20307.47</v>
      </c>
      <c r="H545" s="35">
        <v>640</v>
      </c>
      <c r="I545" s="63">
        <v>0</v>
      </c>
      <c r="J545" s="63">
        <v>0</v>
      </c>
      <c r="K545" s="35">
        <v>0</v>
      </c>
      <c r="L545" s="35">
        <v>0</v>
      </c>
      <c r="M545" s="35">
        <v>20307.47</v>
      </c>
      <c r="N545" s="78">
        <f t="shared" si="261"/>
        <v>100</v>
      </c>
    </row>
    <row r="546" spans="1:14" ht="31.5" x14ac:dyDescent="0.25">
      <c r="A546" s="33" t="s">
        <v>28</v>
      </c>
      <c r="B546" s="33" t="s">
        <v>1399</v>
      </c>
      <c r="C546" s="33" t="s">
        <v>1427</v>
      </c>
      <c r="D546" s="33"/>
      <c r="E546" s="34" t="s">
        <v>1428</v>
      </c>
      <c r="F546" s="35">
        <f>F547</f>
        <v>0</v>
      </c>
      <c r="G546" s="35">
        <f t="shared" ref="G546:G547" si="273">G547</f>
        <v>5611.9</v>
      </c>
      <c r="H546" s="35">
        <f t="shared" ref="H546:M547" si="274">H547</f>
        <v>5611.9</v>
      </c>
      <c r="I546" s="63">
        <f t="shared" si="274"/>
        <v>5611.9</v>
      </c>
      <c r="J546" s="63">
        <f t="shared" si="274"/>
        <v>5611.9</v>
      </c>
      <c r="K546" s="35">
        <f t="shared" si="274"/>
        <v>0</v>
      </c>
      <c r="L546" s="35">
        <f t="shared" si="274"/>
        <v>0</v>
      </c>
      <c r="M546" s="35">
        <f t="shared" si="274"/>
        <v>5611.9</v>
      </c>
      <c r="N546" s="78">
        <f t="shared" si="261"/>
        <v>100</v>
      </c>
    </row>
    <row r="547" spans="1:14" ht="31.5" x14ac:dyDescent="0.25">
      <c r="A547" s="33" t="s">
        <v>28</v>
      </c>
      <c r="B547" s="33" t="s">
        <v>1399</v>
      </c>
      <c r="C547" s="33" t="s">
        <v>1427</v>
      </c>
      <c r="D547" s="33" t="s">
        <v>18</v>
      </c>
      <c r="E547" s="34" t="s">
        <v>552</v>
      </c>
      <c r="F547" s="35">
        <f>F548</f>
        <v>0</v>
      </c>
      <c r="G547" s="35">
        <f t="shared" si="273"/>
        <v>5611.9</v>
      </c>
      <c r="H547" s="35">
        <f t="shared" si="274"/>
        <v>5611.9</v>
      </c>
      <c r="I547" s="63">
        <f t="shared" si="274"/>
        <v>5611.9</v>
      </c>
      <c r="J547" s="63">
        <f t="shared" si="274"/>
        <v>5611.9</v>
      </c>
      <c r="K547" s="35">
        <f t="shared" si="274"/>
        <v>0</v>
      </c>
      <c r="L547" s="35">
        <f t="shared" si="274"/>
        <v>0</v>
      </c>
      <c r="M547" s="35">
        <f t="shared" si="274"/>
        <v>5611.9</v>
      </c>
      <c r="N547" s="78">
        <f t="shared" si="261"/>
        <v>100</v>
      </c>
    </row>
    <row r="548" spans="1:14" x14ac:dyDescent="0.25">
      <c r="A548" s="33" t="s">
        <v>28</v>
      </c>
      <c r="B548" s="33" t="s">
        <v>1399</v>
      </c>
      <c r="C548" s="33" t="s">
        <v>1427</v>
      </c>
      <c r="D548" s="33" t="s">
        <v>30</v>
      </c>
      <c r="E548" s="34" t="s">
        <v>554</v>
      </c>
      <c r="F548" s="35">
        <v>0</v>
      </c>
      <c r="G548" s="35">
        <v>5611.9</v>
      </c>
      <c r="H548" s="35">
        <v>5611.9</v>
      </c>
      <c r="I548" s="63">
        <v>5611.9</v>
      </c>
      <c r="J548" s="63">
        <f>H548</f>
        <v>5611.9</v>
      </c>
      <c r="K548" s="35">
        <v>0</v>
      </c>
      <c r="L548" s="35">
        <v>0</v>
      </c>
      <c r="M548" s="35">
        <v>5611.9</v>
      </c>
      <c r="N548" s="78">
        <f t="shared" si="261"/>
        <v>100</v>
      </c>
    </row>
    <row r="549" spans="1:14" ht="47.25" x14ac:dyDescent="0.25">
      <c r="A549" s="33" t="s">
        <v>28</v>
      </c>
      <c r="B549" s="33" t="s">
        <v>1399</v>
      </c>
      <c r="C549" s="33" t="s">
        <v>93</v>
      </c>
      <c r="D549" s="33"/>
      <c r="E549" s="34" t="s">
        <v>618</v>
      </c>
      <c r="F549" s="35">
        <f>F553+F556+F560+F564+F550</f>
        <v>359799.837</v>
      </c>
      <c r="G549" s="35">
        <f>G553+G556+G560+G564+G550+G567</f>
        <v>359849.837</v>
      </c>
      <c r="H549" s="35">
        <f t="shared" ref="H549:M549" si="275">H553+H556+H560+H564+H550+H567</f>
        <v>242227.45600000001</v>
      </c>
      <c r="I549" s="63">
        <f t="shared" si="275"/>
        <v>50</v>
      </c>
      <c r="J549" s="63">
        <f t="shared" si="275"/>
        <v>50</v>
      </c>
      <c r="K549" s="35">
        <f t="shared" si="275"/>
        <v>0</v>
      </c>
      <c r="L549" s="35">
        <f t="shared" si="275"/>
        <v>0</v>
      </c>
      <c r="M549" s="35">
        <f t="shared" si="275"/>
        <v>359849.837</v>
      </c>
      <c r="N549" s="78">
        <f t="shared" si="261"/>
        <v>100</v>
      </c>
    </row>
    <row r="550" spans="1:14" ht="31.5" x14ac:dyDescent="0.25">
      <c r="A550" s="33" t="s">
        <v>28</v>
      </c>
      <c r="B550" s="33" t="s">
        <v>1399</v>
      </c>
      <c r="C550" s="33" t="s">
        <v>1757</v>
      </c>
      <c r="D550" s="33"/>
      <c r="E550" s="34" t="s">
        <v>1758</v>
      </c>
      <c r="F550" s="35">
        <f>F551</f>
        <v>370.65100000000001</v>
      </c>
      <c r="G550" s="35">
        <f t="shared" ref="G550:G551" si="276">G551</f>
        <v>370.65100000000001</v>
      </c>
      <c r="H550" s="35">
        <f t="shared" ref="H550:M551" si="277">H551</f>
        <v>100</v>
      </c>
      <c r="I550" s="63">
        <f t="shared" si="277"/>
        <v>0</v>
      </c>
      <c r="J550" s="63">
        <f t="shared" si="277"/>
        <v>0</v>
      </c>
      <c r="K550" s="35">
        <f t="shared" si="277"/>
        <v>0</v>
      </c>
      <c r="L550" s="35">
        <f t="shared" si="277"/>
        <v>0</v>
      </c>
      <c r="M550" s="35">
        <f t="shared" si="277"/>
        <v>370.65100000000001</v>
      </c>
      <c r="N550" s="78">
        <f t="shared" si="261"/>
        <v>100</v>
      </c>
    </row>
    <row r="551" spans="1:14" ht="31.5" x14ac:dyDescent="0.25">
      <c r="A551" s="33" t="s">
        <v>28</v>
      </c>
      <c r="B551" s="33" t="s">
        <v>1399</v>
      </c>
      <c r="C551" s="33" t="s">
        <v>1757</v>
      </c>
      <c r="D551" s="33" t="s">
        <v>18</v>
      </c>
      <c r="E551" s="34" t="s">
        <v>552</v>
      </c>
      <c r="F551" s="35">
        <f>F552</f>
        <v>370.65100000000001</v>
      </c>
      <c r="G551" s="35">
        <f t="shared" si="276"/>
        <v>370.65100000000001</v>
      </c>
      <c r="H551" s="35">
        <f t="shared" si="277"/>
        <v>100</v>
      </c>
      <c r="I551" s="63">
        <f t="shared" si="277"/>
        <v>0</v>
      </c>
      <c r="J551" s="63">
        <f t="shared" si="277"/>
        <v>0</v>
      </c>
      <c r="K551" s="35">
        <f t="shared" si="277"/>
        <v>0</v>
      </c>
      <c r="L551" s="35">
        <f t="shared" si="277"/>
        <v>0</v>
      </c>
      <c r="M551" s="35">
        <f t="shared" si="277"/>
        <v>370.65100000000001</v>
      </c>
      <c r="N551" s="78">
        <f t="shared" si="261"/>
        <v>100</v>
      </c>
    </row>
    <row r="552" spans="1:14" x14ac:dyDescent="0.25">
      <c r="A552" s="33" t="s">
        <v>28</v>
      </c>
      <c r="B552" s="33" t="s">
        <v>1399</v>
      </c>
      <c r="C552" s="33" t="s">
        <v>1757</v>
      </c>
      <c r="D552" s="33" t="s">
        <v>30</v>
      </c>
      <c r="E552" s="34" t="s">
        <v>554</v>
      </c>
      <c r="F552" s="35">
        <v>370.65100000000001</v>
      </c>
      <c r="G552" s="35">
        <v>370.65100000000001</v>
      </c>
      <c r="H552" s="35">
        <v>100</v>
      </c>
      <c r="I552" s="63">
        <v>0</v>
      </c>
      <c r="J552" s="63">
        <v>0</v>
      </c>
      <c r="K552" s="35">
        <v>0</v>
      </c>
      <c r="L552" s="35">
        <v>0</v>
      </c>
      <c r="M552" s="35">
        <v>370.65100000000001</v>
      </c>
      <c r="N552" s="78">
        <f t="shared" si="261"/>
        <v>100</v>
      </c>
    </row>
    <row r="553" spans="1:14" ht="31.5" x14ac:dyDescent="0.25">
      <c r="A553" s="33" t="s">
        <v>28</v>
      </c>
      <c r="B553" s="33" t="s">
        <v>1399</v>
      </c>
      <c r="C553" s="33" t="s">
        <v>81</v>
      </c>
      <c r="D553" s="33"/>
      <c r="E553" s="34" t="s">
        <v>619</v>
      </c>
      <c r="F553" s="35">
        <f t="shared" ref="F553:M554" si="278">F554</f>
        <v>9187.07</v>
      </c>
      <c r="G553" s="35">
        <f t="shared" si="278"/>
        <v>9187.07</v>
      </c>
      <c r="H553" s="35">
        <f t="shared" si="278"/>
        <v>4987.6149999999998</v>
      </c>
      <c r="I553" s="63">
        <f t="shared" si="278"/>
        <v>0</v>
      </c>
      <c r="J553" s="63">
        <f t="shared" si="278"/>
        <v>0</v>
      </c>
      <c r="K553" s="35">
        <f t="shared" si="278"/>
        <v>0</v>
      </c>
      <c r="L553" s="35">
        <f t="shared" si="278"/>
        <v>0</v>
      </c>
      <c r="M553" s="35">
        <f t="shared" si="278"/>
        <v>9187.07</v>
      </c>
      <c r="N553" s="78">
        <f t="shared" si="261"/>
        <v>100</v>
      </c>
    </row>
    <row r="554" spans="1:14" ht="31.5" x14ac:dyDescent="0.25">
      <c r="A554" s="33" t="s">
        <v>28</v>
      </c>
      <c r="B554" s="33" t="s">
        <v>1399</v>
      </c>
      <c r="C554" s="33" t="s">
        <v>81</v>
      </c>
      <c r="D554" s="33" t="s">
        <v>18</v>
      </c>
      <c r="E554" s="34" t="s">
        <v>552</v>
      </c>
      <c r="F554" s="35">
        <f t="shared" si="278"/>
        <v>9187.07</v>
      </c>
      <c r="G554" s="35">
        <f t="shared" si="278"/>
        <v>9187.07</v>
      </c>
      <c r="H554" s="35">
        <f t="shared" si="278"/>
        <v>4987.6149999999998</v>
      </c>
      <c r="I554" s="63">
        <f t="shared" si="278"/>
        <v>0</v>
      </c>
      <c r="J554" s="63">
        <f t="shared" si="278"/>
        <v>0</v>
      </c>
      <c r="K554" s="35">
        <f t="shared" si="278"/>
        <v>0</v>
      </c>
      <c r="L554" s="35">
        <f t="shared" si="278"/>
        <v>0</v>
      </c>
      <c r="M554" s="35">
        <f t="shared" si="278"/>
        <v>9187.07</v>
      </c>
      <c r="N554" s="78">
        <f t="shared" si="261"/>
        <v>100</v>
      </c>
    </row>
    <row r="555" spans="1:14" x14ac:dyDescent="0.25">
      <c r="A555" s="33" t="s">
        <v>28</v>
      </c>
      <c r="B555" s="33" t="s">
        <v>1399</v>
      </c>
      <c r="C555" s="33" t="s">
        <v>81</v>
      </c>
      <c r="D555" s="33" t="s">
        <v>30</v>
      </c>
      <c r="E555" s="34" t="s">
        <v>554</v>
      </c>
      <c r="F555" s="35">
        <f>43581.2-34394.13</f>
        <v>9187.07</v>
      </c>
      <c r="G555" s="35">
        <v>9187.07</v>
      </c>
      <c r="H555" s="35">
        <v>4987.6149999999998</v>
      </c>
      <c r="I555" s="63">
        <v>0</v>
      </c>
      <c r="J555" s="63">
        <v>0</v>
      </c>
      <c r="K555" s="35">
        <v>0</v>
      </c>
      <c r="L555" s="35">
        <v>0</v>
      </c>
      <c r="M555" s="35">
        <v>9187.07</v>
      </c>
      <c r="N555" s="78">
        <f t="shared" si="261"/>
        <v>100</v>
      </c>
    </row>
    <row r="556" spans="1:14" x14ac:dyDescent="0.25">
      <c r="A556" s="33" t="s">
        <v>28</v>
      </c>
      <c r="B556" s="33" t="s">
        <v>1399</v>
      </c>
      <c r="C556" s="33" t="s">
        <v>82</v>
      </c>
      <c r="D556" s="33"/>
      <c r="E556" s="34" t="s">
        <v>613</v>
      </c>
      <c r="F556" s="35">
        <f t="shared" ref="F556:M556" si="279">F557</f>
        <v>64256.916000000005</v>
      </c>
      <c r="G556" s="35">
        <f t="shared" si="279"/>
        <v>64256.915999999997</v>
      </c>
      <c r="H556" s="35">
        <f t="shared" si="279"/>
        <v>14534.300000000001</v>
      </c>
      <c r="I556" s="63">
        <f t="shared" si="279"/>
        <v>0</v>
      </c>
      <c r="J556" s="63">
        <f t="shared" si="279"/>
        <v>0</v>
      </c>
      <c r="K556" s="35">
        <f t="shared" si="279"/>
        <v>0</v>
      </c>
      <c r="L556" s="35">
        <f t="shared" si="279"/>
        <v>0</v>
      </c>
      <c r="M556" s="35">
        <f t="shared" si="279"/>
        <v>64256.915999999997</v>
      </c>
      <c r="N556" s="78">
        <f t="shared" si="261"/>
        <v>100</v>
      </c>
    </row>
    <row r="557" spans="1:14" ht="31.5" x14ac:dyDescent="0.25">
      <c r="A557" s="33" t="s">
        <v>28</v>
      </c>
      <c r="B557" s="33" t="s">
        <v>1399</v>
      </c>
      <c r="C557" s="33" t="s">
        <v>82</v>
      </c>
      <c r="D557" s="33" t="s">
        <v>18</v>
      </c>
      <c r="E557" s="34" t="s">
        <v>552</v>
      </c>
      <c r="F557" s="35">
        <f>F558+F559</f>
        <v>64256.916000000005</v>
      </c>
      <c r="G557" s="35">
        <f>G558+G559</f>
        <v>64256.915999999997</v>
      </c>
      <c r="H557" s="35">
        <f t="shared" ref="H557:M557" si="280">H558+H559</f>
        <v>14534.300000000001</v>
      </c>
      <c r="I557" s="63">
        <f t="shared" si="280"/>
        <v>0</v>
      </c>
      <c r="J557" s="63">
        <f t="shared" si="280"/>
        <v>0</v>
      </c>
      <c r="K557" s="35">
        <f t="shared" si="280"/>
        <v>0</v>
      </c>
      <c r="L557" s="35">
        <f t="shared" si="280"/>
        <v>0</v>
      </c>
      <c r="M557" s="35">
        <f t="shared" si="280"/>
        <v>64256.915999999997</v>
      </c>
      <c r="N557" s="78">
        <f t="shared" si="261"/>
        <v>100</v>
      </c>
    </row>
    <row r="558" spans="1:14" x14ac:dyDescent="0.25">
      <c r="A558" s="33" t="s">
        <v>28</v>
      </c>
      <c r="B558" s="33" t="s">
        <v>1399</v>
      </c>
      <c r="C558" s="33" t="s">
        <v>82</v>
      </c>
      <c r="D558" s="33" t="s">
        <v>54</v>
      </c>
      <c r="E558" s="34" t="s">
        <v>553</v>
      </c>
      <c r="F558" s="35">
        <f>1710.8+23006.88+7493.462+6488.3</f>
        <v>38699.442000000003</v>
      </c>
      <c r="G558" s="35">
        <v>38699.442000000003</v>
      </c>
      <c r="H558" s="35">
        <v>12832.6</v>
      </c>
      <c r="I558" s="63">
        <v>0</v>
      </c>
      <c r="J558" s="63">
        <v>0</v>
      </c>
      <c r="K558" s="35">
        <v>0</v>
      </c>
      <c r="L558" s="35">
        <v>0</v>
      </c>
      <c r="M558" s="35">
        <v>38699.442000000003</v>
      </c>
      <c r="N558" s="78">
        <f t="shared" si="261"/>
        <v>100</v>
      </c>
    </row>
    <row r="559" spans="1:14" x14ac:dyDescent="0.25">
      <c r="A559" s="33" t="s">
        <v>28</v>
      </c>
      <c r="B559" s="33" t="s">
        <v>1399</v>
      </c>
      <c r="C559" s="33" t="s">
        <v>82</v>
      </c>
      <c r="D559" s="33" t="s">
        <v>30</v>
      </c>
      <c r="E559" s="34" t="s">
        <v>554</v>
      </c>
      <c r="F559" s="35">
        <f>2638.9+14917.574+8001</f>
        <v>25557.474000000002</v>
      </c>
      <c r="G559" s="35">
        <v>25557.473999999998</v>
      </c>
      <c r="H559" s="35">
        <v>1701.7</v>
      </c>
      <c r="I559" s="63">
        <v>0</v>
      </c>
      <c r="J559" s="63">
        <v>0</v>
      </c>
      <c r="K559" s="35">
        <v>0</v>
      </c>
      <c r="L559" s="35">
        <v>0</v>
      </c>
      <c r="M559" s="35">
        <v>25557.473999999998</v>
      </c>
      <c r="N559" s="78">
        <f t="shared" si="261"/>
        <v>100</v>
      </c>
    </row>
    <row r="560" spans="1:14" ht="31.5" x14ac:dyDescent="0.25">
      <c r="A560" s="33" t="s">
        <v>28</v>
      </c>
      <c r="B560" s="33" t="s">
        <v>1399</v>
      </c>
      <c r="C560" s="33" t="s">
        <v>83</v>
      </c>
      <c r="D560" s="33"/>
      <c r="E560" s="34" t="s">
        <v>620</v>
      </c>
      <c r="F560" s="35">
        <f t="shared" ref="F560:M560" si="281">F561</f>
        <v>186901.6</v>
      </c>
      <c r="G560" s="35">
        <f t="shared" si="281"/>
        <v>186901.6</v>
      </c>
      <c r="H560" s="35">
        <f t="shared" si="281"/>
        <v>151255.541</v>
      </c>
      <c r="I560" s="63">
        <f t="shared" si="281"/>
        <v>0</v>
      </c>
      <c r="J560" s="63">
        <f t="shared" si="281"/>
        <v>0</v>
      </c>
      <c r="K560" s="35">
        <f t="shared" si="281"/>
        <v>0</v>
      </c>
      <c r="L560" s="35">
        <f t="shared" si="281"/>
        <v>0</v>
      </c>
      <c r="M560" s="35">
        <f t="shared" si="281"/>
        <v>186901.6</v>
      </c>
      <c r="N560" s="78">
        <f t="shared" si="261"/>
        <v>100</v>
      </c>
    </row>
    <row r="561" spans="1:14" ht="31.5" x14ac:dyDescent="0.25">
      <c r="A561" s="33" t="s">
        <v>28</v>
      </c>
      <c r="B561" s="33" t="s">
        <v>1399</v>
      </c>
      <c r="C561" s="33" t="s">
        <v>83</v>
      </c>
      <c r="D561" s="33" t="s">
        <v>18</v>
      </c>
      <c r="E561" s="34" t="s">
        <v>552</v>
      </c>
      <c r="F561" s="35">
        <f>F562+F563</f>
        <v>186901.6</v>
      </c>
      <c r="G561" s="35">
        <f>G562+G563</f>
        <v>186901.6</v>
      </c>
      <c r="H561" s="35">
        <f t="shared" ref="H561:M561" si="282">H562+H563</f>
        <v>151255.541</v>
      </c>
      <c r="I561" s="63">
        <f t="shared" si="282"/>
        <v>0</v>
      </c>
      <c r="J561" s="63">
        <f t="shared" si="282"/>
        <v>0</v>
      </c>
      <c r="K561" s="35">
        <f t="shared" si="282"/>
        <v>0</v>
      </c>
      <c r="L561" s="35">
        <f t="shared" si="282"/>
        <v>0</v>
      </c>
      <c r="M561" s="35">
        <f t="shared" si="282"/>
        <v>186901.6</v>
      </c>
      <c r="N561" s="78">
        <f t="shared" si="261"/>
        <v>100</v>
      </c>
    </row>
    <row r="562" spans="1:14" x14ac:dyDescent="0.25">
      <c r="A562" s="33" t="s">
        <v>28</v>
      </c>
      <c r="B562" s="33" t="s">
        <v>1399</v>
      </c>
      <c r="C562" s="33" t="s">
        <v>83</v>
      </c>
      <c r="D562" s="33" t="s">
        <v>54</v>
      </c>
      <c r="E562" s="34" t="s">
        <v>553</v>
      </c>
      <c r="F562" s="35">
        <v>10996</v>
      </c>
      <c r="G562" s="35">
        <v>10996</v>
      </c>
      <c r="H562" s="35">
        <v>9442.9</v>
      </c>
      <c r="I562" s="63">
        <v>0</v>
      </c>
      <c r="J562" s="63">
        <v>0</v>
      </c>
      <c r="K562" s="35">
        <v>0</v>
      </c>
      <c r="L562" s="35">
        <v>0</v>
      </c>
      <c r="M562" s="35">
        <v>10996</v>
      </c>
      <c r="N562" s="78">
        <f t="shared" si="261"/>
        <v>100</v>
      </c>
    </row>
    <row r="563" spans="1:14" x14ac:dyDescent="0.25">
      <c r="A563" s="33" t="s">
        <v>28</v>
      </c>
      <c r="B563" s="33" t="s">
        <v>1399</v>
      </c>
      <c r="C563" s="33" t="s">
        <v>83</v>
      </c>
      <c r="D563" s="33" t="s">
        <v>30</v>
      </c>
      <c r="E563" s="34" t="s">
        <v>554</v>
      </c>
      <c r="F563" s="35">
        <v>175905.6</v>
      </c>
      <c r="G563" s="35">
        <v>175905.6</v>
      </c>
      <c r="H563" s="35">
        <v>141812.641</v>
      </c>
      <c r="I563" s="63">
        <v>0</v>
      </c>
      <c r="J563" s="63">
        <v>0</v>
      </c>
      <c r="K563" s="35">
        <v>0</v>
      </c>
      <c r="L563" s="35">
        <v>0</v>
      </c>
      <c r="M563" s="35">
        <v>175905.6</v>
      </c>
      <c r="N563" s="78">
        <f t="shared" si="261"/>
        <v>100</v>
      </c>
    </row>
    <row r="564" spans="1:14" x14ac:dyDescent="0.25">
      <c r="A564" s="33" t="s">
        <v>28</v>
      </c>
      <c r="B564" s="33" t="s">
        <v>1399</v>
      </c>
      <c r="C564" s="33" t="s">
        <v>84</v>
      </c>
      <c r="D564" s="33"/>
      <c r="E564" s="34" t="s">
        <v>621</v>
      </c>
      <c r="F564" s="35">
        <f t="shared" ref="F564:M565" si="283">F565</f>
        <v>99083.6</v>
      </c>
      <c r="G564" s="35">
        <f t="shared" si="283"/>
        <v>99083.6</v>
      </c>
      <c r="H564" s="35">
        <f t="shared" si="283"/>
        <v>71300</v>
      </c>
      <c r="I564" s="63">
        <f t="shared" si="283"/>
        <v>0</v>
      </c>
      <c r="J564" s="63">
        <f t="shared" si="283"/>
        <v>0</v>
      </c>
      <c r="K564" s="35">
        <f t="shared" si="283"/>
        <v>0</v>
      </c>
      <c r="L564" s="35">
        <f t="shared" si="283"/>
        <v>0</v>
      </c>
      <c r="M564" s="35">
        <f t="shared" si="283"/>
        <v>99083.6</v>
      </c>
      <c r="N564" s="78">
        <f t="shared" si="261"/>
        <v>100</v>
      </c>
    </row>
    <row r="565" spans="1:14" ht="31.5" x14ac:dyDescent="0.25">
      <c r="A565" s="33" t="s">
        <v>28</v>
      </c>
      <c r="B565" s="33" t="s">
        <v>1399</v>
      </c>
      <c r="C565" s="33" t="s">
        <v>84</v>
      </c>
      <c r="D565" s="33" t="s">
        <v>18</v>
      </c>
      <c r="E565" s="34" t="s">
        <v>552</v>
      </c>
      <c r="F565" s="35">
        <f>F566</f>
        <v>99083.6</v>
      </c>
      <c r="G565" s="35">
        <f>G566</f>
        <v>99083.6</v>
      </c>
      <c r="H565" s="35">
        <f t="shared" si="283"/>
        <v>71300</v>
      </c>
      <c r="I565" s="63">
        <f t="shared" si="283"/>
        <v>0</v>
      </c>
      <c r="J565" s="63">
        <f t="shared" si="283"/>
        <v>0</v>
      </c>
      <c r="K565" s="35">
        <f t="shared" si="283"/>
        <v>0</v>
      </c>
      <c r="L565" s="35">
        <f t="shared" si="283"/>
        <v>0</v>
      </c>
      <c r="M565" s="35">
        <f t="shared" si="283"/>
        <v>99083.6</v>
      </c>
      <c r="N565" s="78">
        <f t="shared" si="261"/>
        <v>100</v>
      </c>
    </row>
    <row r="566" spans="1:14" x14ac:dyDescent="0.25">
      <c r="A566" s="33" t="s">
        <v>28</v>
      </c>
      <c r="B566" s="33" t="s">
        <v>1399</v>
      </c>
      <c r="C566" s="33" t="s">
        <v>84</v>
      </c>
      <c r="D566" s="33" t="s">
        <v>54</v>
      </c>
      <c r="E566" s="34" t="s">
        <v>553</v>
      </c>
      <c r="F566" s="35">
        <v>99083.6</v>
      </c>
      <c r="G566" s="35">
        <v>99083.6</v>
      </c>
      <c r="H566" s="35">
        <v>71300</v>
      </c>
      <c r="I566" s="63">
        <v>0</v>
      </c>
      <c r="J566" s="63">
        <v>0</v>
      </c>
      <c r="K566" s="35">
        <v>0</v>
      </c>
      <c r="L566" s="35">
        <v>0</v>
      </c>
      <c r="M566" s="35">
        <v>99083.6</v>
      </c>
      <c r="N566" s="78">
        <f t="shared" si="261"/>
        <v>100</v>
      </c>
    </row>
    <row r="567" spans="1:14" x14ac:dyDescent="0.25">
      <c r="A567" s="33" t="s">
        <v>28</v>
      </c>
      <c r="B567" s="33" t="s">
        <v>1399</v>
      </c>
      <c r="C567" s="33" t="s">
        <v>1773</v>
      </c>
      <c r="D567" s="33"/>
      <c r="E567" s="34" t="s">
        <v>1774</v>
      </c>
      <c r="F567" s="35">
        <v>0</v>
      </c>
      <c r="G567" s="35">
        <f>G568</f>
        <v>50</v>
      </c>
      <c r="H567" s="35">
        <f t="shared" ref="H567:M568" si="284">H568</f>
        <v>50</v>
      </c>
      <c r="I567" s="63">
        <f t="shared" si="284"/>
        <v>50</v>
      </c>
      <c r="J567" s="63">
        <f t="shared" si="284"/>
        <v>50</v>
      </c>
      <c r="K567" s="35">
        <f t="shared" si="284"/>
        <v>0</v>
      </c>
      <c r="L567" s="35">
        <f t="shared" si="284"/>
        <v>0</v>
      </c>
      <c r="M567" s="35">
        <f t="shared" si="284"/>
        <v>50</v>
      </c>
      <c r="N567" s="78">
        <f t="shared" si="261"/>
        <v>100</v>
      </c>
    </row>
    <row r="568" spans="1:14" ht="31.5" x14ac:dyDescent="0.25">
      <c r="A568" s="33" t="s">
        <v>28</v>
      </c>
      <c r="B568" s="33" t="s">
        <v>1399</v>
      </c>
      <c r="C568" s="33" t="s">
        <v>1773</v>
      </c>
      <c r="D568" s="33" t="s">
        <v>18</v>
      </c>
      <c r="E568" s="34" t="s">
        <v>552</v>
      </c>
      <c r="F568" s="35">
        <v>0</v>
      </c>
      <c r="G568" s="35">
        <f>G569</f>
        <v>50</v>
      </c>
      <c r="H568" s="35">
        <f t="shared" si="284"/>
        <v>50</v>
      </c>
      <c r="I568" s="63">
        <f t="shared" si="284"/>
        <v>50</v>
      </c>
      <c r="J568" s="63">
        <f t="shared" si="284"/>
        <v>50</v>
      </c>
      <c r="K568" s="35">
        <f t="shared" si="284"/>
        <v>0</v>
      </c>
      <c r="L568" s="35">
        <f t="shared" si="284"/>
        <v>0</v>
      </c>
      <c r="M568" s="35">
        <f t="shared" si="284"/>
        <v>50</v>
      </c>
      <c r="N568" s="78">
        <f t="shared" si="261"/>
        <v>100</v>
      </c>
    </row>
    <row r="569" spans="1:14" x14ac:dyDescent="0.25">
      <c r="A569" s="33" t="s">
        <v>28</v>
      </c>
      <c r="B569" s="33" t="s">
        <v>1399</v>
      </c>
      <c r="C569" s="33" t="s">
        <v>1773</v>
      </c>
      <c r="D569" s="33" t="s">
        <v>54</v>
      </c>
      <c r="E569" s="34" t="s">
        <v>553</v>
      </c>
      <c r="F569" s="35">
        <v>0</v>
      </c>
      <c r="G569" s="35">
        <v>50</v>
      </c>
      <c r="H569" s="35">
        <v>50</v>
      </c>
      <c r="I569" s="63">
        <v>50</v>
      </c>
      <c r="J569" s="63">
        <f>H569</f>
        <v>50</v>
      </c>
      <c r="K569" s="35">
        <v>0</v>
      </c>
      <c r="L569" s="35">
        <v>0</v>
      </c>
      <c r="M569" s="35">
        <v>50</v>
      </c>
      <c r="N569" s="78">
        <f t="shared" si="261"/>
        <v>100</v>
      </c>
    </row>
    <row r="570" spans="1:14" ht="63" x14ac:dyDescent="0.25">
      <c r="A570" s="33" t="s">
        <v>28</v>
      </c>
      <c r="B570" s="33" t="s">
        <v>1399</v>
      </c>
      <c r="C570" s="33" t="s">
        <v>38</v>
      </c>
      <c r="D570" s="33"/>
      <c r="E570" s="34" t="s">
        <v>622</v>
      </c>
      <c r="F570" s="35">
        <f>F571+F586</f>
        <v>152251.60500000001</v>
      </c>
      <c r="G570" s="35">
        <f>G571+G586</f>
        <v>153287.587</v>
      </c>
      <c r="H570" s="35">
        <f t="shared" ref="H570:M570" si="285">H571+H586</f>
        <v>101571.06593</v>
      </c>
      <c r="I570" s="63">
        <f t="shared" si="285"/>
        <v>11035.982</v>
      </c>
      <c r="J570" s="63">
        <f t="shared" si="285"/>
        <v>10000</v>
      </c>
      <c r="K570" s="35">
        <f t="shared" si="285"/>
        <v>0</v>
      </c>
      <c r="L570" s="35">
        <f t="shared" si="285"/>
        <v>0</v>
      </c>
      <c r="M570" s="35">
        <f t="shared" si="285"/>
        <v>153287.587</v>
      </c>
      <c r="N570" s="78">
        <f t="shared" si="261"/>
        <v>100</v>
      </c>
    </row>
    <row r="571" spans="1:14" ht="47.25" x14ac:dyDescent="0.25">
      <c r="A571" s="33" t="s">
        <v>28</v>
      </c>
      <c r="B571" s="33" t="s">
        <v>1399</v>
      </c>
      <c r="C571" s="33" t="s">
        <v>39</v>
      </c>
      <c r="D571" s="33"/>
      <c r="E571" s="34" t="s">
        <v>623</v>
      </c>
      <c r="F571" s="35">
        <f>F572+F575+F579</f>
        <v>142251.60500000001</v>
      </c>
      <c r="G571" s="35">
        <f>G572+G575+G579+G583</f>
        <v>143287.587</v>
      </c>
      <c r="H571" s="35">
        <f t="shared" ref="H571:M571" si="286">H572+H575+H579+H583</f>
        <v>91571.065929999997</v>
      </c>
      <c r="I571" s="63">
        <f t="shared" si="286"/>
        <v>1035.982</v>
      </c>
      <c r="J571" s="63">
        <f t="shared" si="286"/>
        <v>0</v>
      </c>
      <c r="K571" s="35">
        <f t="shared" si="286"/>
        <v>0</v>
      </c>
      <c r="L571" s="35">
        <f t="shared" si="286"/>
        <v>0</v>
      </c>
      <c r="M571" s="35">
        <f t="shared" si="286"/>
        <v>143287.587</v>
      </c>
      <c r="N571" s="78">
        <f t="shared" si="261"/>
        <v>100</v>
      </c>
    </row>
    <row r="572" spans="1:14" ht="31.5" x14ac:dyDescent="0.25">
      <c r="A572" s="33" t="s">
        <v>28</v>
      </c>
      <c r="B572" s="33" t="s">
        <v>1399</v>
      </c>
      <c r="C572" s="33" t="s">
        <v>85</v>
      </c>
      <c r="D572" s="33"/>
      <c r="E572" s="34" t="s">
        <v>624</v>
      </c>
      <c r="F572" s="35">
        <f t="shared" ref="F572:M573" si="287">F573</f>
        <v>17928.456999999999</v>
      </c>
      <c r="G572" s="35">
        <f t="shared" si="287"/>
        <v>17824.866999999998</v>
      </c>
      <c r="H572" s="35">
        <f t="shared" si="287"/>
        <v>14482.557000000001</v>
      </c>
      <c r="I572" s="63">
        <f t="shared" si="287"/>
        <v>0</v>
      </c>
      <c r="J572" s="63">
        <f t="shared" si="287"/>
        <v>0</v>
      </c>
      <c r="K572" s="35">
        <f t="shared" si="287"/>
        <v>0</v>
      </c>
      <c r="L572" s="35">
        <f t="shared" si="287"/>
        <v>0</v>
      </c>
      <c r="M572" s="35">
        <f t="shared" si="287"/>
        <v>17824.866999999998</v>
      </c>
      <c r="N572" s="78">
        <f t="shared" si="261"/>
        <v>100</v>
      </c>
    </row>
    <row r="573" spans="1:14" ht="31.5" x14ac:dyDescent="0.25">
      <c r="A573" s="33" t="s">
        <v>28</v>
      </c>
      <c r="B573" s="33" t="s">
        <v>1399</v>
      </c>
      <c r="C573" s="33" t="s">
        <v>85</v>
      </c>
      <c r="D573" s="33" t="s">
        <v>18</v>
      </c>
      <c r="E573" s="34" t="s">
        <v>552</v>
      </c>
      <c r="F573" s="35">
        <f t="shared" si="287"/>
        <v>17928.456999999999</v>
      </c>
      <c r="G573" s="35">
        <f t="shared" si="287"/>
        <v>17824.866999999998</v>
      </c>
      <c r="H573" s="35">
        <f t="shared" si="287"/>
        <v>14482.557000000001</v>
      </c>
      <c r="I573" s="63">
        <f t="shared" si="287"/>
        <v>0</v>
      </c>
      <c r="J573" s="63">
        <f t="shared" si="287"/>
        <v>0</v>
      </c>
      <c r="K573" s="35">
        <f t="shared" si="287"/>
        <v>0</v>
      </c>
      <c r="L573" s="35">
        <f t="shared" si="287"/>
        <v>0</v>
      </c>
      <c r="M573" s="35">
        <f t="shared" si="287"/>
        <v>17824.866999999998</v>
      </c>
      <c r="N573" s="78">
        <f t="shared" si="261"/>
        <v>100</v>
      </c>
    </row>
    <row r="574" spans="1:14" x14ac:dyDescent="0.25">
      <c r="A574" s="33" t="s">
        <v>28</v>
      </c>
      <c r="B574" s="33" t="s">
        <v>1399</v>
      </c>
      <c r="C574" s="33" t="s">
        <v>85</v>
      </c>
      <c r="D574" s="33" t="s">
        <v>30</v>
      </c>
      <c r="E574" s="34" t="s">
        <v>554</v>
      </c>
      <c r="F574" s="35">
        <v>17928.456999999999</v>
      </c>
      <c r="G574" s="35">
        <v>17824.866999999998</v>
      </c>
      <c r="H574" s="35">
        <v>14482.557000000001</v>
      </c>
      <c r="I574" s="63">
        <v>0</v>
      </c>
      <c r="J574" s="63">
        <v>0</v>
      </c>
      <c r="K574" s="35">
        <v>0</v>
      </c>
      <c r="L574" s="35">
        <v>0</v>
      </c>
      <c r="M574" s="35">
        <v>17824.866999999998</v>
      </c>
      <c r="N574" s="78">
        <f t="shared" si="261"/>
        <v>100</v>
      </c>
    </row>
    <row r="575" spans="1:14" ht="31.5" x14ac:dyDescent="0.25">
      <c r="A575" s="33" t="s">
        <v>28</v>
      </c>
      <c r="B575" s="33" t="s">
        <v>1399</v>
      </c>
      <c r="C575" s="33" t="s">
        <v>29</v>
      </c>
      <c r="D575" s="33"/>
      <c r="E575" s="34" t="s">
        <v>625</v>
      </c>
      <c r="F575" s="35">
        <f t="shared" ref="F575:M575" si="288">F576</f>
        <v>1244.2649999999999</v>
      </c>
      <c r="G575" s="35">
        <f t="shared" si="288"/>
        <v>1244.2649999999999</v>
      </c>
      <c r="H575" s="35">
        <f t="shared" si="288"/>
        <v>983.96499999999992</v>
      </c>
      <c r="I575" s="63">
        <f t="shared" si="288"/>
        <v>0</v>
      </c>
      <c r="J575" s="63">
        <f t="shared" si="288"/>
        <v>0</v>
      </c>
      <c r="K575" s="35">
        <f t="shared" si="288"/>
        <v>0</v>
      </c>
      <c r="L575" s="35">
        <f t="shared" si="288"/>
        <v>0</v>
      </c>
      <c r="M575" s="35">
        <f t="shared" si="288"/>
        <v>1244.2649999999999</v>
      </c>
      <c r="N575" s="78">
        <f t="shared" si="261"/>
        <v>100</v>
      </c>
    </row>
    <row r="576" spans="1:14" ht="31.5" x14ac:dyDescent="0.25">
      <c r="A576" s="33" t="s">
        <v>28</v>
      </c>
      <c r="B576" s="33" t="s">
        <v>1399</v>
      </c>
      <c r="C576" s="33" t="s">
        <v>29</v>
      </c>
      <c r="D576" s="33" t="s">
        <v>18</v>
      </c>
      <c r="E576" s="34" t="s">
        <v>552</v>
      </c>
      <c r="F576" s="35">
        <f>F577+F578</f>
        <v>1244.2649999999999</v>
      </c>
      <c r="G576" s="35">
        <f>G577+G578</f>
        <v>1244.2649999999999</v>
      </c>
      <c r="H576" s="35">
        <f t="shared" ref="H576:M576" si="289">H577+H578</f>
        <v>983.96499999999992</v>
      </c>
      <c r="I576" s="63">
        <f t="shared" si="289"/>
        <v>0</v>
      </c>
      <c r="J576" s="63">
        <f t="shared" si="289"/>
        <v>0</v>
      </c>
      <c r="K576" s="35">
        <f t="shared" si="289"/>
        <v>0</v>
      </c>
      <c r="L576" s="35">
        <f t="shared" si="289"/>
        <v>0</v>
      </c>
      <c r="M576" s="35">
        <f t="shared" si="289"/>
        <v>1244.2649999999999</v>
      </c>
      <c r="N576" s="78">
        <f t="shared" si="261"/>
        <v>100</v>
      </c>
    </row>
    <row r="577" spans="1:14" x14ac:dyDescent="0.25">
      <c r="A577" s="33" t="s">
        <v>28</v>
      </c>
      <c r="B577" s="33" t="s">
        <v>1399</v>
      </c>
      <c r="C577" s="33" t="s">
        <v>29</v>
      </c>
      <c r="D577" s="33" t="s">
        <v>54</v>
      </c>
      <c r="E577" s="34" t="s">
        <v>553</v>
      </c>
      <c r="F577" s="35">
        <v>847.9</v>
      </c>
      <c r="G577" s="35">
        <v>847.9</v>
      </c>
      <c r="H577" s="35">
        <v>636.29999999999995</v>
      </c>
      <c r="I577" s="63">
        <v>0</v>
      </c>
      <c r="J577" s="63">
        <v>0</v>
      </c>
      <c r="K577" s="35">
        <v>0</v>
      </c>
      <c r="L577" s="35">
        <v>0</v>
      </c>
      <c r="M577" s="35">
        <v>847.9</v>
      </c>
      <c r="N577" s="78">
        <f t="shared" si="261"/>
        <v>100</v>
      </c>
    </row>
    <row r="578" spans="1:14" x14ac:dyDescent="0.25">
      <c r="A578" s="33" t="s">
        <v>28</v>
      </c>
      <c r="B578" s="33" t="s">
        <v>1399</v>
      </c>
      <c r="C578" s="33" t="s">
        <v>29</v>
      </c>
      <c r="D578" s="33" t="s">
        <v>30</v>
      </c>
      <c r="E578" s="34" t="s">
        <v>554</v>
      </c>
      <c r="F578" s="35">
        <v>396.36500000000001</v>
      </c>
      <c r="G578" s="35">
        <v>396.36500000000001</v>
      </c>
      <c r="H578" s="35">
        <v>347.66500000000002</v>
      </c>
      <c r="I578" s="63">
        <v>0</v>
      </c>
      <c r="J578" s="63">
        <v>0</v>
      </c>
      <c r="K578" s="35">
        <v>0</v>
      </c>
      <c r="L578" s="35">
        <v>0</v>
      </c>
      <c r="M578" s="35">
        <v>396.36500000000001</v>
      </c>
      <c r="N578" s="78">
        <f t="shared" si="261"/>
        <v>100</v>
      </c>
    </row>
    <row r="579" spans="1:14" ht="47.25" x14ac:dyDescent="0.25">
      <c r="A579" s="33" t="s">
        <v>28</v>
      </c>
      <c r="B579" s="33" t="s">
        <v>1399</v>
      </c>
      <c r="C579" s="33" t="s">
        <v>31</v>
      </c>
      <c r="D579" s="33"/>
      <c r="E579" s="34" t="s">
        <v>1276</v>
      </c>
      <c r="F579" s="35">
        <f t="shared" ref="F579:M579" si="290">F580</f>
        <v>123078.883</v>
      </c>
      <c r="G579" s="35">
        <f t="shared" si="290"/>
        <v>123078.883</v>
      </c>
      <c r="H579" s="35">
        <f t="shared" si="290"/>
        <v>76104.54393</v>
      </c>
      <c r="I579" s="63">
        <f t="shared" si="290"/>
        <v>0</v>
      </c>
      <c r="J579" s="63">
        <f t="shared" si="290"/>
        <v>0</v>
      </c>
      <c r="K579" s="35">
        <f t="shared" si="290"/>
        <v>0</v>
      </c>
      <c r="L579" s="35">
        <f t="shared" si="290"/>
        <v>0</v>
      </c>
      <c r="M579" s="35">
        <f t="shared" si="290"/>
        <v>123078.883</v>
      </c>
      <c r="N579" s="78">
        <f t="shared" si="261"/>
        <v>100</v>
      </c>
    </row>
    <row r="580" spans="1:14" ht="31.5" x14ac:dyDescent="0.25">
      <c r="A580" s="33" t="s">
        <v>28</v>
      </c>
      <c r="B580" s="33" t="s">
        <v>1399</v>
      </c>
      <c r="C580" s="33" t="s">
        <v>31</v>
      </c>
      <c r="D580" s="33" t="s">
        <v>18</v>
      </c>
      <c r="E580" s="34" t="s">
        <v>552</v>
      </c>
      <c r="F580" s="35">
        <f>F581+F582</f>
        <v>123078.883</v>
      </c>
      <c r="G580" s="35">
        <f>G581+G582</f>
        <v>123078.883</v>
      </c>
      <c r="H580" s="35">
        <f t="shared" ref="H580:M580" si="291">H581+H582</f>
        <v>76104.54393</v>
      </c>
      <c r="I580" s="63">
        <f t="shared" si="291"/>
        <v>0</v>
      </c>
      <c r="J580" s="63">
        <f t="shared" si="291"/>
        <v>0</v>
      </c>
      <c r="K580" s="35">
        <f t="shared" si="291"/>
        <v>0</v>
      </c>
      <c r="L580" s="35">
        <f t="shared" si="291"/>
        <v>0</v>
      </c>
      <c r="M580" s="35">
        <f t="shared" si="291"/>
        <v>123078.883</v>
      </c>
      <c r="N580" s="78">
        <f t="shared" si="261"/>
        <v>100</v>
      </c>
    </row>
    <row r="581" spans="1:14" x14ac:dyDescent="0.25">
      <c r="A581" s="33" t="s">
        <v>28</v>
      </c>
      <c r="B581" s="33" t="s">
        <v>1399</v>
      </c>
      <c r="C581" s="33" t="s">
        <v>31</v>
      </c>
      <c r="D581" s="33" t="s">
        <v>54</v>
      </c>
      <c r="E581" s="34" t="s">
        <v>553</v>
      </c>
      <c r="F581" s="35">
        <v>5400</v>
      </c>
      <c r="G581" s="35">
        <v>6700</v>
      </c>
      <c r="H581" s="35">
        <v>5310</v>
      </c>
      <c r="I581" s="63">
        <v>0</v>
      </c>
      <c r="J581" s="63">
        <v>0</v>
      </c>
      <c r="K581" s="35">
        <v>0</v>
      </c>
      <c r="L581" s="35">
        <v>0</v>
      </c>
      <c r="M581" s="35">
        <v>6700</v>
      </c>
      <c r="N581" s="78">
        <f t="shared" si="261"/>
        <v>100</v>
      </c>
    </row>
    <row r="582" spans="1:14" x14ac:dyDescent="0.25">
      <c r="A582" s="33" t="s">
        <v>28</v>
      </c>
      <c r="B582" s="33" t="s">
        <v>1399</v>
      </c>
      <c r="C582" s="33" t="s">
        <v>31</v>
      </c>
      <c r="D582" s="33" t="s">
        <v>30</v>
      </c>
      <c r="E582" s="34" t="s">
        <v>554</v>
      </c>
      <c r="F582" s="35">
        <f>104608.8+12718.95+351.133</f>
        <v>117678.883</v>
      </c>
      <c r="G582" s="35">
        <v>116378.883</v>
      </c>
      <c r="H582" s="35">
        <v>70794.54393</v>
      </c>
      <c r="I582" s="63">
        <v>0</v>
      </c>
      <c r="J582" s="63">
        <v>0</v>
      </c>
      <c r="K582" s="35">
        <v>0</v>
      </c>
      <c r="L582" s="35">
        <v>0</v>
      </c>
      <c r="M582" s="35">
        <v>116378.883</v>
      </c>
      <c r="N582" s="78">
        <f t="shared" si="261"/>
        <v>100</v>
      </c>
    </row>
    <row r="583" spans="1:14" ht="110.25" x14ac:dyDescent="0.25">
      <c r="A583" s="33" t="s">
        <v>28</v>
      </c>
      <c r="B583" s="33" t="s">
        <v>1399</v>
      </c>
      <c r="C583" s="33" t="s">
        <v>1918</v>
      </c>
      <c r="D583" s="33"/>
      <c r="E583" s="57" t="s">
        <v>1919</v>
      </c>
      <c r="F583" s="35"/>
      <c r="G583" s="35">
        <f>G584</f>
        <v>1139.5719999999999</v>
      </c>
      <c r="H583" s="35">
        <f t="shared" ref="H583:M584" si="292">H584</f>
        <v>0</v>
      </c>
      <c r="I583" s="63">
        <f t="shared" si="292"/>
        <v>1035.982</v>
      </c>
      <c r="J583" s="63">
        <f t="shared" si="292"/>
        <v>0</v>
      </c>
      <c r="K583" s="35">
        <f t="shared" si="292"/>
        <v>0</v>
      </c>
      <c r="L583" s="35">
        <f t="shared" si="292"/>
        <v>0</v>
      </c>
      <c r="M583" s="35">
        <f t="shared" si="292"/>
        <v>1139.5719999999999</v>
      </c>
      <c r="N583" s="78">
        <f t="shared" si="261"/>
        <v>100</v>
      </c>
    </row>
    <row r="584" spans="1:14" ht="31.5" x14ac:dyDescent="0.25">
      <c r="A584" s="33" t="s">
        <v>28</v>
      </c>
      <c r="B584" s="33" t="s">
        <v>1399</v>
      </c>
      <c r="C584" s="33" t="s">
        <v>1918</v>
      </c>
      <c r="D584" s="33" t="s">
        <v>18</v>
      </c>
      <c r="E584" s="34" t="s">
        <v>552</v>
      </c>
      <c r="F584" s="35"/>
      <c r="G584" s="35">
        <f>G585</f>
        <v>1139.5719999999999</v>
      </c>
      <c r="H584" s="35">
        <f t="shared" si="292"/>
        <v>0</v>
      </c>
      <c r="I584" s="63">
        <f t="shared" si="292"/>
        <v>1035.982</v>
      </c>
      <c r="J584" s="63">
        <f t="shared" si="292"/>
        <v>0</v>
      </c>
      <c r="K584" s="35">
        <f t="shared" si="292"/>
        <v>0</v>
      </c>
      <c r="L584" s="35">
        <f t="shared" si="292"/>
        <v>0</v>
      </c>
      <c r="M584" s="35">
        <f t="shared" si="292"/>
        <v>1139.5719999999999</v>
      </c>
      <c r="N584" s="78">
        <f t="shared" si="261"/>
        <v>100</v>
      </c>
    </row>
    <row r="585" spans="1:14" x14ac:dyDescent="0.25">
      <c r="A585" s="33" t="s">
        <v>28</v>
      </c>
      <c r="B585" s="33" t="s">
        <v>1399</v>
      </c>
      <c r="C585" s="33" t="s">
        <v>1918</v>
      </c>
      <c r="D585" s="33" t="s">
        <v>30</v>
      </c>
      <c r="E585" s="34" t="s">
        <v>554</v>
      </c>
      <c r="F585" s="35"/>
      <c r="G585" s="35">
        <v>1139.5719999999999</v>
      </c>
      <c r="H585" s="35">
        <v>0</v>
      </c>
      <c r="I585" s="63">
        <v>1035.982</v>
      </c>
      <c r="J585" s="63">
        <v>0</v>
      </c>
      <c r="K585" s="35">
        <v>0</v>
      </c>
      <c r="L585" s="35">
        <v>0</v>
      </c>
      <c r="M585" s="35">
        <v>1139.5719999999999</v>
      </c>
      <c r="N585" s="78">
        <f t="shared" si="261"/>
        <v>100</v>
      </c>
    </row>
    <row r="586" spans="1:14" ht="31.5" x14ac:dyDescent="0.25">
      <c r="A586" s="33" t="s">
        <v>28</v>
      </c>
      <c r="B586" s="33" t="s">
        <v>1399</v>
      </c>
      <c r="C586" s="33" t="s">
        <v>1815</v>
      </c>
      <c r="D586" s="33"/>
      <c r="E586" s="34" t="s">
        <v>1817</v>
      </c>
      <c r="F586" s="35">
        <f t="shared" ref="F586:G588" si="293">F587</f>
        <v>10000</v>
      </c>
      <c r="G586" s="35">
        <f t="shared" si="293"/>
        <v>10000</v>
      </c>
      <c r="H586" s="35">
        <f t="shared" ref="H586:M588" si="294">H587</f>
        <v>10000</v>
      </c>
      <c r="I586" s="63">
        <f t="shared" si="294"/>
        <v>10000</v>
      </c>
      <c r="J586" s="63">
        <f t="shared" si="294"/>
        <v>10000</v>
      </c>
      <c r="K586" s="35">
        <f t="shared" si="294"/>
        <v>0</v>
      </c>
      <c r="L586" s="35">
        <f t="shared" si="294"/>
        <v>0</v>
      </c>
      <c r="M586" s="35">
        <f t="shared" si="294"/>
        <v>10000</v>
      </c>
      <c r="N586" s="78">
        <f t="shared" ref="N586:N649" si="295">M586/G586*100</f>
        <v>100</v>
      </c>
    </row>
    <row r="587" spans="1:14" x14ac:dyDescent="0.25">
      <c r="A587" s="33" t="s">
        <v>28</v>
      </c>
      <c r="B587" s="33" t="s">
        <v>1399</v>
      </c>
      <c r="C587" s="33" t="s">
        <v>1816</v>
      </c>
      <c r="D587" s="33"/>
      <c r="E587" s="34" t="s">
        <v>1818</v>
      </c>
      <c r="F587" s="35">
        <f t="shared" si="293"/>
        <v>10000</v>
      </c>
      <c r="G587" s="35">
        <f t="shared" si="293"/>
        <v>10000</v>
      </c>
      <c r="H587" s="35">
        <f t="shared" si="294"/>
        <v>10000</v>
      </c>
      <c r="I587" s="63">
        <f t="shared" si="294"/>
        <v>10000</v>
      </c>
      <c r="J587" s="63">
        <f t="shared" si="294"/>
        <v>10000</v>
      </c>
      <c r="K587" s="35">
        <f t="shared" si="294"/>
        <v>0</v>
      </c>
      <c r="L587" s="35">
        <f t="shared" si="294"/>
        <v>0</v>
      </c>
      <c r="M587" s="35">
        <f t="shared" si="294"/>
        <v>10000</v>
      </c>
      <c r="N587" s="78">
        <f t="shared" si="295"/>
        <v>100</v>
      </c>
    </row>
    <row r="588" spans="1:14" ht="31.5" x14ac:dyDescent="0.25">
      <c r="A588" s="33" t="s">
        <v>28</v>
      </c>
      <c r="B588" s="33" t="s">
        <v>1399</v>
      </c>
      <c r="C588" s="33" t="s">
        <v>1816</v>
      </c>
      <c r="D588" s="33" t="s">
        <v>18</v>
      </c>
      <c r="E588" s="34" t="s">
        <v>552</v>
      </c>
      <c r="F588" s="35">
        <f t="shared" si="293"/>
        <v>10000</v>
      </c>
      <c r="G588" s="35">
        <f t="shared" si="293"/>
        <v>10000</v>
      </c>
      <c r="H588" s="35">
        <f t="shared" si="294"/>
        <v>10000</v>
      </c>
      <c r="I588" s="63">
        <f t="shared" si="294"/>
        <v>10000</v>
      </c>
      <c r="J588" s="63">
        <f t="shared" si="294"/>
        <v>10000</v>
      </c>
      <c r="K588" s="35">
        <f t="shared" si="294"/>
        <v>0</v>
      </c>
      <c r="L588" s="35">
        <f t="shared" si="294"/>
        <v>0</v>
      </c>
      <c r="M588" s="35">
        <f t="shared" si="294"/>
        <v>10000</v>
      </c>
      <c r="N588" s="78">
        <f t="shared" si="295"/>
        <v>100</v>
      </c>
    </row>
    <row r="589" spans="1:14" x14ac:dyDescent="0.25">
      <c r="A589" s="33" t="s">
        <v>28</v>
      </c>
      <c r="B589" s="33" t="s">
        <v>1399</v>
      </c>
      <c r="C589" s="33" t="s">
        <v>1816</v>
      </c>
      <c r="D589" s="33" t="s">
        <v>54</v>
      </c>
      <c r="E589" s="34" t="s">
        <v>553</v>
      </c>
      <c r="F589" s="35">
        <v>10000</v>
      </c>
      <c r="G589" s="35">
        <v>10000</v>
      </c>
      <c r="H589" s="35">
        <v>10000</v>
      </c>
      <c r="I589" s="63">
        <v>10000</v>
      </c>
      <c r="J589" s="63">
        <f>H589</f>
        <v>10000</v>
      </c>
      <c r="K589" s="35">
        <v>0</v>
      </c>
      <c r="L589" s="35">
        <v>0</v>
      </c>
      <c r="M589" s="35">
        <v>10000</v>
      </c>
      <c r="N589" s="78">
        <f t="shared" si="295"/>
        <v>100</v>
      </c>
    </row>
    <row r="590" spans="1:14" ht="31.5" x14ac:dyDescent="0.25">
      <c r="A590" s="33" t="s">
        <v>28</v>
      </c>
      <c r="B590" s="33" t="s">
        <v>1399</v>
      </c>
      <c r="C590" s="33" t="s">
        <v>94</v>
      </c>
      <c r="D590" s="33"/>
      <c r="E590" s="34" t="s">
        <v>634</v>
      </c>
      <c r="F590" s="35">
        <f t="shared" ref="F590:M590" si="296">F591</f>
        <v>6316.9339999999993</v>
      </c>
      <c r="G590" s="35">
        <f t="shared" si="296"/>
        <v>6316.9340000000002</v>
      </c>
      <c r="H590" s="35">
        <f t="shared" si="296"/>
        <v>4870.0999999999995</v>
      </c>
      <c r="I590" s="63">
        <f t="shared" si="296"/>
        <v>0</v>
      </c>
      <c r="J590" s="63">
        <f t="shared" si="296"/>
        <v>0</v>
      </c>
      <c r="K590" s="35">
        <f t="shared" si="296"/>
        <v>0</v>
      </c>
      <c r="L590" s="35">
        <f t="shared" si="296"/>
        <v>0</v>
      </c>
      <c r="M590" s="35">
        <f t="shared" si="296"/>
        <v>6316.9340000000002</v>
      </c>
      <c r="N590" s="78">
        <f t="shared" si="295"/>
        <v>100</v>
      </c>
    </row>
    <row r="591" spans="1:14" ht="47.25" x14ac:dyDescent="0.25">
      <c r="A591" s="33" t="s">
        <v>28</v>
      </c>
      <c r="B591" s="33" t="s">
        <v>1399</v>
      </c>
      <c r="C591" s="33" t="s">
        <v>95</v>
      </c>
      <c r="D591" s="33"/>
      <c r="E591" s="34" t="s">
        <v>635</v>
      </c>
      <c r="F591" s="35">
        <f>F592+F595</f>
        <v>6316.9339999999993</v>
      </c>
      <c r="G591" s="35">
        <f>G592+G595</f>
        <v>6316.9340000000002</v>
      </c>
      <c r="H591" s="35">
        <f t="shared" ref="H591:M591" si="297">H592+H595</f>
        <v>4870.0999999999995</v>
      </c>
      <c r="I591" s="63">
        <f t="shared" si="297"/>
        <v>0</v>
      </c>
      <c r="J591" s="63">
        <f t="shared" si="297"/>
        <v>0</v>
      </c>
      <c r="K591" s="35">
        <f t="shared" si="297"/>
        <v>0</v>
      </c>
      <c r="L591" s="35">
        <f t="shared" si="297"/>
        <v>0</v>
      </c>
      <c r="M591" s="35">
        <f t="shared" si="297"/>
        <v>6316.9340000000002</v>
      </c>
      <c r="N591" s="78">
        <f t="shared" si="295"/>
        <v>100</v>
      </c>
    </row>
    <row r="592" spans="1:14" ht="47.25" x14ac:dyDescent="0.25">
      <c r="A592" s="33" t="s">
        <v>28</v>
      </c>
      <c r="B592" s="33" t="s">
        <v>1399</v>
      </c>
      <c r="C592" s="33" t="s">
        <v>86</v>
      </c>
      <c r="D592" s="33"/>
      <c r="E592" s="34" t="s">
        <v>589</v>
      </c>
      <c r="F592" s="35">
        <f t="shared" ref="F592:M593" si="298">F593</f>
        <v>5597.7</v>
      </c>
      <c r="G592" s="35">
        <f t="shared" si="298"/>
        <v>5597.7</v>
      </c>
      <c r="H592" s="35">
        <f t="shared" si="298"/>
        <v>4797.7</v>
      </c>
      <c r="I592" s="63">
        <f t="shared" si="298"/>
        <v>0</v>
      </c>
      <c r="J592" s="63">
        <f t="shared" si="298"/>
        <v>0</v>
      </c>
      <c r="K592" s="35">
        <f t="shared" si="298"/>
        <v>0</v>
      </c>
      <c r="L592" s="35">
        <f t="shared" si="298"/>
        <v>0</v>
      </c>
      <c r="M592" s="35">
        <f t="shared" si="298"/>
        <v>5597.7</v>
      </c>
      <c r="N592" s="78">
        <f t="shared" si="295"/>
        <v>100</v>
      </c>
    </row>
    <row r="593" spans="1:14" ht="31.5" x14ac:dyDescent="0.25">
      <c r="A593" s="33" t="s">
        <v>28</v>
      </c>
      <c r="B593" s="33" t="s">
        <v>1399</v>
      </c>
      <c r="C593" s="33" t="s">
        <v>86</v>
      </c>
      <c r="D593" s="33" t="s">
        <v>18</v>
      </c>
      <c r="E593" s="34" t="s">
        <v>552</v>
      </c>
      <c r="F593" s="35">
        <f t="shared" si="298"/>
        <v>5597.7</v>
      </c>
      <c r="G593" s="35">
        <f t="shared" si="298"/>
        <v>5597.7</v>
      </c>
      <c r="H593" s="35">
        <f t="shared" si="298"/>
        <v>4797.7</v>
      </c>
      <c r="I593" s="63">
        <f t="shared" si="298"/>
        <v>0</v>
      </c>
      <c r="J593" s="63">
        <f t="shared" si="298"/>
        <v>0</v>
      </c>
      <c r="K593" s="35">
        <f t="shared" si="298"/>
        <v>0</v>
      </c>
      <c r="L593" s="35">
        <f t="shared" si="298"/>
        <v>0</v>
      </c>
      <c r="M593" s="35">
        <f t="shared" si="298"/>
        <v>5597.7</v>
      </c>
      <c r="N593" s="78">
        <f t="shared" si="295"/>
        <v>100</v>
      </c>
    </row>
    <row r="594" spans="1:14" x14ac:dyDescent="0.25">
      <c r="A594" s="33" t="s">
        <v>28</v>
      </c>
      <c r="B594" s="33" t="s">
        <v>1399</v>
      </c>
      <c r="C594" s="33" t="s">
        <v>86</v>
      </c>
      <c r="D594" s="33" t="s">
        <v>30</v>
      </c>
      <c r="E594" s="34" t="s">
        <v>554</v>
      </c>
      <c r="F594" s="35">
        <v>5597.7</v>
      </c>
      <c r="G594" s="35">
        <v>5597.7</v>
      </c>
      <c r="H594" s="35">
        <v>4797.7</v>
      </c>
      <c r="I594" s="63">
        <v>0</v>
      </c>
      <c r="J594" s="63">
        <v>0</v>
      </c>
      <c r="K594" s="35">
        <v>0</v>
      </c>
      <c r="L594" s="35">
        <v>0</v>
      </c>
      <c r="M594" s="35">
        <v>5597.7</v>
      </c>
      <c r="N594" s="78">
        <f t="shared" si="295"/>
        <v>100</v>
      </c>
    </row>
    <row r="595" spans="1:14" x14ac:dyDescent="0.25">
      <c r="A595" s="33" t="s">
        <v>28</v>
      </c>
      <c r="B595" s="33" t="s">
        <v>1399</v>
      </c>
      <c r="C595" s="33" t="s">
        <v>87</v>
      </c>
      <c r="D595" s="33"/>
      <c r="E595" s="34" t="s">
        <v>613</v>
      </c>
      <c r="F595" s="35">
        <f t="shared" ref="F595:M596" si="299">F596</f>
        <v>719.23399999999992</v>
      </c>
      <c r="G595" s="35">
        <f t="shared" si="299"/>
        <v>719.23400000000004</v>
      </c>
      <c r="H595" s="35">
        <f t="shared" si="299"/>
        <v>72.400000000000006</v>
      </c>
      <c r="I595" s="63">
        <f t="shared" si="299"/>
        <v>0</v>
      </c>
      <c r="J595" s="63">
        <f t="shared" si="299"/>
        <v>0</v>
      </c>
      <c r="K595" s="35">
        <f t="shared" si="299"/>
        <v>0</v>
      </c>
      <c r="L595" s="35">
        <f t="shared" si="299"/>
        <v>0</v>
      </c>
      <c r="M595" s="35">
        <f t="shared" si="299"/>
        <v>719.23400000000004</v>
      </c>
      <c r="N595" s="78">
        <f t="shared" si="295"/>
        <v>100</v>
      </c>
    </row>
    <row r="596" spans="1:14" ht="31.5" x14ac:dyDescent="0.25">
      <c r="A596" s="33" t="s">
        <v>28</v>
      </c>
      <c r="B596" s="33" t="s">
        <v>1399</v>
      </c>
      <c r="C596" s="33" t="s">
        <v>87</v>
      </c>
      <c r="D596" s="33" t="s">
        <v>18</v>
      </c>
      <c r="E596" s="34" t="s">
        <v>552</v>
      </c>
      <c r="F596" s="35">
        <f t="shared" si="299"/>
        <v>719.23399999999992</v>
      </c>
      <c r="G596" s="35">
        <f t="shared" si="299"/>
        <v>719.23400000000004</v>
      </c>
      <c r="H596" s="35">
        <f t="shared" si="299"/>
        <v>72.400000000000006</v>
      </c>
      <c r="I596" s="63">
        <f t="shared" si="299"/>
        <v>0</v>
      </c>
      <c r="J596" s="63">
        <f t="shared" si="299"/>
        <v>0</v>
      </c>
      <c r="K596" s="35">
        <f t="shared" si="299"/>
        <v>0</v>
      </c>
      <c r="L596" s="35">
        <f t="shared" si="299"/>
        <v>0</v>
      </c>
      <c r="M596" s="35">
        <f t="shared" si="299"/>
        <v>719.23400000000004</v>
      </c>
      <c r="N596" s="78">
        <f t="shared" si="295"/>
        <v>100</v>
      </c>
    </row>
    <row r="597" spans="1:14" x14ac:dyDescent="0.25">
      <c r="A597" s="33" t="s">
        <v>28</v>
      </c>
      <c r="B597" s="33" t="s">
        <v>1399</v>
      </c>
      <c r="C597" s="33" t="s">
        <v>87</v>
      </c>
      <c r="D597" s="33" t="s">
        <v>30</v>
      </c>
      <c r="E597" s="34" t="s">
        <v>554</v>
      </c>
      <c r="F597" s="35">
        <f>72.4+646.834</f>
        <v>719.23399999999992</v>
      </c>
      <c r="G597" s="35">
        <v>719.23400000000004</v>
      </c>
      <c r="H597" s="35">
        <v>72.400000000000006</v>
      </c>
      <c r="I597" s="63">
        <v>0</v>
      </c>
      <c r="J597" s="63">
        <v>0</v>
      </c>
      <c r="K597" s="35">
        <v>0</v>
      </c>
      <c r="L597" s="35">
        <v>0</v>
      </c>
      <c r="M597" s="35">
        <v>719.23400000000004</v>
      </c>
      <c r="N597" s="78">
        <f t="shared" si="295"/>
        <v>100</v>
      </c>
    </row>
    <row r="598" spans="1:14" ht="47.25" x14ac:dyDescent="0.25">
      <c r="A598" s="33" t="s">
        <v>28</v>
      </c>
      <c r="B598" s="33" t="s">
        <v>1399</v>
      </c>
      <c r="C598" s="33" t="s">
        <v>42</v>
      </c>
      <c r="D598" s="33"/>
      <c r="E598" s="34" t="s">
        <v>647</v>
      </c>
      <c r="F598" s="35">
        <f>F599+F604</f>
        <v>3154.7</v>
      </c>
      <c r="G598" s="35">
        <f>G599+G604</f>
        <v>3154.7</v>
      </c>
      <c r="H598" s="35">
        <f t="shared" ref="H598:M598" si="300">H599+H604</f>
        <v>2036.6999999999998</v>
      </c>
      <c r="I598" s="63">
        <f t="shared" si="300"/>
        <v>0</v>
      </c>
      <c r="J598" s="63">
        <f t="shared" si="300"/>
        <v>0</v>
      </c>
      <c r="K598" s="35">
        <f t="shared" si="300"/>
        <v>0</v>
      </c>
      <c r="L598" s="35">
        <f t="shared" si="300"/>
        <v>0</v>
      </c>
      <c r="M598" s="35">
        <f t="shared" si="300"/>
        <v>3154.7</v>
      </c>
      <c r="N598" s="78">
        <f t="shared" si="295"/>
        <v>100</v>
      </c>
    </row>
    <row r="599" spans="1:14" ht="63" x14ac:dyDescent="0.25">
      <c r="A599" s="33" t="s">
        <v>28</v>
      </c>
      <c r="B599" s="33" t="s">
        <v>1399</v>
      </c>
      <c r="C599" s="33" t="s">
        <v>96</v>
      </c>
      <c r="D599" s="33"/>
      <c r="E599" s="34" t="s">
        <v>648</v>
      </c>
      <c r="F599" s="35">
        <f t="shared" ref="F599:M602" si="301">F600</f>
        <v>1118</v>
      </c>
      <c r="G599" s="35">
        <f t="shared" si="301"/>
        <v>1118</v>
      </c>
      <c r="H599" s="35">
        <f t="shared" si="301"/>
        <v>0</v>
      </c>
      <c r="I599" s="63">
        <f t="shared" si="301"/>
        <v>0</v>
      </c>
      <c r="J599" s="63">
        <f t="shared" si="301"/>
        <v>0</v>
      </c>
      <c r="K599" s="35">
        <f t="shared" si="301"/>
        <v>0</v>
      </c>
      <c r="L599" s="35">
        <f t="shared" si="301"/>
        <v>0</v>
      </c>
      <c r="M599" s="35">
        <f t="shared" si="301"/>
        <v>1118</v>
      </c>
      <c r="N599" s="78">
        <f t="shared" si="295"/>
        <v>100</v>
      </c>
    </row>
    <row r="600" spans="1:14" ht="63" x14ac:dyDescent="0.25">
      <c r="A600" s="33" t="s">
        <v>28</v>
      </c>
      <c r="B600" s="33" t="s">
        <v>1399</v>
      </c>
      <c r="C600" s="33" t="s">
        <v>97</v>
      </c>
      <c r="D600" s="33"/>
      <c r="E600" s="34" t="s">
        <v>656</v>
      </c>
      <c r="F600" s="35">
        <f t="shared" si="301"/>
        <v>1118</v>
      </c>
      <c r="G600" s="35">
        <f t="shared" si="301"/>
        <v>1118</v>
      </c>
      <c r="H600" s="35">
        <f t="shared" si="301"/>
        <v>0</v>
      </c>
      <c r="I600" s="63">
        <f t="shared" si="301"/>
        <v>0</v>
      </c>
      <c r="J600" s="63">
        <f t="shared" si="301"/>
        <v>0</v>
      </c>
      <c r="K600" s="35">
        <f t="shared" si="301"/>
        <v>0</v>
      </c>
      <c r="L600" s="35">
        <f t="shared" si="301"/>
        <v>0</v>
      </c>
      <c r="M600" s="35">
        <f t="shared" si="301"/>
        <v>1118</v>
      </c>
      <c r="N600" s="78">
        <f t="shared" si="295"/>
        <v>100</v>
      </c>
    </row>
    <row r="601" spans="1:14" ht="31.5" x14ac:dyDescent="0.25">
      <c r="A601" s="33" t="s">
        <v>28</v>
      </c>
      <c r="B601" s="33" t="s">
        <v>1399</v>
      </c>
      <c r="C601" s="33" t="s">
        <v>88</v>
      </c>
      <c r="D601" s="33"/>
      <c r="E601" s="34" t="s">
        <v>657</v>
      </c>
      <c r="F601" s="35">
        <f t="shared" si="301"/>
        <v>1118</v>
      </c>
      <c r="G601" s="35">
        <f t="shared" si="301"/>
        <v>1118</v>
      </c>
      <c r="H601" s="35">
        <f t="shared" si="301"/>
        <v>0</v>
      </c>
      <c r="I601" s="63">
        <f t="shared" si="301"/>
        <v>0</v>
      </c>
      <c r="J601" s="63">
        <f t="shared" si="301"/>
        <v>0</v>
      </c>
      <c r="K601" s="35">
        <f t="shared" si="301"/>
        <v>0</v>
      </c>
      <c r="L601" s="35">
        <f t="shared" si="301"/>
        <v>0</v>
      </c>
      <c r="M601" s="35">
        <f t="shared" si="301"/>
        <v>1118</v>
      </c>
      <c r="N601" s="78">
        <f t="shared" si="295"/>
        <v>100</v>
      </c>
    </row>
    <row r="602" spans="1:14" ht="31.5" x14ac:dyDescent="0.25">
      <c r="A602" s="33" t="s">
        <v>28</v>
      </c>
      <c r="B602" s="33" t="s">
        <v>1399</v>
      </c>
      <c r="C602" s="33" t="s">
        <v>88</v>
      </c>
      <c r="D602" s="33" t="s">
        <v>18</v>
      </c>
      <c r="E602" s="34" t="s">
        <v>552</v>
      </c>
      <c r="F602" s="35">
        <f t="shared" si="301"/>
        <v>1118</v>
      </c>
      <c r="G602" s="35">
        <f t="shared" si="301"/>
        <v>1118</v>
      </c>
      <c r="H602" s="35">
        <f t="shared" si="301"/>
        <v>0</v>
      </c>
      <c r="I602" s="63">
        <f t="shared" si="301"/>
        <v>0</v>
      </c>
      <c r="J602" s="63">
        <f t="shared" si="301"/>
        <v>0</v>
      </c>
      <c r="K602" s="35">
        <f t="shared" si="301"/>
        <v>0</v>
      </c>
      <c r="L602" s="35">
        <f t="shared" si="301"/>
        <v>0</v>
      </c>
      <c r="M602" s="35">
        <f t="shared" si="301"/>
        <v>1118</v>
      </c>
      <c r="N602" s="78">
        <f t="shared" si="295"/>
        <v>100</v>
      </c>
    </row>
    <row r="603" spans="1:14" x14ac:dyDescent="0.25">
      <c r="A603" s="33" t="s">
        <v>28</v>
      </c>
      <c r="B603" s="33" t="s">
        <v>1399</v>
      </c>
      <c r="C603" s="33" t="s">
        <v>88</v>
      </c>
      <c r="D603" s="33" t="s">
        <v>30</v>
      </c>
      <c r="E603" s="34" t="s">
        <v>554</v>
      </c>
      <c r="F603" s="35">
        <v>1118</v>
      </c>
      <c r="G603" s="35">
        <v>1118</v>
      </c>
      <c r="H603" s="35">
        <v>0</v>
      </c>
      <c r="I603" s="63">
        <v>0</v>
      </c>
      <c r="J603" s="63">
        <v>0</v>
      </c>
      <c r="K603" s="35">
        <v>0</v>
      </c>
      <c r="L603" s="35">
        <v>0</v>
      </c>
      <c r="M603" s="35">
        <v>1118</v>
      </c>
      <c r="N603" s="78">
        <f t="shared" si="295"/>
        <v>100</v>
      </c>
    </row>
    <row r="604" spans="1:14" ht="31.5" x14ac:dyDescent="0.25">
      <c r="A604" s="33" t="s">
        <v>28</v>
      </c>
      <c r="B604" s="33" t="s">
        <v>1399</v>
      </c>
      <c r="C604" s="33" t="s">
        <v>43</v>
      </c>
      <c r="D604" s="33"/>
      <c r="E604" s="34" t="s">
        <v>660</v>
      </c>
      <c r="F604" s="35">
        <f t="shared" ref="F604:M606" si="302">F605</f>
        <v>2036.6999999999998</v>
      </c>
      <c r="G604" s="35">
        <f t="shared" si="302"/>
        <v>2036.6999999999998</v>
      </c>
      <c r="H604" s="35">
        <f t="shared" si="302"/>
        <v>2036.6999999999998</v>
      </c>
      <c r="I604" s="63">
        <f t="shared" si="302"/>
        <v>0</v>
      </c>
      <c r="J604" s="63">
        <f t="shared" si="302"/>
        <v>0</v>
      </c>
      <c r="K604" s="35">
        <f t="shared" si="302"/>
        <v>0</v>
      </c>
      <c r="L604" s="35">
        <f t="shared" si="302"/>
        <v>0</v>
      </c>
      <c r="M604" s="35">
        <f t="shared" si="302"/>
        <v>2036.6999999999998</v>
      </c>
      <c r="N604" s="78">
        <f t="shared" si="295"/>
        <v>100</v>
      </c>
    </row>
    <row r="605" spans="1:14" ht="78.75" x14ac:dyDescent="0.25">
      <c r="A605" s="33" t="s">
        <v>28</v>
      </c>
      <c r="B605" s="33" t="s">
        <v>1399</v>
      </c>
      <c r="C605" s="33" t="s">
        <v>44</v>
      </c>
      <c r="D605" s="33"/>
      <c r="E605" s="34" t="s">
        <v>661</v>
      </c>
      <c r="F605" s="35">
        <f t="shared" si="302"/>
        <v>2036.6999999999998</v>
      </c>
      <c r="G605" s="35">
        <f t="shared" si="302"/>
        <v>2036.6999999999998</v>
      </c>
      <c r="H605" s="35">
        <f t="shared" si="302"/>
        <v>2036.6999999999998</v>
      </c>
      <c r="I605" s="63">
        <f t="shared" si="302"/>
        <v>0</v>
      </c>
      <c r="J605" s="63">
        <f t="shared" si="302"/>
        <v>0</v>
      </c>
      <c r="K605" s="35">
        <f t="shared" si="302"/>
        <v>0</v>
      </c>
      <c r="L605" s="35">
        <f t="shared" si="302"/>
        <v>0</v>
      </c>
      <c r="M605" s="35">
        <f t="shared" si="302"/>
        <v>2036.6999999999998</v>
      </c>
      <c r="N605" s="78">
        <f t="shared" si="295"/>
        <v>100</v>
      </c>
    </row>
    <row r="606" spans="1:14" ht="31.5" x14ac:dyDescent="0.25">
      <c r="A606" s="33" t="s">
        <v>28</v>
      </c>
      <c r="B606" s="33" t="s">
        <v>1399</v>
      </c>
      <c r="C606" s="33" t="s">
        <v>36</v>
      </c>
      <c r="D606" s="33"/>
      <c r="E606" s="34" t="s">
        <v>1229</v>
      </c>
      <c r="F606" s="35">
        <f t="shared" si="302"/>
        <v>2036.6999999999998</v>
      </c>
      <c r="G606" s="35">
        <f t="shared" si="302"/>
        <v>2036.6999999999998</v>
      </c>
      <c r="H606" s="35">
        <f t="shared" si="302"/>
        <v>2036.6999999999998</v>
      </c>
      <c r="I606" s="63">
        <f t="shared" si="302"/>
        <v>0</v>
      </c>
      <c r="J606" s="63">
        <f t="shared" si="302"/>
        <v>0</v>
      </c>
      <c r="K606" s="35">
        <f t="shared" si="302"/>
        <v>0</v>
      </c>
      <c r="L606" s="35">
        <f t="shared" si="302"/>
        <v>0</v>
      </c>
      <c r="M606" s="35">
        <f t="shared" si="302"/>
        <v>2036.6999999999998</v>
      </c>
      <c r="N606" s="78">
        <f t="shared" si="295"/>
        <v>100</v>
      </c>
    </row>
    <row r="607" spans="1:14" ht="31.5" x14ac:dyDescent="0.25">
      <c r="A607" s="33" t="s">
        <v>28</v>
      </c>
      <c r="B607" s="33" t="s">
        <v>1399</v>
      </c>
      <c r="C607" s="33" t="s">
        <v>36</v>
      </c>
      <c r="D607" s="33" t="s">
        <v>18</v>
      </c>
      <c r="E607" s="34" t="s">
        <v>552</v>
      </c>
      <c r="F607" s="35">
        <f>F608+F609</f>
        <v>2036.6999999999998</v>
      </c>
      <c r="G607" s="35">
        <f>G608+G609</f>
        <v>2036.6999999999998</v>
      </c>
      <c r="H607" s="35">
        <f t="shared" ref="H607:M607" si="303">H608+H609</f>
        <v>2036.6999999999998</v>
      </c>
      <c r="I607" s="63">
        <f t="shared" si="303"/>
        <v>0</v>
      </c>
      <c r="J607" s="63">
        <f t="shared" si="303"/>
        <v>0</v>
      </c>
      <c r="K607" s="35">
        <f t="shared" si="303"/>
        <v>0</v>
      </c>
      <c r="L607" s="35">
        <f t="shared" si="303"/>
        <v>0</v>
      </c>
      <c r="M607" s="35">
        <f t="shared" si="303"/>
        <v>2036.6999999999998</v>
      </c>
      <c r="N607" s="78">
        <f t="shared" si="295"/>
        <v>100</v>
      </c>
    </row>
    <row r="608" spans="1:14" x14ac:dyDescent="0.25">
      <c r="A608" s="33" t="s">
        <v>28</v>
      </c>
      <c r="B608" s="33" t="s">
        <v>1399</v>
      </c>
      <c r="C608" s="33" t="s">
        <v>36</v>
      </c>
      <c r="D608" s="33" t="s">
        <v>54</v>
      </c>
      <c r="E608" s="34" t="s">
        <v>553</v>
      </c>
      <c r="F608" s="35">
        <v>759.6</v>
      </c>
      <c r="G608" s="35">
        <v>759.6</v>
      </c>
      <c r="H608" s="35">
        <v>759.6</v>
      </c>
      <c r="I608" s="63">
        <v>0</v>
      </c>
      <c r="J608" s="63">
        <v>0</v>
      </c>
      <c r="K608" s="35">
        <v>0</v>
      </c>
      <c r="L608" s="35">
        <v>0</v>
      </c>
      <c r="M608" s="35">
        <v>759.6</v>
      </c>
      <c r="N608" s="78">
        <f t="shared" si="295"/>
        <v>100</v>
      </c>
    </row>
    <row r="609" spans="1:14" x14ac:dyDescent="0.25">
      <c r="A609" s="33" t="s">
        <v>28</v>
      </c>
      <c r="B609" s="33" t="s">
        <v>1399</v>
      </c>
      <c r="C609" s="33" t="s">
        <v>36</v>
      </c>
      <c r="D609" s="33" t="s">
        <v>30</v>
      </c>
      <c r="E609" s="34" t="s">
        <v>554</v>
      </c>
      <c r="F609" s="35">
        <v>1277.0999999999999</v>
      </c>
      <c r="G609" s="35">
        <v>1277.0999999999999</v>
      </c>
      <c r="H609" s="35">
        <v>1277.0999999999999</v>
      </c>
      <c r="I609" s="63">
        <v>0</v>
      </c>
      <c r="J609" s="63">
        <v>0</v>
      </c>
      <c r="K609" s="35">
        <v>0</v>
      </c>
      <c r="L609" s="35">
        <v>0</v>
      </c>
      <c r="M609" s="35">
        <v>1277.0999999999999</v>
      </c>
      <c r="N609" s="78">
        <f t="shared" si="295"/>
        <v>100</v>
      </c>
    </row>
    <row r="610" spans="1:14" ht="31.5" x14ac:dyDescent="0.25">
      <c r="A610" s="33" t="s">
        <v>28</v>
      </c>
      <c r="B610" s="33" t="s">
        <v>1399</v>
      </c>
      <c r="C610" s="33" t="s">
        <v>1122</v>
      </c>
      <c r="D610" s="33"/>
      <c r="E610" s="34" t="s">
        <v>1885</v>
      </c>
      <c r="F610" s="35">
        <f>F611+F616</f>
        <v>1376</v>
      </c>
      <c r="G610" s="35">
        <f>G611+G616</f>
        <v>10483.154930000001</v>
      </c>
      <c r="H610" s="35">
        <f t="shared" ref="H610:M610" si="304">H611+H616</f>
        <v>7770.3840099999998</v>
      </c>
      <c r="I610" s="63">
        <f t="shared" si="304"/>
        <v>0</v>
      </c>
      <c r="J610" s="63">
        <f t="shared" si="304"/>
        <v>0</v>
      </c>
      <c r="K610" s="35">
        <f t="shared" si="304"/>
        <v>0</v>
      </c>
      <c r="L610" s="35">
        <f t="shared" si="304"/>
        <v>0</v>
      </c>
      <c r="M610" s="35">
        <f t="shared" si="304"/>
        <v>10483.154930000001</v>
      </c>
      <c r="N610" s="78">
        <f t="shared" si="295"/>
        <v>100</v>
      </c>
    </row>
    <row r="611" spans="1:14" x14ac:dyDescent="0.25">
      <c r="A611" s="33" t="s">
        <v>28</v>
      </c>
      <c r="B611" s="33" t="s">
        <v>1399</v>
      </c>
      <c r="C611" s="33" t="s">
        <v>1143</v>
      </c>
      <c r="D611" s="33"/>
      <c r="E611" s="34" t="s">
        <v>1270</v>
      </c>
      <c r="F611" s="35">
        <f t="shared" ref="F611:M612" si="305">F612</f>
        <v>1376</v>
      </c>
      <c r="G611" s="35">
        <f t="shared" si="305"/>
        <v>1376</v>
      </c>
      <c r="H611" s="35">
        <f t="shared" si="305"/>
        <v>1376</v>
      </c>
      <c r="I611" s="63">
        <f t="shared" si="305"/>
        <v>0</v>
      </c>
      <c r="J611" s="63">
        <f t="shared" si="305"/>
        <v>0</v>
      </c>
      <c r="K611" s="35">
        <f t="shared" si="305"/>
        <v>0</v>
      </c>
      <c r="L611" s="35">
        <f t="shared" si="305"/>
        <v>0</v>
      </c>
      <c r="M611" s="35">
        <f t="shared" si="305"/>
        <v>1376</v>
      </c>
      <c r="N611" s="78">
        <f t="shared" si="295"/>
        <v>100</v>
      </c>
    </row>
    <row r="612" spans="1:14" x14ac:dyDescent="0.25">
      <c r="A612" s="33" t="s">
        <v>28</v>
      </c>
      <c r="B612" s="33" t="s">
        <v>1399</v>
      </c>
      <c r="C612" s="33" t="s">
        <v>1349</v>
      </c>
      <c r="D612" s="33"/>
      <c r="E612" s="34" t="s">
        <v>1350</v>
      </c>
      <c r="F612" s="35">
        <f t="shared" si="305"/>
        <v>1376</v>
      </c>
      <c r="G612" s="35">
        <f t="shared" si="305"/>
        <v>1376</v>
      </c>
      <c r="H612" s="35">
        <f t="shared" si="305"/>
        <v>1376</v>
      </c>
      <c r="I612" s="63">
        <f t="shared" si="305"/>
        <v>0</v>
      </c>
      <c r="J612" s="63">
        <f t="shared" si="305"/>
        <v>0</v>
      </c>
      <c r="K612" s="35">
        <f t="shared" si="305"/>
        <v>0</v>
      </c>
      <c r="L612" s="35">
        <f t="shared" si="305"/>
        <v>0</v>
      </c>
      <c r="M612" s="35">
        <f t="shared" si="305"/>
        <v>1376</v>
      </c>
      <c r="N612" s="78">
        <f t="shared" si="295"/>
        <v>100</v>
      </c>
    </row>
    <row r="613" spans="1:14" ht="31.5" x14ac:dyDescent="0.25">
      <c r="A613" s="33" t="s">
        <v>28</v>
      </c>
      <c r="B613" s="33" t="s">
        <v>1399</v>
      </c>
      <c r="C613" s="33" t="s">
        <v>1349</v>
      </c>
      <c r="D613" s="33" t="s">
        <v>18</v>
      </c>
      <c r="E613" s="34" t="s">
        <v>552</v>
      </c>
      <c r="F613" s="35">
        <f>F614+F615</f>
        <v>1376</v>
      </c>
      <c r="G613" s="35">
        <f>G614+G615</f>
        <v>1376</v>
      </c>
      <c r="H613" s="35">
        <f t="shared" ref="H613:M613" si="306">H614+H615</f>
        <v>1376</v>
      </c>
      <c r="I613" s="63">
        <f t="shared" si="306"/>
        <v>0</v>
      </c>
      <c r="J613" s="63">
        <f t="shared" si="306"/>
        <v>0</v>
      </c>
      <c r="K613" s="35">
        <f t="shared" si="306"/>
        <v>0</v>
      </c>
      <c r="L613" s="35">
        <f t="shared" si="306"/>
        <v>0</v>
      </c>
      <c r="M613" s="35">
        <f t="shared" si="306"/>
        <v>1376</v>
      </c>
      <c r="N613" s="78">
        <f t="shared" si="295"/>
        <v>100</v>
      </c>
    </row>
    <row r="614" spans="1:14" x14ac:dyDescent="0.25">
      <c r="A614" s="33" t="s">
        <v>28</v>
      </c>
      <c r="B614" s="33" t="s">
        <v>1399</v>
      </c>
      <c r="C614" s="33" t="s">
        <v>1349</v>
      </c>
      <c r="D614" s="33" t="s">
        <v>54</v>
      </c>
      <c r="E614" s="34" t="s">
        <v>553</v>
      </c>
      <c r="F614" s="35">
        <v>224</v>
      </c>
      <c r="G614" s="35">
        <v>224</v>
      </c>
      <c r="H614" s="35">
        <v>224</v>
      </c>
      <c r="I614" s="63">
        <v>0</v>
      </c>
      <c r="J614" s="63">
        <v>0</v>
      </c>
      <c r="K614" s="35">
        <v>0</v>
      </c>
      <c r="L614" s="35">
        <v>0</v>
      </c>
      <c r="M614" s="35">
        <v>224</v>
      </c>
      <c r="N614" s="78">
        <f t="shared" si="295"/>
        <v>100</v>
      </c>
    </row>
    <row r="615" spans="1:14" x14ac:dyDescent="0.25">
      <c r="A615" s="33" t="s">
        <v>28</v>
      </c>
      <c r="B615" s="33" t="s">
        <v>1399</v>
      </c>
      <c r="C615" s="33" t="s">
        <v>1349</v>
      </c>
      <c r="D615" s="33" t="s">
        <v>30</v>
      </c>
      <c r="E615" s="34" t="s">
        <v>554</v>
      </c>
      <c r="F615" s="35">
        <v>1152</v>
      </c>
      <c r="G615" s="35">
        <v>1152</v>
      </c>
      <c r="H615" s="35">
        <v>1152</v>
      </c>
      <c r="I615" s="63">
        <v>0</v>
      </c>
      <c r="J615" s="63">
        <v>0</v>
      </c>
      <c r="K615" s="35">
        <v>0</v>
      </c>
      <c r="L615" s="35">
        <v>0</v>
      </c>
      <c r="M615" s="35">
        <v>1152</v>
      </c>
      <c r="N615" s="78">
        <f t="shared" si="295"/>
        <v>100</v>
      </c>
    </row>
    <row r="616" spans="1:14" ht="47.25" x14ac:dyDescent="0.25">
      <c r="A616" s="33" t="s">
        <v>28</v>
      </c>
      <c r="B616" s="33" t="s">
        <v>1399</v>
      </c>
      <c r="C616" s="33" t="s">
        <v>405</v>
      </c>
      <c r="D616" s="33"/>
      <c r="E616" s="34" t="s">
        <v>1174</v>
      </c>
      <c r="F616" s="35">
        <f>F617</f>
        <v>0</v>
      </c>
      <c r="G616" s="35">
        <f t="shared" ref="G616" si="307">G617</f>
        <v>9107.1549300000006</v>
      </c>
      <c r="H616" s="35">
        <f t="shared" ref="H616:M616" si="308">H617</f>
        <v>6394.3840099999998</v>
      </c>
      <c r="I616" s="63">
        <f t="shared" si="308"/>
        <v>0</v>
      </c>
      <c r="J616" s="63">
        <f t="shared" si="308"/>
        <v>0</v>
      </c>
      <c r="K616" s="35">
        <f t="shared" si="308"/>
        <v>0</v>
      </c>
      <c r="L616" s="35">
        <f t="shared" si="308"/>
        <v>0</v>
      </c>
      <c r="M616" s="35">
        <f t="shared" si="308"/>
        <v>9107.1549300000006</v>
      </c>
      <c r="N616" s="78">
        <f t="shared" si="295"/>
        <v>100</v>
      </c>
    </row>
    <row r="617" spans="1:14" ht="31.5" x14ac:dyDescent="0.25">
      <c r="A617" s="33" t="s">
        <v>28</v>
      </c>
      <c r="B617" s="33" t="s">
        <v>1399</v>
      </c>
      <c r="C617" s="33" t="s">
        <v>405</v>
      </c>
      <c r="D617" s="33" t="s">
        <v>18</v>
      </c>
      <c r="E617" s="34" t="s">
        <v>552</v>
      </c>
      <c r="F617" s="35">
        <f>F618+F619</f>
        <v>0</v>
      </c>
      <c r="G617" s="35">
        <f>G618+G619</f>
        <v>9107.1549300000006</v>
      </c>
      <c r="H617" s="35">
        <f t="shared" ref="H617:M617" si="309">H618+H619</f>
        <v>6394.3840099999998</v>
      </c>
      <c r="I617" s="63">
        <f t="shared" si="309"/>
        <v>0</v>
      </c>
      <c r="J617" s="63">
        <f t="shared" si="309"/>
        <v>0</v>
      </c>
      <c r="K617" s="35">
        <f t="shared" si="309"/>
        <v>0</v>
      </c>
      <c r="L617" s="35">
        <f t="shared" si="309"/>
        <v>0</v>
      </c>
      <c r="M617" s="35">
        <f t="shared" si="309"/>
        <v>9107.1549300000006</v>
      </c>
      <c r="N617" s="78">
        <f t="shared" si="295"/>
        <v>100</v>
      </c>
    </row>
    <row r="618" spans="1:14" x14ac:dyDescent="0.25">
      <c r="A618" s="33" t="s">
        <v>28</v>
      </c>
      <c r="B618" s="33" t="s">
        <v>1399</v>
      </c>
      <c r="C618" s="33" t="s">
        <v>405</v>
      </c>
      <c r="D618" s="33" t="s">
        <v>54</v>
      </c>
      <c r="E618" s="34" t="s">
        <v>553</v>
      </c>
      <c r="F618" s="35">
        <v>0</v>
      </c>
      <c r="G618" s="35">
        <v>1455.18</v>
      </c>
      <c r="H618" s="35">
        <v>1247</v>
      </c>
      <c r="I618" s="63">
        <v>0</v>
      </c>
      <c r="J618" s="63">
        <v>0</v>
      </c>
      <c r="K618" s="35">
        <v>0</v>
      </c>
      <c r="L618" s="35">
        <v>0</v>
      </c>
      <c r="M618" s="35">
        <v>1455.18</v>
      </c>
      <c r="N618" s="78">
        <f t="shared" si="295"/>
        <v>100</v>
      </c>
    </row>
    <row r="619" spans="1:14" x14ac:dyDescent="0.25">
      <c r="A619" s="33" t="s">
        <v>28</v>
      </c>
      <c r="B619" s="33" t="s">
        <v>1399</v>
      </c>
      <c r="C619" s="33" t="s">
        <v>405</v>
      </c>
      <c r="D619" s="33" t="s">
        <v>30</v>
      </c>
      <c r="E619" s="34" t="s">
        <v>554</v>
      </c>
      <c r="F619" s="35">
        <v>0</v>
      </c>
      <c r="G619" s="35">
        <v>7651.9749300000003</v>
      </c>
      <c r="H619" s="35">
        <v>5147.3840099999998</v>
      </c>
      <c r="I619" s="63">
        <v>0</v>
      </c>
      <c r="J619" s="63">
        <v>0</v>
      </c>
      <c r="K619" s="35">
        <v>0</v>
      </c>
      <c r="L619" s="35">
        <v>0</v>
      </c>
      <c r="M619" s="35">
        <v>7651.9749300000003</v>
      </c>
      <c r="N619" s="78">
        <f t="shared" si="295"/>
        <v>100</v>
      </c>
    </row>
    <row r="620" spans="1:14" s="32" customFormat="1" ht="31.5" x14ac:dyDescent="0.25">
      <c r="A620" s="29" t="s">
        <v>28</v>
      </c>
      <c r="B620" s="29" t="s">
        <v>1400</v>
      </c>
      <c r="C620" s="29"/>
      <c r="D620" s="29"/>
      <c r="E620" s="30" t="s">
        <v>532</v>
      </c>
      <c r="F620" s="31">
        <f>F631+F621</f>
        <v>58763.900000000009</v>
      </c>
      <c r="G620" s="31">
        <f>G631+G621</f>
        <v>60493.9</v>
      </c>
      <c r="H620" s="31">
        <f t="shared" ref="H620:M620" si="310">H631+H621</f>
        <v>35676.509870000002</v>
      </c>
      <c r="I620" s="62">
        <f t="shared" si="310"/>
        <v>0</v>
      </c>
      <c r="J620" s="62">
        <f t="shared" si="310"/>
        <v>0</v>
      </c>
      <c r="K620" s="31">
        <f t="shared" si="310"/>
        <v>0</v>
      </c>
      <c r="L620" s="31">
        <f t="shared" si="310"/>
        <v>0</v>
      </c>
      <c r="M620" s="31">
        <f t="shared" si="310"/>
        <v>60127.368239999996</v>
      </c>
      <c r="N620" s="79">
        <f t="shared" si="295"/>
        <v>99.3941012895515</v>
      </c>
    </row>
    <row r="621" spans="1:14" ht="31.5" x14ac:dyDescent="0.25">
      <c r="A621" s="33" t="s">
        <v>28</v>
      </c>
      <c r="B621" s="33" t="s">
        <v>1400</v>
      </c>
      <c r="C621" s="33" t="s">
        <v>1122</v>
      </c>
      <c r="D621" s="33"/>
      <c r="E621" s="34" t="s">
        <v>1885</v>
      </c>
      <c r="F621" s="35">
        <f t="shared" ref="F621:M624" si="311">F622</f>
        <v>39366.800000000003</v>
      </c>
      <c r="G621" s="35">
        <f t="shared" si="311"/>
        <v>39366.800000000003</v>
      </c>
      <c r="H621" s="35">
        <f t="shared" si="311"/>
        <v>19966.354869999999</v>
      </c>
      <c r="I621" s="63">
        <f t="shared" si="311"/>
        <v>0</v>
      </c>
      <c r="J621" s="63">
        <f t="shared" si="311"/>
        <v>0</v>
      </c>
      <c r="K621" s="35">
        <f t="shared" si="311"/>
        <v>0</v>
      </c>
      <c r="L621" s="35">
        <f t="shared" si="311"/>
        <v>0</v>
      </c>
      <c r="M621" s="35">
        <f t="shared" si="311"/>
        <v>39040.819049999998</v>
      </c>
      <c r="N621" s="78">
        <f t="shared" si="295"/>
        <v>99.171939426115401</v>
      </c>
    </row>
    <row r="622" spans="1:14" x14ac:dyDescent="0.25">
      <c r="A622" s="33" t="s">
        <v>28</v>
      </c>
      <c r="B622" s="33" t="s">
        <v>1400</v>
      </c>
      <c r="C622" s="33" t="s">
        <v>1143</v>
      </c>
      <c r="D622" s="33"/>
      <c r="E622" s="34" t="s">
        <v>1270</v>
      </c>
      <c r="F622" s="35">
        <f>F623+F628</f>
        <v>39366.800000000003</v>
      </c>
      <c r="G622" s="35">
        <f>G623+G628</f>
        <v>39366.800000000003</v>
      </c>
      <c r="H622" s="35">
        <f t="shared" ref="H622:M622" si="312">H623+H628</f>
        <v>19966.354869999999</v>
      </c>
      <c r="I622" s="63">
        <f t="shared" si="312"/>
        <v>0</v>
      </c>
      <c r="J622" s="63">
        <f t="shared" si="312"/>
        <v>0</v>
      </c>
      <c r="K622" s="35">
        <f t="shared" si="312"/>
        <v>0</v>
      </c>
      <c r="L622" s="35">
        <f t="shared" si="312"/>
        <v>0</v>
      </c>
      <c r="M622" s="35">
        <f t="shared" si="312"/>
        <v>39040.819049999998</v>
      </c>
      <c r="N622" s="78">
        <f t="shared" si="295"/>
        <v>99.171939426115401</v>
      </c>
    </row>
    <row r="623" spans="1:14" ht="47.25" x14ac:dyDescent="0.25">
      <c r="A623" s="33" t="s">
        <v>28</v>
      </c>
      <c r="B623" s="33" t="s">
        <v>1400</v>
      </c>
      <c r="C623" s="33" t="s">
        <v>1144</v>
      </c>
      <c r="D623" s="33"/>
      <c r="E623" s="34" t="s">
        <v>589</v>
      </c>
      <c r="F623" s="35">
        <f>F624+F626</f>
        <v>39334.800000000003</v>
      </c>
      <c r="G623" s="35">
        <f>G624+G626</f>
        <v>39334.800000000003</v>
      </c>
      <c r="H623" s="35">
        <f t="shared" ref="H623:M623" si="313">H624+H626</f>
        <v>19934.354869999999</v>
      </c>
      <c r="I623" s="63">
        <f t="shared" si="313"/>
        <v>0</v>
      </c>
      <c r="J623" s="63">
        <f t="shared" si="313"/>
        <v>0</v>
      </c>
      <c r="K623" s="35">
        <f t="shared" si="313"/>
        <v>0</v>
      </c>
      <c r="L623" s="35">
        <f t="shared" si="313"/>
        <v>0</v>
      </c>
      <c r="M623" s="35">
        <f t="shared" si="313"/>
        <v>39008.819049999998</v>
      </c>
      <c r="N623" s="78">
        <f t="shared" si="295"/>
        <v>99.171265774835504</v>
      </c>
    </row>
    <row r="624" spans="1:14" ht="78.75" x14ac:dyDescent="0.25">
      <c r="A624" s="33" t="s">
        <v>28</v>
      </c>
      <c r="B624" s="33" t="s">
        <v>1400</v>
      </c>
      <c r="C624" s="33" t="s">
        <v>1144</v>
      </c>
      <c r="D624" s="33" t="s">
        <v>1118</v>
      </c>
      <c r="E624" s="34" t="s">
        <v>539</v>
      </c>
      <c r="F624" s="35">
        <f t="shared" si="311"/>
        <v>33472.800000000003</v>
      </c>
      <c r="G624" s="35">
        <f t="shared" si="311"/>
        <v>33472.800000000003</v>
      </c>
      <c r="H624" s="35">
        <f t="shared" si="311"/>
        <v>17225.5</v>
      </c>
      <c r="I624" s="63">
        <f t="shared" si="311"/>
        <v>0</v>
      </c>
      <c r="J624" s="63">
        <f t="shared" si="311"/>
        <v>0</v>
      </c>
      <c r="K624" s="35">
        <f t="shared" si="311"/>
        <v>0</v>
      </c>
      <c r="L624" s="35">
        <f t="shared" si="311"/>
        <v>0</v>
      </c>
      <c r="M624" s="35">
        <f t="shared" si="311"/>
        <v>33472.799559999999</v>
      </c>
      <c r="N624" s="78">
        <f t="shared" si="295"/>
        <v>99.999998685499861</v>
      </c>
    </row>
    <row r="625" spans="1:14" x14ac:dyDescent="0.25">
      <c r="A625" s="33" t="s">
        <v>28</v>
      </c>
      <c r="B625" s="33" t="s">
        <v>1400</v>
      </c>
      <c r="C625" s="33" t="s">
        <v>1144</v>
      </c>
      <c r="D625" s="33" t="s">
        <v>1119</v>
      </c>
      <c r="E625" s="34" t="s">
        <v>540</v>
      </c>
      <c r="F625" s="35">
        <v>33472.800000000003</v>
      </c>
      <c r="G625" s="35">
        <v>33472.800000000003</v>
      </c>
      <c r="H625" s="35">
        <v>17225.5</v>
      </c>
      <c r="I625" s="63">
        <v>0</v>
      </c>
      <c r="J625" s="63">
        <v>0</v>
      </c>
      <c r="K625" s="35">
        <v>0</v>
      </c>
      <c r="L625" s="35">
        <v>0</v>
      </c>
      <c r="M625" s="35">
        <v>33472.799559999999</v>
      </c>
      <c r="N625" s="78">
        <f t="shared" si="295"/>
        <v>99.999998685499861</v>
      </c>
    </row>
    <row r="626" spans="1:14" ht="31.5" x14ac:dyDescent="0.25">
      <c r="A626" s="33" t="s">
        <v>28</v>
      </c>
      <c r="B626" s="33" t="s">
        <v>1400</v>
      </c>
      <c r="C626" s="33" t="s">
        <v>1144</v>
      </c>
      <c r="D626" s="33" t="s">
        <v>1111</v>
      </c>
      <c r="E626" s="34" t="s">
        <v>542</v>
      </c>
      <c r="F626" s="35">
        <f t="shared" ref="F626:M626" si="314">F627</f>
        <v>5862</v>
      </c>
      <c r="G626" s="35">
        <f t="shared" si="314"/>
        <v>5862</v>
      </c>
      <c r="H626" s="35">
        <f t="shared" si="314"/>
        <v>2708.8548700000001</v>
      </c>
      <c r="I626" s="63">
        <f t="shared" si="314"/>
        <v>0</v>
      </c>
      <c r="J626" s="63">
        <f t="shared" si="314"/>
        <v>0</v>
      </c>
      <c r="K626" s="35">
        <f t="shared" si="314"/>
        <v>0</v>
      </c>
      <c r="L626" s="35">
        <f t="shared" si="314"/>
        <v>0</v>
      </c>
      <c r="M626" s="35">
        <f t="shared" si="314"/>
        <v>5536.0194899999997</v>
      </c>
      <c r="N626" s="78">
        <f t="shared" si="295"/>
        <v>94.439090583418633</v>
      </c>
    </row>
    <row r="627" spans="1:14" ht="31.5" x14ac:dyDescent="0.25">
      <c r="A627" s="33" t="s">
        <v>28</v>
      </c>
      <c r="B627" s="33" t="s">
        <v>1400</v>
      </c>
      <c r="C627" s="33" t="s">
        <v>1144</v>
      </c>
      <c r="D627" s="33" t="s">
        <v>1112</v>
      </c>
      <c r="E627" s="34" t="s">
        <v>543</v>
      </c>
      <c r="F627" s="35">
        <v>5862</v>
      </c>
      <c r="G627" s="35">
        <v>5862</v>
      </c>
      <c r="H627" s="35">
        <v>2708.8548700000001</v>
      </c>
      <c r="I627" s="63">
        <v>0</v>
      </c>
      <c r="J627" s="63">
        <v>0</v>
      </c>
      <c r="K627" s="35">
        <v>0</v>
      </c>
      <c r="L627" s="35">
        <v>0</v>
      </c>
      <c r="M627" s="35">
        <v>5536.0194899999997</v>
      </c>
      <c r="N627" s="78">
        <f t="shared" si="295"/>
        <v>94.439090583418633</v>
      </c>
    </row>
    <row r="628" spans="1:14" x14ac:dyDescent="0.25">
      <c r="A628" s="33" t="s">
        <v>28</v>
      </c>
      <c r="B628" s="33" t="s">
        <v>1400</v>
      </c>
      <c r="C628" s="33" t="s">
        <v>1349</v>
      </c>
      <c r="D628" s="33"/>
      <c r="E628" s="34" t="s">
        <v>1350</v>
      </c>
      <c r="F628" s="35">
        <f t="shared" ref="F628:M629" si="315">F629</f>
        <v>32</v>
      </c>
      <c r="G628" s="35">
        <f t="shared" si="315"/>
        <v>32</v>
      </c>
      <c r="H628" s="35">
        <f t="shared" si="315"/>
        <v>32</v>
      </c>
      <c r="I628" s="63">
        <f t="shared" si="315"/>
        <v>0</v>
      </c>
      <c r="J628" s="63">
        <f t="shared" si="315"/>
        <v>0</v>
      </c>
      <c r="K628" s="35">
        <f t="shared" si="315"/>
        <v>0</v>
      </c>
      <c r="L628" s="35">
        <f t="shared" si="315"/>
        <v>0</v>
      </c>
      <c r="M628" s="35">
        <f t="shared" si="315"/>
        <v>32</v>
      </c>
      <c r="N628" s="78">
        <f t="shared" si="295"/>
        <v>100</v>
      </c>
    </row>
    <row r="629" spans="1:14" ht="31.5" x14ac:dyDescent="0.25">
      <c r="A629" s="33" t="s">
        <v>28</v>
      </c>
      <c r="B629" s="33" t="s">
        <v>1400</v>
      </c>
      <c r="C629" s="33" t="s">
        <v>1349</v>
      </c>
      <c r="D629" s="33" t="s">
        <v>1111</v>
      </c>
      <c r="E629" s="34" t="s">
        <v>542</v>
      </c>
      <c r="F629" s="35">
        <f t="shared" si="315"/>
        <v>32</v>
      </c>
      <c r="G629" s="35">
        <f t="shared" si="315"/>
        <v>32</v>
      </c>
      <c r="H629" s="35">
        <f t="shared" si="315"/>
        <v>32</v>
      </c>
      <c r="I629" s="63">
        <f t="shared" si="315"/>
        <v>0</v>
      </c>
      <c r="J629" s="63">
        <f t="shared" si="315"/>
        <v>0</v>
      </c>
      <c r="K629" s="35">
        <f t="shared" si="315"/>
        <v>0</v>
      </c>
      <c r="L629" s="35">
        <f t="shared" si="315"/>
        <v>0</v>
      </c>
      <c r="M629" s="35">
        <f t="shared" si="315"/>
        <v>32</v>
      </c>
      <c r="N629" s="78">
        <f t="shared" si="295"/>
        <v>100</v>
      </c>
    </row>
    <row r="630" spans="1:14" ht="31.5" x14ac:dyDescent="0.25">
      <c r="A630" s="33" t="s">
        <v>28</v>
      </c>
      <c r="B630" s="33" t="s">
        <v>1400</v>
      </c>
      <c r="C630" s="33" t="s">
        <v>1349</v>
      </c>
      <c r="D630" s="33" t="s">
        <v>1112</v>
      </c>
      <c r="E630" s="34" t="s">
        <v>543</v>
      </c>
      <c r="F630" s="35">
        <v>32</v>
      </c>
      <c r="G630" s="35">
        <v>32</v>
      </c>
      <c r="H630" s="35">
        <v>32</v>
      </c>
      <c r="I630" s="63">
        <v>0</v>
      </c>
      <c r="J630" s="63">
        <v>0</v>
      </c>
      <c r="K630" s="35">
        <v>0</v>
      </c>
      <c r="L630" s="35">
        <v>0</v>
      </c>
      <c r="M630" s="35">
        <v>32</v>
      </c>
      <c r="N630" s="78">
        <f t="shared" si="295"/>
        <v>100</v>
      </c>
    </row>
    <row r="631" spans="1:14" ht="31.5" x14ac:dyDescent="0.25">
      <c r="A631" s="33" t="s">
        <v>28</v>
      </c>
      <c r="B631" s="33" t="s">
        <v>1400</v>
      </c>
      <c r="C631" s="33" t="s">
        <v>1125</v>
      </c>
      <c r="D631" s="33"/>
      <c r="E631" s="34" t="s">
        <v>1207</v>
      </c>
      <c r="F631" s="35">
        <f t="shared" ref="F631:M631" si="316">F632</f>
        <v>19397.100000000002</v>
      </c>
      <c r="G631" s="35">
        <f t="shared" si="316"/>
        <v>21127.1</v>
      </c>
      <c r="H631" s="35">
        <f t="shared" si="316"/>
        <v>15710.155000000001</v>
      </c>
      <c r="I631" s="63">
        <f t="shared" si="316"/>
        <v>0</v>
      </c>
      <c r="J631" s="63">
        <f t="shared" si="316"/>
        <v>0</v>
      </c>
      <c r="K631" s="35">
        <f t="shared" si="316"/>
        <v>0</v>
      </c>
      <c r="L631" s="35">
        <f t="shared" si="316"/>
        <v>0</v>
      </c>
      <c r="M631" s="35">
        <f t="shared" si="316"/>
        <v>21086.549189999998</v>
      </c>
      <c r="N631" s="78">
        <f t="shared" si="295"/>
        <v>99.808062583127835</v>
      </c>
    </row>
    <row r="632" spans="1:14" ht="31.5" x14ac:dyDescent="0.25">
      <c r="A632" s="33" t="s">
        <v>28</v>
      </c>
      <c r="B632" s="33" t="s">
        <v>1400</v>
      </c>
      <c r="C632" s="33" t="s">
        <v>1126</v>
      </c>
      <c r="D632" s="33"/>
      <c r="E632" s="34" t="s">
        <v>1210</v>
      </c>
      <c r="F632" s="35">
        <f>F633+F636</f>
        <v>19397.100000000002</v>
      </c>
      <c r="G632" s="35">
        <f>G633+G636</f>
        <v>21127.1</v>
      </c>
      <c r="H632" s="35">
        <f t="shared" ref="H632:M632" si="317">H633+H636</f>
        <v>15710.155000000001</v>
      </c>
      <c r="I632" s="63">
        <f t="shared" si="317"/>
        <v>0</v>
      </c>
      <c r="J632" s="63">
        <f t="shared" si="317"/>
        <v>0</v>
      </c>
      <c r="K632" s="35">
        <f t="shared" si="317"/>
        <v>0</v>
      </c>
      <c r="L632" s="35">
        <f t="shared" si="317"/>
        <v>0</v>
      </c>
      <c r="M632" s="35">
        <f t="shared" si="317"/>
        <v>21086.549189999998</v>
      </c>
      <c r="N632" s="78">
        <f t="shared" si="295"/>
        <v>99.808062583127835</v>
      </c>
    </row>
    <row r="633" spans="1:14" ht="31.5" x14ac:dyDescent="0.25">
      <c r="A633" s="33" t="s">
        <v>28</v>
      </c>
      <c r="B633" s="33" t="s">
        <v>1400</v>
      </c>
      <c r="C633" s="33" t="s">
        <v>1127</v>
      </c>
      <c r="D633" s="33"/>
      <c r="E633" s="34" t="s">
        <v>1200</v>
      </c>
      <c r="F633" s="35">
        <f t="shared" ref="F633:M634" si="318">F634</f>
        <v>17625.900000000001</v>
      </c>
      <c r="G633" s="35">
        <f t="shared" si="318"/>
        <v>19377.64473</v>
      </c>
      <c r="H633" s="35">
        <f t="shared" si="318"/>
        <v>14649</v>
      </c>
      <c r="I633" s="63">
        <f t="shared" si="318"/>
        <v>0</v>
      </c>
      <c r="J633" s="63">
        <f t="shared" si="318"/>
        <v>0</v>
      </c>
      <c r="K633" s="35">
        <f t="shared" si="318"/>
        <v>0</v>
      </c>
      <c r="L633" s="35">
        <f t="shared" si="318"/>
        <v>0</v>
      </c>
      <c r="M633" s="35">
        <f t="shared" si="318"/>
        <v>19358.038349999999</v>
      </c>
      <c r="N633" s="78">
        <f t="shared" si="295"/>
        <v>99.89881959199279</v>
      </c>
    </row>
    <row r="634" spans="1:14" ht="78.75" x14ac:dyDescent="0.25">
      <c r="A634" s="33" t="s">
        <v>28</v>
      </c>
      <c r="B634" s="33" t="s">
        <v>1400</v>
      </c>
      <c r="C634" s="33" t="s">
        <v>1127</v>
      </c>
      <c r="D634" s="33" t="s">
        <v>1118</v>
      </c>
      <c r="E634" s="34" t="s">
        <v>539</v>
      </c>
      <c r="F634" s="35">
        <f t="shared" si="318"/>
        <v>17625.900000000001</v>
      </c>
      <c r="G634" s="35">
        <f t="shared" si="318"/>
        <v>19377.64473</v>
      </c>
      <c r="H634" s="35">
        <f t="shared" si="318"/>
        <v>14649</v>
      </c>
      <c r="I634" s="63">
        <f t="shared" si="318"/>
        <v>0</v>
      </c>
      <c r="J634" s="63">
        <f t="shared" si="318"/>
        <v>0</v>
      </c>
      <c r="K634" s="35">
        <f t="shared" si="318"/>
        <v>0</v>
      </c>
      <c r="L634" s="35">
        <f t="shared" si="318"/>
        <v>0</v>
      </c>
      <c r="M634" s="35">
        <f t="shared" si="318"/>
        <v>19358.038349999999</v>
      </c>
      <c r="N634" s="78">
        <f t="shared" si="295"/>
        <v>99.89881959199279</v>
      </c>
    </row>
    <row r="635" spans="1:14" ht="31.5" x14ac:dyDescent="0.25">
      <c r="A635" s="33" t="s">
        <v>28</v>
      </c>
      <c r="B635" s="33" t="s">
        <v>1400</v>
      </c>
      <c r="C635" s="33" t="s">
        <v>1127</v>
      </c>
      <c r="D635" s="33" t="s">
        <v>1128</v>
      </c>
      <c r="E635" s="34" t="s">
        <v>541</v>
      </c>
      <c r="F635" s="35">
        <v>17625.900000000001</v>
      </c>
      <c r="G635" s="35">
        <v>19377.64473</v>
      </c>
      <c r="H635" s="35">
        <v>14649</v>
      </c>
      <c r="I635" s="63">
        <v>0</v>
      </c>
      <c r="J635" s="63">
        <v>0</v>
      </c>
      <c r="K635" s="35">
        <v>0</v>
      </c>
      <c r="L635" s="35">
        <v>0</v>
      </c>
      <c r="M635" s="35">
        <v>19358.038349999999</v>
      </c>
      <c r="N635" s="78">
        <f t="shared" si="295"/>
        <v>99.89881959199279</v>
      </c>
    </row>
    <row r="636" spans="1:14" ht="31.5" x14ac:dyDescent="0.25">
      <c r="A636" s="33" t="s">
        <v>28</v>
      </c>
      <c r="B636" s="33" t="s">
        <v>1400</v>
      </c>
      <c r="C636" s="33" t="s">
        <v>1129</v>
      </c>
      <c r="D636" s="33"/>
      <c r="E636" s="34" t="s">
        <v>1201</v>
      </c>
      <c r="F636" s="35">
        <f>F637+F639+F641</f>
        <v>1771.2</v>
      </c>
      <c r="G636" s="35">
        <f>G637+G639+G641</f>
        <v>1749.4552699999999</v>
      </c>
      <c r="H636" s="35">
        <f t="shared" ref="H636:M636" si="319">H637+H639+H641</f>
        <v>1061.155</v>
      </c>
      <c r="I636" s="63">
        <f t="shared" si="319"/>
        <v>0</v>
      </c>
      <c r="J636" s="63">
        <f t="shared" si="319"/>
        <v>0</v>
      </c>
      <c r="K636" s="35">
        <f t="shared" si="319"/>
        <v>0</v>
      </c>
      <c r="L636" s="35">
        <f t="shared" si="319"/>
        <v>0</v>
      </c>
      <c r="M636" s="35">
        <f t="shared" si="319"/>
        <v>1728.5108399999999</v>
      </c>
      <c r="N636" s="78">
        <f t="shared" si="295"/>
        <v>98.802802771859376</v>
      </c>
    </row>
    <row r="637" spans="1:14" ht="78.75" x14ac:dyDescent="0.25">
      <c r="A637" s="33" t="s">
        <v>28</v>
      </c>
      <c r="B637" s="33" t="s">
        <v>1400</v>
      </c>
      <c r="C637" s="33" t="s">
        <v>1129</v>
      </c>
      <c r="D637" s="33" t="s">
        <v>1118</v>
      </c>
      <c r="E637" s="34" t="s">
        <v>539</v>
      </c>
      <c r="F637" s="35">
        <f t="shared" ref="F637:M637" si="320">F638</f>
        <v>50</v>
      </c>
      <c r="G637" s="35">
        <f t="shared" si="320"/>
        <v>70.822670000000002</v>
      </c>
      <c r="H637" s="35">
        <f t="shared" si="320"/>
        <v>62.919499999999999</v>
      </c>
      <c r="I637" s="63">
        <f t="shared" si="320"/>
        <v>0</v>
      </c>
      <c r="J637" s="63">
        <f t="shared" si="320"/>
        <v>0</v>
      </c>
      <c r="K637" s="35">
        <f t="shared" si="320"/>
        <v>0</v>
      </c>
      <c r="L637" s="35">
        <f t="shared" si="320"/>
        <v>0</v>
      </c>
      <c r="M637" s="35">
        <f t="shared" si="320"/>
        <v>70.822670000000002</v>
      </c>
      <c r="N637" s="78">
        <f t="shared" si="295"/>
        <v>100</v>
      </c>
    </row>
    <row r="638" spans="1:14" ht="31.5" x14ac:dyDescent="0.25">
      <c r="A638" s="33" t="s">
        <v>28</v>
      </c>
      <c r="B638" s="33" t="s">
        <v>1400</v>
      </c>
      <c r="C638" s="33" t="s">
        <v>1129</v>
      </c>
      <c r="D638" s="33" t="s">
        <v>1128</v>
      </c>
      <c r="E638" s="34" t="s">
        <v>541</v>
      </c>
      <c r="F638" s="35">
        <v>50</v>
      </c>
      <c r="G638" s="35">
        <v>70.822670000000002</v>
      </c>
      <c r="H638" s="35">
        <v>62.919499999999999</v>
      </c>
      <c r="I638" s="63">
        <v>0</v>
      </c>
      <c r="J638" s="63">
        <v>0</v>
      </c>
      <c r="K638" s="35">
        <v>0</v>
      </c>
      <c r="L638" s="35">
        <v>0</v>
      </c>
      <c r="M638" s="35">
        <v>70.822670000000002</v>
      </c>
      <c r="N638" s="78">
        <f t="shared" si="295"/>
        <v>100</v>
      </c>
    </row>
    <row r="639" spans="1:14" ht="31.5" x14ac:dyDescent="0.25">
      <c r="A639" s="33" t="s">
        <v>28</v>
      </c>
      <c r="B639" s="33" t="s">
        <v>1400</v>
      </c>
      <c r="C639" s="33" t="s">
        <v>1129</v>
      </c>
      <c r="D639" s="33" t="s">
        <v>1111</v>
      </c>
      <c r="E639" s="34" t="s">
        <v>542</v>
      </c>
      <c r="F639" s="35">
        <f t="shared" ref="F639:M639" si="321">F640</f>
        <v>1712.3</v>
      </c>
      <c r="G639" s="35">
        <f t="shared" si="321"/>
        <v>1678.1325999999999</v>
      </c>
      <c r="H639" s="35">
        <f t="shared" si="321"/>
        <v>997.7355</v>
      </c>
      <c r="I639" s="63">
        <f t="shared" si="321"/>
        <v>0</v>
      </c>
      <c r="J639" s="63">
        <f t="shared" si="321"/>
        <v>0</v>
      </c>
      <c r="K639" s="35">
        <f t="shared" si="321"/>
        <v>0</v>
      </c>
      <c r="L639" s="35">
        <f t="shared" si="321"/>
        <v>0</v>
      </c>
      <c r="M639" s="35">
        <f t="shared" si="321"/>
        <v>1657.1881699999999</v>
      </c>
      <c r="N639" s="78">
        <f t="shared" si="295"/>
        <v>98.751920438229973</v>
      </c>
    </row>
    <row r="640" spans="1:14" ht="31.5" x14ac:dyDescent="0.25">
      <c r="A640" s="33" t="s">
        <v>28</v>
      </c>
      <c r="B640" s="33" t="s">
        <v>1400</v>
      </c>
      <c r="C640" s="33" t="s">
        <v>1129</v>
      </c>
      <c r="D640" s="33" t="s">
        <v>1112</v>
      </c>
      <c r="E640" s="34" t="s">
        <v>543</v>
      </c>
      <c r="F640" s="35">
        <v>1712.3</v>
      </c>
      <c r="G640" s="35">
        <v>1678.1325999999999</v>
      </c>
      <c r="H640" s="35">
        <v>997.7355</v>
      </c>
      <c r="I640" s="63">
        <v>0</v>
      </c>
      <c r="J640" s="63">
        <v>0</v>
      </c>
      <c r="K640" s="35">
        <v>0</v>
      </c>
      <c r="L640" s="35">
        <v>0</v>
      </c>
      <c r="M640" s="35">
        <v>1657.1881699999999</v>
      </c>
      <c r="N640" s="78">
        <f t="shared" si="295"/>
        <v>98.751920438229973</v>
      </c>
    </row>
    <row r="641" spans="1:14" x14ac:dyDescent="0.25">
      <c r="A641" s="33" t="s">
        <v>28</v>
      </c>
      <c r="B641" s="33" t="s">
        <v>1400</v>
      </c>
      <c r="C641" s="33" t="s">
        <v>1129</v>
      </c>
      <c r="D641" s="33" t="s">
        <v>1113</v>
      </c>
      <c r="E641" s="34" t="s">
        <v>558</v>
      </c>
      <c r="F641" s="35">
        <f t="shared" ref="F641:M641" si="322">F642</f>
        <v>8.9</v>
      </c>
      <c r="G641" s="35">
        <f t="shared" si="322"/>
        <v>0.5</v>
      </c>
      <c r="H641" s="35">
        <f t="shared" si="322"/>
        <v>0.5</v>
      </c>
      <c r="I641" s="63">
        <f t="shared" si="322"/>
        <v>0</v>
      </c>
      <c r="J641" s="63">
        <f t="shared" si="322"/>
        <v>0</v>
      </c>
      <c r="K641" s="35">
        <f t="shared" si="322"/>
        <v>0</v>
      </c>
      <c r="L641" s="35">
        <f t="shared" si="322"/>
        <v>0</v>
      </c>
      <c r="M641" s="35">
        <f t="shared" si="322"/>
        <v>0.5</v>
      </c>
      <c r="N641" s="78">
        <f t="shared" si="295"/>
        <v>100</v>
      </c>
    </row>
    <row r="642" spans="1:14" x14ac:dyDescent="0.25">
      <c r="A642" s="33" t="s">
        <v>28</v>
      </c>
      <c r="B642" s="33" t="s">
        <v>1400</v>
      </c>
      <c r="C642" s="33" t="s">
        <v>1129</v>
      </c>
      <c r="D642" s="33" t="s">
        <v>1120</v>
      </c>
      <c r="E642" s="34" t="s">
        <v>561</v>
      </c>
      <c r="F642" s="35">
        <v>8.9</v>
      </c>
      <c r="G642" s="35">
        <v>0.5</v>
      </c>
      <c r="H642" s="35">
        <v>0.5</v>
      </c>
      <c r="I642" s="63">
        <v>0</v>
      </c>
      <c r="J642" s="63">
        <v>0</v>
      </c>
      <c r="K642" s="35">
        <v>0</v>
      </c>
      <c r="L642" s="35">
        <v>0</v>
      </c>
      <c r="M642" s="35">
        <v>0.5</v>
      </c>
      <c r="N642" s="78">
        <f t="shared" si="295"/>
        <v>100</v>
      </c>
    </row>
    <row r="643" spans="1:14" s="22" customFormat="1" x14ac:dyDescent="0.25">
      <c r="A643" s="25" t="s">
        <v>28</v>
      </c>
      <c r="B643" s="25" t="s">
        <v>98</v>
      </c>
      <c r="C643" s="25"/>
      <c r="D643" s="25"/>
      <c r="E643" s="26" t="s">
        <v>506</v>
      </c>
      <c r="F643" s="27">
        <f t="shared" ref="F643:M643" si="323">F644</f>
        <v>955.428</v>
      </c>
      <c r="G643" s="27">
        <f t="shared" si="323"/>
        <v>955.10800000000006</v>
      </c>
      <c r="H643" s="27">
        <f t="shared" si="323"/>
        <v>755.428</v>
      </c>
      <c r="I643" s="61">
        <f t="shared" si="323"/>
        <v>424.88</v>
      </c>
      <c r="J643" s="61">
        <f t="shared" si="323"/>
        <v>425.20000000000005</v>
      </c>
      <c r="K643" s="27">
        <f t="shared" si="323"/>
        <v>0</v>
      </c>
      <c r="L643" s="27">
        <f t="shared" si="323"/>
        <v>0</v>
      </c>
      <c r="M643" s="27">
        <f t="shared" si="323"/>
        <v>953.58220000000006</v>
      </c>
      <c r="N643" s="78">
        <f t="shared" si="295"/>
        <v>99.840248432637978</v>
      </c>
    </row>
    <row r="644" spans="1:14" s="32" customFormat="1" ht="18.75" customHeight="1" x14ac:dyDescent="0.25">
      <c r="A644" s="29" t="s">
        <v>28</v>
      </c>
      <c r="B644" s="29" t="s">
        <v>1401</v>
      </c>
      <c r="C644" s="29"/>
      <c r="D644" s="29"/>
      <c r="E644" s="30" t="s">
        <v>535</v>
      </c>
      <c r="F644" s="31">
        <f>F645+F651</f>
        <v>955.428</v>
      </c>
      <c r="G644" s="31">
        <f>G645+G651</f>
        <v>955.10800000000006</v>
      </c>
      <c r="H644" s="31">
        <f t="shared" ref="H644:M644" si="324">H645+H651</f>
        <v>755.428</v>
      </c>
      <c r="I644" s="62">
        <f t="shared" si="324"/>
        <v>424.88</v>
      </c>
      <c r="J644" s="62">
        <f t="shared" si="324"/>
        <v>425.20000000000005</v>
      </c>
      <c r="K644" s="31">
        <f t="shared" si="324"/>
        <v>0</v>
      </c>
      <c r="L644" s="31">
        <f t="shared" si="324"/>
        <v>0</v>
      </c>
      <c r="M644" s="31">
        <f t="shared" si="324"/>
        <v>953.58220000000006</v>
      </c>
      <c r="N644" s="79">
        <f t="shared" si="295"/>
        <v>99.840248432637978</v>
      </c>
    </row>
    <row r="645" spans="1:14" x14ac:dyDescent="0.25">
      <c r="A645" s="33" t="s">
        <v>28</v>
      </c>
      <c r="B645" s="33" t="s">
        <v>1401</v>
      </c>
      <c r="C645" s="33" t="s">
        <v>37</v>
      </c>
      <c r="D645" s="33"/>
      <c r="E645" s="34" t="s">
        <v>609</v>
      </c>
      <c r="F645" s="35">
        <f t="shared" ref="F645:M649" si="325">F646</f>
        <v>250</v>
      </c>
      <c r="G645" s="35">
        <f t="shared" si="325"/>
        <v>250</v>
      </c>
      <c r="H645" s="35">
        <f t="shared" si="325"/>
        <v>50</v>
      </c>
      <c r="I645" s="63">
        <f t="shared" si="325"/>
        <v>0</v>
      </c>
      <c r="J645" s="63">
        <f t="shared" si="325"/>
        <v>0</v>
      </c>
      <c r="K645" s="35">
        <f t="shared" si="325"/>
        <v>0</v>
      </c>
      <c r="L645" s="35">
        <f t="shared" si="325"/>
        <v>0</v>
      </c>
      <c r="M645" s="35">
        <f t="shared" si="325"/>
        <v>250</v>
      </c>
      <c r="N645" s="78">
        <f t="shared" si="295"/>
        <v>100</v>
      </c>
    </row>
    <row r="646" spans="1:14" x14ac:dyDescent="0.25">
      <c r="A646" s="33" t="s">
        <v>28</v>
      </c>
      <c r="B646" s="33" t="s">
        <v>1401</v>
      </c>
      <c r="C646" s="33" t="s">
        <v>40</v>
      </c>
      <c r="D646" s="33"/>
      <c r="E646" s="34" t="s">
        <v>628</v>
      </c>
      <c r="F646" s="35">
        <f t="shared" si="325"/>
        <v>250</v>
      </c>
      <c r="G646" s="35">
        <f t="shared" si="325"/>
        <v>250</v>
      </c>
      <c r="H646" s="35">
        <f t="shared" si="325"/>
        <v>50</v>
      </c>
      <c r="I646" s="63">
        <f t="shared" si="325"/>
        <v>0</v>
      </c>
      <c r="J646" s="63">
        <f t="shared" si="325"/>
        <v>0</v>
      </c>
      <c r="K646" s="35">
        <f t="shared" si="325"/>
        <v>0</v>
      </c>
      <c r="L646" s="35">
        <f t="shared" si="325"/>
        <v>0</v>
      </c>
      <c r="M646" s="35">
        <f t="shared" si="325"/>
        <v>250</v>
      </c>
      <c r="N646" s="78">
        <f t="shared" si="295"/>
        <v>100</v>
      </c>
    </row>
    <row r="647" spans="1:14" ht="47.25" x14ac:dyDescent="0.25">
      <c r="A647" s="33" t="s">
        <v>28</v>
      </c>
      <c r="B647" s="33" t="s">
        <v>1401</v>
      </c>
      <c r="C647" s="33" t="s">
        <v>41</v>
      </c>
      <c r="D647" s="33"/>
      <c r="E647" s="34" t="s">
        <v>629</v>
      </c>
      <c r="F647" s="35">
        <f t="shared" si="325"/>
        <v>250</v>
      </c>
      <c r="G647" s="35">
        <f t="shared" si="325"/>
        <v>250</v>
      </c>
      <c r="H647" s="35">
        <f t="shared" si="325"/>
        <v>50</v>
      </c>
      <c r="I647" s="63">
        <f t="shared" si="325"/>
        <v>0</v>
      </c>
      <c r="J647" s="63">
        <f t="shared" si="325"/>
        <v>0</v>
      </c>
      <c r="K647" s="35">
        <f t="shared" si="325"/>
        <v>0</v>
      </c>
      <c r="L647" s="35">
        <f t="shared" si="325"/>
        <v>0</v>
      </c>
      <c r="M647" s="35">
        <f t="shared" si="325"/>
        <v>250</v>
      </c>
      <c r="N647" s="78">
        <f t="shared" si="295"/>
        <v>100</v>
      </c>
    </row>
    <row r="648" spans="1:14" ht="63" x14ac:dyDescent="0.25">
      <c r="A648" s="33" t="s">
        <v>28</v>
      </c>
      <c r="B648" s="33" t="s">
        <v>1401</v>
      </c>
      <c r="C648" s="33" t="s">
        <v>35</v>
      </c>
      <c r="D648" s="33"/>
      <c r="E648" s="34" t="s">
        <v>632</v>
      </c>
      <c r="F648" s="35">
        <f t="shared" si="325"/>
        <v>250</v>
      </c>
      <c r="G648" s="35">
        <f t="shared" si="325"/>
        <v>250</v>
      </c>
      <c r="H648" s="35">
        <f t="shared" si="325"/>
        <v>50</v>
      </c>
      <c r="I648" s="63">
        <f t="shared" si="325"/>
        <v>0</v>
      </c>
      <c r="J648" s="63">
        <f t="shared" si="325"/>
        <v>0</v>
      </c>
      <c r="K648" s="35">
        <f t="shared" si="325"/>
        <v>0</v>
      </c>
      <c r="L648" s="35">
        <f t="shared" si="325"/>
        <v>0</v>
      </c>
      <c r="M648" s="35">
        <f t="shared" si="325"/>
        <v>250</v>
      </c>
      <c r="N648" s="78">
        <f t="shared" si="295"/>
        <v>100</v>
      </c>
    </row>
    <row r="649" spans="1:14" ht="31.5" x14ac:dyDescent="0.25">
      <c r="A649" s="33" t="s">
        <v>28</v>
      </c>
      <c r="B649" s="33" t="s">
        <v>1401</v>
      </c>
      <c r="C649" s="33" t="s">
        <v>35</v>
      </c>
      <c r="D649" s="33" t="s">
        <v>18</v>
      </c>
      <c r="E649" s="34" t="s">
        <v>552</v>
      </c>
      <c r="F649" s="35">
        <f t="shared" si="325"/>
        <v>250</v>
      </c>
      <c r="G649" s="35">
        <f t="shared" si="325"/>
        <v>250</v>
      </c>
      <c r="H649" s="35">
        <f t="shared" si="325"/>
        <v>50</v>
      </c>
      <c r="I649" s="63">
        <f t="shared" si="325"/>
        <v>0</v>
      </c>
      <c r="J649" s="63">
        <f t="shared" si="325"/>
        <v>0</v>
      </c>
      <c r="K649" s="35">
        <f t="shared" si="325"/>
        <v>0</v>
      </c>
      <c r="L649" s="35">
        <f t="shared" si="325"/>
        <v>0</v>
      </c>
      <c r="M649" s="35">
        <f t="shared" si="325"/>
        <v>250</v>
      </c>
      <c r="N649" s="78">
        <f t="shared" si="295"/>
        <v>100</v>
      </c>
    </row>
    <row r="650" spans="1:14" x14ac:dyDescent="0.25">
      <c r="A650" s="33" t="s">
        <v>28</v>
      </c>
      <c r="B650" s="33" t="s">
        <v>1401</v>
      </c>
      <c r="C650" s="33" t="s">
        <v>35</v>
      </c>
      <c r="D650" s="33" t="s">
        <v>30</v>
      </c>
      <c r="E650" s="34" t="s">
        <v>554</v>
      </c>
      <c r="F650" s="35">
        <f>100+150</f>
        <v>250</v>
      </c>
      <c r="G650" s="35">
        <v>250</v>
      </c>
      <c r="H650" s="35">
        <v>50</v>
      </c>
      <c r="I650" s="63">
        <v>0</v>
      </c>
      <c r="J650" s="63">
        <v>0</v>
      </c>
      <c r="K650" s="35">
        <v>0</v>
      </c>
      <c r="L650" s="35">
        <v>0</v>
      </c>
      <c r="M650" s="35">
        <v>250</v>
      </c>
      <c r="N650" s="78">
        <f t="shared" ref="N650:N713" si="326">M650/G650*100</f>
        <v>100</v>
      </c>
    </row>
    <row r="651" spans="1:14" ht="47.25" x14ac:dyDescent="0.25">
      <c r="A651" s="33" t="s">
        <v>28</v>
      </c>
      <c r="B651" s="33" t="s">
        <v>1401</v>
      </c>
      <c r="C651" s="33" t="s">
        <v>42</v>
      </c>
      <c r="D651" s="33"/>
      <c r="E651" s="34" t="s">
        <v>647</v>
      </c>
      <c r="F651" s="35">
        <f t="shared" ref="F651:M654" si="327">F652</f>
        <v>705.428</v>
      </c>
      <c r="G651" s="35">
        <f t="shared" si="327"/>
        <v>705.10800000000006</v>
      </c>
      <c r="H651" s="35">
        <f t="shared" si="327"/>
        <v>705.428</v>
      </c>
      <c r="I651" s="63">
        <f t="shared" si="327"/>
        <v>424.88</v>
      </c>
      <c r="J651" s="63">
        <f t="shared" si="327"/>
        <v>425.20000000000005</v>
      </c>
      <c r="K651" s="35">
        <f t="shared" si="327"/>
        <v>0</v>
      </c>
      <c r="L651" s="35">
        <f t="shared" si="327"/>
        <v>0</v>
      </c>
      <c r="M651" s="35">
        <f t="shared" si="327"/>
        <v>703.58220000000006</v>
      </c>
      <c r="N651" s="78">
        <f t="shared" si="326"/>
        <v>99.783607617556456</v>
      </c>
    </row>
    <row r="652" spans="1:14" ht="63" x14ac:dyDescent="0.25">
      <c r="A652" s="33" t="s">
        <v>28</v>
      </c>
      <c r="B652" s="33" t="s">
        <v>1401</v>
      </c>
      <c r="C652" s="33" t="s">
        <v>96</v>
      </c>
      <c r="D652" s="33"/>
      <c r="E652" s="34" t="s">
        <v>648</v>
      </c>
      <c r="F652" s="35">
        <f t="shared" si="327"/>
        <v>705.428</v>
      </c>
      <c r="G652" s="35">
        <f t="shared" si="327"/>
        <v>705.10800000000006</v>
      </c>
      <c r="H652" s="35">
        <f t="shared" si="327"/>
        <v>705.428</v>
      </c>
      <c r="I652" s="63">
        <f t="shared" si="327"/>
        <v>424.88</v>
      </c>
      <c r="J652" s="63">
        <f t="shared" si="327"/>
        <v>425.20000000000005</v>
      </c>
      <c r="K652" s="35">
        <f t="shared" si="327"/>
        <v>0</v>
      </c>
      <c r="L652" s="35">
        <f t="shared" si="327"/>
        <v>0</v>
      </c>
      <c r="M652" s="35">
        <f t="shared" si="327"/>
        <v>703.58220000000006</v>
      </c>
      <c r="N652" s="78">
        <f t="shared" si="326"/>
        <v>99.783607617556456</v>
      </c>
    </row>
    <row r="653" spans="1:14" ht="47.25" x14ac:dyDescent="0.25">
      <c r="A653" s="33" t="s">
        <v>28</v>
      </c>
      <c r="B653" s="33" t="s">
        <v>1401</v>
      </c>
      <c r="C653" s="33" t="s">
        <v>100</v>
      </c>
      <c r="D653" s="33"/>
      <c r="E653" s="34" t="s">
        <v>649</v>
      </c>
      <c r="F653" s="35">
        <f t="shared" si="327"/>
        <v>705.428</v>
      </c>
      <c r="G653" s="35">
        <f t="shared" si="327"/>
        <v>705.10800000000006</v>
      </c>
      <c r="H653" s="35">
        <f t="shared" si="327"/>
        <v>705.428</v>
      </c>
      <c r="I653" s="63">
        <f t="shared" si="327"/>
        <v>424.88</v>
      </c>
      <c r="J653" s="63">
        <f t="shared" si="327"/>
        <v>425.20000000000005</v>
      </c>
      <c r="K653" s="35">
        <f t="shared" si="327"/>
        <v>0</v>
      </c>
      <c r="L653" s="35">
        <f t="shared" si="327"/>
        <v>0</v>
      </c>
      <c r="M653" s="35">
        <f t="shared" si="327"/>
        <v>703.58220000000006</v>
      </c>
      <c r="N653" s="78">
        <f t="shared" si="326"/>
        <v>99.783607617556456</v>
      </c>
    </row>
    <row r="654" spans="1:14" ht="47.25" x14ac:dyDescent="0.25">
      <c r="A654" s="33" t="s">
        <v>28</v>
      </c>
      <c r="B654" s="33" t="s">
        <v>1401</v>
      </c>
      <c r="C654" s="33" t="s">
        <v>99</v>
      </c>
      <c r="D654" s="33"/>
      <c r="E654" s="34" t="s">
        <v>655</v>
      </c>
      <c r="F654" s="35">
        <f t="shared" si="327"/>
        <v>705.428</v>
      </c>
      <c r="G654" s="35">
        <f t="shared" si="327"/>
        <v>705.10800000000006</v>
      </c>
      <c r="H654" s="35">
        <f t="shared" si="327"/>
        <v>705.428</v>
      </c>
      <c r="I654" s="63">
        <f t="shared" si="327"/>
        <v>424.88</v>
      </c>
      <c r="J654" s="63">
        <f t="shared" si="327"/>
        <v>425.20000000000005</v>
      </c>
      <c r="K654" s="35">
        <f t="shared" si="327"/>
        <v>0</v>
      </c>
      <c r="L654" s="35">
        <f t="shared" si="327"/>
        <v>0</v>
      </c>
      <c r="M654" s="35">
        <f t="shared" si="327"/>
        <v>703.58220000000006</v>
      </c>
      <c r="N654" s="78">
        <f t="shared" si="326"/>
        <v>99.783607617556456</v>
      </c>
    </row>
    <row r="655" spans="1:14" ht="31.5" x14ac:dyDescent="0.25">
      <c r="A655" s="33" t="s">
        <v>28</v>
      </c>
      <c r="B655" s="33" t="s">
        <v>1401</v>
      </c>
      <c r="C655" s="33" t="s">
        <v>99</v>
      </c>
      <c r="D655" s="33" t="s">
        <v>18</v>
      </c>
      <c r="E655" s="34" t="s">
        <v>552</v>
      </c>
      <c r="F655" s="35">
        <f>F657</f>
        <v>705.428</v>
      </c>
      <c r="G655" s="35">
        <f>G657+G656</f>
        <v>705.10800000000006</v>
      </c>
      <c r="H655" s="35">
        <f t="shared" ref="H655:M655" si="328">H657+H656</f>
        <v>705.428</v>
      </c>
      <c r="I655" s="63">
        <f t="shared" si="328"/>
        <v>424.88</v>
      </c>
      <c r="J655" s="63">
        <f t="shared" si="328"/>
        <v>425.20000000000005</v>
      </c>
      <c r="K655" s="35">
        <f t="shared" si="328"/>
        <v>0</v>
      </c>
      <c r="L655" s="35">
        <f t="shared" si="328"/>
        <v>0</v>
      </c>
      <c r="M655" s="35">
        <f t="shared" si="328"/>
        <v>703.58220000000006</v>
      </c>
      <c r="N655" s="78">
        <f t="shared" si="326"/>
        <v>99.783607617556456</v>
      </c>
    </row>
    <row r="656" spans="1:14" x14ac:dyDescent="0.25">
      <c r="A656" s="33" t="s">
        <v>28</v>
      </c>
      <c r="B656" s="33" t="s">
        <v>1401</v>
      </c>
      <c r="C656" s="33" t="s">
        <v>99</v>
      </c>
      <c r="D656" s="33" t="s">
        <v>54</v>
      </c>
      <c r="E656" s="34" t="s">
        <v>553</v>
      </c>
      <c r="F656" s="35">
        <v>0</v>
      </c>
      <c r="G656" s="35">
        <v>64.783799999999999</v>
      </c>
      <c r="H656" s="35">
        <f>27.1188+37.665</f>
        <v>64.783799999999999</v>
      </c>
      <c r="I656" s="63">
        <v>37.664999999999999</v>
      </c>
      <c r="J656" s="63">
        <v>37.664999999999999</v>
      </c>
      <c r="K656" s="35">
        <v>0</v>
      </c>
      <c r="L656" s="35">
        <v>0</v>
      </c>
      <c r="M656" s="35">
        <v>64.783799999999999</v>
      </c>
      <c r="N656" s="78">
        <f t="shared" si="326"/>
        <v>100</v>
      </c>
    </row>
    <row r="657" spans="1:14" x14ac:dyDescent="0.25">
      <c r="A657" s="33" t="s">
        <v>28</v>
      </c>
      <c r="B657" s="33" t="s">
        <v>1401</v>
      </c>
      <c r="C657" s="33" t="s">
        <v>99</v>
      </c>
      <c r="D657" s="33" t="s">
        <v>30</v>
      </c>
      <c r="E657" s="34" t="s">
        <v>554</v>
      </c>
      <c r="F657" s="35">
        <f>687.4+18.028</f>
        <v>705.428</v>
      </c>
      <c r="G657" s="35">
        <v>640.32420000000002</v>
      </c>
      <c r="H657" s="35">
        <f>253.1092+387.535</f>
        <v>640.64419999999996</v>
      </c>
      <c r="I657" s="63">
        <v>387.21499999999997</v>
      </c>
      <c r="J657" s="63">
        <v>387.53500000000003</v>
      </c>
      <c r="K657" s="35">
        <v>0</v>
      </c>
      <c r="L657" s="35">
        <v>0</v>
      </c>
      <c r="M657" s="35">
        <v>638.79840000000002</v>
      </c>
      <c r="N657" s="78">
        <f t="shared" si="326"/>
        <v>99.761714456520622</v>
      </c>
    </row>
    <row r="658" spans="1:14" s="22" customFormat="1" ht="31.5" x14ac:dyDescent="0.25">
      <c r="A658" s="25" t="s">
        <v>101</v>
      </c>
      <c r="B658" s="25" t="s">
        <v>1387</v>
      </c>
      <c r="C658" s="25"/>
      <c r="D658" s="25"/>
      <c r="E658" s="26" t="s">
        <v>476</v>
      </c>
      <c r="F658" s="27">
        <f>F666+F1058+F1130</f>
        <v>11700373.003999999</v>
      </c>
      <c r="G658" s="27">
        <f>G666+G1058+G1130+G659</f>
        <v>12400974.51959</v>
      </c>
      <c r="H658" s="27">
        <f t="shared" ref="H658:M658" si="329">H666+H1058+H1130+H659</f>
        <v>8143626.9943700004</v>
      </c>
      <c r="I658" s="61">
        <f t="shared" si="329"/>
        <v>8583199.9457099997</v>
      </c>
      <c r="J658" s="61">
        <f t="shared" si="329"/>
        <v>5381158.4857999999</v>
      </c>
      <c r="K658" s="27">
        <f t="shared" si="329"/>
        <v>92790.261540000007</v>
      </c>
      <c r="L658" s="27">
        <f t="shared" si="329"/>
        <v>22136.711349999998</v>
      </c>
      <c r="M658" s="27">
        <f t="shared" si="329"/>
        <v>12343015.7202</v>
      </c>
      <c r="N658" s="79">
        <f t="shared" si="326"/>
        <v>99.532627058474787</v>
      </c>
    </row>
    <row r="659" spans="1:14" s="22" customFormat="1" x14ac:dyDescent="0.25">
      <c r="A659" s="25" t="s">
        <v>101</v>
      </c>
      <c r="B659" s="25" t="s">
        <v>1105</v>
      </c>
      <c r="C659" s="25"/>
      <c r="D659" s="25"/>
      <c r="E659" s="26" t="s">
        <v>498</v>
      </c>
      <c r="F659" s="27"/>
      <c r="G659" s="27">
        <f t="shared" ref="G659:G664" si="330">G660</f>
        <v>1320</v>
      </c>
      <c r="H659" s="27">
        <f t="shared" ref="H659:M664" si="331">H660</f>
        <v>0</v>
      </c>
      <c r="I659" s="61">
        <f t="shared" si="331"/>
        <v>1320</v>
      </c>
      <c r="J659" s="61">
        <f t="shared" si="331"/>
        <v>0</v>
      </c>
      <c r="K659" s="27">
        <f t="shared" si="331"/>
        <v>0</v>
      </c>
      <c r="L659" s="27">
        <f t="shared" si="331"/>
        <v>0</v>
      </c>
      <c r="M659" s="27">
        <f t="shared" si="331"/>
        <v>1320</v>
      </c>
      <c r="N659" s="78">
        <f t="shared" si="326"/>
        <v>100</v>
      </c>
    </row>
    <row r="660" spans="1:14" s="32" customFormat="1" x14ac:dyDescent="0.25">
      <c r="A660" s="29" t="s">
        <v>101</v>
      </c>
      <c r="B660" s="29" t="s">
        <v>1384</v>
      </c>
      <c r="C660" s="29"/>
      <c r="D660" s="29"/>
      <c r="E660" s="30" t="s">
        <v>514</v>
      </c>
      <c r="F660" s="31"/>
      <c r="G660" s="31">
        <f t="shared" si="330"/>
        <v>1320</v>
      </c>
      <c r="H660" s="31">
        <f t="shared" si="331"/>
        <v>0</v>
      </c>
      <c r="I660" s="62">
        <f t="shared" si="331"/>
        <v>1320</v>
      </c>
      <c r="J660" s="62">
        <f t="shared" si="331"/>
        <v>0</v>
      </c>
      <c r="K660" s="31">
        <f t="shared" si="331"/>
        <v>0</v>
      </c>
      <c r="L660" s="31">
        <f t="shared" si="331"/>
        <v>0</v>
      </c>
      <c r="M660" s="31">
        <f t="shared" si="331"/>
        <v>1320</v>
      </c>
      <c r="N660" s="79">
        <f t="shared" si="326"/>
        <v>100</v>
      </c>
    </row>
    <row r="661" spans="1:14" ht="31.5" x14ac:dyDescent="0.25">
      <c r="A661" s="33" t="s">
        <v>101</v>
      </c>
      <c r="B661" s="33" t="s">
        <v>1384</v>
      </c>
      <c r="C661" s="33" t="s">
        <v>1122</v>
      </c>
      <c r="D661" s="33"/>
      <c r="E661" s="34" t="s">
        <v>1885</v>
      </c>
      <c r="F661" s="35"/>
      <c r="G661" s="35">
        <f t="shared" si="330"/>
        <v>1320</v>
      </c>
      <c r="H661" s="35">
        <f t="shared" si="331"/>
        <v>0</v>
      </c>
      <c r="I661" s="63">
        <f t="shared" si="331"/>
        <v>1320</v>
      </c>
      <c r="J661" s="63">
        <f t="shared" si="331"/>
        <v>0</v>
      </c>
      <c r="K661" s="35">
        <f t="shared" si="331"/>
        <v>0</v>
      </c>
      <c r="L661" s="35">
        <f t="shared" si="331"/>
        <v>0</v>
      </c>
      <c r="M661" s="35">
        <f t="shared" si="331"/>
        <v>1320</v>
      </c>
      <c r="N661" s="78">
        <f t="shared" si="326"/>
        <v>100</v>
      </c>
    </row>
    <row r="662" spans="1:14" x14ac:dyDescent="0.25">
      <c r="A662" s="33" t="s">
        <v>101</v>
      </c>
      <c r="B662" s="33" t="s">
        <v>1384</v>
      </c>
      <c r="C662" s="33" t="s">
        <v>1123</v>
      </c>
      <c r="D662" s="33"/>
      <c r="E662" s="34" t="s">
        <v>1175</v>
      </c>
      <c r="F662" s="35"/>
      <c r="G662" s="35">
        <f t="shared" si="330"/>
        <v>1320</v>
      </c>
      <c r="H662" s="35">
        <f t="shared" si="331"/>
        <v>0</v>
      </c>
      <c r="I662" s="63">
        <f t="shared" si="331"/>
        <v>1320</v>
      </c>
      <c r="J662" s="63">
        <f t="shared" si="331"/>
        <v>0</v>
      </c>
      <c r="K662" s="35">
        <f t="shared" si="331"/>
        <v>0</v>
      </c>
      <c r="L662" s="35">
        <f t="shared" si="331"/>
        <v>0</v>
      </c>
      <c r="M662" s="35">
        <f t="shared" si="331"/>
        <v>1320</v>
      </c>
      <c r="N662" s="78">
        <f t="shared" si="326"/>
        <v>100</v>
      </c>
    </row>
    <row r="663" spans="1:14" ht="47.25" x14ac:dyDescent="0.25">
      <c r="A663" s="33" t="s">
        <v>101</v>
      </c>
      <c r="B663" s="33" t="s">
        <v>1384</v>
      </c>
      <c r="C663" s="33" t="s">
        <v>1912</v>
      </c>
      <c r="D663" s="33"/>
      <c r="E663" s="56" t="s">
        <v>1913</v>
      </c>
      <c r="F663" s="35"/>
      <c r="G663" s="35">
        <f t="shared" si="330"/>
        <v>1320</v>
      </c>
      <c r="H663" s="35">
        <f t="shared" si="331"/>
        <v>0</v>
      </c>
      <c r="I663" s="63">
        <f t="shared" si="331"/>
        <v>1320</v>
      </c>
      <c r="J663" s="63">
        <f t="shared" si="331"/>
        <v>0</v>
      </c>
      <c r="K663" s="35">
        <f t="shared" si="331"/>
        <v>0</v>
      </c>
      <c r="L663" s="35">
        <f t="shared" si="331"/>
        <v>0</v>
      </c>
      <c r="M663" s="35">
        <f t="shared" si="331"/>
        <v>1320</v>
      </c>
      <c r="N663" s="78">
        <f t="shared" si="326"/>
        <v>100</v>
      </c>
    </row>
    <row r="664" spans="1:14" ht="78.75" x14ac:dyDescent="0.25">
      <c r="A664" s="33" t="s">
        <v>101</v>
      </c>
      <c r="B664" s="33" t="s">
        <v>1384</v>
      </c>
      <c r="C664" s="33" t="s">
        <v>1912</v>
      </c>
      <c r="D664" s="33" t="s">
        <v>1118</v>
      </c>
      <c r="E664" s="34" t="s">
        <v>539</v>
      </c>
      <c r="F664" s="35"/>
      <c r="G664" s="35">
        <f t="shared" si="330"/>
        <v>1320</v>
      </c>
      <c r="H664" s="35">
        <f t="shared" si="331"/>
        <v>0</v>
      </c>
      <c r="I664" s="63">
        <f t="shared" si="331"/>
        <v>1320</v>
      </c>
      <c r="J664" s="63">
        <f t="shared" si="331"/>
        <v>0</v>
      </c>
      <c r="K664" s="35">
        <f t="shared" si="331"/>
        <v>0</v>
      </c>
      <c r="L664" s="35">
        <f t="shared" si="331"/>
        <v>0</v>
      </c>
      <c r="M664" s="35">
        <f t="shared" si="331"/>
        <v>1320</v>
      </c>
      <c r="N664" s="78">
        <f t="shared" si="326"/>
        <v>100</v>
      </c>
    </row>
    <row r="665" spans="1:14" ht="31.5" x14ac:dyDescent="0.25">
      <c r="A665" s="33" t="s">
        <v>101</v>
      </c>
      <c r="B665" s="33" t="s">
        <v>1384</v>
      </c>
      <c r="C665" s="33" t="s">
        <v>1912</v>
      </c>
      <c r="D665" s="33" t="s">
        <v>1128</v>
      </c>
      <c r="E665" s="34" t="s">
        <v>541</v>
      </c>
      <c r="F665" s="35"/>
      <c r="G665" s="35">
        <v>1320</v>
      </c>
      <c r="H665" s="35">
        <v>0</v>
      </c>
      <c r="I665" s="63">
        <f>G665</f>
        <v>1320</v>
      </c>
      <c r="J665" s="63">
        <f>H665</f>
        <v>0</v>
      </c>
      <c r="K665" s="35">
        <v>0</v>
      </c>
      <c r="L665" s="35">
        <v>0</v>
      </c>
      <c r="M665" s="35">
        <v>1320</v>
      </c>
      <c r="N665" s="78">
        <f t="shared" si="326"/>
        <v>100</v>
      </c>
    </row>
    <row r="666" spans="1:14" s="22" customFormat="1" x14ac:dyDescent="0.25">
      <c r="A666" s="25" t="s">
        <v>101</v>
      </c>
      <c r="B666" s="25" t="s">
        <v>1171</v>
      </c>
      <c r="C666" s="25"/>
      <c r="D666" s="25"/>
      <c r="E666" s="26" t="s">
        <v>503</v>
      </c>
      <c r="F666" s="27">
        <f>F667+F734+F833+F890+F908+F920</f>
        <v>11215040.594999999</v>
      </c>
      <c r="G666" s="27">
        <f>G667+G734+G833+G890+G908+G920</f>
        <v>12043456.266619999</v>
      </c>
      <c r="H666" s="27">
        <f t="shared" ref="H666:M666" si="332">H667+H734+H833+H890+H908+H920</f>
        <v>7882596.7797000008</v>
      </c>
      <c r="I666" s="61">
        <f t="shared" si="332"/>
        <v>8399615.9894699994</v>
      </c>
      <c r="J666" s="61">
        <f t="shared" si="332"/>
        <v>5234977.6673999997</v>
      </c>
      <c r="K666" s="27">
        <f t="shared" si="332"/>
        <v>92790.261540000007</v>
      </c>
      <c r="L666" s="27">
        <f t="shared" si="332"/>
        <v>22136.711349999998</v>
      </c>
      <c r="M666" s="27">
        <f t="shared" si="332"/>
        <v>11991552.89453</v>
      </c>
      <c r="N666" s="78">
        <f t="shared" si="326"/>
        <v>99.56903258548914</v>
      </c>
    </row>
    <row r="667" spans="1:14" s="32" customFormat="1" ht="18" customHeight="1" x14ac:dyDescent="0.25">
      <c r="A667" s="29" t="s">
        <v>101</v>
      </c>
      <c r="B667" s="29" t="s">
        <v>1402</v>
      </c>
      <c r="C667" s="29"/>
      <c r="D667" s="29"/>
      <c r="E667" s="30" t="s">
        <v>906</v>
      </c>
      <c r="F667" s="31">
        <f>F668+F694+F728</f>
        <v>4826360.4149999991</v>
      </c>
      <c r="G667" s="31">
        <f>G668+G694+G728</f>
        <v>5215816.78792</v>
      </c>
      <c r="H667" s="31">
        <f t="shared" ref="H667:M667" si="333">H668+H694+H728</f>
        <v>3416076.9427900002</v>
      </c>
      <c r="I667" s="62">
        <f t="shared" si="333"/>
        <v>3834233.62928</v>
      </c>
      <c r="J667" s="62">
        <f t="shared" si="333"/>
        <v>2375196.2614900004</v>
      </c>
      <c r="K667" s="31">
        <f t="shared" si="333"/>
        <v>23075.678110000001</v>
      </c>
      <c r="L667" s="31">
        <f t="shared" si="333"/>
        <v>15891.908509999999</v>
      </c>
      <c r="M667" s="31">
        <f t="shared" si="333"/>
        <v>5184807.7222999996</v>
      </c>
      <c r="N667" s="79">
        <f t="shared" si="326"/>
        <v>99.405480160042842</v>
      </c>
    </row>
    <row r="668" spans="1:14" ht="31.5" x14ac:dyDescent="0.25">
      <c r="A668" s="33" t="s">
        <v>101</v>
      </c>
      <c r="B668" s="33" t="s">
        <v>1402</v>
      </c>
      <c r="C668" s="33" t="s">
        <v>107</v>
      </c>
      <c r="D668" s="33"/>
      <c r="E668" s="34" t="s">
        <v>940</v>
      </c>
      <c r="F668" s="35">
        <f>F669+F687</f>
        <v>4743397.5249999994</v>
      </c>
      <c r="G668" s="35">
        <f>G669+G687</f>
        <v>5145937.6202400001</v>
      </c>
      <c r="H668" s="35">
        <f t="shared" ref="H668:M668" si="334">H669+H687</f>
        <v>3353449.3847600003</v>
      </c>
      <c r="I668" s="63">
        <f t="shared" si="334"/>
        <v>3827205.3511700002</v>
      </c>
      <c r="J668" s="63">
        <f t="shared" si="334"/>
        <v>2375196.2614900004</v>
      </c>
      <c r="K668" s="35">
        <f t="shared" si="334"/>
        <v>0</v>
      </c>
      <c r="L668" s="35">
        <f t="shared" si="334"/>
        <v>0</v>
      </c>
      <c r="M668" s="35">
        <f t="shared" si="334"/>
        <v>5114928.6120999996</v>
      </c>
      <c r="N668" s="78">
        <f t="shared" si="326"/>
        <v>99.397408005529712</v>
      </c>
    </row>
    <row r="669" spans="1:14" ht="31.5" x14ac:dyDescent="0.25">
      <c r="A669" s="33" t="s">
        <v>101</v>
      </c>
      <c r="B669" s="33" t="s">
        <v>1402</v>
      </c>
      <c r="C669" s="33" t="s">
        <v>828</v>
      </c>
      <c r="D669" s="33"/>
      <c r="E669" s="34" t="s">
        <v>941</v>
      </c>
      <c r="F669" s="35">
        <f>F670+F679</f>
        <v>4698621.1889999993</v>
      </c>
      <c r="G669" s="35">
        <f>G670+G679</f>
        <v>5101161.2842399999</v>
      </c>
      <c r="H669" s="35">
        <f t="shared" ref="H669:M669" si="335">H670+H679</f>
        <v>3324507.7286200002</v>
      </c>
      <c r="I669" s="63">
        <f t="shared" si="335"/>
        <v>3827205.3511700002</v>
      </c>
      <c r="J669" s="63">
        <f t="shared" si="335"/>
        <v>2375196.2614900004</v>
      </c>
      <c r="K669" s="35">
        <f t="shared" si="335"/>
        <v>0</v>
      </c>
      <c r="L669" s="35">
        <f t="shared" si="335"/>
        <v>0</v>
      </c>
      <c r="M669" s="35">
        <f t="shared" si="335"/>
        <v>5070434.8371399995</v>
      </c>
      <c r="N669" s="78">
        <f t="shared" si="326"/>
        <v>99.397657800098784</v>
      </c>
    </row>
    <row r="670" spans="1:14" ht="47.25" x14ac:dyDescent="0.25">
      <c r="A670" s="33" t="s">
        <v>101</v>
      </c>
      <c r="B670" s="33" t="s">
        <v>1402</v>
      </c>
      <c r="C670" s="33" t="s">
        <v>829</v>
      </c>
      <c r="D670" s="33"/>
      <c r="E670" s="34" t="s">
        <v>942</v>
      </c>
      <c r="F670" s="35">
        <f>F671+F675</f>
        <v>1274577.889</v>
      </c>
      <c r="G670" s="35">
        <f>G671+G675</f>
        <v>1273814.0330700001</v>
      </c>
      <c r="H670" s="35">
        <f t="shared" ref="H670:M670" si="336">H671+H675</f>
        <v>949211.0091299999</v>
      </c>
      <c r="I670" s="63">
        <f t="shared" si="336"/>
        <v>0</v>
      </c>
      <c r="J670" s="63">
        <f t="shared" si="336"/>
        <v>0</v>
      </c>
      <c r="K670" s="35">
        <f t="shared" si="336"/>
        <v>0</v>
      </c>
      <c r="L670" s="35">
        <f t="shared" si="336"/>
        <v>0</v>
      </c>
      <c r="M670" s="35">
        <f t="shared" si="336"/>
        <v>1255043.49755</v>
      </c>
      <c r="N670" s="78">
        <f t="shared" si="326"/>
        <v>98.526430465304145</v>
      </c>
    </row>
    <row r="671" spans="1:14" ht="47.25" x14ac:dyDescent="0.25">
      <c r="A671" s="33" t="s">
        <v>101</v>
      </c>
      <c r="B671" s="33" t="s">
        <v>1402</v>
      </c>
      <c r="C671" s="33" t="s">
        <v>816</v>
      </c>
      <c r="D671" s="33"/>
      <c r="E671" s="34" t="s">
        <v>589</v>
      </c>
      <c r="F671" s="35">
        <f t="shared" ref="F671:M671" si="337">F672</f>
        <v>1236319.8740000001</v>
      </c>
      <c r="G671" s="35">
        <f t="shared" si="337"/>
        <v>1235556.0179100002</v>
      </c>
      <c r="H671" s="35">
        <f t="shared" si="337"/>
        <v>915342.89371999993</v>
      </c>
      <c r="I671" s="63">
        <f t="shared" si="337"/>
        <v>0</v>
      </c>
      <c r="J671" s="63">
        <f t="shared" si="337"/>
        <v>0</v>
      </c>
      <c r="K671" s="35">
        <f t="shared" si="337"/>
        <v>0</v>
      </c>
      <c r="L671" s="35">
        <f t="shared" si="337"/>
        <v>0</v>
      </c>
      <c r="M671" s="35">
        <f t="shared" si="337"/>
        <v>1216785.5058500001</v>
      </c>
      <c r="N671" s="78">
        <f t="shared" si="326"/>
        <v>98.480804448530691</v>
      </c>
    </row>
    <row r="672" spans="1:14" ht="31.5" x14ac:dyDescent="0.25">
      <c r="A672" s="33" t="s">
        <v>101</v>
      </c>
      <c r="B672" s="33" t="s">
        <v>1402</v>
      </c>
      <c r="C672" s="33" t="s">
        <v>816</v>
      </c>
      <c r="D672" s="33" t="s">
        <v>18</v>
      </c>
      <c r="E672" s="34" t="s">
        <v>552</v>
      </c>
      <c r="F672" s="35">
        <f>F673+F674</f>
        <v>1236319.8740000001</v>
      </c>
      <c r="G672" s="35">
        <f>G673+G674</f>
        <v>1235556.0179100002</v>
      </c>
      <c r="H672" s="35">
        <f t="shared" ref="H672:M672" si="338">H673+H674</f>
        <v>915342.89371999993</v>
      </c>
      <c r="I672" s="63">
        <f t="shared" si="338"/>
        <v>0</v>
      </c>
      <c r="J672" s="63">
        <f t="shared" si="338"/>
        <v>0</v>
      </c>
      <c r="K672" s="35">
        <f t="shared" si="338"/>
        <v>0</v>
      </c>
      <c r="L672" s="35">
        <f t="shared" si="338"/>
        <v>0</v>
      </c>
      <c r="M672" s="35">
        <f t="shared" si="338"/>
        <v>1216785.5058500001</v>
      </c>
      <c r="N672" s="78">
        <f t="shared" si="326"/>
        <v>98.480804448530691</v>
      </c>
    </row>
    <row r="673" spans="1:14" x14ac:dyDescent="0.25">
      <c r="A673" s="33" t="s">
        <v>101</v>
      </c>
      <c r="B673" s="33" t="s">
        <v>1402</v>
      </c>
      <c r="C673" s="33" t="s">
        <v>816</v>
      </c>
      <c r="D673" s="33" t="s">
        <v>54</v>
      </c>
      <c r="E673" s="34" t="s">
        <v>553</v>
      </c>
      <c r="F673" s="35">
        <f>36615.9-30.062</f>
        <v>36585.838000000003</v>
      </c>
      <c r="G673" s="35">
        <v>30546.440259999999</v>
      </c>
      <c r="H673" s="35">
        <v>27018.736509999999</v>
      </c>
      <c r="I673" s="63">
        <v>0</v>
      </c>
      <c r="J673" s="63">
        <v>0</v>
      </c>
      <c r="K673" s="35">
        <v>0</v>
      </c>
      <c r="L673" s="35">
        <v>0</v>
      </c>
      <c r="M673" s="35">
        <v>28791.56453</v>
      </c>
      <c r="N673" s="78">
        <f t="shared" si="326"/>
        <v>94.255056513743838</v>
      </c>
    </row>
    <row r="674" spans="1:14" x14ac:dyDescent="0.25">
      <c r="A674" s="33" t="s">
        <v>101</v>
      </c>
      <c r="B674" s="33" t="s">
        <v>1402</v>
      </c>
      <c r="C674" s="33" t="s">
        <v>816</v>
      </c>
      <c r="D674" s="33" t="s">
        <v>30</v>
      </c>
      <c r="E674" s="34" t="s">
        <v>554</v>
      </c>
      <c r="F674" s="35">
        <f>1202128.8+1755.671-4150.435</f>
        <v>1199734.0360000001</v>
      </c>
      <c r="G674" s="35">
        <v>1205009.5776500001</v>
      </c>
      <c r="H674" s="35">
        <v>888324.15720999998</v>
      </c>
      <c r="I674" s="63">
        <v>0</v>
      </c>
      <c r="J674" s="63">
        <v>0</v>
      </c>
      <c r="K674" s="35">
        <v>0</v>
      </c>
      <c r="L674" s="35">
        <v>0</v>
      </c>
      <c r="M674" s="35">
        <v>1187993.94132</v>
      </c>
      <c r="N674" s="78">
        <f t="shared" si="326"/>
        <v>98.587925221043974</v>
      </c>
    </row>
    <row r="675" spans="1:14" ht="31.5" x14ac:dyDescent="0.25">
      <c r="A675" s="33" t="s">
        <v>101</v>
      </c>
      <c r="B675" s="33" t="s">
        <v>1402</v>
      </c>
      <c r="C675" s="33" t="s">
        <v>817</v>
      </c>
      <c r="D675" s="33"/>
      <c r="E675" s="34" t="s">
        <v>943</v>
      </c>
      <c r="F675" s="35">
        <f t="shared" ref="F675:M675" si="339">F676</f>
        <v>38258.014999999999</v>
      </c>
      <c r="G675" s="35">
        <f t="shared" si="339"/>
        <v>38258.015160000003</v>
      </c>
      <c r="H675" s="35">
        <f t="shared" si="339"/>
        <v>33868.115409999999</v>
      </c>
      <c r="I675" s="63">
        <f t="shared" si="339"/>
        <v>0</v>
      </c>
      <c r="J675" s="63">
        <f t="shared" si="339"/>
        <v>0</v>
      </c>
      <c r="K675" s="35">
        <f t="shared" si="339"/>
        <v>0</v>
      </c>
      <c r="L675" s="35">
        <f t="shared" si="339"/>
        <v>0</v>
      </c>
      <c r="M675" s="35">
        <f t="shared" si="339"/>
        <v>38257.991699999999</v>
      </c>
      <c r="N675" s="78">
        <f t="shared" si="326"/>
        <v>99.999938679516148</v>
      </c>
    </row>
    <row r="676" spans="1:14" ht="31.5" x14ac:dyDescent="0.25">
      <c r="A676" s="33" t="s">
        <v>101</v>
      </c>
      <c r="B676" s="33" t="s">
        <v>1402</v>
      </c>
      <c r="C676" s="33" t="s">
        <v>817</v>
      </c>
      <c r="D676" s="33" t="s">
        <v>18</v>
      </c>
      <c r="E676" s="34" t="s">
        <v>552</v>
      </c>
      <c r="F676" s="35">
        <f>F677+F678</f>
        <v>38258.014999999999</v>
      </c>
      <c r="G676" s="35">
        <f>G677+G678</f>
        <v>38258.015160000003</v>
      </c>
      <c r="H676" s="35">
        <f t="shared" ref="H676:M676" si="340">H677+H678</f>
        <v>33868.115409999999</v>
      </c>
      <c r="I676" s="63">
        <f t="shared" si="340"/>
        <v>0</v>
      </c>
      <c r="J676" s="63">
        <f t="shared" si="340"/>
        <v>0</v>
      </c>
      <c r="K676" s="35">
        <f t="shared" si="340"/>
        <v>0</v>
      </c>
      <c r="L676" s="35">
        <f t="shared" si="340"/>
        <v>0</v>
      </c>
      <c r="M676" s="35">
        <f t="shared" si="340"/>
        <v>38257.991699999999</v>
      </c>
      <c r="N676" s="78">
        <f t="shared" si="326"/>
        <v>99.999938679516148</v>
      </c>
    </row>
    <row r="677" spans="1:14" x14ac:dyDescent="0.25">
      <c r="A677" s="33" t="s">
        <v>101</v>
      </c>
      <c r="B677" s="33" t="s">
        <v>1402</v>
      </c>
      <c r="C677" s="33" t="s">
        <v>817</v>
      </c>
      <c r="D677" s="33" t="s">
        <v>54</v>
      </c>
      <c r="E677" s="34" t="s">
        <v>553</v>
      </c>
      <c r="F677" s="35">
        <f>19105-6899.485</f>
        <v>12205.514999999999</v>
      </c>
      <c r="G677" s="35">
        <v>12205.56388</v>
      </c>
      <c r="H677" s="35">
        <v>14328.776970000001</v>
      </c>
      <c r="I677" s="63">
        <v>0</v>
      </c>
      <c r="J677" s="63">
        <v>0</v>
      </c>
      <c r="K677" s="35">
        <v>0</v>
      </c>
      <c r="L677" s="35">
        <v>0</v>
      </c>
      <c r="M677" s="35">
        <v>12205.540419999999</v>
      </c>
      <c r="N677" s="78">
        <f t="shared" si="326"/>
        <v>99.999807792575325</v>
      </c>
    </row>
    <row r="678" spans="1:14" x14ac:dyDescent="0.25">
      <c r="A678" s="33" t="s">
        <v>101</v>
      </c>
      <c r="B678" s="33" t="s">
        <v>1402</v>
      </c>
      <c r="C678" s="33" t="s">
        <v>817</v>
      </c>
      <c r="D678" s="33" t="s">
        <v>30</v>
      </c>
      <c r="E678" s="34" t="s">
        <v>554</v>
      </c>
      <c r="F678" s="35">
        <v>26052.5</v>
      </c>
      <c r="G678" s="35">
        <v>26052.451280000001</v>
      </c>
      <c r="H678" s="35">
        <v>19539.33844</v>
      </c>
      <c r="I678" s="63">
        <v>0</v>
      </c>
      <c r="J678" s="63">
        <v>0</v>
      </c>
      <c r="K678" s="35">
        <v>0</v>
      </c>
      <c r="L678" s="35">
        <v>0</v>
      </c>
      <c r="M678" s="35">
        <v>26052.451280000001</v>
      </c>
      <c r="N678" s="78">
        <f t="shared" si="326"/>
        <v>100</v>
      </c>
    </row>
    <row r="679" spans="1:14" ht="47.25" x14ac:dyDescent="0.25">
      <c r="A679" s="33" t="s">
        <v>101</v>
      </c>
      <c r="B679" s="33" t="s">
        <v>1402</v>
      </c>
      <c r="C679" s="33" t="s">
        <v>830</v>
      </c>
      <c r="D679" s="33"/>
      <c r="E679" s="34" t="s">
        <v>944</v>
      </c>
      <c r="F679" s="35">
        <f>F680+F684</f>
        <v>3424043.3</v>
      </c>
      <c r="G679" s="35">
        <f>G680+G684</f>
        <v>3827347.2511700001</v>
      </c>
      <c r="H679" s="35">
        <f t="shared" ref="H679:M679" si="341">H680+H684</f>
        <v>2375296.7194900005</v>
      </c>
      <c r="I679" s="63">
        <f t="shared" si="341"/>
        <v>3827205.3511700002</v>
      </c>
      <c r="J679" s="63">
        <f t="shared" si="341"/>
        <v>2375196.2614900004</v>
      </c>
      <c r="K679" s="35">
        <f t="shared" si="341"/>
        <v>0</v>
      </c>
      <c r="L679" s="35">
        <f t="shared" si="341"/>
        <v>0</v>
      </c>
      <c r="M679" s="35">
        <f t="shared" si="341"/>
        <v>3815391.33959</v>
      </c>
      <c r="N679" s="78">
        <f t="shared" si="326"/>
        <v>99.687618844191746</v>
      </c>
    </row>
    <row r="680" spans="1:14" ht="31.5" x14ac:dyDescent="0.25">
      <c r="A680" s="33" t="s">
        <v>101</v>
      </c>
      <c r="B680" s="33" t="s">
        <v>1402</v>
      </c>
      <c r="C680" s="33" t="s">
        <v>818</v>
      </c>
      <c r="D680" s="33"/>
      <c r="E680" s="34" t="s">
        <v>945</v>
      </c>
      <c r="F680" s="35">
        <f t="shared" ref="F680:M680" si="342">F681</f>
        <v>3422185.8</v>
      </c>
      <c r="G680" s="35">
        <f t="shared" si="342"/>
        <v>3825454.8511700002</v>
      </c>
      <c r="H680" s="35">
        <f t="shared" si="342"/>
        <v>2373663.7614900004</v>
      </c>
      <c r="I680" s="63">
        <f t="shared" si="342"/>
        <v>3825454.8511700002</v>
      </c>
      <c r="J680" s="63">
        <f t="shared" si="342"/>
        <v>2373663.7614900004</v>
      </c>
      <c r="K680" s="35">
        <f t="shared" si="342"/>
        <v>0</v>
      </c>
      <c r="L680" s="35">
        <f t="shared" si="342"/>
        <v>0</v>
      </c>
      <c r="M680" s="35">
        <f t="shared" si="342"/>
        <v>3813592.0075500002</v>
      </c>
      <c r="N680" s="78">
        <f t="shared" si="326"/>
        <v>99.689897173498949</v>
      </c>
    </row>
    <row r="681" spans="1:14" ht="31.5" x14ac:dyDescent="0.25">
      <c r="A681" s="33" t="s">
        <v>101</v>
      </c>
      <c r="B681" s="33" t="s">
        <v>1402</v>
      </c>
      <c r="C681" s="33" t="s">
        <v>818</v>
      </c>
      <c r="D681" s="33" t="s">
        <v>18</v>
      </c>
      <c r="E681" s="34" t="s">
        <v>552</v>
      </c>
      <c r="F681" s="35">
        <f>F682+F683</f>
        <v>3422185.8</v>
      </c>
      <c r="G681" s="35">
        <f>G682+G683</f>
        <v>3825454.8511700002</v>
      </c>
      <c r="H681" s="35">
        <f t="shared" ref="H681:M681" si="343">H682+H683</f>
        <v>2373663.7614900004</v>
      </c>
      <c r="I681" s="63">
        <f t="shared" si="343"/>
        <v>3825454.8511700002</v>
      </c>
      <c r="J681" s="63">
        <f t="shared" si="343"/>
        <v>2373663.7614900004</v>
      </c>
      <c r="K681" s="35">
        <f t="shared" si="343"/>
        <v>0</v>
      </c>
      <c r="L681" s="35">
        <f t="shared" si="343"/>
        <v>0</v>
      </c>
      <c r="M681" s="35">
        <f t="shared" si="343"/>
        <v>3813592.0075500002</v>
      </c>
      <c r="N681" s="78">
        <f t="shared" si="326"/>
        <v>99.689897173498949</v>
      </c>
    </row>
    <row r="682" spans="1:14" x14ac:dyDescent="0.25">
      <c r="A682" s="33" t="s">
        <v>101</v>
      </c>
      <c r="B682" s="33" t="s">
        <v>1402</v>
      </c>
      <c r="C682" s="33" t="s">
        <v>818</v>
      </c>
      <c r="D682" s="33" t="s">
        <v>54</v>
      </c>
      <c r="E682" s="34" t="s">
        <v>553</v>
      </c>
      <c r="F682" s="35">
        <v>105371.3</v>
      </c>
      <c r="G682" s="35">
        <v>86089.208129999999</v>
      </c>
      <c r="H682" s="35">
        <v>66554.914170000004</v>
      </c>
      <c r="I682" s="63">
        <f>G682</f>
        <v>86089.208129999999</v>
      </c>
      <c r="J682" s="63">
        <f>H682</f>
        <v>66554.914170000004</v>
      </c>
      <c r="K682" s="35">
        <v>0</v>
      </c>
      <c r="L682" s="35">
        <v>0</v>
      </c>
      <c r="M682" s="35">
        <v>85655.077139999994</v>
      </c>
      <c r="N682" s="78">
        <f t="shared" si="326"/>
        <v>99.495719615233952</v>
      </c>
    </row>
    <row r="683" spans="1:14" x14ac:dyDescent="0.25">
      <c r="A683" s="33" t="s">
        <v>101</v>
      </c>
      <c r="B683" s="33" t="s">
        <v>1402</v>
      </c>
      <c r="C683" s="33" t="s">
        <v>818</v>
      </c>
      <c r="D683" s="33" t="s">
        <v>30</v>
      </c>
      <c r="E683" s="34" t="s">
        <v>554</v>
      </c>
      <c r="F683" s="35">
        <v>3316814.5</v>
      </c>
      <c r="G683" s="35">
        <v>3739365.64304</v>
      </c>
      <c r="H683" s="35">
        <v>2307108.8473200002</v>
      </c>
      <c r="I683" s="63">
        <f>G683</f>
        <v>3739365.64304</v>
      </c>
      <c r="J683" s="63">
        <f>H683</f>
        <v>2307108.8473200002</v>
      </c>
      <c r="K683" s="35">
        <v>0</v>
      </c>
      <c r="L683" s="35">
        <v>0</v>
      </c>
      <c r="M683" s="35">
        <v>3727936.93041</v>
      </c>
      <c r="N683" s="78">
        <f t="shared" si="326"/>
        <v>99.694367608814289</v>
      </c>
    </row>
    <row r="684" spans="1:14" ht="189" x14ac:dyDescent="0.25">
      <c r="A684" s="33" t="s">
        <v>101</v>
      </c>
      <c r="B684" s="33" t="s">
        <v>1402</v>
      </c>
      <c r="C684" s="33" t="s">
        <v>819</v>
      </c>
      <c r="D684" s="33"/>
      <c r="E684" s="34" t="s">
        <v>1894</v>
      </c>
      <c r="F684" s="35">
        <f t="shared" ref="F684:M685" si="344">F685</f>
        <v>1857.5</v>
      </c>
      <c r="G684" s="35">
        <f t="shared" si="344"/>
        <v>1892.4</v>
      </c>
      <c r="H684" s="35">
        <f t="shared" si="344"/>
        <v>1632.9580000000001</v>
      </c>
      <c r="I684" s="63">
        <f t="shared" si="344"/>
        <v>1750.5</v>
      </c>
      <c r="J684" s="63">
        <f t="shared" si="344"/>
        <v>1532.5</v>
      </c>
      <c r="K684" s="35">
        <f t="shared" si="344"/>
        <v>0</v>
      </c>
      <c r="L684" s="35">
        <f t="shared" si="344"/>
        <v>0</v>
      </c>
      <c r="M684" s="35">
        <f t="shared" si="344"/>
        <v>1799.33204</v>
      </c>
      <c r="N684" s="78">
        <f t="shared" si="326"/>
        <v>95.082014373282604</v>
      </c>
    </row>
    <row r="685" spans="1:14" ht="31.5" x14ac:dyDescent="0.25">
      <c r="A685" s="33" t="s">
        <v>101</v>
      </c>
      <c r="B685" s="33" t="s">
        <v>1402</v>
      </c>
      <c r="C685" s="33" t="s">
        <v>819</v>
      </c>
      <c r="D685" s="33" t="s">
        <v>18</v>
      </c>
      <c r="E685" s="34" t="s">
        <v>552</v>
      </c>
      <c r="F685" s="35">
        <f t="shared" si="344"/>
        <v>1857.5</v>
      </c>
      <c r="G685" s="35">
        <f t="shared" si="344"/>
        <v>1892.4</v>
      </c>
      <c r="H685" s="35">
        <f t="shared" si="344"/>
        <v>1632.9580000000001</v>
      </c>
      <c r="I685" s="63">
        <f t="shared" si="344"/>
        <v>1750.5</v>
      </c>
      <c r="J685" s="63">
        <f t="shared" si="344"/>
        <v>1532.5</v>
      </c>
      <c r="K685" s="35">
        <f t="shared" si="344"/>
        <v>0</v>
      </c>
      <c r="L685" s="35">
        <f t="shared" si="344"/>
        <v>0</v>
      </c>
      <c r="M685" s="35">
        <f t="shared" si="344"/>
        <v>1799.33204</v>
      </c>
      <c r="N685" s="78">
        <f t="shared" si="326"/>
        <v>95.082014373282604</v>
      </c>
    </row>
    <row r="686" spans="1:14" x14ac:dyDescent="0.25">
      <c r="A686" s="33" t="s">
        <v>101</v>
      </c>
      <c r="B686" s="33" t="s">
        <v>1402</v>
      </c>
      <c r="C686" s="33" t="s">
        <v>819</v>
      </c>
      <c r="D686" s="33" t="s">
        <v>30</v>
      </c>
      <c r="E686" s="34" t="s">
        <v>554</v>
      </c>
      <c r="F686" s="35">
        <f>1854.7+2.8</f>
        <v>1857.5</v>
      </c>
      <c r="G686" s="35">
        <v>1892.4</v>
      </c>
      <c r="H686" s="35">
        <f>100.458+1532.5</f>
        <v>1632.9580000000001</v>
      </c>
      <c r="I686" s="63">
        <v>1750.5</v>
      </c>
      <c r="J686" s="63">
        <v>1532.5</v>
      </c>
      <c r="K686" s="35">
        <v>0</v>
      </c>
      <c r="L686" s="35">
        <v>0</v>
      </c>
      <c r="M686" s="35">
        <v>1799.33204</v>
      </c>
      <c r="N686" s="78">
        <f t="shared" si="326"/>
        <v>95.082014373282604</v>
      </c>
    </row>
    <row r="687" spans="1:14" ht="31.5" x14ac:dyDescent="0.25">
      <c r="A687" s="33" t="s">
        <v>101</v>
      </c>
      <c r="B687" s="33" t="s">
        <v>1402</v>
      </c>
      <c r="C687" s="33" t="s">
        <v>831</v>
      </c>
      <c r="D687" s="33"/>
      <c r="E687" s="34" t="s">
        <v>970</v>
      </c>
      <c r="F687" s="35">
        <f t="shared" ref="F687:M688" si="345">F688</f>
        <v>44776.336000000003</v>
      </c>
      <c r="G687" s="35">
        <f t="shared" si="345"/>
        <v>44776.336000000003</v>
      </c>
      <c r="H687" s="35">
        <f t="shared" si="345"/>
        <v>28941.656139999999</v>
      </c>
      <c r="I687" s="63">
        <f t="shared" si="345"/>
        <v>0</v>
      </c>
      <c r="J687" s="63">
        <f t="shared" si="345"/>
        <v>0</v>
      </c>
      <c r="K687" s="35">
        <f t="shared" si="345"/>
        <v>0</v>
      </c>
      <c r="L687" s="35">
        <f t="shared" si="345"/>
        <v>0</v>
      </c>
      <c r="M687" s="35">
        <f t="shared" si="345"/>
        <v>44493.774959999995</v>
      </c>
      <c r="N687" s="78">
        <f t="shared" si="326"/>
        <v>99.368950063265544</v>
      </c>
    </row>
    <row r="688" spans="1:14" ht="47.25" x14ac:dyDescent="0.25">
      <c r="A688" s="33" t="s">
        <v>101</v>
      </c>
      <c r="B688" s="33" t="s">
        <v>1402</v>
      </c>
      <c r="C688" s="33" t="s">
        <v>832</v>
      </c>
      <c r="D688" s="33"/>
      <c r="E688" s="34" t="s">
        <v>971</v>
      </c>
      <c r="F688" s="35">
        <f t="shared" si="345"/>
        <v>44776.336000000003</v>
      </c>
      <c r="G688" s="35">
        <f t="shared" si="345"/>
        <v>44776.336000000003</v>
      </c>
      <c r="H688" s="35">
        <f t="shared" si="345"/>
        <v>28941.656139999999</v>
      </c>
      <c r="I688" s="63">
        <f t="shared" si="345"/>
        <v>0</v>
      </c>
      <c r="J688" s="63">
        <f t="shared" si="345"/>
        <v>0</v>
      </c>
      <c r="K688" s="35">
        <f t="shared" si="345"/>
        <v>0</v>
      </c>
      <c r="L688" s="35">
        <f t="shared" si="345"/>
        <v>0</v>
      </c>
      <c r="M688" s="35">
        <f t="shared" si="345"/>
        <v>44493.774959999995</v>
      </c>
      <c r="N688" s="78">
        <f t="shared" si="326"/>
        <v>99.368950063265544</v>
      </c>
    </row>
    <row r="689" spans="1:14" ht="47.25" x14ac:dyDescent="0.25">
      <c r="A689" s="33" t="s">
        <v>101</v>
      </c>
      <c r="B689" s="33" t="s">
        <v>1402</v>
      </c>
      <c r="C689" s="33" t="s">
        <v>820</v>
      </c>
      <c r="D689" s="33"/>
      <c r="E689" s="34" t="s">
        <v>972</v>
      </c>
      <c r="F689" s="35">
        <f>F690+F692</f>
        <v>44776.336000000003</v>
      </c>
      <c r="G689" s="35">
        <f>G690+G692</f>
        <v>44776.336000000003</v>
      </c>
      <c r="H689" s="35">
        <f t="shared" ref="H689:M689" si="346">H690+H692</f>
        <v>28941.656139999999</v>
      </c>
      <c r="I689" s="63">
        <f t="shared" si="346"/>
        <v>0</v>
      </c>
      <c r="J689" s="63">
        <f t="shared" si="346"/>
        <v>0</v>
      </c>
      <c r="K689" s="35">
        <f t="shared" si="346"/>
        <v>0</v>
      </c>
      <c r="L689" s="35">
        <f t="shared" si="346"/>
        <v>0</v>
      </c>
      <c r="M689" s="35">
        <f t="shared" si="346"/>
        <v>44493.774959999995</v>
      </c>
      <c r="N689" s="78">
        <f t="shared" si="326"/>
        <v>99.368950063265544</v>
      </c>
    </row>
    <row r="690" spans="1:14" ht="31.5" x14ac:dyDescent="0.25">
      <c r="A690" s="33" t="s">
        <v>101</v>
      </c>
      <c r="B690" s="33" t="s">
        <v>1402</v>
      </c>
      <c r="C690" s="33" t="s">
        <v>820</v>
      </c>
      <c r="D690" s="33" t="s">
        <v>18</v>
      </c>
      <c r="E690" s="34" t="s">
        <v>552</v>
      </c>
      <c r="F690" s="35">
        <f t="shared" ref="F690:M690" si="347">F691</f>
        <v>31332.002</v>
      </c>
      <c r="G690" s="35">
        <f t="shared" si="347"/>
        <v>31182.002</v>
      </c>
      <c r="H690" s="35">
        <f t="shared" si="347"/>
        <v>20120.222000000002</v>
      </c>
      <c r="I690" s="63">
        <f t="shared" si="347"/>
        <v>0</v>
      </c>
      <c r="J690" s="63">
        <f t="shared" si="347"/>
        <v>0</v>
      </c>
      <c r="K690" s="35">
        <f t="shared" si="347"/>
        <v>0</v>
      </c>
      <c r="L690" s="35">
        <f t="shared" si="347"/>
        <v>0</v>
      </c>
      <c r="M690" s="35">
        <f t="shared" si="347"/>
        <v>31176.851849999999</v>
      </c>
      <c r="N690" s="78">
        <f t="shared" si="326"/>
        <v>99.98348358133002</v>
      </c>
    </row>
    <row r="691" spans="1:14" ht="47.25" x14ac:dyDescent="0.25">
      <c r="A691" s="33" t="s">
        <v>101</v>
      </c>
      <c r="B691" s="33" t="s">
        <v>1402</v>
      </c>
      <c r="C691" s="33" t="s">
        <v>820</v>
      </c>
      <c r="D691" s="33" t="s">
        <v>14</v>
      </c>
      <c r="E691" s="34" t="s">
        <v>555</v>
      </c>
      <c r="F691" s="35">
        <f>30608.6+723.402</f>
        <v>31332.002</v>
      </c>
      <c r="G691" s="35">
        <v>31182.002</v>
      </c>
      <c r="H691" s="35">
        <v>20120.222000000002</v>
      </c>
      <c r="I691" s="63">
        <v>0</v>
      </c>
      <c r="J691" s="63">
        <v>0</v>
      </c>
      <c r="K691" s="35">
        <v>0</v>
      </c>
      <c r="L691" s="35">
        <v>0</v>
      </c>
      <c r="M691" s="35">
        <v>31176.851849999999</v>
      </c>
      <c r="N691" s="78">
        <f t="shared" si="326"/>
        <v>99.98348358133002</v>
      </c>
    </row>
    <row r="692" spans="1:14" x14ac:dyDescent="0.25">
      <c r="A692" s="33" t="s">
        <v>101</v>
      </c>
      <c r="B692" s="33" t="s">
        <v>1402</v>
      </c>
      <c r="C692" s="33" t="s">
        <v>820</v>
      </c>
      <c r="D692" s="33" t="s">
        <v>1113</v>
      </c>
      <c r="E692" s="34" t="s">
        <v>558</v>
      </c>
      <c r="F692" s="35">
        <f t="shared" ref="F692:M692" si="348">F693</f>
        <v>13444.334000000001</v>
      </c>
      <c r="G692" s="35">
        <f t="shared" si="348"/>
        <v>13594.334000000001</v>
      </c>
      <c r="H692" s="35">
        <f t="shared" si="348"/>
        <v>8821.4341399999994</v>
      </c>
      <c r="I692" s="63">
        <f t="shared" si="348"/>
        <v>0</v>
      </c>
      <c r="J692" s="63">
        <f t="shared" si="348"/>
        <v>0</v>
      </c>
      <c r="K692" s="35">
        <f t="shared" si="348"/>
        <v>0</v>
      </c>
      <c r="L692" s="35">
        <f t="shared" si="348"/>
        <v>0</v>
      </c>
      <c r="M692" s="35">
        <f t="shared" si="348"/>
        <v>13316.92311</v>
      </c>
      <c r="N692" s="78">
        <f t="shared" si="326"/>
        <v>97.959363879098447</v>
      </c>
    </row>
    <row r="693" spans="1:14" ht="63" x14ac:dyDescent="0.25">
      <c r="A693" s="33" t="s">
        <v>101</v>
      </c>
      <c r="B693" s="33" t="s">
        <v>1402</v>
      </c>
      <c r="C693" s="33" t="s">
        <v>820</v>
      </c>
      <c r="D693" s="33" t="s">
        <v>137</v>
      </c>
      <c r="E693" s="34" t="s">
        <v>559</v>
      </c>
      <c r="F693" s="35">
        <f>12406.7+1037.634</f>
        <v>13444.334000000001</v>
      </c>
      <c r="G693" s="35">
        <v>13594.334000000001</v>
      </c>
      <c r="H693" s="35">
        <v>8821.4341399999994</v>
      </c>
      <c r="I693" s="63">
        <v>0</v>
      </c>
      <c r="J693" s="63">
        <v>0</v>
      </c>
      <c r="K693" s="35">
        <v>0</v>
      </c>
      <c r="L693" s="35">
        <v>0</v>
      </c>
      <c r="M693" s="35">
        <v>13316.92311</v>
      </c>
      <c r="N693" s="78">
        <f t="shared" si="326"/>
        <v>97.959363879098447</v>
      </c>
    </row>
    <row r="694" spans="1:14" ht="31.5" x14ac:dyDescent="0.25">
      <c r="A694" s="33" t="s">
        <v>101</v>
      </c>
      <c r="B694" s="33" t="s">
        <v>1402</v>
      </c>
      <c r="C694" s="33" t="s">
        <v>806</v>
      </c>
      <c r="D694" s="33"/>
      <c r="E694" s="34" t="s">
        <v>975</v>
      </c>
      <c r="F694" s="35">
        <f>F695+F712</f>
        <v>75802.89</v>
      </c>
      <c r="G694" s="35">
        <f>G695+G712</f>
        <v>62831.167679999999</v>
      </c>
      <c r="H694" s="35">
        <f t="shared" ref="H694:M694" si="349">H695+H712</f>
        <v>55523.55803</v>
      </c>
      <c r="I694" s="63">
        <f t="shared" si="349"/>
        <v>7028.2781100000002</v>
      </c>
      <c r="J694" s="63">
        <f t="shared" si="349"/>
        <v>0</v>
      </c>
      <c r="K694" s="35">
        <f t="shared" si="349"/>
        <v>23075.678110000001</v>
      </c>
      <c r="L694" s="35">
        <f t="shared" si="349"/>
        <v>15891.908509999999</v>
      </c>
      <c r="M694" s="35">
        <f t="shared" si="349"/>
        <v>62831.110199999996</v>
      </c>
      <c r="N694" s="78">
        <f t="shared" si="326"/>
        <v>99.999908516740774</v>
      </c>
    </row>
    <row r="695" spans="1:14" ht="31.5" x14ac:dyDescent="0.25">
      <c r="A695" s="33" t="s">
        <v>101</v>
      </c>
      <c r="B695" s="33" t="s">
        <v>1402</v>
      </c>
      <c r="C695" s="33" t="s">
        <v>807</v>
      </c>
      <c r="D695" s="33"/>
      <c r="E695" s="34" t="s">
        <v>976</v>
      </c>
      <c r="F695" s="35">
        <f>F696+F708</f>
        <v>42467.4</v>
      </c>
      <c r="G695" s="35">
        <f>G696+G708</f>
        <v>29495.678110000001</v>
      </c>
      <c r="H695" s="35">
        <f t="shared" ref="H695:M695" si="350">H696+H708</f>
        <v>22467.4</v>
      </c>
      <c r="I695" s="63">
        <f t="shared" si="350"/>
        <v>7028.2781100000002</v>
      </c>
      <c r="J695" s="63">
        <f t="shared" si="350"/>
        <v>0</v>
      </c>
      <c r="K695" s="35">
        <f t="shared" si="350"/>
        <v>23075.678110000001</v>
      </c>
      <c r="L695" s="35">
        <f t="shared" si="350"/>
        <v>15891.908509999999</v>
      </c>
      <c r="M695" s="35">
        <f t="shared" si="350"/>
        <v>29495.677599999999</v>
      </c>
      <c r="N695" s="78">
        <f t="shared" si="326"/>
        <v>99.999998270933119</v>
      </c>
    </row>
    <row r="696" spans="1:14" ht="47.25" x14ac:dyDescent="0.25">
      <c r="A696" s="33" t="s">
        <v>101</v>
      </c>
      <c r="B696" s="33" t="s">
        <v>1402</v>
      </c>
      <c r="C696" s="33" t="s">
        <v>808</v>
      </c>
      <c r="D696" s="33"/>
      <c r="E696" s="34" t="s">
        <v>977</v>
      </c>
      <c r="F696" s="35">
        <f>F697+F702+F705</f>
        <v>22467.4</v>
      </c>
      <c r="G696" s="35">
        <f>G697+G702+G705</f>
        <v>22311.908510000001</v>
      </c>
      <c r="H696" s="35">
        <f t="shared" ref="H696:M696" si="351">H697+H702+H705</f>
        <v>22467.4</v>
      </c>
      <c r="I696" s="63">
        <f t="shared" si="351"/>
        <v>0</v>
      </c>
      <c r="J696" s="63">
        <f t="shared" si="351"/>
        <v>0</v>
      </c>
      <c r="K696" s="35">
        <f t="shared" si="351"/>
        <v>15891.908509999999</v>
      </c>
      <c r="L696" s="35">
        <f t="shared" si="351"/>
        <v>15891.908509999999</v>
      </c>
      <c r="M696" s="35">
        <f t="shared" si="351"/>
        <v>22311.907999999999</v>
      </c>
      <c r="N696" s="78">
        <f t="shared" si="326"/>
        <v>99.999997714225103</v>
      </c>
    </row>
    <row r="697" spans="1:14" ht="63" x14ac:dyDescent="0.25">
      <c r="A697" s="33" t="s">
        <v>101</v>
      </c>
      <c r="B697" s="33" t="s">
        <v>1402</v>
      </c>
      <c r="C697" s="33" t="s">
        <v>821</v>
      </c>
      <c r="D697" s="33"/>
      <c r="E697" s="34" t="s">
        <v>980</v>
      </c>
      <c r="F697" s="35">
        <f>F698+F700</f>
        <v>6420</v>
      </c>
      <c r="G697" s="35">
        <f>G698+G700</f>
        <v>6420</v>
      </c>
      <c r="H697" s="35">
        <f t="shared" ref="H697:M697" si="352">H698+H700</f>
        <v>6420</v>
      </c>
      <c r="I697" s="63">
        <f t="shared" si="352"/>
        <v>0</v>
      </c>
      <c r="J697" s="63">
        <f t="shared" si="352"/>
        <v>0</v>
      </c>
      <c r="K697" s="35">
        <f t="shared" si="352"/>
        <v>0</v>
      </c>
      <c r="L697" s="35">
        <f t="shared" si="352"/>
        <v>0</v>
      </c>
      <c r="M697" s="35">
        <f t="shared" si="352"/>
        <v>6420</v>
      </c>
      <c r="N697" s="78">
        <f t="shared" si="326"/>
        <v>100</v>
      </c>
    </row>
    <row r="698" spans="1:14" ht="31.5" x14ac:dyDescent="0.25">
      <c r="A698" s="33" t="s">
        <v>101</v>
      </c>
      <c r="B698" s="33" t="s">
        <v>1402</v>
      </c>
      <c r="C698" s="33" t="s">
        <v>821</v>
      </c>
      <c r="D698" s="33" t="s">
        <v>18</v>
      </c>
      <c r="E698" s="34" t="s">
        <v>552</v>
      </c>
      <c r="F698" s="35">
        <f t="shared" ref="F698:M698" si="353">F699</f>
        <v>4060</v>
      </c>
      <c r="G698" s="35">
        <f t="shared" si="353"/>
        <v>1053.1500000000001</v>
      </c>
      <c r="H698" s="35">
        <f t="shared" si="353"/>
        <v>1053.1500000000001</v>
      </c>
      <c r="I698" s="63">
        <f t="shared" si="353"/>
        <v>0</v>
      </c>
      <c r="J698" s="63">
        <f t="shared" si="353"/>
        <v>0</v>
      </c>
      <c r="K698" s="35">
        <f t="shared" si="353"/>
        <v>0</v>
      </c>
      <c r="L698" s="35">
        <f t="shared" si="353"/>
        <v>0</v>
      </c>
      <c r="M698" s="35">
        <f t="shared" si="353"/>
        <v>1053.1500000000001</v>
      </c>
      <c r="N698" s="78">
        <f t="shared" si="326"/>
        <v>100</v>
      </c>
    </row>
    <row r="699" spans="1:14" ht="47.25" x14ac:dyDescent="0.25">
      <c r="A699" s="33" t="s">
        <v>101</v>
      </c>
      <c r="B699" s="33" t="s">
        <v>1402</v>
      </c>
      <c r="C699" s="33" t="s">
        <v>821</v>
      </c>
      <c r="D699" s="33" t="s">
        <v>14</v>
      </c>
      <c r="E699" s="34" t="s">
        <v>555</v>
      </c>
      <c r="F699" s="35">
        <v>4060</v>
      </c>
      <c r="G699" s="35">
        <v>1053.1500000000001</v>
      </c>
      <c r="H699" s="35">
        <v>1053.1500000000001</v>
      </c>
      <c r="I699" s="63">
        <v>0</v>
      </c>
      <c r="J699" s="63">
        <v>0</v>
      </c>
      <c r="K699" s="35">
        <v>0</v>
      </c>
      <c r="L699" s="35">
        <v>0</v>
      </c>
      <c r="M699" s="35">
        <v>1053.1500000000001</v>
      </c>
      <c r="N699" s="78">
        <f t="shared" si="326"/>
        <v>100</v>
      </c>
    </row>
    <row r="700" spans="1:14" x14ac:dyDescent="0.25">
      <c r="A700" s="33" t="s">
        <v>101</v>
      </c>
      <c r="B700" s="33" t="s">
        <v>1402</v>
      </c>
      <c r="C700" s="33" t="s">
        <v>821</v>
      </c>
      <c r="D700" s="33" t="s">
        <v>1113</v>
      </c>
      <c r="E700" s="34" t="s">
        <v>558</v>
      </c>
      <c r="F700" s="35">
        <f t="shared" ref="F700:M700" si="354">F701</f>
        <v>2360</v>
      </c>
      <c r="G700" s="35">
        <f t="shared" si="354"/>
        <v>5366.85</v>
      </c>
      <c r="H700" s="35">
        <f t="shared" si="354"/>
        <v>5366.85</v>
      </c>
      <c r="I700" s="63">
        <f t="shared" si="354"/>
        <v>0</v>
      </c>
      <c r="J700" s="63">
        <f t="shared" si="354"/>
        <v>0</v>
      </c>
      <c r="K700" s="35">
        <f t="shared" si="354"/>
        <v>0</v>
      </c>
      <c r="L700" s="35">
        <f t="shared" si="354"/>
        <v>0</v>
      </c>
      <c r="M700" s="35">
        <f t="shared" si="354"/>
        <v>5366.85</v>
      </c>
      <c r="N700" s="78">
        <f t="shared" si="326"/>
        <v>100</v>
      </c>
    </row>
    <row r="701" spans="1:14" ht="63" x14ac:dyDescent="0.25">
      <c r="A701" s="33" t="s">
        <v>101</v>
      </c>
      <c r="B701" s="33" t="s">
        <v>1402</v>
      </c>
      <c r="C701" s="33" t="s">
        <v>821</v>
      </c>
      <c r="D701" s="33" t="s">
        <v>137</v>
      </c>
      <c r="E701" s="34" t="s">
        <v>559</v>
      </c>
      <c r="F701" s="35">
        <v>2360</v>
      </c>
      <c r="G701" s="35">
        <v>5366.85</v>
      </c>
      <c r="H701" s="35">
        <v>5366.85</v>
      </c>
      <c r="I701" s="63">
        <v>0</v>
      </c>
      <c r="J701" s="63">
        <v>0</v>
      </c>
      <c r="K701" s="35">
        <v>0</v>
      </c>
      <c r="L701" s="35">
        <v>0</v>
      </c>
      <c r="M701" s="35">
        <v>5366.85</v>
      </c>
      <c r="N701" s="78">
        <f t="shared" si="326"/>
        <v>100</v>
      </c>
    </row>
    <row r="702" spans="1:14" ht="63" x14ac:dyDescent="0.25">
      <c r="A702" s="33" t="s">
        <v>101</v>
      </c>
      <c r="B702" s="33" t="s">
        <v>1402</v>
      </c>
      <c r="C702" s="33" t="s">
        <v>822</v>
      </c>
      <c r="D702" s="33"/>
      <c r="E702" s="34" t="s">
        <v>981</v>
      </c>
      <c r="F702" s="35">
        <f t="shared" ref="F702:M703" si="355">F703</f>
        <v>16047.4</v>
      </c>
      <c r="G702" s="35">
        <f t="shared" si="355"/>
        <v>15891.908509999999</v>
      </c>
      <c r="H702" s="35">
        <f t="shared" si="355"/>
        <v>16047.4</v>
      </c>
      <c r="I702" s="63">
        <f t="shared" si="355"/>
        <v>0</v>
      </c>
      <c r="J702" s="63">
        <f t="shared" si="355"/>
        <v>0</v>
      </c>
      <c r="K702" s="35">
        <f t="shared" si="355"/>
        <v>15891.908509999999</v>
      </c>
      <c r="L702" s="35">
        <f t="shared" si="355"/>
        <v>15891.908509999999</v>
      </c>
      <c r="M702" s="35">
        <f t="shared" si="355"/>
        <v>15891.907999999999</v>
      </c>
      <c r="N702" s="78">
        <f t="shared" si="326"/>
        <v>99.999996790819679</v>
      </c>
    </row>
    <row r="703" spans="1:14" ht="31.5" x14ac:dyDescent="0.25">
      <c r="A703" s="33" t="s">
        <v>101</v>
      </c>
      <c r="B703" s="33" t="s">
        <v>1402</v>
      </c>
      <c r="C703" s="33" t="s">
        <v>822</v>
      </c>
      <c r="D703" s="33" t="s">
        <v>220</v>
      </c>
      <c r="E703" s="34" t="s">
        <v>550</v>
      </c>
      <c r="F703" s="35">
        <f t="shared" si="355"/>
        <v>16047.4</v>
      </c>
      <c r="G703" s="35">
        <f t="shared" si="355"/>
        <v>15891.908509999999</v>
      </c>
      <c r="H703" s="35">
        <f t="shared" si="355"/>
        <v>16047.4</v>
      </c>
      <c r="I703" s="63">
        <f t="shared" si="355"/>
        <v>0</v>
      </c>
      <c r="J703" s="63">
        <f t="shared" si="355"/>
        <v>0</v>
      </c>
      <c r="K703" s="35">
        <f t="shared" si="355"/>
        <v>15891.908509999999</v>
      </c>
      <c r="L703" s="35">
        <f t="shared" si="355"/>
        <v>15891.908509999999</v>
      </c>
      <c r="M703" s="35">
        <f t="shared" si="355"/>
        <v>15891.907999999999</v>
      </c>
      <c r="N703" s="78">
        <f t="shared" si="326"/>
        <v>99.999996790819679</v>
      </c>
    </row>
    <row r="704" spans="1:14" ht="110.25" x14ac:dyDescent="0.25">
      <c r="A704" s="33" t="s">
        <v>101</v>
      </c>
      <c r="B704" s="33" t="s">
        <v>1402</v>
      </c>
      <c r="C704" s="33" t="s">
        <v>822</v>
      </c>
      <c r="D704" s="33" t="s">
        <v>823</v>
      </c>
      <c r="E704" s="34" t="s">
        <v>903</v>
      </c>
      <c r="F704" s="35">
        <v>16047.4</v>
      </c>
      <c r="G704" s="35">
        <v>15891.908509999999</v>
      </c>
      <c r="H704" s="35">
        <v>16047.4</v>
      </c>
      <c r="I704" s="63">
        <v>0</v>
      </c>
      <c r="J704" s="63">
        <v>0</v>
      </c>
      <c r="K704" s="35">
        <f>G704</f>
        <v>15891.908509999999</v>
      </c>
      <c r="L704" s="35">
        <f>K704</f>
        <v>15891.908509999999</v>
      </c>
      <c r="M704" s="35">
        <v>15891.907999999999</v>
      </c>
      <c r="N704" s="78">
        <f t="shared" si="326"/>
        <v>99.999996790819679</v>
      </c>
    </row>
    <row r="705" spans="1:15" ht="63" hidden="1" x14ac:dyDescent="0.25">
      <c r="A705" s="33" t="s">
        <v>101</v>
      </c>
      <c r="B705" s="33" t="s">
        <v>1402</v>
      </c>
      <c r="C705" s="33" t="s">
        <v>824</v>
      </c>
      <c r="D705" s="33"/>
      <c r="E705" s="34" t="s">
        <v>982</v>
      </c>
      <c r="F705" s="35">
        <f t="shared" ref="F705:M706" si="356">F706</f>
        <v>0</v>
      </c>
      <c r="G705" s="35">
        <f t="shared" si="356"/>
        <v>0</v>
      </c>
      <c r="H705" s="35">
        <f t="shared" si="356"/>
        <v>0</v>
      </c>
      <c r="I705" s="63">
        <f t="shared" si="356"/>
        <v>0</v>
      </c>
      <c r="J705" s="63">
        <f t="shared" si="356"/>
        <v>0</v>
      </c>
      <c r="K705" s="35">
        <f t="shared" si="356"/>
        <v>0</v>
      </c>
      <c r="L705" s="35">
        <f t="shared" si="356"/>
        <v>0</v>
      </c>
      <c r="M705" s="35">
        <f t="shared" si="356"/>
        <v>0</v>
      </c>
      <c r="N705" s="78">
        <v>0</v>
      </c>
      <c r="O705" s="22">
        <v>1</v>
      </c>
    </row>
    <row r="706" spans="1:15" ht="31.5" hidden="1" x14ac:dyDescent="0.25">
      <c r="A706" s="33" t="s">
        <v>101</v>
      </c>
      <c r="B706" s="33" t="s">
        <v>1402</v>
      </c>
      <c r="C706" s="33" t="s">
        <v>824</v>
      </c>
      <c r="D706" s="33" t="s">
        <v>220</v>
      </c>
      <c r="E706" s="34" t="s">
        <v>550</v>
      </c>
      <c r="F706" s="35">
        <f t="shared" si="356"/>
        <v>0</v>
      </c>
      <c r="G706" s="35">
        <f t="shared" si="356"/>
        <v>0</v>
      </c>
      <c r="H706" s="35">
        <f t="shared" si="356"/>
        <v>0</v>
      </c>
      <c r="I706" s="63">
        <f t="shared" si="356"/>
        <v>0</v>
      </c>
      <c r="J706" s="63">
        <f t="shared" si="356"/>
        <v>0</v>
      </c>
      <c r="K706" s="35">
        <f t="shared" si="356"/>
        <v>0</v>
      </c>
      <c r="L706" s="35">
        <f t="shared" si="356"/>
        <v>0</v>
      </c>
      <c r="M706" s="35">
        <f t="shared" si="356"/>
        <v>0</v>
      </c>
      <c r="N706" s="78">
        <v>0</v>
      </c>
      <c r="O706" s="22">
        <v>1</v>
      </c>
    </row>
    <row r="707" spans="1:15" ht="110.25" hidden="1" x14ac:dyDescent="0.25">
      <c r="A707" s="33" t="s">
        <v>101</v>
      </c>
      <c r="B707" s="33" t="s">
        <v>1402</v>
      </c>
      <c r="C707" s="33" t="s">
        <v>824</v>
      </c>
      <c r="D707" s="33" t="s">
        <v>823</v>
      </c>
      <c r="E707" s="34" t="s">
        <v>903</v>
      </c>
      <c r="F707" s="35">
        <f>7183.8-7183.8</f>
        <v>0</v>
      </c>
      <c r="G707" s="35">
        <f>7183.8-7183.8</f>
        <v>0</v>
      </c>
      <c r="H707" s="35">
        <v>0</v>
      </c>
      <c r="I707" s="63">
        <v>0</v>
      </c>
      <c r="J707" s="63">
        <v>0</v>
      </c>
      <c r="K707" s="35">
        <f>G707</f>
        <v>0</v>
      </c>
      <c r="L707" s="35">
        <f>H707</f>
        <v>0</v>
      </c>
      <c r="M707" s="35">
        <v>0</v>
      </c>
      <c r="N707" s="78">
        <v>0</v>
      </c>
      <c r="O707" s="22">
        <v>1</v>
      </c>
    </row>
    <row r="708" spans="1:15" ht="63" x14ac:dyDescent="0.25">
      <c r="A708" s="33" t="s">
        <v>101</v>
      </c>
      <c r="B708" s="33" t="s">
        <v>1402</v>
      </c>
      <c r="C708" s="33" t="s">
        <v>1444</v>
      </c>
      <c r="D708" s="33"/>
      <c r="E708" s="34" t="s">
        <v>1445</v>
      </c>
      <c r="F708" s="35">
        <f>F709</f>
        <v>20000</v>
      </c>
      <c r="G708" s="35">
        <f t="shared" ref="G708:G710" si="357">G709</f>
        <v>7183.7695999999996</v>
      </c>
      <c r="H708" s="35">
        <f t="shared" ref="H708:M710" si="358">H709</f>
        <v>0</v>
      </c>
      <c r="I708" s="63">
        <f t="shared" si="358"/>
        <v>7028.2781100000002</v>
      </c>
      <c r="J708" s="63">
        <f t="shared" si="358"/>
        <v>0</v>
      </c>
      <c r="K708" s="35">
        <f t="shared" si="358"/>
        <v>7183.7695999999996</v>
      </c>
      <c r="L708" s="35">
        <f t="shared" si="358"/>
        <v>0</v>
      </c>
      <c r="M708" s="35">
        <f t="shared" si="358"/>
        <v>7183.7695999999996</v>
      </c>
      <c r="N708" s="78">
        <f t="shared" si="326"/>
        <v>100</v>
      </c>
    </row>
    <row r="709" spans="1:15" ht="94.5" x14ac:dyDescent="0.25">
      <c r="A709" s="33" t="s">
        <v>101</v>
      </c>
      <c r="B709" s="33" t="s">
        <v>1402</v>
      </c>
      <c r="C709" s="33" t="s">
        <v>1759</v>
      </c>
      <c r="D709" s="33"/>
      <c r="E709" s="34" t="s">
        <v>983</v>
      </c>
      <c r="F709" s="35">
        <f>F710</f>
        <v>20000</v>
      </c>
      <c r="G709" s="35">
        <f t="shared" si="357"/>
        <v>7183.7695999999996</v>
      </c>
      <c r="H709" s="35">
        <f t="shared" si="358"/>
        <v>0</v>
      </c>
      <c r="I709" s="63">
        <f t="shared" si="358"/>
        <v>7028.2781100000002</v>
      </c>
      <c r="J709" s="63">
        <f t="shared" si="358"/>
        <v>0</v>
      </c>
      <c r="K709" s="35">
        <f t="shared" si="358"/>
        <v>7183.7695999999996</v>
      </c>
      <c r="L709" s="35">
        <f t="shared" si="358"/>
        <v>0</v>
      </c>
      <c r="M709" s="35">
        <f t="shared" si="358"/>
        <v>7183.7695999999996</v>
      </c>
      <c r="N709" s="78">
        <f t="shared" si="326"/>
        <v>100</v>
      </c>
    </row>
    <row r="710" spans="1:15" ht="31.5" x14ac:dyDescent="0.25">
      <c r="A710" s="33" t="s">
        <v>101</v>
      </c>
      <c r="B710" s="33" t="s">
        <v>1402</v>
      </c>
      <c r="C710" s="33" t="s">
        <v>1759</v>
      </c>
      <c r="D710" s="33" t="s">
        <v>220</v>
      </c>
      <c r="E710" s="34" t="s">
        <v>550</v>
      </c>
      <c r="F710" s="35">
        <f>F711</f>
        <v>20000</v>
      </c>
      <c r="G710" s="35">
        <f t="shared" si="357"/>
        <v>7183.7695999999996</v>
      </c>
      <c r="H710" s="35">
        <f t="shared" si="358"/>
        <v>0</v>
      </c>
      <c r="I710" s="63">
        <f t="shared" si="358"/>
        <v>7028.2781100000002</v>
      </c>
      <c r="J710" s="63">
        <f t="shared" si="358"/>
        <v>0</v>
      </c>
      <c r="K710" s="35">
        <f t="shared" si="358"/>
        <v>7183.7695999999996</v>
      </c>
      <c r="L710" s="35">
        <f t="shared" si="358"/>
        <v>0</v>
      </c>
      <c r="M710" s="35">
        <f t="shared" si="358"/>
        <v>7183.7695999999996</v>
      </c>
      <c r="N710" s="78">
        <f t="shared" si="326"/>
        <v>100</v>
      </c>
    </row>
    <row r="711" spans="1:15" ht="110.25" x14ac:dyDescent="0.25">
      <c r="A711" s="33" t="s">
        <v>101</v>
      </c>
      <c r="B711" s="33" t="s">
        <v>1402</v>
      </c>
      <c r="C711" s="33" t="s">
        <v>1759</v>
      </c>
      <c r="D711" s="33" t="s">
        <v>823</v>
      </c>
      <c r="E711" s="34" t="s">
        <v>903</v>
      </c>
      <c r="F711" s="35">
        <v>20000</v>
      </c>
      <c r="G711" s="35">
        <v>7183.7695999999996</v>
      </c>
      <c r="H711" s="35">
        <v>0</v>
      </c>
      <c r="I711" s="63">
        <v>7028.2781100000002</v>
      </c>
      <c r="J711" s="63"/>
      <c r="K711" s="35">
        <f>G711</f>
        <v>7183.7695999999996</v>
      </c>
      <c r="L711" s="35">
        <f>H711</f>
        <v>0</v>
      </c>
      <c r="M711" s="35">
        <v>7183.7695999999996</v>
      </c>
      <c r="N711" s="78">
        <f t="shared" si="326"/>
        <v>100</v>
      </c>
    </row>
    <row r="712" spans="1:15" ht="47.25" x14ac:dyDescent="0.25">
      <c r="A712" s="33" t="s">
        <v>101</v>
      </c>
      <c r="B712" s="33" t="s">
        <v>1402</v>
      </c>
      <c r="C712" s="33" t="s">
        <v>833</v>
      </c>
      <c r="D712" s="33"/>
      <c r="E712" s="34" t="s">
        <v>1003</v>
      </c>
      <c r="F712" s="35">
        <f>F713+F717+F724</f>
        <v>33335.49</v>
      </c>
      <c r="G712" s="35">
        <f>G713+G717+G724</f>
        <v>33335.489569999998</v>
      </c>
      <c r="H712" s="35">
        <f t="shared" ref="H712:M712" si="359">H713+H717+H724</f>
        <v>33056.158029999999</v>
      </c>
      <c r="I712" s="63">
        <f t="shared" si="359"/>
        <v>0</v>
      </c>
      <c r="J712" s="63">
        <f t="shared" si="359"/>
        <v>0</v>
      </c>
      <c r="K712" s="35">
        <f t="shared" si="359"/>
        <v>0</v>
      </c>
      <c r="L712" s="35">
        <f t="shared" si="359"/>
        <v>0</v>
      </c>
      <c r="M712" s="35">
        <f t="shared" si="359"/>
        <v>33335.4326</v>
      </c>
      <c r="N712" s="78">
        <f t="shared" si="326"/>
        <v>99.999829101054956</v>
      </c>
    </row>
    <row r="713" spans="1:15" ht="63" x14ac:dyDescent="0.25">
      <c r="A713" s="33" t="s">
        <v>101</v>
      </c>
      <c r="B713" s="33" t="s">
        <v>1402</v>
      </c>
      <c r="C713" s="33" t="s">
        <v>834</v>
      </c>
      <c r="D713" s="33"/>
      <c r="E713" s="34" t="s">
        <v>1004</v>
      </c>
      <c r="F713" s="35">
        <f t="shared" ref="F713:M715" si="360">F714</f>
        <v>4329.6000000000004</v>
      </c>
      <c r="G713" s="35">
        <f t="shared" si="360"/>
        <v>4329.6000000000004</v>
      </c>
      <c r="H713" s="35">
        <f t="shared" si="360"/>
        <v>4329.6000000000004</v>
      </c>
      <c r="I713" s="63">
        <f t="shared" si="360"/>
        <v>0</v>
      </c>
      <c r="J713" s="63">
        <f t="shared" si="360"/>
        <v>0</v>
      </c>
      <c r="K713" s="35">
        <f t="shared" si="360"/>
        <v>0</v>
      </c>
      <c r="L713" s="35">
        <f t="shared" si="360"/>
        <v>0</v>
      </c>
      <c r="M713" s="35">
        <f t="shared" si="360"/>
        <v>4329.6000000000004</v>
      </c>
      <c r="N713" s="78">
        <f t="shared" si="326"/>
        <v>100</v>
      </c>
    </row>
    <row r="714" spans="1:15" ht="31.5" x14ac:dyDescent="0.25">
      <c r="A714" s="33" t="s">
        <v>101</v>
      </c>
      <c r="B714" s="33" t="s">
        <v>1402</v>
      </c>
      <c r="C714" s="33" t="s">
        <v>825</v>
      </c>
      <c r="D714" s="33"/>
      <c r="E714" s="34" t="s">
        <v>1278</v>
      </c>
      <c r="F714" s="35">
        <f t="shared" si="360"/>
        <v>4329.6000000000004</v>
      </c>
      <c r="G714" s="35">
        <f t="shared" si="360"/>
        <v>4329.6000000000004</v>
      </c>
      <c r="H714" s="35">
        <f t="shared" si="360"/>
        <v>4329.6000000000004</v>
      </c>
      <c r="I714" s="63">
        <f t="shared" si="360"/>
        <v>0</v>
      </c>
      <c r="J714" s="63">
        <f t="shared" si="360"/>
        <v>0</v>
      </c>
      <c r="K714" s="35">
        <f t="shared" si="360"/>
        <v>0</v>
      </c>
      <c r="L714" s="35">
        <f t="shared" si="360"/>
        <v>0</v>
      </c>
      <c r="M714" s="35">
        <f t="shared" si="360"/>
        <v>4329.6000000000004</v>
      </c>
      <c r="N714" s="78">
        <f t="shared" ref="N714:N776" si="361">M714/G714*100</f>
        <v>100</v>
      </c>
    </row>
    <row r="715" spans="1:15" ht="31.5" x14ac:dyDescent="0.25">
      <c r="A715" s="33" t="s">
        <v>101</v>
      </c>
      <c r="B715" s="33" t="s">
        <v>1402</v>
      </c>
      <c r="C715" s="33" t="s">
        <v>825</v>
      </c>
      <c r="D715" s="33" t="s">
        <v>18</v>
      </c>
      <c r="E715" s="34" t="s">
        <v>552</v>
      </c>
      <c r="F715" s="35">
        <f t="shared" si="360"/>
        <v>4329.6000000000004</v>
      </c>
      <c r="G715" s="35">
        <f t="shared" si="360"/>
        <v>4329.6000000000004</v>
      </c>
      <c r="H715" s="35">
        <f t="shared" si="360"/>
        <v>4329.6000000000004</v>
      </c>
      <c r="I715" s="63">
        <f t="shared" si="360"/>
        <v>0</v>
      </c>
      <c r="J715" s="63">
        <f t="shared" si="360"/>
        <v>0</v>
      </c>
      <c r="K715" s="35">
        <f t="shared" si="360"/>
        <v>0</v>
      </c>
      <c r="L715" s="35">
        <f t="shared" si="360"/>
        <v>0</v>
      </c>
      <c r="M715" s="35">
        <f t="shared" si="360"/>
        <v>4329.6000000000004</v>
      </c>
      <c r="N715" s="78">
        <f t="shared" si="361"/>
        <v>100</v>
      </c>
    </row>
    <row r="716" spans="1:15" x14ac:dyDescent="0.25">
      <c r="A716" s="33" t="s">
        <v>101</v>
      </c>
      <c r="B716" s="33" t="s">
        <v>1402</v>
      </c>
      <c r="C716" s="33" t="s">
        <v>825</v>
      </c>
      <c r="D716" s="33" t="s">
        <v>30</v>
      </c>
      <c r="E716" s="34" t="s">
        <v>554</v>
      </c>
      <c r="F716" s="35">
        <v>4329.6000000000004</v>
      </c>
      <c r="G716" s="35">
        <v>4329.6000000000004</v>
      </c>
      <c r="H716" s="35">
        <v>4329.6000000000004</v>
      </c>
      <c r="I716" s="63">
        <v>0</v>
      </c>
      <c r="J716" s="63">
        <v>0</v>
      </c>
      <c r="K716" s="35">
        <v>0</v>
      </c>
      <c r="L716" s="35">
        <v>0</v>
      </c>
      <c r="M716" s="35">
        <v>4329.6000000000004</v>
      </c>
      <c r="N716" s="78">
        <f t="shared" si="361"/>
        <v>100</v>
      </c>
    </row>
    <row r="717" spans="1:15" ht="63" x14ac:dyDescent="0.25">
      <c r="A717" s="33" t="s">
        <v>101</v>
      </c>
      <c r="B717" s="33" t="s">
        <v>1402</v>
      </c>
      <c r="C717" s="33" t="s">
        <v>835</v>
      </c>
      <c r="D717" s="33"/>
      <c r="E717" s="34" t="s">
        <v>1005</v>
      </c>
      <c r="F717" s="35">
        <f>F718+F721</f>
        <v>29005.89</v>
      </c>
      <c r="G717" s="35">
        <f>G718+G721</f>
        <v>29005.889569999999</v>
      </c>
      <c r="H717" s="35">
        <f t="shared" ref="H717:M717" si="362">H718+H721</f>
        <v>28726.55803</v>
      </c>
      <c r="I717" s="63">
        <f t="shared" si="362"/>
        <v>0</v>
      </c>
      <c r="J717" s="63">
        <f t="shared" si="362"/>
        <v>0</v>
      </c>
      <c r="K717" s="35">
        <f t="shared" si="362"/>
        <v>0</v>
      </c>
      <c r="L717" s="35">
        <f t="shared" si="362"/>
        <v>0</v>
      </c>
      <c r="M717" s="35">
        <f t="shared" si="362"/>
        <v>29005.832600000002</v>
      </c>
      <c r="N717" s="78">
        <f t="shared" si="361"/>
        <v>99.999803591612462</v>
      </c>
    </row>
    <row r="718" spans="1:15" ht="31.5" x14ac:dyDescent="0.25">
      <c r="A718" s="33" t="s">
        <v>101</v>
      </c>
      <c r="B718" s="33" t="s">
        <v>1402</v>
      </c>
      <c r="C718" s="33" t="s">
        <v>826</v>
      </c>
      <c r="D718" s="33"/>
      <c r="E718" s="34" t="s">
        <v>1006</v>
      </c>
      <c r="F718" s="35">
        <f t="shared" ref="F718:M719" si="363">F719</f>
        <v>276.8</v>
      </c>
      <c r="G718" s="35">
        <f t="shared" si="363"/>
        <v>276.8</v>
      </c>
      <c r="H718" s="35">
        <f t="shared" si="363"/>
        <v>207.55803</v>
      </c>
      <c r="I718" s="63">
        <f t="shared" si="363"/>
        <v>0</v>
      </c>
      <c r="J718" s="63">
        <f t="shared" si="363"/>
        <v>0</v>
      </c>
      <c r="K718" s="35">
        <f t="shared" si="363"/>
        <v>0</v>
      </c>
      <c r="L718" s="35">
        <f t="shared" si="363"/>
        <v>0</v>
      </c>
      <c r="M718" s="35">
        <f t="shared" si="363"/>
        <v>276.77159999999998</v>
      </c>
      <c r="N718" s="78">
        <f t="shared" si="361"/>
        <v>99.989739884393046</v>
      </c>
    </row>
    <row r="719" spans="1:15" ht="31.5" x14ac:dyDescent="0.25">
      <c r="A719" s="33" t="s">
        <v>101</v>
      </c>
      <c r="B719" s="33" t="s">
        <v>1402</v>
      </c>
      <c r="C719" s="33" t="s">
        <v>826</v>
      </c>
      <c r="D719" s="33" t="s">
        <v>18</v>
      </c>
      <c r="E719" s="34" t="s">
        <v>552</v>
      </c>
      <c r="F719" s="35">
        <f t="shared" si="363"/>
        <v>276.8</v>
      </c>
      <c r="G719" s="35">
        <f t="shared" si="363"/>
        <v>276.8</v>
      </c>
      <c r="H719" s="35">
        <f t="shared" si="363"/>
        <v>207.55803</v>
      </c>
      <c r="I719" s="63">
        <f t="shared" si="363"/>
        <v>0</v>
      </c>
      <c r="J719" s="63">
        <f t="shared" si="363"/>
        <v>0</v>
      </c>
      <c r="K719" s="35">
        <f t="shared" si="363"/>
        <v>0</v>
      </c>
      <c r="L719" s="35">
        <f t="shared" si="363"/>
        <v>0</v>
      </c>
      <c r="M719" s="35">
        <f t="shared" si="363"/>
        <v>276.77159999999998</v>
      </c>
      <c r="N719" s="78">
        <f t="shared" si="361"/>
        <v>99.989739884393046</v>
      </c>
    </row>
    <row r="720" spans="1:15" x14ac:dyDescent="0.25">
      <c r="A720" s="33" t="s">
        <v>101</v>
      </c>
      <c r="B720" s="33" t="s">
        <v>1402</v>
      </c>
      <c r="C720" s="33" t="s">
        <v>826</v>
      </c>
      <c r="D720" s="33" t="s">
        <v>30</v>
      </c>
      <c r="E720" s="34" t="s">
        <v>554</v>
      </c>
      <c r="F720" s="35">
        <v>276.8</v>
      </c>
      <c r="G720" s="35">
        <v>276.8</v>
      </c>
      <c r="H720" s="35">
        <v>207.55803</v>
      </c>
      <c r="I720" s="63">
        <v>0</v>
      </c>
      <c r="J720" s="63">
        <v>0</v>
      </c>
      <c r="K720" s="35">
        <v>0</v>
      </c>
      <c r="L720" s="35">
        <v>0</v>
      </c>
      <c r="M720" s="35">
        <v>276.77159999999998</v>
      </c>
      <c r="N720" s="78">
        <f t="shared" si="361"/>
        <v>99.989739884393046</v>
      </c>
    </row>
    <row r="721" spans="1:15" ht="31.5" x14ac:dyDescent="0.25">
      <c r="A721" s="33" t="s">
        <v>101</v>
      </c>
      <c r="B721" s="33" t="s">
        <v>1402</v>
      </c>
      <c r="C721" s="33" t="s">
        <v>827</v>
      </c>
      <c r="D721" s="33"/>
      <c r="E721" s="34" t="s">
        <v>1007</v>
      </c>
      <c r="F721" s="35">
        <f t="shared" ref="F721:M722" si="364">F722</f>
        <v>28729.09</v>
      </c>
      <c r="G721" s="35">
        <f t="shared" si="364"/>
        <v>28729.08957</v>
      </c>
      <c r="H721" s="35">
        <f t="shared" si="364"/>
        <v>28519</v>
      </c>
      <c r="I721" s="63">
        <f t="shared" si="364"/>
        <v>0</v>
      </c>
      <c r="J721" s="63">
        <f t="shared" si="364"/>
        <v>0</v>
      </c>
      <c r="K721" s="35">
        <f t="shared" si="364"/>
        <v>0</v>
      </c>
      <c r="L721" s="35">
        <f t="shared" si="364"/>
        <v>0</v>
      </c>
      <c r="M721" s="35">
        <f t="shared" si="364"/>
        <v>28729.061000000002</v>
      </c>
      <c r="N721" s="78">
        <f t="shared" si="361"/>
        <v>99.999900553757797</v>
      </c>
    </row>
    <row r="722" spans="1:15" ht="31.5" x14ac:dyDescent="0.25">
      <c r="A722" s="33" t="s">
        <v>101</v>
      </c>
      <c r="B722" s="33" t="s">
        <v>1402</v>
      </c>
      <c r="C722" s="33" t="s">
        <v>827</v>
      </c>
      <c r="D722" s="33" t="s">
        <v>18</v>
      </c>
      <c r="E722" s="34" t="s">
        <v>552</v>
      </c>
      <c r="F722" s="35">
        <f t="shared" si="364"/>
        <v>28729.09</v>
      </c>
      <c r="G722" s="35">
        <f t="shared" si="364"/>
        <v>28729.08957</v>
      </c>
      <c r="H722" s="35">
        <f t="shared" si="364"/>
        <v>28519</v>
      </c>
      <c r="I722" s="63">
        <f t="shared" si="364"/>
        <v>0</v>
      </c>
      <c r="J722" s="63">
        <f t="shared" si="364"/>
        <v>0</v>
      </c>
      <c r="K722" s="35">
        <f t="shared" si="364"/>
        <v>0</v>
      </c>
      <c r="L722" s="35">
        <f t="shared" si="364"/>
        <v>0</v>
      </c>
      <c r="M722" s="35">
        <f t="shared" si="364"/>
        <v>28729.061000000002</v>
      </c>
      <c r="N722" s="78">
        <f t="shared" si="361"/>
        <v>99.999900553757797</v>
      </c>
    </row>
    <row r="723" spans="1:15" x14ac:dyDescent="0.25">
      <c r="A723" s="33" t="s">
        <v>101</v>
      </c>
      <c r="B723" s="33" t="s">
        <v>1402</v>
      </c>
      <c r="C723" s="33" t="s">
        <v>827</v>
      </c>
      <c r="D723" s="33" t="s">
        <v>30</v>
      </c>
      <c r="E723" s="34" t="s">
        <v>554</v>
      </c>
      <c r="F723" s="35">
        <f>27810+709+210.09</f>
        <v>28729.09</v>
      </c>
      <c r="G723" s="35">
        <v>28729.08957</v>
      </c>
      <c r="H723" s="35">
        <v>28519</v>
      </c>
      <c r="I723" s="63">
        <v>0</v>
      </c>
      <c r="J723" s="63">
        <v>0</v>
      </c>
      <c r="K723" s="35">
        <v>0</v>
      </c>
      <c r="L723" s="35">
        <v>0</v>
      </c>
      <c r="M723" s="35">
        <v>28729.061000000002</v>
      </c>
      <c r="N723" s="78">
        <f t="shared" si="361"/>
        <v>99.999900553757797</v>
      </c>
    </row>
    <row r="724" spans="1:15" ht="47.25" hidden="1" x14ac:dyDescent="0.25">
      <c r="A724" s="33" t="s">
        <v>101</v>
      </c>
      <c r="B724" s="33" t="s">
        <v>1402</v>
      </c>
      <c r="C724" s="33" t="s">
        <v>1221</v>
      </c>
      <c r="D724" s="33"/>
      <c r="E724" s="34" t="s">
        <v>1224</v>
      </c>
      <c r="F724" s="35">
        <f t="shared" ref="F724:M726" si="365">F725</f>
        <v>0</v>
      </c>
      <c r="G724" s="35">
        <f t="shared" si="365"/>
        <v>0</v>
      </c>
      <c r="H724" s="35">
        <f t="shared" si="365"/>
        <v>0</v>
      </c>
      <c r="I724" s="63">
        <f t="shared" si="365"/>
        <v>0</v>
      </c>
      <c r="J724" s="63">
        <f t="shared" si="365"/>
        <v>0</v>
      </c>
      <c r="K724" s="35">
        <f t="shared" si="365"/>
        <v>0</v>
      </c>
      <c r="L724" s="35">
        <f t="shared" si="365"/>
        <v>0</v>
      </c>
      <c r="M724" s="35">
        <f t="shared" si="365"/>
        <v>0</v>
      </c>
      <c r="N724" s="78">
        <v>0</v>
      </c>
      <c r="O724" s="22">
        <v>1</v>
      </c>
    </row>
    <row r="725" spans="1:15" ht="63" hidden="1" x14ac:dyDescent="0.25">
      <c r="A725" s="33" t="s">
        <v>101</v>
      </c>
      <c r="B725" s="33" t="s">
        <v>1402</v>
      </c>
      <c r="C725" s="33" t="s">
        <v>1222</v>
      </c>
      <c r="D725" s="33"/>
      <c r="E725" s="34" t="s">
        <v>1225</v>
      </c>
      <c r="F725" s="35">
        <f t="shared" si="365"/>
        <v>0</v>
      </c>
      <c r="G725" s="35">
        <f t="shared" si="365"/>
        <v>0</v>
      </c>
      <c r="H725" s="35">
        <f t="shared" si="365"/>
        <v>0</v>
      </c>
      <c r="I725" s="63">
        <f t="shared" si="365"/>
        <v>0</v>
      </c>
      <c r="J725" s="63">
        <f t="shared" si="365"/>
        <v>0</v>
      </c>
      <c r="K725" s="35">
        <f t="shared" si="365"/>
        <v>0</v>
      </c>
      <c r="L725" s="35">
        <f t="shared" si="365"/>
        <v>0</v>
      </c>
      <c r="M725" s="35">
        <f t="shared" si="365"/>
        <v>0</v>
      </c>
      <c r="N725" s="78">
        <v>0</v>
      </c>
      <c r="O725" s="22">
        <v>1</v>
      </c>
    </row>
    <row r="726" spans="1:15" ht="31.5" hidden="1" x14ac:dyDescent="0.25">
      <c r="A726" s="33" t="s">
        <v>101</v>
      </c>
      <c r="B726" s="33" t="s">
        <v>1402</v>
      </c>
      <c r="C726" s="33" t="s">
        <v>1222</v>
      </c>
      <c r="D726" s="33" t="s">
        <v>18</v>
      </c>
      <c r="E726" s="34" t="s">
        <v>552</v>
      </c>
      <c r="F726" s="35">
        <f t="shared" si="365"/>
        <v>0</v>
      </c>
      <c r="G726" s="35">
        <f t="shared" si="365"/>
        <v>0</v>
      </c>
      <c r="H726" s="35">
        <f t="shared" si="365"/>
        <v>0</v>
      </c>
      <c r="I726" s="63">
        <f t="shared" si="365"/>
        <v>0</v>
      </c>
      <c r="J726" s="63">
        <f t="shared" si="365"/>
        <v>0</v>
      </c>
      <c r="K726" s="35">
        <f t="shared" si="365"/>
        <v>0</v>
      </c>
      <c r="L726" s="35">
        <f t="shared" si="365"/>
        <v>0</v>
      </c>
      <c r="M726" s="35">
        <f t="shared" si="365"/>
        <v>0</v>
      </c>
      <c r="N726" s="78">
        <v>0</v>
      </c>
      <c r="O726" s="22">
        <v>1</v>
      </c>
    </row>
    <row r="727" spans="1:15" hidden="1" x14ac:dyDescent="0.25">
      <c r="A727" s="33" t="s">
        <v>101</v>
      </c>
      <c r="B727" s="33" t="s">
        <v>1402</v>
      </c>
      <c r="C727" s="33" t="s">
        <v>1222</v>
      </c>
      <c r="D727" s="33" t="s">
        <v>30</v>
      </c>
      <c r="E727" s="34" t="s">
        <v>554</v>
      </c>
      <c r="F727" s="35">
        <v>0</v>
      </c>
      <c r="G727" s="35">
        <v>0</v>
      </c>
      <c r="H727" s="35">
        <v>0</v>
      </c>
      <c r="I727" s="63">
        <v>0</v>
      </c>
      <c r="J727" s="63">
        <v>0</v>
      </c>
      <c r="K727" s="35">
        <v>0</v>
      </c>
      <c r="L727" s="35">
        <v>0</v>
      </c>
      <c r="M727" s="35">
        <v>0</v>
      </c>
      <c r="N727" s="78">
        <v>0</v>
      </c>
      <c r="O727" s="22">
        <v>1</v>
      </c>
    </row>
    <row r="728" spans="1:15" ht="31.5" x14ac:dyDescent="0.25">
      <c r="A728" s="33" t="s">
        <v>101</v>
      </c>
      <c r="B728" s="33" t="s">
        <v>1402</v>
      </c>
      <c r="C728" s="33" t="s">
        <v>1122</v>
      </c>
      <c r="D728" s="33"/>
      <c r="E728" s="34" t="s">
        <v>1885</v>
      </c>
      <c r="F728" s="35">
        <f t="shared" ref="F728:M730" si="366">F729</f>
        <v>7160</v>
      </c>
      <c r="G728" s="35">
        <f t="shared" si="366"/>
        <v>7048</v>
      </c>
      <c r="H728" s="35">
        <f t="shared" si="366"/>
        <v>7104</v>
      </c>
      <c r="I728" s="63">
        <f t="shared" si="366"/>
        <v>0</v>
      </c>
      <c r="J728" s="63">
        <f t="shared" si="366"/>
        <v>0</v>
      </c>
      <c r="K728" s="35">
        <f t="shared" si="366"/>
        <v>0</v>
      </c>
      <c r="L728" s="35">
        <f t="shared" si="366"/>
        <v>0</v>
      </c>
      <c r="M728" s="35">
        <f t="shared" si="366"/>
        <v>7048</v>
      </c>
      <c r="N728" s="78">
        <f t="shared" si="361"/>
        <v>100</v>
      </c>
    </row>
    <row r="729" spans="1:15" x14ac:dyDescent="0.25">
      <c r="A729" s="33" t="s">
        <v>101</v>
      </c>
      <c r="B729" s="33" t="s">
        <v>1402</v>
      </c>
      <c r="C729" s="33" t="s">
        <v>1143</v>
      </c>
      <c r="D729" s="33"/>
      <c r="E729" s="34" t="s">
        <v>1270</v>
      </c>
      <c r="F729" s="35">
        <f t="shared" si="366"/>
        <v>7160</v>
      </c>
      <c r="G729" s="35">
        <f t="shared" si="366"/>
        <v>7048</v>
      </c>
      <c r="H729" s="35">
        <f t="shared" si="366"/>
        <v>7104</v>
      </c>
      <c r="I729" s="63">
        <f t="shared" si="366"/>
        <v>0</v>
      </c>
      <c r="J729" s="63">
        <f t="shared" si="366"/>
        <v>0</v>
      </c>
      <c r="K729" s="35">
        <f t="shared" si="366"/>
        <v>0</v>
      </c>
      <c r="L729" s="35">
        <f t="shared" si="366"/>
        <v>0</v>
      </c>
      <c r="M729" s="35">
        <f t="shared" si="366"/>
        <v>7048</v>
      </c>
      <c r="N729" s="78">
        <f t="shared" si="361"/>
        <v>100</v>
      </c>
    </row>
    <row r="730" spans="1:15" x14ac:dyDescent="0.25">
      <c r="A730" s="33" t="s">
        <v>101</v>
      </c>
      <c r="B730" s="33" t="s">
        <v>1402</v>
      </c>
      <c r="C730" s="33" t="s">
        <v>1349</v>
      </c>
      <c r="D730" s="33"/>
      <c r="E730" s="34" t="s">
        <v>1350</v>
      </c>
      <c r="F730" s="35">
        <f t="shared" si="366"/>
        <v>7160</v>
      </c>
      <c r="G730" s="35">
        <f t="shared" si="366"/>
        <v>7048</v>
      </c>
      <c r="H730" s="35">
        <f t="shared" si="366"/>
        <v>7104</v>
      </c>
      <c r="I730" s="63">
        <f t="shared" si="366"/>
        <v>0</v>
      </c>
      <c r="J730" s="63">
        <f t="shared" si="366"/>
        <v>0</v>
      </c>
      <c r="K730" s="35">
        <f t="shared" si="366"/>
        <v>0</v>
      </c>
      <c r="L730" s="35">
        <f t="shared" si="366"/>
        <v>0</v>
      </c>
      <c r="M730" s="35">
        <f t="shared" si="366"/>
        <v>7048</v>
      </c>
      <c r="N730" s="78">
        <f t="shared" si="361"/>
        <v>100</v>
      </c>
    </row>
    <row r="731" spans="1:15" ht="31.5" x14ac:dyDescent="0.25">
      <c r="A731" s="33" t="s">
        <v>101</v>
      </c>
      <c r="B731" s="33" t="s">
        <v>1402</v>
      </c>
      <c r="C731" s="33" t="s">
        <v>1349</v>
      </c>
      <c r="D731" s="33" t="s">
        <v>18</v>
      </c>
      <c r="E731" s="34" t="s">
        <v>552</v>
      </c>
      <c r="F731" s="35">
        <f>F732+F733</f>
        <v>7160</v>
      </c>
      <c r="G731" s="35">
        <f>G732+G733</f>
        <v>7048</v>
      </c>
      <c r="H731" s="35">
        <f t="shared" ref="H731:M731" si="367">H732+H733</f>
        <v>7104</v>
      </c>
      <c r="I731" s="63">
        <f t="shared" si="367"/>
        <v>0</v>
      </c>
      <c r="J731" s="63">
        <f t="shared" si="367"/>
        <v>0</v>
      </c>
      <c r="K731" s="35">
        <f t="shared" si="367"/>
        <v>0</v>
      </c>
      <c r="L731" s="35">
        <f t="shared" si="367"/>
        <v>0</v>
      </c>
      <c r="M731" s="35">
        <f t="shared" si="367"/>
        <v>7048</v>
      </c>
      <c r="N731" s="78">
        <f t="shared" si="361"/>
        <v>100</v>
      </c>
    </row>
    <row r="732" spans="1:15" x14ac:dyDescent="0.25">
      <c r="A732" s="33" t="s">
        <v>101</v>
      </c>
      <c r="B732" s="33" t="s">
        <v>1402</v>
      </c>
      <c r="C732" s="33" t="s">
        <v>1349</v>
      </c>
      <c r="D732" s="33" t="s">
        <v>54</v>
      </c>
      <c r="E732" s="34" t="s">
        <v>553</v>
      </c>
      <c r="F732" s="35">
        <v>224</v>
      </c>
      <c r="G732" s="35">
        <v>168</v>
      </c>
      <c r="H732" s="35">
        <v>224</v>
      </c>
      <c r="I732" s="63">
        <v>0</v>
      </c>
      <c r="J732" s="63">
        <v>0</v>
      </c>
      <c r="K732" s="35">
        <v>0</v>
      </c>
      <c r="L732" s="35">
        <v>0</v>
      </c>
      <c r="M732" s="35">
        <v>168</v>
      </c>
      <c r="N732" s="78">
        <f t="shared" si="361"/>
        <v>100</v>
      </c>
    </row>
    <row r="733" spans="1:15" x14ac:dyDescent="0.25">
      <c r="A733" s="33" t="s">
        <v>101</v>
      </c>
      <c r="B733" s="33" t="s">
        <v>1402</v>
      </c>
      <c r="C733" s="33" t="s">
        <v>1349</v>
      </c>
      <c r="D733" s="33" t="s">
        <v>30</v>
      </c>
      <c r="E733" s="34" t="s">
        <v>554</v>
      </c>
      <c r="F733" s="35">
        <v>6936</v>
      </c>
      <c r="G733" s="35">
        <v>6880</v>
      </c>
      <c r="H733" s="35">
        <v>6880</v>
      </c>
      <c r="I733" s="63">
        <v>0</v>
      </c>
      <c r="J733" s="63">
        <v>0</v>
      </c>
      <c r="K733" s="35">
        <v>0</v>
      </c>
      <c r="L733" s="35">
        <v>0</v>
      </c>
      <c r="M733" s="35">
        <v>6880</v>
      </c>
      <c r="N733" s="78">
        <f t="shared" si="361"/>
        <v>100</v>
      </c>
    </row>
    <row r="734" spans="1:15" s="32" customFormat="1" ht="18" customHeight="1" x14ac:dyDescent="0.25">
      <c r="A734" s="29" t="s">
        <v>101</v>
      </c>
      <c r="B734" s="29" t="s">
        <v>1403</v>
      </c>
      <c r="C734" s="29"/>
      <c r="D734" s="29"/>
      <c r="E734" s="30" t="s">
        <v>907</v>
      </c>
      <c r="F734" s="31">
        <f>F735+F742+F775+F822</f>
        <v>5264124.5000000009</v>
      </c>
      <c r="G734" s="31">
        <f>G735+G742+G775+G822</f>
        <v>5696280.0723000001</v>
      </c>
      <c r="H734" s="31">
        <f t="shared" ref="H734:M734" si="368">H735+H742+H775+H822</f>
        <v>3672466.0702099996</v>
      </c>
      <c r="I734" s="62">
        <f t="shared" si="368"/>
        <v>4422909.7040299997</v>
      </c>
      <c r="J734" s="62">
        <f t="shared" si="368"/>
        <v>2793059.0814299998</v>
      </c>
      <c r="K734" s="31">
        <f t="shared" si="368"/>
        <v>55930.640429999999</v>
      </c>
      <c r="L734" s="31">
        <f t="shared" si="368"/>
        <v>6244.8028400000003</v>
      </c>
      <c r="M734" s="31">
        <f t="shared" si="368"/>
        <v>5691993.0797999995</v>
      </c>
      <c r="N734" s="79">
        <f t="shared" si="361"/>
        <v>99.924740489484577</v>
      </c>
    </row>
    <row r="735" spans="1:15" ht="47.25" x14ac:dyDescent="0.25">
      <c r="A735" s="33" t="s">
        <v>101</v>
      </c>
      <c r="B735" s="33" t="s">
        <v>1403</v>
      </c>
      <c r="C735" s="33" t="s">
        <v>42</v>
      </c>
      <c r="D735" s="33"/>
      <c r="E735" s="34" t="s">
        <v>647</v>
      </c>
      <c r="F735" s="35">
        <f t="shared" ref="F735:M738" si="369">F736</f>
        <v>17131.900000000001</v>
      </c>
      <c r="G735" s="35">
        <f t="shared" si="369"/>
        <v>17131.900000000001</v>
      </c>
      <c r="H735" s="35">
        <f t="shared" si="369"/>
        <v>767.1</v>
      </c>
      <c r="I735" s="63">
        <f t="shared" si="369"/>
        <v>0</v>
      </c>
      <c r="J735" s="63">
        <f t="shared" si="369"/>
        <v>0</v>
      </c>
      <c r="K735" s="35">
        <f t="shared" si="369"/>
        <v>0</v>
      </c>
      <c r="L735" s="35">
        <f t="shared" si="369"/>
        <v>0</v>
      </c>
      <c r="M735" s="35">
        <f t="shared" si="369"/>
        <v>17131.833899999998</v>
      </c>
      <c r="N735" s="78">
        <f t="shared" si="361"/>
        <v>99.999614170057001</v>
      </c>
    </row>
    <row r="736" spans="1:15" ht="31.5" x14ac:dyDescent="0.25">
      <c r="A736" s="33" t="s">
        <v>101</v>
      </c>
      <c r="B736" s="33" t="s">
        <v>1403</v>
      </c>
      <c r="C736" s="33" t="s">
        <v>43</v>
      </c>
      <c r="D736" s="33"/>
      <c r="E736" s="34" t="s">
        <v>660</v>
      </c>
      <c r="F736" s="35">
        <f t="shared" si="369"/>
        <v>17131.900000000001</v>
      </c>
      <c r="G736" s="35">
        <f t="shared" si="369"/>
        <v>17131.900000000001</v>
      </c>
      <c r="H736" s="35">
        <f t="shared" si="369"/>
        <v>767.1</v>
      </c>
      <c r="I736" s="63">
        <f t="shared" si="369"/>
        <v>0</v>
      </c>
      <c r="J736" s="63">
        <f t="shared" si="369"/>
        <v>0</v>
      </c>
      <c r="K736" s="35">
        <f t="shared" si="369"/>
        <v>0</v>
      </c>
      <c r="L736" s="35">
        <f t="shared" si="369"/>
        <v>0</v>
      </c>
      <c r="M736" s="35">
        <f t="shared" si="369"/>
        <v>17131.833899999998</v>
      </c>
      <c r="N736" s="78">
        <f t="shared" si="361"/>
        <v>99.999614170057001</v>
      </c>
    </row>
    <row r="737" spans="1:14" ht="78.75" x14ac:dyDescent="0.25">
      <c r="A737" s="33" t="s">
        <v>101</v>
      </c>
      <c r="B737" s="33" t="s">
        <v>1403</v>
      </c>
      <c r="C737" s="33" t="s">
        <v>44</v>
      </c>
      <c r="D737" s="33"/>
      <c r="E737" s="34" t="s">
        <v>661</v>
      </c>
      <c r="F737" s="35">
        <f t="shared" si="369"/>
        <v>17131.900000000001</v>
      </c>
      <c r="G737" s="35">
        <f t="shared" si="369"/>
        <v>17131.900000000001</v>
      </c>
      <c r="H737" s="35">
        <f t="shared" si="369"/>
        <v>767.1</v>
      </c>
      <c r="I737" s="63">
        <f t="shared" si="369"/>
        <v>0</v>
      </c>
      <c r="J737" s="63">
        <f t="shared" si="369"/>
        <v>0</v>
      </c>
      <c r="K737" s="35">
        <f t="shared" si="369"/>
        <v>0</v>
      </c>
      <c r="L737" s="35">
        <f t="shared" si="369"/>
        <v>0</v>
      </c>
      <c r="M737" s="35">
        <f t="shared" si="369"/>
        <v>17131.833899999998</v>
      </c>
      <c r="N737" s="78">
        <f t="shared" si="361"/>
        <v>99.999614170057001</v>
      </c>
    </row>
    <row r="738" spans="1:14" ht="31.5" x14ac:dyDescent="0.25">
      <c r="A738" s="33" t="s">
        <v>101</v>
      </c>
      <c r="B738" s="33" t="s">
        <v>1403</v>
      </c>
      <c r="C738" s="33" t="s">
        <v>36</v>
      </c>
      <c r="D738" s="33"/>
      <c r="E738" s="34" t="s">
        <v>1229</v>
      </c>
      <c r="F738" s="35">
        <f t="shared" si="369"/>
        <v>17131.900000000001</v>
      </c>
      <c r="G738" s="35">
        <f t="shared" si="369"/>
        <v>17131.900000000001</v>
      </c>
      <c r="H738" s="35">
        <f t="shared" si="369"/>
        <v>767.1</v>
      </c>
      <c r="I738" s="63">
        <f t="shared" si="369"/>
        <v>0</v>
      </c>
      <c r="J738" s="63">
        <f t="shared" si="369"/>
        <v>0</v>
      </c>
      <c r="K738" s="35">
        <f t="shared" si="369"/>
        <v>0</v>
      </c>
      <c r="L738" s="35">
        <f t="shared" si="369"/>
        <v>0</v>
      </c>
      <c r="M738" s="35">
        <f t="shared" si="369"/>
        <v>17131.833899999998</v>
      </c>
      <c r="N738" s="78">
        <f t="shared" si="361"/>
        <v>99.999614170057001</v>
      </c>
    </row>
    <row r="739" spans="1:14" ht="31.5" x14ac:dyDescent="0.25">
      <c r="A739" s="33" t="s">
        <v>101</v>
      </c>
      <c r="B739" s="33" t="s">
        <v>1403</v>
      </c>
      <c r="C739" s="33" t="s">
        <v>36</v>
      </c>
      <c r="D739" s="33" t="s">
        <v>18</v>
      </c>
      <c r="E739" s="34" t="s">
        <v>552</v>
      </c>
      <c r="F739" s="35">
        <f>F740+F741</f>
        <v>17131.900000000001</v>
      </c>
      <c r="G739" s="35">
        <f>G740+G741</f>
        <v>17131.900000000001</v>
      </c>
      <c r="H739" s="35">
        <f t="shared" ref="H739:M739" si="370">H740+H741</f>
        <v>767.1</v>
      </c>
      <c r="I739" s="63">
        <f t="shared" si="370"/>
        <v>0</v>
      </c>
      <c r="J739" s="63">
        <f t="shared" si="370"/>
        <v>0</v>
      </c>
      <c r="K739" s="35">
        <f t="shared" si="370"/>
        <v>0</v>
      </c>
      <c r="L739" s="35">
        <f t="shared" si="370"/>
        <v>0</v>
      </c>
      <c r="M739" s="35">
        <f t="shared" si="370"/>
        <v>17131.833899999998</v>
      </c>
      <c r="N739" s="78">
        <f t="shared" si="361"/>
        <v>99.999614170057001</v>
      </c>
    </row>
    <row r="740" spans="1:14" x14ac:dyDescent="0.25">
      <c r="A740" s="33" t="s">
        <v>101</v>
      </c>
      <c r="B740" s="33" t="s">
        <v>1403</v>
      </c>
      <c r="C740" s="33" t="s">
        <v>36</v>
      </c>
      <c r="D740" s="33" t="s">
        <v>54</v>
      </c>
      <c r="E740" s="34" t="s">
        <v>553</v>
      </c>
      <c r="F740" s="35">
        <v>2316.6999999999998</v>
      </c>
      <c r="G740" s="35">
        <v>7115.741</v>
      </c>
      <c r="H740" s="35">
        <v>0</v>
      </c>
      <c r="I740" s="63">
        <v>0</v>
      </c>
      <c r="J740" s="63">
        <v>0</v>
      </c>
      <c r="K740" s="35">
        <v>0</v>
      </c>
      <c r="L740" s="35">
        <v>0</v>
      </c>
      <c r="M740" s="35">
        <v>7115.6933200000003</v>
      </c>
      <c r="N740" s="78">
        <f t="shared" si="361"/>
        <v>99.999329936263848</v>
      </c>
    </row>
    <row r="741" spans="1:14" x14ac:dyDescent="0.25">
      <c r="A741" s="33" t="s">
        <v>101</v>
      </c>
      <c r="B741" s="33" t="s">
        <v>1403</v>
      </c>
      <c r="C741" s="33" t="s">
        <v>36</v>
      </c>
      <c r="D741" s="33" t="s">
        <v>30</v>
      </c>
      <c r="E741" s="34" t="s">
        <v>554</v>
      </c>
      <c r="F741" s="35">
        <v>14815.2</v>
      </c>
      <c r="G741" s="35">
        <v>10016.159</v>
      </c>
      <c r="H741" s="35">
        <v>767.1</v>
      </c>
      <c r="I741" s="63">
        <v>0</v>
      </c>
      <c r="J741" s="63">
        <v>0</v>
      </c>
      <c r="K741" s="35">
        <v>0</v>
      </c>
      <c r="L741" s="35">
        <v>0</v>
      </c>
      <c r="M741" s="35">
        <v>10016.140579999999</v>
      </c>
      <c r="N741" s="78">
        <f t="shared" si="361"/>
        <v>99.999816097168576</v>
      </c>
    </row>
    <row r="742" spans="1:14" ht="31.5" x14ac:dyDescent="0.25">
      <c r="A742" s="33" t="s">
        <v>101</v>
      </c>
      <c r="B742" s="33" t="s">
        <v>1403</v>
      </c>
      <c r="C742" s="33" t="s">
        <v>107</v>
      </c>
      <c r="D742" s="33"/>
      <c r="E742" s="34" t="s">
        <v>940</v>
      </c>
      <c r="F742" s="35">
        <f>F743+F770</f>
        <v>4931968.2080000006</v>
      </c>
      <c r="G742" s="35">
        <f>G743+G770</f>
        <v>5330004.78467</v>
      </c>
      <c r="H742" s="35">
        <f t="shared" ref="H742:M742" si="371">H743+H770</f>
        <v>3508193.1678699995</v>
      </c>
      <c r="I742" s="63">
        <f t="shared" si="371"/>
        <v>4388902.7088299999</v>
      </c>
      <c r="J742" s="63">
        <f t="shared" si="371"/>
        <v>2793059.0814299998</v>
      </c>
      <c r="K742" s="35">
        <f t="shared" si="371"/>
        <v>0</v>
      </c>
      <c r="L742" s="35">
        <f t="shared" si="371"/>
        <v>0</v>
      </c>
      <c r="M742" s="35">
        <f t="shared" si="371"/>
        <v>5325718.0043799998</v>
      </c>
      <c r="N742" s="78">
        <f t="shared" si="361"/>
        <v>99.919572674637564</v>
      </c>
    </row>
    <row r="743" spans="1:14" ht="31.5" x14ac:dyDescent="0.25">
      <c r="A743" s="33" t="s">
        <v>101</v>
      </c>
      <c r="B743" s="33" t="s">
        <v>1403</v>
      </c>
      <c r="C743" s="33" t="s">
        <v>852</v>
      </c>
      <c r="D743" s="33"/>
      <c r="E743" s="34" t="s">
        <v>947</v>
      </c>
      <c r="F743" s="35">
        <f>F744+F761</f>
        <v>4928718.1110000005</v>
      </c>
      <c r="G743" s="35">
        <f>G744+G761</f>
        <v>5326754.6876699999</v>
      </c>
      <c r="H743" s="35">
        <f t="shared" ref="H743:M743" si="372">H744+H761</f>
        <v>3506391.1124799997</v>
      </c>
      <c r="I743" s="63">
        <f t="shared" si="372"/>
        <v>4388902.7088299999</v>
      </c>
      <c r="J743" s="63">
        <f t="shared" si="372"/>
        <v>2793059.0814299998</v>
      </c>
      <c r="K743" s="35">
        <f t="shared" si="372"/>
        <v>0</v>
      </c>
      <c r="L743" s="35">
        <f t="shared" si="372"/>
        <v>0</v>
      </c>
      <c r="M743" s="35">
        <f t="shared" si="372"/>
        <v>5322974.3987999996</v>
      </c>
      <c r="N743" s="78">
        <f t="shared" si="361"/>
        <v>99.929032044994486</v>
      </c>
    </row>
    <row r="744" spans="1:14" ht="63" x14ac:dyDescent="0.25">
      <c r="A744" s="33" t="s">
        <v>101</v>
      </c>
      <c r="B744" s="33" t="s">
        <v>1403</v>
      </c>
      <c r="C744" s="33" t="s">
        <v>853</v>
      </c>
      <c r="D744" s="33"/>
      <c r="E744" s="34" t="s">
        <v>948</v>
      </c>
      <c r="F744" s="35">
        <f>F745+F752+F755+F758+F749</f>
        <v>931683.91099999996</v>
      </c>
      <c r="G744" s="35">
        <f t="shared" ref="G744:M744" si="373">G745+G752+G755+G758+G749</f>
        <v>932422.77884000004</v>
      </c>
      <c r="H744" s="35">
        <f t="shared" si="373"/>
        <v>709942.15752000001</v>
      </c>
      <c r="I744" s="63">
        <f t="shared" si="373"/>
        <v>0</v>
      </c>
      <c r="J744" s="63">
        <f t="shared" si="373"/>
        <v>0</v>
      </c>
      <c r="K744" s="35">
        <f t="shared" si="373"/>
        <v>0</v>
      </c>
      <c r="L744" s="35">
        <f t="shared" si="373"/>
        <v>0</v>
      </c>
      <c r="M744" s="35">
        <f t="shared" si="373"/>
        <v>932382.7964600001</v>
      </c>
      <c r="N744" s="78">
        <f t="shared" si="361"/>
        <v>99.995711990214389</v>
      </c>
    </row>
    <row r="745" spans="1:14" ht="47.25" x14ac:dyDescent="0.25">
      <c r="A745" s="33" t="s">
        <v>101</v>
      </c>
      <c r="B745" s="33" t="s">
        <v>1403</v>
      </c>
      <c r="C745" s="33" t="s">
        <v>836</v>
      </c>
      <c r="D745" s="33"/>
      <c r="E745" s="34" t="s">
        <v>589</v>
      </c>
      <c r="F745" s="35">
        <f t="shared" ref="F745:M745" si="374">F746</f>
        <v>922003.12599999993</v>
      </c>
      <c r="G745" s="35">
        <f t="shared" si="374"/>
        <v>922741.99399999995</v>
      </c>
      <c r="H745" s="35">
        <f t="shared" si="374"/>
        <v>708208.23600000003</v>
      </c>
      <c r="I745" s="63">
        <f t="shared" si="374"/>
        <v>0</v>
      </c>
      <c r="J745" s="63">
        <f t="shared" si="374"/>
        <v>0</v>
      </c>
      <c r="K745" s="35">
        <f t="shared" si="374"/>
        <v>0</v>
      </c>
      <c r="L745" s="35">
        <f t="shared" si="374"/>
        <v>0</v>
      </c>
      <c r="M745" s="35">
        <f t="shared" si="374"/>
        <v>922702.01162</v>
      </c>
      <c r="N745" s="78">
        <f t="shared" si="361"/>
        <v>99.995667003316214</v>
      </c>
    </row>
    <row r="746" spans="1:14" ht="31.5" x14ac:dyDescent="0.25">
      <c r="A746" s="33" t="s">
        <v>101</v>
      </c>
      <c r="B746" s="33" t="s">
        <v>1403</v>
      </c>
      <c r="C746" s="33" t="s">
        <v>836</v>
      </c>
      <c r="D746" s="33" t="s">
        <v>18</v>
      </c>
      <c r="E746" s="34" t="s">
        <v>552</v>
      </c>
      <c r="F746" s="35">
        <f>F747+F748</f>
        <v>922003.12599999993</v>
      </c>
      <c r="G746" s="35">
        <f>G747+G748</f>
        <v>922741.99399999995</v>
      </c>
      <c r="H746" s="35">
        <f t="shared" ref="H746:M746" si="375">H747+H748</f>
        <v>708208.23600000003</v>
      </c>
      <c r="I746" s="63">
        <f t="shared" si="375"/>
        <v>0</v>
      </c>
      <c r="J746" s="63">
        <f t="shared" si="375"/>
        <v>0</v>
      </c>
      <c r="K746" s="35">
        <f t="shared" si="375"/>
        <v>0</v>
      </c>
      <c r="L746" s="35">
        <f t="shared" si="375"/>
        <v>0</v>
      </c>
      <c r="M746" s="35">
        <f t="shared" si="375"/>
        <v>922702.01162</v>
      </c>
      <c r="N746" s="78">
        <f t="shared" si="361"/>
        <v>99.995667003316214</v>
      </c>
    </row>
    <row r="747" spans="1:14" x14ac:dyDescent="0.25">
      <c r="A747" s="33" t="s">
        <v>101</v>
      </c>
      <c r="B747" s="33" t="s">
        <v>1403</v>
      </c>
      <c r="C747" s="33" t="s">
        <v>836</v>
      </c>
      <c r="D747" s="33" t="s">
        <v>54</v>
      </c>
      <c r="E747" s="34" t="s">
        <v>553</v>
      </c>
      <c r="F747" s="35">
        <f>46579.879-18.472</f>
        <v>46561.406999999999</v>
      </c>
      <c r="G747" s="35">
        <v>44807.188889999998</v>
      </c>
      <c r="H747" s="35">
        <v>35202.27994</v>
      </c>
      <c r="I747" s="63">
        <v>0</v>
      </c>
      <c r="J747" s="63">
        <v>0</v>
      </c>
      <c r="K747" s="35">
        <v>0</v>
      </c>
      <c r="L747" s="35">
        <v>0</v>
      </c>
      <c r="M747" s="35">
        <v>44807.18849</v>
      </c>
      <c r="N747" s="78">
        <f t="shared" si="361"/>
        <v>99.999999107286115</v>
      </c>
    </row>
    <row r="748" spans="1:14" x14ac:dyDescent="0.25">
      <c r="A748" s="33" t="s">
        <v>101</v>
      </c>
      <c r="B748" s="33" t="s">
        <v>1403</v>
      </c>
      <c r="C748" s="33" t="s">
        <v>836</v>
      </c>
      <c r="D748" s="33" t="s">
        <v>30</v>
      </c>
      <c r="E748" s="34" t="s">
        <v>554</v>
      </c>
      <c r="F748" s="35">
        <f>874839.423-1846.15+5678.863-3230.417</f>
        <v>875441.71899999992</v>
      </c>
      <c r="G748" s="35">
        <v>877934.80510999996</v>
      </c>
      <c r="H748" s="35">
        <v>673005.95606</v>
      </c>
      <c r="I748" s="63">
        <v>0</v>
      </c>
      <c r="J748" s="63">
        <v>0</v>
      </c>
      <c r="K748" s="35">
        <v>0</v>
      </c>
      <c r="L748" s="35">
        <v>0</v>
      </c>
      <c r="M748" s="35">
        <v>877894.82313000003</v>
      </c>
      <c r="N748" s="78">
        <f t="shared" si="361"/>
        <v>99.995445905576673</v>
      </c>
    </row>
    <row r="749" spans="1:14" ht="47.25" x14ac:dyDescent="0.25">
      <c r="A749" s="33" t="s">
        <v>101</v>
      </c>
      <c r="B749" s="33" t="s">
        <v>1403</v>
      </c>
      <c r="C749" s="48" t="s">
        <v>1906</v>
      </c>
      <c r="D749" s="48"/>
      <c r="E749" s="49" t="s">
        <v>1907</v>
      </c>
      <c r="F749" s="35">
        <f>F750</f>
        <v>6899.4849999999997</v>
      </c>
      <c r="G749" s="35">
        <f t="shared" ref="G749:M750" si="376">G750</f>
        <v>6899.4848400000001</v>
      </c>
      <c r="H749" s="35">
        <f t="shared" si="376"/>
        <v>0</v>
      </c>
      <c r="I749" s="63">
        <f t="shared" si="376"/>
        <v>0</v>
      </c>
      <c r="J749" s="63">
        <f t="shared" si="376"/>
        <v>0</v>
      </c>
      <c r="K749" s="35">
        <f t="shared" si="376"/>
        <v>0</v>
      </c>
      <c r="L749" s="35">
        <f t="shared" si="376"/>
        <v>0</v>
      </c>
      <c r="M749" s="35">
        <f t="shared" si="376"/>
        <v>6899.4848400000001</v>
      </c>
      <c r="N749" s="78">
        <f t="shared" si="361"/>
        <v>100</v>
      </c>
    </row>
    <row r="750" spans="1:14" ht="31.5" x14ac:dyDescent="0.25">
      <c r="A750" s="33" t="s">
        <v>101</v>
      </c>
      <c r="B750" s="33" t="s">
        <v>1403</v>
      </c>
      <c r="C750" s="48" t="s">
        <v>1906</v>
      </c>
      <c r="D750" s="48" t="s">
        <v>18</v>
      </c>
      <c r="E750" s="49" t="s">
        <v>552</v>
      </c>
      <c r="F750" s="35">
        <f>F751</f>
        <v>6899.4849999999997</v>
      </c>
      <c r="G750" s="35">
        <f t="shared" si="376"/>
        <v>6899.4848400000001</v>
      </c>
      <c r="H750" s="35">
        <f t="shared" si="376"/>
        <v>0</v>
      </c>
      <c r="I750" s="63">
        <f t="shared" si="376"/>
        <v>0</v>
      </c>
      <c r="J750" s="63">
        <f t="shared" si="376"/>
        <v>0</v>
      </c>
      <c r="K750" s="35">
        <f t="shared" si="376"/>
        <v>0</v>
      </c>
      <c r="L750" s="35">
        <f t="shared" si="376"/>
        <v>0</v>
      </c>
      <c r="M750" s="35">
        <f t="shared" si="376"/>
        <v>6899.4848400000001</v>
      </c>
      <c r="N750" s="78">
        <f t="shared" si="361"/>
        <v>100</v>
      </c>
    </row>
    <row r="751" spans="1:14" x14ac:dyDescent="0.25">
      <c r="A751" s="33" t="s">
        <v>101</v>
      </c>
      <c r="B751" s="33" t="s">
        <v>1403</v>
      </c>
      <c r="C751" s="48" t="s">
        <v>1906</v>
      </c>
      <c r="D751" s="48" t="s">
        <v>30</v>
      </c>
      <c r="E751" s="49" t="s">
        <v>554</v>
      </c>
      <c r="F751" s="35">
        <v>6899.4849999999997</v>
      </c>
      <c r="G751" s="35">
        <v>6899.4848400000001</v>
      </c>
      <c r="H751" s="35">
        <v>0</v>
      </c>
      <c r="I751" s="63">
        <v>0</v>
      </c>
      <c r="J751" s="63">
        <v>0</v>
      </c>
      <c r="K751" s="35">
        <v>0</v>
      </c>
      <c r="L751" s="35">
        <v>0</v>
      </c>
      <c r="M751" s="35">
        <v>6899.4848400000001</v>
      </c>
      <c r="N751" s="78">
        <f t="shared" si="361"/>
        <v>100</v>
      </c>
    </row>
    <row r="752" spans="1:14" x14ac:dyDescent="0.25">
      <c r="A752" s="33" t="s">
        <v>101</v>
      </c>
      <c r="B752" s="33" t="s">
        <v>1403</v>
      </c>
      <c r="C752" s="33" t="s">
        <v>837</v>
      </c>
      <c r="D752" s="33"/>
      <c r="E752" s="34" t="s">
        <v>949</v>
      </c>
      <c r="F752" s="35">
        <f t="shared" ref="F752:M753" si="377">F753</f>
        <v>2781.3</v>
      </c>
      <c r="G752" s="35">
        <f t="shared" si="377"/>
        <v>2781.3</v>
      </c>
      <c r="H752" s="35">
        <f t="shared" si="377"/>
        <v>1733.9215200000001</v>
      </c>
      <c r="I752" s="63">
        <f t="shared" si="377"/>
        <v>0</v>
      </c>
      <c r="J752" s="63">
        <f t="shared" si="377"/>
        <v>0</v>
      </c>
      <c r="K752" s="35">
        <f t="shared" si="377"/>
        <v>0</v>
      </c>
      <c r="L752" s="35">
        <f t="shared" si="377"/>
        <v>0</v>
      </c>
      <c r="M752" s="35">
        <f t="shared" si="377"/>
        <v>2781.3</v>
      </c>
      <c r="N752" s="78">
        <f t="shared" si="361"/>
        <v>100</v>
      </c>
    </row>
    <row r="753" spans="1:15" ht="31.5" x14ac:dyDescent="0.25">
      <c r="A753" s="33" t="s">
        <v>101</v>
      </c>
      <c r="B753" s="33" t="s">
        <v>1403</v>
      </c>
      <c r="C753" s="33" t="s">
        <v>837</v>
      </c>
      <c r="D753" s="33" t="s">
        <v>18</v>
      </c>
      <c r="E753" s="34" t="s">
        <v>552</v>
      </c>
      <c r="F753" s="35">
        <f t="shared" si="377"/>
        <v>2781.3</v>
      </c>
      <c r="G753" s="35">
        <f t="shared" si="377"/>
        <v>2781.3</v>
      </c>
      <c r="H753" s="35">
        <f t="shared" si="377"/>
        <v>1733.9215200000001</v>
      </c>
      <c r="I753" s="63">
        <f t="shared" si="377"/>
        <v>0</v>
      </c>
      <c r="J753" s="63">
        <f t="shared" si="377"/>
        <v>0</v>
      </c>
      <c r="K753" s="35">
        <f t="shared" si="377"/>
        <v>0</v>
      </c>
      <c r="L753" s="35">
        <f t="shared" si="377"/>
        <v>0</v>
      </c>
      <c r="M753" s="35">
        <f t="shared" si="377"/>
        <v>2781.3</v>
      </c>
      <c r="N753" s="78">
        <f t="shared" si="361"/>
        <v>100</v>
      </c>
    </row>
    <row r="754" spans="1:15" x14ac:dyDescent="0.25">
      <c r="A754" s="33" t="s">
        <v>101</v>
      </c>
      <c r="B754" s="33" t="s">
        <v>1403</v>
      </c>
      <c r="C754" s="33" t="s">
        <v>837</v>
      </c>
      <c r="D754" s="33" t="s">
        <v>30</v>
      </c>
      <c r="E754" s="34" t="s">
        <v>554</v>
      </c>
      <c r="F754" s="35">
        <f>2181+600.3</f>
        <v>2781.3</v>
      </c>
      <c r="G754" s="35">
        <v>2781.3</v>
      </c>
      <c r="H754" s="35">
        <v>1733.9215200000001</v>
      </c>
      <c r="I754" s="63">
        <v>0</v>
      </c>
      <c r="J754" s="63">
        <v>0</v>
      </c>
      <c r="K754" s="35">
        <v>0</v>
      </c>
      <c r="L754" s="35">
        <v>0</v>
      </c>
      <c r="M754" s="35">
        <v>2781.3</v>
      </c>
      <c r="N754" s="78">
        <f t="shared" si="361"/>
        <v>100</v>
      </c>
    </row>
    <row r="755" spans="1:15" ht="31.5" hidden="1" x14ac:dyDescent="0.25">
      <c r="A755" s="33" t="s">
        <v>101</v>
      </c>
      <c r="B755" s="33" t="s">
        <v>1403</v>
      </c>
      <c r="C755" s="33" t="s">
        <v>838</v>
      </c>
      <c r="D755" s="33"/>
      <c r="E755" s="34" t="s">
        <v>950</v>
      </c>
      <c r="F755" s="35">
        <f t="shared" ref="F755:M756" si="378">F756</f>
        <v>0</v>
      </c>
      <c r="G755" s="35">
        <f t="shared" si="378"/>
        <v>0</v>
      </c>
      <c r="H755" s="35">
        <f t="shared" si="378"/>
        <v>0</v>
      </c>
      <c r="I755" s="63">
        <f t="shared" si="378"/>
        <v>0</v>
      </c>
      <c r="J755" s="63">
        <f t="shared" si="378"/>
        <v>0</v>
      </c>
      <c r="K755" s="35">
        <f t="shared" si="378"/>
        <v>0</v>
      </c>
      <c r="L755" s="35">
        <f t="shared" si="378"/>
        <v>0</v>
      </c>
      <c r="M755" s="35">
        <f t="shared" si="378"/>
        <v>0</v>
      </c>
      <c r="N755" s="78">
        <v>0</v>
      </c>
      <c r="O755" s="22">
        <v>1</v>
      </c>
    </row>
    <row r="756" spans="1:15" ht="31.5" hidden="1" x14ac:dyDescent="0.25">
      <c r="A756" s="33" t="s">
        <v>101</v>
      </c>
      <c r="B756" s="33" t="s">
        <v>1403</v>
      </c>
      <c r="C756" s="33" t="s">
        <v>838</v>
      </c>
      <c r="D756" s="33" t="s">
        <v>18</v>
      </c>
      <c r="E756" s="34" t="s">
        <v>552</v>
      </c>
      <c r="F756" s="35">
        <f t="shared" si="378"/>
        <v>0</v>
      </c>
      <c r="G756" s="35">
        <f t="shared" si="378"/>
        <v>0</v>
      </c>
      <c r="H756" s="35">
        <f t="shared" si="378"/>
        <v>0</v>
      </c>
      <c r="I756" s="63">
        <f t="shared" si="378"/>
        <v>0</v>
      </c>
      <c r="J756" s="63">
        <f t="shared" si="378"/>
        <v>0</v>
      </c>
      <c r="K756" s="35">
        <f t="shared" si="378"/>
        <v>0</v>
      </c>
      <c r="L756" s="35">
        <f t="shared" si="378"/>
        <v>0</v>
      </c>
      <c r="M756" s="35">
        <f t="shared" si="378"/>
        <v>0</v>
      </c>
      <c r="N756" s="78">
        <v>0</v>
      </c>
      <c r="O756" s="22">
        <v>1</v>
      </c>
    </row>
    <row r="757" spans="1:15" hidden="1" x14ac:dyDescent="0.25">
      <c r="A757" s="33" t="s">
        <v>101</v>
      </c>
      <c r="B757" s="33" t="s">
        <v>1403</v>
      </c>
      <c r="C757" s="33" t="s">
        <v>838</v>
      </c>
      <c r="D757" s="33" t="s">
        <v>30</v>
      </c>
      <c r="E757" s="34" t="s">
        <v>554</v>
      </c>
      <c r="F757" s="35">
        <v>0</v>
      </c>
      <c r="G757" s="35">
        <v>0</v>
      </c>
      <c r="H757" s="35">
        <v>0</v>
      </c>
      <c r="I757" s="63">
        <v>0</v>
      </c>
      <c r="J757" s="63">
        <v>0</v>
      </c>
      <c r="K757" s="35">
        <v>0</v>
      </c>
      <c r="L757" s="35">
        <v>0</v>
      </c>
      <c r="M757" s="35">
        <v>0</v>
      </c>
      <c r="N757" s="78">
        <v>0</v>
      </c>
      <c r="O757" s="22">
        <v>1</v>
      </c>
    </row>
    <row r="758" spans="1:15" ht="78.75" hidden="1" x14ac:dyDescent="0.25">
      <c r="A758" s="33" t="s">
        <v>101</v>
      </c>
      <c r="B758" s="33" t="s">
        <v>1403</v>
      </c>
      <c r="C758" s="33" t="s">
        <v>839</v>
      </c>
      <c r="D758" s="33"/>
      <c r="E758" s="34" t="s">
        <v>952</v>
      </c>
      <c r="F758" s="35">
        <f t="shared" ref="F758:M759" si="379">F759</f>
        <v>0</v>
      </c>
      <c r="G758" s="35">
        <f t="shared" si="379"/>
        <v>0</v>
      </c>
      <c r="H758" s="35">
        <f t="shared" si="379"/>
        <v>0</v>
      </c>
      <c r="I758" s="63">
        <f t="shared" si="379"/>
        <v>0</v>
      </c>
      <c r="J758" s="63">
        <f t="shared" si="379"/>
        <v>0</v>
      </c>
      <c r="K758" s="35">
        <f t="shared" si="379"/>
        <v>0</v>
      </c>
      <c r="L758" s="35">
        <f t="shared" si="379"/>
        <v>0</v>
      </c>
      <c r="M758" s="35">
        <f t="shared" si="379"/>
        <v>0</v>
      </c>
      <c r="N758" s="78">
        <v>0</v>
      </c>
      <c r="O758" s="22">
        <v>1</v>
      </c>
    </row>
    <row r="759" spans="1:15" ht="31.5" hidden="1" x14ac:dyDescent="0.25">
      <c r="A759" s="33" t="s">
        <v>101</v>
      </c>
      <c r="B759" s="33" t="s">
        <v>1403</v>
      </c>
      <c r="C759" s="33" t="s">
        <v>839</v>
      </c>
      <c r="D759" s="33" t="s">
        <v>18</v>
      </c>
      <c r="E759" s="34" t="s">
        <v>552</v>
      </c>
      <c r="F759" s="35">
        <f t="shared" si="379"/>
        <v>0</v>
      </c>
      <c r="G759" s="35">
        <f t="shared" si="379"/>
        <v>0</v>
      </c>
      <c r="H759" s="35">
        <f t="shared" si="379"/>
        <v>0</v>
      </c>
      <c r="I759" s="63">
        <f t="shared" si="379"/>
        <v>0</v>
      </c>
      <c r="J759" s="63">
        <f t="shared" si="379"/>
        <v>0</v>
      </c>
      <c r="K759" s="35">
        <f t="shared" si="379"/>
        <v>0</v>
      </c>
      <c r="L759" s="35">
        <f t="shared" si="379"/>
        <v>0</v>
      </c>
      <c r="M759" s="35">
        <f t="shared" si="379"/>
        <v>0</v>
      </c>
      <c r="N759" s="78">
        <v>0</v>
      </c>
      <c r="O759" s="22">
        <v>1</v>
      </c>
    </row>
    <row r="760" spans="1:15" hidden="1" x14ac:dyDescent="0.25">
      <c r="A760" s="33" t="s">
        <v>101</v>
      </c>
      <c r="B760" s="33" t="s">
        <v>1403</v>
      </c>
      <c r="C760" s="33" t="s">
        <v>839</v>
      </c>
      <c r="D760" s="33" t="s">
        <v>54</v>
      </c>
      <c r="E760" s="34" t="s">
        <v>553</v>
      </c>
      <c r="F760" s="35">
        <v>0</v>
      </c>
      <c r="G760" s="35">
        <v>0</v>
      </c>
      <c r="H760" s="35">
        <v>0</v>
      </c>
      <c r="I760" s="63">
        <v>0</v>
      </c>
      <c r="J760" s="63">
        <v>0</v>
      </c>
      <c r="K760" s="35">
        <v>0</v>
      </c>
      <c r="L760" s="35">
        <v>0</v>
      </c>
      <c r="M760" s="35">
        <v>0</v>
      </c>
      <c r="N760" s="78">
        <v>0</v>
      </c>
      <c r="O760" s="22">
        <v>1</v>
      </c>
    </row>
    <row r="761" spans="1:15" ht="47.25" x14ac:dyDescent="0.25">
      <c r="A761" s="33" t="s">
        <v>101</v>
      </c>
      <c r="B761" s="33" t="s">
        <v>1403</v>
      </c>
      <c r="C761" s="33" t="s">
        <v>854</v>
      </c>
      <c r="D761" s="33"/>
      <c r="E761" s="34" t="s">
        <v>954</v>
      </c>
      <c r="F761" s="35">
        <f>F762+F766</f>
        <v>3997034.2</v>
      </c>
      <c r="G761" s="35">
        <f>G762+G766</f>
        <v>4394331.9088300001</v>
      </c>
      <c r="H761" s="35">
        <f t="shared" ref="H761:M761" si="380">H762+H766</f>
        <v>2796448.9549599998</v>
      </c>
      <c r="I761" s="63">
        <f t="shared" si="380"/>
        <v>4388902.7088299999</v>
      </c>
      <c r="J761" s="63">
        <f t="shared" si="380"/>
        <v>2793059.0814299998</v>
      </c>
      <c r="K761" s="35">
        <f t="shared" si="380"/>
        <v>0</v>
      </c>
      <c r="L761" s="35">
        <f t="shared" si="380"/>
        <v>0</v>
      </c>
      <c r="M761" s="35">
        <f t="shared" si="380"/>
        <v>4390591.6023399998</v>
      </c>
      <c r="N761" s="78">
        <f t="shared" si="361"/>
        <v>99.914883386881073</v>
      </c>
    </row>
    <row r="762" spans="1:15" ht="31.5" x14ac:dyDescent="0.25">
      <c r="A762" s="33" t="s">
        <v>101</v>
      </c>
      <c r="B762" s="33" t="s">
        <v>1403</v>
      </c>
      <c r="C762" s="33" t="s">
        <v>840</v>
      </c>
      <c r="D762" s="33"/>
      <c r="E762" s="34" t="s">
        <v>945</v>
      </c>
      <c r="F762" s="35">
        <f t="shared" ref="F762:M762" si="381">F763</f>
        <v>3925820.5</v>
      </c>
      <c r="G762" s="35">
        <f t="shared" si="381"/>
        <v>4321942.7088299999</v>
      </c>
      <c r="H762" s="35">
        <f t="shared" si="381"/>
        <v>2743234.7214299999</v>
      </c>
      <c r="I762" s="63">
        <f t="shared" si="381"/>
        <v>4321942.7088299999</v>
      </c>
      <c r="J762" s="63">
        <f t="shared" si="381"/>
        <v>2743234.7214299999</v>
      </c>
      <c r="K762" s="35">
        <f t="shared" si="381"/>
        <v>0</v>
      </c>
      <c r="L762" s="35">
        <f t="shared" si="381"/>
        <v>0</v>
      </c>
      <c r="M762" s="35">
        <f t="shared" si="381"/>
        <v>4318524.8931599995</v>
      </c>
      <c r="N762" s="78">
        <f t="shared" si="361"/>
        <v>99.920919459135419</v>
      </c>
    </row>
    <row r="763" spans="1:15" ht="31.5" x14ac:dyDescent="0.25">
      <c r="A763" s="33" t="s">
        <v>101</v>
      </c>
      <c r="B763" s="33" t="s">
        <v>1403</v>
      </c>
      <c r="C763" s="33" t="s">
        <v>840</v>
      </c>
      <c r="D763" s="33" t="s">
        <v>18</v>
      </c>
      <c r="E763" s="34" t="s">
        <v>552</v>
      </c>
      <c r="F763" s="35">
        <f>F764+F765</f>
        <v>3925820.5</v>
      </c>
      <c r="G763" s="35">
        <f>G764+G765</f>
        <v>4321942.7088299999</v>
      </c>
      <c r="H763" s="35">
        <f t="shared" ref="H763:M763" si="382">H764+H765</f>
        <v>2743234.7214299999</v>
      </c>
      <c r="I763" s="63">
        <f t="shared" si="382"/>
        <v>4321942.7088299999</v>
      </c>
      <c r="J763" s="63">
        <f t="shared" si="382"/>
        <v>2743234.7214299999</v>
      </c>
      <c r="K763" s="35">
        <f t="shared" si="382"/>
        <v>0</v>
      </c>
      <c r="L763" s="35">
        <f t="shared" si="382"/>
        <v>0</v>
      </c>
      <c r="M763" s="35">
        <f t="shared" si="382"/>
        <v>4318524.8931599995</v>
      </c>
      <c r="N763" s="78">
        <f t="shared" si="361"/>
        <v>99.920919459135419</v>
      </c>
    </row>
    <row r="764" spans="1:15" x14ac:dyDescent="0.25">
      <c r="A764" s="33" t="s">
        <v>101</v>
      </c>
      <c r="B764" s="33" t="s">
        <v>1403</v>
      </c>
      <c r="C764" s="33" t="s">
        <v>840</v>
      </c>
      <c r="D764" s="33" t="s">
        <v>54</v>
      </c>
      <c r="E764" s="34" t="s">
        <v>553</v>
      </c>
      <c r="F764" s="35">
        <v>310071.5</v>
      </c>
      <c r="G764" s="35">
        <v>368832.27704000002</v>
      </c>
      <c r="H764" s="35">
        <v>154013.77466</v>
      </c>
      <c r="I764" s="63">
        <f>G764</f>
        <v>368832.27704000002</v>
      </c>
      <c r="J764" s="63">
        <f>H764</f>
        <v>154013.77466</v>
      </c>
      <c r="K764" s="35">
        <v>0</v>
      </c>
      <c r="L764" s="35">
        <v>0</v>
      </c>
      <c r="M764" s="35">
        <v>367765.15094999998</v>
      </c>
      <c r="N764" s="78">
        <f t="shared" si="361"/>
        <v>99.710674429427897</v>
      </c>
    </row>
    <row r="765" spans="1:15" x14ac:dyDescent="0.25">
      <c r="A765" s="33" t="s">
        <v>101</v>
      </c>
      <c r="B765" s="33" t="s">
        <v>1403</v>
      </c>
      <c r="C765" s="33" t="s">
        <v>840</v>
      </c>
      <c r="D765" s="33" t="s">
        <v>30</v>
      </c>
      <c r="E765" s="34" t="s">
        <v>554</v>
      </c>
      <c r="F765" s="35">
        <v>3615749</v>
      </c>
      <c r="G765" s="35">
        <v>3953110.4317899998</v>
      </c>
      <c r="H765" s="35">
        <v>2589220.9467699998</v>
      </c>
      <c r="I765" s="63">
        <f>G765</f>
        <v>3953110.4317899998</v>
      </c>
      <c r="J765" s="63">
        <f>H765</f>
        <v>2589220.9467699998</v>
      </c>
      <c r="K765" s="35">
        <v>0</v>
      </c>
      <c r="L765" s="35">
        <v>0</v>
      </c>
      <c r="M765" s="35">
        <v>3950759.7422099998</v>
      </c>
      <c r="N765" s="78">
        <f t="shared" si="361"/>
        <v>99.940535696622675</v>
      </c>
    </row>
    <row r="766" spans="1:15" ht="189" x14ac:dyDescent="0.25">
      <c r="A766" s="33" t="s">
        <v>101</v>
      </c>
      <c r="B766" s="33" t="s">
        <v>1403</v>
      </c>
      <c r="C766" s="33" t="s">
        <v>842</v>
      </c>
      <c r="D766" s="33"/>
      <c r="E766" s="34" t="s">
        <v>1894</v>
      </c>
      <c r="F766" s="35">
        <f t="shared" ref="F766:M766" si="383">F767</f>
        <v>71213.7</v>
      </c>
      <c r="G766" s="35">
        <f t="shared" si="383"/>
        <v>72389.2</v>
      </c>
      <c r="H766" s="35">
        <f t="shared" si="383"/>
        <v>53214.233529999998</v>
      </c>
      <c r="I766" s="63">
        <f t="shared" si="383"/>
        <v>66960</v>
      </c>
      <c r="J766" s="63">
        <f t="shared" si="383"/>
        <v>49824.36</v>
      </c>
      <c r="K766" s="35">
        <f t="shared" si="383"/>
        <v>0</v>
      </c>
      <c r="L766" s="35">
        <f t="shared" si="383"/>
        <v>0</v>
      </c>
      <c r="M766" s="35">
        <f t="shared" si="383"/>
        <v>72066.709180000005</v>
      </c>
      <c r="N766" s="78">
        <f t="shared" si="361"/>
        <v>99.554504235438444</v>
      </c>
    </row>
    <row r="767" spans="1:15" ht="31.5" x14ac:dyDescent="0.25">
      <c r="A767" s="33" t="s">
        <v>101</v>
      </c>
      <c r="B767" s="33" t="s">
        <v>1403</v>
      </c>
      <c r="C767" s="33" t="s">
        <v>842</v>
      </c>
      <c r="D767" s="33" t="s">
        <v>18</v>
      </c>
      <c r="E767" s="34" t="s">
        <v>552</v>
      </c>
      <c r="F767" s="35">
        <f>F768+F769</f>
        <v>71213.7</v>
      </c>
      <c r="G767" s="35">
        <f>G768+G769</f>
        <v>72389.2</v>
      </c>
      <c r="H767" s="35">
        <f t="shared" ref="H767:M767" si="384">H768+H769</f>
        <v>53214.233529999998</v>
      </c>
      <c r="I767" s="63">
        <f t="shared" si="384"/>
        <v>66960</v>
      </c>
      <c r="J767" s="63">
        <f t="shared" si="384"/>
        <v>49824.36</v>
      </c>
      <c r="K767" s="35">
        <f t="shared" si="384"/>
        <v>0</v>
      </c>
      <c r="L767" s="35">
        <f t="shared" si="384"/>
        <v>0</v>
      </c>
      <c r="M767" s="35">
        <f t="shared" si="384"/>
        <v>72066.709180000005</v>
      </c>
      <c r="N767" s="78">
        <f t="shared" si="361"/>
        <v>99.554504235438444</v>
      </c>
    </row>
    <row r="768" spans="1:15" x14ac:dyDescent="0.25">
      <c r="A768" s="33" t="s">
        <v>101</v>
      </c>
      <c r="B768" s="33" t="s">
        <v>1403</v>
      </c>
      <c r="C768" s="33" t="s">
        <v>842</v>
      </c>
      <c r="D768" s="33" t="s">
        <v>54</v>
      </c>
      <c r="E768" s="34" t="s">
        <v>553</v>
      </c>
      <c r="F768" s="35">
        <f>40140.8+33.1</f>
        <v>40173.9</v>
      </c>
      <c r="G768" s="35">
        <v>48198.144919999999</v>
      </c>
      <c r="H768" s="35">
        <f>847+13758.4</f>
        <v>14605.4</v>
      </c>
      <c r="I768" s="63">
        <v>44561.61015</v>
      </c>
      <c r="J768" s="63">
        <v>13758.4</v>
      </c>
      <c r="K768" s="35">
        <v>0</v>
      </c>
      <c r="L768" s="35">
        <v>0</v>
      </c>
      <c r="M768" s="35">
        <v>48174.751369999998</v>
      </c>
      <c r="N768" s="78">
        <f t="shared" si="361"/>
        <v>99.951463795880883</v>
      </c>
    </row>
    <row r="769" spans="1:15" x14ac:dyDescent="0.25">
      <c r="A769" s="33" t="s">
        <v>101</v>
      </c>
      <c r="B769" s="33" t="s">
        <v>1403</v>
      </c>
      <c r="C769" s="33" t="s">
        <v>842</v>
      </c>
      <c r="D769" s="33" t="s">
        <v>30</v>
      </c>
      <c r="E769" s="34" t="s">
        <v>554</v>
      </c>
      <c r="F769" s="35">
        <f>30977.6+62.2</f>
        <v>31039.8</v>
      </c>
      <c r="G769" s="35">
        <v>24191.055079999998</v>
      </c>
      <c r="H769" s="35">
        <f>2542.87353+36065.96</f>
        <v>38608.833529999996</v>
      </c>
      <c r="I769" s="63">
        <v>22398.38985</v>
      </c>
      <c r="J769" s="63">
        <v>36065.96</v>
      </c>
      <c r="K769" s="35">
        <v>0</v>
      </c>
      <c r="L769" s="35">
        <v>0</v>
      </c>
      <c r="M769" s="35">
        <v>23891.95781</v>
      </c>
      <c r="N769" s="78">
        <f t="shared" si="361"/>
        <v>98.763603865102695</v>
      </c>
    </row>
    <row r="770" spans="1:15" ht="31.5" x14ac:dyDescent="0.25">
      <c r="A770" s="33" t="s">
        <v>101</v>
      </c>
      <c r="B770" s="33" t="s">
        <v>1403</v>
      </c>
      <c r="C770" s="33" t="s">
        <v>831</v>
      </c>
      <c r="D770" s="33"/>
      <c r="E770" s="34" t="s">
        <v>970</v>
      </c>
      <c r="F770" s="35">
        <f t="shared" ref="F770:M773" si="385">F771</f>
        <v>3250.0970000000002</v>
      </c>
      <c r="G770" s="35">
        <f t="shared" si="385"/>
        <v>3250.0970000000002</v>
      </c>
      <c r="H770" s="35">
        <f t="shared" si="385"/>
        <v>1802.05539</v>
      </c>
      <c r="I770" s="63">
        <f t="shared" si="385"/>
        <v>0</v>
      </c>
      <c r="J770" s="63">
        <f t="shared" si="385"/>
        <v>0</v>
      </c>
      <c r="K770" s="35">
        <f t="shared" si="385"/>
        <v>0</v>
      </c>
      <c r="L770" s="35">
        <f t="shared" si="385"/>
        <v>0</v>
      </c>
      <c r="M770" s="35">
        <f t="shared" si="385"/>
        <v>2743.6055799999999</v>
      </c>
      <c r="N770" s="78">
        <f t="shared" si="361"/>
        <v>84.416113734451613</v>
      </c>
    </row>
    <row r="771" spans="1:15" ht="47.25" x14ac:dyDescent="0.25">
      <c r="A771" s="33" t="s">
        <v>101</v>
      </c>
      <c r="B771" s="33" t="s">
        <v>1403</v>
      </c>
      <c r="C771" s="33" t="s">
        <v>832</v>
      </c>
      <c r="D771" s="33"/>
      <c r="E771" s="34" t="s">
        <v>971</v>
      </c>
      <c r="F771" s="35">
        <f t="shared" si="385"/>
        <v>3250.0970000000002</v>
      </c>
      <c r="G771" s="35">
        <f t="shared" si="385"/>
        <v>3250.0970000000002</v>
      </c>
      <c r="H771" s="35">
        <f t="shared" si="385"/>
        <v>1802.05539</v>
      </c>
      <c r="I771" s="63">
        <f t="shared" si="385"/>
        <v>0</v>
      </c>
      <c r="J771" s="63">
        <f t="shared" si="385"/>
        <v>0</v>
      </c>
      <c r="K771" s="35">
        <f t="shared" si="385"/>
        <v>0</v>
      </c>
      <c r="L771" s="35">
        <f t="shared" si="385"/>
        <v>0</v>
      </c>
      <c r="M771" s="35">
        <f t="shared" si="385"/>
        <v>2743.6055799999999</v>
      </c>
      <c r="N771" s="78">
        <f t="shared" si="361"/>
        <v>84.416113734451613</v>
      </c>
    </row>
    <row r="772" spans="1:15" ht="31.5" x14ac:dyDescent="0.25">
      <c r="A772" s="33" t="s">
        <v>101</v>
      </c>
      <c r="B772" s="33" t="s">
        <v>1403</v>
      </c>
      <c r="C772" s="33" t="s">
        <v>843</v>
      </c>
      <c r="D772" s="33"/>
      <c r="E772" s="34" t="s">
        <v>973</v>
      </c>
      <c r="F772" s="35">
        <f t="shared" si="385"/>
        <v>3250.0970000000002</v>
      </c>
      <c r="G772" s="35">
        <f t="shared" si="385"/>
        <v>3250.0970000000002</v>
      </c>
      <c r="H772" s="35">
        <f t="shared" si="385"/>
        <v>1802.05539</v>
      </c>
      <c r="I772" s="63">
        <f t="shared" si="385"/>
        <v>0</v>
      </c>
      <c r="J772" s="63">
        <f t="shared" si="385"/>
        <v>0</v>
      </c>
      <c r="K772" s="35">
        <f t="shared" si="385"/>
        <v>0</v>
      </c>
      <c r="L772" s="35">
        <f t="shared" si="385"/>
        <v>0</v>
      </c>
      <c r="M772" s="35">
        <f t="shared" si="385"/>
        <v>2743.6055799999999</v>
      </c>
      <c r="N772" s="78">
        <f t="shared" si="361"/>
        <v>84.416113734451613</v>
      </c>
    </row>
    <row r="773" spans="1:15" ht="31.5" x14ac:dyDescent="0.25">
      <c r="A773" s="33" t="s">
        <v>101</v>
      </c>
      <c r="B773" s="33" t="s">
        <v>1403</v>
      </c>
      <c r="C773" s="33" t="s">
        <v>843</v>
      </c>
      <c r="D773" s="33" t="s">
        <v>18</v>
      </c>
      <c r="E773" s="34" t="s">
        <v>552</v>
      </c>
      <c r="F773" s="35">
        <f t="shared" si="385"/>
        <v>3250.0970000000002</v>
      </c>
      <c r="G773" s="35">
        <f t="shared" si="385"/>
        <v>3250.0970000000002</v>
      </c>
      <c r="H773" s="35">
        <f t="shared" si="385"/>
        <v>1802.05539</v>
      </c>
      <c r="I773" s="63">
        <f t="shared" si="385"/>
        <v>0</v>
      </c>
      <c r="J773" s="63">
        <f t="shared" si="385"/>
        <v>0</v>
      </c>
      <c r="K773" s="35">
        <f t="shared" si="385"/>
        <v>0</v>
      </c>
      <c r="L773" s="35">
        <f t="shared" si="385"/>
        <v>0</v>
      </c>
      <c r="M773" s="35">
        <f t="shared" si="385"/>
        <v>2743.6055799999999</v>
      </c>
      <c r="N773" s="78">
        <f t="shared" si="361"/>
        <v>84.416113734451613</v>
      </c>
    </row>
    <row r="774" spans="1:15" ht="47.25" x14ac:dyDescent="0.25">
      <c r="A774" s="33" t="s">
        <v>101</v>
      </c>
      <c r="B774" s="33" t="s">
        <v>1403</v>
      </c>
      <c r="C774" s="33" t="s">
        <v>843</v>
      </c>
      <c r="D774" s="33" t="s">
        <v>14</v>
      </c>
      <c r="E774" s="34" t="s">
        <v>555</v>
      </c>
      <c r="F774" s="35">
        <f>5014.3-1764.203</f>
        <v>3250.0970000000002</v>
      </c>
      <c r="G774" s="35">
        <v>3250.0970000000002</v>
      </c>
      <c r="H774" s="35">
        <v>1802.05539</v>
      </c>
      <c r="I774" s="63">
        <v>0</v>
      </c>
      <c r="J774" s="63">
        <v>0</v>
      </c>
      <c r="K774" s="35">
        <v>0</v>
      </c>
      <c r="L774" s="35">
        <v>0</v>
      </c>
      <c r="M774" s="35">
        <v>2743.6055799999999</v>
      </c>
      <c r="N774" s="78">
        <f t="shared" si="361"/>
        <v>84.416113734451613</v>
      </c>
    </row>
    <row r="775" spans="1:15" ht="31.5" x14ac:dyDescent="0.25">
      <c r="A775" s="33" t="s">
        <v>101</v>
      </c>
      <c r="B775" s="33" t="s">
        <v>1403</v>
      </c>
      <c r="C775" s="33" t="s">
        <v>806</v>
      </c>
      <c r="D775" s="33"/>
      <c r="E775" s="34" t="s">
        <v>975</v>
      </c>
      <c r="F775" s="35">
        <f>F776+F809</f>
        <v>307848.39199999999</v>
      </c>
      <c r="G775" s="35">
        <f>G776+G809</f>
        <v>307848.39243000001</v>
      </c>
      <c r="H775" s="35">
        <f t="shared" ref="H775:M775" si="386">H776+H809</f>
        <v>156273.80233999999</v>
      </c>
      <c r="I775" s="63">
        <f t="shared" si="386"/>
        <v>0</v>
      </c>
      <c r="J775" s="63">
        <f t="shared" si="386"/>
        <v>0</v>
      </c>
      <c r="K775" s="35">
        <f t="shared" si="386"/>
        <v>55930.640429999999</v>
      </c>
      <c r="L775" s="35">
        <f t="shared" si="386"/>
        <v>6244.8028400000003</v>
      </c>
      <c r="M775" s="35">
        <f t="shared" si="386"/>
        <v>307848.24632000003</v>
      </c>
      <c r="N775" s="78">
        <f t="shared" si="361"/>
        <v>99.999952538326156</v>
      </c>
    </row>
    <row r="776" spans="1:15" ht="47.25" x14ac:dyDescent="0.25">
      <c r="A776" s="33" t="s">
        <v>101</v>
      </c>
      <c r="B776" s="33" t="s">
        <v>1403</v>
      </c>
      <c r="C776" s="33" t="s">
        <v>813</v>
      </c>
      <c r="D776" s="33"/>
      <c r="E776" s="34" t="s">
        <v>986</v>
      </c>
      <c r="F776" s="35">
        <f>F777+F784</f>
        <v>55930.64</v>
      </c>
      <c r="G776" s="35">
        <f>G777+G784</f>
        <v>55930.640429999999</v>
      </c>
      <c r="H776" s="35">
        <f t="shared" ref="H776:M776" si="387">H777+H784</f>
        <v>6244.8028400000003</v>
      </c>
      <c r="I776" s="63">
        <f t="shared" si="387"/>
        <v>0</v>
      </c>
      <c r="J776" s="63">
        <f t="shared" si="387"/>
        <v>0</v>
      </c>
      <c r="K776" s="35">
        <f t="shared" si="387"/>
        <v>55930.640429999999</v>
      </c>
      <c r="L776" s="35">
        <f t="shared" si="387"/>
        <v>6244.8028400000003</v>
      </c>
      <c r="M776" s="35">
        <f t="shared" si="387"/>
        <v>55930.640429999999</v>
      </c>
      <c r="N776" s="78">
        <f t="shared" si="361"/>
        <v>100</v>
      </c>
    </row>
    <row r="777" spans="1:15" ht="63" hidden="1" x14ac:dyDescent="0.25">
      <c r="A777" s="33" t="s">
        <v>101</v>
      </c>
      <c r="B777" s="33" t="s">
        <v>1403</v>
      </c>
      <c r="C777" s="33" t="s">
        <v>814</v>
      </c>
      <c r="D777" s="33"/>
      <c r="E777" s="34" t="s">
        <v>987</v>
      </c>
      <c r="F777" s="35">
        <f>F778+F781</f>
        <v>0</v>
      </c>
      <c r="G777" s="35">
        <f>G778+G781</f>
        <v>0</v>
      </c>
      <c r="H777" s="35">
        <f t="shared" ref="H777:M777" si="388">H778+H781</f>
        <v>0</v>
      </c>
      <c r="I777" s="63">
        <f t="shared" si="388"/>
        <v>0</v>
      </c>
      <c r="J777" s="63">
        <f t="shared" si="388"/>
        <v>0</v>
      </c>
      <c r="K777" s="35">
        <f t="shared" si="388"/>
        <v>0</v>
      </c>
      <c r="L777" s="35">
        <f t="shared" si="388"/>
        <v>0</v>
      </c>
      <c r="M777" s="35">
        <f t="shared" si="388"/>
        <v>0</v>
      </c>
      <c r="N777" s="78">
        <v>0</v>
      </c>
      <c r="O777" s="22">
        <v>1</v>
      </c>
    </row>
    <row r="778" spans="1:15" ht="110.25" hidden="1" x14ac:dyDescent="0.25">
      <c r="A778" s="33" t="s">
        <v>101</v>
      </c>
      <c r="B778" s="33" t="s">
        <v>1403</v>
      </c>
      <c r="C778" s="33" t="s">
        <v>1223</v>
      </c>
      <c r="D778" s="33"/>
      <c r="E778" s="34" t="s">
        <v>1237</v>
      </c>
      <c r="F778" s="35">
        <f t="shared" ref="F778:M779" si="389">F779</f>
        <v>0</v>
      </c>
      <c r="G778" s="35">
        <f t="shared" si="389"/>
        <v>0</v>
      </c>
      <c r="H778" s="35">
        <f t="shared" si="389"/>
        <v>0</v>
      </c>
      <c r="I778" s="63">
        <f t="shared" si="389"/>
        <v>0</v>
      </c>
      <c r="J778" s="63">
        <f t="shared" si="389"/>
        <v>0</v>
      </c>
      <c r="K778" s="35">
        <f t="shared" si="389"/>
        <v>0</v>
      </c>
      <c r="L778" s="35">
        <f t="shared" si="389"/>
        <v>0</v>
      </c>
      <c r="M778" s="35">
        <f t="shared" si="389"/>
        <v>0</v>
      </c>
      <c r="N778" s="78">
        <v>0</v>
      </c>
      <c r="O778" s="22">
        <v>1</v>
      </c>
    </row>
    <row r="779" spans="1:15" ht="31.5" hidden="1" x14ac:dyDescent="0.25">
      <c r="A779" s="33" t="s">
        <v>101</v>
      </c>
      <c r="B779" s="33" t="s">
        <v>1403</v>
      </c>
      <c r="C779" s="33" t="s">
        <v>1223</v>
      </c>
      <c r="D779" s="33" t="s">
        <v>220</v>
      </c>
      <c r="E779" s="34" t="s">
        <v>550</v>
      </c>
      <c r="F779" s="35">
        <f t="shared" si="389"/>
        <v>0</v>
      </c>
      <c r="G779" s="35">
        <f t="shared" si="389"/>
        <v>0</v>
      </c>
      <c r="H779" s="35">
        <f t="shared" si="389"/>
        <v>0</v>
      </c>
      <c r="I779" s="63">
        <f t="shared" si="389"/>
        <v>0</v>
      </c>
      <c r="J779" s="63">
        <f t="shared" si="389"/>
        <v>0</v>
      </c>
      <c r="K779" s="35">
        <f t="shared" si="389"/>
        <v>0</v>
      </c>
      <c r="L779" s="35">
        <f t="shared" si="389"/>
        <v>0</v>
      </c>
      <c r="M779" s="35">
        <f t="shared" si="389"/>
        <v>0</v>
      </c>
      <c r="N779" s="78">
        <v>0</v>
      </c>
      <c r="O779" s="22">
        <v>1</v>
      </c>
    </row>
    <row r="780" spans="1:15" ht="110.25" hidden="1" x14ac:dyDescent="0.25">
      <c r="A780" s="33" t="s">
        <v>101</v>
      </c>
      <c r="B780" s="33" t="s">
        <v>1403</v>
      </c>
      <c r="C780" s="33" t="s">
        <v>1223</v>
      </c>
      <c r="D780" s="33" t="s">
        <v>823</v>
      </c>
      <c r="E780" s="34" t="s">
        <v>903</v>
      </c>
      <c r="F780" s="35">
        <f>7334.6-7334.6</f>
        <v>0</v>
      </c>
      <c r="G780" s="35">
        <f>7334.6-7334.6</f>
        <v>0</v>
      </c>
      <c r="H780" s="35">
        <v>0</v>
      </c>
      <c r="I780" s="63">
        <v>0</v>
      </c>
      <c r="J780" s="63">
        <v>0</v>
      </c>
      <c r="K780" s="35">
        <f>G780</f>
        <v>0</v>
      </c>
      <c r="L780" s="35">
        <f>H780</f>
        <v>0</v>
      </c>
      <c r="M780" s="35">
        <v>0</v>
      </c>
      <c r="N780" s="78">
        <v>0</v>
      </c>
      <c r="O780" s="22">
        <v>1</v>
      </c>
    </row>
    <row r="781" spans="1:15" ht="126" hidden="1" x14ac:dyDescent="0.25">
      <c r="A781" s="33" t="s">
        <v>101</v>
      </c>
      <c r="B781" s="33" t="s">
        <v>1403</v>
      </c>
      <c r="C781" s="33" t="s">
        <v>1247</v>
      </c>
      <c r="D781" s="33"/>
      <c r="E781" s="34" t="s">
        <v>1252</v>
      </c>
      <c r="F781" s="35">
        <f t="shared" ref="F781:M782" si="390">F782</f>
        <v>0</v>
      </c>
      <c r="G781" s="35">
        <f t="shared" si="390"/>
        <v>0</v>
      </c>
      <c r="H781" s="35">
        <f t="shared" si="390"/>
        <v>0</v>
      </c>
      <c r="I781" s="63">
        <f t="shared" si="390"/>
        <v>0</v>
      </c>
      <c r="J781" s="63">
        <f t="shared" si="390"/>
        <v>0</v>
      </c>
      <c r="K781" s="35">
        <f t="shared" si="390"/>
        <v>0</v>
      </c>
      <c r="L781" s="35">
        <f t="shared" si="390"/>
        <v>0</v>
      </c>
      <c r="M781" s="35">
        <f t="shared" si="390"/>
        <v>0</v>
      </c>
      <c r="N781" s="78">
        <v>0</v>
      </c>
      <c r="O781" s="22">
        <v>1</v>
      </c>
    </row>
    <row r="782" spans="1:15" ht="31.5" hidden="1" x14ac:dyDescent="0.25">
      <c r="A782" s="33" t="s">
        <v>101</v>
      </c>
      <c r="B782" s="33" t="s">
        <v>1403</v>
      </c>
      <c r="C782" s="33" t="s">
        <v>1247</v>
      </c>
      <c r="D782" s="33" t="s">
        <v>220</v>
      </c>
      <c r="E782" s="34" t="s">
        <v>550</v>
      </c>
      <c r="F782" s="35">
        <f t="shared" si="390"/>
        <v>0</v>
      </c>
      <c r="G782" s="35">
        <f t="shared" si="390"/>
        <v>0</v>
      </c>
      <c r="H782" s="35">
        <f t="shared" si="390"/>
        <v>0</v>
      </c>
      <c r="I782" s="63">
        <f t="shared" si="390"/>
        <v>0</v>
      </c>
      <c r="J782" s="63">
        <f t="shared" si="390"/>
        <v>0</v>
      </c>
      <c r="K782" s="35">
        <f t="shared" si="390"/>
        <v>0</v>
      </c>
      <c r="L782" s="35">
        <f t="shared" si="390"/>
        <v>0</v>
      </c>
      <c r="M782" s="35">
        <f t="shared" si="390"/>
        <v>0</v>
      </c>
      <c r="N782" s="78">
        <v>0</v>
      </c>
      <c r="O782" s="22">
        <v>1</v>
      </c>
    </row>
    <row r="783" spans="1:15" ht="110.25" hidden="1" x14ac:dyDescent="0.25">
      <c r="A783" s="33" t="s">
        <v>101</v>
      </c>
      <c r="B783" s="33" t="s">
        <v>1403</v>
      </c>
      <c r="C783" s="33" t="s">
        <v>1247</v>
      </c>
      <c r="D783" s="33" t="s">
        <v>823</v>
      </c>
      <c r="E783" s="34" t="s">
        <v>903</v>
      </c>
      <c r="F783" s="35">
        <f>13473.3-13473.3</f>
        <v>0</v>
      </c>
      <c r="G783" s="35">
        <f>13473.3-13473.3</f>
        <v>0</v>
      </c>
      <c r="H783" s="35">
        <v>0</v>
      </c>
      <c r="I783" s="63">
        <v>0</v>
      </c>
      <c r="J783" s="63">
        <v>0</v>
      </c>
      <c r="K783" s="35">
        <f>G783</f>
        <v>0</v>
      </c>
      <c r="L783" s="35">
        <f>H783</f>
        <v>0</v>
      </c>
      <c r="M783" s="35">
        <v>0</v>
      </c>
      <c r="N783" s="78">
        <v>0</v>
      </c>
      <c r="O783" s="22">
        <v>1</v>
      </c>
    </row>
    <row r="784" spans="1:15" ht="47.25" x14ac:dyDescent="0.25">
      <c r="A784" s="33" t="s">
        <v>101</v>
      </c>
      <c r="B784" s="33" t="s">
        <v>1403</v>
      </c>
      <c r="C784" s="33" t="s">
        <v>855</v>
      </c>
      <c r="D784" s="33"/>
      <c r="E784" s="34" t="s">
        <v>994</v>
      </c>
      <c r="F784" s="35">
        <f>F785+F788+F791+F794+F797+F800+F803+F806</f>
        <v>55930.64</v>
      </c>
      <c r="G784" s="35">
        <f>G785+G788+G791+G794+G797+G800+G803+G806</f>
        <v>55930.640429999999</v>
      </c>
      <c r="H784" s="35">
        <f t="shared" ref="H784:M784" si="391">H785+H788+H791+H794+H797+H800+H803+H806</f>
        <v>6244.8028400000003</v>
      </c>
      <c r="I784" s="63">
        <f t="shared" si="391"/>
        <v>0</v>
      </c>
      <c r="J784" s="63">
        <f t="shared" si="391"/>
        <v>0</v>
      </c>
      <c r="K784" s="35">
        <f t="shared" si="391"/>
        <v>55930.640429999999</v>
      </c>
      <c r="L784" s="35">
        <f t="shared" si="391"/>
        <v>6244.8028400000003</v>
      </c>
      <c r="M784" s="35">
        <f t="shared" si="391"/>
        <v>55930.640429999999</v>
      </c>
      <c r="N784" s="78">
        <f t="shared" ref="N784:N841" si="392">M784/G784*100</f>
        <v>100</v>
      </c>
    </row>
    <row r="785" spans="1:15" ht="31.5" x14ac:dyDescent="0.25">
      <c r="A785" s="33" t="s">
        <v>101</v>
      </c>
      <c r="B785" s="33" t="s">
        <v>1403</v>
      </c>
      <c r="C785" s="33" t="s">
        <v>844</v>
      </c>
      <c r="D785" s="33"/>
      <c r="E785" s="34" t="s">
        <v>995</v>
      </c>
      <c r="F785" s="35">
        <f t="shared" ref="F785:M786" si="393">F786</f>
        <v>13584.291999999999</v>
      </c>
      <c r="G785" s="35">
        <f t="shared" si="393"/>
        <v>13584.292219999999</v>
      </c>
      <c r="H785" s="35">
        <f t="shared" si="393"/>
        <v>6244.8028400000003</v>
      </c>
      <c r="I785" s="63">
        <f t="shared" si="393"/>
        <v>0</v>
      </c>
      <c r="J785" s="63">
        <f t="shared" si="393"/>
        <v>0</v>
      </c>
      <c r="K785" s="35">
        <f t="shared" si="393"/>
        <v>13584.292219999999</v>
      </c>
      <c r="L785" s="35">
        <f t="shared" si="393"/>
        <v>6244.8028400000003</v>
      </c>
      <c r="M785" s="35">
        <f t="shared" si="393"/>
        <v>13584.292219999999</v>
      </c>
      <c r="N785" s="78">
        <f t="shared" si="392"/>
        <v>100</v>
      </c>
    </row>
    <row r="786" spans="1:15" ht="31.5" x14ac:dyDescent="0.25">
      <c r="A786" s="33" t="s">
        <v>101</v>
      </c>
      <c r="B786" s="33" t="s">
        <v>1403</v>
      </c>
      <c r="C786" s="33" t="s">
        <v>844</v>
      </c>
      <c r="D786" s="33" t="s">
        <v>220</v>
      </c>
      <c r="E786" s="34" t="s">
        <v>550</v>
      </c>
      <c r="F786" s="35">
        <f t="shared" si="393"/>
        <v>13584.291999999999</v>
      </c>
      <c r="G786" s="35">
        <f t="shared" si="393"/>
        <v>13584.292219999999</v>
      </c>
      <c r="H786" s="35">
        <f t="shared" si="393"/>
        <v>6244.8028400000003</v>
      </c>
      <c r="I786" s="63">
        <f t="shared" si="393"/>
        <v>0</v>
      </c>
      <c r="J786" s="63">
        <f t="shared" si="393"/>
        <v>0</v>
      </c>
      <c r="K786" s="35">
        <f t="shared" si="393"/>
        <v>13584.292219999999</v>
      </c>
      <c r="L786" s="35">
        <f t="shared" si="393"/>
        <v>6244.8028400000003</v>
      </c>
      <c r="M786" s="35">
        <f t="shared" si="393"/>
        <v>13584.292219999999</v>
      </c>
      <c r="N786" s="78">
        <f t="shared" si="392"/>
        <v>100</v>
      </c>
    </row>
    <row r="787" spans="1:15" ht="110.25" x14ac:dyDescent="0.25">
      <c r="A787" s="33" t="s">
        <v>101</v>
      </c>
      <c r="B787" s="33" t="s">
        <v>1403</v>
      </c>
      <c r="C787" s="33" t="s">
        <v>844</v>
      </c>
      <c r="D787" s="33" t="s">
        <v>823</v>
      </c>
      <c r="E787" s="34" t="s">
        <v>903</v>
      </c>
      <c r="F787" s="35">
        <f>14500-915.708</f>
        <v>13584.291999999999</v>
      </c>
      <c r="G787" s="35">
        <v>13584.292219999999</v>
      </c>
      <c r="H787" s="35">
        <v>6244.8028400000003</v>
      </c>
      <c r="I787" s="63">
        <v>0</v>
      </c>
      <c r="J787" s="63">
        <v>0</v>
      </c>
      <c r="K787" s="35">
        <f>G787</f>
        <v>13584.292219999999</v>
      </c>
      <c r="L787" s="35">
        <f>H787</f>
        <v>6244.8028400000003</v>
      </c>
      <c r="M787" s="35">
        <v>13584.292219999999</v>
      </c>
      <c r="N787" s="78">
        <f t="shared" si="392"/>
        <v>100</v>
      </c>
    </row>
    <row r="788" spans="1:15" ht="31.5" x14ac:dyDescent="0.25">
      <c r="A788" s="33" t="s">
        <v>101</v>
      </c>
      <c r="B788" s="33" t="s">
        <v>1403</v>
      </c>
      <c r="C788" s="33" t="s">
        <v>845</v>
      </c>
      <c r="D788" s="33"/>
      <c r="E788" s="34" t="s">
        <v>996</v>
      </c>
      <c r="F788" s="35">
        <f t="shared" ref="F788:M789" si="394">F789</f>
        <v>14239.91</v>
      </c>
      <c r="G788" s="35">
        <f t="shared" si="394"/>
        <v>14239.91</v>
      </c>
      <c r="H788" s="35">
        <f t="shared" si="394"/>
        <v>0</v>
      </c>
      <c r="I788" s="63">
        <f t="shared" si="394"/>
        <v>0</v>
      </c>
      <c r="J788" s="63">
        <f t="shared" si="394"/>
        <v>0</v>
      </c>
      <c r="K788" s="35">
        <f t="shared" si="394"/>
        <v>14239.91</v>
      </c>
      <c r="L788" s="35">
        <f t="shared" si="394"/>
        <v>0</v>
      </c>
      <c r="M788" s="35">
        <f t="shared" si="394"/>
        <v>14239.91</v>
      </c>
      <c r="N788" s="78">
        <f t="shared" si="392"/>
        <v>100</v>
      </c>
    </row>
    <row r="789" spans="1:15" ht="31.5" x14ac:dyDescent="0.25">
      <c r="A789" s="33" t="s">
        <v>101</v>
      </c>
      <c r="B789" s="33" t="s">
        <v>1403</v>
      </c>
      <c r="C789" s="33" t="s">
        <v>845</v>
      </c>
      <c r="D789" s="33" t="s">
        <v>220</v>
      </c>
      <c r="E789" s="34" t="s">
        <v>550</v>
      </c>
      <c r="F789" s="35">
        <f t="shared" si="394"/>
        <v>14239.91</v>
      </c>
      <c r="G789" s="35">
        <f t="shared" si="394"/>
        <v>14239.91</v>
      </c>
      <c r="H789" s="35">
        <f t="shared" si="394"/>
        <v>0</v>
      </c>
      <c r="I789" s="63">
        <f t="shared" si="394"/>
        <v>0</v>
      </c>
      <c r="J789" s="63">
        <f t="shared" si="394"/>
        <v>0</v>
      </c>
      <c r="K789" s="35">
        <f t="shared" si="394"/>
        <v>14239.91</v>
      </c>
      <c r="L789" s="35">
        <f t="shared" si="394"/>
        <v>0</v>
      </c>
      <c r="M789" s="35">
        <f t="shared" si="394"/>
        <v>14239.91</v>
      </c>
      <c r="N789" s="78">
        <f t="shared" si="392"/>
        <v>100</v>
      </c>
    </row>
    <row r="790" spans="1:15" ht="110.25" x14ac:dyDescent="0.25">
      <c r="A790" s="33" t="s">
        <v>101</v>
      </c>
      <c r="B790" s="33" t="s">
        <v>1403</v>
      </c>
      <c r="C790" s="33" t="s">
        <v>845</v>
      </c>
      <c r="D790" s="33" t="s">
        <v>823</v>
      </c>
      <c r="E790" s="34" t="s">
        <v>903</v>
      </c>
      <c r="F790" s="35">
        <f>16000-1760.09</f>
        <v>14239.91</v>
      </c>
      <c r="G790" s="35">
        <v>14239.91</v>
      </c>
      <c r="H790" s="35">
        <v>0</v>
      </c>
      <c r="I790" s="63">
        <v>0</v>
      </c>
      <c r="J790" s="63">
        <v>0</v>
      </c>
      <c r="K790" s="35">
        <f>G790</f>
        <v>14239.91</v>
      </c>
      <c r="L790" s="35">
        <f>H790</f>
        <v>0</v>
      </c>
      <c r="M790" s="35">
        <v>14239.91</v>
      </c>
      <c r="N790" s="78">
        <f t="shared" si="392"/>
        <v>100</v>
      </c>
    </row>
    <row r="791" spans="1:15" ht="31.5" x14ac:dyDescent="0.25">
      <c r="A791" s="33" t="s">
        <v>101</v>
      </c>
      <c r="B791" s="33" t="s">
        <v>1403</v>
      </c>
      <c r="C791" s="33" t="s">
        <v>846</v>
      </c>
      <c r="D791" s="33"/>
      <c r="E791" s="34" t="s">
        <v>997</v>
      </c>
      <c r="F791" s="35">
        <f t="shared" ref="F791:M792" si="395">F792</f>
        <v>622.9</v>
      </c>
      <c r="G791" s="35">
        <f t="shared" si="395"/>
        <v>622.9</v>
      </c>
      <c r="H791" s="35">
        <f t="shared" si="395"/>
        <v>0</v>
      </c>
      <c r="I791" s="63">
        <f t="shared" si="395"/>
        <v>0</v>
      </c>
      <c r="J791" s="63">
        <f t="shared" si="395"/>
        <v>0</v>
      </c>
      <c r="K791" s="35">
        <f t="shared" si="395"/>
        <v>622.9</v>
      </c>
      <c r="L791" s="35">
        <f t="shared" si="395"/>
        <v>0</v>
      </c>
      <c r="M791" s="35">
        <f t="shared" si="395"/>
        <v>622.9</v>
      </c>
      <c r="N791" s="78">
        <f t="shared" si="392"/>
        <v>100</v>
      </c>
    </row>
    <row r="792" spans="1:15" ht="31.5" x14ac:dyDescent="0.25">
      <c r="A792" s="33" t="s">
        <v>101</v>
      </c>
      <c r="B792" s="33" t="s">
        <v>1403</v>
      </c>
      <c r="C792" s="33" t="s">
        <v>846</v>
      </c>
      <c r="D792" s="33" t="s">
        <v>220</v>
      </c>
      <c r="E792" s="34" t="s">
        <v>550</v>
      </c>
      <c r="F792" s="35">
        <f t="shared" si="395"/>
        <v>622.9</v>
      </c>
      <c r="G792" s="35">
        <f t="shared" si="395"/>
        <v>622.9</v>
      </c>
      <c r="H792" s="35">
        <f t="shared" si="395"/>
        <v>0</v>
      </c>
      <c r="I792" s="63">
        <f t="shared" si="395"/>
        <v>0</v>
      </c>
      <c r="J792" s="63">
        <f t="shared" si="395"/>
        <v>0</v>
      </c>
      <c r="K792" s="35">
        <f t="shared" si="395"/>
        <v>622.9</v>
      </c>
      <c r="L792" s="35">
        <f t="shared" si="395"/>
        <v>0</v>
      </c>
      <c r="M792" s="35">
        <f t="shared" si="395"/>
        <v>622.9</v>
      </c>
      <c r="N792" s="78">
        <f t="shared" si="392"/>
        <v>100</v>
      </c>
    </row>
    <row r="793" spans="1:15" ht="110.25" x14ac:dyDescent="0.25">
      <c r="A793" s="33" t="s">
        <v>101</v>
      </c>
      <c r="B793" s="33" t="s">
        <v>1403</v>
      </c>
      <c r="C793" s="33" t="s">
        <v>846</v>
      </c>
      <c r="D793" s="33" t="s">
        <v>823</v>
      </c>
      <c r="E793" s="34" t="s">
        <v>903</v>
      </c>
      <c r="F793" s="35">
        <v>622.9</v>
      </c>
      <c r="G793" s="35">
        <v>622.9</v>
      </c>
      <c r="H793" s="35">
        <v>0</v>
      </c>
      <c r="I793" s="63">
        <v>0</v>
      </c>
      <c r="J793" s="63">
        <v>0</v>
      </c>
      <c r="K793" s="35">
        <f>G793</f>
        <v>622.9</v>
      </c>
      <c r="L793" s="35">
        <f>H793</f>
        <v>0</v>
      </c>
      <c r="M793" s="35">
        <v>622.9</v>
      </c>
      <c r="N793" s="78">
        <f t="shared" si="392"/>
        <v>100</v>
      </c>
    </row>
    <row r="794" spans="1:15" ht="31.5" x14ac:dyDescent="0.25">
      <c r="A794" s="33" t="s">
        <v>101</v>
      </c>
      <c r="B794" s="33" t="s">
        <v>1403</v>
      </c>
      <c r="C794" s="33" t="s">
        <v>847</v>
      </c>
      <c r="D794" s="33"/>
      <c r="E794" s="34" t="s">
        <v>998</v>
      </c>
      <c r="F794" s="35">
        <f t="shared" ref="F794:M795" si="396">F795</f>
        <v>15061.938</v>
      </c>
      <c r="G794" s="35">
        <f t="shared" si="396"/>
        <v>15061.93821</v>
      </c>
      <c r="H794" s="35">
        <f t="shared" si="396"/>
        <v>0</v>
      </c>
      <c r="I794" s="63">
        <f t="shared" si="396"/>
        <v>0</v>
      </c>
      <c r="J794" s="63">
        <f t="shared" si="396"/>
        <v>0</v>
      </c>
      <c r="K794" s="35">
        <f t="shared" si="396"/>
        <v>15061.93821</v>
      </c>
      <c r="L794" s="35">
        <f t="shared" si="396"/>
        <v>0</v>
      </c>
      <c r="M794" s="35">
        <f t="shared" si="396"/>
        <v>15061.93821</v>
      </c>
      <c r="N794" s="78">
        <f t="shared" si="392"/>
        <v>100</v>
      </c>
    </row>
    <row r="795" spans="1:15" ht="31.5" x14ac:dyDescent="0.25">
      <c r="A795" s="33" t="s">
        <v>101</v>
      </c>
      <c r="B795" s="33" t="s">
        <v>1403</v>
      </c>
      <c r="C795" s="33" t="s">
        <v>847</v>
      </c>
      <c r="D795" s="33" t="s">
        <v>220</v>
      </c>
      <c r="E795" s="34" t="s">
        <v>550</v>
      </c>
      <c r="F795" s="35">
        <f t="shared" si="396"/>
        <v>15061.938</v>
      </c>
      <c r="G795" s="35">
        <f t="shared" si="396"/>
        <v>15061.93821</v>
      </c>
      <c r="H795" s="35">
        <f t="shared" si="396"/>
        <v>0</v>
      </c>
      <c r="I795" s="63">
        <f t="shared" si="396"/>
        <v>0</v>
      </c>
      <c r="J795" s="63">
        <f t="shared" si="396"/>
        <v>0</v>
      </c>
      <c r="K795" s="35">
        <f t="shared" si="396"/>
        <v>15061.93821</v>
      </c>
      <c r="L795" s="35">
        <f t="shared" si="396"/>
        <v>0</v>
      </c>
      <c r="M795" s="35">
        <f t="shared" si="396"/>
        <v>15061.93821</v>
      </c>
      <c r="N795" s="78">
        <f t="shared" si="392"/>
        <v>100</v>
      </c>
    </row>
    <row r="796" spans="1:15" ht="110.25" x14ac:dyDescent="0.25">
      <c r="A796" s="33" t="s">
        <v>101</v>
      </c>
      <c r="B796" s="33" t="s">
        <v>1403</v>
      </c>
      <c r="C796" s="33" t="s">
        <v>847</v>
      </c>
      <c r="D796" s="33" t="s">
        <v>823</v>
      </c>
      <c r="E796" s="34" t="s">
        <v>903</v>
      </c>
      <c r="F796" s="35">
        <f>16000-938.062</f>
        <v>15061.938</v>
      </c>
      <c r="G796" s="35">
        <v>15061.93821</v>
      </c>
      <c r="H796" s="35">
        <v>0</v>
      </c>
      <c r="I796" s="63">
        <v>0</v>
      </c>
      <c r="J796" s="63">
        <v>0</v>
      </c>
      <c r="K796" s="35">
        <f>G796</f>
        <v>15061.93821</v>
      </c>
      <c r="L796" s="35">
        <f>H796</f>
        <v>0</v>
      </c>
      <c r="M796" s="35">
        <v>15061.93821</v>
      </c>
      <c r="N796" s="78">
        <f t="shared" si="392"/>
        <v>100</v>
      </c>
    </row>
    <row r="797" spans="1:15" ht="31.5" hidden="1" x14ac:dyDescent="0.25">
      <c r="A797" s="33" t="s">
        <v>101</v>
      </c>
      <c r="B797" s="33" t="s">
        <v>1403</v>
      </c>
      <c r="C797" s="33" t="s">
        <v>848</v>
      </c>
      <c r="D797" s="33"/>
      <c r="E797" s="34" t="s">
        <v>999</v>
      </c>
      <c r="F797" s="35">
        <f t="shared" ref="F797:M798" si="397">F798</f>
        <v>0</v>
      </c>
      <c r="G797" s="35">
        <f t="shared" si="397"/>
        <v>0</v>
      </c>
      <c r="H797" s="35">
        <f t="shared" si="397"/>
        <v>0</v>
      </c>
      <c r="I797" s="63">
        <f t="shared" si="397"/>
        <v>0</v>
      </c>
      <c r="J797" s="63">
        <f t="shared" si="397"/>
        <v>0</v>
      </c>
      <c r="K797" s="35">
        <f t="shared" si="397"/>
        <v>0</v>
      </c>
      <c r="L797" s="35">
        <f t="shared" si="397"/>
        <v>0</v>
      </c>
      <c r="M797" s="35">
        <f t="shared" si="397"/>
        <v>0</v>
      </c>
      <c r="N797" s="78">
        <v>0</v>
      </c>
      <c r="O797" s="22">
        <v>1</v>
      </c>
    </row>
    <row r="798" spans="1:15" ht="31.5" hidden="1" x14ac:dyDescent="0.25">
      <c r="A798" s="33" t="s">
        <v>101</v>
      </c>
      <c r="B798" s="33" t="s">
        <v>1403</v>
      </c>
      <c r="C798" s="33" t="s">
        <v>848</v>
      </c>
      <c r="D798" s="33" t="s">
        <v>220</v>
      </c>
      <c r="E798" s="34" t="s">
        <v>550</v>
      </c>
      <c r="F798" s="35">
        <f t="shared" si="397"/>
        <v>0</v>
      </c>
      <c r="G798" s="35">
        <f t="shared" si="397"/>
        <v>0</v>
      </c>
      <c r="H798" s="35">
        <f t="shared" si="397"/>
        <v>0</v>
      </c>
      <c r="I798" s="63">
        <f t="shared" si="397"/>
        <v>0</v>
      </c>
      <c r="J798" s="63">
        <f t="shared" si="397"/>
        <v>0</v>
      </c>
      <c r="K798" s="35">
        <f t="shared" si="397"/>
        <v>0</v>
      </c>
      <c r="L798" s="35">
        <f t="shared" si="397"/>
        <v>0</v>
      </c>
      <c r="M798" s="35">
        <f t="shared" si="397"/>
        <v>0</v>
      </c>
      <c r="N798" s="78">
        <v>0</v>
      </c>
      <c r="O798" s="22">
        <v>1</v>
      </c>
    </row>
    <row r="799" spans="1:15" ht="110.25" hidden="1" x14ac:dyDescent="0.25">
      <c r="A799" s="33" t="s">
        <v>101</v>
      </c>
      <c r="B799" s="33" t="s">
        <v>1403</v>
      </c>
      <c r="C799" s="33" t="s">
        <v>848</v>
      </c>
      <c r="D799" s="33" t="s">
        <v>823</v>
      </c>
      <c r="E799" s="34" t="s">
        <v>903</v>
      </c>
      <c r="F799" s="35">
        <v>0</v>
      </c>
      <c r="G799" s="35">
        <v>0</v>
      </c>
      <c r="H799" s="35">
        <v>0</v>
      </c>
      <c r="I799" s="63">
        <v>0</v>
      </c>
      <c r="J799" s="63">
        <v>0</v>
      </c>
      <c r="K799" s="35">
        <f>G799</f>
        <v>0</v>
      </c>
      <c r="L799" s="35">
        <f>H799</f>
        <v>0</v>
      </c>
      <c r="M799" s="35">
        <v>0</v>
      </c>
      <c r="N799" s="78">
        <v>0</v>
      </c>
      <c r="O799" s="22">
        <v>1</v>
      </c>
    </row>
    <row r="800" spans="1:15" ht="31.5" x14ac:dyDescent="0.25">
      <c r="A800" s="33" t="s">
        <v>101</v>
      </c>
      <c r="B800" s="33" t="s">
        <v>1403</v>
      </c>
      <c r="C800" s="33" t="s">
        <v>849</v>
      </c>
      <c r="D800" s="33"/>
      <c r="E800" s="34" t="s">
        <v>1000</v>
      </c>
      <c r="F800" s="35">
        <f t="shared" ref="F800:M801" si="398">F801</f>
        <v>12421.6</v>
      </c>
      <c r="G800" s="35">
        <f t="shared" si="398"/>
        <v>12421.6</v>
      </c>
      <c r="H800" s="35">
        <f t="shared" si="398"/>
        <v>0</v>
      </c>
      <c r="I800" s="63">
        <f t="shared" si="398"/>
        <v>0</v>
      </c>
      <c r="J800" s="63">
        <f t="shared" si="398"/>
        <v>0</v>
      </c>
      <c r="K800" s="35">
        <f t="shared" si="398"/>
        <v>12421.6</v>
      </c>
      <c r="L800" s="35">
        <f t="shared" si="398"/>
        <v>0</v>
      </c>
      <c r="M800" s="35">
        <f t="shared" si="398"/>
        <v>12421.6</v>
      </c>
      <c r="N800" s="78">
        <f t="shared" si="392"/>
        <v>100</v>
      </c>
      <c r="O800" s="22"/>
    </row>
    <row r="801" spans="1:15" ht="31.5" x14ac:dyDescent="0.25">
      <c r="A801" s="33" t="s">
        <v>101</v>
      </c>
      <c r="B801" s="33" t="s">
        <v>1403</v>
      </c>
      <c r="C801" s="33" t="s">
        <v>849</v>
      </c>
      <c r="D801" s="33" t="s">
        <v>220</v>
      </c>
      <c r="E801" s="34" t="s">
        <v>550</v>
      </c>
      <c r="F801" s="35">
        <f t="shared" si="398"/>
        <v>12421.6</v>
      </c>
      <c r="G801" s="35">
        <f t="shared" si="398"/>
        <v>12421.6</v>
      </c>
      <c r="H801" s="35">
        <f t="shared" si="398"/>
        <v>0</v>
      </c>
      <c r="I801" s="63">
        <f t="shared" si="398"/>
        <v>0</v>
      </c>
      <c r="J801" s="63">
        <f t="shared" si="398"/>
        <v>0</v>
      </c>
      <c r="K801" s="35">
        <f t="shared" si="398"/>
        <v>12421.6</v>
      </c>
      <c r="L801" s="35">
        <f t="shared" si="398"/>
        <v>0</v>
      </c>
      <c r="M801" s="35">
        <f t="shared" si="398"/>
        <v>12421.6</v>
      </c>
      <c r="N801" s="78">
        <f t="shared" si="392"/>
        <v>100</v>
      </c>
      <c r="O801" s="22"/>
    </row>
    <row r="802" spans="1:15" ht="110.25" x14ac:dyDescent="0.25">
      <c r="A802" s="33" t="s">
        <v>101</v>
      </c>
      <c r="B802" s="33" t="s">
        <v>1403</v>
      </c>
      <c r="C802" s="33" t="s">
        <v>849</v>
      </c>
      <c r="D802" s="33" t="s">
        <v>823</v>
      </c>
      <c r="E802" s="34" t="s">
        <v>903</v>
      </c>
      <c r="F802" s="35">
        <f>16000-3578.4</f>
        <v>12421.6</v>
      </c>
      <c r="G802" s="35">
        <v>12421.6</v>
      </c>
      <c r="H802" s="35">
        <v>0</v>
      </c>
      <c r="I802" s="63">
        <v>0</v>
      </c>
      <c r="J802" s="63">
        <v>0</v>
      </c>
      <c r="K802" s="35">
        <f>G802</f>
        <v>12421.6</v>
      </c>
      <c r="L802" s="35">
        <f>H802</f>
        <v>0</v>
      </c>
      <c r="M802" s="35">
        <v>12421.6</v>
      </c>
      <c r="N802" s="78">
        <f t="shared" si="392"/>
        <v>100</v>
      </c>
      <c r="O802" s="22"/>
    </row>
    <row r="803" spans="1:15" ht="31.5" hidden="1" x14ac:dyDescent="0.25">
      <c r="A803" s="33" t="s">
        <v>101</v>
      </c>
      <c r="B803" s="33" t="s">
        <v>1403</v>
      </c>
      <c r="C803" s="33" t="s">
        <v>850</v>
      </c>
      <c r="D803" s="33"/>
      <c r="E803" s="34" t="s">
        <v>1001</v>
      </c>
      <c r="F803" s="35">
        <f t="shared" ref="F803:M804" si="399">F804</f>
        <v>0</v>
      </c>
      <c r="G803" s="35">
        <f t="shared" si="399"/>
        <v>0</v>
      </c>
      <c r="H803" s="35">
        <f t="shared" si="399"/>
        <v>0</v>
      </c>
      <c r="I803" s="63">
        <f t="shared" si="399"/>
        <v>0</v>
      </c>
      <c r="J803" s="63">
        <f t="shared" si="399"/>
        <v>0</v>
      </c>
      <c r="K803" s="35">
        <f t="shared" si="399"/>
        <v>0</v>
      </c>
      <c r="L803" s="35">
        <f t="shared" si="399"/>
        <v>0</v>
      </c>
      <c r="M803" s="35">
        <f t="shared" si="399"/>
        <v>0</v>
      </c>
      <c r="N803" s="78">
        <v>0</v>
      </c>
      <c r="O803" s="22">
        <v>1</v>
      </c>
    </row>
    <row r="804" spans="1:15" ht="31.5" hidden="1" x14ac:dyDescent="0.25">
      <c r="A804" s="33" t="s">
        <v>101</v>
      </c>
      <c r="B804" s="33" t="s">
        <v>1403</v>
      </c>
      <c r="C804" s="33" t="s">
        <v>850</v>
      </c>
      <c r="D804" s="33" t="s">
        <v>220</v>
      </c>
      <c r="E804" s="34" t="s">
        <v>550</v>
      </c>
      <c r="F804" s="35">
        <f t="shared" si="399"/>
        <v>0</v>
      </c>
      <c r="G804" s="35">
        <f t="shared" si="399"/>
        <v>0</v>
      </c>
      <c r="H804" s="35">
        <f t="shared" si="399"/>
        <v>0</v>
      </c>
      <c r="I804" s="63">
        <f t="shared" si="399"/>
        <v>0</v>
      </c>
      <c r="J804" s="63">
        <f t="shared" si="399"/>
        <v>0</v>
      </c>
      <c r="K804" s="35">
        <f t="shared" si="399"/>
        <v>0</v>
      </c>
      <c r="L804" s="35">
        <f t="shared" si="399"/>
        <v>0</v>
      </c>
      <c r="M804" s="35">
        <f t="shared" si="399"/>
        <v>0</v>
      </c>
      <c r="N804" s="78">
        <v>0</v>
      </c>
      <c r="O804" s="22">
        <v>1</v>
      </c>
    </row>
    <row r="805" spans="1:15" ht="110.25" hidden="1" x14ac:dyDescent="0.25">
      <c r="A805" s="33" t="s">
        <v>101</v>
      </c>
      <c r="B805" s="33" t="s">
        <v>1403</v>
      </c>
      <c r="C805" s="33" t="s">
        <v>850</v>
      </c>
      <c r="D805" s="33" t="s">
        <v>823</v>
      </c>
      <c r="E805" s="34" t="s">
        <v>903</v>
      </c>
      <c r="F805" s="35">
        <v>0</v>
      </c>
      <c r="G805" s="35">
        <v>0</v>
      </c>
      <c r="H805" s="35">
        <v>0</v>
      </c>
      <c r="I805" s="63">
        <v>0</v>
      </c>
      <c r="J805" s="63">
        <v>0</v>
      </c>
      <c r="K805" s="35">
        <f>G805</f>
        <v>0</v>
      </c>
      <c r="L805" s="35">
        <f>H805</f>
        <v>0</v>
      </c>
      <c r="M805" s="35">
        <v>0</v>
      </c>
      <c r="N805" s="78">
        <v>0</v>
      </c>
      <c r="O805" s="22">
        <v>1</v>
      </c>
    </row>
    <row r="806" spans="1:15" ht="31.5" hidden="1" x14ac:dyDescent="0.25">
      <c r="A806" s="33" t="s">
        <v>101</v>
      </c>
      <c r="B806" s="33" t="s">
        <v>1403</v>
      </c>
      <c r="C806" s="33" t="s">
        <v>851</v>
      </c>
      <c r="D806" s="33"/>
      <c r="E806" s="34" t="s">
        <v>1002</v>
      </c>
      <c r="F806" s="35">
        <f t="shared" ref="F806:M807" si="400">F807</f>
        <v>0</v>
      </c>
      <c r="G806" s="35">
        <f t="shared" si="400"/>
        <v>0</v>
      </c>
      <c r="H806" s="35">
        <f t="shared" si="400"/>
        <v>0</v>
      </c>
      <c r="I806" s="63">
        <f t="shared" si="400"/>
        <v>0</v>
      </c>
      <c r="J806" s="63">
        <f t="shared" si="400"/>
        <v>0</v>
      </c>
      <c r="K806" s="35">
        <f t="shared" si="400"/>
        <v>0</v>
      </c>
      <c r="L806" s="35">
        <f t="shared" si="400"/>
        <v>0</v>
      </c>
      <c r="M806" s="35">
        <f t="shared" si="400"/>
        <v>0</v>
      </c>
      <c r="N806" s="78">
        <v>0</v>
      </c>
      <c r="O806" s="22">
        <v>1</v>
      </c>
    </row>
    <row r="807" spans="1:15" ht="31.5" hidden="1" x14ac:dyDescent="0.25">
      <c r="A807" s="33" t="s">
        <v>101</v>
      </c>
      <c r="B807" s="33" t="s">
        <v>1403</v>
      </c>
      <c r="C807" s="33" t="s">
        <v>851</v>
      </c>
      <c r="D807" s="33" t="s">
        <v>220</v>
      </c>
      <c r="E807" s="34" t="s">
        <v>550</v>
      </c>
      <c r="F807" s="35">
        <f t="shared" si="400"/>
        <v>0</v>
      </c>
      <c r="G807" s="35">
        <f t="shared" si="400"/>
        <v>0</v>
      </c>
      <c r="H807" s="35">
        <f t="shared" si="400"/>
        <v>0</v>
      </c>
      <c r="I807" s="63">
        <f t="shared" si="400"/>
        <v>0</v>
      </c>
      <c r="J807" s="63">
        <f t="shared" si="400"/>
        <v>0</v>
      </c>
      <c r="K807" s="35">
        <f t="shared" si="400"/>
        <v>0</v>
      </c>
      <c r="L807" s="35">
        <f t="shared" si="400"/>
        <v>0</v>
      </c>
      <c r="M807" s="35">
        <f t="shared" si="400"/>
        <v>0</v>
      </c>
      <c r="N807" s="78">
        <v>0</v>
      </c>
      <c r="O807" s="22">
        <v>1</v>
      </c>
    </row>
    <row r="808" spans="1:15" ht="110.25" hidden="1" x14ac:dyDescent="0.25">
      <c r="A808" s="33" t="s">
        <v>101</v>
      </c>
      <c r="B808" s="33" t="s">
        <v>1403</v>
      </c>
      <c r="C808" s="33" t="s">
        <v>851</v>
      </c>
      <c r="D808" s="33" t="s">
        <v>823</v>
      </c>
      <c r="E808" s="34" t="s">
        <v>903</v>
      </c>
      <c r="F808" s="35">
        <v>0</v>
      </c>
      <c r="G808" s="35">
        <v>0</v>
      </c>
      <c r="H808" s="35">
        <v>0</v>
      </c>
      <c r="I808" s="63">
        <v>0</v>
      </c>
      <c r="J808" s="63">
        <v>0</v>
      </c>
      <c r="K808" s="35">
        <f>G808</f>
        <v>0</v>
      </c>
      <c r="L808" s="35">
        <f>H808</f>
        <v>0</v>
      </c>
      <c r="M808" s="35">
        <v>0</v>
      </c>
      <c r="N808" s="78">
        <v>0</v>
      </c>
      <c r="O808" s="22">
        <v>1</v>
      </c>
    </row>
    <row r="809" spans="1:15" ht="47.25" x14ac:dyDescent="0.25">
      <c r="A809" s="33" t="s">
        <v>101</v>
      </c>
      <c r="B809" s="33" t="s">
        <v>1403</v>
      </c>
      <c r="C809" s="33" t="s">
        <v>833</v>
      </c>
      <c r="D809" s="33"/>
      <c r="E809" s="34" t="s">
        <v>1003</v>
      </c>
      <c r="F809" s="35">
        <f>F810+F818</f>
        <v>251917.75200000001</v>
      </c>
      <c r="G809" s="35">
        <f>G810+G818</f>
        <v>251917.75199999998</v>
      </c>
      <c r="H809" s="35">
        <f t="shared" ref="H809:M809" si="401">H810+H818</f>
        <v>150028.99950000001</v>
      </c>
      <c r="I809" s="63">
        <f t="shared" si="401"/>
        <v>0</v>
      </c>
      <c r="J809" s="63">
        <f t="shared" si="401"/>
        <v>0</v>
      </c>
      <c r="K809" s="35">
        <f t="shared" si="401"/>
        <v>0</v>
      </c>
      <c r="L809" s="35">
        <f t="shared" si="401"/>
        <v>0</v>
      </c>
      <c r="M809" s="35">
        <f t="shared" si="401"/>
        <v>251917.60589000001</v>
      </c>
      <c r="N809" s="78">
        <f t="shared" si="392"/>
        <v>99.999942000911474</v>
      </c>
    </row>
    <row r="810" spans="1:15" ht="63" x14ac:dyDescent="0.25">
      <c r="A810" s="33" t="s">
        <v>101</v>
      </c>
      <c r="B810" s="33" t="s">
        <v>1403</v>
      </c>
      <c r="C810" s="33" t="s">
        <v>835</v>
      </c>
      <c r="D810" s="33"/>
      <c r="E810" s="34" t="s">
        <v>1005</v>
      </c>
      <c r="F810" s="35">
        <f>F811+F814</f>
        <v>210958.85200000001</v>
      </c>
      <c r="G810" s="35">
        <f t="shared" ref="G810" si="402">G811+G814</f>
        <v>210958.85199999998</v>
      </c>
      <c r="H810" s="35">
        <f t="shared" ref="H810:M810" si="403">H811+H814</f>
        <v>109070.0995</v>
      </c>
      <c r="I810" s="63">
        <f t="shared" si="403"/>
        <v>0</v>
      </c>
      <c r="J810" s="63">
        <f t="shared" si="403"/>
        <v>0</v>
      </c>
      <c r="K810" s="35">
        <f t="shared" si="403"/>
        <v>0</v>
      </c>
      <c r="L810" s="35">
        <f t="shared" si="403"/>
        <v>0</v>
      </c>
      <c r="M810" s="35">
        <f t="shared" si="403"/>
        <v>210958.70589000001</v>
      </c>
      <c r="N810" s="78">
        <f t="shared" si="392"/>
        <v>99.999930740047844</v>
      </c>
    </row>
    <row r="811" spans="1:15" ht="31.5" x14ac:dyDescent="0.25">
      <c r="A811" s="33" t="s">
        <v>101</v>
      </c>
      <c r="B811" s="33" t="s">
        <v>1403</v>
      </c>
      <c r="C811" s="33" t="s">
        <v>826</v>
      </c>
      <c r="D811" s="33"/>
      <c r="E811" s="34" t="s">
        <v>1006</v>
      </c>
      <c r="F811" s="35">
        <f t="shared" ref="F811:M812" si="404">F812</f>
        <v>90.5</v>
      </c>
      <c r="G811" s="35">
        <f t="shared" si="404"/>
        <v>90.5</v>
      </c>
      <c r="H811" s="35">
        <f t="shared" si="404"/>
        <v>67.887500000000003</v>
      </c>
      <c r="I811" s="63">
        <f t="shared" si="404"/>
        <v>0</v>
      </c>
      <c r="J811" s="63">
        <f t="shared" si="404"/>
        <v>0</v>
      </c>
      <c r="K811" s="35">
        <f t="shared" si="404"/>
        <v>0</v>
      </c>
      <c r="L811" s="35">
        <f t="shared" si="404"/>
        <v>0</v>
      </c>
      <c r="M811" s="35">
        <f t="shared" si="404"/>
        <v>90.45</v>
      </c>
      <c r="N811" s="78">
        <f t="shared" si="392"/>
        <v>99.944751381215468</v>
      </c>
    </row>
    <row r="812" spans="1:15" ht="31.5" x14ac:dyDescent="0.25">
      <c r="A812" s="33" t="s">
        <v>101</v>
      </c>
      <c r="B812" s="33" t="s">
        <v>1403</v>
      </c>
      <c r="C812" s="33" t="s">
        <v>826</v>
      </c>
      <c r="D812" s="33" t="s">
        <v>18</v>
      </c>
      <c r="E812" s="34" t="s">
        <v>552</v>
      </c>
      <c r="F812" s="35">
        <f t="shared" si="404"/>
        <v>90.5</v>
      </c>
      <c r="G812" s="35">
        <f t="shared" si="404"/>
        <v>90.5</v>
      </c>
      <c r="H812" s="35">
        <f t="shared" si="404"/>
        <v>67.887500000000003</v>
      </c>
      <c r="I812" s="63">
        <f t="shared" si="404"/>
        <v>0</v>
      </c>
      <c r="J812" s="63">
        <f t="shared" si="404"/>
        <v>0</v>
      </c>
      <c r="K812" s="35">
        <f t="shared" si="404"/>
        <v>0</v>
      </c>
      <c r="L812" s="35">
        <f t="shared" si="404"/>
        <v>0</v>
      </c>
      <c r="M812" s="35">
        <f t="shared" si="404"/>
        <v>90.45</v>
      </c>
      <c r="N812" s="78">
        <f t="shared" si="392"/>
        <v>99.944751381215468</v>
      </c>
    </row>
    <row r="813" spans="1:15" x14ac:dyDescent="0.25">
      <c r="A813" s="33" t="s">
        <v>101</v>
      </c>
      <c r="B813" s="33" t="s">
        <v>1403</v>
      </c>
      <c r="C813" s="33" t="s">
        <v>826</v>
      </c>
      <c r="D813" s="33" t="s">
        <v>30</v>
      </c>
      <c r="E813" s="34" t="s">
        <v>554</v>
      </c>
      <c r="F813" s="35">
        <v>90.5</v>
      </c>
      <c r="G813" s="35">
        <v>90.5</v>
      </c>
      <c r="H813" s="35">
        <v>67.887500000000003</v>
      </c>
      <c r="I813" s="63">
        <v>0</v>
      </c>
      <c r="J813" s="63">
        <v>0</v>
      </c>
      <c r="K813" s="35">
        <v>0</v>
      </c>
      <c r="L813" s="35">
        <v>0</v>
      </c>
      <c r="M813" s="35">
        <v>90.45</v>
      </c>
      <c r="N813" s="78">
        <f t="shared" si="392"/>
        <v>99.944751381215468</v>
      </c>
    </row>
    <row r="814" spans="1:15" ht="31.5" x14ac:dyDescent="0.25">
      <c r="A814" s="33" t="s">
        <v>101</v>
      </c>
      <c r="B814" s="33" t="s">
        <v>1403</v>
      </c>
      <c r="C814" s="33" t="s">
        <v>827</v>
      </c>
      <c r="D814" s="33"/>
      <c r="E814" s="34" t="s">
        <v>1007</v>
      </c>
      <c r="F814" s="35">
        <f t="shared" ref="F814:M814" si="405">F815</f>
        <v>210868.35200000001</v>
      </c>
      <c r="G814" s="35">
        <f t="shared" si="405"/>
        <v>210868.35199999998</v>
      </c>
      <c r="H814" s="35">
        <f t="shared" si="405"/>
        <v>109002.212</v>
      </c>
      <c r="I814" s="63">
        <f t="shared" si="405"/>
        <v>0</v>
      </c>
      <c r="J814" s="63">
        <f t="shared" si="405"/>
        <v>0</v>
      </c>
      <c r="K814" s="35">
        <f t="shared" si="405"/>
        <v>0</v>
      </c>
      <c r="L814" s="35">
        <f t="shared" si="405"/>
        <v>0</v>
      </c>
      <c r="M814" s="35">
        <f t="shared" si="405"/>
        <v>210868.25589</v>
      </c>
      <c r="N814" s="78">
        <f t="shared" si="392"/>
        <v>99.999954421799629</v>
      </c>
    </row>
    <row r="815" spans="1:15" ht="31.5" x14ac:dyDescent="0.25">
      <c r="A815" s="33" t="s">
        <v>101</v>
      </c>
      <c r="B815" s="33" t="s">
        <v>1403</v>
      </c>
      <c r="C815" s="33" t="s">
        <v>827</v>
      </c>
      <c r="D815" s="33" t="s">
        <v>18</v>
      </c>
      <c r="E815" s="34" t="s">
        <v>552</v>
      </c>
      <c r="F815" s="35">
        <f>F816+F817</f>
        <v>210868.35200000001</v>
      </c>
      <c r="G815" s="35">
        <f>G816+G817</f>
        <v>210868.35199999998</v>
      </c>
      <c r="H815" s="35">
        <f t="shared" ref="H815:M815" si="406">H816+H817</f>
        <v>109002.212</v>
      </c>
      <c r="I815" s="63">
        <f t="shared" si="406"/>
        <v>0</v>
      </c>
      <c r="J815" s="63">
        <f t="shared" si="406"/>
        <v>0</v>
      </c>
      <c r="K815" s="35">
        <f t="shared" si="406"/>
        <v>0</v>
      </c>
      <c r="L815" s="35">
        <f t="shared" si="406"/>
        <v>0</v>
      </c>
      <c r="M815" s="35">
        <f t="shared" si="406"/>
        <v>210868.25589</v>
      </c>
      <c r="N815" s="78">
        <f t="shared" si="392"/>
        <v>99.999954421799629</v>
      </c>
    </row>
    <row r="816" spans="1:15" x14ac:dyDescent="0.25">
      <c r="A816" s="33" t="s">
        <v>101</v>
      </c>
      <c r="B816" s="33" t="s">
        <v>1403</v>
      </c>
      <c r="C816" s="33" t="s">
        <v>827</v>
      </c>
      <c r="D816" s="33" t="s">
        <v>54</v>
      </c>
      <c r="E816" s="34" t="s">
        <v>553</v>
      </c>
      <c r="F816" s="35">
        <f>58739.4+3578.4</f>
        <v>62317.8</v>
      </c>
      <c r="G816" s="35">
        <v>74285.399999999994</v>
      </c>
      <c r="H816" s="35">
        <v>0</v>
      </c>
      <c r="I816" s="63">
        <v>0</v>
      </c>
      <c r="J816" s="63">
        <v>0</v>
      </c>
      <c r="K816" s="35">
        <v>0</v>
      </c>
      <c r="L816" s="35">
        <v>0</v>
      </c>
      <c r="M816" s="35">
        <v>74285.399999999994</v>
      </c>
      <c r="N816" s="78">
        <f t="shared" si="392"/>
        <v>100</v>
      </c>
    </row>
    <row r="817" spans="1:14" x14ac:dyDescent="0.25">
      <c r="A817" s="33" t="s">
        <v>101</v>
      </c>
      <c r="B817" s="33" t="s">
        <v>1403</v>
      </c>
      <c r="C817" s="33" t="s">
        <v>827</v>
      </c>
      <c r="D817" s="33" t="s">
        <v>30</v>
      </c>
      <c r="E817" s="34" t="s">
        <v>554</v>
      </c>
      <c r="F817" s="35">
        <f>134006.402+12900.47+1643.68</f>
        <v>148550.552</v>
      </c>
      <c r="G817" s="35">
        <v>136582.95199999999</v>
      </c>
      <c r="H817" s="35">
        <v>109002.212</v>
      </c>
      <c r="I817" s="63">
        <v>0</v>
      </c>
      <c r="J817" s="63">
        <v>0</v>
      </c>
      <c r="K817" s="35">
        <v>0</v>
      </c>
      <c r="L817" s="35">
        <v>0</v>
      </c>
      <c r="M817" s="35">
        <v>136582.85589000001</v>
      </c>
      <c r="N817" s="78">
        <f t="shared" si="392"/>
        <v>99.999929632506408</v>
      </c>
    </row>
    <row r="818" spans="1:14" ht="47.25" x14ac:dyDescent="0.25">
      <c r="A818" s="33" t="s">
        <v>101</v>
      </c>
      <c r="B818" s="33" t="s">
        <v>1403</v>
      </c>
      <c r="C818" s="33" t="s">
        <v>1221</v>
      </c>
      <c r="D818" s="33"/>
      <c r="E818" s="34" t="s">
        <v>1224</v>
      </c>
      <c r="F818" s="35">
        <f t="shared" ref="F818:M820" si="407">F819</f>
        <v>40958.899999999994</v>
      </c>
      <c r="G818" s="35">
        <f t="shared" si="407"/>
        <v>40958.9</v>
      </c>
      <c r="H818" s="35">
        <f t="shared" si="407"/>
        <v>40958.9</v>
      </c>
      <c r="I818" s="63">
        <f t="shared" si="407"/>
        <v>0</v>
      </c>
      <c r="J818" s="63">
        <f t="shared" si="407"/>
        <v>0</v>
      </c>
      <c r="K818" s="35">
        <f t="shared" si="407"/>
        <v>0</v>
      </c>
      <c r="L818" s="35">
        <f t="shared" si="407"/>
        <v>0</v>
      </c>
      <c r="M818" s="35">
        <f t="shared" si="407"/>
        <v>40958.9</v>
      </c>
      <c r="N818" s="78">
        <f t="shared" si="392"/>
        <v>100</v>
      </c>
    </row>
    <row r="819" spans="1:14" ht="63" x14ac:dyDescent="0.25">
      <c r="A819" s="33" t="s">
        <v>101</v>
      </c>
      <c r="B819" s="33" t="s">
        <v>1403</v>
      </c>
      <c r="C819" s="33" t="s">
        <v>1222</v>
      </c>
      <c r="D819" s="33"/>
      <c r="E819" s="34" t="s">
        <v>1225</v>
      </c>
      <c r="F819" s="35">
        <f t="shared" si="407"/>
        <v>40958.899999999994</v>
      </c>
      <c r="G819" s="35">
        <f t="shared" si="407"/>
        <v>40958.9</v>
      </c>
      <c r="H819" s="35">
        <f t="shared" si="407"/>
        <v>40958.9</v>
      </c>
      <c r="I819" s="63">
        <f t="shared" si="407"/>
        <v>0</v>
      </c>
      <c r="J819" s="63">
        <f t="shared" si="407"/>
        <v>0</v>
      </c>
      <c r="K819" s="35">
        <f t="shared" si="407"/>
        <v>0</v>
      </c>
      <c r="L819" s="35">
        <f t="shared" si="407"/>
        <v>0</v>
      </c>
      <c r="M819" s="35">
        <f t="shared" si="407"/>
        <v>40958.9</v>
      </c>
      <c r="N819" s="78">
        <f t="shared" si="392"/>
        <v>100</v>
      </c>
    </row>
    <row r="820" spans="1:14" ht="31.5" x14ac:dyDescent="0.25">
      <c r="A820" s="33" t="s">
        <v>101</v>
      </c>
      <c r="B820" s="33" t="s">
        <v>1403</v>
      </c>
      <c r="C820" s="33" t="s">
        <v>1222</v>
      </c>
      <c r="D820" s="33" t="s">
        <v>18</v>
      </c>
      <c r="E820" s="34" t="s">
        <v>552</v>
      </c>
      <c r="F820" s="35">
        <f t="shared" si="407"/>
        <v>40958.899999999994</v>
      </c>
      <c r="G820" s="35">
        <f t="shared" si="407"/>
        <v>40958.9</v>
      </c>
      <c r="H820" s="35">
        <f t="shared" si="407"/>
        <v>40958.9</v>
      </c>
      <c r="I820" s="63">
        <f t="shared" si="407"/>
        <v>0</v>
      </c>
      <c r="J820" s="63">
        <f t="shared" si="407"/>
        <v>0</v>
      </c>
      <c r="K820" s="35">
        <f t="shared" si="407"/>
        <v>0</v>
      </c>
      <c r="L820" s="35">
        <f t="shared" si="407"/>
        <v>0</v>
      </c>
      <c r="M820" s="35">
        <f t="shared" si="407"/>
        <v>40958.9</v>
      </c>
      <c r="N820" s="78">
        <f t="shared" si="392"/>
        <v>100</v>
      </c>
    </row>
    <row r="821" spans="1:14" x14ac:dyDescent="0.25">
      <c r="A821" s="33" t="s">
        <v>101</v>
      </c>
      <c r="B821" s="33" t="s">
        <v>1403</v>
      </c>
      <c r="C821" s="33" t="s">
        <v>1222</v>
      </c>
      <c r="D821" s="33" t="s">
        <v>30</v>
      </c>
      <c r="E821" s="34" t="s">
        <v>554</v>
      </c>
      <c r="F821" s="35">
        <f>41615.7-656.8</f>
        <v>40958.899999999994</v>
      </c>
      <c r="G821" s="35">
        <v>40958.9</v>
      </c>
      <c r="H821" s="35">
        <v>40958.9</v>
      </c>
      <c r="I821" s="63">
        <v>0</v>
      </c>
      <c r="J821" s="63">
        <v>0</v>
      </c>
      <c r="K821" s="35">
        <v>0</v>
      </c>
      <c r="L821" s="35">
        <v>0</v>
      </c>
      <c r="M821" s="35">
        <v>40958.9</v>
      </c>
      <c r="N821" s="78">
        <f t="shared" si="392"/>
        <v>100</v>
      </c>
    </row>
    <row r="822" spans="1:14" ht="31.5" x14ac:dyDescent="0.25">
      <c r="A822" s="33" t="s">
        <v>101</v>
      </c>
      <c r="B822" s="33" t="s">
        <v>1403</v>
      </c>
      <c r="C822" s="33" t="s">
        <v>1122</v>
      </c>
      <c r="D822" s="33"/>
      <c r="E822" s="34" t="s">
        <v>1885</v>
      </c>
      <c r="F822" s="35">
        <f t="shared" ref="F822:M824" si="408">F823</f>
        <v>7176</v>
      </c>
      <c r="G822" s="35">
        <f>G823+G828</f>
        <v>41294.995199999998</v>
      </c>
      <c r="H822" s="35">
        <f t="shared" ref="H822:M822" si="409">H823+H828</f>
        <v>7232</v>
      </c>
      <c r="I822" s="63">
        <f t="shared" si="409"/>
        <v>34006.995199999998</v>
      </c>
      <c r="J822" s="63">
        <f t="shared" si="409"/>
        <v>0</v>
      </c>
      <c r="K822" s="35">
        <f t="shared" si="409"/>
        <v>0</v>
      </c>
      <c r="L822" s="35">
        <f t="shared" si="409"/>
        <v>0</v>
      </c>
      <c r="M822" s="35">
        <f t="shared" si="409"/>
        <v>41294.995199999998</v>
      </c>
      <c r="N822" s="78">
        <f t="shared" si="392"/>
        <v>100</v>
      </c>
    </row>
    <row r="823" spans="1:14" x14ac:dyDescent="0.25">
      <c r="A823" s="33" t="s">
        <v>101</v>
      </c>
      <c r="B823" s="33" t="s">
        <v>1403</v>
      </c>
      <c r="C823" s="33" t="s">
        <v>1143</v>
      </c>
      <c r="D823" s="33"/>
      <c r="E823" s="34" t="s">
        <v>1270</v>
      </c>
      <c r="F823" s="35">
        <f t="shared" si="408"/>
        <v>7176</v>
      </c>
      <c r="G823" s="35">
        <f t="shared" si="408"/>
        <v>7288</v>
      </c>
      <c r="H823" s="35">
        <f t="shared" si="408"/>
        <v>7232</v>
      </c>
      <c r="I823" s="63">
        <f t="shared" si="408"/>
        <v>0</v>
      </c>
      <c r="J823" s="63">
        <f t="shared" si="408"/>
        <v>0</v>
      </c>
      <c r="K823" s="35">
        <f t="shared" si="408"/>
        <v>0</v>
      </c>
      <c r="L823" s="35">
        <f t="shared" si="408"/>
        <v>0</v>
      </c>
      <c r="M823" s="35">
        <f t="shared" si="408"/>
        <v>7288</v>
      </c>
      <c r="N823" s="78">
        <f t="shared" si="392"/>
        <v>100</v>
      </c>
    </row>
    <row r="824" spans="1:14" x14ac:dyDescent="0.25">
      <c r="A824" s="33" t="s">
        <v>101</v>
      </c>
      <c r="B824" s="33" t="s">
        <v>1403</v>
      </c>
      <c r="C824" s="33" t="s">
        <v>1349</v>
      </c>
      <c r="D824" s="33"/>
      <c r="E824" s="34" t="s">
        <v>1350</v>
      </c>
      <c r="F824" s="35">
        <f t="shared" si="408"/>
        <v>7176</v>
      </c>
      <c r="G824" s="35">
        <f t="shared" si="408"/>
        <v>7288</v>
      </c>
      <c r="H824" s="35">
        <f t="shared" si="408"/>
        <v>7232</v>
      </c>
      <c r="I824" s="63">
        <f t="shared" si="408"/>
        <v>0</v>
      </c>
      <c r="J824" s="63">
        <f t="shared" si="408"/>
        <v>0</v>
      </c>
      <c r="K824" s="35">
        <f t="shared" si="408"/>
        <v>0</v>
      </c>
      <c r="L824" s="35">
        <f t="shared" si="408"/>
        <v>0</v>
      </c>
      <c r="M824" s="35">
        <f t="shared" si="408"/>
        <v>7288</v>
      </c>
      <c r="N824" s="78">
        <f t="shared" si="392"/>
        <v>100</v>
      </c>
    </row>
    <row r="825" spans="1:14" ht="31.5" x14ac:dyDescent="0.25">
      <c r="A825" s="33" t="s">
        <v>101</v>
      </c>
      <c r="B825" s="33" t="s">
        <v>1403</v>
      </c>
      <c r="C825" s="33" t="s">
        <v>1349</v>
      </c>
      <c r="D825" s="33" t="s">
        <v>18</v>
      </c>
      <c r="E825" s="34" t="s">
        <v>552</v>
      </c>
      <c r="F825" s="35">
        <f>F826+F827</f>
        <v>7176</v>
      </c>
      <c r="G825" s="35">
        <f>G826+G827</f>
        <v>7288</v>
      </c>
      <c r="H825" s="35">
        <f t="shared" ref="H825:M825" si="410">H826+H827</f>
        <v>7232</v>
      </c>
      <c r="I825" s="63">
        <f t="shared" si="410"/>
        <v>0</v>
      </c>
      <c r="J825" s="63">
        <f t="shared" si="410"/>
        <v>0</v>
      </c>
      <c r="K825" s="35">
        <f t="shared" si="410"/>
        <v>0</v>
      </c>
      <c r="L825" s="35">
        <f t="shared" si="410"/>
        <v>0</v>
      </c>
      <c r="M825" s="35">
        <f t="shared" si="410"/>
        <v>7288</v>
      </c>
      <c r="N825" s="78">
        <f t="shared" si="392"/>
        <v>100</v>
      </c>
    </row>
    <row r="826" spans="1:14" x14ac:dyDescent="0.25">
      <c r="A826" s="33" t="s">
        <v>101</v>
      </c>
      <c r="B826" s="33" t="s">
        <v>1403</v>
      </c>
      <c r="C826" s="33" t="s">
        <v>1349</v>
      </c>
      <c r="D826" s="33" t="s">
        <v>54</v>
      </c>
      <c r="E826" s="34" t="s">
        <v>553</v>
      </c>
      <c r="F826" s="35">
        <v>592</v>
      </c>
      <c r="G826" s="35">
        <v>648</v>
      </c>
      <c r="H826" s="35">
        <v>480</v>
      </c>
      <c r="I826" s="63">
        <v>0</v>
      </c>
      <c r="J826" s="63">
        <v>0</v>
      </c>
      <c r="K826" s="35">
        <v>0</v>
      </c>
      <c r="L826" s="35">
        <v>0</v>
      </c>
      <c r="M826" s="35">
        <v>648</v>
      </c>
      <c r="N826" s="78">
        <f t="shared" si="392"/>
        <v>100</v>
      </c>
    </row>
    <row r="827" spans="1:14" x14ac:dyDescent="0.25">
      <c r="A827" s="33" t="s">
        <v>101</v>
      </c>
      <c r="B827" s="33" t="s">
        <v>1403</v>
      </c>
      <c r="C827" s="33" t="s">
        <v>1349</v>
      </c>
      <c r="D827" s="33" t="s">
        <v>30</v>
      </c>
      <c r="E827" s="34" t="s">
        <v>554</v>
      </c>
      <c r="F827" s="35">
        <v>6584</v>
      </c>
      <c r="G827" s="35">
        <v>6640</v>
      </c>
      <c r="H827" s="35">
        <v>6752</v>
      </c>
      <c r="I827" s="63">
        <v>0</v>
      </c>
      <c r="J827" s="63">
        <v>0</v>
      </c>
      <c r="K827" s="35">
        <v>0</v>
      </c>
      <c r="L827" s="35">
        <v>0</v>
      </c>
      <c r="M827" s="35">
        <v>6640</v>
      </c>
      <c r="N827" s="78">
        <f t="shared" si="392"/>
        <v>100</v>
      </c>
    </row>
    <row r="828" spans="1:14" x14ac:dyDescent="0.25">
      <c r="A828" s="33" t="s">
        <v>101</v>
      </c>
      <c r="B828" s="33" t="s">
        <v>1403</v>
      </c>
      <c r="C828" s="33" t="s">
        <v>1123</v>
      </c>
      <c r="D828" s="33"/>
      <c r="E828" s="34" t="s">
        <v>1175</v>
      </c>
      <c r="F828" s="35"/>
      <c r="G828" s="35">
        <f>G829</f>
        <v>34006.995199999998</v>
      </c>
      <c r="H828" s="35">
        <f t="shared" ref="H828:M829" si="411">H829</f>
        <v>0</v>
      </c>
      <c r="I828" s="63">
        <f t="shared" si="411"/>
        <v>34006.995199999998</v>
      </c>
      <c r="J828" s="63">
        <f t="shared" si="411"/>
        <v>0</v>
      </c>
      <c r="K828" s="35">
        <f t="shared" si="411"/>
        <v>0</v>
      </c>
      <c r="L828" s="35">
        <f t="shared" si="411"/>
        <v>0</v>
      </c>
      <c r="M828" s="35">
        <f t="shared" si="411"/>
        <v>34006.995199999998</v>
      </c>
      <c r="N828" s="78">
        <f t="shared" si="392"/>
        <v>100</v>
      </c>
    </row>
    <row r="829" spans="1:14" ht="31.5" x14ac:dyDescent="0.25">
      <c r="A829" s="33" t="s">
        <v>101</v>
      </c>
      <c r="B829" s="33" t="s">
        <v>1403</v>
      </c>
      <c r="C829" s="33" t="s">
        <v>1920</v>
      </c>
      <c r="D829" s="33"/>
      <c r="E829" s="54" t="s">
        <v>945</v>
      </c>
      <c r="F829" s="35"/>
      <c r="G829" s="35">
        <f>G830</f>
        <v>34006.995199999998</v>
      </c>
      <c r="H829" s="35">
        <f t="shared" si="411"/>
        <v>0</v>
      </c>
      <c r="I829" s="63">
        <f t="shared" si="411"/>
        <v>34006.995199999998</v>
      </c>
      <c r="J829" s="63">
        <f t="shared" si="411"/>
        <v>0</v>
      </c>
      <c r="K829" s="35">
        <f t="shared" si="411"/>
        <v>0</v>
      </c>
      <c r="L829" s="35">
        <f t="shared" si="411"/>
        <v>0</v>
      </c>
      <c r="M829" s="35">
        <f t="shared" si="411"/>
        <v>34006.995199999998</v>
      </c>
      <c r="N829" s="78">
        <f t="shared" si="392"/>
        <v>100</v>
      </c>
    </row>
    <row r="830" spans="1:14" ht="31.5" x14ac:dyDescent="0.25">
      <c r="A830" s="33" t="s">
        <v>101</v>
      </c>
      <c r="B830" s="33" t="s">
        <v>1403</v>
      </c>
      <c r="C830" s="33" t="s">
        <v>1920</v>
      </c>
      <c r="D830" s="33" t="s">
        <v>18</v>
      </c>
      <c r="E830" s="34" t="s">
        <v>552</v>
      </c>
      <c r="F830" s="35"/>
      <c r="G830" s="35">
        <f>G831+G832</f>
        <v>34006.995199999998</v>
      </c>
      <c r="H830" s="35">
        <f t="shared" ref="H830:M830" si="412">H831+H832</f>
        <v>0</v>
      </c>
      <c r="I830" s="63">
        <f t="shared" si="412"/>
        <v>34006.995199999998</v>
      </c>
      <c r="J830" s="63">
        <f t="shared" si="412"/>
        <v>0</v>
      </c>
      <c r="K830" s="35">
        <f t="shared" si="412"/>
        <v>0</v>
      </c>
      <c r="L830" s="35">
        <f t="shared" si="412"/>
        <v>0</v>
      </c>
      <c r="M830" s="35">
        <f t="shared" si="412"/>
        <v>34006.995199999998</v>
      </c>
      <c r="N830" s="78">
        <f t="shared" si="392"/>
        <v>100</v>
      </c>
    </row>
    <row r="831" spans="1:14" x14ac:dyDescent="0.25">
      <c r="A831" s="33" t="s">
        <v>101</v>
      </c>
      <c r="B831" s="33" t="s">
        <v>1403</v>
      </c>
      <c r="C831" s="33" t="s">
        <v>1920</v>
      </c>
      <c r="D831" s="33" t="s">
        <v>54</v>
      </c>
      <c r="E831" s="34" t="s">
        <v>553</v>
      </c>
      <c r="F831" s="35"/>
      <c r="G831" s="35">
        <v>3316.0672</v>
      </c>
      <c r="H831" s="35">
        <v>0</v>
      </c>
      <c r="I831" s="63">
        <f>G831</f>
        <v>3316.0672</v>
      </c>
      <c r="J831" s="63">
        <f>H831</f>
        <v>0</v>
      </c>
      <c r="K831" s="35">
        <v>0</v>
      </c>
      <c r="L831" s="35">
        <v>0</v>
      </c>
      <c r="M831" s="35">
        <v>3316.0672</v>
      </c>
      <c r="N831" s="78">
        <f t="shared" si="392"/>
        <v>100</v>
      </c>
    </row>
    <row r="832" spans="1:14" x14ac:dyDescent="0.25">
      <c r="A832" s="33" t="s">
        <v>101</v>
      </c>
      <c r="B832" s="33" t="s">
        <v>1403</v>
      </c>
      <c r="C832" s="33" t="s">
        <v>1920</v>
      </c>
      <c r="D832" s="33" t="s">
        <v>30</v>
      </c>
      <c r="E832" s="34" t="s">
        <v>554</v>
      </c>
      <c r="F832" s="35"/>
      <c r="G832" s="35">
        <v>30690.928</v>
      </c>
      <c r="H832" s="35">
        <v>0</v>
      </c>
      <c r="I832" s="63">
        <f>G832</f>
        <v>30690.928</v>
      </c>
      <c r="J832" s="63">
        <f>H832</f>
        <v>0</v>
      </c>
      <c r="K832" s="35">
        <v>0</v>
      </c>
      <c r="L832" s="35">
        <v>0</v>
      </c>
      <c r="M832" s="35">
        <v>30690.928</v>
      </c>
      <c r="N832" s="78">
        <f t="shared" si="392"/>
        <v>100</v>
      </c>
    </row>
    <row r="833" spans="1:14" s="32" customFormat="1" ht="18" customHeight="1" x14ac:dyDescent="0.25">
      <c r="A833" s="29" t="s">
        <v>101</v>
      </c>
      <c r="B833" s="29" t="s">
        <v>1396</v>
      </c>
      <c r="C833" s="29"/>
      <c r="D833" s="29"/>
      <c r="E833" s="30" t="s">
        <v>528</v>
      </c>
      <c r="F833" s="31">
        <f>F834+F864+F883</f>
        <v>635729.44999999984</v>
      </c>
      <c r="G833" s="31">
        <f>G834+G864+G883</f>
        <v>638729.44999999984</v>
      </c>
      <c r="H833" s="31">
        <f t="shared" ref="H833:M833" si="413">H834+H864+H883</f>
        <v>449940.93242000003</v>
      </c>
      <c r="I833" s="62">
        <f t="shared" si="413"/>
        <v>5000</v>
      </c>
      <c r="J833" s="62">
        <f t="shared" si="413"/>
        <v>0</v>
      </c>
      <c r="K833" s="31">
        <f t="shared" si="413"/>
        <v>13783.942999999999</v>
      </c>
      <c r="L833" s="31">
        <f t="shared" si="413"/>
        <v>0</v>
      </c>
      <c r="M833" s="31">
        <f t="shared" si="413"/>
        <v>636515.38552999997</v>
      </c>
      <c r="N833" s="79">
        <f t="shared" si="392"/>
        <v>99.653364273402474</v>
      </c>
    </row>
    <row r="834" spans="1:14" ht="31.5" x14ac:dyDescent="0.25">
      <c r="A834" s="33" t="s">
        <v>101</v>
      </c>
      <c r="B834" s="33" t="s">
        <v>1396</v>
      </c>
      <c r="C834" s="33" t="s">
        <v>107</v>
      </c>
      <c r="D834" s="33"/>
      <c r="E834" s="34" t="s">
        <v>940</v>
      </c>
      <c r="F834" s="35">
        <f t="shared" ref="F834:M834" si="414">F835</f>
        <v>616438.00699999987</v>
      </c>
      <c r="G834" s="35">
        <f t="shared" si="414"/>
        <v>616438.00699999987</v>
      </c>
      <c r="H834" s="35">
        <f t="shared" si="414"/>
        <v>448048.79568000004</v>
      </c>
      <c r="I834" s="63">
        <f t="shared" si="414"/>
        <v>2000</v>
      </c>
      <c r="J834" s="63">
        <f t="shared" si="414"/>
        <v>0</v>
      </c>
      <c r="K834" s="35">
        <f t="shared" si="414"/>
        <v>0</v>
      </c>
      <c r="L834" s="35">
        <f t="shared" si="414"/>
        <v>0</v>
      </c>
      <c r="M834" s="35">
        <f t="shared" si="414"/>
        <v>616324.05952999997</v>
      </c>
      <c r="N834" s="78">
        <f t="shared" si="392"/>
        <v>99.981515177729804</v>
      </c>
    </row>
    <row r="835" spans="1:14" ht="31.5" x14ac:dyDescent="0.25">
      <c r="A835" s="33" t="s">
        <v>101</v>
      </c>
      <c r="B835" s="33" t="s">
        <v>1396</v>
      </c>
      <c r="C835" s="33" t="s">
        <v>861</v>
      </c>
      <c r="D835" s="33"/>
      <c r="E835" s="34" t="s">
        <v>956</v>
      </c>
      <c r="F835" s="35">
        <f>F836+F860</f>
        <v>616438.00699999987</v>
      </c>
      <c r="G835" s="35">
        <f t="shared" ref="G835" si="415">G836+G860</f>
        <v>616438.00699999987</v>
      </c>
      <c r="H835" s="35">
        <f t="shared" ref="H835:M835" si="416">H836+H860</f>
        <v>448048.79568000004</v>
      </c>
      <c r="I835" s="63">
        <f t="shared" si="416"/>
        <v>2000</v>
      </c>
      <c r="J835" s="63">
        <f t="shared" si="416"/>
        <v>0</v>
      </c>
      <c r="K835" s="35">
        <f t="shared" si="416"/>
        <v>0</v>
      </c>
      <c r="L835" s="35">
        <f t="shared" si="416"/>
        <v>0</v>
      </c>
      <c r="M835" s="35">
        <f t="shared" si="416"/>
        <v>616324.05952999997</v>
      </c>
      <c r="N835" s="78">
        <f t="shared" si="392"/>
        <v>99.981515177729804</v>
      </c>
    </row>
    <row r="836" spans="1:14" ht="47.25" x14ac:dyDescent="0.25">
      <c r="A836" s="33" t="s">
        <v>101</v>
      </c>
      <c r="B836" s="33" t="s">
        <v>1396</v>
      </c>
      <c r="C836" s="33" t="s">
        <v>862</v>
      </c>
      <c r="D836" s="33"/>
      <c r="E836" s="34" t="s">
        <v>957</v>
      </c>
      <c r="F836" s="35">
        <f>F837+F846+F849+F852+F855</f>
        <v>614438.00699999987</v>
      </c>
      <c r="G836" s="35">
        <f>G837+G846+G849+G852+G855</f>
        <v>614438.00699999987</v>
      </c>
      <c r="H836" s="35">
        <f t="shared" ref="H836:M836" si="417">H837+H846+H849+H852+H855</f>
        <v>448048.79568000004</v>
      </c>
      <c r="I836" s="63">
        <f t="shared" si="417"/>
        <v>0</v>
      </c>
      <c r="J836" s="63">
        <f t="shared" si="417"/>
        <v>0</v>
      </c>
      <c r="K836" s="35">
        <f t="shared" si="417"/>
        <v>0</v>
      </c>
      <c r="L836" s="35">
        <f t="shared" si="417"/>
        <v>0</v>
      </c>
      <c r="M836" s="35">
        <f t="shared" si="417"/>
        <v>614324.05952999997</v>
      </c>
      <c r="N836" s="78">
        <f t="shared" si="392"/>
        <v>99.981455009504344</v>
      </c>
    </row>
    <row r="837" spans="1:14" ht="47.25" x14ac:dyDescent="0.25">
      <c r="A837" s="33" t="s">
        <v>101</v>
      </c>
      <c r="B837" s="33" t="s">
        <v>1396</v>
      </c>
      <c r="C837" s="33" t="s">
        <v>856</v>
      </c>
      <c r="D837" s="33"/>
      <c r="E837" s="34" t="s">
        <v>589</v>
      </c>
      <c r="F837" s="35">
        <f>F838+F840+F842+F844</f>
        <v>588964.33799999999</v>
      </c>
      <c r="G837" s="35">
        <f>G838+G840+G842+G844</f>
        <v>588964.33799999999</v>
      </c>
      <c r="H837" s="35">
        <f t="shared" ref="H837:M837" si="418">H838+H840+H842+H844</f>
        <v>432432.59606000001</v>
      </c>
      <c r="I837" s="63">
        <f t="shared" si="418"/>
        <v>0</v>
      </c>
      <c r="J837" s="63">
        <f t="shared" si="418"/>
        <v>0</v>
      </c>
      <c r="K837" s="35">
        <f t="shared" si="418"/>
        <v>0</v>
      </c>
      <c r="L837" s="35">
        <f t="shared" si="418"/>
        <v>0</v>
      </c>
      <c r="M837" s="35">
        <f t="shared" si="418"/>
        <v>588850.39096000011</v>
      </c>
      <c r="N837" s="78">
        <f t="shared" si="392"/>
        <v>99.980652981403452</v>
      </c>
    </row>
    <row r="838" spans="1:14" ht="78.75" x14ac:dyDescent="0.25">
      <c r="A838" s="33" t="s">
        <v>101</v>
      </c>
      <c r="B838" s="33" t="s">
        <v>1396</v>
      </c>
      <c r="C838" s="33" t="s">
        <v>856</v>
      </c>
      <c r="D838" s="33" t="s">
        <v>1118</v>
      </c>
      <c r="E838" s="34" t="s">
        <v>539</v>
      </c>
      <c r="F838" s="35">
        <f t="shared" ref="F838:M838" si="419">F839</f>
        <v>7413.2</v>
      </c>
      <c r="G838" s="35">
        <f t="shared" si="419"/>
        <v>9295.0540299999993</v>
      </c>
      <c r="H838" s="35">
        <f t="shared" si="419"/>
        <v>6505.0759600000001</v>
      </c>
      <c r="I838" s="63">
        <f t="shared" si="419"/>
        <v>0</v>
      </c>
      <c r="J838" s="63">
        <f t="shared" si="419"/>
        <v>0</v>
      </c>
      <c r="K838" s="35">
        <f t="shared" si="419"/>
        <v>0</v>
      </c>
      <c r="L838" s="35">
        <f t="shared" si="419"/>
        <v>0</v>
      </c>
      <c r="M838" s="35">
        <f t="shared" si="419"/>
        <v>9220.7151099999992</v>
      </c>
      <c r="N838" s="78">
        <f t="shared" si="392"/>
        <v>99.200231437492775</v>
      </c>
    </row>
    <row r="839" spans="1:14" x14ac:dyDescent="0.25">
      <c r="A839" s="33" t="s">
        <v>101</v>
      </c>
      <c r="B839" s="33" t="s">
        <v>1396</v>
      </c>
      <c r="C839" s="33" t="s">
        <v>856</v>
      </c>
      <c r="D839" s="33" t="s">
        <v>1119</v>
      </c>
      <c r="E839" s="34" t="s">
        <v>540</v>
      </c>
      <c r="F839" s="35">
        <v>7413.2</v>
      </c>
      <c r="G839" s="35">
        <v>9295.0540299999993</v>
      </c>
      <c r="H839" s="35">
        <v>6505.0759600000001</v>
      </c>
      <c r="I839" s="63">
        <v>0</v>
      </c>
      <c r="J839" s="63">
        <v>0</v>
      </c>
      <c r="K839" s="35">
        <v>0</v>
      </c>
      <c r="L839" s="35">
        <v>0</v>
      </c>
      <c r="M839" s="35">
        <v>9220.7151099999992</v>
      </c>
      <c r="N839" s="78">
        <f t="shared" si="392"/>
        <v>99.200231437492775</v>
      </c>
    </row>
    <row r="840" spans="1:14" ht="31.5" x14ac:dyDescent="0.25">
      <c r="A840" s="33" t="s">
        <v>101</v>
      </c>
      <c r="B840" s="33" t="s">
        <v>1396</v>
      </c>
      <c r="C840" s="33" t="s">
        <v>856</v>
      </c>
      <c r="D840" s="33" t="s">
        <v>1111</v>
      </c>
      <c r="E840" s="34" t="s">
        <v>542</v>
      </c>
      <c r="F840" s="35">
        <f t="shared" ref="F840:M840" si="420">F841</f>
        <v>2496.6999999999998</v>
      </c>
      <c r="G840" s="35">
        <f t="shared" si="420"/>
        <v>1466.13599</v>
      </c>
      <c r="H840" s="35">
        <f t="shared" si="420"/>
        <v>1000.6669900000001</v>
      </c>
      <c r="I840" s="63">
        <f t="shared" si="420"/>
        <v>0</v>
      </c>
      <c r="J840" s="63">
        <f t="shared" si="420"/>
        <v>0</v>
      </c>
      <c r="K840" s="35">
        <f t="shared" si="420"/>
        <v>0</v>
      </c>
      <c r="L840" s="35">
        <f t="shared" si="420"/>
        <v>0</v>
      </c>
      <c r="M840" s="35">
        <f t="shared" si="420"/>
        <v>1455.6264000000001</v>
      </c>
      <c r="N840" s="78">
        <f t="shared" si="392"/>
        <v>99.283177681219058</v>
      </c>
    </row>
    <row r="841" spans="1:14" ht="31.5" x14ac:dyDescent="0.25">
      <c r="A841" s="33" t="s">
        <v>101</v>
      </c>
      <c r="B841" s="33" t="s">
        <v>1396</v>
      </c>
      <c r="C841" s="33" t="s">
        <v>856</v>
      </c>
      <c r="D841" s="33" t="s">
        <v>1112</v>
      </c>
      <c r="E841" s="34" t="s">
        <v>543</v>
      </c>
      <c r="F841" s="35">
        <v>2496.6999999999998</v>
      </c>
      <c r="G841" s="35">
        <v>1466.13599</v>
      </c>
      <c r="H841" s="35">
        <v>1000.6669900000001</v>
      </c>
      <c r="I841" s="63">
        <v>0</v>
      </c>
      <c r="J841" s="63">
        <v>0</v>
      </c>
      <c r="K841" s="35">
        <v>0</v>
      </c>
      <c r="L841" s="35">
        <v>0</v>
      </c>
      <c r="M841" s="35">
        <v>1455.6264000000001</v>
      </c>
      <c r="N841" s="78">
        <f t="shared" si="392"/>
        <v>99.283177681219058</v>
      </c>
    </row>
    <row r="842" spans="1:14" ht="31.5" x14ac:dyDescent="0.25">
      <c r="A842" s="33" t="s">
        <v>101</v>
      </c>
      <c r="B842" s="33" t="s">
        <v>1396</v>
      </c>
      <c r="C842" s="33" t="s">
        <v>856</v>
      </c>
      <c r="D842" s="33" t="s">
        <v>18</v>
      </c>
      <c r="E842" s="34" t="s">
        <v>552</v>
      </c>
      <c r="F842" s="35">
        <f t="shared" ref="F842:M842" si="421">F843</f>
        <v>579002.83799999999</v>
      </c>
      <c r="G842" s="35">
        <f t="shared" si="421"/>
        <v>578143.04798000003</v>
      </c>
      <c r="H842" s="35">
        <f t="shared" si="421"/>
        <v>424883.60311000003</v>
      </c>
      <c r="I842" s="63">
        <f t="shared" si="421"/>
        <v>0</v>
      </c>
      <c r="J842" s="63">
        <f t="shared" si="421"/>
        <v>0</v>
      </c>
      <c r="K842" s="35">
        <f t="shared" si="421"/>
        <v>0</v>
      </c>
      <c r="L842" s="35">
        <f t="shared" si="421"/>
        <v>0</v>
      </c>
      <c r="M842" s="35">
        <f t="shared" si="421"/>
        <v>578143.00598000002</v>
      </c>
      <c r="N842" s="78">
        <f t="shared" ref="N842:N905" si="422">M842/G842*100</f>
        <v>99.999992735361914</v>
      </c>
    </row>
    <row r="843" spans="1:14" x14ac:dyDescent="0.25">
      <c r="A843" s="33" t="s">
        <v>101</v>
      </c>
      <c r="B843" s="33" t="s">
        <v>1396</v>
      </c>
      <c r="C843" s="33" t="s">
        <v>856</v>
      </c>
      <c r="D843" s="33" t="s">
        <v>30</v>
      </c>
      <c r="E843" s="34" t="s">
        <v>554</v>
      </c>
      <c r="F843" s="35">
        <f>578282.276+45.405+675.157</f>
        <v>579002.83799999999</v>
      </c>
      <c r="G843" s="35">
        <v>578143.04798000003</v>
      </c>
      <c r="H843" s="35">
        <v>424883.60311000003</v>
      </c>
      <c r="I843" s="63">
        <v>0</v>
      </c>
      <c r="J843" s="63">
        <v>0</v>
      </c>
      <c r="K843" s="35">
        <v>0</v>
      </c>
      <c r="L843" s="35">
        <v>0</v>
      </c>
      <c r="M843" s="35">
        <v>578143.00598000002</v>
      </c>
      <c r="N843" s="78">
        <f t="shared" si="422"/>
        <v>99.999992735361914</v>
      </c>
    </row>
    <row r="844" spans="1:14" x14ac:dyDescent="0.25">
      <c r="A844" s="33" t="s">
        <v>101</v>
      </c>
      <c r="B844" s="33" t="s">
        <v>1396</v>
      </c>
      <c r="C844" s="33" t="s">
        <v>856</v>
      </c>
      <c r="D844" s="33" t="s">
        <v>1113</v>
      </c>
      <c r="E844" s="34" t="s">
        <v>558</v>
      </c>
      <c r="F844" s="35">
        <f t="shared" ref="F844:M844" si="423">F845</f>
        <v>51.599999999999994</v>
      </c>
      <c r="G844" s="35">
        <f t="shared" si="423"/>
        <v>60.1</v>
      </c>
      <c r="H844" s="35">
        <f t="shared" si="423"/>
        <v>43.25</v>
      </c>
      <c r="I844" s="63">
        <f t="shared" si="423"/>
        <v>0</v>
      </c>
      <c r="J844" s="63">
        <f t="shared" si="423"/>
        <v>0</v>
      </c>
      <c r="K844" s="35">
        <f t="shared" si="423"/>
        <v>0</v>
      </c>
      <c r="L844" s="35">
        <f t="shared" si="423"/>
        <v>0</v>
      </c>
      <c r="M844" s="35">
        <f t="shared" si="423"/>
        <v>31.043469999999999</v>
      </c>
      <c r="N844" s="78">
        <f t="shared" si="422"/>
        <v>51.653028286189681</v>
      </c>
    </row>
    <row r="845" spans="1:14" x14ac:dyDescent="0.25">
      <c r="A845" s="33" t="s">
        <v>101</v>
      </c>
      <c r="B845" s="33" t="s">
        <v>1396</v>
      </c>
      <c r="C845" s="33" t="s">
        <v>856</v>
      </c>
      <c r="D845" s="33" t="s">
        <v>1120</v>
      </c>
      <c r="E845" s="34" t="s">
        <v>561</v>
      </c>
      <c r="F845" s="35">
        <v>51.599999999999994</v>
      </c>
      <c r="G845" s="35">
        <v>60.1</v>
      </c>
      <c r="H845" s="35">
        <v>43.25</v>
      </c>
      <c r="I845" s="63">
        <v>0</v>
      </c>
      <c r="J845" s="63">
        <v>0</v>
      </c>
      <c r="K845" s="35">
        <v>0</v>
      </c>
      <c r="L845" s="35">
        <v>0</v>
      </c>
      <c r="M845" s="35">
        <v>31.043469999999999</v>
      </c>
      <c r="N845" s="78">
        <f t="shared" si="422"/>
        <v>51.653028286189681</v>
      </c>
    </row>
    <row r="846" spans="1:14" ht="31.5" x14ac:dyDescent="0.25">
      <c r="A846" s="33" t="s">
        <v>101</v>
      </c>
      <c r="B846" s="33" t="s">
        <v>1396</v>
      </c>
      <c r="C846" s="33" t="s">
        <v>857</v>
      </c>
      <c r="D846" s="33"/>
      <c r="E846" s="34" t="s">
        <v>943</v>
      </c>
      <c r="F846" s="35">
        <f t="shared" ref="F846:M847" si="424">F847</f>
        <v>850</v>
      </c>
      <c r="G846" s="35">
        <f t="shared" si="424"/>
        <v>850</v>
      </c>
      <c r="H846" s="35">
        <f t="shared" si="424"/>
        <v>637.20000000000005</v>
      </c>
      <c r="I846" s="63">
        <f t="shared" si="424"/>
        <v>0</v>
      </c>
      <c r="J846" s="63">
        <f t="shared" si="424"/>
        <v>0</v>
      </c>
      <c r="K846" s="35">
        <f t="shared" si="424"/>
        <v>0</v>
      </c>
      <c r="L846" s="35">
        <f t="shared" si="424"/>
        <v>0</v>
      </c>
      <c r="M846" s="35">
        <f t="shared" si="424"/>
        <v>850</v>
      </c>
      <c r="N846" s="78">
        <f t="shared" si="422"/>
        <v>100</v>
      </c>
    </row>
    <row r="847" spans="1:14" ht="31.5" x14ac:dyDescent="0.25">
      <c r="A847" s="33" t="s">
        <v>101</v>
      </c>
      <c r="B847" s="33" t="s">
        <v>1396</v>
      </c>
      <c r="C847" s="33" t="s">
        <v>857</v>
      </c>
      <c r="D847" s="33" t="s">
        <v>18</v>
      </c>
      <c r="E847" s="34" t="s">
        <v>552</v>
      </c>
      <c r="F847" s="35">
        <f t="shared" si="424"/>
        <v>850</v>
      </c>
      <c r="G847" s="35">
        <f t="shared" si="424"/>
        <v>850</v>
      </c>
      <c r="H847" s="35">
        <f t="shared" si="424"/>
        <v>637.20000000000005</v>
      </c>
      <c r="I847" s="63">
        <f t="shared" si="424"/>
        <v>0</v>
      </c>
      <c r="J847" s="63">
        <f t="shared" si="424"/>
        <v>0</v>
      </c>
      <c r="K847" s="35">
        <f t="shared" si="424"/>
        <v>0</v>
      </c>
      <c r="L847" s="35">
        <f t="shared" si="424"/>
        <v>0</v>
      </c>
      <c r="M847" s="35">
        <f t="shared" si="424"/>
        <v>850</v>
      </c>
      <c r="N847" s="78">
        <f t="shared" si="422"/>
        <v>100</v>
      </c>
    </row>
    <row r="848" spans="1:14" x14ac:dyDescent="0.25">
      <c r="A848" s="33" t="s">
        <v>101</v>
      </c>
      <c r="B848" s="33" t="s">
        <v>1396</v>
      </c>
      <c r="C848" s="33" t="s">
        <v>857</v>
      </c>
      <c r="D848" s="33" t="s">
        <v>30</v>
      </c>
      <c r="E848" s="34" t="s">
        <v>554</v>
      </c>
      <c r="F848" s="35">
        <v>850</v>
      </c>
      <c r="G848" s="35">
        <v>850</v>
      </c>
      <c r="H848" s="35">
        <v>637.20000000000005</v>
      </c>
      <c r="I848" s="63">
        <v>0</v>
      </c>
      <c r="J848" s="63">
        <v>0</v>
      </c>
      <c r="K848" s="35">
        <v>0</v>
      </c>
      <c r="L848" s="35">
        <v>0</v>
      </c>
      <c r="M848" s="35">
        <v>850</v>
      </c>
      <c r="N848" s="78">
        <f t="shared" si="422"/>
        <v>100</v>
      </c>
    </row>
    <row r="849" spans="1:14" ht="31.5" x14ac:dyDescent="0.25">
      <c r="A849" s="33" t="s">
        <v>101</v>
      </c>
      <c r="B849" s="33" t="s">
        <v>1396</v>
      </c>
      <c r="C849" s="33" t="s">
        <v>858</v>
      </c>
      <c r="D849" s="33"/>
      <c r="E849" s="34" t="s">
        <v>958</v>
      </c>
      <c r="F849" s="35">
        <f t="shared" ref="F849:M850" si="425">F850</f>
        <v>2261.1999999999998</v>
      </c>
      <c r="G849" s="35">
        <f t="shared" si="425"/>
        <v>2261.1999999999998</v>
      </c>
      <c r="H849" s="35">
        <f t="shared" si="425"/>
        <v>1635.14</v>
      </c>
      <c r="I849" s="63">
        <f t="shared" si="425"/>
        <v>0</v>
      </c>
      <c r="J849" s="63">
        <f t="shared" si="425"/>
        <v>0</v>
      </c>
      <c r="K849" s="35">
        <f t="shared" si="425"/>
        <v>0</v>
      </c>
      <c r="L849" s="35">
        <f t="shared" si="425"/>
        <v>0</v>
      </c>
      <c r="M849" s="35">
        <f t="shared" si="425"/>
        <v>2261.1999999999998</v>
      </c>
      <c r="N849" s="78">
        <f t="shared" si="422"/>
        <v>100</v>
      </c>
    </row>
    <row r="850" spans="1:14" ht="31.5" x14ac:dyDescent="0.25">
      <c r="A850" s="33" t="s">
        <v>101</v>
      </c>
      <c r="B850" s="33" t="s">
        <v>1396</v>
      </c>
      <c r="C850" s="33" t="s">
        <v>858</v>
      </c>
      <c r="D850" s="33" t="s">
        <v>18</v>
      </c>
      <c r="E850" s="34" t="s">
        <v>552</v>
      </c>
      <c r="F850" s="35">
        <f t="shared" si="425"/>
        <v>2261.1999999999998</v>
      </c>
      <c r="G850" s="35">
        <f t="shared" si="425"/>
        <v>2261.1999999999998</v>
      </c>
      <c r="H850" s="35">
        <f t="shared" si="425"/>
        <v>1635.14</v>
      </c>
      <c r="I850" s="63">
        <f t="shared" si="425"/>
        <v>0</v>
      </c>
      <c r="J850" s="63">
        <f t="shared" si="425"/>
        <v>0</v>
      </c>
      <c r="K850" s="35">
        <f t="shared" si="425"/>
        <v>0</v>
      </c>
      <c r="L850" s="35">
        <f t="shared" si="425"/>
        <v>0</v>
      </c>
      <c r="M850" s="35">
        <f t="shared" si="425"/>
        <v>2261.1999999999998</v>
      </c>
      <c r="N850" s="78">
        <f t="shared" si="422"/>
        <v>100</v>
      </c>
    </row>
    <row r="851" spans="1:14" x14ac:dyDescent="0.25">
      <c r="A851" s="33" t="s">
        <v>101</v>
      </c>
      <c r="B851" s="33" t="s">
        <v>1396</v>
      </c>
      <c r="C851" s="33" t="s">
        <v>858</v>
      </c>
      <c r="D851" s="33" t="s">
        <v>30</v>
      </c>
      <c r="E851" s="34" t="s">
        <v>554</v>
      </c>
      <c r="F851" s="35">
        <v>2261.1999999999998</v>
      </c>
      <c r="G851" s="35">
        <v>2261.1999999999998</v>
      </c>
      <c r="H851" s="35">
        <v>1635.14</v>
      </c>
      <c r="I851" s="63">
        <v>0</v>
      </c>
      <c r="J851" s="63">
        <v>0</v>
      </c>
      <c r="K851" s="35">
        <v>0</v>
      </c>
      <c r="L851" s="35">
        <v>0</v>
      </c>
      <c r="M851" s="35">
        <v>2261.1999999999998</v>
      </c>
      <c r="N851" s="78">
        <f t="shared" si="422"/>
        <v>100</v>
      </c>
    </row>
    <row r="852" spans="1:14" x14ac:dyDescent="0.25">
      <c r="A852" s="33" t="s">
        <v>101</v>
      </c>
      <c r="B852" s="33" t="s">
        <v>1396</v>
      </c>
      <c r="C852" s="33" t="s">
        <v>859</v>
      </c>
      <c r="D852" s="33"/>
      <c r="E852" s="34" t="s">
        <v>613</v>
      </c>
      <c r="F852" s="35">
        <f t="shared" ref="F852:M853" si="426">F853</f>
        <v>7002.3690000000006</v>
      </c>
      <c r="G852" s="35">
        <f t="shared" si="426"/>
        <v>7002.3689999999997</v>
      </c>
      <c r="H852" s="35">
        <f t="shared" si="426"/>
        <v>2442.384</v>
      </c>
      <c r="I852" s="63">
        <f t="shared" si="426"/>
        <v>0</v>
      </c>
      <c r="J852" s="63">
        <f t="shared" si="426"/>
        <v>0</v>
      </c>
      <c r="K852" s="35">
        <f t="shared" si="426"/>
        <v>0</v>
      </c>
      <c r="L852" s="35">
        <f t="shared" si="426"/>
        <v>0</v>
      </c>
      <c r="M852" s="35">
        <f t="shared" si="426"/>
        <v>7002.3689999999997</v>
      </c>
      <c r="N852" s="78">
        <f t="shared" si="422"/>
        <v>100</v>
      </c>
    </row>
    <row r="853" spans="1:14" ht="31.5" x14ac:dyDescent="0.25">
      <c r="A853" s="33" t="s">
        <v>101</v>
      </c>
      <c r="B853" s="33" t="s">
        <v>1396</v>
      </c>
      <c r="C853" s="33" t="s">
        <v>859</v>
      </c>
      <c r="D853" s="33" t="s">
        <v>18</v>
      </c>
      <c r="E853" s="34" t="s">
        <v>552</v>
      </c>
      <c r="F853" s="35">
        <f t="shared" si="426"/>
        <v>7002.3690000000006</v>
      </c>
      <c r="G853" s="35">
        <f t="shared" si="426"/>
        <v>7002.3689999999997</v>
      </c>
      <c r="H853" s="35">
        <f t="shared" si="426"/>
        <v>2442.384</v>
      </c>
      <c r="I853" s="63">
        <f t="shared" si="426"/>
        <v>0</v>
      </c>
      <c r="J853" s="63">
        <f t="shared" si="426"/>
        <v>0</v>
      </c>
      <c r="K853" s="35">
        <f t="shared" si="426"/>
        <v>0</v>
      </c>
      <c r="L853" s="35">
        <f t="shared" si="426"/>
        <v>0</v>
      </c>
      <c r="M853" s="35">
        <f t="shared" si="426"/>
        <v>7002.3689999999997</v>
      </c>
      <c r="N853" s="78">
        <f t="shared" si="422"/>
        <v>100</v>
      </c>
    </row>
    <row r="854" spans="1:14" x14ac:dyDescent="0.25">
      <c r="A854" s="33" t="s">
        <v>101</v>
      </c>
      <c r="B854" s="33" t="s">
        <v>1396</v>
      </c>
      <c r="C854" s="33" t="s">
        <v>859</v>
      </c>
      <c r="D854" s="33" t="s">
        <v>30</v>
      </c>
      <c r="E854" s="34" t="s">
        <v>554</v>
      </c>
      <c r="F854" s="35">
        <f>4884.769+2117.6</f>
        <v>7002.3690000000006</v>
      </c>
      <c r="G854" s="35">
        <v>7002.3689999999997</v>
      </c>
      <c r="H854" s="35">
        <v>2442.384</v>
      </c>
      <c r="I854" s="63">
        <v>0</v>
      </c>
      <c r="J854" s="63">
        <v>0</v>
      </c>
      <c r="K854" s="35">
        <v>0</v>
      </c>
      <c r="L854" s="35">
        <v>0</v>
      </c>
      <c r="M854" s="35">
        <v>7002.3689999999997</v>
      </c>
      <c r="N854" s="78">
        <f t="shared" si="422"/>
        <v>100</v>
      </c>
    </row>
    <row r="855" spans="1:14" ht="47.25" x14ac:dyDescent="0.25">
      <c r="A855" s="33" t="s">
        <v>101</v>
      </c>
      <c r="B855" s="33" t="s">
        <v>1396</v>
      </c>
      <c r="C855" s="33" t="s">
        <v>860</v>
      </c>
      <c r="D855" s="33"/>
      <c r="E855" s="34" t="s">
        <v>959</v>
      </c>
      <c r="F855" s="35">
        <f>F856+F858</f>
        <v>15360.1</v>
      </c>
      <c r="G855" s="35">
        <f>G856+G858</f>
        <v>15360.1</v>
      </c>
      <c r="H855" s="35">
        <f t="shared" ref="H855:M855" si="427">H856+H858</f>
        <v>10901.475620000001</v>
      </c>
      <c r="I855" s="63">
        <f t="shared" si="427"/>
        <v>0</v>
      </c>
      <c r="J855" s="63">
        <f t="shared" si="427"/>
        <v>0</v>
      </c>
      <c r="K855" s="35">
        <f t="shared" si="427"/>
        <v>0</v>
      </c>
      <c r="L855" s="35">
        <f t="shared" si="427"/>
        <v>0</v>
      </c>
      <c r="M855" s="35">
        <f t="shared" si="427"/>
        <v>15360.09957</v>
      </c>
      <c r="N855" s="78">
        <f t="shared" si="422"/>
        <v>99.999997200539056</v>
      </c>
    </row>
    <row r="856" spans="1:14" ht="78.75" x14ac:dyDescent="0.25">
      <c r="A856" s="33" t="s">
        <v>101</v>
      </c>
      <c r="B856" s="33" t="s">
        <v>1396</v>
      </c>
      <c r="C856" s="33" t="s">
        <v>860</v>
      </c>
      <c r="D856" s="33" t="s">
        <v>1118</v>
      </c>
      <c r="E856" s="34" t="s">
        <v>539</v>
      </c>
      <c r="F856" s="35">
        <f t="shared" ref="F856:M856" si="428">F857</f>
        <v>214.8</v>
      </c>
      <c r="G856" s="35">
        <f t="shared" si="428"/>
        <v>306.22284000000002</v>
      </c>
      <c r="H856" s="35">
        <f t="shared" si="428"/>
        <v>247.87584000000001</v>
      </c>
      <c r="I856" s="63">
        <f t="shared" si="428"/>
        <v>0</v>
      </c>
      <c r="J856" s="63">
        <f t="shared" si="428"/>
        <v>0</v>
      </c>
      <c r="K856" s="35">
        <f t="shared" si="428"/>
        <v>0</v>
      </c>
      <c r="L856" s="35">
        <f t="shared" si="428"/>
        <v>0</v>
      </c>
      <c r="M856" s="35">
        <f t="shared" si="428"/>
        <v>306.22241000000002</v>
      </c>
      <c r="N856" s="78">
        <f t="shared" si="422"/>
        <v>99.999859579383426</v>
      </c>
    </row>
    <row r="857" spans="1:14" x14ac:dyDescent="0.25">
      <c r="A857" s="33" t="s">
        <v>101</v>
      </c>
      <c r="B857" s="33" t="s">
        <v>1396</v>
      </c>
      <c r="C857" s="33" t="s">
        <v>860</v>
      </c>
      <c r="D857" s="33" t="s">
        <v>1119</v>
      </c>
      <c r="E857" s="34" t="s">
        <v>540</v>
      </c>
      <c r="F857" s="35">
        <v>214.8</v>
      </c>
      <c r="G857" s="35">
        <v>306.22284000000002</v>
      </c>
      <c r="H857" s="35">
        <v>247.87584000000001</v>
      </c>
      <c r="I857" s="63">
        <v>0</v>
      </c>
      <c r="J857" s="63">
        <v>0</v>
      </c>
      <c r="K857" s="35">
        <v>0</v>
      </c>
      <c r="L857" s="35">
        <v>0</v>
      </c>
      <c r="M857" s="35">
        <v>306.22241000000002</v>
      </c>
      <c r="N857" s="78">
        <f t="shared" si="422"/>
        <v>99.999859579383426</v>
      </c>
    </row>
    <row r="858" spans="1:14" ht="31.5" x14ac:dyDescent="0.25">
      <c r="A858" s="33" t="s">
        <v>101</v>
      </c>
      <c r="B858" s="33" t="s">
        <v>1396</v>
      </c>
      <c r="C858" s="33" t="s">
        <v>860</v>
      </c>
      <c r="D858" s="33" t="s">
        <v>18</v>
      </c>
      <c r="E858" s="34" t="s">
        <v>552</v>
      </c>
      <c r="F858" s="35">
        <f t="shared" ref="F858:M858" si="429">F859</f>
        <v>15145.300000000001</v>
      </c>
      <c r="G858" s="35">
        <f t="shared" si="429"/>
        <v>15053.87716</v>
      </c>
      <c r="H858" s="35">
        <f t="shared" si="429"/>
        <v>10653.59978</v>
      </c>
      <c r="I858" s="63">
        <f t="shared" si="429"/>
        <v>0</v>
      </c>
      <c r="J858" s="63">
        <f t="shared" si="429"/>
        <v>0</v>
      </c>
      <c r="K858" s="35">
        <f t="shared" si="429"/>
        <v>0</v>
      </c>
      <c r="L858" s="35">
        <f t="shared" si="429"/>
        <v>0</v>
      </c>
      <c r="M858" s="35">
        <f t="shared" si="429"/>
        <v>15053.87716</v>
      </c>
      <c r="N858" s="78">
        <f t="shared" si="422"/>
        <v>100</v>
      </c>
    </row>
    <row r="859" spans="1:14" x14ac:dyDescent="0.25">
      <c r="A859" s="33" t="s">
        <v>101</v>
      </c>
      <c r="B859" s="33" t="s">
        <v>1396</v>
      </c>
      <c r="C859" s="33" t="s">
        <v>860</v>
      </c>
      <c r="D859" s="33" t="s">
        <v>30</v>
      </c>
      <c r="E859" s="34" t="s">
        <v>554</v>
      </c>
      <c r="F859" s="35">
        <v>15145.300000000001</v>
      </c>
      <c r="G859" s="35">
        <v>15053.87716</v>
      </c>
      <c r="H859" s="35">
        <v>10653.59978</v>
      </c>
      <c r="I859" s="63">
        <v>0</v>
      </c>
      <c r="J859" s="63">
        <v>0</v>
      </c>
      <c r="K859" s="35">
        <v>0</v>
      </c>
      <c r="L859" s="35">
        <v>0</v>
      </c>
      <c r="M859" s="35">
        <v>15053.87716</v>
      </c>
      <c r="N859" s="78">
        <f t="shared" si="422"/>
        <v>100</v>
      </c>
    </row>
    <row r="860" spans="1:14" ht="31.5" x14ac:dyDescent="0.25">
      <c r="A860" s="33" t="s">
        <v>101</v>
      </c>
      <c r="B860" s="33" t="s">
        <v>1396</v>
      </c>
      <c r="C860" s="33" t="s">
        <v>1830</v>
      </c>
      <c r="D860" s="33"/>
      <c r="E860" s="34" t="s">
        <v>1831</v>
      </c>
      <c r="F860" s="35">
        <f>F861</f>
        <v>2000</v>
      </c>
      <c r="G860" s="35">
        <f t="shared" ref="G860:G862" si="430">G861</f>
        <v>2000</v>
      </c>
      <c r="H860" s="35">
        <f t="shared" ref="H860:M862" si="431">H861</f>
        <v>0</v>
      </c>
      <c r="I860" s="63">
        <f t="shared" si="431"/>
        <v>2000</v>
      </c>
      <c r="J860" s="63">
        <f t="shared" si="431"/>
        <v>0</v>
      </c>
      <c r="K860" s="35">
        <f t="shared" si="431"/>
        <v>0</v>
      </c>
      <c r="L860" s="35">
        <f t="shared" si="431"/>
        <v>0</v>
      </c>
      <c r="M860" s="35">
        <f t="shared" si="431"/>
        <v>2000</v>
      </c>
      <c r="N860" s="78">
        <f t="shared" si="422"/>
        <v>100</v>
      </c>
    </row>
    <row r="861" spans="1:14" ht="47.25" x14ac:dyDescent="0.25">
      <c r="A861" s="33" t="s">
        <v>101</v>
      </c>
      <c r="B861" s="33" t="s">
        <v>1396</v>
      </c>
      <c r="C861" s="33" t="s">
        <v>1832</v>
      </c>
      <c r="D861" s="33"/>
      <c r="E861" s="34" t="s">
        <v>1833</v>
      </c>
      <c r="F861" s="35">
        <f>F862</f>
        <v>2000</v>
      </c>
      <c r="G861" s="35">
        <f t="shared" si="430"/>
        <v>2000</v>
      </c>
      <c r="H861" s="35">
        <f t="shared" si="431"/>
        <v>0</v>
      </c>
      <c r="I861" s="63">
        <f t="shared" si="431"/>
        <v>2000</v>
      </c>
      <c r="J861" s="63">
        <f t="shared" si="431"/>
        <v>0</v>
      </c>
      <c r="K861" s="35">
        <f t="shared" si="431"/>
        <v>0</v>
      </c>
      <c r="L861" s="35">
        <f t="shared" si="431"/>
        <v>0</v>
      </c>
      <c r="M861" s="35">
        <f t="shared" si="431"/>
        <v>2000</v>
      </c>
      <c r="N861" s="78">
        <f t="shared" si="422"/>
        <v>100</v>
      </c>
    </row>
    <row r="862" spans="1:14" ht="31.5" x14ac:dyDescent="0.25">
      <c r="A862" s="33" t="s">
        <v>101</v>
      </c>
      <c r="B862" s="33" t="s">
        <v>1396</v>
      </c>
      <c r="C862" s="33" t="s">
        <v>1832</v>
      </c>
      <c r="D862" s="33" t="s">
        <v>18</v>
      </c>
      <c r="E862" s="34" t="s">
        <v>552</v>
      </c>
      <c r="F862" s="35">
        <f>F863</f>
        <v>2000</v>
      </c>
      <c r="G862" s="35">
        <f t="shared" si="430"/>
        <v>2000</v>
      </c>
      <c r="H862" s="35">
        <f t="shared" si="431"/>
        <v>0</v>
      </c>
      <c r="I862" s="63">
        <f t="shared" si="431"/>
        <v>2000</v>
      </c>
      <c r="J862" s="63">
        <f t="shared" si="431"/>
        <v>0</v>
      </c>
      <c r="K862" s="35">
        <f t="shared" si="431"/>
        <v>0</v>
      </c>
      <c r="L862" s="35">
        <f t="shared" si="431"/>
        <v>0</v>
      </c>
      <c r="M862" s="35">
        <f t="shared" si="431"/>
        <v>2000</v>
      </c>
      <c r="N862" s="78">
        <f t="shared" si="422"/>
        <v>100</v>
      </c>
    </row>
    <row r="863" spans="1:14" x14ac:dyDescent="0.25">
      <c r="A863" s="33" t="s">
        <v>101</v>
      </c>
      <c r="B863" s="33" t="s">
        <v>1396</v>
      </c>
      <c r="C863" s="33" t="s">
        <v>1832</v>
      </c>
      <c r="D863" s="33" t="s">
        <v>30</v>
      </c>
      <c r="E863" s="34" t="s">
        <v>554</v>
      </c>
      <c r="F863" s="35">
        <v>2000</v>
      </c>
      <c r="G863" s="35">
        <v>2000</v>
      </c>
      <c r="H863" s="35">
        <v>0</v>
      </c>
      <c r="I863" s="63">
        <v>2000</v>
      </c>
      <c r="J863" s="63">
        <f>H863</f>
        <v>0</v>
      </c>
      <c r="K863" s="35">
        <v>0</v>
      </c>
      <c r="L863" s="35">
        <v>0</v>
      </c>
      <c r="M863" s="35">
        <v>2000</v>
      </c>
      <c r="N863" s="78">
        <f t="shared" si="422"/>
        <v>100</v>
      </c>
    </row>
    <row r="864" spans="1:14" ht="31.5" x14ac:dyDescent="0.25">
      <c r="A864" s="33" t="s">
        <v>101</v>
      </c>
      <c r="B864" s="33" t="s">
        <v>1396</v>
      </c>
      <c r="C864" s="33" t="s">
        <v>806</v>
      </c>
      <c r="D864" s="33"/>
      <c r="E864" s="34" t="s">
        <v>975</v>
      </c>
      <c r="F864" s="35">
        <f>F870+F865</f>
        <v>18251.442999999999</v>
      </c>
      <c r="G864" s="35">
        <f t="shared" ref="G864" si="432">G870+G865</f>
        <v>21251.442999999999</v>
      </c>
      <c r="H864" s="35">
        <f t="shared" ref="H864:M864" si="433">H870+H865</f>
        <v>852.13674000000003</v>
      </c>
      <c r="I864" s="63">
        <f t="shared" si="433"/>
        <v>3000</v>
      </c>
      <c r="J864" s="63">
        <f t="shared" si="433"/>
        <v>0</v>
      </c>
      <c r="K864" s="35">
        <f t="shared" si="433"/>
        <v>13783.942999999999</v>
      </c>
      <c r="L864" s="35">
        <f t="shared" si="433"/>
        <v>0</v>
      </c>
      <c r="M864" s="35">
        <f t="shared" si="433"/>
        <v>19151.326000000001</v>
      </c>
      <c r="N864" s="78">
        <f t="shared" si="422"/>
        <v>90.117767532303588</v>
      </c>
    </row>
    <row r="865" spans="1:14" ht="47.25" x14ac:dyDescent="0.25">
      <c r="A865" s="33" t="s">
        <v>101</v>
      </c>
      <c r="B865" s="33" t="s">
        <v>1396</v>
      </c>
      <c r="C865" s="33" t="s">
        <v>813</v>
      </c>
      <c r="D865" s="33"/>
      <c r="E865" s="34" t="s">
        <v>986</v>
      </c>
      <c r="F865" s="35">
        <f>F866</f>
        <v>13783.942999999999</v>
      </c>
      <c r="G865" s="35">
        <f t="shared" ref="G865:G868" si="434">G866</f>
        <v>13783.942999999999</v>
      </c>
      <c r="H865" s="35">
        <f t="shared" ref="H865:M868" si="435">H866</f>
        <v>0</v>
      </c>
      <c r="I865" s="63">
        <f t="shared" si="435"/>
        <v>0</v>
      </c>
      <c r="J865" s="63">
        <f t="shared" si="435"/>
        <v>0</v>
      </c>
      <c r="K865" s="35">
        <f t="shared" si="435"/>
        <v>13783.942999999999</v>
      </c>
      <c r="L865" s="35">
        <f t="shared" si="435"/>
        <v>0</v>
      </c>
      <c r="M865" s="35">
        <f t="shared" si="435"/>
        <v>13783.942999999999</v>
      </c>
      <c r="N865" s="78">
        <f t="shared" si="422"/>
        <v>100</v>
      </c>
    </row>
    <row r="866" spans="1:14" ht="63" x14ac:dyDescent="0.25">
      <c r="A866" s="33" t="s">
        <v>101</v>
      </c>
      <c r="B866" s="33" t="s">
        <v>1396</v>
      </c>
      <c r="C866" s="33" t="s">
        <v>814</v>
      </c>
      <c r="D866" s="33"/>
      <c r="E866" s="34" t="s">
        <v>987</v>
      </c>
      <c r="F866" s="35">
        <f>F867</f>
        <v>13783.942999999999</v>
      </c>
      <c r="G866" s="35">
        <f t="shared" si="434"/>
        <v>13783.942999999999</v>
      </c>
      <c r="H866" s="35">
        <f t="shared" si="435"/>
        <v>0</v>
      </c>
      <c r="I866" s="63">
        <f t="shared" si="435"/>
        <v>0</v>
      </c>
      <c r="J866" s="63">
        <f t="shared" si="435"/>
        <v>0</v>
      </c>
      <c r="K866" s="35">
        <f t="shared" si="435"/>
        <v>13783.942999999999</v>
      </c>
      <c r="L866" s="35">
        <f t="shared" si="435"/>
        <v>0</v>
      </c>
      <c r="M866" s="35">
        <f t="shared" si="435"/>
        <v>13783.942999999999</v>
      </c>
      <c r="N866" s="78">
        <f t="shared" si="422"/>
        <v>100</v>
      </c>
    </row>
    <row r="867" spans="1:14" ht="47.25" x14ac:dyDescent="0.25">
      <c r="A867" s="33" t="s">
        <v>101</v>
      </c>
      <c r="B867" s="33" t="s">
        <v>1396</v>
      </c>
      <c r="C867" s="33" t="s">
        <v>1332</v>
      </c>
      <c r="D867" s="33"/>
      <c r="E867" s="34" t="s">
        <v>1357</v>
      </c>
      <c r="F867" s="35">
        <f>F868</f>
        <v>13783.942999999999</v>
      </c>
      <c r="G867" s="35">
        <f t="shared" si="434"/>
        <v>13783.942999999999</v>
      </c>
      <c r="H867" s="35">
        <f t="shared" si="435"/>
        <v>0</v>
      </c>
      <c r="I867" s="63">
        <f t="shared" si="435"/>
        <v>0</v>
      </c>
      <c r="J867" s="63">
        <f t="shared" si="435"/>
        <v>0</v>
      </c>
      <c r="K867" s="35">
        <f t="shared" si="435"/>
        <v>13783.942999999999</v>
      </c>
      <c r="L867" s="35">
        <f t="shared" si="435"/>
        <v>0</v>
      </c>
      <c r="M867" s="35">
        <f t="shared" si="435"/>
        <v>13783.942999999999</v>
      </c>
      <c r="N867" s="78">
        <f t="shared" si="422"/>
        <v>100</v>
      </c>
    </row>
    <row r="868" spans="1:14" ht="31.5" x14ac:dyDescent="0.25">
      <c r="A868" s="33" t="s">
        <v>101</v>
      </c>
      <c r="B868" s="33" t="s">
        <v>1396</v>
      </c>
      <c r="C868" s="33" t="s">
        <v>1332</v>
      </c>
      <c r="D868" s="33" t="s">
        <v>220</v>
      </c>
      <c r="E868" s="34" t="s">
        <v>550</v>
      </c>
      <c r="F868" s="35">
        <f>F869</f>
        <v>13783.942999999999</v>
      </c>
      <c r="G868" s="35">
        <f t="shared" si="434"/>
        <v>13783.942999999999</v>
      </c>
      <c r="H868" s="35">
        <f t="shared" si="435"/>
        <v>0</v>
      </c>
      <c r="I868" s="63">
        <f t="shared" si="435"/>
        <v>0</v>
      </c>
      <c r="J868" s="63">
        <f t="shared" si="435"/>
        <v>0</v>
      </c>
      <c r="K868" s="35">
        <f t="shared" si="435"/>
        <v>13783.942999999999</v>
      </c>
      <c r="L868" s="35">
        <f t="shared" si="435"/>
        <v>0</v>
      </c>
      <c r="M868" s="35">
        <f t="shared" si="435"/>
        <v>13783.942999999999</v>
      </c>
      <c r="N868" s="78">
        <f t="shared" si="422"/>
        <v>100</v>
      </c>
    </row>
    <row r="869" spans="1:14" ht="110.25" x14ac:dyDescent="0.25">
      <c r="A869" s="33" t="s">
        <v>101</v>
      </c>
      <c r="B869" s="33" t="s">
        <v>1396</v>
      </c>
      <c r="C869" s="33" t="s">
        <v>1332</v>
      </c>
      <c r="D869" s="33" t="s">
        <v>823</v>
      </c>
      <c r="E869" s="34" t="s">
        <v>903</v>
      </c>
      <c r="F869" s="35">
        <v>13783.942999999999</v>
      </c>
      <c r="G869" s="35">
        <v>13783.942999999999</v>
      </c>
      <c r="H869" s="35">
        <v>0</v>
      </c>
      <c r="I869" s="63">
        <v>0</v>
      </c>
      <c r="J869" s="63">
        <v>0</v>
      </c>
      <c r="K869" s="35">
        <f>G869</f>
        <v>13783.942999999999</v>
      </c>
      <c r="L869" s="35">
        <f>H869</f>
        <v>0</v>
      </c>
      <c r="M869" s="35">
        <v>13783.942999999999</v>
      </c>
      <c r="N869" s="78">
        <f t="shared" si="422"/>
        <v>100</v>
      </c>
    </row>
    <row r="870" spans="1:14" ht="47.25" x14ac:dyDescent="0.25">
      <c r="A870" s="33" t="s">
        <v>101</v>
      </c>
      <c r="B870" s="33" t="s">
        <v>1396</v>
      </c>
      <c r="C870" s="33" t="s">
        <v>833</v>
      </c>
      <c r="D870" s="33"/>
      <c r="E870" s="34" t="s">
        <v>1003</v>
      </c>
      <c r="F870" s="35">
        <f>F871</f>
        <v>4467.5</v>
      </c>
      <c r="G870" s="35">
        <f t="shared" ref="G870" si="436">G871</f>
        <v>7467.5</v>
      </c>
      <c r="H870" s="35">
        <f t="shared" ref="H870:M870" si="437">H871</f>
        <v>852.13674000000003</v>
      </c>
      <c r="I870" s="63">
        <f t="shared" si="437"/>
        <v>3000</v>
      </c>
      <c r="J870" s="63">
        <f t="shared" si="437"/>
        <v>0</v>
      </c>
      <c r="K870" s="35">
        <f t="shared" si="437"/>
        <v>0</v>
      </c>
      <c r="L870" s="35">
        <f t="shared" si="437"/>
        <v>0</v>
      </c>
      <c r="M870" s="35">
        <f t="shared" si="437"/>
        <v>5367.3829999999998</v>
      </c>
      <c r="N870" s="78">
        <f t="shared" si="422"/>
        <v>71.87657181118179</v>
      </c>
    </row>
    <row r="871" spans="1:14" ht="63" x14ac:dyDescent="0.25">
      <c r="A871" s="33" t="s">
        <v>101</v>
      </c>
      <c r="B871" s="33" t="s">
        <v>1396</v>
      </c>
      <c r="C871" s="33" t="s">
        <v>835</v>
      </c>
      <c r="D871" s="33"/>
      <c r="E871" s="34" t="s">
        <v>1005</v>
      </c>
      <c r="F871" s="35">
        <f>F872+F877+F880</f>
        <v>4467.5</v>
      </c>
      <c r="G871" s="35">
        <f t="shared" ref="G871" si="438">G872+G877+G880</f>
        <v>7467.5</v>
      </c>
      <c r="H871" s="35">
        <f t="shared" ref="H871:M871" si="439">H872+H877+H880</f>
        <v>852.13674000000003</v>
      </c>
      <c r="I871" s="63">
        <f t="shared" si="439"/>
        <v>3000</v>
      </c>
      <c r="J871" s="63">
        <f t="shared" si="439"/>
        <v>0</v>
      </c>
      <c r="K871" s="35">
        <f t="shared" si="439"/>
        <v>0</v>
      </c>
      <c r="L871" s="35">
        <f t="shared" si="439"/>
        <v>0</v>
      </c>
      <c r="M871" s="35">
        <f t="shared" si="439"/>
        <v>5367.3829999999998</v>
      </c>
      <c r="N871" s="78">
        <f t="shared" si="422"/>
        <v>71.87657181118179</v>
      </c>
    </row>
    <row r="872" spans="1:14" ht="31.5" x14ac:dyDescent="0.25">
      <c r="A872" s="33" t="s">
        <v>101</v>
      </c>
      <c r="B872" s="33" t="s">
        <v>1396</v>
      </c>
      <c r="C872" s="33" t="s">
        <v>826</v>
      </c>
      <c r="D872" s="33"/>
      <c r="E872" s="34" t="s">
        <v>1006</v>
      </c>
      <c r="F872" s="35">
        <f>F873+F875</f>
        <v>1150.7</v>
      </c>
      <c r="G872" s="35">
        <f>G873+G875</f>
        <v>1150.7</v>
      </c>
      <c r="H872" s="35">
        <f t="shared" ref="H872:M872" si="440">H873+H875</f>
        <v>852.13674000000003</v>
      </c>
      <c r="I872" s="63">
        <f t="shared" si="440"/>
        <v>0</v>
      </c>
      <c r="J872" s="63">
        <f t="shared" si="440"/>
        <v>0</v>
      </c>
      <c r="K872" s="35">
        <f t="shared" si="440"/>
        <v>0</v>
      </c>
      <c r="L872" s="35">
        <f t="shared" si="440"/>
        <v>0</v>
      </c>
      <c r="M872" s="35">
        <f t="shared" si="440"/>
        <v>1150.664</v>
      </c>
      <c r="N872" s="78">
        <f t="shared" si="422"/>
        <v>99.996871469540267</v>
      </c>
    </row>
    <row r="873" spans="1:14" ht="31.5" x14ac:dyDescent="0.25">
      <c r="A873" s="33" t="s">
        <v>101</v>
      </c>
      <c r="B873" s="33" t="s">
        <v>1396</v>
      </c>
      <c r="C873" s="33" t="s">
        <v>826</v>
      </c>
      <c r="D873" s="33" t="s">
        <v>1111</v>
      </c>
      <c r="E873" s="34" t="s">
        <v>542</v>
      </c>
      <c r="F873" s="35">
        <f t="shared" ref="F873:M873" si="441">F874</f>
        <v>45.2</v>
      </c>
      <c r="G873" s="35">
        <f t="shared" si="441"/>
        <v>45.2</v>
      </c>
      <c r="H873" s="35">
        <f t="shared" si="441"/>
        <v>33.900030000000001</v>
      </c>
      <c r="I873" s="63">
        <f t="shared" si="441"/>
        <v>0</v>
      </c>
      <c r="J873" s="63">
        <f t="shared" si="441"/>
        <v>0</v>
      </c>
      <c r="K873" s="35">
        <f t="shared" si="441"/>
        <v>0</v>
      </c>
      <c r="L873" s="35">
        <f t="shared" si="441"/>
        <v>0</v>
      </c>
      <c r="M873" s="35">
        <f t="shared" si="441"/>
        <v>45.198</v>
      </c>
      <c r="N873" s="78">
        <f t="shared" si="422"/>
        <v>99.995575221238937</v>
      </c>
    </row>
    <row r="874" spans="1:14" ht="31.5" x14ac:dyDescent="0.25">
      <c r="A874" s="33" t="s">
        <v>101</v>
      </c>
      <c r="B874" s="33" t="s">
        <v>1396</v>
      </c>
      <c r="C874" s="33" t="s">
        <v>826</v>
      </c>
      <c r="D874" s="33" t="s">
        <v>1112</v>
      </c>
      <c r="E874" s="34" t="s">
        <v>543</v>
      </c>
      <c r="F874" s="35">
        <v>45.2</v>
      </c>
      <c r="G874" s="35">
        <v>45.2</v>
      </c>
      <c r="H874" s="35">
        <v>33.900030000000001</v>
      </c>
      <c r="I874" s="63">
        <v>0</v>
      </c>
      <c r="J874" s="63">
        <v>0</v>
      </c>
      <c r="K874" s="35">
        <v>0</v>
      </c>
      <c r="L874" s="35">
        <v>0</v>
      </c>
      <c r="M874" s="35">
        <v>45.198</v>
      </c>
      <c r="N874" s="78">
        <f t="shared" si="422"/>
        <v>99.995575221238937</v>
      </c>
    </row>
    <row r="875" spans="1:14" ht="31.5" x14ac:dyDescent="0.25">
      <c r="A875" s="33" t="s">
        <v>101</v>
      </c>
      <c r="B875" s="33" t="s">
        <v>1396</v>
      </c>
      <c r="C875" s="33" t="s">
        <v>826</v>
      </c>
      <c r="D875" s="33" t="s">
        <v>18</v>
      </c>
      <c r="E875" s="34" t="s">
        <v>552</v>
      </c>
      <c r="F875" s="35">
        <f t="shared" ref="F875:M875" si="442">F876</f>
        <v>1105.5</v>
      </c>
      <c r="G875" s="35">
        <f t="shared" si="442"/>
        <v>1105.5</v>
      </c>
      <c r="H875" s="35">
        <f t="shared" si="442"/>
        <v>818.23671000000002</v>
      </c>
      <c r="I875" s="63">
        <f t="shared" si="442"/>
        <v>0</v>
      </c>
      <c r="J875" s="63">
        <f t="shared" si="442"/>
        <v>0</v>
      </c>
      <c r="K875" s="35">
        <f t="shared" si="442"/>
        <v>0</v>
      </c>
      <c r="L875" s="35">
        <f t="shared" si="442"/>
        <v>0</v>
      </c>
      <c r="M875" s="35">
        <f t="shared" si="442"/>
        <v>1105.4659999999999</v>
      </c>
      <c r="N875" s="78">
        <f t="shared" si="422"/>
        <v>99.996924468566249</v>
      </c>
    </row>
    <row r="876" spans="1:14" x14ac:dyDescent="0.25">
      <c r="A876" s="33" t="s">
        <v>101</v>
      </c>
      <c r="B876" s="33" t="s">
        <v>1396</v>
      </c>
      <c r="C876" s="33" t="s">
        <v>826</v>
      </c>
      <c r="D876" s="33" t="s">
        <v>30</v>
      </c>
      <c r="E876" s="34" t="s">
        <v>554</v>
      </c>
      <c r="F876" s="35">
        <v>1105.5</v>
      </c>
      <c r="G876" s="35">
        <v>1105.5</v>
      </c>
      <c r="H876" s="35">
        <v>818.23671000000002</v>
      </c>
      <c r="I876" s="63">
        <v>0</v>
      </c>
      <c r="J876" s="63">
        <v>0</v>
      </c>
      <c r="K876" s="35">
        <v>0</v>
      </c>
      <c r="L876" s="35">
        <v>0</v>
      </c>
      <c r="M876" s="35">
        <v>1105.4659999999999</v>
      </c>
      <c r="N876" s="78">
        <f t="shared" si="422"/>
        <v>99.996924468566249</v>
      </c>
    </row>
    <row r="877" spans="1:14" ht="31.5" x14ac:dyDescent="0.25">
      <c r="A877" s="33" t="s">
        <v>101</v>
      </c>
      <c r="B877" s="33" t="s">
        <v>1396</v>
      </c>
      <c r="C877" s="33" t="s">
        <v>827</v>
      </c>
      <c r="D877" s="33"/>
      <c r="E877" s="34" t="s">
        <v>1007</v>
      </c>
      <c r="F877" s="35">
        <f t="shared" ref="F877:M878" si="443">F878</f>
        <v>3316.8</v>
      </c>
      <c r="G877" s="35">
        <f t="shared" si="443"/>
        <v>8.1000000000000003E-2</v>
      </c>
      <c r="H877" s="35">
        <f t="shared" si="443"/>
        <v>0</v>
      </c>
      <c r="I877" s="63">
        <f t="shared" si="443"/>
        <v>0</v>
      </c>
      <c r="J877" s="63">
        <f t="shared" si="443"/>
        <v>0</v>
      </c>
      <c r="K877" s="35">
        <f t="shared" si="443"/>
        <v>0</v>
      </c>
      <c r="L877" s="35">
        <f t="shared" si="443"/>
        <v>0</v>
      </c>
      <c r="M877" s="35">
        <f t="shared" si="443"/>
        <v>0</v>
      </c>
      <c r="N877" s="78">
        <f t="shared" si="422"/>
        <v>0</v>
      </c>
    </row>
    <row r="878" spans="1:14" ht="31.5" x14ac:dyDescent="0.25">
      <c r="A878" s="33" t="s">
        <v>101</v>
      </c>
      <c r="B878" s="33" t="s">
        <v>1396</v>
      </c>
      <c r="C878" s="33" t="s">
        <v>827</v>
      </c>
      <c r="D878" s="33" t="s">
        <v>18</v>
      </c>
      <c r="E878" s="34" t="s">
        <v>552</v>
      </c>
      <c r="F878" s="35">
        <f t="shared" si="443"/>
        <v>3316.8</v>
      </c>
      <c r="G878" s="35">
        <f t="shared" si="443"/>
        <v>8.1000000000000003E-2</v>
      </c>
      <c r="H878" s="35">
        <f t="shared" si="443"/>
        <v>0</v>
      </c>
      <c r="I878" s="63">
        <f t="shared" si="443"/>
        <v>0</v>
      </c>
      <c r="J878" s="63">
        <f t="shared" si="443"/>
        <v>0</v>
      </c>
      <c r="K878" s="35">
        <f t="shared" si="443"/>
        <v>0</v>
      </c>
      <c r="L878" s="35">
        <f t="shared" si="443"/>
        <v>0</v>
      </c>
      <c r="M878" s="35">
        <f t="shared" si="443"/>
        <v>0</v>
      </c>
      <c r="N878" s="78">
        <f t="shared" si="422"/>
        <v>0</v>
      </c>
    </row>
    <row r="879" spans="1:14" x14ac:dyDescent="0.25">
      <c r="A879" s="33" t="s">
        <v>101</v>
      </c>
      <c r="B879" s="33" t="s">
        <v>1396</v>
      </c>
      <c r="C879" s="33" t="s">
        <v>827</v>
      </c>
      <c r="D879" s="33" t="s">
        <v>30</v>
      </c>
      <c r="E879" s="34" t="s">
        <v>554</v>
      </c>
      <c r="F879" s="35">
        <f>3615.3-298.5</f>
        <v>3316.8</v>
      </c>
      <c r="G879" s="35">
        <v>8.1000000000000003E-2</v>
      </c>
      <c r="H879" s="35">
        <v>0</v>
      </c>
      <c r="I879" s="63">
        <v>0</v>
      </c>
      <c r="J879" s="63">
        <v>0</v>
      </c>
      <c r="K879" s="35">
        <v>0</v>
      </c>
      <c r="L879" s="35">
        <v>0</v>
      </c>
      <c r="M879" s="35">
        <v>0</v>
      </c>
      <c r="N879" s="78">
        <f t="shared" si="422"/>
        <v>0</v>
      </c>
    </row>
    <row r="880" spans="1:14" ht="63" x14ac:dyDescent="0.25">
      <c r="A880" s="33" t="s">
        <v>101</v>
      </c>
      <c r="B880" s="33" t="s">
        <v>1396</v>
      </c>
      <c r="C880" s="33" t="s">
        <v>1862</v>
      </c>
      <c r="D880" s="33"/>
      <c r="E880" s="34" t="s">
        <v>1457</v>
      </c>
      <c r="F880" s="35">
        <f>F881</f>
        <v>0</v>
      </c>
      <c r="G880" s="35">
        <f>G881</f>
        <v>6316.7190000000001</v>
      </c>
      <c r="H880" s="35">
        <f t="shared" ref="H880:M881" si="444">H881</f>
        <v>0</v>
      </c>
      <c r="I880" s="63">
        <f t="shared" si="444"/>
        <v>3000</v>
      </c>
      <c r="J880" s="63">
        <f t="shared" si="444"/>
        <v>0</v>
      </c>
      <c r="K880" s="35">
        <f t="shared" si="444"/>
        <v>0</v>
      </c>
      <c r="L880" s="35">
        <f t="shared" si="444"/>
        <v>0</v>
      </c>
      <c r="M880" s="35">
        <f t="shared" si="444"/>
        <v>4216.7190000000001</v>
      </c>
      <c r="N880" s="78">
        <f t="shared" si="422"/>
        <v>66.754892848645</v>
      </c>
    </row>
    <row r="881" spans="1:14" ht="31.5" x14ac:dyDescent="0.25">
      <c r="A881" s="33" t="s">
        <v>101</v>
      </c>
      <c r="B881" s="33" t="s">
        <v>1396</v>
      </c>
      <c r="C881" s="33" t="s">
        <v>1862</v>
      </c>
      <c r="D881" s="33" t="s">
        <v>18</v>
      </c>
      <c r="E881" s="34" t="s">
        <v>552</v>
      </c>
      <c r="F881" s="35">
        <f>F882</f>
        <v>0</v>
      </c>
      <c r="G881" s="35">
        <f>G882</f>
        <v>6316.7190000000001</v>
      </c>
      <c r="H881" s="35">
        <f t="shared" si="444"/>
        <v>0</v>
      </c>
      <c r="I881" s="63">
        <f t="shared" si="444"/>
        <v>3000</v>
      </c>
      <c r="J881" s="63">
        <f t="shared" si="444"/>
        <v>0</v>
      </c>
      <c r="K881" s="35">
        <f t="shared" si="444"/>
        <v>0</v>
      </c>
      <c r="L881" s="35">
        <f t="shared" si="444"/>
        <v>0</v>
      </c>
      <c r="M881" s="35">
        <f t="shared" si="444"/>
        <v>4216.7190000000001</v>
      </c>
      <c r="N881" s="78">
        <f t="shared" si="422"/>
        <v>66.754892848645</v>
      </c>
    </row>
    <row r="882" spans="1:14" x14ac:dyDescent="0.25">
      <c r="A882" s="33" t="s">
        <v>101</v>
      </c>
      <c r="B882" s="33" t="s">
        <v>1396</v>
      </c>
      <c r="C882" s="33" t="s">
        <v>1862</v>
      </c>
      <c r="D882" s="33" t="s">
        <v>30</v>
      </c>
      <c r="E882" s="34" t="s">
        <v>554</v>
      </c>
      <c r="F882" s="35">
        <v>0</v>
      </c>
      <c r="G882" s="35">
        <v>6316.7190000000001</v>
      </c>
      <c r="H882" s="35">
        <v>0</v>
      </c>
      <c r="I882" s="63">
        <v>3000</v>
      </c>
      <c r="J882" s="63">
        <v>0</v>
      </c>
      <c r="K882" s="35">
        <v>0</v>
      </c>
      <c r="L882" s="35">
        <v>0</v>
      </c>
      <c r="M882" s="35">
        <v>4216.7190000000001</v>
      </c>
      <c r="N882" s="78">
        <f t="shared" si="422"/>
        <v>66.754892848645</v>
      </c>
    </row>
    <row r="883" spans="1:14" ht="31.5" x14ac:dyDescent="0.25">
      <c r="A883" s="33" t="s">
        <v>101</v>
      </c>
      <c r="B883" s="33" t="s">
        <v>1396</v>
      </c>
      <c r="C883" s="33" t="s">
        <v>1122</v>
      </c>
      <c r="D883" s="33"/>
      <c r="E883" s="34" t="s">
        <v>1885</v>
      </c>
      <c r="F883" s="35">
        <f t="shared" ref="F883:M884" si="445">F884</f>
        <v>1040</v>
      </c>
      <c r="G883" s="35">
        <f t="shared" si="445"/>
        <v>1040</v>
      </c>
      <c r="H883" s="35">
        <f t="shared" si="445"/>
        <v>1040</v>
      </c>
      <c r="I883" s="63">
        <f t="shared" si="445"/>
        <v>0</v>
      </c>
      <c r="J883" s="63">
        <f t="shared" si="445"/>
        <v>0</v>
      </c>
      <c r="K883" s="35">
        <f t="shared" si="445"/>
        <v>0</v>
      </c>
      <c r="L883" s="35">
        <f t="shared" si="445"/>
        <v>0</v>
      </c>
      <c r="M883" s="35">
        <f t="shared" si="445"/>
        <v>1040</v>
      </c>
      <c r="N883" s="78">
        <f t="shared" si="422"/>
        <v>100</v>
      </c>
    </row>
    <row r="884" spans="1:14" x14ac:dyDescent="0.25">
      <c r="A884" s="33" t="s">
        <v>101</v>
      </c>
      <c r="B884" s="33" t="s">
        <v>1396</v>
      </c>
      <c r="C884" s="33" t="s">
        <v>1143</v>
      </c>
      <c r="D884" s="33"/>
      <c r="E884" s="34" t="s">
        <v>1270</v>
      </c>
      <c r="F884" s="35">
        <f t="shared" si="445"/>
        <v>1040</v>
      </c>
      <c r="G884" s="35">
        <f t="shared" si="445"/>
        <v>1040</v>
      </c>
      <c r="H884" s="35">
        <f t="shared" si="445"/>
        <v>1040</v>
      </c>
      <c r="I884" s="63">
        <f t="shared" si="445"/>
        <v>0</v>
      </c>
      <c r="J884" s="63">
        <f t="shared" si="445"/>
        <v>0</v>
      </c>
      <c r="K884" s="35">
        <f t="shared" si="445"/>
        <v>0</v>
      </c>
      <c r="L884" s="35">
        <f t="shared" si="445"/>
        <v>0</v>
      </c>
      <c r="M884" s="35">
        <f t="shared" si="445"/>
        <v>1040</v>
      </c>
      <c r="N884" s="78">
        <f t="shared" si="422"/>
        <v>100</v>
      </c>
    </row>
    <row r="885" spans="1:14" x14ac:dyDescent="0.25">
      <c r="A885" s="33" t="s">
        <v>101</v>
      </c>
      <c r="B885" s="33" t="s">
        <v>1396</v>
      </c>
      <c r="C885" s="33" t="s">
        <v>1349</v>
      </c>
      <c r="D885" s="33"/>
      <c r="E885" s="34" t="s">
        <v>1350</v>
      </c>
      <c r="F885" s="35">
        <f>F886+F888</f>
        <v>1040</v>
      </c>
      <c r="G885" s="35">
        <f>G886+G888</f>
        <v>1040</v>
      </c>
      <c r="H885" s="35">
        <f t="shared" ref="H885:M885" si="446">H886+H888</f>
        <v>1040</v>
      </c>
      <c r="I885" s="63">
        <f t="shared" si="446"/>
        <v>0</v>
      </c>
      <c r="J885" s="63">
        <f t="shared" si="446"/>
        <v>0</v>
      </c>
      <c r="K885" s="35">
        <f t="shared" si="446"/>
        <v>0</v>
      </c>
      <c r="L885" s="35">
        <f t="shared" si="446"/>
        <v>0</v>
      </c>
      <c r="M885" s="35">
        <f t="shared" si="446"/>
        <v>1040</v>
      </c>
      <c r="N885" s="78">
        <f t="shared" si="422"/>
        <v>100</v>
      </c>
    </row>
    <row r="886" spans="1:14" ht="31.5" x14ac:dyDescent="0.25">
      <c r="A886" s="33" t="s">
        <v>101</v>
      </c>
      <c r="B886" s="33" t="s">
        <v>1396</v>
      </c>
      <c r="C886" s="33" t="s">
        <v>1349</v>
      </c>
      <c r="D886" s="33" t="s">
        <v>1111</v>
      </c>
      <c r="E886" s="34" t="s">
        <v>542</v>
      </c>
      <c r="F886" s="35">
        <f t="shared" ref="F886:M886" si="447">F887</f>
        <v>32</v>
      </c>
      <c r="G886" s="35">
        <f t="shared" si="447"/>
        <v>32</v>
      </c>
      <c r="H886" s="35">
        <f t="shared" si="447"/>
        <v>32</v>
      </c>
      <c r="I886" s="63">
        <f t="shared" si="447"/>
        <v>0</v>
      </c>
      <c r="J886" s="63">
        <f t="shared" si="447"/>
        <v>0</v>
      </c>
      <c r="K886" s="35">
        <f t="shared" si="447"/>
        <v>0</v>
      </c>
      <c r="L886" s="35">
        <f t="shared" si="447"/>
        <v>0</v>
      </c>
      <c r="M886" s="35">
        <f t="shared" si="447"/>
        <v>32</v>
      </c>
      <c r="N886" s="78">
        <f t="shared" si="422"/>
        <v>100</v>
      </c>
    </row>
    <row r="887" spans="1:14" ht="31.5" x14ac:dyDescent="0.25">
      <c r="A887" s="33" t="s">
        <v>101</v>
      </c>
      <c r="B887" s="33" t="s">
        <v>1396</v>
      </c>
      <c r="C887" s="33" t="s">
        <v>1349</v>
      </c>
      <c r="D887" s="33" t="s">
        <v>1112</v>
      </c>
      <c r="E887" s="34" t="s">
        <v>543</v>
      </c>
      <c r="F887" s="35">
        <v>32</v>
      </c>
      <c r="G887" s="35">
        <v>32</v>
      </c>
      <c r="H887" s="35">
        <v>32</v>
      </c>
      <c r="I887" s="63">
        <v>0</v>
      </c>
      <c r="J887" s="63">
        <v>0</v>
      </c>
      <c r="K887" s="35">
        <v>0</v>
      </c>
      <c r="L887" s="35">
        <v>0</v>
      </c>
      <c r="M887" s="35">
        <v>32</v>
      </c>
      <c r="N887" s="78">
        <f t="shared" si="422"/>
        <v>100</v>
      </c>
    </row>
    <row r="888" spans="1:14" ht="31.5" x14ac:dyDescent="0.25">
      <c r="A888" s="33" t="s">
        <v>101</v>
      </c>
      <c r="B888" s="33" t="s">
        <v>1396</v>
      </c>
      <c r="C888" s="33" t="s">
        <v>1349</v>
      </c>
      <c r="D888" s="33" t="s">
        <v>18</v>
      </c>
      <c r="E888" s="34" t="s">
        <v>552</v>
      </c>
      <c r="F888" s="35">
        <f t="shared" ref="F888:M888" si="448">F889</f>
        <v>1008</v>
      </c>
      <c r="G888" s="35">
        <f t="shared" si="448"/>
        <v>1008</v>
      </c>
      <c r="H888" s="35">
        <f t="shared" si="448"/>
        <v>1008</v>
      </c>
      <c r="I888" s="63">
        <f t="shared" si="448"/>
        <v>0</v>
      </c>
      <c r="J888" s="63">
        <f t="shared" si="448"/>
        <v>0</v>
      </c>
      <c r="K888" s="35">
        <f t="shared" si="448"/>
        <v>0</v>
      </c>
      <c r="L888" s="35">
        <f t="shared" si="448"/>
        <v>0</v>
      </c>
      <c r="M888" s="35">
        <f t="shared" si="448"/>
        <v>1008</v>
      </c>
      <c r="N888" s="78">
        <f t="shared" si="422"/>
        <v>100</v>
      </c>
    </row>
    <row r="889" spans="1:14" x14ac:dyDescent="0.25">
      <c r="A889" s="33" t="s">
        <v>101</v>
      </c>
      <c r="B889" s="33" t="s">
        <v>1396</v>
      </c>
      <c r="C889" s="33" t="s">
        <v>1349</v>
      </c>
      <c r="D889" s="33" t="s">
        <v>30</v>
      </c>
      <c r="E889" s="34" t="s">
        <v>554</v>
      </c>
      <c r="F889" s="35">
        <v>1008</v>
      </c>
      <c r="G889" s="35">
        <v>1008</v>
      </c>
      <c r="H889" s="35">
        <v>1008</v>
      </c>
      <c r="I889" s="63">
        <v>0</v>
      </c>
      <c r="J889" s="63">
        <v>0</v>
      </c>
      <c r="K889" s="35">
        <v>0</v>
      </c>
      <c r="L889" s="35">
        <v>0</v>
      </c>
      <c r="M889" s="35">
        <v>1008</v>
      </c>
      <c r="N889" s="78">
        <f t="shared" si="422"/>
        <v>100</v>
      </c>
    </row>
    <row r="890" spans="1:14" s="32" customFormat="1" ht="31.5" x14ac:dyDescent="0.25">
      <c r="A890" s="29" t="s">
        <v>101</v>
      </c>
      <c r="B890" s="29" t="s">
        <v>1404</v>
      </c>
      <c r="C890" s="29"/>
      <c r="D890" s="29"/>
      <c r="E890" s="30" t="s">
        <v>908</v>
      </c>
      <c r="F890" s="31">
        <f>F891+F903</f>
        <v>13377.541000000001</v>
      </c>
      <c r="G890" s="31">
        <f>G891+G903</f>
        <v>13377.541000000001</v>
      </c>
      <c r="H890" s="31">
        <f t="shared" ref="H890:M890" si="449">H891+H903</f>
        <v>10272.836309999999</v>
      </c>
      <c r="I890" s="62">
        <f t="shared" si="449"/>
        <v>0</v>
      </c>
      <c r="J890" s="62">
        <f t="shared" si="449"/>
        <v>0</v>
      </c>
      <c r="K890" s="31">
        <f t="shared" si="449"/>
        <v>0</v>
      </c>
      <c r="L890" s="31">
        <f t="shared" si="449"/>
        <v>0</v>
      </c>
      <c r="M890" s="31">
        <f t="shared" si="449"/>
        <v>13373.56647</v>
      </c>
      <c r="N890" s="79">
        <f t="shared" si="422"/>
        <v>99.970289532283985</v>
      </c>
    </row>
    <row r="891" spans="1:14" ht="31.5" x14ac:dyDescent="0.25">
      <c r="A891" s="33" t="s">
        <v>101</v>
      </c>
      <c r="B891" s="33" t="s">
        <v>1404</v>
      </c>
      <c r="C891" s="33" t="s">
        <v>107</v>
      </c>
      <c r="D891" s="33"/>
      <c r="E891" s="34" t="s">
        <v>940</v>
      </c>
      <c r="F891" s="35">
        <f t="shared" ref="F891:M892" si="450">F892</f>
        <v>13321.541000000001</v>
      </c>
      <c r="G891" s="35">
        <f t="shared" si="450"/>
        <v>13321.541000000001</v>
      </c>
      <c r="H891" s="35">
        <f t="shared" si="450"/>
        <v>10216.836309999999</v>
      </c>
      <c r="I891" s="63">
        <f t="shared" si="450"/>
        <v>0</v>
      </c>
      <c r="J891" s="63">
        <f t="shared" si="450"/>
        <v>0</v>
      </c>
      <c r="K891" s="35">
        <f t="shared" si="450"/>
        <v>0</v>
      </c>
      <c r="L891" s="35">
        <f t="shared" si="450"/>
        <v>0</v>
      </c>
      <c r="M891" s="35">
        <f t="shared" si="450"/>
        <v>13317.56647</v>
      </c>
      <c r="N891" s="78">
        <f t="shared" si="422"/>
        <v>99.970164637859824</v>
      </c>
    </row>
    <row r="892" spans="1:14" ht="47.25" x14ac:dyDescent="0.25">
      <c r="A892" s="33" t="s">
        <v>101</v>
      </c>
      <c r="B892" s="33" t="s">
        <v>1404</v>
      </c>
      <c r="C892" s="33" t="s">
        <v>108</v>
      </c>
      <c r="D892" s="33"/>
      <c r="E892" s="34" t="s">
        <v>960</v>
      </c>
      <c r="F892" s="35">
        <f t="shared" si="450"/>
        <v>13321.541000000001</v>
      </c>
      <c r="G892" s="35">
        <f t="shared" si="450"/>
        <v>13321.541000000001</v>
      </c>
      <c r="H892" s="35">
        <f t="shared" si="450"/>
        <v>10216.836309999999</v>
      </c>
      <c r="I892" s="63">
        <f t="shared" si="450"/>
        <v>0</v>
      </c>
      <c r="J892" s="63">
        <f t="shared" si="450"/>
        <v>0</v>
      </c>
      <c r="K892" s="35">
        <f t="shared" si="450"/>
        <v>0</v>
      </c>
      <c r="L892" s="35">
        <f t="shared" si="450"/>
        <v>0</v>
      </c>
      <c r="M892" s="35">
        <f t="shared" si="450"/>
        <v>13317.56647</v>
      </c>
      <c r="N892" s="78">
        <f t="shared" si="422"/>
        <v>99.970164637859824</v>
      </c>
    </row>
    <row r="893" spans="1:14" ht="47.25" x14ac:dyDescent="0.25">
      <c r="A893" s="33" t="s">
        <v>101</v>
      </c>
      <c r="B893" s="33" t="s">
        <v>1404</v>
      </c>
      <c r="C893" s="33" t="s">
        <v>866</v>
      </c>
      <c r="D893" s="33"/>
      <c r="E893" s="34" t="s">
        <v>961</v>
      </c>
      <c r="F893" s="35">
        <f>F894+F897+F900</f>
        <v>13321.541000000001</v>
      </c>
      <c r="G893" s="35">
        <f>G894+G897+G900</f>
        <v>13321.541000000001</v>
      </c>
      <c r="H893" s="35">
        <f t="shared" ref="H893:M893" si="451">H894+H897+H900</f>
        <v>10216.836309999999</v>
      </c>
      <c r="I893" s="63">
        <f t="shared" si="451"/>
        <v>0</v>
      </c>
      <c r="J893" s="63">
        <f t="shared" si="451"/>
        <v>0</v>
      </c>
      <c r="K893" s="35">
        <f t="shared" si="451"/>
        <v>0</v>
      </c>
      <c r="L893" s="35">
        <f t="shared" si="451"/>
        <v>0</v>
      </c>
      <c r="M893" s="35">
        <f t="shared" si="451"/>
        <v>13317.56647</v>
      </c>
      <c r="N893" s="78">
        <f t="shared" si="422"/>
        <v>99.970164637859824</v>
      </c>
    </row>
    <row r="894" spans="1:14" ht="47.25" x14ac:dyDescent="0.25">
      <c r="A894" s="33" t="s">
        <v>101</v>
      </c>
      <c r="B894" s="33" t="s">
        <v>1404</v>
      </c>
      <c r="C894" s="33" t="s">
        <v>863</v>
      </c>
      <c r="D894" s="33"/>
      <c r="E894" s="34" t="s">
        <v>589</v>
      </c>
      <c r="F894" s="35">
        <f t="shared" ref="F894:M895" si="452">F895</f>
        <v>12931.7</v>
      </c>
      <c r="G894" s="35">
        <f t="shared" si="452"/>
        <v>12931.7</v>
      </c>
      <c r="H894" s="35">
        <f t="shared" si="452"/>
        <v>9975.2073099999998</v>
      </c>
      <c r="I894" s="63">
        <f t="shared" si="452"/>
        <v>0</v>
      </c>
      <c r="J894" s="63">
        <f t="shared" si="452"/>
        <v>0</v>
      </c>
      <c r="K894" s="35">
        <f t="shared" si="452"/>
        <v>0</v>
      </c>
      <c r="L894" s="35">
        <f t="shared" si="452"/>
        <v>0</v>
      </c>
      <c r="M894" s="35">
        <f t="shared" si="452"/>
        <v>12927.725469999999</v>
      </c>
      <c r="N894" s="78">
        <f t="shared" si="422"/>
        <v>99.969265216483521</v>
      </c>
    </row>
    <row r="895" spans="1:14" ht="31.5" x14ac:dyDescent="0.25">
      <c r="A895" s="33" t="s">
        <v>101</v>
      </c>
      <c r="B895" s="33" t="s">
        <v>1404</v>
      </c>
      <c r="C895" s="33" t="s">
        <v>863</v>
      </c>
      <c r="D895" s="33" t="s">
        <v>18</v>
      </c>
      <c r="E895" s="34" t="s">
        <v>552</v>
      </c>
      <c r="F895" s="35">
        <f t="shared" si="452"/>
        <v>12931.7</v>
      </c>
      <c r="G895" s="35">
        <f t="shared" si="452"/>
        <v>12931.7</v>
      </c>
      <c r="H895" s="35">
        <f t="shared" si="452"/>
        <v>9975.2073099999998</v>
      </c>
      <c r="I895" s="63">
        <f t="shared" si="452"/>
        <v>0</v>
      </c>
      <c r="J895" s="63">
        <f t="shared" si="452"/>
        <v>0</v>
      </c>
      <c r="K895" s="35">
        <f t="shared" si="452"/>
        <v>0</v>
      </c>
      <c r="L895" s="35">
        <f t="shared" si="452"/>
        <v>0</v>
      </c>
      <c r="M895" s="35">
        <f t="shared" si="452"/>
        <v>12927.725469999999</v>
      </c>
      <c r="N895" s="78">
        <f t="shared" si="422"/>
        <v>99.969265216483521</v>
      </c>
    </row>
    <row r="896" spans="1:14" x14ac:dyDescent="0.25">
      <c r="A896" s="33" t="s">
        <v>101</v>
      </c>
      <c r="B896" s="33" t="s">
        <v>1404</v>
      </c>
      <c r="C896" s="33" t="s">
        <v>863</v>
      </c>
      <c r="D896" s="33" t="s">
        <v>30</v>
      </c>
      <c r="E896" s="34" t="s">
        <v>554</v>
      </c>
      <c r="F896" s="35">
        <v>12931.7</v>
      </c>
      <c r="G896" s="35">
        <v>12931.7</v>
      </c>
      <c r="H896" s="35">
        <v>9975.2073099999998</v>
      </c>
      <c r="I896" s="63">
        <v>0</v>
      </c>
      <c r="J896" s="63">
        <v>0</v>
      </c>
      <c r="K896" s="35">
        <v>0</v>
      </c>
      <c r="L896" s="35">
        <v>0</v>
      </c>
      <c r="M896" s="35">
        <v>12927.725469999999</v>
      </c>
      <c r="N896" s="78">
        <f t="shared" si="422"/>
        <v>99.969265216483521</v>
      </c>
    </row>
    <row r="897" spans="1:14" x14ac:dyDescent="0.25">
      <c r="A897" s="33" t="s">
        <v>101</v>
      </c>
      <c r="B897" s="33" t="s">
        <v>1404</v>
      </c>
      <c r="C897" s="33" t="s">
        <v>864</v>
      </c>
      <c r="D897" s="33"/>
      <c r="E897" s="34" t="s">
        <v>613</v>
      </c>
      <c r="F897" s="35">
        <f t="shared" ref="F897:M898" si="453">F898</f>
        <v>202.941</v>
      </c>
      <c r="G897" s="35">
        <f t="shared" si="453"/>
        <v>202.941</v>
      </c>
      <c r="H897" s="35">
        <f t="shared" si="453"/>
        <v>101.46899999999999</v>
      </c>
      <c r="I897" s="63">
        <f t="shared" si="453"/>
        <v>0</v>
      </c>
      <c r="J897" s="63">
        <f t="shared" si="453"/>
        <v>0</v>
      </c>
      <c r="K897" s="35">
        <f t="shared" si="453"/>
        <v>0</v>
      </c>
      <c r="L897" s="35">
        <f t="shared" si="453"/>
        <v>0</v>
      </c>
      <c r="M897" s="35">
        <f t="shared" si="453"/>
        <v>202.941</v>
      </c>
      <c r="N897" s="78">
        <f t="shared" si="422"/>
        <v>100</v>
      </c>
    </row>
    <row r="898" spans="1:14" ht="31.5" x14ac:dyDescent="0.25">
      <c r="A898" s="33" t="s">
        <v>101</v>
      </c>
      <c r="B898" s="33" t="s">
        <v>1404</v>
      </c>
      <c r="C898" s="33" t="s">
        <v>864</v>
      </c>
      <c r="D898" s="33" t="s">
        <v>18</v>
      </c>
      <c r="E898" s="34" t="s">
        <v>552</v>
      </c>
      <c r="F898" s="35">
        <f t="shared" si="453"/>
        <v>202.941</v>
      </c>
      <c r="G898" s="35">
        <f t="shared" si="453"/>
        <v>202.941</v>
      </c>
      <c r="H898" s="35">
        <f t="shared" si="453"/>
        <v>101.46899999999999</v>
      </c>
      <c r="I898" s="63">
        <f t="shared" si="453"/>
        <v>0</v>
      </c>
      <c r="J898" s="63">
        <f t="shared" si="453"/>
        <v>0</v>
      </c>
      <c r="K898" s="35">
        <f t="shared" si="453"/>
        <v>0</v>
      </c>
      <c r="L898" s="35">
        <f t="shared" si="453"/>
        <v>0</v>
      </c>
      <c r="M898" s="35">
        <f t="shared" si="453"/>
        <v>202.941</v>
      </c>
      <c r="N898" s="78">
        <f t="shared" si="422"/>
        <v>100</v>
      </c>
    </row>
    <row r="899" spans="1:14" x14ac:dyDescent="0.25">
      <c r="A899" s="33" t="s">
        <v>101</v>
      </c>
      <c r="B899" s="33" t="s">
        <v>1404</v>
      </c>
      <c r="C899" s="33" t="s">
        <v>864</v>
      </c>
      <c r="D899" s="33" t="s">
        <v>30</v>
      </c>
      <c r="E899" s="34" t="s">
        <v>554</v>
      </c>
      <c r="F899" s="35">
        <v>202.941</v>
      </c>
      <c r="G899" s="35">
        <v>202.941</v>
      </c>
      <c r="H899" s="35">
        <v>101.46899999999999</v>
      </c>
      <c r="I899" s="63">
        <v>0</v>
      </c>
      <c r="J899" s="63">
        <v>0</v>
      </c>
      <c r="K899" s="35">
        <v>0</v>
      </c>
      <c r="L899" s="35">
        <v>0</v>
      </c>
      <c r="M899" s="35">
        <v>202.941</v>
      </c>
      <c r="N899" s="78">
        <f t="shared" si="422"/>
        <v>100</v>
      </c>
    </row>
    <row r="900" spans="1:14" ht="47.25" x14ac:dyDescent="0.25">
      <c r="A900" s="33" t="s">
        <v>101</v>
      </c>
      <c r="B900" s="33" t="s">
        <v>1404</v>
      </c>
      <c r="C900" s="33" t="s">
        <v>865</v>
      </c>
      <c r="D900" s="33"/>
      <c r="E900" s="34" t="s">
        <v>959</v>
      </c>
      <c r="F900" s="35">
        <f t="shared" ref="F900:M901" si="454">F901</f>
        <v>186.9</v>
      </c>
      <c r="G900" s="35">
        <f t="shared" si="454"/>
        <v>186.9</v>
      </c>
      <c r="H900" s="35">
        <f t="shared" si="454"/>
        <v>140.16</v>
      </c>
      <c r="I900" s="63">
        <f t="shared" si="454"/>
        <v>0</v>
      </c>
      <c r="J900" s="63">
        <f t="shared" si="454"/>
        <v>0</v>
      </c>
      <c r="K900" s="35">
        <f t="shared" si="454"/>
        <v>0</v>
      </c>
      <c r="L900" s="35">
        <f t="shared" si="454"/>
        <v>0</v>
      </c>
      <c r="M900" s="35">
        <f t="shared" si="454"/>
        <v>186.9</v>
      </c>
      <c r="N900" s="78">
        <f t="shared" si="422"/>
        <v>100</v>
      </c>
    </row>
    <row r="901" spans="1:14" ht="31.5" x14ac:dyDescent="0.25">
      <c r="A901" s="33" t="s">
        <v>101</v>
      </c>
      <c r="B901" s="33" t="s">
        <v>1404</v>
      </c>
      <c r="C901" s="33" t="s">
        <v>865</v>
      </c>
      <c r="D901" s="33" t="s">
        <v>18</v>
      </c>
      <c r="E901" s="34" t="s">
        <v>552</v>
      </c>
      <c r="F901" s="35">
        <f t="shared" si="454"/>
        <v>186.9</v>
      </c>
      <c r="G901" s="35">
        <f t="shared" si="454"/>
        <v>186.9</v>
      </c>
      <c r="H901" s="35">
        <f t="shared" si="454"/>
        <v>140.16</v>
      </c>
      <c r="I901" s="63">
        <f t="shared" si="454"/>
        <v>0</v>
      </c>
      <c r="J901" s="63">
        <f t="shared" si="454"/>
        <v>0</v>
      </c>
      <c r="K901" s="35">
        <f t="shared" si="454"/>
        <v>0</v>
      </c>
      <c r="L901" s="35">
        <f t="shared" si="454"/>
        <v>0</v>
      </c>
      <c r="M901" s="35">
        <f t="shared" si="454"/>
        <v>186.9</v>
      </c>
      <c r="N901" s="78">
        <f t="shared" si="422"/>
        <v>100</v>
      </c>
    </row>
    <row r="902" spans="1:14" x14ac:dyDescent="0.25">
      <c r="A902" s="33" t="s">
        <v>101</v>
      </c>
      <c r="B902" s="33" t="s">
        <v>1404</v>
      </c>
      <c r="C902" s="33" t="s">
        <v>865</v>
      </c>
      <c r="D902" s="33" t="s">
        <v>30</v>
      </c>
      <c r="E902" s="34" t="s">
        <v>554</v>
      </c>
      <c r="F902" s="35">
        <v>186.9</v>
      </c>
      <c r="G902" s="35">
        <v>186.9</v>
      </c>
      <c r="H902" s="35">
        <v>140.16</v>
      </c>
      <c r="I902" s="63">
        <v>0</v>
      </c>
      <c r="J902" s="63">
        <v>0</v>
      </c>
      <c r="K902" s="35">
        <v>0</v>
      </c>
      <c r="L902" s="35">
        <v>0</v>
      </c>
      <c r="M902" s="35">
        <v>186.9</v>
      </c>
      <c r="N902" s="78">
        <f t="shared" si="422"/>
        <v>100</v>
      </c>
    </row>
    <row r="903" spans="1:14" ht="31.5" x14ac:dyDescent="0.25">
      <c r="A903" s="33" t="s">
        <v>101</v>
      </c>
      <c r="B903" s="33" t="s">
        <v>1404</v>
      </c>
      <c r="C903" s="33" t="s">
        <v>1122</v>
      </c>
      <c r="D903" s="33"/>
      <c r="E903" s="34" t="s">
        <v>1885</v>
      </c>
      <c r="F903" s="35">
        <f t="shared" ref="F903:M906" si="455">F904</f>
        <v>56</v>
      </c>
      <c r="G903" s="35">
        <f t="shared" si="455"/>
        <v>56</v>
      </c>
      <c r="H903" s="35">
        <f t="shared" si="455"/>
        <v>56</v>
      </c>
      <c r="I903" s="63">
        <f t="shared" si="455"/>
        <v>0</v>
      </c>
      <c r="J903" s="63">
        <f t="shared" si="455"/>
        <v>0</v>
      </c>
      <c r="K903" s="35">
        <f t="shared" si="455"/>
        <v>0</v>
      </c>
      <c r="L903" s="35">
        <f t="shared" si="455"/>
        <v>0</v>
      </c>
      <c r="M903" s="35">
        <f t="shared" si="455"/>
        <v>56</v>
      </c>
      <c r="N903" s="78">
        <f t="shared" si="422"/>
        <v>100</v>
      </c>
    </row>
    <row r="904" spans="1:14" x14ac:dyDescent="0.25">
      <c r="A904" s="33" t="s">
        <v>101</v>
      </c>
      <c r="B904" s="33" t="s">
        <v>1404</v>
      </c>
      <c r="C904" s="33" t="s">
        <v>1143</v>
      </c>
      <c r="D904" s="33"/>
      <c r="E904" s="34" t="s">
        <v>1270</v>
      </c>
      <c r="F904" s="35">
        <f t="shared" si="455"/>
        <v>56</v>
      </c>
      <c r="G904" s="35">
        <f t="shared" si="455"/>
        <v>56</v>
      </c>
      <c r="H904" s="35">
        <f t="shared" si="455"/>
        <v>56</v>
      </c>
      <c r="I904" s="63">
        <f t="shared" si="455"/>
        <v>0</v>
      </c>
      <c r="J904" s="63">
        <f t="shared" si="455"/>
        <v>0</v>
      </c>
      <c r="K904" s="35">
        <f t="shared" si="455"/>
        <v>0</v>
      </c>
      <c r="L904" s="35">
        <f t="shared" si="455"/>
        <v>0</v>
      </c>
      <c r="M904" s="35">
        <f t="shared" si="455"/>
        <v>56</v>
      </c>
      <c r="N904" s="78">
        <f t="shared" si="422"/>
        <v>100</v>
      </c>
    </row>
    <row r="905" spans="1:14" x14ac:dyDescent="0.25">
      <c r="A905" s="33" t="s">
        <v>101</v>
      </c>
      <c r="B905" s="33" t="s">
        <v>1404</v>
      </c>
      <c r="C905" s="33" t="s">
        <v>1349</v>
      </c>
      <c r="D905" s="33"/>
      <c r="E905" s="34" t="s">
        <v>1350</v>
      </c>
      <c r="F905" s="35">
        <f t="shared" si="455"/>
        <v>56</v>
      </c>
      <c r="G905" s="35">
        <f t="shared" si="455"/>
        <v>56</v>
      </c>
      <c r="H905" s="35">
        <f t="shared" si="455"/>
        <v>56</v>
      </c>
      <c r="I905" s="63">
        <f t="shared" si="455"/>
        <v>0</v>
      </c>
      <c r="J905" s="63">
        <f t="shared" si="455"/>
        <v>0</v>
      </c>
      <c r="K905" s="35">
        <f t="shared" si="455"/>
        <v>0</v>
      </c>
      <c r="L905" s="35">
        <f t="shared" si="455"/>
        <v>0</v>
      </c>
      <c r="M905" s="35">
        <f t="shared" si="455"/>
        <v>56</v>
      </c>
      <c r="N905" s="78">
        <f t="shared" si="422"/>
        <v>100</v>
      </c>
    </row>
    <row r="906" spans="1:14" ht="31.5" x14ac:dyDescent="0.25">
      <c r="A906" s="33" t="s">
        <v>101</v>
      </c>
      <c r="B906" s="33" t="s">
        <v>1404</v>
      </c>
      <c r="C906" s="33" t="s">
        <v>1349</v>
      </c>
      <c r="D906" s="33" t="s">
        <v>18</v>
      </c>
      <c r="E906" s="34" t="s">
        <v>552</v>
      </c>
      <c r="F906" s="35">
        <f t="shared" si="455"/>
        <v>56</v>
      </c>
      <c r="G906" s="35">
        <f t="shared" si="455"/>
        <v>56</v>
      </c>
      <c r="H906" s="35">
        <f t="shared" si="455"/>
        <v>56</v>
      </c>
      <c r="I906" s="63">
        <f t="shared" si="455"/>
        <v>0</v>
      </c>
      <c r="J906" s="63">
        <f t="shared" si="455"/>
        <v>0</v>
      </c>
      <c r="K906" s="35">
        <f t="shared" si="455"/>
        <v>0</v>
      </c>
      <c r="L906" s="35">
        <f t="shared" si="455"/>
        <v>0</v>
      </c>
      <c r="M906" s="35">
        <f t="shared" si="455"/>
        <v>56</v>
      </c>
      <c r="N906" s="78">
        <f t="shared" ref="N906:N969" si="456">M906/G906*100</f>
        <v>100</v>
      </c>
    </row>
    <row r="907" spans="1:14" x14ac:dyDescent="0.25">
      <c r="A907" s="33" t="s">
        <v>101</v>
      </c>
      <c r="B907" s="33" t="s">
        <v>1404</v>
      </c>
      <c r="C907" s="33" t="s">
        <v>1349</v>
      </c>
      <c r="D907" s="33" t="s">
        <v>30</v>
      </c>
      <c r="E907" s="34" t="s">
        <v>554</v>
      </c>
      <c r="F907" s="35">
        <v>56</v>
      </c>
      <c r="G907" s="35">
        <v>56</v>
      </c>
      <c r="H907" s="35">
        <v>56</v>
      </c>
      <c r="I907" s="63">
        <v>0</v>
      </c>
      <c r="J907" s="63">
        <v>0</v>
      </c>
      <c r="K907" s="35">
        <v>0</v>
      </c>
      <c r="L907" s="35">
        <v>0</v>
      </c>
      <c r="M907" s="35">
        <v>56</v>
      </c>
      <c r="N907" s="78">
        <f t="shared" si="456"/>
        <v>100</v>
      </c>
    </row>
    <row r="908" spans="1:14" s="32" customFormat="1" x14ac:dyDescent="0.25">
      <c r="A908" s="29" t="s">
        <v>101</v>
      </c>
      <c r="B908" s="29" t="s">
        <v>1397</v>
      </c>
      <c r="C908" s="29"/>
      <c r="D908" s="29"/>
      <c r="E908" s="30" t="s">
        <v>529</v>
      </c>
      <c r="F908" s="31">
        <f t="shared" ref="F908:M910" si="457">F909</f>
        <v>69471.910999999993</v>
      </c>
      <c r="G908" s="31">
        <f t="shared" si="457"/>
        <v>69471.911000000007</v>
      </c>
      <c r="H908" s="31">
        <f t="shared" si="457"/>
        <v>67692.115000000005</v>
      </c>
      <c r="I908" s="62">
        <f t="shared" si="457"/>
        <v>0</v>
      </c>
      <c r="J908" s="62">
        <f t="shared" si="457"/>
        <v>0</v>
      </c>
      <c r="K908" s="31">
        <f t="shared" si="457"/>
        <v>0</v>
      </c>
      <c r="L908" s="31">
        <f t="shared" si="457"/>
        <v>0</v>
      </c>
      <c r="M908" s="31">
        <f t="shared" si="457"/>
        <v>69471.284039999999</v>
      </c>
      <c r="N908" s="79">
        <f t="shared" si="456"/>
        <v>99.999097534541676</v>
      </c>
    </row>
    <row r="909" spans="1:14" ht="47.25" x14ac:dyDescent="0.25">
      <c r="A909" s="33" t="s">
        <v>101</v>
      </c>
      <c r="B909" s="33" t="s">
        <v>1397</v>
      </c>
      <c r="C909" s="33" t="s">
        <v>42</v>
      </c>
      <c r="D909" s="33"/>
      <c r="E909" s="34" t="s">
        <v>647</v>
      </c>
      <c r="F909" s="35">
        <f t="shared" si="457"/>
        <v>69471.910999999993</v>
      </c>
      <c r="G909" s="35">
        <f t="shared" si="457"/>
        <v>69471.911000000007</v>
      </c>
      <c r="H909" s="35">
        <f t="shared" si="457"/>
        <v>67692.115000000005</v>
      </c>
      <c r="I909" s="63">
        <f t="shared" si="457"/>
        <v>0</v>
      </c>
      <c r="J909" s="63">
        <f t="shared" si="457"/>
        <v>0</v>
      </c>
      <c r="K909" s="35">
        <f t="shared" si="457"/>
        <v>0</v>
      </c>
      <c r="L909" s="35">
        <f t="shared" si="457"/>
        <v>0</v>
      </c>
      <c r="M909" s="35">
        <f t="shared" si="457"/>
        <v>69471.284039999999</v>
      </c>
      <c r="N909" s="78">
        <f t="shared" si="456"/>
        <v>99.999097534541676</v>
      </c>
    </row>
    <row r="910" spans="1:14" ht="31.5" x14ac:dyDescent="0.25">
      <c r="A910" s="33" t="s">
        <v>101</v>
      </c>
      <c r="B910" s="33" t="s">
        <v>1397</v>
      </c>
      <c r="C910" s="33" t="s">
        <v>68</v>
      </c>
      <c r="D910" s="33"/>
      <c r="E910" s="34" t="s">
        <v>665</v>
      </c>
      <c r="F910" s="35">
        <f t="shared" si="457"/>
        <v>69471.910999999993</v>
      </c>
      <c r="G910" s="35">
        <f t="shared" si="457"/>
        <v>69471.911000000007</v>
      </c>
      <c r="H910" s="35">
        <f t="shared" si="457"/>
        <v>67692.115000000005</v>
      </c>
      <c r="I910" s="63">
        <f t="shared" si="457"/>
        <v>0</v>
      </c>
      <c r="J910" s="63">
        <f t="shared" si="457"/>
        <v>0</v>
      </c>
      <c r="K910" s="35">
        <f t="shared" si="457"/>
        <v>0</v>
      </c>
      <c r="L910" s="35">
        <f t="shared" si="457"/>
        <v>0</v>
      </c>
      <c r="M910" s="35">
        <f t="shared" si="457"/>
        <v>69471.284039999999</v>
      </c>
      <c r="N910" s="78">
        <f t="shared" si="456"/>
        <v>99.999097534541676</v>
      </c>
    </row>
    <row r="911" spans="1:14" ht="47.25" x14ac:dyDescent="0.25">
      <c r="A911" s="33" t="s">
        <v>101</v>
      </c>
      <c r="B911" s="33" t="s">
        <v>1397</v>
      </c>
      <c r="C911" s="33" t="s">
        <v>69</v>
      </c>
      <c r="D911" s="33"/>
      <c r="E911" s="34" t="s">
        <v>668</v>
      </c>
      <c r="F911" s="35">
        <f>F912+F916</f>
        <v>69471.910999999993</v>
      </c>
      <c r="G911" s="35">
        <f>G912+G916</f>
        <v>69471.911000000007</v>
      </c>
      <c r="H911" s="35">
        <f t="shared" ref="H911:M911" si="458">H912+H916</f>
        <v>67692.115000000005</v>
      </c>
      <c r="I911" s="63">
        <f t="shared" si="458"/>
        <v>0</v>
      </c>
      <c r="J911" s="63">
        <f t="shared" si="458"/>
        <v>0</v>
      </c>
      <c r="K911" s="35">
        <f t="shared" si="458"/>
        <v>0</v>
      </c>
      <c r="L911" s="35">
        <f t="shared" si="458"/>
        <v>0</v>
      </c>
      <c r="M911" s="35">
        <f t="shared" si="458"/>
        <v>69471.284039999999</v>
      </c>
      <c r="N911" s="78">
        <f t="shared" si="456"/>
        <v>99.999097534541676</v>
      </c>
    </row>
    <row r="912" spans="1:14" ht="47.25" x14ac:dyDescent="0.25">
      <c r="A912" s="33" t="s">
        <v>101</v>
      </c>
      <c r="B912" s="33" t="s">
        <v>1397</v>
      </c>
      <c r="C912" s="33" t="s">
        <v>53</v>
      </c>
      <c r="D912" s="33"/>
      <c r="E912" s="34" t="s">
        <v>589</v>
      </c>
      <c r="F912" s="35">
        <f t="shared" ref="F912:M912" si="459">F913</f>
        <v>69363.410999999993</v>
      </c>
      <c r="G912" s="35">
        <f t="shared" si="459"/>
        <v>69363.411000000007</v>
      </c>
      <c r="H912" s="35">
        <f t="shared" si="459"/>
        <v>67583.615000000005</v>
      </c>
      <c r="I912" s="63">
        <f t="shared" si="459"/>
        <v>0</v>
      </c>
      <c r="J912" s="63">
        <f t="shared" si="459"/>
        <v>0</v>
      </c>
      <c r="K912" s="35">
        <f t="shared" si="459"/>
        <v>0</v>
      </c>
      <c r="L912" s="35">
        <f t="shared" si="459"/>
        <v>0</v>
      </c>
      <c r="M912" s="35">
        <f t="shared" si="459"/>
        <v>69362.784039999999</v>
      </c>
      <c r="N912" s="78">
        <f t="shared" si="456"/>
        <v>99.99909612288242</v>
      </c>
    </row>
    <row r="913" spans="1:15" ht="31.5" x14ac:dyDescent="0.25">
      <c r="A913" s="33" t="s">
        <v>101</v>
      </c>
      <c r="B913" s="33" t="s">
        <v>1397</v>
      </c>
      <c r="C913" s="33" t="s">
        <v>53</v>
      </c>
      <c r="D913" s="33" t="s">
        <v>18</v>
      </c>
      <c r="E913" s="34" t="s">
        <v>552</v>
      </c>
      <c r="F913" s="35">
        <f>F914+F915</f>
        <v>69363.410999999993</v>
      </c>
      <c r="G913" s="35">
        <f>G914+G915</f>
        <v>69363.411000000007</v>
      </c>
      <c r="H913" s="35">
        <f t="shared" ref="H913:M913" si="460">H914+H915</f>
        <v>67583.615000000005</v>
      </c>
      <c r="I913" s="63">
        <f t="shared" si="460"/>
        <v>0</v>
      </c>
      <c r="J913" s="63">
        <f t="shared" si="460"/>
        <v>0</v>
      </c>
      <c r="K913" s="35">
        <f t="shared" si="460"/>
        <v>0</v>
      </c>
      <c r="L913" s="35">
        <f t="shared" si="460"/>
        <v>0</v>
      </c>
      <c r="M913" s="35">
        <f t="shared" si="460"/>
        <v>69362.784039999999</v>
      </c>
      <c r="N913" s="78">
        <f t="shared" si="456"/>
        <v>99.99909612288242</v>
      </c>
    </row>
    <row r="914" spans="1:15" x14ac:dyDescent="0.25">
      <c r="A914" s="33" t="s">
        <v>101</v>
      </c>
      <c r="B914" s="33" t="s">
        <v>1397</v>
      </c>
      <c r="C914" s="33" t="s">
        <v>53</v>
      </c>
      <c r="D914" s="33" t="s">
        <v>54</v>
      </c>
      <c r="E914" s="34" t="s">
        <v>553</v>
      </c>
      <c r="F914" s="35">
        <v>3569.3</v>
      </c>
      <c r="G914" s="35">
        <v>3272.6869999999999</v>
      </c>
      <c r="H914" s="35">
        <v>2613.6440200000002</v>
      </c>
      <c r="I914" s="63">
        <v>0</v>
      </c>
      <c r="J914" s="63">
        <v>0</v>
      </c>
      <c r="K914" s="35">
        <v>0</v>
      </c>
      <c r="L914" s="35">
        <v>0</v>
      </c>
      <c r="M914" s="35">
        <v>3272.6869999999999</v>
      </c>
      <c r="N914" s="78">
        <f t="shared" si="456"/>
        <v>100</v>
      </c>
    </row>
    <row r="915" spans="1:15" x14ac:dyDescent="0.25">
      <c r="A915" s="33" t="s">
        <v>101</v>
      </c>
      <c r="B915" s="33" t="s">
        <v>1397</v>
      </c>
      <c r="C915" s="33" t="s">
        <v>53</v>
      </c>
      <c r="D915" s="33" t="s">
        <v>30</v>
      </c>
      <c r="E915" s="34" t="s">
        <v>554</v>
      </c>
      <c r="F915" s="35">
        <f>39535.7+14482.327+9996.288+1779.796</f>
        <v>65794.11099999999</v>
      </c>
      <c r="G915" s="35">
        <v>66090.724000000002</v>
      </c>
      <c r="H915" s="35">
        <v>64969.970979999998</v>
      </c>
      <c r="I915" s="63">
        <v>0</v>
      </c>
      <c r="J915" s="63">
        <v>0</v>
      </c>
      <c r="K915" s="35">
        <v>0</v>
      </c>
      <c r="L915" s="35">
        <v>0</v>
      </c>
      <c r="M915" s="35">
        <v>66090.097039999993</v>
      </c>
      <c r="N915" s="78">
        <f t="shared" si="456"/>
        <v>99.999051364606004</v>
      </c>
    </row>
    <row r="916" spans="1:15" x14ac:dyDescent="0.25">
      <c r="A916" s="33" t="s">
        <v>101</v>
      </c>
      <c r="B916" s="33" t="s">
        <v>1397</v>
      </c>
      <c r="C916" s="33" t="s">
        <v>55</v>
      </c>
      <c r="D916" s="33"/>
      <c r="E916" s="34" t="s">
        <v>613</v>
      </c>
      <c r="F916" s="35">
        <f t="shared" ref="F916:M916" si="461">F917</f>
        <v>108.5</v>
      </c>
      <c r="G916" s="35">
        <f t="shared" si="461"/>
        <v>108.5</v>
      </c>
      <c r="H916" s="35">
        <f t="shared" si="461"/>
        <v>108.5</v>
      </c>
      <c r="I916" s="63">
        <f t="shared" si="461"/>
        <v>0</v>
      </c>
      <c r="J916" s="63">
        <f t="shared" si="461"/>
        <v>0</v>
      </c>
      <c r="K916" s="35">
        <f t="shared" si="461"/>
        <v>0</v>
      </c>
      <c r="L916" s="35">
        <f t="shared" si="461"/>
        <v>0</v>
      </c>
      <c r="M916" s="35">
        <f t="shared" si="461"/>
        <v>108.5</v>
      </c>
      <c r="N916" s="78">
        <f t="shared" si="456"/>
        <v>100</v>
      </c>
    </row>
    <row r="917" spans="1:15" ht="31.5" x14ac:dyDescent="0.25">
      <c r="A917" s="33" t="s">
        <v>101</v>
      </c>
      <c r="B917" s="33" t="s">
        <v>1397</v>
      </c>
      <c r="C917" s="33" t="s">
        <v>55</v>
      </c>
      <c r="D917" s="33" t="s">
        <v>18</v>
      </c>
      <c r="E917" s="34" t="s">
        <v>552</v>
      </c>
      <c r="F917" s="35">
        <f>F918+F919</f>
        <v>108.5</v>
      </c>
      <c r="G917" s="35">
        <f>G918+G919</f>
        <v>108.5</v>
      </c>
      <c r="H917" s="35">
        <f t="shared" ref="H917:M917" si="462">H918+H919</f>
        <v>108.5</v>
      </c>
      <c r="I917" s="63">
        <f t="shared" si="462"/>
        <v>0</v>
      </c>
      <c r="J917" s="63">
        <f t="shared" si="462"/>
        <v>0</v>
      </c>
      <c r="K917" s="35">
        <f t="shared" si="462"/>
        <v>0</v>
      </c>
      <c r="L917" s="35">
        <f t="shared" si="462"/>
        <v>0</v>
      </c>
      <c r="M917" s="35">
        <f t="shared" si="462"/>
        <v>108.5</v>
      </c>
      <c r="N917" s="78">
        <f t="shared" si="456"/>
        <v>100</v>
      </c>
    </row>
    <row r="918" spans="1:15" hidden="1" x14ac:dyDescent="0.25">
      <c r="A918" s="33" t="s">
        <v>101</v>
      </c>
      <c r="B918" s="33" t="s">
        <v>1397</v>
      </c>
      <c r="C918" s="33" t="s">
        <v>55</v>
      </c>
      <c r="D918" s="33" t="s">
        <v>54</v>
      </c>
      <c r="E918" s="34" t="s">
        <v>553</v>
      </c>
      <c r="F918" s="35">
        <v>8.9</v>
      </c>
      <c r="G918" s="35">
        <v>0</v>
      </c>
      <c r="H918" s="35">
        <v>8.9</v>
      </c>
      <c r="I918" s="63">
        <v>0</v>
      </c>
      <c r="J918" s="63">
        <v>0</v>
      </c>
      <c r="K918" s="35">
        <v>0</v>
      </c>
      <c r="L918" s="35">
        <v>0</v>
      </c>
      <c r="M918" s="35">
        <v>0</v>
      </c>
      <c r="N918" s="78">
        <v>0</v>
      </c>
      <c r="O918" s="22">
        <v>1</v>
      </c>
    </row>
    <row r="919" spans="1:15" x14ac:dyDescent="0.25">
      <c r="A919" s="33" t="s">
        <v>101</v>
      </c>
      <c r="B919" s="33" t="s">
        <v>1397</v>
      </c>
      <c r="C919" s="33" t="s">
        <v>55</v>
      </c>
      <c r="D919" s="33" t="s">
        <v>30</v>
      </c>
      <c r="E919" s="34" t="s">
        <v>554</v>
      </c>
      <c r="F919" s="35">
        <v>99.6</v>
      </c>
      <c r="G919" s="35">
        <v>108.5</v>
      </c>
      <c r="H919" s="35">
        <v>99.6</v>
      </c>
      <c r="I919" s="63">
        <v>0</v>
      </c>
      <c r="J919" s="63">
        <v>0</v>
      </c>
      <c r="K919" s="35">
        <v>0</v>
      </c>
      <c r="L919" s="35">
        <v>0</v>
      </c>
      <c r="M919" s="35">
        <v>108.5</v>
      </c>
      <c r="N919" s="78">
        <f t="shared" si="456"/>
        <v>100</v>
      </c>
    </row>
    <row r="920" spans="1:15" s="32" customFormat="1" x14ac:dyDescent="0.25">
      <c r="A920" s="29" t="s">
        <v>101</v>
      </c>
      <c r="B920" s="29" t="s">
        <v>1398</v>
      </c>
      <c r="C920" s="29"/>
      <c r="D920" s="29"/>
      <c r="E920" s="30" t="s">
        <v>530</v>
      </c>
      <c r="F920" s="31">
        <f>F921+F927+F934+F943+F1008+F1014+F1041</f>
        <v>405976.77799999993</v>
      </c>
      <c r="G920" s="31">
        <f t="shared" ref="G920" si="463">G921+G927+G934+G943+G1008+G1014+G1041+G1053</f>
        <v>409780.50440000003</v>
      </c>
      <c r="H920" s="31">
        <f t="shared" ref="H920:M920" si="464">H921+H927+H934+H943+H1008+H1014+H1041+H1053</f>
        <v>266147.88297000004</v>
      </c>
      <c r="I920" s="62">
        <f t="shared" si="464"/>
        <v>137472.65615999998</v>
      </c>
      <c r="J920" s="62">
        <f t="shared" si="464"/>
        <v>66722.32448000001</v>
      </c>
      <c r="K920" s="31">
        <f t="shared" si="464"/>
        <v>0</v>
      </c>
      <c r="L920" s="31">
        <f t="shared" si="464"/>
        <v>0</v>
      </c>
      <c r="M920" s="31">
        <f t="shared" si="464"/>
        <v>395391.85638999997</v>
      </c>
      <c r="N920" s="79">
        <f t="shared" si="456"/>
        <v>96.488693860370958</v>
      </c>
    </row>
    <row r="921" spans="1:15" x14ac:dyDescent="0.25">
      <c r="A921" s="33" t="s">
        <v>101</v>
      </c>
      <c r="B921" s="33" t="s">
        <v>1398</v>
      </c>
      <c r="C921" s="33" t="s">
        <v>56</v>
      </c>
      <c r="D921" s="33"/>
      <c r="E921" s="34" t="s">
        <v>564</v>
      </c>
      <c r="F921" s="35">
        <f t="shared" ref="F921:M925" si="465">F922</f>
        <v>200</v>
      </c>
      <c r="G921" s="35">
        <f t="shared" si="465"/>
        <v>200</v>
      </c>
      <c r="H921" s="35">
        <f t="shared" si="465"/>
        <v>0</v>
      </c>
      <c r="I921" s="63">
        <f t="shared" si="465"/>
        <v>0</v>
      </c>
      <c r="J921" s="63">
        <f t="shared" si="465"/>
        <v>0</v>
      </c>
      <c r="K921" s="35">
        <f t="shared" si="465"/>
        <v>0</v>
      </c>
      <c r="L921" s="35">
        <f t="shared" si="465"/>
        <v>0</v>
      </c>
      <c r="M921" s="35">
        <f t="shared" si="465"/>
        <v>200</v>
      </c>
      <c r="N921" s="78">
        <f t="shared" si="456"/>
        <v>100</v>
      </c>
    </row>
    <row r="922" spans="1:15" ht="31.5" x14ac:dyDescent="0.25">
      <c r="A922" s="33" t="s">
        <v>101</v>
      </c>
      <c r="B922" s="33" t="s">
        <v>1398</v>
      </c>
      <c r="C922" s="33" t="s">
        <v>57</v>
      </c>
      <c r="D922" s="33"/>
      <c r="E922" s="34" t="s">
        <v>574</v>
      </c>
      <c r="F922" s="35">
        <f t="shared" si="465"/>
        <v>200</v>
      </c>
      <c r="G922" s="35">
        <f t="shared" si="465"/>
        <v>200</v>
      </c>
      <c r="H922" s="35">
        <f t="shared" si="465"/>
        <v>0</v>
      </c>
      <c r="I922" s="63">
        <f t="shared" si="465"/>
        <v>0</v>
      </c>
      <c r="J922" s="63">
        <f t="shared" si="465"/>
        <v>0</v>
      </c>
      <c r="K922" s="35">
        <f t="shared" si="465"/>
        <v>0</v>
      </c>
      <c r="L922" s="35">
        <f t="shared" si="465"/>
        <v>0</v>
      </c>
      <c r="M922" s="35">
        <f t="shared" si="465"/>
        <v>200</v>
      </c>
      <c r="N922" s="78">
        <f t="shared" si="456"/>
        <v>100</v>
      </c>
    </row>
    <row r="923" spans="1:15" ht="63" x14ac:dyDescent="0.25">
      <c r="A923" s="33" t="s">
        <v>101</v>
      </c>
      <c r="B923" s="33" t="s">
        <v>1398</v>
      </c>
      <c r="C923" s="33" t="s">
        <v>58</v>
      </c>
      <c r="D923" s="33"/>
      <c r="E923" s="34" t="s">
        <v>575</v>
      </c>
      <c r="F923" s="35">
        <f t="shared" si="465"/>
        <v>200</v>
      </c>
      <c r="G923" s="35">
        <f t="shared" si="465"/>
        <v>200</v>
      </c>
      <c r="H923" s="35">
        <f t="shared" si="465"/>
        <v>0</v>
      </c>
      <c r="I923" s="63">
        <f t="shared" si="465"/>
        <v>0</v>
      </c>
      <c r="J923" s="63">
        <f t="shared" si="465"/>
        <v>0</v>
      </c>
      <c r="K923" s="35">
        <f t="shared" si="465"/>
        <v>0</v>
      </c>
      <c r="L923" s="35">
        <f t="shared" si="465"/>
        <v>0</v>
      </c>
      <c r="M923" s="35">
        <f t="shared" si="465"/>
        <v>200</v>
      </c>
      <c r="N923" s="78">
        <f t="shared" si="456"/>
        <v>100</v>
      </c>
    </row>
    <row r="924" spans="1:15" ht="63" x14ac:dyDescent="0.25">
      <c r="A924" s="33" t="s">
        <v>101</v>
      </c>
      <c r="B924" s="33" t="s">
        <v>1398</v>
      </c>
      <c r="C924" s="33" t="s">
        <v>45</v>
      </c>
      <c r="D924" s="33"/>
      <c r="E924" s="34" t="s">
        <v>577</v>
      </c>
      <c r="F924" s="35">
        <f t="shared" si="465"/>
        <v>200</v>
      </c>
      <c r="G924" s="35">
        <f t="shared" si="465"/>
        <v>200</v>
      </c>
      <c r="H924" s="35">
        <f t="shared" si="465"/>
        <v>0</v>
      </c>
      <c r="I924" s="63">
        <f t="shared" si="465"/>
        <v>0</v>
      </c>
      <c r="J924" s="63">
        <f t="shared" si="465"/>
        <v>0</v>
      </c>
      <c r="K924" s="35">
        <f t="shared" si="465"/>
        <v>0</v>
      </c>
      <c r="L924" s="35">
        <f t="shared" si="465"/>
        <v>0</v>
      </c>
      <c r="M924" s="35">
        <f t="shared" si="465"/>
        <v>200</v>
      </c>
      <c r="N924" s="78">
        <f t="shared" si="456"/>
        <v>100</v>
      </c>
    </row>
    <row r="925" spans="1:15" ht="31.5" x14ac:dyDescent="0.25">
      <c r="A925" s="33" t="s">
        <v>101</v>
      </c>
      <c r="B925" s="33" t="s">
        <v>1398</v>
      </c>
      <c r="C925" s="33" t="s">
        <v>45</v>
      </c>
      <c r="D925" s="33" t="s">
        <v>18</v>
      </c>
      <c r="E925" s="34" t="s">
        <v>552</v>
      </c>
      <c r="F925" s="35">
        <f t="shared" si="465"/>
        <v>200</v>
      </c>
      <c r="G925" s="35">
        <f t="shared" si="465"/>
        <v>200</v>
      </c>
      <c r="H925" s="35">
        <f t="shared" si="465"/>
        <v>0</v>
      </c>
      <c r="I925" s="63">
        <f t="shared" si="465"/>
        <v>0</v>
      </c>
      <c r="J925" s="63">
        <f t="shared" si="465"/>
        <v>0</v>
      </c>
      <c r="K925" s="35">
        <f t="shared" si="465"/>
        <v>0</v>
      </c>
      <c r="L925" s="35">
        <f t="shared" si="465"/>
        <v>0</v>
      </c>
      <c r="M925" s="35">
        <f t="shared" si="465"/>
        <v>200</v>
      </c>
      <c r="N925" s="78">
        <f t="shared" si="456"/>
        <v>100</v>
      </c>
    </row>
    <row r="926" spans="1:15" x14ac:dyDescent="0.25">
      <c r="A926" s="33" t="s">
        <v>101</v>
      </c>
      <c r="B926" s="33" t="s">
        <v>1398</v>
      </c>
      <c r="C926" s="33" t="s">
        <v>45</v>
      </c>
      <c r="D926" s="33" t="s">
        <v>54</v>
      </c>
      <c r="E926" s="34" t="s">
        <v>553</v>
      </c>
      <c r="F926" s="35">
        <v>200</v>
      </c>
      <c r="G926" s="35">
        <v>200</v>
      </c>
      <c r="H926" s="35">
        <v>0</v>
      </c>
      <c r="I926" s="63">
        <v>0</v>
      </c>
      <c r="J926" s="63">
        <v>0</v>
      </c>
      <c r="K926" s="35">
        <v>0</v>
      </c>
      <c r="L926" s="35">
        <v>0</v>
      </c>
      <c r="M926" s="35">
        <v>200</v>
      </c>
      <c r="N926" s="78">
        <f t="shared" si="456"/>
        <v>100</v>
      </c>
    </row>
    <row r="927" spans="1:15" x14ac:dyDescent="0.25">
      <c r="A927" s="33" t="s">
        <v>101</v>
      </c>
      <c r="B927" s="33" t="s">
        <v>1398</v>
      </c>
      <c r="C927" s="33" t="s">
        <v>59</v>
      </c>
      <c r="D927" s="33"/>
      <c r="E927" s="34" t="s">
        <v>579</v>
      </c>
      <c r="F927" s="35">
        <f t="shared" ref="F927:M930" si="466">F928</f>
        <v>4012.5</v>
      </c>
      <c r="G927" s="35">
        <f t="shared" si="466"/>
        <v>4012.5</v>
      </c>
      <c r="H927" s="35">
        <f t="shared" si="466"/>
        <v>4012.5</v>
      </c>
      <c r="I927" s="63">
        <f t="shared" si="466"/>
        <v>0</v>
      </c>
      <c r="J927" s="63">
        <f t="shared" si="466"/>
        <v>0</v>
      </c>
      <c r="K927" s="35">
        <f t="shared" si="466"/>
        <v>0</v>
      </c>
      <c r="L927" s="35">
        <f t="shared" si="466"/>
        <v>0</v>
      </c>
      <c r="M927" s="35">
        <f t="shared" si="466"/>
        <v>4012.5</v>
      </c>
      <c r="N927" s="78">
        <f t="shared" si="456"/>
        <v>100</v>
      </c>
    </row>
    <row r="928" spans="1:15" x14ac:dyDescent="0.25">
      <c r="A928" s="33" t="s">
        <v>101</v>
      </c>
      <c r="B928" s="33" t="s">
        <v>1398</v>
      </c>
      <c r="C928" s="33" t="s">
        <v>60</v>
      </c>
      <c r="D928" s="33"/>
      <c r="E928" s="34" t="s">
        <v>580</v>
      </c>
      <c r="F928" s="35">
        <f t="shared" si="466"/>
        <v>4012.5</v>
      </c>
      <c r="G928" s="35">
        <f t="shared" si="466"/>
        <v>4012.5</v>
      </c>
      <c r="H928" s="35">
        <f t="shared" si="466"/>
        <v>4012.5</v>
      </c>
      <c r="I928" s="63">
        <f t="shared" si="466"/>
        <v>0</v>
      </c>
      <c r="J928" s="63">
        <f t="shared" si="466"/>
        <v>0</v>
      </c>
      <c r="K928" s="35">
        <f t="shared" si="466"/>
        <v>0</v>
      </c>
      <c r="L928" s="35">
        <f t="shared" si="466"/>
        <v>0</v>
      </c>
      <c r="M928" s="35">
        <f t="shared" si="466"/>
        <v>4012.5</v>
      </c>
      <c r="N928" s="78">
        <f t="shared" si="456"/>
        <v>100</v>
      </c>
    </row>
    <row r="929" spans="1:14" ht="31.5" x14ac:dyDescent="0.25">
      <c r="A929" s="33" t="s">
        <v>101</v>
      </c>
      <c r="B929" s="33" t="s">
        <v>1398</v>
      </c>
      <c r="C929" s="33" t="s">
        <v>61</v>
      </c>
      <c r="D929" s="33"/>
      <c r="E929" s="34" t="s">
        <v>585</v>
      </c>
      <c r="F929" s="35">
        <f t="shared" si="466"/>
        <v>4012.5</v>
      </c>
      <c r="G929" s="35">
        <f t="shared" si="466"/>
        <v>4012.5</v>
      </c>
      <c r="H929" s="35">
        <f t="shared" si="466"/>
        <v>4012.5</v>
      </c>
      <c r="I929" s="63">
        <f t="shared" si="466"/>
        <v>0</v>
      </c>
      <c r="J929" s="63">
        <f t="shared" si="466"/>
        <v>0</v>
      </c>
      <c r="K929" s="35">
        <f t="shared" si="466"/>
        <v>0</v>
      </c>
      <c r="L929" s="35">
        <f t="shared" si="466"/>
        <v>0</v>
      </c>
      <c r="M929" s="35">
        <f t="shared" si="466"/>
        <v>4012.5</v>
      </c>
      <c r="N929" s="78">
        <f t="shared" si="456"/>
        <v>100</v>
      </c>
    </row>
    <row r="930" spans="1:14" ht="31.5" x14ac:dyDescent="0.25">
      <c r="A930" s="33" t="s">
        <v>101</v>
      </c>
      <c r="B930" s="33" t="s">
        <v>1398</v>
      </c>
      <c r="C930" s="33" t="s">
        <v>46</v>
      </c>
      <c r="D930" s="33"/>
      <c r="E930" s="34" t="s">
        <v>586</v>
      </c>
      <c r="F930" s="35">
        <f t="shared" si="466"/>
        <v>4012.5</v>
      </c>
      <c r="G930" s="35">
        <f t="shared" si="466"/>
        <v>4012.5</v>
      </c>
      <c r="H930" s="35">
        <f t="shared" si="466"/>
        <v>4012.5</v>
      </c>
      <c r="I930" s="63">
        <f t="shared" si="466"/>
        <v>0</v>
      </c>
      <c r="J930" s="63">
        <f t="shared" si="466"/>
        <v>0</v>
      </c>
      <c r="K930" s="35">
        <f t="shared" si="466"/>
        <v>0</v>
      </c>
      <c r="L930" s="35">
        <f t="shared" si="466"/>
        <v>0</v>
      </c>
      <c r="M930" s="35">
        <f t="shared" si="466"/>
        <v>4012.5</v>
      </c>
      <c r="N930" s="78">
        <f t="shared" si="456"/>
        <v>100</v>
      </c>
    </row>
    <row r="931" spans="1:14" ht="31.5" x14ac:dyDescent="0.25">
      <c r="A931" s="33" t="s">
        <v>101</v>
      </c>
      <c r="B931" s="33" t="s">
        <v>1398</v>
      </c>
      <c r="C931" s="33" t="s">
        <v>46</v>
      </c>
      <c r="D931" s="33" t="s">
        <v>18</v>
      </c>
      <c r="E931" s="34" t="s">
        <v>552</v>
      </c>
      <c r="F931" s="35">
        <f>F932+F933</f>
        <v>4012.5</v>
      </c>
      <c r="G931" s="35">
        <f>G932+G933</f>
        <v>4012.5</v>
      </c>
      <c r="H931" s="35">
        <f t="shared" ref="H931:M931" si="467">H932+H933</f>
        <v>4012.5</v>
      </c>
      <c r="I931" s="63">
        <f t="shared" si="467"/>
        <v>0</v>
      </c>
      <c r="J931" s="63">
        <f t="shared" si="467"/>
        <v>0</v>
      </c>
      <c r="K931" s="35">
        <f t="shared" si="467"/>
        <v>0</v>
      </c>
      <c r="L931" s="35">
        <f t="shared" si="467"/>
        <v>0</v>
      </c>
      <c r="M931" s="35">
        <f t="shared" si="467"/>
        <v>4012.5</v>
      </c>
      <c r="N931" s="78">
        <f t="shared" si="456"/>
        <v>100</v>
      </c>
    </row>
    <row r="932" spans="1:14" x14ac:dyDescent="0.25">
      <c r="A932" s="33" t="s">
        <v>101</v>
      </c>
      <c r="B932" s="33" t="s">
        <v>1398</v>
      </c>
      <c r="C932" s="33" t="s">
        <v>46</v>
      </c>
      <c r="D932" s="33" t="s">
        <v>54</v>
      </c>
      <c r="E932" s="34" t="s">
        <v>553</v>
      </c>
      <c r="F932" s="35">
        <f>624.5+624.5</f>
        <v>1249</v>
      </c>
      <c r="G932" s="35">
        <v>1155.5</v>
      </c>
      <c r="H932" s="35">
        <v>1249</v>
      </c>
      <c r="I932" s="63">
        <v>0</v>
      </c>
      <c r="J932" s="63">
        <v>0</v>
      </c>
      <c r="K932" s="35">
        <v>0</v>
      </c>
      <c r="L932" s="35">
        <v>0</v>
      </c>
      <c r="M932" s="35">
        <v>1155.5</v>
      </c>
      <c r="N932" s="78">
        <f t="shared" si="456"/>
        <v>100</v>
      </c>
    </row>
    <row r="933" spans="1:14" x14ac:dyDescent="0.25">
      <c r="A933" s="33" t="s">
        <v>101</v>
      </c>
      <c r="B933" s="33" t="s">
        <v>1398</v>
      </c>
      <c r="C933" s="33" t="s">
        <v>46</v>
      </c>
      <c r="D933" s="33" t="s">
        <v>30</v>
      </c>
      <c r="E933" s="34" t="s">
        <v>554</v>
      </c>
      <c r="F933" s="35">
        <f>1383+1380.5</f>
        <v>2763.5</v>
      </c>
      <c r="G933" s="35">
        <v>2857</v>
      </c>
      <c r="H933" s="35">
        <v>2763.5</v>
      </c>
      <c r="I933" s="63">
        <v>0</v>
      </c>
      <c r="J933" s="63">
        <v>0</v>
      </c>
      <c r="K933" s="35">
        <v>0</v>
      </c>
      <c r="L933" s="35">
        <v>0</v>
      </c>
      <c r="M933" s="35">
        <v>2857</v>
      </c>
      <c r="N933" s="78">
        <f t="shared" si="456"/>
        <v>100</v>
      </c>
    </row>
    <row r="934" spans="1:14" ht="47.25" x14ac:dyDescent="0.25">
      <c r="A934" s="33" t="s">
        <v>101</v>
      </c>
      <c r="B934" s="33" t="s">
        <v>1398</v>
      </c>
      <c r="C934" s="33" t="s">
        <v>42</v>
      </c>
      <c r="D934" s="33"/>
      <c r="E934" s="34" t="s">
        <v>647</v>
      </c>
      <c r="F934" s="35">
        <f t="shared" ref="F934:M935" si="468">F935</f>
        <v>629.4</v>
      </c>
      <c r="G934" s="35">
        <f t="shared" si="468"/>
        <v>629.4</v>
      </c>
      <c r="H934" s="35">
        <f t="shared" si="468"/>
        <v>489.4</v>
      </c>
      <c r="I934" s="63">
        <f t="shared" si="468"/>
        <v>0</v>
      </c>
      <c r="J934" s="63">
        <f t="shared" si="468"/>
        <v>0</v>
      </c>
      <c r="K934" s="35">
        <f t="shared" si="468"/>
        <v>0</v>
      </c>
      <c r="L934" s="35">
        <f t="shared" si="468"/>
        <v>0</v>
      </c>
      <c r="M934" s="35">
        <f t="shared" si="468"/>
        <v>629.4</v>
      </c>
      <c r="N934" s="78">
        <f t="shared" si="456"/>
        <v>100</v>
      </c>
    </row>
    <row r="935" spans="1:14" ht="31.5" x14ac:dyDescent="0.25">
      <c r="A935" s="33" t="s">
        <v>101</v>
      </c>
      <c r="B935" s="33" t="s">
        <v>1398</v>
      </c>
      <c r="C935" s="33" t="s">
        <v>105</v>
      </c>
      <c r="D935" s="33"/>
      <c r="E935" s="34" t="s">
        <v>662</v>
      </c>
      <c r="F935" s="35">
        <f t="shared" si="468"/>
        <v>629.4</v>
      </c>
      <c r="G935" s="35">
        <f t="shared" si="468"/>
        <v>629.4</v>
      </c>
      <c r="H935" s="35">
        <f t="shared" si="468"/>
        <v>489.4</v>
      </c>
      <c r="I935" s="63">
        <f t="shared" si="468"/>
        <v>0</v>
      </c>
      <c r="J935" s="63">
        <f t="shared" si="468"/>
        <v>0</v>
      </c>
      <c r="K935" s="35">
        <f t="shared" si="468"/>
        <v>0</v>
      </c>
      <c r="L935" s="35">
        <f t="shared" si="468"/>
        <v>0</v>
      </c>
      <c r="M935" s="35">
        <f t="shared" si="468"/>
        <v>629.4</v>
      </c>
      <c r="N935" s="78">
        <f t="shared" si="456"/>
        <v>100</v>
      </c>
    </row>
    <row r="936" spans="1:14" ht="47.25" x14ac:dyDescent="0.25">
      <c r="A936" s="33" t="s">
        <v>101</v>
      </c>
      <c r="B936" s="33" t="s">
        <v>1398</v>
      </c>
      <c r="C936" s="33" t="s">
        <v>106</v>
      </c>
      <c r="D936" s="33"/>
      <c r="E936" s="34" t="s">
        <v>937</v>
      </c>
      <c r="F936" s="35">
        <f>F937+F940</f>
        <v>629.4</v>
      </c>
      <c r="G936" s="35">
        <f>G937+G940</f>
        <v>629.4</v>
      </c>
      <c r="H936" s="35">
        <f t="shared" ref="H936:M936" si="469">H937+H940</f>
        <v>489.4</v>
      </c>
      <c r="I936" s="63">
        <f t="shared" si="469"/>
        <v>0</v>
      </c>
      <c r="J936" s="63">
        <f t="shared" si="469"/>
        <v>0</v>
      </c>
      <c r="K936" s="35">
        <f t="shared" si="469"/>
        <v>0</v>
      </c>
      <c r="L936" s="35">
        <f t="shared" si="469"/>
        <v>0</v>
      </c>
      <c r="M936" s="35">
        <f t="shared" si="469"/>
        <v>629.4</v>
      </c>
      <c r="N936" s="78">
        <f t="shared" si="456"/>
        <v>100</v>
      </c>
    </row>
    <row r="937" spans="1:14" ht="31.5" x14ac:dyDescent="0.25">
      <c r="A937" s="33" t="s">
        <v>101</v>
      </c>
      <c r="B937" s="33" t="s">
        <v>1398</v>
      </c>
      <c r="C937" s="33" t="s">
        <v>102</v>
      </c>
      <c r="D937" s="33"/>
      <c r="E937" s="34" t="s">
        <v>938</v>
      </c>
      <c r="F937" s="35">
        <f t="shared" ref="F937:M938" si="470">F938</f>
        <v>489.4</v>
      </c>
      <c r="G937" s="35">
        <f t="shared" si="470"/>
        <v>489.4</v>
      </c>
      <c r="H937" s="35">
        <f t="shared" si="470"/>
        <v>489.4</v>
      </c>
      <c r="I937" s="63">
        <f t="shared" si="470"/>
        <v>0</v>
      </c>
      <c r="J937" s="63">
        <f t="shared" si="470"/>
        <v>0</v>
      </c>
      <c r="K937" s="35">
        <f t="shared" si="470"/>
        <v>0</v>
      </c>
      <c r="L937" s="35">
        <f t="shared" si="470"/>
        <v>0</v>
      </c>
      <c r="M937" s="35">
        <f t="shared" si="470"/>
        <v>489.4</v>
      </c>
      <c r="N937" s="78">
        <f t="shared" si="456"/>
        <v>100</v>
      </c>
    </row>
    <row r="938" spans="1:14" ht="31.5" x14ac:dyDescent="0.25">
      <c r="A938" s="33" t="s">
        <v>101</v>
      </c>
      <c r="B938" s="33" t="s">
        <v>1398</v>
      </c>
      <c r="C938" s="33" t="s">
        <v>102</v>
      </c>
      <c r="D938" s="33" t="s">
        <v>18</v>
      </c>
      <c r="E938" s="34" t="s">
        <v>552</v>
      </c>
      <c r="F938" s="35">
        <f t="shared" si="470"/>
        <v>489.4</v>
      </c>
      <c r="G938" s="35">
        <f t="shared" si="470"/>
        <v>489.4</v>
      </c>
      <c r="H938" s="35">
        <f t="shared" si="470"/>
        <v>489.4</v>
      </c>
      <c r="I938" s="63">
        <f t="shared" si="470"/>
        <v>0</v>
      </c>
      <c r="J938" s="63">
        <f t="shared" si="470"/>
        <v>0</v>
      </c>
      <c r="K938" s="35">
        <f t="shared" si="470"/>
        <v>0</v>
      </c>
      <c r="L938" s="35">
        <f t="shared" si="470"/>
        <v>0</v>
      </c>
      <c r="M938" s="35">
        <f t="shared" si="470"/>
        <v>489.4</v>
      </c>
      <c r="N938" s="78">
        <f t="shared" si="456"/>
        <v>100</v>
      </c>
    </row>
    <row r="939" spans="1:14" x14ac:dyDescent="0.25">
      <c r="A939" s="33" t="s">
        <v>101</v>
      </c>
      <c r="B939" s="33" t="s">
        <v>1398</v>
      </c>
      <c r="C939" s="33" t="s">
        <v>102</v>
      </c>
      <c r="D939" s="33" t="s">
        <v>54</v>
      </c>
      <c r="E939" s="34" t="s">
        <v>553</v>
      </c>
      <c r="F939" s="35">
        <v>489.4</v>
      </c>
      <c r="G939" s="35">
        <v>489.4</v>
      </c>
      <c r="H939" s="35">
        <v>489.4</v>
      </c>
      <c r="I939" s="63">
        <v>0</v>
      </c>
      <c r="J939" s="63">
        <v>0</v>
      </c>
      <c r="K939" s="35">
        <v>0</v>
      </c>
      <c r="L939" s="35">
        <v>0</v>
      </c>
      <c r="M939" s="35">
        <v>489.4</v>
      </c>
      <c r="N939" s="78">
        <f t="shared" si="456"/>
        <v>100</v>
      </c>
    </row>
    <row r="940" spans="1:14" ht="47.25" x14ac:dyDescent="0.25">
      <c r="A940" s="33" t="s">
        <v>101</v>
      </c>
      <c r="B940" s="33" t="s">
        <v>1398</v>
      </c>
      <c r="C940" s="33" t="s">
        <v>103</v>
      </c>
      <c r="D940" s="33"/>
      <c r="E940" s="34" t="s">
        <v>939</v>
      </c>
      <c r="F940" s="35">
        <f t="shared" ref="F940:M941" si="471">F941</f>
        <v>140</v>
      </c>
      <c r="G940" s="35">
        <f t="shared" si="471"/>
        <v>140</v>
      </c>
      <c r="H940" s="35">
        <f t="shared" si="471"/>
        <v>0</v>
      </c>
      <c r="I940" s="63">
        <f t="shared" si="471"/>
        <v>0</v>
      </c>
      <c r="J940" s="63">
        <f t="shared" si="471"/>
        <v>0</v>
      </c>
      <c r="K940" s="35">
        <f t="shared" si="471"/>
        <v>0</v>
      </c>
      <c r="L940" s="35">
        <f t="shared" si="471"/>
        <v>0</v>
      </c>
      <c r="M940" s="35">
        <f t="shared" si="471"/>
        <v>140</v>
      </c>
      <c r="N940" s="78">
        <f t="shared" si="456"/>
        <v>100</v>
      </c>
    </row>
    <row r="941" spans="1:14" ht="31.5" x14ac:dyDescent="0.25">
      <c r="A941" s="33" t="s">
        <v>101</v>
      </c>
      <c r="B941" s="33" t="s">
        <v>1398</v>
      </c>
      <c r="C941" s="33" t="s">
        <v>103</v>
      </c>
      <c r="D941" s="33" t="s">
        <v>18</v>
      </c>
      <c r="E941" s="34" t="s">
        <v>552</v>
      </c>
      <c r="F941" s="35">
        <f t="shared" si="471"/>
        <v>140</v>
      </c>
      <c r="G941" s="35">
        <f t="shared" si="471"/>
        <v>140</v>
      </c>
      <c r="H941" s="35">
        <f t="shared" si="471"/>
        <v>0</v>
      </c>
      <c r="I941" s="63">
        <f t="shared" si="471"/>
        <v>0</v>
      </c>
      <c r="J941" s="63">
        <f t="shared" si="471"/>
        <v>0</v>
      </c>
      <c r="K941" s="35">
        <f t="shared" si="471"/>
        <v>0</v>
      </c>
      <c r="L941" s="35">
        <f t="shared" si="471"/>
        <v>0</v>
      </c>
      <c r="M941" s="35">
        <f t="shared" si="471"/>
        <v>140</v>
      </c>
      <c r="N941" s="78">
        <f t="shared" si="456"/>
        <v>100</v>
      </c>
    </row>
    <row r="942" spans="1:14" x14ac:dyDescent="0.25">
      <c r="A942" s="33" t="s">
        <v>101</v>
      </c>
      <c r="B942" s="33" t="s">
        <v>1398</v>
      </c>
      <c r="C942" s="33" t="s">
        <v>103</v>
      </c>
      <c r="D942" s="33" t="s">
        <v>54</v>
      </c>
      <c r="E942" s="34" t="s">
        <v>553</v>
      </c>
      <c r="F942" s="35">
        <v>140</v>
      </c>
      <c r="G942" s="35">
        <v>140</v>
      </c>
      <c r="H942" s="35">
        <v>0</v>
      </c>
      <c r="I942" s="63">
        <v>0</v>
      </c>
      <c r="J942" s="63">
        <v>0</v>
      </c>
      <c r="K942" s="35">
        <v>0</v>
      </c>
      <c r="L942" s="35">
        <v>0</v>
      </c>
      <c r="M942" s="35">
        <v>140</v>
      </c>
      <c r="N942" s="78">
        <f t="shared" si="456"/>
        <v>100</v>
      </c>
    </row>
    <row r="943" spans="1:14" ht="31.5" x14ac:dyDescent="0.25">
      <c r="A943" s="33" t="s">
        <v>101</v>
      </c>
      <c r="B943" s="33" t="s">
        <v>1398</v>
      </c>
      <c r="C943" s="33" t="s">
        <v>107</v>
      </c>
      <c r="D943" s="33"/>
      <c r="E943" s="34" t="s">
        <v>940</v>
      </c>
      <c r="F943" s="35">
        <f>F944+F951+F960</f>
        <v>112074.57800000001</v>
      </c>
      <c r="G943" s="35">
        <f>G944+G951+G960</f>
        <v>111848.76794000002</v>
      </c>
      <c r="H943" s="35">
        <f t="shared" ref="H943:M943" si="472">H944+H951+H960</f>
        <v>81413.534450000021</v>
      </c>
      <c r="I943" s="63">
        <f t="shared" si="472"/>
        <v>2409.7899400000001</v>
      </c>
      <c r="J943" s="63">
        <f t="shared" si="472"/>
        <v>2162.5899399999998</v>
      </c>
      <c r="K943" s="35">
        <f t="shared" si="472"/>
        <v>0</v>
      </c>
      <c r="L943" s="35">
        <f t="shared" si="472"/>
        <v>0</v>
      </c>
      <c r="M943" s="35">
        <f t="shared" si="472"/>
        <v>111773.25074000002</v>
      </c>
      <c r="N943" s="78">
        <f t="shared" si="456"/>
        <v>99.932482760971936</v>
      </c>
    </row>
    <row r="944" spans="1:14" ht="31.5" x14ac:dyDescent="0.25">
      <c r="A944" s="33" t="s">
        <v>101</v>
      </c>
      <c r="B944" s="33" t="s">
        <v>1398</v>
      </c>
      <c r="C944" s="33" t="s">
        <v>828</v>
      </c>
      <c r="D944" s="33"/>
      <c r="E944" s="34" t="s">
        <v>941</v>
      </c>
      <c r="F944" s="35">
        <f t="shared" ref="F944:M945" si="473">F945</f>
        <v>1853.6999999999998</v>
      </c>
      <c r="G944" s="35">
        <f t="shared" si="473"/>
        <v>1615.68994</v>
      </c>
      <c r="H944" s="35">
        <f t="shared" si="473"/>
        <v>1380.68994</v>
      </c>
      <c r="I944" s="63">
        <f t="shared" si="473"/>
        <v>1615.68994</v>
      </c>
      <c r="J944" s="63">
        <f t="shared" si="473"/>
        <v>1380.68994</v>
      </c>
      <c r="K944" s="35">
        <f t="shared" si="473"/>
        <v>0</v>
      </c>
      <c r="L944" s="35">
        <f t="shared" si="473"/>
        <v>0</v>
      </c>
      <c r="M944" s="35">
        <f t="shared" si="473"/>
        <v>1609.8826900000001</v>
      </c>
      <c r="N944" s="78">
        <f t="shared" si="456"/>
        <v>99.64057150717916</v>
      </c>
    </row>
    <row r="945" spans="1:14" ht="47.25" x14ac:dyDescent="0.25">
      <c r="A945" s="33" t="s">
        <v>101</v>
      </c>
      <c r="B945" s="33" t="s">
        <v>1398</v>
      </c>
      <c r="C945" s="33" t="s">
        <v>830</v>
      </c>
      <c r="D945" s="33"/>
      <c r="E945" s="34" t="s">
        <v>944</v>
      </c>
      <c r="F945" s="35">
        <f t="shared" si="473"/>
        <v>1853.6999999999998</v>
      </c>
      <c r="G945" s="35">
        <f t="shared" si="473"/>
        <v>1615.68994</v>
      </c>
      <c r="H945" s="35">
        <f t="shared" si="473"/>
        <v>1380.68994</v>
      </c>
      <c r="I945" s="63">
        <f t="shared" si="473"/>
        <v>1615.68994</v>
      </c>
      <c r="J945" s="63">
        <f t="shared" si="473"/>
        <v>1380.68994</v>
      </c>
      <c r="K945" s="35">
        <f t="shared" si="473"/>
        <v>0</v>
      </c>
      <c r="L945" s="35">
        <f t="shared" si="473"/>
        <v>0</v>
      </c>
      <c r="M945" s="35">
        <f t="shared" si="473"/>
        <v>1609.8826900000001</v>
      </c>
      <c r="N945" s="78">
        <f t="shared" si="456"/>
        <v>99.64057150717916</v>
      </c>
    </row>
    <row r="946" spans="1:14" ht="31.5" x14ac:dyDescent="0.25">
      <c r="A946" s="33" t="s">
        <v>101</v>
      </c>
      <c r="B946" s="33" t="s">
        <v>1398</v>
      </c>
      <c r="C946" s="33" t="s">
        <v>818</v>
      </c>
      <c r="D946" s="33"/>
      <c r="E946" s="34" t="s">
        <v>945</v>
      </c>
      <c r="F946" s="35">
        <f>F947+F949</f>
        <v>1853.6999999999998</v>
      </c>
      <c r="G946" s="35">
        <f>G947+G949</f>
        <v>1615.68994</v>
      </c>
      <c r="H946" s="35">
        <f t="shared" ref="H946:M946" si="474">H947+H949</f>
        <v>1380.68994</v>
      </c>
      <c r="I946" s="63">
        <f t="shared" si="474"/>
        <v>1615.68994</v>
      </c>
      <c r="J946" s="63">
        <f t="shared" si="474"/>
        <v>1380.68994</v>
      </c>
      <c r="K946" s="35">
        <f t="shared" si="474"/>
        <v>0</v>
      </c>
      <c r="L946" s="35">
        <f t="shared" si="474"/>
        <v>0</v>
      </c>
      <c r="M946" s="35">
        <f t="shared" si="474"/>
        <v>1609.8826900000001</v>
      </c>
      <c r="N946" s="78">
        <f t="shared" si="456"/>
        <v>99.64057150717916</v>
      </c>
    </row>
    <row r="947" spans="1:14" ht="78.75" x14ac:dyDescent="0.25">
      <c r="A947" s="33" t="s">
        <v>101</v>
      </c>
      <c r="B947" s="33" t="s">
        <v>1398</v>
      </c>
      <c r="C947" s="33" t="s">
        <v>818</v>
      </c>
      <c r="D947" s="33" t="s">
        <v>1118</v>
      </c>
      <c r="E947" s="34" t="s">
        <v>539</v>
      </c>
      <c r="F947" s="35">
        <f t="shared" ref="F947:M947" si="475">F948</f>
        <v>971.3</v>
      </c>
      <c r="G947" s="35">
        <f t="shared" si="475"/>
        <v>1155.6411499999999</v>
      </c>
      <c r="H947" s="35">
        <f t="shared" si="475"/>
        <v>920.64115000000004</v>
      </c>
      <c r="I947" s="63">
        <f t="shared" si="475"/>
        <v>1155.6411499999999</v>
      </c>
      <c r="J947" s="63">
        <f t="shared" si="475"/>
        <v>920.64115000000004</v>
      </c>
      <c r="K947" s="35">
        <f t="shared" si="475"/>
        <v>0</v>
      </c>
      <c r="L947" s="35">
        <f t="shared" si="475"/>
        <v>0</v>
      </c>
      <c r="M947" s="35">
        <f t="shared" si="475"/>
        <v>1149.8339000000001</v>
      </c>
      <c r="N947" s="78">
        <f t="shared" si="456"/>
        <v>99.497486741450857</v>
      </c>
    </row>
    <row r="948" spans="1:14" ht="31.5" x14ac:dyDescent="0.25">
      <c r="A948" s="33" t="s">
        <v>101</v>
      </c>
      <c r="B948" s="33" t="s">
        <v>1398</v>
      </c>
      <c r="C948" s="33" t="s">
        <v>818</v>
      </c>
      <c r="D948" s="33" t="s">
        <v>1128</v>
      </c>
      <c r="E948" s="34" t="s">
        <v>541</v>
      </c>
      <c r="F948" s="35">
        <v>971.3</v>
      </c>
      <c r="G948" s="35">
        <v>1155.6411499999999</v>
      </c>
      <c r="H948" s="35">
        <v>920.64115000000004</v>
      </c>
      <c r="I948" s="63">
        <f>G948</f>
        <v>1155.6411499999999</v>
      </c>
      <c r="J948" s="63">
        <f>H948</f>
        <v>920.64115000000004</v>
      </c>
      <c r="K948" s="35">
        <v>0</v>
      </c>
      <c r="L948" s="35">
        <v>0</v>
      </c>
      <c r="M948" s="35">
        <v>1149.8339000000001</v>
      </c>
      <c r="N948" s="78">
        <f t="shared" si="456"/>
        <v>99.497486741450857</v>
      </c>
    </row>
    <row r="949" spans="1:14" ht="31.5" x14ac:dyDescent="0.25">
      <c r="A949" s="33" t="s">
        <v>101</v>
      </c>
      <c r="B949" s="33" t="s">
        <v>1398</v>
      </c>
      <c r="C949" s="33" t="s">
        <v>818</v>
      </c>
      <c r="D949" s="33" t="s">
        <v>1111</v>
      </c>
      <c r="E949" s="34" t="s">
        <v>542</v>
      </c>
      <c r="F949" s="35">
        <f t="shared" ref="F949:M949" si="476">F950</f>
        <v>882.4</v>
      </c>
      <c r="G949" s="35">
        <f t="shared" si="476"/>
        <v>460.04879</v>
      </c>
      <c r="H949" s="35">
        <f t="shared" si="476"/>
        <v>460.04879</v>
      </c>
      <c r="I949" s="63">
        <f t="shared" si="476"/>
        <v>460.04879</v>
      </c>
      <c r="J949" s="63">
        <f t="shared" si="476"/>
        <v>460.04879</v>
      </c>
      <c r="K949" s="35">
        <f t="shared" si="476"/>
        <v>0</v>
      </c>
      <c r="L949" s="35">
        <f t="shared" si="476"/>
        <v>0</v>
      </c>
      <c r="M949" s="35">
        <f t="shared" si="476"/>
        <v>460.04879</v>
      </c>
      <c r="N949" s="78">
        <f t="shared" si="456"/>
        <v>100</v>
      </c>
    </row>
    <row r="950" spans="1:14" ht="31.5" x14ac:dyDescent="0.25">
      <c r="A950" s="33" t="s">
        <v>101</v>
      </c>
      <c r="B950" s="33" t="s">
        <v>1398</v>
      </c>
      <c r="C950" s="33" t="s">
        <v>818</v>
      </c>
      <c r="D950" s="33" t="s">
        <v>1112</v>
      </c>
      <c r="E950" s="34" t="s">
        <v>543</v>
      </c>
      <c r="F950" s="35">
        <v>882.4</v>
      </c>
      <c r="G950" s="35">
        <v>460.04879</v>
      </c>
      <c r="H950" s="35">
        <v>460.04879</v>
      </c>
      <c r="I950" s="63">
        <f>G950</f>
        <v>460.04879</v>
      </c>
      <c r="J950" s="63">
        <f>H950</f>
        <v>460.04879</v>
      </c>
      <c r="K950" s="35">
        <v>0</v>
      </c>
      <c r="L950" s="35">
        <v>0</v>
      </c>
      <c r="M950" s="35">
        <v>460.04879</v>
      </c>
      <c r="N950" s="78">
        <f t="shared" si="456"/>
        <v>100</v>
      </c>
    </row>
    <row r="951" spans="1:14" ht="31.5" x14ac:dyDescent="0.25">
      <c r="A951" s="33" t="s">
        <v>101</v>
      </c>
      <c r="B951" s="33" t="s">
        <v>1398</v>
      </c>
      <c r="C951" s="33" t="s">
        <v>852</v>
      </c>
      <c r="D951" s="33"/>
      <c r="E951" s="34" t="s">
        <v>947</v>
      </c>
      <c r="F951" s="35">
        <f>F956+F952</f>
        <v>2574.1</v>
      </c>
      <c r="G951" s="35">
        <f>G956+G952</f>
        <v>2574.1</v>
      </c>
      <c r="H951" s="35">
        <f t="shared" ref="H951:M951" si="477">H956+H952</f>
        <v>2112.7449999999999</v>
      </c>
      <c r="I951" s="63">
        <f t="shared" si="477"/>
        <v>728.8</v>
      </c>
      <c r="J951" s="63">
        <f t="shared" si="477"/>
        <v>728.8</v>
      </c>
      <c r="K951" s="35">
        <f t="shared" si="477"/>
        <v>0</v>
      </c>
      <c r="L951" s="35">
        <f t="shared" si="477"/>
        <v>0</v>
      </c>
      <c r="M951" s="35">
        <f t="shared" si="477"/>
        <v>2574.0990400000001</v>
      </c>
      <c r="N951" s="78">
        <f t="shared" si="456"/>
        <v>99.999962705411605</v>
      </c>
    </row>
    <row r="952" spans="1:14" ht="63" x14ac:dyDescent="0.25">
      <c r="A952" s="33" t="s">
        <v>101</v>
      </c>
      <c r="B952" s="33" t="s">
        <v>1398</v>
      </c>
      <c r="C952" s="33" t="s">
        <v>853</v>
      </c>
      <c r="D952" s="33"/>
      <c r="E952" s="34" t="s">
        <v>948</v>
      </c>
      <c r="F952" s="35">
        <f t="shared" ref="F952:M954" si="478">F953</f>
        <v>1845.3</v>
      </c>
      <c r="G952" s="35">
        <f t="shared" si="478"/>
        <v>1845.3</v>
      </c>
      <c r="H952" s="35">
        <f t="shared" si="478"/>
        <v>1383.9449999999999</v>
      </c>
      <c r="I952" s="63">
        <f t="shared" si="478"/>
        <v>0</v>
      </c>
      <c r="J952" s="63">
        <f t="shared" si="478"/>
        <v>0</v>
      </c>
      <c r="K952" s="35">
        <f t="shared" si="478"/>
        <v>0</v>
      </c>
      <c r="L952" s="35">
        <f t="shared" si="478"/>
        <v>0</v>
      </c>
      <c r="M952" s="35">
        <f t="shared" si="478"/>
        <v>1845.3</v>
      </c>
      <c r="N952" s="78">
        <f t="shared" si="456"/>
        <v>100</v>
      </c>
    </row>
    <row r="953" spans="1:14" ht="78.75" x14ac:dyDescent="0.25">
      <c r="A953" s="33" t="s">
        <v>101</v>
      </c>
      <c r="B953" s="33" t="s">
        <v>1398</v>
      </c>
      <c r="C953" s="33" t="s">
        <v>839</v>
      </c>
      <c r="D953" s="33"/>
      <c r="E953" s="34" t="s">
        <v>952</v>
      </c>
      <c r="F953" s="35">
        <f t="shared" si="478"/>
        <v>1845.3</v>
      </c>
      <c r="G953" s="35">
        <f t="shared" si="478"/>
        <v>1845.3</v>
      </c>
      <c r="H953" s="35">
        <f t="shared" si="478"/>
        <v>1383.9449999999999</v>
      </c>
      <c r="I953" s="63">
        <f t="shared" si="478"/>
        <v>0</v>
      </c>
      <c r="J953" s="63">
        <f t="shared" si="478"/>
        <v>0</v>
      </c>
      <c r="K953" s="35">
        <f t="shared" si="478"/>
        <v>0</v>
      </c>
      <c r="L953" s="35">
        <f t="shared" si="478"/>
        <v>0</v>
      </c>
      <c r="M953" s="35">
        <f t="shared" si="478"/>
        <v>1845.3</v>
      </c>
      <c r="N953" s="78">
        <f t="shared" si="456"/>
        <v>100</v>
      </c>
    </row>
    <row r="954" spans="1:14" ht="31.5" x14ac:dyDescent="0.25">
      <c r="A954" s="33" t="s">
        <v>101</v>
      </c>
      <c r="B954" s="33" t="s">
        <v>1398</v>
      </c>
      <c r="C954" s="33" t="s">
        <v>839</v>
      </c>
      <c r="D954" s="33" t="s">
        <v>18</v>
      </c>
      <c r="E954" s="34" t="s">
        <v>552</v>
      </c>
      <c r="F954" s="35">
        <f t="shared" si="478"/>
        <v>1845.3</v>
      </c>
      <c r="G954" s="35">
        <f t="shared" si="478"/>
        <v>1845.3</v>
      </c>
      <c r="H954" s="35">
        <f t="shared" si="478"/>
        <v>1383.9449999999999</v>
      </c>
      <c r="I954" s="63">
        <f t="shared" si="478"/>
        <v>0</v>
      </c>
      <c r="J954" s="63">
        <f t="shared" si="478"/>
        <v>0</v>
      </c>
      <c r="K954" s="35">
        <f t="shared" si="478"/>
        <v>0</v>
      </c>
      <c r="L954" s="35">
        <f t="shared" si="478"/>
        <v>0</v>
      </c>
      <c r="M954" s="35">
        <f t="shared" si="478"/>
        <v>1845.3</v>
      </c>
      <c r="N954" s="78">
        <f t="shared" si="456"/>
        <v>100</v>
      </c>
    </row>
    <row r="955" spans="1:14" x14ac:dyDescent="0.25">
      <c r="A955" s="33" t="s">
        <v>101</v>
      </c>
      <c r="B955" s="33" t="s">
        <v>1398</v>
      </c>
      <c r="C955" s="33" t="s">
        <v>839</v>
      </c>
      <c r="D955" s="33" t="s">
        <v>54</v>
      </c>
      <c r="E955" s="34" t="s">
        <v>553</v>
      </c>
      <c r="F955" s="35">
        <v>1845.3</v>
      </c>
      <c r="G955" s="35">
        <v>1845.3</v>
      </c>
      <c r="H955" s="35">
        <v>1383.9449999999999</v>
      </c>
      <c r="I955" s="63">
        <v>0</v>
      </c>
      <c r="J955" s="63">
        <v>0</v>
      </c>
      <c r="K955" s="35">
        <v>0</v>
      </c>
      <c r="L955" s="35">
        <v>0</v>
      </c>
      <c r="M955" s="35">
        <v>1845.3</v>
      </c>
      <c r="N955" s="78">
        <f t="shared" si="456"/>
        <v>100</v>
      </c>
    </row>
    <row r="956" spans="1:14" ht="47.25" x14ac:dyDescent="0.25">
      <c r="A956" s="33" t="s">
        <v>101</v>
      </c>
      <c r="B956" s="33" t="s">
        <v>1398</v>
      </c>
      <c r="C956" s="33" t="s">
        <v>854</v>
      </c>
      <c r="D956" s="33"/>
      <c r="E956" s="34" t="s">
        <v>954</v>
      </c>
      <c r="F956" s="35">
        <f t="shared" ref="F956:M958" si="479">F957</f>
        <v>728.8</v>
      </c>
      <c r="G956" s="35">
        <f t="shared" si="479"/>
        <v>728.8</v>
      </c>
      <c r="H956" s="35">
        <f t="shared" si="479"/>
        <v>728.8</v>
      </c>
      <c r="I956" s="63">
        <f t="shared" si="479"/>
        <v>728.8</v>
      </c>
      <c r="J956" s="63">
        <f t="shared" si="479"/>
        <v>728.8</v>
      </c>
      <c r="K956" s="35">
        <f t="shared" si="479"/>
        <v>0</v>
      </c>
      <c r="L956" s="35">
        <f t="shared" si="479"/>
        <v>0</v>
      </c>
      <c r="M956" s="35">
        <f t="shared" si="479"/>
        <v>728.79903999999999</v>
      </c>
      <c r="N956" s="78">
        <f t="shared" si="456"/>
        <v>99.999868276619111</v>
      </c>
    </row>
    <row r="957" spans="1:14" ht="31.5" x14ac:dyDescent="0.25">
      <c r="A957" s="33" t="s">
        <v>101</v>
      </c>
      <c r="B957" s="33" t="s">
        <v>1398</v>
      </c>
      <c r="C957" s="33" t="s">
        <v>840</v>
      </c>
      <c r="D957" s="33"/>
      <c r="E957" s="34" t="s">
        <v>945</v>
      </c>
      <c r="F957" s="35">
        <f t="shared" si="479"/>
        <v>728.8</v>
      </c>
      <c r="G957" s="35">
        <f t="shared" si="479"/>
        <v>728.8</v>
      </c>
      <c r="H957" s="35">
        <f t="shared" si="479"/>
        <v>728.8</v>
      </c>
      <c r="I957" s="63">
        <f t="shared" si="479"/>
        <v>728.8</v>
      </c>
      <c r="J957" s="63">
        <f t="shared" si="479"/>
        <v>728.8</v>
      </c>
      <c r="K957" s="35">
        <f t="shared" si="479"/>
        <v>0</v>
      </c>
      <c r="L957" s="35">
        <f t="shared" si="479"/>
        <v>0</v>
      </c>
      <c r="M957" s="35">
        <f t="shared" si="479"/>
        <v>728.79903999999999</v>
      </c>
      <c r="N957" s="78">
        <f t="shared" si="456"/>
        <v>99.999868276619111</v>
      </c>
    </row>
    <row r="958" spans="1:14" ht="78.75" x14ac:dyDescent="0.25">
      <c r="A958" s="33" t="s">
        <v>101</v>
      </c>
      <c r="B958" s="33" t="s">
        <v>1398</v>
      </c>
      <c r="C958" s="33" t="s">
        <v>840</v>
      </c>
      <c r="D958" s="33" t="s">
        <v>1118</v>
      </c>
      <c r="E958" s="34" t="s">
        <v>539</v>
      </c>
      <c r="F958" s="35">
        <f t="shared" si="479"/>
        <v>728.8</v>
      </c>
      <c r="G958" s="35">
        <f t="shared" si="479"/>
        <v>728.8</v>
      </c>
      <c r="H958" s="35">
        <f t="shared" si="479"/>
        <v>728.8</v>
      </c>
      <c r="I958" s="63">
        <f t="shared" si="479"/>
        <v>728.8</v>
      </c>
      <c r="J958" s="63">
        <f t="shared" si="479"/>
        <v>728.8</v>
      </c>
      <c r="K958" s="35">
        <f t="shared" si="479"/>
        <v>0</v>
      </c>
      <c r="L958" s="35">
        <f t="shared" si="479"/>
        <v>0</v>
      </c>
      <c r="M958" s="35">
        <f t="shared" si="479"/>
        <v>728.79903999999999</v>
      </c>
      <c r="N958" s="78">
        <f t="shared" si="456"/>
        <v>99.999868276619111</v>
      </c>
    </row>
    <row r="959" spans="1:14" ht="31.5" x14ac:dyDescent="0.25">
      <c r="A959" s="33" t="s">
        <v>101</v>
      </c>
      <c r="B959" s="33" t="s">
        <v>1398</v>
      </c>
      <c r="C959" s="33" t="s">
        <v>840</v>
      </c>
      <c r="D959" s="33" t="s">
        <v>1128</v>
      </c>
      <c r="E959" s="34" t="s">
        <v>541</v>
      </c>
      <c r="F959" s="35">
        <v>728.8</v>
      </c>
      <c r="G959" s="35">
        <v>728.8</v>
      </c>
      <c r="H959" s="35">
        <v>728.8</v>
      </c>
      <c r="I959" s="63">
        <f>G959</f>
        <v>728.8</v>
      </c>
      <c r="J959" s="63">
        <f>H959</f>
        <v>728.8</v>
      </c>
      <c r="K959" s="35">
        <v>0</v>
      </c>
      <c r="L959" s="35">
        <v>0</v>
      </c>
      <c r="M959" s="35">
        <v>728.79903999999999</v>
      </c>
      <c r="N959" s="78">
        <f t="shared" si="456"/>
        <v>99.999868276619111</v>
      </c>
    </row>
    <row r="960" spans="1:14" ht="47.25" x14ac:dyDescent="0.25">
      <c r="A960" s="33" t="s">
        <v>101</v>
      </c>
      <c r="B960" s="33" t="s">
        <v>1398</v>
      </c>
      <c r="C960" s="33" t="s">
        <v>108</v>
      </c>
      <c r="D960" s="33"/>
      <c r="E960" s="34" t="s">
        <v>960</v>
      </c>
      <c r="F960" s="35">
        <f>F961+F982+F998+F1002</f>
        <v>107646.77800000001</v>
      </c>
      <c r="G960" s="35">
        <f>G961+G982+G998+G1002</f>
        <v>107658.97800000002</v>
      </c>
      <c r="H960" s="35">
        <f t="shared" ref="H960:M960" si="480">H961+H982+H998+H1002</f>
        <v>77920.099510000015</v>
      </c>
      <c r="I960" s="63">
        <f t="shared" si="480"/>
        <v>65.3</v>
      </c>
      <c r="J960" s="63">
        <f t="shared" si="480"/>
        <v>53.1</v>
      </c>
      <c r="K960" s="35">
        <f t="shared" si="480"/>
        <v>0</v>
      </c>
      <c r="L960" s="35">
        <f t="shared" si="480"/>
        <v>0</v>
      </c>
      <c r="M960" s="35">
        <f t="shared" si="480"/>
        <v>107589.26901000002</v>
      </c>
      <c r="N960" s="78">
        <f t="shared" si="456"/>
        <v>99.935250184150931</v>
      </c>
    </row>
    <row r="961" spans="1:14" ht="47.25" x14ac:dyDescent="0.25">
      <c r="A961" s="33" t="s">
        <v>101</v>
      </c>
      <c r="B961" s="33" t="s">
        <v>1398</v>
      </c>
      <c r="C961" s="33" t="s">
        <v>866</v>
      </c>
      <c r="D961" s="33"/>
      <c r="E961" s="34" t="s">
        <v>961</v>
      </c>
      <c r="F961" s="35">
        <f>F962+F975+F979+F972</f>
        <v>81604.827999999994</v>
      </c>
      <c r="G961" s="35">
        <f>G962+G975+G979+G972</f>
        <v>81604.828000000009</v>
      </c>
      <c r="H961" s="35">
        <f t="shared" ref="H961:M961" si="481">H962+H975+H979+H972</f>
        <v>57950.91951</v>
      </c>
      <c r="I961" s="63">
        <f t="shared" si="481"/>
        <v>0</v>
      </c>
      <c r="J961" s="63">
        <f t="shared" si="481"/>
        <v>0</v>
      </c>
      <c r="K961" s="35">
        <f t="shared" si="481"/>
        <v>0</v>
      </c>
      <c r="L961" s="35">
        <f t="shared" si="481"/>
        <v>0</v>
      </c>
      <c r="M961" s="35">
        <f t="shared" si="481"/>
        <v>81535.158230000001</v>
      </c>
      <c r="N961" s="78">
        <f t="shared" si="456"/>
        <v>99.914625431230604</v>
      </c>
    </row>
    <row r="962" spans="1:14" ht="47.25" x14ac:dyDescent="0.25">
      <c r="A962" s="33" t="s">
        <v>101</v>
      </c>
      <c r="B962" s="33" t="s">
        <v>1398</v>
      </c>
      <c r="C962" s="33" t="s">
        <v>863</v>
      </c>
      <c r="D962" s="33"/>
      <c r="E962" s="34" t="s">
        <v>589</v>
      </c>
      <c r="F962" s="35">
        <f>F963+F965+F967+F970</f>
        <v>77358.118999999992</v>
      </c>
      <c r="G962" s="35">
        <f>G963+G965+G967+G970</f>
        <v>77358.119000000006</v>
      </c>
      <c r="H962" s="35">
        <f t="shared" ref="H962:M962" si="482">H963+H965+H967+H970</f>
        <v>54472.728510000001</v>
      </c>
      <c r="I962" s="63">
        <f t="shared" si="482"/>
        <v>0</v>
      </c>
      <c r="J962" s="63">
        <f t="shared" si="482"/>
        <v>0</v>
      </c>
      <c r="K962" s="35">
        <f t="shared" si="482"/>
        <v>0</v>
      </c>
      <c r="L962" s="35">
        <f t="shared" si="482"/>
        <v>0</v>
      </c>
      <c r="M962" s="35">
        <f t="shared" si="482"/>
        <v>77288.449229999998</v>
      </c>
      <c r="N962" s="78">
        <f t="shared" si="456"/>
        <v>99.909938645224798</v>
      </c>
    </row>
    <row r="963" spans="1:14" ht="78.75" x14ac:dyDescent="0.25">
      <c r="A963" s="33" t="s">
        <v>101</v>
      </c>
      <c r="B963" s="33" t="s">
        <v>1398</v>
      </c>
      <c r="C963" s="33" t="s">
        <v>863</v>
      </c>
      <c r="D963" s="33" t="s">
        <v>1118</v>
      </c>
      <c r="E963" s="34" t="s">
        <v>539</v>
      </c>
      <c r="F963" s="35">
        <f t="shared" ref="F963:M963" si="483">F964</f>
        <v>33450.477999999996</v>
      </c>
      <c r="G963" s="35">
        <f t="shared" si="483"/>
        <v>33298.368000000002</v>
      </c>
      <c r="H963" s="35">
        <f t="shared" si="483"/>
        <v>23694.044419999998</v>
      </c>
      <c r="I963" s="63">
        <f t="shared" si="483"/>
        <v>0</v>
      </c>
      <c r="J963" s="63">
        <f t="shared" si="483"/>
        <v>0</v>
      </c>
      <c r="K963" s="35">
        <f t="shared" si="483"/>
        <v>0</v>
      </c>
      <c r="L963" s="35">
        <f t="shared" si="483"/>
        <v>0</v>
      </c>
      <c r="M963" s="35">
        <f t="shared" si="483"/>
        <v>33272.55287</v>
      </c>
      <c r="N963" s="78">
        <f t="shared" si="456"/>
        <v>99.92247328757972</v>
      </c>
    </row>
    <row r="964" spans="1:14" x14ac:dyDescent="0.25">
      <c r="A964" s="33" t="s">
        <v>101</v>
      </c>
      <c r="B964" s="33" t="s">
        <v>1398</v>
      </c>
      <c r="C964" s="33" t="s">
        <v>863</v>
      </c>
      <c r="D964" s="33" t="s">
        <v>1119</v>
      </c>
      <c r="E964" s="34" t="s">
        <v>540</v>
      </c>
      <c r="F964" s="35">
        <f>33472.878-22.4</f>
        <v>33450.477999999996</v>
      </c>
      <c r="G964" s="35">
        <v>33298.368000000002</v>
      </c>
      <c r="H964" s="35">
        <v>23694.044419999998</v>
      </c>
      <c r="I964" s="63">
        <v>0</v>
      </c>
      <c r="J964" s="63">
        <v>0</v>
      </c>
      <c r="K964" s="35">
        <v>0</v>
      </c>
      <c r="L964" s="35">
        <v>0</v>
      </c>
      <c r="M964" s="35">
        <v>33272.55287</v>
      </c>
      <c r="N964" s="78">
        <f t="shared" si="456"/>
        <v>99.92247328757972</v>
      </c>
    </row>
    <row r="965" spans="1:14" ht="31.5" x14ac:dyDescent="0.25">
      <c r="A965" s="33" t="s">
        <v>101</v>
      </c>
      <c r="B965" s="33" t="s">
        <v>1398</v>
      </c>
      <c r="C965" s="33" t="s">
        <v>863</v>
      </c>
      <c r="D965" s="33" t="s">
        <v>1111</v>
      </c>
      <c r="E965" s="34" t="s">
        <v>542</v>
      </c>
      <c r="F965" s="35">
        <f t="shared" ref="F965:M965" si="484">F966</f>
        <v>3886.1</v>
      </c>
      <c r="G965" s="35">
        <f t="shared" si="484"/>
        <v>4112.6049999999996</v>
      </c>
      <c r="H965" s="35">
        <f t="shared" si="484"/>
        <v>3086.8694999999998</v>
      </c>
      <c r="I965" s="63">
        <f t="shared" si="484"/>
        <v>0</v>
      </c>
      <c r="J965" s="63">
        <f t="shared" si="484"/>
        <v>0</v>
      </c>
      <c r="K965" s="35">
        <f t="shared" si="484"/>
        <v>0</v>
      </c>
      <c r="L965" s="35">
        <f t="shared" si="484"/>
        <v>0</v>
      </c>
      <c r="M965" s="35">
        <f t="shared" si="484"/>
        <v>4068.9718600000001</v>
      </c>
      <c r="N965" s="78">
        <f t="shared" si="456"/>
        <v>98.939038881682066</v>
      </c>
    </row>
    <row r="966" spans="1:14" ht="31.5" x14ac:dyDescent="0.25">
      <c r="A966" s="33" t="s">
        <v>101</v>
      </c>
      <c r="B966" s="33" t="s">
        <v>1398</v>
      </c>
      <c r="C966" s="33" t="s">
        <v>863</v>
      </c>
      <c r="D966" s="33" t="s">
        <v>1112</v>
      </c>
      <c r="E966" s="34" t="s">
        <v>543</v>
      </c>
      <c r="F966" s="35">
        <v>3886.1</v>
      </c>
      <c r="G966" s="35">
        <v>4112.6049999999996</v>
      </c>
      <c r="H966" s="35">
        <v>3086.8694999999998</v>
      </c>
      <c r="I966" s="63">
        <v>0</v>
      </c>
      <c r="J966" s="63">
        <v>0</v>
      </c>
      <c r="K966" s="35">
        <v>0</v>
      </c>
      <c r="L966" s="35">
        <v>0</v>
      </c>
      <c r="M966" s="35">
        <v>4068.9718600000001</v>
      </c>
      <c r="N966" s="78">
        <f t="shared" si="456"/>
        <v>98.939038881682066</v>
      </c>
    </row>
    <row r="967" spans="1:14" ht="31.5" x14ac:dyDescent="0.25">
      <c r="A967" s="33" t="s">
        <v>101</v>
      </c>
      <c r="B967" s="33" t="s">
        <v>1398</v>
      </c>
      <c r="C967" s="33" t="s">
        <v>863</v>
      </c>
      <c r="D967" s="33" t="s">
        <v>18</v>
      </c>
      <c r="E967" s="34" t="s">
        <v>552</v>
      </c>
      <c r="F967" s="35">
        <f t="shared" ref="F967:M967" si="485">F968+F969</f>
        <v>39287.241000000002</v>
      </c>
      <c r="G967" s="35">
        <f t="shared" si="485"/>
        <v>39287.241000000002</v>
      </c>
      <c r="H967" s="35">
        <f t="shared" si="485"/>
        <v>27101.430039999999</v>
      </c>
      <c r="I967" s="63">
        <f t="shared" si="485"/>
        <v>0</v>
      </c>
      <c r="J967" s="63">
        <f t="shared" si="485"/>
        <v>0</v>
      </c>
      <c r="K967" s="35">
        <f t="shared" si="485"/>
        <v>0</v>
      </c>
      <c r="L967" s="35">
        <f t="shared" si="485"/>
        <v>0</v>
      </c>
      <c r="M967" s="35">
        <f t="shared" si="485"/>
        <v>39287.219499999999</v>
      </c>
      <c r="N967" s="78">
        <f t="shared" si="456"/>
        <v>99.999945274853985</v>
      </c>
    </row>
    <row r="968" spans="1:14" x14ac:dyDescent="0.25">
      <c r="A968" s="33" t="s">
        <v>101</v>
      </c>
      <c r="B968" s="33" t="s">
        <v>1398</v>
      </c>
      <c r="C968" s="33" t="s">
        <v>863</v>
      </c>
      <c r="D968" s="33" t="s">
        <v>54</v>
      </c>
      <c r="E968" s="34" t="s">
        <v>553</v>
      </c>
      <c r="F968" s="35">
        <f>31930.4+2325.941</f>
        <v>34256.341</v>
      </c>
      <c r="G968" s="35">
        <v>34256.341</v>
      </c>
      <c r="H968" s="35">
        <v>23368.947759999999</v>
      </c>
      <c r="I968" s="63">
        <v>0</v>
      </c>
      <c r="J968" s="63">
        <v>0</v>
      </c>
      <c r="K968" s="35">
        <v>0</v>
      </c>
      <c r="L968" s="35">
        <v>0</v>
      </c>
      <c r="M968" s="35">
        <v>34256.319499999998</v>
      </c>
      <c r="N968" s="78">
        <f t="shared" si="456"/>
        <v>99.999937237897058</v>
      </c>
    </row>
    <row r="969" spans="1:14" x14ac:dyDescent="0.25">
      <c r="A969" s="33" t="s">
        <v>101</v>
      </c>
      <c r="B969" s="33" t="s">
        <v>1398</v>
      </c>
      <c r="C969" s="33" t="s">
        <v>863</v>
      </c>
      <c r="D969" s="33" t="s">
        <v>30</v>
      </c>
      <c r="E969" s="34" t="s">
        <v>554</v>
      </c>
      <c r="F969" s="35">
        <v>5030.8999999999996</v>
      </c>
      <c r="G969" s="35">
        <v>5030.8999999999996</v>
      </c>
      <c r="H969" s="35">
        <v>3732.4822800000002</v>
      </c>
      <c r="I969" s="63">
        <v>0</v>
      </c>
      <c r="J969" s="63">
        <v>0</v>
      </c>
      <c r="K969" s="35">
        <v>0</v>
      </c>
      <c r="L969" s="35">
        <v>0</v>
      </c>
      <c r="M969" s="35">
        <v>5030.8999999999996</v>
      </c>
      <c r="N969" s="78">
        <f t="shared" si="456"/>
        <v>100</v>
      </c>
    </row>
    <row r="970" spans="1:14" x14ac:dyDescent="0.25">
      <c r="A970" s="33" t="s">
        <v>101</v>
      </c>
      <c r="B970" s="33" t="s">
        <v>1398</v>
      </c>
      <c r="C970" s="33" t="s">
        <v>863</v>
      </c>
      <c r="D970" s="33" t="s">
        <v>1113</v>
      </c>
      <c r="E970" s="34" t="s">
        <v>558</v>
      </c>
      <c r="F970" s="35">
        <f t="shared" ref="F970:M970" si="486">F971</f>
        <v>734.3</v>
      </c>
      <c r="G970" s="35">
        <f t="shared" si="486"/>
        <v>659.90499999999997</v>
      </c>
      <c r="H970" s="35">
        <f t="shared" si="486"/>
        <v>590.38454999999999</v>
      </c>
      <c r="I970" s="63">
        <f t="shared" si="486"/>
        <v>0</v>
      </c>
      <c r="J970" s="63">
        <f t="shared" si="486"/>
        <v>0</v>
      </c>
      <c r="K970" s="35">
        <f t="shared" si="486"/>
        <v>0</v>
      </c>
      <c r="L970" s="35">
        <f t="shared" si="486"/>
        <v>0</v>
      </c>
      <c r="M970" s="35">
        <f t="shared" si="486"/>
        <v>659.70500000000004</v>
      </c>
      <c r="N970" s="78">
        <f t="shared" ref="N970:N1033" si="487">M970/G970*100</f>
        <v>99.969692607269238</v>
      </c>
    </row>
    <row r="971" spans="1:14" x14ac:dyDescent="0.25">
      <c r="A971" s="33" t="s">
        <v>101</v>
      </c>
      <c r="B971" s="33" t="s">
        <v>1398</v>
      </c>
      <c r="C971" s="33" t="s">
        <v>863</v>
      </c>
      <c r="D971" s="33" t="s">
        <v>1120</v>
      </c>
      <c r="E971" s="34" t="s">
        <v>561</v>
      </c>
      <c r="F971" s="35">
        <v>734.3</v>
      </c>
      <c r="G971" s="35">
        <v>659.90499999999997</v>
      </c>
      <c r="H971" s="35">
        <v>590.38454999999999</v>
      </c>
      <c r="I971" s="63">
        <v>0</v>
      </c>
      <c r="J971" s="63">
        <v>0</v>
      </c>
      <c r="K971" s="35">
        <v>0</v>
      </c>
      <c r="L971" s="35">
        <v>0</v>
      </c>
      <c r="M971" s="35">
        <v>659.70500000000004</v>
      </c>
      <c r="N971" s="78">
        <f t="shared" si="487"/>
        <v>99.969692607269238</v>
      </c>
    </row>
    <row r="972" spans="1:14" ht="47.25" x14ac:dyDescent="0.25">
      <c r="A972" s="33" t="s">
        <v>101</v>
      </c>
      <c r="B972" s="33" t="s">
        <v>1398</v>
      </c>
      <c r="C972" s="33" t="s">
        <v>1351</v>
      </c>
      <c r="D972" s="33"/>
      <c r="E972" s="34" t="s">
        <v>1352</v>
      </c>
      <c r="F972" s="35">
        <f t="shared" ref="F972:M973" si="488">F973</f>
        <v>1766.019</v>
      </c>
      <c r="G972" s="35">
        <f t="shared" si="488"/>
        <v>1766.019</v>
      </c>
      <c r="H972" s="35">
        <f t="shared" si="488"/>
        <v>1766.019</v>
      </c>
      <c r="I972" s="63">
        <f t="shared" si="488"/>
        <v>0</v>
      </c>
      <c r="J972" s="63">
        <f t="shared" si="488"/>
        <v>0</v>
      </c>
      <c r="K972" s="35">
        <f t="shared" si="488"/>
        <v>0</v>
      </c>
      <c r="L972" s="35">
        <f t="shared" si="488"/>
        <v>0</v>
      </c>
      <c r="M972" s="35">
        <f t="shared" si="488"/>
        <v>1766.019</v>
      </c>
      <c r="N972" s="78">
        <f t="shared" si="487"/>
        <v>100</v>
      </c>
    </row>
    <row r="973" spans="1:14" ht="31.5" x14ac:dyDescent="0.25">
      <c r="A973" s="33" t="s">
        <v>101</v>
      </c>
      <c r="B973" s="33" t="s">
        <v>1398</v>
      </c>
      <c r="C973" s="33" t="s">
        <v>1351</v>
      </c>
      <c r="D973" s="33" t="s">
        <v>18</v>
      </c>
      <c r="E973" s="34" t="s">
        <v>552</v>
      </c>
      <c r="F973" s="35">
        <f t="shared" si="488"/>
        <v>1766.019</v>
      </c>
      <c r="G973" s="35">
        <f t="shared" si="488"/>
        <v>1766.019</v>
      </c>
      <c r="H973" s="35">
        <f t="shared" si="488"/>
        <v>1766.019</v>
      </c>
      <c r="I973" s="63">
        <f t="shared" si="488"/>
        <v>0</v>
      </c>
      <c r="J973" s="63">
        <f t="shared" si="488"/>
        <v>0</v>
      </c>
      <c r="K973" s="35">
        <f t="shared" si="488"/>
        <v>0</v>
      </c>
      <c r="L973" s="35">
        <f t="shared" si="488"/>
        <v>0</v>
      </c>
      <c r="M973" s="35">
        <f t="shared" si="488"/>
        <v>1766.019</v>
      </c>
      <c r="N973" s="78">
        <f t="shared" si="487"/>
        <v>100</v>
      </c>
    </row>
    <row r="974" spans="1:14" x14ac:dyDescent="0.25">
      <c r="A974" s="33" t="s">
        <v>101</v>
      </c>
      <c r="B974" s="33" t="s">
        <v>1398</v>
      </c>
      <c r="C974" s="33" t="s">
        <v>1351</v>
      </c>
      <c r="D974" s="33" t="s">
        <v>54</v>
      </c>
      <c r="E974" s="34" t="s">
        <v>553</v>
      </c>
      <c r="F974" s="35">
        <v>1766.019</v>
      </c>
      <c r="G974" s="35">
        <v>1766.019</v>
      </c>
      <c r="H974" s="35">
        <v>1766.019</v>
      </c>
      <c r="I974" s="63">
        <v>0</v>
      </c>
      <c r="J974" s="63">
        <v>0</v>
      </c>
      <c r="K974" s="35">
        <v>0</v>
      </c>
      <c r="L974" s="35">
        <v>0</v>
      </c>
      <c r="M974" s="35">
        <v>1766.019</v>
      </c>
      <c r="N974" s="78">
        <f t="shared" si="487"/>
        <v>100</v>
      </c>
    </row>
    <row r="975" spans="1:14" x14ac:dyDescent="0.25">
      <c r="A975" s="33" t="s">
        <v>101</v>
      </c>
      <c r="B975" s="33" t="s">
        <v>1398</v>
      </c>
      <c r="C975" s="33" t="s">
        <v>864</v>
      </c>
      <c r="D975" s="33"/>
      <c r="E975" s="34" t="s">
        <v>613</v>
      </c>
      <c r="F975" s="35">
        <f t="shared" ref="F975:M975" si="489">F976</f>
        <v>593.3900000000001</v>
      </c>
      <c r="G975" s="35">
        <f t="shared" si="489"/>
        <v>593.3900000000001</v>
      </c>
      <c r="H975" s="35">
        <f t="shared" si="489"/>
        <v>296.697</v>
      </c>
      <c r="I975" s="63">
        <f t="shared" si="489"/>
        <v>0</v>
      </c>
      <c r="J975" s="63">
        <f t="shared" si="489"/>
        <v>0</v>
      </c>
      <c r="K975" s="35">
        <f t="shared" si="489"/>
        <v>0</v>
      </c>
      <c r="L975" s="35">
        <f t="shared" si="489"/>
        <v>0</v>
      </c>
      <c r="M975" s="35">
        <f t="shared" si="489"/>
        <v>593.3900000000001</v>
      </c>
      <c r="N975" s="78">
        <f t="shared" si="487"/>
        <v>100</v>
      </c>
    </row>
    <row r="976" spans="1:14" ht="31.5" x14ac:dyDescent="0.25">
      <c r="A976" s="33" t="s">
        <v>101</v>
      </c>
      <c r="B976" s="33" t="s">
        <v>1398</v>
      </c>
      <c r="C976" s="33" t="s">
        <v>864</v>
      </c>
      <c r="D976" s="33" t="s">
        <v>18</v>
      </c>
      <c r="E976" s="34" t="s">
        <v>552</v>
      </c>
      <c r="F976" s="35">
        <f>F977+F978</f>
        <v>593.3900000000001</v>
      </c>
      <c r="G976" s="35">
        <f>G977+G978</f>
        <v>593.3900000000001</v>
      </c>
      <c r="H976" s="35">
        <f t="shared" ref="H976:M976" si="490">H977+H978</f>
        <v>296.697</v>
      </c>
      <c r="I976" s="63">
        <f t="shared" si="490"/>
        <v>0</v>
      </c>
      <c r="J976" s="63">
        <f t="shared" si="490"/>
        <v>0</v>
      </c>
      <c r="K976" s="35">
        <f t="shared" si="490"/>
        <v>0</v>
      </c>
      <c r="L976" s="35">
        <f t="shared" si="490"/>
        <v>0</v>
      </c>
      <c r="M976" s="35">
        <f t="shared" si="490"/>
        <v>593.3900000000001</v>
      </c>
      <c r="N976" s="78">
        <f t="shared" si="487"/>
        <v>100</v>
      </c>
    </row>
    <row r="977" spans="1:14" x14ac:dyDescent="0.25">
      <c r="A977" s="33" t="s">
        <v>101</v>
      </c>
      <c r="B977" s="33" t="s">
        <v>1398</v>
      </c>
      <c r="C977" s="33" t="s">
        <v>864</v>
      </c>
      <c r="D977" s="33" t="s">
        <v>54</v>
      </c>
      <c r="E977" s="34" t="s">
        <v>553</v>
      </c>
      <c r="F977" s="35">
        <v>515.78200000000004</v>
      </c>
      <c r="G977" s="35">
        <v>515.78200000000004</v>
      </c>
      <c r="H977" s="35">
        <v>257.892</v>
      </c>
      <c r="I977" s="63">
        <v>0</v>
      </c>
      <c r="J977" s="63">
        <v>0</v>
      </c>
      <c r="K977" s="35">
        <v>0</v>
      </c>
      <c r="L977" s="35">
        <v>0</v>
      </c>
      <c r="M977" s="35">
        <v>515.78200000000004</v>
      </c>
      <c r="N977" s="78">
        <f t="shared" si="487"/>
        <v>100</v>
      </c>
    </row>
    <row r="978" spans="1:14" x14ac:dyDescent="0.25">
      <c r="A978" s="33" t="s">
        <v>101</v>
      </c>
      <c r="B978" s="33" t="s">
        <v>1398</v>
      </c>
      <c r="C978" s="33" t="s">
        <v>864</v>
      </c>
      <c r="D978" s="33" t="s">
        <v>30</v>
      </c>
      <c r="E978" s="34" t="s">
        <v>554</v>
      </c>
      <c r="F978" s="35">
        <v>77.608000000000004</v>
      </c>
      <c r="G978" s="35">
        <v>77.608000000000004</v>
      </c>
      <c r="H978" s="35">
        <v>38.805</v>
      </c>
      <c r="I978" s="63">
        <v>0</v>
      </c>
      <c r="J978" s="63">
        <v>0</v>
      </c>
      <c r="K978" s="35">
        <v>0</v>
      </c>
      <c r="L978" s="35">
        <v>0</v>
      </c>
      <c r="M978" s="35">
        <v>77.608000000000004</v>
      </c>
      <c r="N978" s="78">
        <f t="shared" si="487"/>
        <v>100</v>
      </c>
    </row>
    <row r="979" spans="1:14" ht="47.25" x14ac:dyDescent="0.25">
      <c r="A979" s="33" t="s">
        <v>101</v>
      </c>
      <c r="B979" s="33" t="s">
        <v>1398</v>
      </c>
      <c r="C979" s="33" t="s">
        <v>865</v>
      </c>
      <c r="D979" s="33"/>
      <c r="E979" s="34" t="s">
        <v>959</v>
      </c>
      <c r="F979" s="35">
        <f t="shared" ref="F979:M980" si="491">F980</f>
        <v>1887.3</v>
      </c>
      <c r="G979" s="35">
        <f t="shared" si="491"/>
        <v>1887.3</v>
      </c>
      <c r="H979" s="35">
        <f t="shared" si="491"/>
        <v>1415.4749999999999</v>
      </c>
      <c r="I979" s="63">
        <f t="shared" si="491"/>
        <v>0</v>
      </c>
      <c r="J979" s="63">
        <f t="shared" si="491"/>
        <v>0</v>
      </c>
      <c r="K979" s="35">
        <f t="shared" si="491"/>
        <v>0</v>
      </c>
      <c r="L979" s="35">
        <f t="shared" si="491"/>
        <v>0</v>
      </c>
      <c r="M979" s="35">
        <f t="shared" si="491"/>
        <v>1887.3</v>
      </c>
      <c r="N979" s="78">
        <f t="shared" si="487"/>
        <v>100</v>
      </c>
    </row>
    <row r="980" spans="1:14" ht="31.5" x14ac:dyDescent="0.25">
      <c r="A980" s="33" t="s">
        <v>101</v>
      </c>
      <c r="B980" s="33" t="s">
        <v>1398</v>
      </c>
      <c r="C980" s="33" t="s">
        <v>865</v>
      </c>
      <c r="D980" s="33" t="s">
        <v>18</v>
      </c>
      <c r="E980" s="34" t="s">
        <v>552</v>
      </c>
      <c r="F980" s="35">
        <f t="shared" si="491"/>
        <v>1887.3</v>
      </c>
      <c r="G980" s="35">
        <f t="shared" si="491"/>
        <v>1887.3</v>
      </c>
      <c r="H980" s="35">
        <f t="shared" si="491"/>
        <v>1415.4749999999999</v>
      </c>
      <c r="I980" s="63">
        <f t="shared" si="491"/>
        <v>0</v>
      </c>
      <c r="J980" s="63">
        <f t="shared" si="491"/>
        <v>0</v>
      </c>
      <c r="K980" s="35">
        <f t="shared" si="491"/>
        <v>0</v>
      </c>
      <c r="L980" s="35">
        <f t="shared" si="491"/>
        <v>0</v>
      </c>
      <c r="M980" s="35">
        <f t="shared" si="491"/>
        <v>1887.3</v>
      </c>
      <c r="N980" s="78">
        <f t="shared" si="487"/>
        <v>100</v>
      </c>
    </row>
    <row r="981" spans="1:14" x14ac:dyDescent="0.25">
      <c r="A981" s="33" t="s">
        <v>101</v>
      </c>
      <c r="B981" s="33" t="s">
        <v>1398</v>
      </c>
      <c r="C981" s="33" t="s">
        <v>865</v>
      </c>
      <c r="D981" s="33" t="s">
        <v>54</v>
      </c>
      <c r="E981" s="34" t="s">
        <v>553</v>
      </c>
      <c r="F981" s="35">
        <v>1887.3</v>
      </c>
      <c r="G981" s="35">
        <v>1887.3</v>
      </c>
      <c r="H981" s="35">
        <v>1415.4749999999999</v>
      </c>
      <c r="I981" s="63">
        <v>0</v>
      </c>
      <c r="J981" s="63">
        <v>0</v>
      </c>
      <c r="K981" s="35">
        <v>0</v>
      </c>
      <c r="L981" s="35">
        <v>0</v>
      </c>
      <c r="M981" s="35">
        <v>1887.3</v>
      </c>
      <c r="N981" s="78">
        <f t="shared" si="487"/>
        <v>100</v>
      </c>
    </row>
    <row r="982" spans="1:14" ht="31.5" x14ac:dyDescent="0.25">
      <c r="A982" s="33" t="s">
        <v>101</v>
      </c>
      <c r="B982" s="33" t="s">
        <v>1398</v>
      </c>
      <c r="C982" s="33" t="s">
        <v>109</v>
      </c>
      <c r="D982" s="33"/>
      <c r="E982" s="34" t="s">
        <v>962</v>
      </c>
      <c r="F982" s="35">
        <f>F983+F986+F989+F993</f>
        <v>23000.25</v>
      </c>
      <c r="G982" s="35">
        <f>G983+G986+G989+G993</f>
        <v>23000.25</v>
      </c>
      <c r="H982" s="35">
        <f t="shared" ref="H982:M982" si="492">H983+H986+H989+H993</f>
        <v>16927.48</v>
      </c>
      <c r="I982" s="63">
        <f t="shared" si="492"/>
        <v>0</v>
      </c>
      <c r="J982" s="63">
        <f t="shared" si="492"/>
        <v>0</v>
      </c>
      <c r="K982" s="35">
        <f t="shared" si="492"/>
        <v>0</v>
      </c>
      <c r="L982" s="35">
        <f t="shared" si="492"/>
        <v>0</v>
      </c>
      <c r="M982" s="35">
        <f t="shared" si="492"/>
        <v>23000.249940000002</v>
      </c>
      <c r="N982" s="78">
        <f t="shared" si="487"/>
        <v>99.999999739133273</v>
      </c>
    </row>
    <row r="983" spans="1:14" ht="47.25" x14ac:dyDescent="0.25">
      <c r="A983" s="33" t="s">
        <v>101</v>
      </c>
      <c r="B983" s="33" t="s">
        <v>1398</v>
      </c>
      <c r="C983" s="33" t="s">
        <v>867</v>
      </c>
      <c r="D983" s="33"/>
      <c r="E983" s="34" t="s">
        <v>963</v>
      </c>
      <c r="F983" s="35">
        <f t="shared" ref="F983:M984" si="493">F984</f>
        <v>9009.5499999999993</v>
      </c>
      <c r="G983" s="35">
        <f t="shared" si="493"/>
        <v>8009.55</v>
      </c>
      <c r="H983" s="35">
        <f t="shared" si="493"/>
        <v>6436.78</v>
      </c>
      <c r="I983" s="63">
        <f t="shared" si="493"/>
        <v>0</v>
      </c>
      <c r="J983" s="63">
        <f t="shared" si="493"/>
        <v>0</v>
      </c>
      <c r="K983" s="35">
        <f t="shared" si="493"/>
        <v>0</v>
      </c>
      <c r="L983" s="35">
        <f t="shared" si="493"/>
        <v>0</v>
      </c>
      <c r="M983" s="35">
        <f t="shared" si="493"/>
        <v>8009.55</v>
      </c>
      <c r="N983" s="78">
        <f t="shared" si="487"/>
        <v>100</v>
      </c>
    </row>
    <row r="984" spans="1:14" ht="31.5" x14ac:dyDescent="0.25">
      <c r="A984" s="33" t="s">
        <v>101</v>
      </c>
      <c r="B984" s="33" t="s">
        <v>1398</v>
      </c>
      <c r="C984" s="33" t="s">
        <v>867</v>
      </c>
      <c r="D984" s="33" t="s">
        <v>18</v>
      </c>
      <c r="E984" s="34" t="s">
        <v>552</v>
      </c>
      <c r="F984" s="35">
        <f t="shared" si="493"/>
        <v>9009.5499999999993</v>
      </c>
      <c r="G984" s="35">
        <f t="shared" si="493"/>
        <v>8009.55</v>
      </c>
      <c r="H984" s="35">
        <f t="shared" si="493"/>
        <v>6436.78</v>
      </c>
      <c r="I984" s="63">
        <f t="shared" si="493"/>
        <v>0</v>
      </c>
      <c r="J984" s="63">
        <f t="shared" si="493"/>
        <v>0</v>
      </c>
      <c r="K984" s="35">
        <f t="shared" si="493"/>
        <v>0</v>
      </c>
      <c r="L984" s="35">
        <f t="shared" si="493"/>
        <v>0</v>
      </c>
      <c r="M984" s="35">
        <f t="shared" si="493"/>
        <v>8009.55</v>
      </c>
      <c r="N984" s="78">
        <f t="shared" si="487"/>
        <v>100</v>
      </c>
    </row>
    <row r="985" spans="1:14" x14ac:dyDescent="0.25">
      <c r="A985" s="33" t="s">
        <v>101</v>
      </c>
      <c r="B985" s="33" t="s">
        <v>1398</v>
      </c>
      <c r="C985" s="33" t="s">
        <v>867</v>
      </c>
      <c r="D985" s="33" t="s">
        <v>30</v>
      </c>
      <c r="E985" s="34" t="s">
        <v>554</v>
      </c>
      <c r="F985" s="35">
        <f>8163.7+845.85</f>
        <v>9009.5499999999993</v>
      </c>
      <c r="G985" s="35">
        <v>8009.55</v>
      </c>
      <c r="H985" s="35">
        <v>6436.78</v>
      </c>
      <c r="I985" s="63">
        <v>0</v>
      </c>
      <c r="J985" s="63">
        <v>0</v>
      </c>
      <c r="K985" s="35">
        <v>0</v>
      </c>
      <c r="L985" s="35">
        <v>0</v>
      </c>
      <c r="M985" s="35">
        <v>8009.55</v>
      </c>
      <c r="N985" s="78">
        <f t="shared" si="487"/>
        <v>100</v>
      </c>
    </row>
    <row r="986" spans="1:14" ht="47.25" x14ac:dyDescent="0.25">
      <c r="A986" s="33" t="s">
        <v>101</v>
      </c>
      <c r="B986" s="33" t="s">
        <v>1398</v>
      </c>
      <c r="C986" s="33" t="s">
        <v>868</v>
      </c>
      <c r="D986" s="33"/>
      <c r="E986" s="34" t="s">
        <v>964</v>
      </c>
      <c r="F986" s="35">
        <f t="shared" ref="F986:M987" si="494">F987</f>
        <v>8400.7999999999993</v>
      </c>
      <c r="G986" s="35">
        <f t="shared" si="494"/>
        <v>8400.7999999999993</v>
      </c>
      <c r="H986" s="35">
        <f t="shared" si="494"/>
        <v>4547.8</v>
      </c>
      <c r="I986" s="63">
        <f t="shared" si="494"/>
        <v>0</v>
      </c>
      <c r="J986" s="63">
        <f t="shared" si="494"/>
        <v>0</v>
      </c>
      <c r="K986" s="35">
        <f t="shared" si="494"/>
        <v>0</v>
      </c>
      <c r="L986" s="35">
        <f t="shared" si="494"/>
        <v>0</v>
      </c>
      <c r="M986" s="35">
        <f t="shared" si="494"/>
        <v>8400.7999999999993</v>
      </c>
      <c r="N986" s="78">
        <f t="shared" si="487"/>
        <v>100</v>
      </c>
    </row>
    <row r="987" spans="1:14" ht="31.5" x14ac:dyDescent="0.25">
      <c r="A987" s="33" t="s">
        <v>101</v>
      </c>
      <c r="B987" s="33" t="s">
        <v>1398</v>
      </c>
      <c r="C987" s="33" t="s">
        <v>868</v>
      </c>
      <c r="D987" s="33" t="s">
        <v>18</v>
      </c>
      <c r="E987" s="34" t="s">
        <v>552</v>
      </c>
      <c r="F987" s="35">
        <f t="shared" si="494"/>
        <v>8400.7999999999993</v>
      </c>
      <c r="G987" s="35">
        <f t="shared" si="494"/>
        <v>8400.7999999999993</v>
      </c>
      <c r="H987" s="35">
        <f t="shared" si="494"/>
        <v>4547.8</v>
      </c>
      <c r="I987" s="63">
        <f t="shared" si="494"/>
        <v>0</v>
      </c>
      <c r="J987" s="63">
        <f t="shared" si="494"/>
        <v>0</v>
      </c>
      <c r="K987" s="35">
        <f t="shared" si="494"/>
        <v>0</v>
      </c>
      <c r="L987" s="35">
        <f t="shared" si="494"/>
        <v>0</v>
      </c>
      <c r="M987" s="35">
        <f t="shared" si="494"/>
        <v>8400.7999999999993</v>
      </c>
      <c r="N987" s="78">
        <f t="shared" si="487"/>
        <v>100</v>
      </c>
    </row>
    <row r="988" spans="1:14" x14ac:dyDescent="0.25">
      <c r="A988" s="33" t="s">
        <v>101</v>
      </c>
      <c r="B988" s="33" t="s">
        <v>1398</v>
      </c>
      <c r="C988" s="33" t="s">
        <v>868</v>
      </c>
      <c r="D988" s="33" t="s">
        <v>30</v>
      </c>
      <c r="E988" s="34" t="s">
        <v>554</v>
      </c>
      <c r="F988" s="35">
        <v>8400.7999999999993</v>
      </c>
      <c r="G988" s="35">
        <v>8400.7999999999993</v>
      </c>
      <c r="H988" s="35">
        <v>4547.8</v>
      </c>
      <c r="I988" s="63">
        <v>0</v>
      </c>
      <c r="J988" s="63">
        <v>0</v>
      </c>
      <c r="K988" s="35">
        <v>0</v>
      </c>
      <c r="L988" s="35">
        <v>0</v>
      </c>
      <c r="M988" s="35">
        <v>8400.7999999999993</v>
      </c>
      <c r="N988" s="78">
        <f t="shared" si="487"/>
        <v>100</v>
      </c>
    </row>
    <row r="989" spans="1:14" ht="31.5" x14ac:dyDescent="0.25">
      <c r="A989" s="33" t="s">
        <v>101</v>
      </c>
      <c r="B989" s="33" t="s">
        <v>1398</v>
      </c>
      <c r="C989" s="33" t="s">
        <v>104</v>
      </c>
      <c r="D989" s="33"/>
      <c r="E989" s="34" t="s">
        <v>965</v>
      </c>
      <c r="F989" s="35">
        <f t="shared" ref="F989:M989" si="495">F990</f>
        <v>1529.9</v>
      </c>
      <c r="G989" s="35">
        <f t="shared" si="495"/>
        <v>1529.9</v>
      </c>
      <c r="H989" s="35">
        <f t="shared" si="495"/>
        <v>1529.9</v>
      </c>
      <c r="I989" s="63">
        <f t="shared" si="495"/>
        <v>0</v>
      </c>
      <c r="J989" s="63">
        <f t="shared" si="495"/>
        <v>0</v>
      </c>
      <c r="K989" s="35">
        <f t="shared" si="495"/>
        <v>0</v>
      </c>
      <c r="L989" s="35">
        <f t="shared" si="495"/>
        <v>0</v>
      </c>
      <c r="M989" s="35">
        <f t="shared" si="495"/>
        <v>1529.9</v>
      </c>
      <c r="N989" s="78">
        <f t="shared" si="487"/>
        <v>100</v>
      </c>
    </row>
    <row r="990" spans="1:14" ht="31.5" x14ac:dyDescent="0.25">
      <c r="A990" s="33" t="s">
        <v>101</v>
      </c>
      <c r="B990" s="33" t="s">
        <v>1398</v>
      </c>
      <c r="C990" s="33" t="s">
        <v>104</v>
      </c>
      <c r="D990" s="33" t="s">
        <v>18</v>
      </c>
      <c r="E990" s="34" t="s">
        <v>552</v>
      </c>
      <c r="F990" s="35">
        <f>F991+F992</f>
        <v>1529.9</v>
      </c>
      <c r="G990" s="35">
        <f>G991+G992</f>
        <v>1529.9</v>
      </c>
      <c r="H990" s="35">
        <f t="shared" ref="H990:M990" si="496">H991+H992</f>
        <v>1529.9</v>
      </c>
      <c r="I990" s="63">
        <f t="shared" si="496"/>
        <v>0</v>
      </c>
      <c r="J990" s="63">
        <f t="shared" si="496"/>
        <v>0</v>
      </c>
      <c r="K990" s="35">
        <f t="shared" si="496"/>
        <v>0</v>
      </c>
      <c r="L990" s="35">
        <f t="shared" si="496"/>
        <v>0</v>
      </c>
      <c r="M990" s="35">
        <f t="shared" si="496"/>
        <v>1529.9</v>
      </c>
      <c r="N990" s="78">
        <f t="shared" si="487"/>
        <v>100</v>
      </c>
    </row>
    <row r="991" spans="1:14" x14ac:dyDescent="0.25">
      <c r="A991" s="33" t="s">
        <v>101</v>
      </c>
      <c r="B991" s="33" t="s">
        <v>1398</v>
      </c>
      <c r="C991" s="33" t="s">
        <v>104</v>
      </c>
      <c r="D991" s="33" t="s">
        <v>54</v>
      </c>
      <c r="E991" s="34" t="s">
        <v>553</v>
      </c>
      <c r="F991" s="35">
        <v>103.9</v>
      </c>
      <c r="G991" s="35">
        <v>106.80309</v>
      </c>
      <c r="H991" s="35">
        <v>106.80309</v>
      </c>
      <c r="I991" s="63">
        <v>0</v>
      </c>
      <c r="J991" s="63">
        <v>0</v>
      </c>
      <c r="K991" s="35">
        <v>0</v>
      </c>
      <c r="L991" s="35">
        <v>0</v>
      </c>
      <c r="M991" s="35">
        <v>106.80309</v>
      </c>
      <c r="N991" s="78">
        <f t="shared" si="487"/>
        <v>100</v>
      </c>
    </row>
    <row r="992" spans="1:14" x14ac:dyDescent="0.25">
      <c r="A992" s="33" t="s">
        <v>101</v>
      </c>
      <c r="B992" s="33" t="s">
        <v>1398</v>
      </c>
      <c r="C992" s="33" t="s">
        <v>104</v>
      </c>
      <c r="D992" s="33" t="s">
        <v>30</v>
      </c>
      <c r="E992" s="34" t="s">
        <v>554</v>
      </c>
      <c r="F992" s="35">
        <v>1426</v>
      </c>
      <c r="G992" s="35">
        <v>1423.09691</v>
      </c>
      <c r="H992" s="35">
        <v>1423.09691</v>
      </c>
      <c r="I992" s="63">
        <v>0</v>
      </c>
      <c r="J992" s="63">
        <v>0</v>
      </c>
      <c r="K992" s="35">
        <v>0</v>
      </c>
      <c r="L992" s="35">
        <v>0</v>
      </c>
      <c r="M992" s="35">
        <v>1423.09691</v>
      </c>
      <c r="N992" s="78">
        <f t="shared" si="487"/>
        <v>100</v>
      </c>
    </row>
    <row r="993" spans="1:14" ht="31.5" x14ac:dyDescent="0.25">
      <c r="A993" s="33" t="s">
        <v>101</v>
      </c>
      <c r="B993" s="33" t="s">
        <v>1398</v>
      </c>
      <c r="C993" s="33" t="s">
        <v>869</v>
      </c>
      <c r="D993" s="33"/>
      <c r="E993" s="34" t="s">
        <v>966</v>
      </c>
      <c r="F993" s="35">
        <f>F994+F996</f>
        <v>4060</v>
      </c>
      <c r="G993" s="35">
        <f>G994+G996</f>
        <v>5060</v>
      </c>
      <c r="H993" s="35">
        <f t="shared" ref="H993:M993" si="497">H994+H996</f>
        <v>4413</v>
      </c>
      <c r="I993" s="63">
        <f t="shared" si="497"/>
        <v>0</v>
      </c>
      <c r="J993" s="63">
        <f t="shared" si="497"/>
        <v>0</v>
      </c>
      <c r="K993" s="35">
        <f t="shared" si="497"/>
        <v>0</v>
      </c>
      <c r="L993" s="35">
        <f t="shared" si="497"/>
        <v>0</v>
      </c>
      <c r="M993" s="35">
        <f t="shared" si="497"/>
        <v>5059.9999399999997</v>
      </c>
      <c r="N993" s="78">
        <f t="shared" si="487"/>
        <v>99.999998814229244</v>
      </c>
    </row>
    <row r="994" spans="1:14" ht="31.5" x14ac:dyDescent="0.25">
      <c r="A994" s="33" t="s">
        <v>101</v>
      </c>
      <c r="B994" s="33" t="s">
        <v>1398</v>
      </c>
      <c r="C994" s="33" t="s">
        <v>869</v>
      </c>
      <c r="D994" s="33" t="s">
        <v>1111</v>
      </c>
      <c r="E994" s="34" t="s">
        <v>542</v>
      </c>
      <c r="F994" s="35">
        <f t="shared" ref="F994:M994" si="498">F995</f>
        <v>4060</v>
      </c>
      <c r="G994" s="35">
        <f t="shared" si="498"/>
        <v>3300</v>
      </c>
      <c r="H994" s="35">
        <f t="shared" si="498"/>
        <v>2653</v>
      </c>
      <c r="I994" s="63">
        <f t="shared" si="498"/>
        <v>0</v>
      </c>
      <c r="J994" s="63">
        <f t="shared" si="498"/>
        <v>0</v>
      </c>
      <c r="K994" s="35">
        <f t="shared" si="498"/>
        <v>0</v>
      </c>
      <c r="L994" s="35">
        <f t="shared" si="498"/>
        <v>0</v>
      </c>
      <c r="M994" s="35">
        <f t="shared" si="498"/>
        <v>3299.9999400000002</v>
      </c>
      <c r="N994" s="78">
        <f t="shared" si="487"/>
        <v>99.999998181818185</v>
      </c>
    </row>
    <row r="995" spans="1:14" ht="31.5" x14ac:dyDescent="0.25">
      <c r="A995" s="33" t="s">
        <v>101</v>
      </c>
      <c r="B995" s="33" t="s">
        <v>1398</v>
      </c>
      <c r="C995" s="33" t="s">
        <v>869</v>
      </c>
      <c r="D995" s="33" t="s">
        <v>1112</v>
      </c>
      <c r="E995" s="34" t="s">
        <v>543</v>
      </c>
      <c r="F995" s="35">
        <v>4060</v>
      </c>
      <c r="G995" s="35">
        <f>2300+1000</f>
        <v>3300</v>
      </c>
      <c r="H995" s="35">
        <v>2653</v>
      </c>
      <c r="I995" s="63">
        <v>0</v>
      </c>
      <c r="J995" s="63">
        <v>0</v>
      </c>
      <c r="K995" s="35">
        <v>0</v>
      </c>
      <c r="L995" s="35">
        <v>0</v>
      </c>
      <c r="M995" s="35">
        <v>3299.9999400000002</v>
      </c>
      <c r="N995" s="78">
        <f t="shared" si="487"/>
        <v>99.999998181818185</v>
      </c>
    </row>
    <row r="996" spans="1:14" x14ac:dyDescent="0.25">
      <c r="A996" s="33" t="s">
        <v>101</v>
      </c>
      <c r="B996" s="33" t="s">
        <v>1398</v>
      </c>
      <c r="C996" s="33" t="s">
        <v>869</v>
      </c>
      <c r="D996" s="33" t="s">
        <v>65</v>
      </c>
      <c r="E996" s="34" t="s">
        <v>544</v>
      </c>
      <c r="F996" s="35">
        <f>F997</f>
        <v>0</v>
      </c>
      <c r="G996" s="35">
        <f t="shared" ref="G996" si="499">G997</f>
        <v>1760</v>
      </c>
      <c r="H996" s="35">
        <f t="shared" ref="H996:M996" si="500">H997</f>
        <v>1760</v>
      </c>
      <c r="I996" s="63">
        <f t="shared" si="500"/>
        <v>0</v>
      </c>
      <c r="J996" s="63">
        <f t="shared" si="500"/>
        <v>0</v>
      </c>
      <c r="K996" s="35">
        <f t="shared" si="500"/>
        <v>0</v>
      </c>
      <c r="L996" s="35">
        <f t="shared" si="500"/>
        <v>0</v>
      </c>
      <c r="M996" s="35">
        <f t="shared" si="500"/>
        <v>1760</v>
      </c>
      <c r="N996" s="78">
        <f t="shared" si="487"/>
        <v>100</v>
      </c>
    </row>
    <row r="997" spans="1:14" x14ac:dyDescent="0.25">
      <c r="A997" s="33" t="s">
        <v>101</v>
      </c>
      <c r="B997" s="33" t="s">
        <v>1398</v>
      </c>
      <c r="C997" s="33" t="s">
        <v>869</v>
      </c>
      <c r="D997" s="33" t="s">
        <v>50</v>
      </c>
      <c r="E997" s="34" t="s">
        <v>548</v>
      </c>
      <c r="F997" s="35">
        <v>0</v>
      </c>
      <c r="G997" s="35">
        <v>1760</v>
      </c>
      <c r="H997" s="35">
        <v>1760</v>
      </c>
      <c r="I997" s="63">
        <v>0</v>
      </c>
      <c r="J997" s="63">
        <v>0</v>
      </c>
      <c r="K997" s="35">
        <v>0</v>
      </c>
      <c r="L997" s="35">
        <v>0</v>
      </c>
      <c r="M997" s="35">
        <v>1760</v>
      </c>
      <c r="N997" s="78">
        <f t="shared" si="487"/>
        <v>100</v>
      </c>
    </row>
    <row r="998" spans="1:14" ht="47.25" x14ac:dyDescent="0.25">
      <c r="A998" s="33" t="s">
        <v>101</v>
      </c>
      <c r="B998" s="33" t="s">
        <v>1398</v>
      </c>
      <c r="C998" s="33" t="s">
        <v>873</v>
      </c>
      <c r="D998" s="33"/>
      <c r="E998" s="34" t="s">
        <v>967</v>
      </c>
      <c r="F998" s="35">
        <f t="shared" ref="F998:M1000" si="501">F999</f>
        <v>53.1</v>
      </c>
      <c r="G998" s="35">
        <f t="shared" si="501"/>
        <v>65.3</v>
      </c>
      <c r="H998" s="35">
        <f t="shared" si="501"/>
        <v>53.1</v>
      </c>
      <c r="I998" s="63">
        <f t="shared" si="501"/>
        <v>65.3</v>
      </c>
      <c r="J998" s="63">
        <f t="shared" si="501"/>
        <v>53.1</v>
      </c>
      <c r="K998" s="35">
        <f t="shared" si="501"/>
        <v>0</v>
      </c>
      <c r="L998" s="35">
        <f t="shared" si="501"/>
        <v>0</v>
      </c>
      <c r="M998" s="35">
        <f t="shared" si="501"/>
        <v>65.260840000000002</v>
      </c>
      <c r="N998" s="78">
        <f t="shared" si="487"/>
        <v>99.940030627871366</v>
      </c>
    </row>
    <row r="999" spans="1:14" ht="31.5" x14ac:dyDescent="0.25">
      <c r="A999" s="33" t="s">
        <v>101</v>
      </c>
      <c r="B999" s="33" t="s">
        <v>1398</v>
      </c>
      <c r="C999" s="33" t="s">
        <v>870</v>
      </c>
      <c r="D999" s="33"/>
      <c r="E999" s="34" t="s">
        <v>945</v>
      </c>
      <c r="F999" s="35">
        <f t="shared" si="501"/>
        <v>53.1</v>
      </c>
      <c r="G999" s="35">
        <f t="shared" si="501"/>
        <v>65.3</v>
      </c>
      <c r="H999" s="35">
        <f t="shared" si="501"/>
        <v>53.1</v>
      </c>
      <c r="I999" s="63">
        <f t="shared" si="501"/>
        <v>65.3</v>
      </c>
      <c r="J999" s="63">
        <f t="shared" si="501"/>
        <v>53.1</v>
      </c>
      <c r="K999" s="35">
        <f t="shared" si="501"/>
        <v>0</v>
      </c>
      <c r="L999" s="35">
        <f t="shared" si="501"/>
        <v>0</v>
      </c>
      <c r="M999" s="35">
        <f t="shared" si="501"/>
        <v>65.260840000000002</v>
      </c>
      <c r="N999" s="78">
        <f t="shared" si="487"/>
        <v>99.940030627871366</v>
      </c>
    </row>
    <row r="1000" spans="1:14" ht="78.75" x14ac:dyDescent="0.25">
      <c r="A1000" s="33" t="s">
        <v>101</v>
      </c>
      <c r="B1000" s="33" t="s">
        <v>1398</v>
      </c>
      <c r="C1000" s="33" t="s">
        <v>870</v>
      </c>
      <c r="D1000" s="33" t="s">
        <v>1118</v>
      </c>
      <c r="E1000" s="34" t="s">
        <v>539</v>
      </c>
      <c r="F1000" s="35">
        <f t="shared" si="501"/>
        <v>53.1</v>
      </c>
      <c r="G1000" s="35">
        <f t="shared" si="501"/>
        <v>65.3</v>
      </c>
      <c r="H1000" s="35">
        <f t="shared" si="501"/>
        <v>53.1</v>
      </c>
      <c r="I1000" s="63">
        <f t="shared" si="501"/>
        <v>65.3</v>
      </c>
      <c r="J1000" s="63">
        <f t="shared" si="501"/>
        <v>53.1</v>
      </c>
      <c r="K1000" s="35">
        <f t="shared" si="501"/>
        <v>0</v>
      </c>
      <c r="L1000" s="35">
        <f t="shared" si="501"/>
        <v>0</v>
      </c>
      <c r="M1000" s="35">
        <f t="shared" si="501"/>
        <v>65.260840000000002</v>
      </c>
      <c r="N1000" s="78">
        <f t="shared" si="487"/>
        <v>99.940030627871366</v>
      </c>
    </row>
    <row r="1001" spans="1:14" ht="31.5" x14ac:dyDescent="0.25">
      <c r="A1001" s="33" t="s">
        <v>101</v>
      </c>
      <c r="B1001" s="33" t="s">
        <v>1398</v>
      </c>
      <c r="C1001" s="33" t="s">
        <v>870</v>
      </c>
      <c r="D1001" s="33" t="s">
        <v>1128</v>
      </c>
      <c r="E1001" s="34" t="s">
        <v>541</v>
      </c>
      <c r="F1001" s="35">
        <v>53.1</v>
      </c>
      <c r="G1001" s="35">
        <v>65.3</v>
      </c>
      <c r="H1001" s="35">
        <v>53.1</v>
      </c>
      <c r="I1001" s="63">
        <f>G1001</f>
        <v>65.3</v>
      </c>
      <c r="J1001" s="63">
        <f>H1001</f>
        <v>53.1</v>
      </c>
      <c r="K1001" s="35">
        <v>0</v>
      </c>
      <c r="L1001" s="35">
        <v>0</v>
      </c>
      <c r="M1001" s="35">
        <v>65.260840000000002</v>
      </c>
      <c r="N1001" s="78">
        <f t="shared" si="487"/>
        <v>99.940030627871366</v>
      </c>
    </row>
    <row r="1002" spans="1:14" ht="31.5" x14ac:dyDescent="0.25">
      <c r="A1002" s="33" t="s">
        <v>101</v>
      </c>
      <c r="B1002" s="33" t="s">
        <v>1398</v>
      </c>
      <c r="C1002" s="33" t="s">
        <v>874</v>
      </c>
      <c r="D1002" s="33"/>
      <c r="E1002" s="34" t="s">
        <v>968</v>
      </c>
      <c r="F1002" s="35">
        <f t="shared" ref="F1002:M1002" si="502">F1003</f>
        <v>2988.6</v>
      </c>
      <c r="G1002" s="35">
        <f t="shared" si="502"/>
        <v>2988.6</v>
      </c>
      <c r="H1002" s="35">
        <f t="shared" si="502"/>
        <v>2988.6</v>
      </c>
      <c r="I1002" s="63">
        <f t="shared" si="502"/>
        <v>0</v>
      </c>
      <c r="J1002" s="63">
        <f t="shared" si="502"/>
        <v>0</v>
      </c>
      <c r="K1002" s="35">
        <f t="shared" si="502"/>
        <v>0</v>
      </c>
      <c r="L1002" s="35">
        <f t="shared" si="502"/>
        <v>0</v>
      </c>
      <c r="M1002" s="35">
        <f t="shared" si="502"/>
        <v>2988.6</v>
      </c>
      <c r="N1002" s="78">
        <f t="shared" si="487"/>
        <v>100</v>
      </c>
    </row>
    <row r="1003" spans="1:14" x14ac:dyDescent="0.25">
      <c r="A1003" s="33" t="s">
        <v>101</v>
      </c>
      <c r="B1003" s="33" t="s">
        <v>1398</v>
      </c>
      <c r="C1003" s="33" t="s">
        <v>871</v>
      </c>
      <c r="D1003" s="33"/>
      <c r="E1003" s="34" t="s">
        <v>969</v>
      </c>
      <c r="F1003" s="35">
        <f>F1004+F1006</f>
        <v>2988.6</v>
      </c>
      <c r="G1003" s="35">
        <f>G1004+G1006</f>
        <v>2988.6</v>
      </c>
      <c r="H1003" s="35">
        <f t="shared" ref="H1003:M1003" si="503">H1004+H1006</f>
        <v>2988.6</v>
      </c>
      <c r="I1003" s="63">
        <f t="shared" si="503"/>
        <v>0</v>
      </c>
      <c r="J1003" s="63">
        <f t="shared" si="503"/>
        <v>0</v>
      </c>
      <c r="K1003" s="35">
        <f t="shared" si="503"/>
        <v>0</v>
      </c>
      <c r="L1003" s="35">
        <f t="shared" si="503"/>
        <v>0</v>
      </c>
      <c r="M1003" s="35">
        <f t="shared" si="503"/>
        <v>2988.6</v>
      </c>
      <c r="N1003" s="78">
        <f t="shared" si="487"/>
        <v>100</v>
      </c>
    </row>
    <row r="1004" spans="1:14" ht="31.5" x14ac:dyDescent="0.25">
      <c r="A1004" s="33" t="s">
        <v>101</v>
      </c>
      <c r="B1004" s="33" t="s">
        <v>1398</v>
      </c>
      <c r="C1004" s="33" t="s">
        <v>871</v>
      </c>
      <c r="D1004" s="33" t="s">
        <v>1111</v>
      </c>
      <c r="E1004" s="34" t="s">
        <v>542</v>
      </c>
      <c r="F1004" s="35">
        <f t="shared" ref="F1004:M1004" si="504">F1005</f>
        <v>115</v>
      </c>
      <c r="G1004" s="35">
        <f t="shared" si="504"/>
        <v>115</v>
      </c>
      <c r="H1004" s="35">
        <f t="shared" si="504"/>
        <v>115</v>
      </c>
      <c r="I1004" s="63">
        <f t="shared" si="504"/>
        <v>0</v>
      </c>
      <c r="J1004" s="63">
        <f t="shared" si="504"/>
        <v>0</v>
      </c>
      <c r="K1004" s="35">
        <f t="shared" si="504"/>
        <v>0</v>
      </c>
      <c r="L1004" s="35">
        <f t="shared" si="504"/>
        <v>0</v>
      </c>
      <c r="M1004" s="35">
        <f t="shared" si="504"/>
        <v>115</v>
      </c>
      <c r="N1004" s="78">
        <f t="shared" si="487"/>
        <v>100</v>
      </c>
    </row>
    <row r="1005" spans="1:14" ht="31.5" x14ac:dyDescent="0.25">
      <c r="A1005" s="33" t="s">
        <v>101</v>
      </c>
      <c r="B1005" s="33" t="s">
        <v>1398</v>
      </c>
      <c r="C1005" s="33" t="s">
        <v>871</v>
      </c>
      <c r="D1005" s="33" t="s">
        <v>1112</v>
      </c>
      <c r="E1005" s="34" t="s">
        <v>543</v>
      </c>
      <c r="F1005" s="35">
        <v>115</v>
      </c>
      <c r="G1005" s="35">
        <v>115</v>
      </c>
      <c r="H1005" s="35">
        <v>115</v>
      </c>
      <c r="I1005" s="63">
        <v>0</v>
      </c>
      <c r="J1005" s="63">
        <v>0</v>
      </c>
      <c r="K1005" s="35">
        <v>0</v>
      </c>
      <c r="L1005" s="35">
        <v>0</v>
      </c>
      <c r="M1005" s="35">
        <v>115</v>
      </c>
      <c r="N1005" s="78">
        <f t="shared" si="487"/>
        <v>100</v>
      </c>
    </row>
    <row r="1006" spans="1:14" x14ac:dyDescent="0.25">
      <c r="A1006" s="33" t="s">
        <v>101</v>
      </c>
      <c r="B1006" s="33" t="s">
        <v>1398</v>
      </c>
      <c r="C1006" s="33" t="s">
        <v>871</v>
      </c>
      <c r="D1006" s="33" t="s">
        <v>65</v>
      </c>
      <c r="E1006" s="34" t="s">
        <v>544</v>
      </c>
      <c r="F1006" s="35">
        <f t="shared" ref="F1006:M1006" si="505">F1007</f>
        <v>2873.6</v>
      </c>
      <c r="G1006" s="35">
        <f t="shared" si="505"/>
        <v>2873.6</v>
      </c>
      <c r="H1006" s="35">
        <f t="shared" si="505"/>
        <v>2873.6</v>
      </c>
      <c r="I1006" s="63">
        <f t="shared" si="505"/>
        <v>0</v>
      </c>
      <c r="J1006" s="63">
        <f t="shared" si="505"/>
        <v>0</v>
      </c>
      <c r="K1006" s="35">
        <f t="shared" si="505"/>
        <v>0</v>
      </c>
      <c r="L1006" s="35">
        <f t="shared" si="505"/>
        <v>0</v>
      </c>
      <c r="M1006" s="35">
        <f t="shared" si="505"/>
        <v>2873.6</v>
      </c>
      <c r="N1006" s="78">
        <f t="shared" si="487"/>
        <v>100</v>
      </c>
    </row>
    <row r="1007" spans="1:14" ht="31.5" x14ac:dyDescent="0.25">
      <c r="A1007" s="33" t="s">
        <v>101</v>
      </c>
      <c r="B1007" s="33" t="s">
        <v>1398</v>
      </c>
      <c r="C1007" s="33" t="s">
        <v>871</v>
      </c>
      <c r="D1007" s="33" t="s">
        <v>872</v>
      </c>
      <c r="E1007" s="34" t="s">
        <v>904</v>
      </c>
      <c r="F1007" s="35">
        <v>2873.6</v>
      </c>
      <c r="G1007" s="35">
        <v>2873.6</v>
      </c>
      <c r="H1007" s="35">
        <v>2873.6</v>
      </c>
      <c r="I1007" s="63">
        <v>0</v>
      </c>
      <c r="J1007" s="63">
        <v>0</v>
      </c>
      <c r="K1007" s="35">
        <v>0</v>
      </c>
      <c r="L1007" s="35">
        <v>0</v>
      </c>
      <c r="M1007" s="35">
        <v>2873.6</v>
      </c>
      <c r="N1007" s="78">
        <f t="shared" si="487"/>
        <v>100</v>
      </c>
    </row>
    <row r="1008" spans="1:14" ht="31.5" x14ac:dyDescent="0.25">
      <c r="A1008" s="33" t="s">
        <v>101</v>
      </c>
      <c r="B1008" s="33" t="s">
        <v>1398</v>
      </c>
      <c r="C1008" s="33" t="s">
        <v>806</v>
      </c>
      <c r="D1008" s="33"/>
      <c r="E1008" s="34" t="s">
        <v>975</v>
      </c>
      <c r="F1008" s="35">
        <f t="shared" ref="F1008:M1012" si="506">F1009</f>
        <v>70.099999999999994</v>
      </c>
      <c r="G1008" s="35">
        <f t="shared" si="506"/>
        <v>70.099999999999994</v>
      </c>
      <c r="H1008" s="35">
        <f t="shared" si="506"/>
        <v>52.575029999999998</v>
      </c>
      <c r="I1008" s="63">
        <f t="shared" si="506"/>
        <v>0</v>
      </c>
      <c r="J1008" s="63">
        <f t="shared" si="506"/>
        <v>0</v>
      </c>
      <c r="K1008" s="35">
        <f t="shared" si="506"/>
        <v>0</v>
      </c>
      <c r="L1008" s="35">
        <f t="shared" si="506"/>
        <v>0</v>
      </c>
      <c r="M1008" s="35">
        <f t="shared" si="506"/>
        <v>70.059600000000003</v>
      </c>
      <c r="N1008" s="78">
        <f t="shared" si="487"/>
        <v>99.94236804564909</v>
      </c>
    </row>
    <row r="1009" spans="1:14" ht="47.25" x14ac:dyDescent="0.25">
      <c r="A1009" s="33" t="s">
        <v>101</v>
      </c>
      <c r="B1009" s="33" t="s">
        <v>1398</v>
      </c>
      <c r="C1009" s="33" t="s">
        <v>833</v>
      </c>
      <c r="D1009" s="33"/>
      <c r="E1009" s="34" t="s">
        <v>1003</v>
      </c>
      <c r="F1009" s="35">
        <f t="shared" si="506"/>
        <v>70.099999999999994</v>
      </c>
      <c r="G1009" s="35">
        <f t="shared" si="506"/>
        <v>70.099999999999994</v>
      </c>
      <c r="H1009" s="35">
        <f t="shared" si="506"/>
        <v>52.575029999999998</v>
      </c>
      <c r="I1009" s="63">
        <f t="shared" si="506"/>
        <v>0</v>
      </c>
      <c r="J1009" s="63">
        <f t="shared" si="506"/>
        <v>0</v>
      </c>
      <c r="K1009" s="35">
        <f t="shared" si="506"/>
        <v>0</v>
      </c>
      <c r="L1009" s="35">
        <f t="shared" si="506"/>
        <v>0</v>
      </c>
      <c r="M1009" s="35">
        <f t="shared" si="506"/>
        <v>70.059600000000003</v>
      </c>
      <c r="N1009" s="78">
        <f t="shared" si="487"/>
        <v>99.94236804564909</v>
      </c>
    </row>
    <row r="1010" spans="1:14" ht="63" x14ac:dyDescent="0.25">
      <c r="A1010" s="33" t="s">
        <v>101</v>
      </c>
      <c r="B1010" s="33" t="s">
        <v>1398</v>
      </c>
      <c r="C1010" s="33" t="s">
        <v>835</v>
      </c>
      <c r="D1010" s="33"/>
      <c r="E1010" s="34" t="s">
        <v>1005</v>
      </c>
      <c r="F1010" s="35">
        <f t="shared" si="506"/>
        <v>70.099999999999994</v>
      </c>
      <c r="G1010" s="35">
        <f t="shared" si="506"/>
        <v>70.099999999999994</v>
      </c>
      <c r="H1010" s="35">
        <f t="shared" si="506"/>
        <v>52.575029999999998</v>
      </c>
      <c r="I1010" s="63">
        <f t="shared" si="506"/>
        <v>0</v>
      </c>
      <c r="J1010" s="63">
        <f t="shared" si="506"/>
        <v>0</v>
      </c>
      <c r="K1010" s="35">
        <f t="shared" si="506"/>
        <v>0</v>
      </c>
      <c r="L1010" s="35">
        <f t="shared" si="506"/>
        <v>0</v>
      </c>
      <c r="M1010" s="35">
        <f t="shared" si="506"/>
        <v>70.059600000000003</v>
      </c>
      <c r="N1010" s="78">
        <f t="shared" si="487"/>
        <v>99.94236804564909</v>
      </c>
    </row>
    <row r="1011" spans="1:14" ht="31.5" x14ac:dyDescent="0.25">
      <c r="A1011" s="33" t="s">
        <v>101</v>
      </c>
      <c r="B1011" s="33" t="s">
        <v>1398</v>
      </c>
      <c r="C1011" s="33" t="s">
        <v>826</v>
      </c>
      <c r="D1011" s="33"/>
      <c r="E1011" s="34" t="s">
        <v>1006</v>
      </c>
      <c r="F1011" s="35">
        <f t="shared" si="506"/>
        <v>70.099999999999994</v>
      </c>
      <c r="G1011" s="35">
        <f t="shared" si="506"/>
        <v>70.099999999999994</v>
      </c>
      <c r="H1011" s="35">
        <f t="shared" si="506"/>
        <v>52.575029999999998</v>
      </c>
      <c r="I1011" s="63">
        <f t="shared" si="506"/>
        <v>0</v>
      </c>
      <c r="J1011" s="63">
        <f t="shared" si="506"/>
        <v>0</v>
      </c>
      <c r="K1011" s="35">
        <f t="shared" si="506"/>
        <v>0</v>
      </c>
      <c r="L1011" s="35">
        <f t="shared" si="506"/>
        <v>0</v>
      </c>
      <c r="M1011" s="35">
        <f t="shared" si="506"/>
        <v>70.059600000000003</v>
      </c>
      <c r="N1011" s="78">
        <f t="shared" si="487"/>
        <v>99.94236804564909</v>
      </c>
    </row>
    <row r="1012" spans="1:14" ht="31.5" x14ac:dyDescent="0.25">
      <c r="A1012" s="33" t="s">
        <v>101</v>
      </c>
      <c r="B1012" s="33" t="s">
        <v>1398</v>
      </c>
      <c r="C1012" s="33" t="s">
        <v>826</v>
      </c>
      <c r="D1012" s="33" t="s">
        <v>18</v>
      </c>
      <c r="E1012" s="34" t="s">
        <v>552</v>
      </c>
      <c r="F1012" s="35">
        <f t="shared" si="506"/>
        <v>70.099999999999994</v>
      </c>
      <c r="G1012" s="35">
        <f t="shared" si="506"/>
        <v>70.099999999999994</v>
      </c>
      <c r="H1012" s="35">
        <f t="shared" si="506"/>
        <v>52.575029999999998</v>
      </c>
      <c r="I1012" s="63">
        <f t="shared" si="506"/>
        <v>0</v>
      </c>
      <c r="J1012" s="63">
        <f t="shared" si="506"/>
        <v>0</v>
      </c>
      <c r="K1012" s="35">
        <f t="shared" si="506"/>
        <v>0</v>
      </c>
      <c r="L1012" s="35">
        <f t="shared" si="506"/>
        <v>0</v>
      </c>
      <c r="M1012" s="35">
        <f t="shared" si="506"/>
        <v>70.059600000000003</v>
      </c>
      <c r="N1012" s="78">
        <f t="shared" si="487"/>
        <v>99.94236804564909</v>
      </c>
    </row>
    <row r="1013" spans="1:14" x14ac:dyDescent="0.25">
      <c r="A1013" s="33" t="s">
        <v>101</v>
      </c>
      <c r="B1013" s="33" t="s">
        <v>1398</v>
      </c>
      <c r="C1013" s="33" t="s">
        <v>826</v>
      </c>
      <c r="D1013" s="33" t="s">
        <v>54</v>
      </c>
      <c r="E1013" s="34" t="s">
        <v>553</v>
      </c>
      <c r="F1013" s="35">
        <v>70.099999999999994</v>
      </c>
      <c r="G1013" s="35">
        <v>70.099999999999994</v>
      </c>
      <c r="H1013" s="35">
        <v>52.575029999999998</v>
      </c>
      <c r="I1013" s="63">
        <v>0</v>
      </c>
      <c r="J1013" s="63">
        <v>0</v>
      </c>
      <c r="K1013" s="35">
        <v>0</v>
      </c>
      <c r="L1013" s="35">
        <v>0</v>
      </c>
      <c r="M1013" s="35">
        <v>70.059600000000003</v>
      </c>
      <c r="N1013" s="78">
        <f t="shared" si="487"/>
        <v>99.94236804564909</v>
      </c>
    </row>
    <row r="1014" spans="1:14" ht="31.5" x14ac:dyDescent="0.25">
      <c r="A1014" s="33" t="s">
        <v>101</v>
      </c>
      <c r="B1014" s="33" t="s">
        <v>1398</v>
      </c>
      <c r="C1014" s="33" t="s">
        <v>1122</v>
      </c>
      <c r="D1014" s="33"/>
      <c r="E1014" s="34" t="s">
        <v>1885</v>
      </c>
      <c r="F1014" s="35">
        <f>F1015+F1032</f>
        <v>209925.09999999998</v>
      </c>
      <c r="G1014" s="35">
        <f>G1015+G1032+G1036</f>
        <v>211139.56146</v>
      </c>
      <c r="H1014" s="35">
        <f t="shared" ref="H1014:M1014" si="507">H1015+H1032+H1036</f>
        <v>122550.97349</v>
      </c>
      <c r="I1014" s="63">
        <f t="shared" si="507"/>
        <v>135062.86622</v>
      </c>
      <c r="J1014" s="63">
        <f t="shared" si="507"/>
        <v>64559.734540000005</v>
      </c>
      <c r="K1014" s="35">
        <f t="shared" si="507"/>
        <v>0</v>
      </c>
      <c r="L1014" s="35">
        <f t="shared" si="507"/>
        <v>0</v>
      </c>
      <c r="M1014" s="35">
        <f t="shared" si="507"/>
        <v>196896.15502000001</v>
      </c>
      <c r="N1014" s="78">
        <f t="shared" si="487"/>
        <v>93.254032384310705</v>
      </c>
    </row>
    <row r="1015" spans="1:14" x14ac:dyDescent="0.25">
      <c r="A1015" s="33" t="s">
        <v>101</v>
      </c>
      <c r="B1015" s="33" t="s">
        <v>1398</v>
      </c>
      <c r="C1015" s="33" t="s">
        <v>1143</v>
      </c>
      <c r="D1015" s="33"/>
      <c r="E1015" s="34" t="s">
        <v>1270</v>
      </c>
      <c r="F1015" s="35">
        <f>F1016+F1027+F1021</f>
        <v>209925.09999999998</v>
      </c>
      <c r="G1015" s="35">
        <f>G1016+G1027+G1021</f>
        <v>176654.89121999999</v>
      </c>
      <c r="H1015" s="35">
        <f t="shared" ref="H1015:M1015" si="508">H1016+H1027+H1021</f>
        <v>90942.814010000002</v>
      </c>
      <c r="I1015" s="63">
        <f t="shared" si="508"/>
        <v>134412.86622</v>
      </c>
      <c r="J1015" s="63">
        <f t="shared" si="508"/>
        <v>64559.734540000005</v>
      </c>
      <c r="K1015" s="35">
        <f t="shared" si="508"/>
        <v>0</v>
      </c>
      <c r="L1015" s="35">
        <f t="shared" si="508"/>
        <v>0</v>
      </c>
      <c r="M1015" s="35">
        <f t="shared" si="508"/>
        <v>162411.48478</v>
      </c>
      <c r="N1015" s="78">
        <f t="shared" si="487"/>
        <v>91.937157051450257</v>
      </c>
    </row>
    <row r="1016" spans="1:14" ht="47.25" x14ac:dyDescent="0.25">
      <c r="A1016" s="33" t="s">
        <v>101</v>
      </c>
      <c r="B1016" s="33" t="s">
        <v>1398</v>
      </c>
      <c r="C1016" s="33" t="s">
        <v>1144</v>
      </c>
      <c r="D1016" s="33"/>
      <c r="E1016" s="34" t="s">
        <v>589</v>
      </c>
      <c r="F1016" s="35">
        <f>F1017+F1019</f>
        <v>45289.3</v>
      </c>
      <c r="G1016" s="35">
        <f>G1017+G1019</f>
        <v>42034.024999999994</v>
      </c>
      <c r="H1016" s="35">
        <f t="shared" ref="H1016:M1016" si="509">H1017+H1019</f>
        <v>26175.079470000001</v>
      </c>
      <c r="I1016" s="63">
        <f t="shared" si="509"/>
        <v>0</v>
      </c>
      <c r="J1016" s="63">
        <f t="shared" si="509"/>
        <v>0</v>
      </c>
      <c r="K1016" s="35">
        <f t="shared" si="509"/>
        <v>0</v>
      </c>
      <c r="L1016" s="35">
        <f t="shared" si="509"/>
        <v>0</v>
      </c>
      <c r="M1016" s="35">
        <f t="shared" si="509"/>
        <v>40692.327099999995</v>
      </c>
      <c r="N1016" s="78">
        <f t="shared" si="487"/>
        <v>96.808067036168907</v>
      </c>
    </row>
    <row r="1017" spans="1:14" ht="78.75" x14ac:dyDescent="0.25">
      <c r="A1017" s="33" t="s">
        <v>101</v>
      </c>
      <c r="B1017" s="33" t="s">
        <v>1398</v>
      </c>
      <c r="C1017" s="33" t="s">
        <v>1144</v>
      </c>
      <c r="D1017" s="33" t="s">
        <v>1118</v>
      </c>
      <c r="E1017" s="34" t="s">
        <v>539</v>
      </c>
      <c r="F1017" s="35">
        <f t="shared" ref="F1017:M1017" si="510">F1018</f>
        <v>23602.7</v>
      </c>
      <c r="G1017" s="35">
        <f t="shared" si="510"/>
        <v>20347.424999999999</v>
      </c>
      <c r="H1017" s="35">
        <f t="shared" si="510"/>
        <v>15569.314</v>
      </c>
      <c r="I1017" s="63">
        <f t="shared" si="510"/>
        <v>0</v>
      </c>
      <c r="J1017" s="63">
        <f t="shared" si="510"/>
        <v>0</v>
      </c>
      <c r="K1017" s="35">
        <f t="shared" si="510"/>
        <v>0</v>
      </c>
      <c r="L1017" s="35">
        <f t="shared" si="510"/>
        <v>0</v>
      </c>
      <c r="M1017" s="35">
        <f t="shared" si="510"/>
        <v>20347.4241</v>
      </c>
      <c r="N1017" s="78">
        <f t="shared" si="487"/>
        <v>99.9999955768359</v>
      </c>
    </row>
    <row r="1018" spans="1:14" x14ac:dyDescent="0.25">
      <c r="A1018" s="33" t="s">
        <v>101</v>
      </c>
      <c r="B1018" s="33" t="s">
        <v>1398</v>
      </c>
      <c r="C1018" s="33" t="s">
        <v>1144</v>
      </c>
      <c r="D1018" s="33" t="s">
        <v>1119</v>
      </c>
      <c r="E1018" s="34" t="s">
        <v>540</v>
      </c>
      <c r="F1018" s="35">
        <v>23602.7</v>
      </c>
      <c r="G1018" s="35">
        <v>20347.424999999999</v>
      </c>
      <c r="H1018" s="35">
        <v>15569.314</v>
      </c>
      <c r="I1018" s="63">
        <v>0</v>
      </c>
      <c r="J1018" s="63">
        <v>0</v>
      </c>
      <c r="K1018" s="35">
        <v>0</v>
      </c>
      <c r="L1018" s="35">
        <v>0</v>
      </c>
      <c r="M1018" s="35">
        <v>20347.4241</v>
      </c>
      <c r="N1018" s="78">
        <f t="shared" si="487"/>
        <v>99.9999955768359</v>
      </c>
    </row>
    <row r="1019" spans="1:14" ht="31.5" x14ac:dyDescent="0.25">
      <c r="A1019" s="33" t="s">
        <v>101</v>
      </c>
      <c r="B1019" s="33" t="s">
        <v>1398</v>
      </c>
      <c r="C1019" s="33" t="s">
        <v>1144</v>
      </c>
      <c r="D1019" s="33" t="s">
        <v>1111</v>
      </c>
      <c r="E1019" s="34" t="s">
        <v>542</v>
      </c>
      <c r="F1019" s="35">
        <f t="shared" ref="F1019:M1019" si="511">F1020</f>
        <v>21686.6</v>
      </c>
      <c r="G1019" s="35">
        <f t="shared" si="511"/>
        <v>21686.6</v>
      </c>
      <c r="H1019" s="35">
        <f t="shared" si="511"/>
        <v>10605.76547</v>
      </c>
      <c r="I1019" s="63">
        <f t="shared" si="511"/>
        <v>0</v>
      </c>
      <c r="J1019" s="63">
        <f t="shared" si="511"/>
        <v>0</v>
      </c>
      <c r="K1019" s="35">
        <f t="shared" si="511"/>
        <v>0</v>
      </c>
      <c r="L1019" s="35">
        <f t="shared" si="511"/>
        <v>0</v>
      </c>
      <c r="M1019" s="35">
        <f t="shared" si="511"/>
        <v>20344.902999999998</v>
      </c>
      <c r="N1019" s="78">
        <f t="shared" si="487"/>
        <v>93.813244123099054</v>
      </c>
    </row>
    <row r="1020" spans="1:14" ht="31.5" x14ac:dyDescent="0.25">
      <c r="A1020" s="33" t="s">
        <v>101</v>
      </c>
      <c r="B1020" s="33" t="s">
        <v>1398</v>
      </c>
      <c r="C1020" s="33" t="s">
        <v>1144</v>
      </c>
      <c r="D1020" s="33" t="s">
        <v>1112</v>
      </c>
      <c r="E1020" s="34" t="s">
        <v>543</v>
      </c>
      <c r="F1020" s="35">
        <v>21686.6</v>
      </c>
      <c r="G1020" s="35">
        <v>21686.6</v>
      </c>
      <c r="H1020" s="35">
        <v>10605.76547</v>
      </c>
      <c r="I1020" s="63">
        <v>0</v>
      </c>
      <c r="J1020" s="63">
        <v>0</v>
      </c>
      <c r="K1020" s="35">
        <v>0</v>
      </c>
      <c r="L1020" s="35">
        <v>0</v>
      </c>
      <c r="M1020" s="35">
        <v>20344.902999999998</v>
      </c>
      <c r="N1020" s="78">
        <f t="shared" si="487"/>
        <v>93.813244123099054</v>
      </c>
    </row>
    <row r="1021" spans="1:14" x14ac:dyDescent="0.25">
      <c r="A1021" s="33" t="s">
        <v>101</v>
      </c>
      <c r="B1021" s="33" t="s">
        <v>1398</v>
      </c>
      <c r="C1021" s="33" t="s">
        <v>1349</v>
      </c>
      <c r="D1021" s="33"/>
      <c r="E1021" s="34" t="s">
        <v>1350</v>
      </c>
      <c r="F1021" s="35">
        <f>F1022+F1024</f>
        <v>208</v>
      </c>
      <c r="G1021" s="35">
        <f>G1022+G1024</f>
        <v>208</v>
      </c>
      <c r="H1021" s="35">
        <f t="shared" ref="H1021:M1021" si="512">H1022+H1024</f>
        <v>208</v>
      </c>
      <c r="I1021" s="63">
        <f t="shared" si="512"/>
        <v>0</v>
      </c>
      <c r="J1021" s="63">
        <f t="shared" si="512"/>
        <v>0</v>
      </c>
      <c r="K1021" s="35">
        <f t="shared" si="512"/>
        <v>0</v>
      </c>
      <c r="L1021" s="35">
        <f t="shared" si="512"/>
        <v>0</v>
      </c>
      <c r="M1021" s="35">
        <f t="shared" si="512"/>
        <v>208</v>
      </c>
      <c r="N1021" s="78">
        <f t="shared" si="487"/>
        <v>100</v>
      </c>
    </row>
    <row r="1022" spans="1:14" ht="31.5" x14ac:dyDescent="0.25">
      <c r="A1022" s="33" t="s">
        <v>101</v>
      </c>
      <c r="B1022" s="33" t="s">
        <v>1398</v>
      </c>
      <c r="C1022" s="33" t="s">
        <v>1349</v>
      </c>
      <c r="D1022" s="33" t="s">
        <v>1111</v>
      </c>
      <c r="E1022" s="34" t="s">
        <v>542</v>
      </c>
      <c r="F1022" s="35">
        <f t="shared" ref="F1022:M1022" si="513">F1023</f>
        <v>96</v>
      </c>
      <c r="G1022" s="35">
        <f t="shared" si="513"/>
        <v>96</v>
      </c>
      <c r="H1022" s="35">
        <f t="shared" si="513"/>
        <v>96</v>
      </c>
      <c r="I1022" s="63">
        <f t="shared" si="513"/>
        <v>0</v>
      </c>
      <c r="J1022" s="63">
        <f t="shared" si="513"/>
        <v>0</v>
      </c>
      <c r="K1022" s="35">
        <f t="shared" si="513"/>
        <v>0</v>
      </c>
      <c r="L1022" s="35">
        <f t="shared" si="513"/>
        <v>0</v>
      </c>
      <c r="M1022" s="35">
        <f t="shared" si="513"/>
        <v>96</v>
      </c>
      <c r="N1022" s="78">
        <f t="shared" si="487"/>
        <v>100</v>
      </c>
    </row>
    <row r="1023" spans="1:14" ht="31.5" x14ac:dyDescent="0.25">
      <c r="A1023" s="33" t="s">
        <v>101</v>
      </c>
      <c r="B1023" s="33" t="s">
        <v>1398</v>
      </c>
      <c r="C1023" s="33" t="s">
        <v>1349</v>
      </c>
      <c r="D1023" s="33" t="s">
        <v>1112</v>
      </c>
      <c r="E1023" s="34" t="s">
        <v>543</v>
      </c>
      <c r="F1023" s="35">
        <v>96</v>
      </c>
      <c r="G1023" s="35">
        <v>96</v>
      </c>
      <c r="H1023" s="35">
        <v>96</v>
      </c>
      <c r="I1023" s="63">
        <v>0</v>
      </c>
      <c r="J1023" s="63">
        <v>0</v>
      </c>
      <c r="K1023" s="35">
        <v>0</v>
      </c>
      <c r="L1023" s="35">
        <v>0</v>
      </c>
      <c r="M1023" s="35">
        <v>96</v>
      </c>
      <c r="N1023" s="78">
        <f t="shared" si="487"/>
        <v>100</v>
      </c>
    </row>
    <row r="1024" spans="1:14" ht="31.5" x14ac:dyDescent="0.25">
      <c r="A1024" s="33" t="s">
        <v>101</v>
      </c>
      <c r="B1024" s="33" t="s">
        <v>1398</v>
      </c>
      <c r="C1024" s="33" t="s">
        <v>1349</v>
      </c>
      <c r="D1024" s="33" t="s">
        <v>18</v>
      </c>
      <c r="E1024" s="34" t="s">
        <v>552</v>
      </c>
      <c r="F1024" s="35">
        <f t="shared" ref="F1024:M1024" si="514">F1025+F1026</f>
        <v>112</v>
      </c>
      <c r="G1024" s="35">
        <f t="shared" si="514"/>
        <v>112</v>
      </c>
      <c r="H1024" s="35">
        <f t="shared" si="514"/>
        <v>112</v>
      </c>
      <c r="I1024" s="63">
        <f t="shared" si="514"/>
        <v>0</v>
      </c>
      <c r="J1024" s="63">
        <f t="shared" si="514"/>
        <v>0</v>
      </c>
      <c r="K1024" s="35">
        <f t="shared" si="514"/>
        <v>0</v>
      </c>
      <c r="L1024" s="35">
        <f t="shared" si="514"/>
        <v>0</v>
      </c>
      <c r="M1024" s="35">
        <f t="shared" si="514"/>
        <v>112</v>
      </c>
      <c r="N1024" s="78">
        <f t="shared" si="487"/>
        <v>100</v>
      </c>
    </row>
    <row r="1025" spans="1:14" x14ac:dyDescent="0.25">
      <c r="A1025" s="33" t="s">
        <v>101</v>
      </c>
      <c r="B1025" s="33" t="s">
        <v>1398</v>
      </c>
      <c r="C1025" s="33" t="s">
        <v>1349</v>
      </c>
      <c r="D1025" s="33" t="s">
        <v>54</v>
      </c>
      <c r="E1025" s="34" t="s">
        <v>553</v>
      </c>
      <c r="F1025" s="35">
        <v>56</v>
      </c>
      <c r="G1025" s="35">
        <v>56</v>
      </c>
      <c r="H1025" s="35">
        <v>56</v>
      </c>
      <c r="I1025" s="63">
        <v>0</v>
      </c>
      <c r="J1025" s="63">
        <v>0</v>
      </c>
      <c r="K1025" s="35">
        <v>0</v>
      </c>
      <c r="L1025" s="35">
        <v>0</v>
      </c>
      <c r="M1025" s="35">
        <v>56</v>
      </c>
      <c r="N1025" s="78">
        <f t="shared" si="487"/>
        <v>100</v>
      </c>
    </row>
    <row r="1026" spans="1:14" x14ac:dyDescent="0.25">
      <c r="A1026" s="33" t="s">
        <v>101</v>
      </c>
      <c r="B1026" s="33" t="s">
        <v>1398</v>
      </c>
      <c r="C1026" s="33" t="s">
        <v>1349</v>
      </c>
      <c r="D1026" s="33" t="s">
        <v>30</v>
      </c>
      <c r="E1026" s="34" t="s">
        <v>554</v>
      </c>
      <c r="F1026" s="35">
        <v>56</v>
      </c>
      <c r="G1026" s="35">
        <v>56</v>
      </c>
      <c r="H1026" s="35">
        <v>56</v>
      </c>
      <c r="I1026" s="63">
        <v>0</v>
      </c>
      <c r="J1026" s="63">
        <v>0</v>
      </c>
      <c r="K1026" s="35">
        <v>0</v>
      </c>
      <c r="L1026" s="35">
        <v>0</v>
      </c>
      <c r="M1026" s="35">
        <v>56</v>
      </c>
      <c r="N1026" s="78">
        <f t="shared" si="487"/>
        <v>100</v>
      </c>
    </row>
    <row r="1027" spans="1:14" ht="31.5" x14ac:dyDescent="0.25">
      <c r="A1027" s="33" t="s">
        <v>101</v>
      </c>
      <c r="B1027" s="33" t="s">
        <v>1398</v>
      </c>
      <c r="C1027" s="33" t="s">
        <v>1234</v>
      </c>
      <c r="D1027" s="33"/>
      <c r="E1027" s="34" t="s">
        <v>945</v>
      </c>
      <c r="F1027" s="35">
        <f>F1028+F1030</f>
        <v>164427.79999999999</v>
      </c>
      <c r="G1027" s="35">
        <f>G1028+G1030</f>
        <v>134412.86622</v>
      </c>
      <c r="H1027" s="35">
        <f t="shared" ref="H1027:M1027" si="515">H1028+H1030</f>
        <v>64559.734540000005</v>
      </c>
      <c r="I1027" s="63">
        <f t="shared" si="515"/>
        <v>134412.86622</v>
      </c>
      <c r="J1027" s="63">
        <f t="shared" si="515"/>
        <v>64559.734540000005</v>
      </c>
      <c r="K1027" s="35">
        <f t="shared" si="515"/>
        <v>0</v>
      </c>
      <c r="L1027" s="35">
        <f t="shared" si="515"/>
        <v>0</v>
      </c>
      <c r="M1027" s="35">
        <f t="shared" si="515"/>
        <v>121511.15768</v>
      </c>
      <c r="N1027" s="78">
        <f t="shared" si="487"/>
        <v>90.401433357664473</v>
      </c>
    </row>
    <row r="1028" spans="1:14" ht="78.75" x14ac:dyDescent="0.25">
      <c r="A1028" s="33" t="s">
        <v>101</v>
      </c>
      <c r="B1028" s="33" t="s">
        <v>1398</v>
      </c>
      <c r="C1028" s="33" t="s">
        <v>1234</v>
      </c>
      <c r="D1028" s="33" t="s">
        <v>1118</v>
      </c>
      <c r="E1028" s="34" t="s">
        <v>539</v>
      </c>
      <c r="F1028" s="35">
        <f t="shared" ref="F1028:M1028" si="516">F1029</f>
        <v>162663</v>
      </c>
      <c r="G1028" s="35">
        <f t="shared" si="516"/>
        <v>132175.05616000001</v>
      </c>
      <c r="H1028" s="35">
        <f t="shared" si="516"/>
        <v>63198.894480000003</v>
      </c>
      <c r="I1028" s="63">
        <f t="shared" si="516"/>
        <v>132175.05616000001</v>
      </c>
      <c r="J1028" s="63">
        <f t="shared" si="516"/>
        <v>63198.894480000003</v>
      </c>
      <c r="K1028" s="35">
        <f t="shared" si="516"/>
        <v>0</v>
      </c>
      <c r="L1028" s="35">
        <f t="shared" si="516"/>
        <v>0</v>
      </c>
      <c r="M1028" s="35">
        <f t="shared" si="516"/>
        <v>119365.64225</v>
      </c>
      <c r="N1028" s="78">
        <f t="shared" si="487"/>
        <v>90.308750923098529</v>
      </c>
    </row>
    <row r="1029" spans="1:14" x14ac:dyDescent="0.25">
      <c r="A1029" s="33" t="s">
        <v>101</v>
      </c>
      <c r="B1029" s="33" t="s">
        <v>1398</v>
      </c>
      <c r="C1029" s="33" t="s">
        <v>1234</v>
      </c>
      <c r="D1029" s="33" t="s">
        <v>1119</v>
      </c>
      <c r="E1029" s="34" t="s">
        <v>540</v>
      </c>
      <c r="F1029" s="35">
        <v>162663</v>
      </c>
      <c r="G1029" s="35">
        <v>132175.05616000001</v>
      </c>
      <c r="H1029" s="35">
        <v>63198.894480000003</v>
      </c>
      <c r="I1029" s="63">
        <f>G1029</f>
        <v>132175.05616000001</v>
      </c>
      <c r="J1029" s="63">
        <f>H1029</f>
        <v>63198.894480000003</v>
      </c>
      <c r="K1029" s="35">
        <v>0</v>
      </c>
      <c r="L1029" s="35">
        <v>0</v>
      </c>
      <c r="M1029" s="35">
        <v>119365.64225</v>
      </c>
      <c r="N1029" s="78">
        <f t="shared" si="487"/>
        <v>90.308750923098529</v>
      </c>
    </row>
    <row r="1030" spans="1:14" ht="31.5" x14ac:dyDescent="0.25">
      <c r="A1030" s="33" t="s">
        <v>101</v>
      </c>
      <c r="B1030" s="33" t="s">
        <v>1398</v>
      </c>
      <c r="C1030" s="33" t="s">
        <v>1234</v>
      </c>
      <c r="D1030" s="33" t="s">
        <v>1111</v>
      </c>
      <c r="E1030" s="34" t="s">
        <v>542</v>
      </c>
      <c r="F1030" s="35">
        <f t="shared" ref="F1030:M1030" si="517">F1031</f>
        <v>1764.8</v>
      </c>
      <c r="G1030" s="35">
        <f t="shared" si="517"/>
        <v>2237.8100599999998</v>
      </c>
      <c r="H1030" s="35">
        <f t="shared" si="517"/>
        <v>1360.84006</v>
      </c>
      <c r="I1030" s="63">
        <f t="shared" si="517"/>
        <v>2237.8100599999998</v>
      </c>
      <c r="J1030" s="63">
        <f t="shared" si="517"/>
        <v>1360.84006</v>
      </c>
      <c r="K1030" s="35">
        <f t="shared" si="517"/>
        <v>0</v>
      </c>
      <c r="L1030" s="35">
        <f t="shared" si="517"/>
        <v>0</v>
      </c>
      <c r="M1030" s="35">
        <f t="shared" si="517"/>
        <v>2145.5154299999999</v>
      </c>
      <c r="N1030" s="78">
        <f t="shared" si="487"/>
        <v>95.87567186108727</v>
      </c>
    </row>
    <row r="1031" spans="1:14" ht="31.5" x14ac:dyDescent="0.25">
      <c r="A1031" s="33" t="s">
        <v>101</v>
      </c>
      <c r="B1031" s="33" t="s">
        <v>1398</v>
      </c>
      <c r="C1031" s="33" t="s">
        <v>1234</v>
      </c>
      <c r="D1031" s="33" t="s">
        <v>1112</v>
      </c>
      <c r="E1031" s="34" t="s">
        <v>543</v>
      </c>
      <c r="F1031" s="35">
        <v>1764.8</v>
      </c>
      <c r="G1031" s="35">
        <v>2237.8100599999998</v>
      </c>
      <c r="H1031" s="35">
        <v>1360.84006</v>
      </c>
      <c r="I1031" s="63">
        <f>G1031</f>
        <v>2237.8100599999998</v>
      </c>
      <c r="J1031" s="63">
        <f>H1031</f>
        <v>1360.84006</v>
      </c>
      <c r="K1031" s="35">
        <v>0</v>
      </c>
      <c r="L1031" s="35">
        <v>0</v>
      </c>
      <c r="M1031" s="35">
        <v>2145.5154299999999</v>
      </c>
      <c r="N1031" s="78">
        <f t="shared" si="487"/>
        <v>95.87567186108727</v>
      </c>
    </row>
    <row r="1032" spans="1:14" ht="47.25" x14ac:dyDescent="0.25">
      <c r="A1032" s="33" t="s">
        <v>101</v>
      </c>
      <c r="B1032" s="33" t="s">
        <v>1398</v>
      </c>
      <c r="C1032" s="33" t="s">
        <v>405</v>
      </c>
      <c r="D1032" s="33"/>
      <c r="E1032" s="34" t="s">
        <v>1174</v>
      </c>
      <c r="F1032" s="35">
        <f>F1033</f>
        <v>0</v>
      </c>
      <c r="G1032" s="35">
        <f t="shared" ref="G1032" si="518">G1033</f>
        <v>33834.670239999999</v>
      </c>
      <c r="H1032" s="35">
        <f t="shared" ref="H1032:M1032" si="519">H1033</f>
        <v>31608.159479999998</v>
      </c>
      <c r="I1032" s="63">
        <f t="shared" si="519"/>
        <v>0</v>
      </c>
      <c r="J1032" s="63">
        <f t="shared" si="519"/>
        <v>0</v>
      </c>
      <c r="K1032" s="35">
        <f t="shared" si="519"/>
        <v>0</v>
      </c>
      <c r="L1032" s="35">
        <f t="shared" si="519"/>
        <v>0</v>
      </c>
      <c r="M1032" s="35">
        <f t="shared" si="519"/>
        <v>33834.670239999999</v>
      </c>
      <c r="N1032" s="78">
        <f t="shared" si="487"/>
        <v>100</v>
      </c>
    </row>
    <row r="1033" spans="1:14" ht="31.5" x14ac:dyDescent="0.25">
      <c r="A1033" s="33" t="s">
        <v>101</v>
      </c>
      <c r="B1033" s="33" t="s">
        <v>1398</v>
      </c>
      <c r="C1033" s="33" t="s">
        <v>405</v>
      </c>
      <c r="D1033" s="33" t="s">
        <v>18</v>
      </c>
      <c r="E1033" s="34" t="s">
        <v>552</v>
      </c>
      <c r="F1033" s="35">
        <f>F1034+F1035</f>
        <v>0</v>
      </c>
      <c r="G1033" s="35">
        <f>G1034+G1035</f>
        <v>33834.670239999999</v>
      </c>
      <c r="H1033" s="35">
        <f t="shared" ref="H1033:M1033" si="520">H1034+H1035</f>
        <v>31608.159479999998</v>
      </c>
      <c r="I1033" s="63">
        <f t="shared" si="520"/>
        <v>0</v>
      </c>
      <c r="J1033" s="63">
        <f t="shared" si="520"/>
        <v>0</v>
      </c>
      <c r="K1033" s="35">
        <f t="shared" si="520"/>
        <v>0</v>
      </c>
      <c r="L1033" s="35">
        <f t="shared" si="520"/>
        <v>0</v>
      </c>
      <c r="M1033" s="35">
        <f t="shared" si="520"/>
        <v>33834.670239999999</v>
      </c>
      <c r="N1033" s="78">
        <f t="shared" si="487"/>
        <v>100</v>
      </c>
    </row>
    <row r="1034" spans="1:14" x14ac:dyDescent="0.25">
      <c r="A1034" s="33" t="s">
        <v>101</v>
      </c>
      <c r="B1034" s="33" t="s">
        <v>1398</v>
      </c>
      <c r="C1034" s="33" t="s">
        <v>405</v>
      </c>
      <c r="D1034" s="33" t="s">
        <v>54</v>
      </c>
      <c r="E1034" s="34" t="s">
        <v>553</v>
      </c>
      <c r="F1034" s="35">
        <v>0</v>
      </c>
      <c r="G1034" s="35">
        <v>1040</v>
      </c>
      <c r="H1034" s="35">
        <v>1040</v>
      </c>
      <c r="I1034" s="63">
        <v>0</v>
      </c>
      <c r="J1034" s="63">
        <v>0</v>
      </c>
      <c r="K1034" s="35">
        <v>0</v>
      </c>
      <c r="L1034" s="35">
        <v>0</v>
      </c>
      <c r="M1034" s="35">
        <v>1040</v>
      </c>
      <c r="N1034" s="78">
        <f t="shared" ref="N1034:N1097" si="521">M1034/G1034*100</f>
        <v>100</v>
      </c>
    </row>
    <row r="1035" spans="1:14" x14ac:dyDescent="0.25">
      <c r="A1035" s="33" t="s">
        <v>101</v>
      </c>
      <c r="B1035" s="33" t="s">
        <v>1398</v>
      </c>
      <c r="C1035" s="33" t="s">
        <v>405</v>
      </c>
      <c r="D1035" s="33" t="s">
        <v>30</v>
      </c>
      <c r="E1035" s="34" t="s">
        <v>554</v>
      </c>
      <c r="F1035" s="35">
        <v>0</v>
      </c>
      <c r="G1035" s="35">
        <v>32794.670239999999</v>
      </c>
      <c r="H1035" s="35">
        <v>30568.159479999998</v>
      </c>
      <c r="I1035" s="63">
        <v>0</v>
      </c>
      <c r="J1035" s="63">
        <v>0</v>
      </c>
      <c r="K1035" s="35">
        <v>0</v>
      </c>
      <c r="L1035" s="35">
        <v>0</v>
      </c>
      <c r="M1035" s="35">
        <v>32794.670239999999</v>
      </c>
      <c r="N1035" s="78">
        <f t="shared" si="521"/>
        <v>100</v>
      </c>
    </row>
    <row r="1036" spans="1:14" x14ac:dyDescent="0.25">
      <c r="A1036" s="33" t="s">
        <v>101</v>
      </c>
      <c r="B1036" s="33" t="s">
        <v>1398</v>
      </c>
      <c r="C1036" s="33" t="s">
        <v>1123</v>
      </c>
      <c r="D1036" s="33"/>
      <c r="E1036" s="34" t="s">
        <v>1175</v>
      </c>
      <c r="F1036" s="35"/>
      <c r="G1036" s="35">
        <f>G1037</f>
        <v>650</v>
      </c>
      <c r="H1036" s="35">
        <f t="shared" ref="H1036:M1037" si="522">H1037</f>
        <v>0</v>
      </c>
      <c r="I1036" s="63">
        <f t="shared" si="522"/>
        <v>650</v>
      </c>
      <c r="J1036" s="63">
        <f t="shared" si="522"/>
        <v>0</v>
      </c>
      <c r="K1036" s="35">
        <f t="shared" si="522"/>
        <v>0</v>
      </c>
      <c r="L1036" s="35">
        <f t="shared" si="522"/>
        <v>0</v>
      </c>
      <c r="M1036" s="35">
        <f t="shared" si="522"/>
        <v>650</v>
      </c>
      <c r="N1036" s="78">
        <f t="shared" si="521"/>
        <v>100</v>
      </c>
    </row>
    <row r="1037" spans="1:14" ht="47.25" x14ac:dyDescent="0.25">
      <c r="A1037" s="33" t="s">
        <v>101</v>
      </c>
      <c r="B1037" s="33" t="s">
        <v>1398</v>
      </c>
      <c r="C1037" s="33" t="s">
        <v>1916</v>
      </c>
      <c r="D1037" s="33"/>
      <c r="E1037" s="54" t="s">
        <v>1917</v>
      </c>
      <c r="F1037" s="35"/>
      <c r="G1037" s="35">
        <f>G1038</f>
        <v>650</v>
      </c>
      <c r="H1037" s="35">
        <f t="shared" si="522"/>
        <v>0</v>
      </c>
      <c r="I1037" s="63">
        <f t="shared" si="522"/>
        <v>650</v>
      </c>
      <c r="J1037" s="63">
        <f t="shared" si="522"/>
        <v>0</v>
      </c>
      <c r="K1037" s="35">
        <f t="shared" si="522"/>
        <v>0</v>
      </c>
      <c r="L1037" s="35">
        <f t="shared" si="522"/>
        <v>0</v>
      </c>
      <c r="M1037" s="35">
        <f t="shared" si="522"/>
        <v>650</v>
      </c>
      <c r="N1037" s="78">
        <f t="shared" si="521"/>
        <v>100</v>
      </c>
    </row>
    <row r="1038" spans="1:14" ht="31.5" x14ac:dyDescent="0.25">
      <c r="A1038" s="33" t="s">
        <v>101</v>
      </c>
      <c r="B1038" s="33" t="s">
        <v>1398</v>
      </c>
      <c r="C1038" s="33" t="s">
        <v>1916</v>
      </c>
      <c r="D1038" s="33" t="s">
        <v>18</v>
      </c>
      <c r="E1038" s="34" t="s">
        <v>552</v>
      </c>
      <c r="F1038" s="35"/>
      <c r="G1038" s="35">
        <f>G1039+G1040</f>
        <v>650</v>
      </c>
      <c r="H1038" s="35">
        <f t="shared" ref="H1038:M1038" si="523">H1039+H1040</f>
        <v>0</v>
      </c>
      <c r="I1038" s="63">
        <f t="shared" si="523"/>
        <v>650</v>
      </c>
      <c r="J1038" s="63">
        <f t="shared" si="523"/>
        <v>0</v>
      </c>
      <c r="K1038" s="35">
        <f t="shared" si="523"/>
        <v>0</v>
      </c>
      <c r="L1038" s="35">
        <f t="shared" si="523"/>
        <v>0</v>
      </c>
      <c r="M1038" s="35">
        <f t="shared" si="523"/>
        <v>650</v>
      </c>
      <c r="N1038" s="78">
        <f t="shared" si="521"/>
        <v>100</v>
      </c>
    </row>
    <row r="1039" spans="1:14" x14ac:dyDescent="0.25">
      <c r="A1039" s="33" t="s">
        <v>101</v>
      </c>
      <c r="B1039" s="33" t="s">
        <v>1398</v>
      </c>
      <c r="C1039" s="33" t="s">
        <v>1916</v>
      </c>
      <c r="D1039" s="33" t="s">
        <v>54</v>
      </c>
      <c r="E1039" s="34" t="s">
        <v>553</v>
      </c>
      <c r="F1039" s="35"/>
      <c r="G1039" s="35">
        <v>5</v>
      </c>
      <c r="H1039" s="35">
        <v>0</v>
      </c>
      <c r="I1039" s="63">
        <f>G1039</f>
        <v>5</v>
      </c>
      <c r="J1039" s="63">
        <f>H1039</f>
        <v>0</v>
      </c>
      <c r="K1039" s="35">
        <v>0</v>
      </c>
      <c r="L1039" s="35">
        <v>0</v>
      </c>
      <c r="M1039" s="35">
        <v>5</v>
      </c>
      <c r="N1039" s="78">
        <f t="shared" si="521"/>
        <v>100</v>
      </c>
    </row>
    <row r="1040" spans="1:14" x14ac:dyDescent="0.25">
      <c r="A1040" s="33" t="s">
        <v>101</v>
      </c>
      <c r="B1040" s="33" t="s">
        <v>1398</v>
      </c>
      <c r="C1040" s="33" t="s">
        <v>1916</v>
      </c>
      <c r="D1040" s="33" t="s">
        <v>30</v>
      </c>
      <c r="E1040" s="34" t="s">
        <v>554</v>
      </c>
      <c r="F1040" s="35"/>
      <c r="G1040" s="35">
        <v>645</v>
      </c>
      <c r="H1040" s="35">
        <v>0</v>
      </c>
      <c r="I1040" s="63">
        <f>G1040</f>
        <v>645</v>
      </c>
      <c r="J1040" s="63">
        <f>H1040</f>
        <v>0</v>
      </c>
      <c r="K1040" s="35">
        <v>0</v>
      </c>
      <c r="L1040" s="35">
        <v>0</v>
      </c>
      <c r="M1040" s="35">
        <v>645</v>
      </c>
      <c r="N1040" s="78">
        <f t="shared" si="521"/>
        <v>100</v>
      </c>
    </row>
    <row r="1041" spans="1:14" ht="31.5" x14ac:dyDescent="0.25">
      <c r="A1041" s="33" t="s">
        <v>101</v>
      </c>
      <c r="B1041" s="33" t="s">
        <v>1398</v>
      </c>
      <c r="C1041" s="33" t="s">
        <v>1125</v>
      </c>
      <c r="D1041" s="33"/>
      <c r="E1041" s="34" t="s">
        <v>1207</v>
      </c>
      <c r="F1041" s="35">
        <f t="shared" ref="F1041:M1041" si="524">F1042</f>
        <v>79065.100000000006</v>
      </c>
      <c r="G1041" s="35">
        <f t="shared" si="524"/>
        <v>81873.174999999988</v>
      </c>
      <c r="H1041" s="35">
        <f t="shared" si="524"/>
        <v>57621.899999999994</v>
      </c>
      <c r="I1041" s="63">
        <f t="shared" si="524"/>
        <v>0</v>
      </c>
      <c r="J1041" s="63">
        <f t="shared" si="524"/>
        <v>0</v>
      </c>
      <c r="K1041" s="35">
        <f t="shared" si="524"/>
        <v>0</v>
      </c>
      <c r="L1041" s="35">
        <f t="shared" si="524"/>
        <v>0</v>
      </c>
      <c r="M1041" s="35">
        <f t="shared" si="524"/>
        <v>81803.49102999999</v>
      </c>
      <c r="N1041" s="78">
        <f t="shared" si="521"/>
        <v>99.914887910478626</v>
      </c>
    </row>
    <row r="1042" spans="1:14" ht="31.5" x14ac:dyDescent="0.25">
      <c r="A1042" s="33" t="s">
        <v>101</v>
      </c>
      <c r="B1042" s="33" t="s">
        <v>1398</v>
      </c>
      <c r="C1042" s="33" t="s">
        <v>1126</v>
      </c>
      <c r="D1042" s="33"/>
      <c r="E1042" s="34" t="s">
        <v>1210</v>
      </c>
      <c r="F1042" s="35">
        <f>F1043+F1046</f>
        <v>79065.100000000006</v>
      </c>
      <c r="G1042" s="35">
        <f>G1043+G1046</f>
        <v>81873.174999999988</v>
      </c>
      <c r="H1042" s="35">
        <f t="shared" ref="H1042:M1042" si="525">H1043+H1046</f>
        <v>57621.899999999994</v>
      </c>
      <c r="I1042" s="63">
        <f t="shared" si="525"/>
        <v>0</v>
      </c>
      <c r="J1042" s="63">
        <f t="shared" si="525"/>
        <v>0</v>
      </c>
      <c r="K1042" s="35">
        <f t="shared" si="525"/>
        <v>0</v>
      </c>
      <c r="L1042" s="35">
        <f t="shared" si="525"/>
        <v>0</v>
      </c>
      <c r="M1042" s="35">
        <f t="shared" si="525"/>
        <v>81803.49102999999</v>
      </c>
      <c r="N1042" s="78">
        <f t="shared" si="521"/>
        <v>99.914887910478626</v>
      </c>
    </row>
    <row r="1043" spans="1:14" ht="31.5" x14ac:dyDescent="0.25">
      <c r="A1043" s="33" t="s">
        <v>101</v>
      </c>
      <c r="B1043" s="33" t="s">
        <v>1398</v>
      </c>
      <c r="C1043" s="33" t="s">
        <v>1127</v>
      </c>
      <c r="D1043" s="33"/>
      <c r="E1043" s="34" t="s">
        <v>1200</v>
      </c>
      <c r="F1043" s="35">
        <f t="shared" ref="F1043:M1044" si="526">F1044</f>
        <v>73544.100000000006</v>
      </c>
      <c r="G1043" s="35">
        <f t="shared" si="526"/>
        <v>76451.157219999994</v>
      </c>
      <c r="H1043" s="35">
        <f t="shared" si="526"/>
        <v>53518.2</v>
      </c>
      <c r="I1043" s="63">
        <f t="shared" si="526"/>
        <v>0</v>
      </c>
      <c r="J1043" s="63">
        <f t="shared" si="526"/>
        <v>0</v>
      </c>
      <c r="K1043" s="35">
        <f t="shared" si="526"/>
        <v>0</v>
      </c>
      <c r="L1043" s="35">
        <f t="shared" si="526"/>
        <v>0</v>
      </c>
      <c r="M1043" s="35">
        <f t="shared" si="526"/>
        <v>76384.323749999996</v>
      </c>
      <c r="N1043" s="78">
        <f t="shared" si="521"/>
        <v>99.91258017219063</v>
      </c>
    </row>
    <row r="1044" spans="1:14" ht="78.75" x14ac:dyDescent="0.25">
      <c r="A1044" s="33" t="s">
        <v>101</v>
      </c>
      <c r="B1044" s="33" t="s">
        <v>1398</v>
      </c>
      <c r="C1044" s="33" t="s">
        <v>1127</v>
      </c>
      <c r="D1044" s="33" t="s">
        <v>1118</v>
      </c>
      <c r="E1044" s="34" t="s">
        <v>539</v>
      </c>
      <c r="F1044" s="35">
        <f t="shared" si="526"/>
        <v>73544.100000000006</v>
      </c>
      <c r="G1044" s="35">
        <f t="shared" si="526"/>
        <v>76451.157219999994</v>
      </c>
      <c r="H1044" s="35">
        <f t="shared" si="526"/>
        <v>53518.2</v>
      </c>
      <c r="I1044" s="63">
        <f t="shared" si="526"/>
        <v>0</v>
      </c>
      <c r="J1044" s="63">
        <f t="shared" si="526"/>
        <v>0</v>
      </c>
      <c r="K1044" s="35">
        <f t="shared" si="526"/>
        <v>0</v>
      </c>
      <c r="L1044" s="35">
        <f t="shared" si="526"/>
        <v>0</v>
      </c>
      <c r="M1044" s="35">
        <f t="shared" si="526"/>
        <v>76384.323749999996</v>
      </c>
      <c r="N1044" s="78">
        <f t="shared" si="521"/>
        <v>99.91258017219063</v>
      </c>
    </row>
    <row r="1045" spans="1:14" ht="31.5" x14ac:dyDescent="0.25">
      <c r="A1045" s="33" t="s">
        <v>101</v>
      </c>
      <c r="B1045" s="33" t="s">
        <v>1398</v>
      </c>
      <c r="C1045" s="33" t="s">
        <v>1127</v>
      </c>
      <c r="D1045" s="33" t="s">
        <v>1128</v>
      </c>
      <c r="E1045" s="34" t="s">
        <v>541</v>
      </c>
      <c r="F1045" s="35">
        <v>73544.100000000006</v>
      </c>
      <c r="G1045" s="35">
        <v>76451.157219999994</v>
      </c>
      <c r="H1045" s="35">
        <v>53518.2</v>
      </c>
      <c r="I1045" s="63">
        <v>0</v>
      </c>
      <c r="J1045" s="63">
        <v>0</v>
      </c>
      <c r="K1045" s="35">
        <v>0</v>
      </c>
      <c r="L1045" s="35">
        <v>0</v>
      </c>
      <c r="M1045" s="35">
        <v>76384.323749999996</v>
      </c>
      <c r="N1045" s="78">
        <f t="shared" si="521"/>
        <v>99.91258017219063</v>
      </c>
    </row>
    <row r="1046" spans="1:14" ht="31.5" x14ac:dyDescent="0.25">
      <c r="A1046" s="33" t="s">
        <v>101</v>
      </c>
      <c r="B1046" s="33" t="s">
        <v>1398</v>
      </c>
      <c r="C1046" s="33" t="s">
        <v>1129</v>
      </c>
      <c r="D1046" s="33"/>
      <c r="E1046" s="34" t="s">
        <v>1201</v>
      </c>
      <c r="F1046" s="35">
        <f>F1047+F1049+F1051</f>
        <v>5521</v>
      </c>
      <c r="G1046" s="35">
        <f>G1047+G1049+G1051</f>
        <v>5422.017780000001</v>
      </c>
      <c r="H1046" s="35">
        <f t="shared" ref="H1046:M1046" si="527">H1047+H1049+H1051</f>
        <v>4103.7000000000007</v>
      </c>
      <c r="I1046" s="63">
        <f t="shared" si="527"/>
        <v>0</v>
      </c>
      <c r="J1046" s="63">
        <f t="shared" si="527"/>
        <v>0</v>
      </c>
      <c r="K1046" s="35">
        <f t="shared" si="527"/>
        <v>0</v>
      </c>
      <c r="L1046" s="35">
        <f t="shared" si="527"/>
        <v>0</v>
      </c>
      <c r="M1046" s="35">
        <f t="shared" si="527"/>
        <v>5419.1672800000006</v>
      </c>
      <c r="N1046" s="78">
        <f t="shared" si="521"/>
        <v>99.947427321051677</v>
      </c>
    </row>
    <row r="1047" spans="1:14" ht="78.75" x14ac:dyDescent="0.25">
      <c r="A1047" s="33" t="s">
        <v>101</v>
      </c>
      <c r="B1047" s="33" t="s">
        <v>1398</v>
      </c>
      <c r="C1047" s="33" t="s">
        <v>1129</v>
      </c>
      <c r="D1047" s="33" t="s">
        <v>1118</v>
      </c>
      <c r="E1047" s="34" t="s">
        <v>539</v>
      </c>
      <c r="F1047" s="35">
        <f t="shared" ref="F1047:M1047" si="528">F1048</f>
        <v>461</v>
      </c>
      <c r="G1047" s="35">
        <f t="shared" si="528"/>
        <v>370.23788999999999</v>
      </c>
      <c r="H1047" s="35">
        <f t="shared" si="528"/>
        <v>357.6</v>
      </c>
      <c r="I1047" s="63">
        <f t="shared" si="528"/>
        <v>0</v>
      </c>
      <c r="J1047" s="63">
        <f t="shared" si="528"/>
        <v>0</v>
      </c>
      <c r="K1047" s="35">
        <f t="shared" si="528"/>
        <v>0</v>
      </c>
      <c r="L1047" s="35">
        <f t="shared" si="528"/>
        <v>0</v>
      </c>
      <c r="M1047" s="35">
        <f t="shared" si="528"/>
        <v>370.23788999999999</v>
      </c>
      <c r="N1047" s="78">
        <f t="shared" si="521"/>
        <v>100</v>
      </c>
    </row>
    <row r="1048" spans="1:14" ht="31.5" x14ac:dyDescent="0.25">
      <c r="A1048" s="33" t="s">
        <v>101</v>
      </c>
      <c r="B1048" s="33" t="s">
        <v>1398</v>
      </c>
      <c r="C1048" s="33" t="s">
        <v>1129</v>
      </c>
      <c r="D1048" s="33" t="s">
        <v>1128</v>
      </c>
      <c r="E1048" s="34" t="s">
        <v>541</v>
      </c>
      <c r="F1048" s="35">
        <v>461</v>
      </c>
      <c r="G1048" s="35">
        <v>370.23788999999999</v>
      </c>
      <c r="H1048" s="35">
        <v>357.6</v>
      </c>
      <c r="I1048" s="63">
        <v>0</v>
      </c>
      <c r="J1048" s="63">
        <v>0</v>
      </c>
      <c r="K1048" s="35">
        <v>0</v>
      </c>
      <c r="L1048" s="35">
        <v>0</v>
      </c>
      <c r="M1048" s="35">
        <v>370.23788999999999</v>
      </c>
      <c r="N1048" s="78">
        <f t="shared" si="521"/>
        <v>100</v>
      </c>
    </row>
    <row r="1049" spans="1:14" ht="31.5" x14ac:dyDescent="0.25">
      <c r="A1049" s="33" t="s">
        <v>101</v>
      </c>
      <c r="B1049" s="33" t="s">
        <v>1398</v>
      </c>
      <c r="C1049" s="33" t="s">
        <v>1129</v>
      </c>
      <c r="D1049" s="33" t="s">
        <v>1111</v>
      </c>
      <c r="E1049" s="34" t="s">
        <v>542</v>
      </c>
      <c r="F1049" s="35">
        <f t="shared" ref="F1049:M1049" si="529">F1050</f>
        <v>5059.7</v>
      </c>
      <c r="G1049" s="35">
        <f t="shared" si="529"/>
        <v>5051.6798900000003</v>
      </c>
      <c r="H1049" s="35">
        <f t="shared" si="529"/>
        <v>3745.8</v>
      </c>
      <c r="I1049" s="63">
        <f t="shared" si="529"/>
        <v>0</v>
      </c>
      <c r="J1049" s="63">
        <f t="shared" si="529"/>
        <v>0</v>
      </c>
      <c r="K1049" s="35">
        <f t="shared" si="529"/>
        <v>0</v>
      </c>
      <c r="L1049" s="35">
        <f t="shared" si="529"/>
        <v>0</v>
      </c>
      <c r="M1049" s="35">
        <f t="shared" si="529"/>
        <v>5048.8293899999999</v>
      </c>
      <c r="N1049" s="78">
        <f t="shared" si="521"/>
        <v>99.943573225895747</v>
      </c>
    </row>
    <row r="1050" spans="1:14" ht="31.5" x14ac:dyDescent="0.25">
      <c r="A1050" s="33" t="s">
        <v>101</v>
      </c>
      <c r="B1050" s="33" t="s">
        <v>1398</v>
      </c>
      <c r="C1050" s="33" t="s">
        <v>1129</v>
      </c>
      <c r="D1050" s="33" t="s">
        <v>1112</v>
      </c>
      <c r="E1050" s="34" t="s">
        <v>543</v>
      </c>
      <c r="F1050" s="35">
        <v>5059.7</v>
      </c>
      <c r="G1050" s="35">
        <v>5051.6798900000003</v>
      </c>
      <c r="H1050" s="35">
        <v>3745.8</v>
      </c>
      <c r="I1050" s="63">
        <v>0</v>
      </c>
      <c r="J1050" s="63">
        <v>0</v>
      </c>
      <c r="K1050" s="35">
        <v>0</v>
      </c>
      <c r="L1050" s="35">
        <v>0</v>
      </c>
      <c r="M1050" s="35">
        <v>5048.8293899999999</v>
      </c>
      <c r="N1050" s="78">
        <f t="shared" si="521"/>
        <v>99.943573225895747</v>
      </c>
    </row>
    <row r="1051" spans="1:14" x14ac:dyDescent="0.25">
      <c r="A1051" s="33" t="s">
        <v>101</v>
      </c>
      <c r="B1051" s="33" t="s">
        <v>1398</v>
      </c>
      <c r="C1051" s="33" t="s">
        <v>1129</v>
      </c>
      <c r="D1051" s="33" t="s">
        <v>1113</v>
      </c>
      <c r="E1051" s="34" t="s">
        <v>558</v>
      </c>
      <c r="F1051" s="35">
        <f t="shared" ref="F1051:M1051" si="530">F1052</f>
        <v>0.3</v>
      </c>
      <c r="G1051" s="35">
        <f t="shared" si="530"/>
        <v>0.1</v>
      </c>
      <c r="H1051" s="35">
        <f t="shared" si="530"/>
        <v>0.3</v>
      </c>
      <c r="I1051" s="63">
        <f t="shared" si="530"/>
        <v>0</v>
      </c>
      <c r="J1051" s="63">
        <f t="shared" si="530"/>
        <v>0</v>
      </c>
      <c r="K1051" s="35">
        <f t="shared" si="530"/>
        <v>0</v>
      </c>
      <c r="L1051" s="35">
        <f t="shared" si="530"/>
        <v>0</v>
      </c>
      <c r="M1051" s="35">
        <f t="shared" si="530"/>
        <v>0.1</v>
      </c>
      <c r="N1051" s="78">
        <f t="shared" si="521"/>
        <v>100</v>
      </c>
    </row>
    <row r="1052" spans="1:14" x14ac:dyDescent="0.25">
      <c r="A1052" s="33" t="s">
        <v>101</v>
      </c>
      <c r="B1052" s="33" t="s">
        <v>1398</v>
      </c>
      <c r="C1052" s="33" t="s">
        <v>1129</v>
      </c>
      <c r="D1052" s="33" t="s">
        <v>1120</v>
      </c>
      <c r="E1052" s="34" t="s">
        <v>561</v>
      </c>
      <c r="F1052" s="35">
        <v>0.3</v>
      </c>
      <c r="G1052" s="35">
        <v>0.1</v>
      </c>
      <c r="H1052" s="35">
        <v>0.3</v>
      </c>
      <c r="I1052" s="63">
        <v>0</v>
      </c>
      <c r="J1052" s="63">
        <v>0</v>
      </c>
      <c r="K1052" s="35">
        <v>0</v>
      </c>
      <c r="L1052" s="35">
        <v>0</v>
      </c>
      <c r="M1052" s="35">
        <v>0.1</v>
      </c>
      <c r="N1052" s="78">
        <f t="shared" si="521"/>
        <v>100</v>
      </c>
    </row>
    <row r="1053" spans="1:14" ht="47.25" x14ac:dyDescent="0.25">
      <c r="A1053" s="33" t="s">
        <v>101</v>
      </c>
      <c r="B1053" s="33" t="s">
        <v>1398</v>
      </c>
      <c r="C1053" s="33" t="s">
        <v>1139</v>
      </c>
      <c r="D1053" s="33"/>
      <c r="E1053" s="34" t="s">
        <v>1211</v>
      </c>
      <c r="F1053" s="35">
        <v>0</v>
      </c>
      <c r="G1053" s="35">
        <f>G1054</f>
        <v>7</v>
      </c>
      <c r="H1053" s="35">
        <f t="shared" ref="H1053:M1056" si="531">H1054</f>
        <v>7</v>
      </c>
      <c r="I1053" s="63">
        <f t="shared" si="531"/>
        <v>0</v>
      </c>
      <c r="J1053" s="63">
        <f t="shared" si="531"/>
        <v>0</v>
      </c>
      <c r="K1053" s="35">
        <f t="shared" si="531"/>
        <v>0</v>
      </c>
      <c r="L1053" s="35">
        <f t="shared" si="531"/>
        <v>0</v>
      </c>
      <c r="M1053" s="35">
        <f t="shared" si="531"/>
        <v>7</v>
      </c>
      <c r="N1053" s="78">
        <f t="shared" si="521"/>
        <v>100</v>
      </c>
    </row>
    <row r="1054" spans="1:14" ht="31.5" x14ac:dyDescent="0.25">
      <c r="A1054" s="33" t="s">
        <v>101</v>
      </c>
      <c r="B1054" s="33" t="s">
        <v>1398</v>
      </c>
      <c r="C1054" s="33" t="s">
        <v>1146</v>
      </c>
      <c r="D1054" s="33"/>
      <c r="E1054" s="34" t="s">
        <v>1212</v>
      </c>
      <c r="F1054" s="35">
        <v>0</v>
      </c>
      <c r="G1054" s="35">
        <f>G1055</f>
        <v>7</v>
      </c>
      <c r="H1054" s="35">
        <f t="shared" si="531"/>
        <v>7</v>
      </c>
      <c r="I1054" s="63">
        <f t="shared" si="531"/>
        <v>0</v>
      </c>
      <c r="J1054" s="63">
        <f t="shared" si="531"/>
        <v>0</v>
      </c>
      <c r="K1054" s="35">
        <f t="shared" si="531"/>
        <v>0</v>
      </c>
      <c r="L1054" s="35">
        <f t="shared" si="531"/>
        <v>0</v>
      </c>
      <c r="M1054" s="35">
        <f t="shared" si="531"/>
        <v>7</v>
      </c>
      <c r="N1054" s="78">
        <f t="shared" si="521"/>
        <v>100</v>
      </c>
    </row>
    <row r="1055" spans="1:14" ht="31.5" x14ac:dyDescent="0.25">
      <c r="A1055" s="33" t="s">
        <v>101</v>
      </c>
      <c r="B1055" s="33" t="s">
        <v>1398</v>
      </c>
      <c r="C1055" s="33" t="s">
        <v>1147</v>
      </c>
      <c r="D1055" s="33"/>
      <c r="E1055" s="34" t="s">
        <v>1213</v>
      </c>
      <c r="F1055" s="35">
        <v>0</v>
      </c>
      <c r="G1055" s="35">
        <f>G1056</f>
        <v>7</v>
      </c>
      <c r="H1055" s="35">
        <f t="shared" si="531"/>
        <v>7</v>
      </c>
      <c r="I1055" s="63">
        <f t="shared" si="531"/>
        <v>0</v>
      </c>
      <c r="J1055" s="63">
        <f t="shared" si="531"/>
        <v>0</v>
      </c>
      <c r="K1055" s="35">
        <f t="shared" si="531"/>
        <v>0</v>
      </c>
      <c r="L1055" s="35">
        <f t="shared" si="531"/>
        <v>0</v>
      </c>
      <c r="M1055" s="35">
        <f t="shared" si="531"/>
        <v>7</v>
      </c>
      <c r="N1055" s="78">
        <f t="shared" si="521"/>
        <v>100</v>
      </c>
    </row>
    <row r="1056" spans="1:14" x14ac:dyDescent="0.25">
      <c r="A1056" s="33" t="s">
        <v>101</v>
      </c>
      <c r="B1056" s="33" t="s">
        <v>1398</v>
      </c>
      <c r="C1056" s="33" t="s">
        <v>1147</v>
      </c>
      <c r="D1056" s="33" t="s">
        <v>1113</v>
      </c>
      <c r="E1056" s="34" t="s">
        <v>558</v>
      </c>
      <c r="F1056" s="35">
        <v>0</v>
      </c>
      <c r="G1056" s="35">
        <f>G1057</f>
        <v>7</v>
      </c>
      <c r="H1056" s="35">
        <f t="shared" si="531"/>
        <v>7</v>
      </c>
      <c r="I1056" s="63">
        <f t="shared" si="531"/>
        <v>0</v>
      </c>
      <c r="J1056" s="63">
        <f t="shared" si="531"/>
        <v>0</v>
      </c>
      <c r="K1056" s="35">
        <f t="shared" si="531"/>
        <v>0</v>
      </c>
      <c r="L1056" s="35">
        <f t="shared" si="531"/>
        <v>0</v>
      </c>
      <c r="M1056" s="35">
        <f t="shared" si="531"/>
        <v>7</v>
      </c>
      <c r="N1056" s="78">
        <f t="shared" si="521"/>
        <v>100</v>
      </c>
    </row>
    <row r="1057" spans="1:14" x14ac:dyDescent="0.25">
      <c r="A1057" s="33" t="s">
        <v>101</v>
      </c>
      <c r="B1057" s="33" t="s">
        <v>1398</v>
      </c>
      <c r="C1057" s="33" t="s">
        <v>1147</v>
      </c>
      <c r="D1057" s="33" t="s">
        <v>1114</v>
      </c>
      <c r="E1057" s="34" t="s">
        <v>560</v>
      </c>
      <c r="F1057" s="35">
        <v>0</v>
      </c>
      <c r="G1057" s="35">
        <v>7</v>
      </c>
      <c r="H1057" s="35">
        <v>7</v>
      </c>
      <c r="I1057" s="63">
        <v>0</v>
      </c>
      <c r="J1057" s="63">
        <v>0</v>
      </c>
      <c r="K1057" s="35">
        <v>0</v>
      </c>
      <c r="L1057" s="35">
        <v>0</v>
      </c>
      <c r="M1057" s="35">
        <v>7</v>
      </c>
      <c r="N1057" s="78">
        <f t="shared" si="521"/>
        <v>100</v>
      </c>
    </row>
    <row r="1058" spans="1:14" s="22" customFormat="1" x14ac:dyDescent="0.25">
      <c r="A1058" s="25" t="s">
        <v>101</v>
      </c>
      <c r="B1058" s="25" t="s">
        <v>98</v>
      </c>
      <c r="C1058" s="25"/>
      <c r="D1058" s="25"/>
      <c r="E1058" s="26" t="s">
        <v>506</v>
      </c>
      <c r="F1058" s="27">
        <f>F1059+F1100+F1107</f>
        <v>483723.10899999994</v>
      </c>
      <c r="G1058" s="27">
        <f>G1059+G1100+G1107</f>
        <v>345910.66683999996</v>
      </c>
      <c r="H1058" s="27">
        <f t="shared" ref="H1058:M1058" si="532">H1059+H1100+H1107</f>
        <v>251197.16352</v>
      </c>
      <c r="I1058" s="61">
        <f t="shared" si="532"/>
        <v>173610.65784</v>
      </c>
      <c r="J1058" s="61">
        <f t="shared" si="532"/>
        <v>137527.52000000002</v>
      </c>
      <c r="K1058" s="27">
        <f t="shared" si="532"/>
        <v>0</v>
      </c>
      <c r="L1058" s="27">
        <f t="shared" si="532"/>
        <v>0</v>
      </c>
      <c r="M1058" s="27">
        <f t="shared" si="532"/>
        <v>340136.25144999998</v>
      </c>
      <c r="N1058" s="78">
        <f t="shared" si="521"/>
        <v>98.330662814549484</v>
      </c>
    </row>
    <row r="1059" spans="1:14" s="32" customFormat="1" ht="18.75" customHeight="1" x14ac:dyDescent="0.25">
      <c r="A1059" s="29" t="s">
        <v>101</v>
      </c>
      <c r="B1059" s="29" t="s">
        <v>1401</v>
      </c>
      <c r="C1059" s="29"/>
      <c r="D1059" s="29"/>
      <c r="E1059" s="30" t="s">
        <v>535</v>
      </c>
      <c r="F1059" s="31">
        <f>F1060+F1069</f>
        <v>196150.86999999997</v>
      </c>
      <c r="G1059" s="31">
        <f>G1060+G1069</f>
        <v>166514.62784</v>
      </c>
      <c r="H1059" s="31">
        <f t="shared" ref="H1059:M1059" si="533">H1060+H1069</f>
        <v>131381.49</v>
      </c>
      <c r="I1059" s="62">
        <f t="shared" si="533"/>
        <v>163610.65784</v>
      </c>
      <c r="J1059" s="62">
        <f t="shared" si="533"/>
        <v>128727.52</v>
      </c>
      <c r="K1059" s="31">
        <f t="shared" si="533"/>
        <v>0</v>
      </c>
      <c r="L1059" s="31">
        <f t="shared" si="533"/>
        <v>0</v>
      </c>
      <c r="M1059" s="31">
        <f t="shared" si="533"/>
        <v>166376.63383000001</v>
      </c>
      <c r="N1059" s="79">
        <f t="shared" si="521"/>
        <v>99.917127995425972</v>
      </c>
    </row>
    <row r="1060" spans="1:14" ht="47.25" x14ac:dyDescent="0.25">
      <c r="A1060" s="33" t="s">
        <v>101</v>
      </c>
      <c r="B1060" s="33" t="s">
        <v>1401</v>
      </c>
      <c r="C1060" s="33" t="s">
        <v>42</v>
      </c>
      <c r="D1060" s="33"/>
      <c r="E1060" s="34" t="s">
        <v>647</v>
      </c>
      <c r="F1060" s="35">
        <f t="shared" ref="F1060:M1062" si="534">F1061</f>
        <v>5905.27</v>
      </c>
      <c r="G1060" s="35">
        <f t="shared" si="534"/>
        <v>5926.9840000000004</v>
      </c>
      <c r="H1060" s="35">
        <f t="shared" si="534"/>
        <v>5905.2699999999986</v>
      </c>
      <c r="I1060" s="63">
        <f t="shared" si="534"/>
        <v>3423.0139999999997</v>
      </c>
      <c r="J1060" s="63">
        <f t="shared" si="534"/>
        <v>3401.2999999999997</v>
      </c>
      <c r="K1060" s="35">
        <f t="shared" si="534"/>
        <v>0</v>
      </c>
      <c r="L1060" s="35">
        <f t="shared" si="534"/>
        <v>0</v>
      </c>
      <c r="M1060" s="35">
        <f t="shared" si="534"/>
        <v>5926.9643999999998</v>
      </c>
      <c r="N1060" s="78">
        <f t="shared" si="521"/>
        <v>99.999669309044862</v>
      </c>
    </row>
    <row r="1061" spans="1:14" ht="63" x14ac:dyDescent="0.25">
      <c r="A1061" s="33" t="s">
        <v>101</v>
      </c>
      <c r="B1061" s="33" t="s">
        <v>1401</v>
      </c>
      <c r="C1061" s="33" t="s">
        <v>96</v>
      </c>
      <c r="D1061" s="33"/>
      <c r="E1061" s="34" t="s">
        <v>648</v>
      </c>
      <c r="F1061" s="35">
        <f t="shared" si="534"/>
        <v>5905.27</v>
      </c>
      <c r="G1061" s="35">
        <f t="shared" si="534"/>
        <v>5926.9840000000004</v>
      </c>
      <c r="H1061" s="35">
        <f t="shared" si="534"/>
        <v>5905.2699999999986</v>
      </c>
      <c r="I1061" s="63">
        <f t="shared" si="534"/>
        <v>3423.0139999999997</v>
      </c>
      <c r="J1061" s="63">
        <f t="shared" si="534"/>
        <v>3401.2999999999997</v>
      </c>
      <c r="K1061" s="35">
        <f t="shared" si="534"/>
        <v>0</v>
      </c>
      <c r="L1061" s="35">
        <f t="shared" si="534"/>
        <v>0</v>
      </c>
      <c r="M1061" s="35">
        <f t="shared" si="534"/>
        <v>5926.9643999999998</v>
      </c>
      <c r="N1061" s="78">
        <f t="shared" si="521"/>
        <v>99.999669309044862</v>
      </c>
    </row>
    <row r="1062" spans="1:14" ht="47.25" x14ac:dyDescent="0.25">
      <c r="A1062" s="33" t="s">
        <v>101</v>
      </c>
      <c r="B1062" s="33" t="s">
        <v>1401</v>
      </c>
      <c r="C1062" s="33" t="s">
        <v>100</v>
      </c>
      <c r="D1062" s="33"/>
      <c r="E1062" s="34" t="s">
        <v>649</v>
      </c>
      <c r="F1062" s="35">
        <f t="shared" si="534"/>
        <v>5905.27</v>
      </c>
      <c r="G1062" s="35">
        <f t="shared" si="534"/>
        <v>5926.9840000000004</v>
      </c>
      <c r="H1062" s="35">
        <f t="shared" si="534"/>
        <v>5905.2699999999986</v>
      </c>
      <c r="I1062" s="63">
        <f t="shared" si="534"/>
        <v>3423.0139999999997</v>
      </c>
      <c r="J1062" s="63">
        <f t="shared" si="534"/>
        <v>3401.2999999999997</v>
      </c>
      <c r="K1062" s="35">
        <f t="shared" si="534"/>
        <v>0</v>
      </c>
      <c r="L1062" s="35">
        <f t="shared" si="534"/>
        <v>0</v>
      </c>
      <c r="M1062" s="35">
        <f t="shared" si="534"/>
        <v>5926.9643999999998</v>
      </c>
      <c r="N1062" s="78">
        <f t="shared" si="521"/>
        <v>99.999669309044862</v>
      </c>
    </row>
    <row r="1063" spans="1:14" ht="47.25" x14ac:dyDescent="0.25">
      <c r="A1063" s="33" t="s">
        <v>101</v>
      </c>
      <c r="B1063" s="33" t="s">
        <v>1401</v>
      </c>
      <c r="C1063" s="33" t="s">
        <v>99</v>
      </c>
      <c r="D1063" s="33"/>
      <c r="E1063" s="34" t="s">
        <v>655</v>
      </c>
      <c r="F1063" s="35">
        <f>F1066</f>
        <v>5905.27</v>
      </c>
      <c r="G1063" s="35">
        <f>G1066+G1064</f>
        <v>5926.9840000000004</v>
      </c>
      <c r="H1063" s="35">
        <f t="shared" ref="H1063:M1063" si="535">H1066+H1064</f>
        <v>5905.2699999999986</v>
      </c>
      <c r="I1063" s="63">
        <f t="shared" si="535"/>
        <v>3423.0139999999997</v>
      </c>
      <c r="J1063" s="63">
        <f t="shared" si="535"/>
        <v>3401.2999999999997</v>
      </c>
      <c r="K1063" s="35">
        <f t="shared" si="535"/>
        <v>0</v>
      </c>
      <c r="L1063" s="35">
        <f t="shared" si="535"/>
        <v>0</v>
      </c>
      <c r="M1063" s="35">
        <f t="shared" si="535"/>
        <v>5926.9643999999998</v>
      </c>
      <c r="N1063" s="78">
        <f t="shared" si="521"/>
        <v>99.999669309044862</v>
      </c>
    </row>
    <row r="1064" spans="1:14" ht="78.75" x14ac:dyDescent="0.25">
      <c r="A1064" s="33" t="s">
        <v>101</v>
      </c>
      <c r="B1064" s="33" t="s">
        <v>1401</v>
      </c>
      <c r="C1064" s="33" t="s">
        <v>99</v>
      </c>
      <c r="D1064" s="33" t="s">
        <v>1118</v>
      </c>
      <c r="E1064" s="34" t="s">
        <v>539</v>
      </c>
      <c r="F1064" s="35">
        <v>0</v>
      </c>
      <c r="G1064" s="35">
        <f>G1065</f>
        <v>21.092400000000001</v>
      </c>
      <c r="H1064" s="35">
        <f t="shared" ref="H1064:M1064" si="536">H1065</f>
        <v>21.092399999999998</v>
      </c>
      <c r="I1064" s="63">
        <f t="shared" si="536"/>
        <v>12.0528</v>
      </c>
      <c r="J1064" s="63">
        <f t="shared" si="536"/>
        <v>12.0528</v>
      </c>
      <c r="K1064" s="35">
        <f t="shared" si="536"/>
        <v>0</v>
      </c>
      <c r="L1064" s="35">
        <f t="shared" si="536"/>
        <v>0</v>
      </c>
      <c r="M1064" s="35">
        <f t="shared" si="536"/>
        <v>21.092400000000001</v>
      </c>
      <c r="N1064" s="78">
        <f t="shared" si="521"/>
        <v>100</v>
      </c>
    </row>
    <row r="1065" spans="1:14" x14ac:dyDescent="0.25">
      <c r="A1065" s="33" t="s">
        <v>101</v>
      </c>
      <c r="B1065" s="33" t="s">
        <v>1401</v>
      </c>
      <c r="C1065" s="33" t="s">
        <v>99</v>
      </c>
      <c r="D1065" s="33" t="s">
        <v>1119</v>
      </c>
      <c r="E1065" s="34" t="s">
        <v>540</v>
      </c>
      <c r="F1065" s="35">
        <v>0</v>
      </c>
      <c r="G1065" s="35">
        <v>21.092400000000001</v>
      </c>
      <c r="H1065" s="35">
        <f>9.0396+12.0528</f>
        <v>21.092399999999998</v>
      </c>
      <c r="I1065" s="63">
        <v>12.0528</v>
      </c>
      <c r="J1065" s="63">
        <v>12.0528</v>
      </c>
      <c r="K1065" s="35">
        <v>0</v>
      </c>
      <c r="L1065" s="35">
        <v>0</v>
      </c>
      <c r="M1065" s="35">
        <v>21.092400000000001</v>
      </c>
      <c r="N1065" s="78">
        <f t="shared" si="521"/>
        <v>100</v>
      </c>
    </row>
    <row r="1066" spans="1:14" ht="31.5" x14ac:dyDescent="0.25">
      <c r="A1066" s="33" t="s">
        <v>101</v>
      </c>
      <c r="B1066" s="33" t="s">
        <v>1401</v>
      </c>
      <c r="C1066" s="33" t="s">
        <v>99</v>
      </c>
      <c r="D1066" s="33" t="s">
        <v>18</v>
      </c>
      <c r="E1066" s="34" t="s">
        <v>552</v>
      </c>
      <c r="F1066" s="35">
        <f t="shared" ref="F1066:M1066" si="537">F1067+F1068</f>
        <v>5905.27</v>
      </c>
      <c r="G1066" s="35">
        <f t="shared" si="537"/>
        <v>5905.8915999999999</v>
      </c>
      <c r="H1066" s="35">
        <f t="shared" si="537"/>
        <v>5884.1775999999991</v>
      </c>
      <c r="I1066" s="63">
        <f t="shared" si="537"/>
        <v>3410.9611999999997</v>
      </c>
      <c r="J1066" s="63">
        <f t="shared" si="537"/>
        <v>3389.2471999999998</v>
      </c>
      <c r="K1066" s="35">
        <f t="shared" si="537"/>
        <v>0</v>
      </c>
      <c r="L1066" s="35">
        <f t="shared" si="537"/>
        <v>0</v>
      </c>
      <c r="M1066" s="35">
        <f t="shared" si="537"/>
        <v>5905.8719999999994</v>
      </c>
      <c r="N1066" s="78">
        <f t="shared" si="521"/>
        <v>99.99966812800966</v>
      </c>
    </row>
    <row r="1067" spans="1:14" ht="18.75" customHeight="1" x14ac:dyDescent="0.25">
      <c r="A1067" s="33" t="s">
        <v>101</v>
      </c>
      <c r="B1067" s="33" t="s">
        <v>1401</v>
      </c>
      <c r="C1067" s="33" t="s">
        <v>99</v>
      </c>
      <c r="D1067" s="33" t="s">
        <v>54</v>
      </c>
      <c r="E1067" s="34" t="s">
        <v>553</v>
      </c>
      <c r="F1067" s="35">
        <v>829.90000000000009</v>
      </c>
      <c r="G1067" s="35">
        <v>263.65499999999997</v>
      </c>
      <c r="H1067" s="35">
        <f>81.3564+117.5148</f>
        <v>198.87119999999999</v>
      </c>
      <c r="I1067" s="63">
        <v>155.1798</v>
      </c>
      <c r="J1067" s="63">
        <v>117.51479999999999</v>
      </c>
      <c r="K1067" s="35">
        <v>0</v>
      </c>
      <c r="L1067" s="35">
        <v>0</v>
      </c>
      <c r="M1067" s="35">
        <v>263.65499999999997</v>
      </c>
      <c r="N1067" s="78">
        <f t="shared" si="521"/>
        <v>100</v>
      </c>
    </row>
    <row r="1068" spans="1:14" ht="18.75" customHeight="1" x14ac:dyDescent="0.25">
      <c r="A1068" s="33" t="s">
        <v>101</v>
      </c>
      <c r="B1068" s="33" t="s">
        <v>1401</v>
      </c>
      <c r="C1068" s="33" t="s">
        <v>99</v>
      </c>
      <c r="D1068" s="33" t="s">
        <v>30</v>
      </c>
      <c r="E1068" s="34" t="s">
        <v>554</v>
      </c>
      <c r="F1068" s="35">
        <f>4669.3+406.07</f>
        <v>5075.37</v>
      </c>
      <c r="G1068" s="35">
        <v>5642.2366000000002</v>
      </c>
      <c r="H1068" s="35">
        <f>2413.574+3271.7324</f>
        <v>5685.3063999999995</v>
      </c>
      <c r="I1068" s="63">
        <v>3255.7813999999998</v>
      </c>
      <c r="J1068" s="63">
        <v>3271.7323999999999</v>
      </c>
      <c r="K1068" s="35">
        <v>0</v>
      </c>
      <c r="L1068" s="35">
        <v>0</v>
      </c>
      <c r="M1068" s="35">
        <v>5642.2169999999996</v>
      </c>
      <c r="N1068" s="78">
        <f t="shared" si="521"/>
        <v>99.999652620026595</v>
      </c>
    </row>
    <row r="1069" spans="1:14" ht="31.5" x14ac:dyDescent="0.25">
      <c r="A1069" s="33" t="s">
        <v>101</v>
      </c>
      <c r="B1069" s="33" t="s">
        <v>1401</v>
      </c>
      <c r="C1069" s="33" t="s">
        <v>107</v>
      </c>
      <c r="D1069" s="33"/>
      <c r="E1069" s="34" t="s">
        <v>940</v>
      </c>
      <c r="F1069" s="35">
        <f>F1070+F1076+F1088+F1093</f>
        <v>190245.59999999998</v>
      </c>
      <c r="G1069" s="35">
        <f>G1070+G1076+G1088+G1093</f>
        <v>160587.64384</v>
      </c>
      <c r="H1069" s="35">
        <f t="shared" ref="H1069:M1069" si="538">H1070+H1076+H1088+H1093</f>
        <v>125476.22</v>
      </c>
      <c r="I1069" s="63">
        <f t="shared" si="538"/>
        <v>160187.64384</v>
      </c>
      <c r="J1069" s="63">
        <f t="shared" si="538"/>
        <v>125326.22</v>
      </c>
      <c r="K1069" s="35">
        <f t="shared" si="538"/>
        <v>0</v>
      </c>
      <c r="L1069" s="35">
        <f t="shared" si="538"/>
        <v>0</v>
      </c>
      <c r="M1069" s="35">
        <f t="shared" si="538"/>
        <v>160449.66943000001</v>
      </c>
      <c r="N1069" s="78">
        <f t="shared" si="521"/>
        <v>99.914081552789042</v>
      </c>
    </row>
    <row r="1070" spans="1:14" ht="31.5" x14ac:dyDescent="0.25">
      <c r="A1070" s="33" t="s">
        <v>101</v>
      </c>
      <c r="B1070" s="33" t="s">
        <v>1401</v>
      </c>
      <c r="C1070" s="33" t="s">
        <v>828</v>
      </c>
      <c r="D1070" s="33"/>
      <c r="E1070" s="34" t="s">
        <v>941</v>
      </c>
      <c r="F1070" s="35">
        <f t="shared" ref="F1070:M1072" si="539">F1071</f>
        <v>2500</v>
      </c>
      <c r="G1070" s="35">
        <f t="shared" si="539"/>
        <v>2500</v>
      </c>
      <c r="H1070" s="35">
        <f t="shared" si="539"/>
        <v>700</v>
      </c>
      <c r="I1070" s="63">
        <f t="shared" si="539"/>
        <v>2500</v>
      </c>
      <c r="J1070" s="63">
        <f t="shared" si="539"/>
        <v>700</v>
      </c>
      <c r="K1070" s="35">
        <f t="shared" si="539"/>
        <v>0</v>
      </c>
      <c r="L1070" s="35">
        <f t="shared" si="539"/>
        <v>0</v>
      </c>
      <c r="M1070" s="35">
        <f t="shared" si="539"/>
        <v>2500</v>
      </c>
      <c r="N1070" s="78">
        <f t="shared" si="521"/>
        <v>100</v>
      </c>
    </row>
    <row r="1071" spans="1:14" ht="47.25" x14ac:dyDescent="0.25">
      <c r="A1071" s="33" t="s">
        <v>101</v>
      </c>
      <c r="B1071" s="33" t="s">
        <v>1401</v>
      </c>
      <c r="C1071" s="33" t="s">
        <v>830</v>
      </c>
      <c r="D1071" s="33"/>
      <c r="E1071" s="34" t="s">
        <v>944</v>
      </c>
      <c r="F1071" s="35">
        <f t="shared" si="539"/>
        <v>2500</v>
      </c>
      <c r="G1071" s="35">
        <f t="shared" si="539"/>
        <v>2500</v>
      </c>
      <c r="H1071" s="35">
        <f t="shared" si="539"/>
        <v>700</v>
      </c>
      <c r="I1071" s="63">
        <f t="shared" si="539"/>
        <v>2500</v>
      </c>
      <c r="J1071" s="63">
        <f t="shared" si="539"/>
        <v>700</v>
      </c>
      <c r="K1071" s="35">
        <f t="shared" si="539"/>
        <v>0</v>
      </c>
      <c r="L1071" s="35">
        <f t="shared" si="539"/>
        <v>0</v>
      </c>
      <c r="M1071" s="35">
        <f t="shared" si="539"/>
        <v>2500</v>
      </c>
      <c r="N1071" s="78">
        <f t="shared" si="521"/>
        <v>100</v>
      </c>
    </row>
    <row r="1072" spans="1:14" ht="31.5" x14ac:dyDescent="0.25">
      <c r="A1072" s="33" t="s">
        <v>101</v>
      </c>
      <c r="B1072" s="33" t="s">
        <v>1401</v>
      </c>
      <c r="C1072" s="33" t="s">
        <v>818</v>
      </c>
      <c r="D1072" s="33"/>
      <c r="E1072" s="34" t="s">
        <v>945</v>
      </c>
      <c r="F1072" s="35">
        <f t="shared" si="539"/>
        <v>2500</v>
      </c>
      <c r="G1072" s="35">
        <f t="shared" si="539"/>
        <v>2500</v>
      </c>
      <c r="H1072" s="35">
        <f t="shared" si="539"/>
        <v>700</v>
      </c>
      <c r="I1072" s="63">
        <f t="shared" si="539"/>
        <v>2500</v>
      </c>
      <c r="J1072" s="63">
        <f t="shared" si="539"/>
        <v>700</v>
      </c>
      <c r="K1072" s="35">
        <f t="shared" si="539"/>
        <v>0</v>
      </c>
      <c r="L1072" s="35">
        <f t="shared" si="539"/>
        <v>0</v>
      </c>
      <c r="M1072" s="35">
        <f t="shared" si="539"/>
        <v>2500</v>
      </c>
      <c r="N1072" s="78">
        <f t="shared" si="521"/>
        <v>100</v>
      </c>
    </row>
    <row r="1073" spans="1:14" ht="31.5" x14ac:dyDescent="0.25">
      <c r="A1073" s="33" t="s">
        <v>101</v>
      </c>
      <c r="B1073" s="33" t="s">
        <v>1401</v>
      </c>
      <c r="C1073" s="33" t="s">
        <v>818</v>
      </c>
      <c r="D1073" s="33" t="s">
        <v>18</v>
      </c>
      <c r="E1073" s="34" t="s">
        <v>552</v>
      </c>
      <c r="F1073" s="35">
        <f>F1075</f>
        <v>2500</v>
      </c>
      <c r="G1073" s="35">
        <f>G1075+G1074</f>
        <v>2500</v>
      </c>
      <c r="H1073" s="35">
        <f t="shared" ref="H1073:M1073" si="540">H1075+H1074</f>
        <v>700</v>
      </c>
      <c r="I1073" s="63">
        <f t="shared" si="540"/>
        <v>2500</v>
      </c>
      <c r="J1073" s="63">
        <f t="shared" si="540"/>
        <v>700</v>
      </c>
      <c r="K1073" s="35">
        <f t="shared" si="540"/>
        <v>0</v>
      </c>
      <c r="L1073" s="35">
        <f t="shared" si="540"/>
        <v>0</v>
      </c>
      <c r="M1073" s="35">
        <f t="shared" si="540"/>
        <v>2500</v>
      </c>
      <c r="N1073" s="78">
        <f t="shared" si="521"/>
        <v>100</v>
      </c>
    </row>
    <row r="1074" spans="1:14" x14ac:dyDescent="0.25">
      <c r="A1074" s="33" t="s">
        <v>101</v>
      </c>
      <c r="B1074" s="33" t="s">
        <v>1401</v>
      </c>
      <c r="C1074" s="33" t="s">
        <v>818</v>
      </c>
      <c r="D1074" s="33" t="s">
        <v>54</v>
      </c>
      <c r="E1074" s="34" t="s">
        <v>553</v>
      </c>
      <c r="F1074" s="35"/>
      <c r="G1074" s="35">
        <v>50</v>
      </c>
      <c r="H1074" s="35">
        <v>0</v>
      </c>
      <c r="I1074" s="63">
        <f>G1074</f>
        <v>50</v>
      </c>
      <c r="J1074" s="63">
        <f>H1074</f>
        <v>0</v>
      </c>
      <c r="K1074" s="35">
        <v>0</v>
      </c>
      <c r="L1074" s="35">
        <v>0</v>
      </c>
      <c r="M1074" s="35">
        <v>50</v>
      </c>
      <c r="N1074" s="78">
        <f t="shared" si="521"/>
        <v>100</v>
      </c>
    </row>
    <row r="1075" spans="1:14" x14ac:dyDescent="0.25">
      <c r="A1075" s="33" t="s">
        <v>101</v>
      </c>
      <c r="B1075" s="33" t="s">
        <v>1401</v>
      </c>
      <c r="C1075" s="33" t="s">
        <v>818</v>
      </c>
      <c r="D1075" s="33" t="s">
        <v>30</v>
      </c>
      <c r="E1075" s="34" t="s">
        <v>554</v>
      </c>
      <c r="F1075" s="35">
        <v>2500</v>
      </c>
      <c r="G1075" s="35">
        <v>2450</v>
      </c>
      <c r="H1075" s="35">
        <v>700</v>
      </c>
      <c r="I1075" s="63">
        <f>G1075</f>
        <v>2450</v>
      </c>
      <c r="J1075" s="63">
        <f>H1075</f>
        <v>700</v>
      </c>
      <c r="K1075" s="35">
        <v>0</v>
      </c>
      <c r="L1075" s="35">
        <v>0</v>
      </c>
      <c r="M1075" s="35">
        <v>2450</v>
      </c>
      <c r="N1075" s="78">
        <f t="shared" si="521"/>
        <v>100</v>
      </c>
    </row>
    <row r="1076" spans="1:14" ht="31.5" x14ac:dyDescent="0.25">
      <c r="A1076" s="33" t="s">
        <v>101</v>
      </c>
      <c r="B1076" s="33" t="s">
        <v>1401</v>
      </c>
      <c r="C1076" s="33" t="s">
        <v>852</v>
      </c>
      <c r="D1076" s="33"/>
      <c r="E1076" s="34" t="s">
        <v>947</v>
      </c>
      <c r="F1076" s="35">
        <f t="shared" ref="F1076:M1078" si="541">F1077</f>
        <v>176718.09999999998</v>
      </c>
      <c r="G1076" s="35">
        <f t="shared" si="541"/>
        <v>148243.9</v>
      </c>
      <c r="H1076" s="35">
        <f t="shared" si="541"/>
        <v>116655.75</v>
      </c>
      <c r="I1076" s="63">
        <f t="shared" si="541"/>
        <v>148243.9</v>
      </c>
      <c r="J1076" s="63">
        <f t="shared" si="541"/>
        <v>116655.75</v>
      </c>
      <c r="K1076" s="35">
        <f t="shared" si="541"/>
        <v>0</v>
      </c>
      <c r="L1076" s="35">
        <f t="shared" si="541"/>
        <v>0</v>
      </c>
      <c r="M1076" s="35">
        <f t="shared" si="541"/>
        <v>148105.92559</v>
      </c>
      <c r="N1076" s="78">
        <f t="shared" si="521"/>
        <v>99.906927428379859</v>
      </c>
    </row>
    <row r="1077" spans="1:14" ht="47.25" x14ac:dyDescent="0.25">
      <c r="A1077" s="33" t="s">
        <v>101</v>
      </c>
      <c r="B1077" s="33" t="s">
        <v>1401</v>
      </c>
      <c r="C1077" s="33" t="s">
        <v>854</v>
      </c>
      <c r="D1077" s="33"/>
      <c r="E1077" s="34" t="s">
        <v>954</v>
      </c>
      <c r="F1077" s="35">
        <f>F1078+F1083</f>
        <v>176718.09999999998</v>
      </c>
      <c r="G1077" s="35">
        <f>G1078+G1083</f>
        <v>148243.9</v>
      </c>
      <c r="H1077" s="35">
        <f t="shared" ref="H1077:M1077" si="542">H1078+H1083</f>
        <v>116655.75</v>
      </c>
      <c r="I1077" s="63">
        <f t="shared" si="542"/>
        <v>148243.9</v>
      </c>
      <c r="J1077" s="63">
        <f t="shared" si="542"/>
        <v>116655.75</v>
      </c>
      <c r="K1077" s="35">
        <f t="shared" si="542"/>
        <v>0</v>
      </c>
      <c r="L1077" s="35">
        <f t="shared" si="542"/>
        <v>0</v>
      </c>
      <c r="M1077" s="35">
        <f t="shared" si="542"/>
        <v>148105.92559</v>
      </c>
      <c r="N1077" s="78">
        <f t="shared" si="521"/>
        <v>99.906927428379859</v>
      </c>
    </row>
    <row r="1078" spans="1:14" ht="31.5" x14ac:dyDescent="0.25">
      <c r="A1078" s="33" t="s">
        <v>101</v>
      </c>
      <c r="B1078" s="33" t="s">
        <v>1401</v>
      </c>
      <c r="C1078" s="33" t="s">
        <v>840</v>
      </c>
      <c r="D1078" s="33"/>
      <c r="E1078" s="34" t="s">
        <v>945</v>
      </c>
      <c r="F1078" s="35">
        <f t="shared" si="541"/>
        <v>176198.09999999998</v>
      </c>
      <c r="G1078" s="35">
        <f t="shared" si="541"/>
        <v>147723.9</v>
      </c>
      <c r="H1078" s="35">
        <f t="shared" si="541"/>
        <v>116266.8</v>
      </c>
      <c r="I1078" s="63">
        <f t="shared" si="541"/>
        <v>147723.9</v>
      </c>
      <c r="J1078" s="63">
        <f t="shared" si="541"/>
        <v>116266.8</v>
      </c>
      <c r="K1078" s="35">
        <f t="shared" si="541"/>
        <v>0</v>
      </c>
      <c r="L1078" s="35">
        <f t="shared" si="541"/>
        <v>0</v>
      </c>
      <c r="M1078" s="35">
        <f t="shared" si="541"/>
        <v>147626.98965999999</v>
      </c>
      <c r="N1078" s="78">
        <f t="shared" si="521"/>
        <v>99.934397656709578</v>
      </c>
    </row>
    <row r="1079" spans="1:14" ht="31.5" x14ac:dyDescent="0.25">
      <c r="A1079" s="33" t="s">
        <v>101</v>
      </c>
      <c r="B1079" s="33" t="s">
        <v>1401</v>
      </c>
      <c r="C1079" s="33" t="s">
        <v>840</v>
      </c>
      <c r="D1079" s="33" t="s">
        <v>18</v>
      </c>
      <c r="E1079" s="34" t="s">
        <v>552</v>
      </c>
      <c r="F1079" s="35">
        <f>F1080+F1081+F1082</f>
        <v>176198.09999999998</v>
      </c>
      <c r="G1079" s="35">
        <f>G1080+G1081+G1082</f>
        <v>147723.9</v>
      </c>
      <c r="H1079" s="35">
        <f t="shared" ref="H1079:M1079" si="543">H1080+H1081+H1082</f>
        <v>116266.8</v>
      </c>
      <c r="I1079" s="63">
        <f t="shared" si="543"/>
        <v>147723.9</v>
      </c>
      <c r="J1079" s="63">
        <f t="shared" si="543"/>
        <v>116266.8</v>
      </c>
      <c r="K1079" s="35">
        <f t="shared" si="543"/>
        <v>0</v>
      </c>
      <c r="L1079" s="35">
        <f t="shared" si="543"/>
        <v>0</v>
      </c>
      <c r="M1079" s="35">
        <f t="shared" si="543"/>
        <v>147626.98965999999</v>
      </c>
      <c r="N1079" s="78">
        <f t="shared" si="521"/>
        <v>99.934397656709578</v>
      </c>
    </row>
    <row r="1080" spans="1:14" x14ac:dyDescent="0.25">
      <c r="A1080" s="33" t="s">
        <v>101</v>
      </c>
      <c r="B1080" s="33" t="s">
        <v>1401</v>
      </c>
      <c r="C1080" s="33" t="s">
        <v>840</v>
      </c>
      <c r="D1080" s="33" t="s">
        <v>54</v>
      </c>
      <c r="E1080" s="34" t="s">
        <v>553</v>
      </c>
      <c r="F1080" s="35">
        <v>6109.8</v>
      </c>
      <c r="G1080" s="35">
        <v>3370.9549999999999</v>
      </c>
      <c r="H1080" s="35">
        <v>2578.74919</v>
      </c>
      <c r="I1080" s="63">
        <f t="shared" ref="I1080:J1082" si="544">G1080</f>
        <v>3370.9549999999999</v>
      </c>
      <c r="J1080" s="63">
        <f t="shared" si="544"/>
        <v>2578.74919</v>
      </c>
      <c r="K1080" s="35">
        <v>0</v>
      </c>
      <c r="L1080" s="35">
        <v>0</v>
      </c>
      <c r="M1080" s="35">
        <v>3370.9549999999999</v>
      </c>
      <c r="N1080" s="78">
        <f t="shared" si="521"/>
        <v>100</v>
      </c>
    </row>
    <row r="1081" spans="1:14" x14ac:dyDescent="0.25">
      <c r="A1081" s="33" t="s">
        <v>101</v>
      </c>
      <c r="B1081" s="33" t="s">
        <v>1401</v>
      </c>
      <c r="C1081" s="33" t="s">
        <v>840</v>
      </c>
      <c r="D1081" s="33" t="s">
        <v>30</v>
      </c>
      <c r="E1081" s="34" t="s">
        <v>554</v>
      </c>
      <c r="F1081" s="35">
        <v>169625.4</v>
      </c>
      <c r="G1081" s="35">
        <v>143949.28604000001</v>
      </c>
      <c r="H1081" s="35">
        <v>113488.10346</v>
      </c>
      <c r="I1081" s="63">
        <f t="shared" si="544"/>
        <v>143949.28604000001</v>
      </c>
      <c r="J1081" s="63">
        <f t="shared" si="544"/>
        <v>113488.10346</v>
      </c>
      <c r="K1081" s="35">
        <v>0</v>
      </c>
      <c r="L1081" s="35">
        <v>0</v>
      </c>
      <c r="M1081" s="35">
        <v>143949.28604000001</v>
      </c>
      <c r="N1081" s="78">
        <f t="shared" si="521"/>
        <v>100</v>
      </c>
    </row>
    <row r="1082" spans="1:14" ht="47.25" x14ac:dyDescent="0.25">
      <c r="A1082" s="33" t="s">
        <v>101</v>
      </c>
      <c r="B1082" s="33" t="s">
        <v>1401</v>
      </c>
      <c r="C1082" s="33" t="s">
        <v>840</v>
      </c>
      <c r="D1082" s="33" t="s">
        <v>14</v>
      </c>
      <c r="E1082" s="34" t="s">
        <v>555</v>
      </c>
      <c r="F1082" s="35">
        <v>462.9</v>
      </c>
      <c r="G1082" s="35">
        <v>403.65895999999998</v>
      </c>
      <c r="H1082" s="35">
        <v>199.94735</v>
      </c>
      <c r="I1082" s="63">
        <f t="shared" si="544"/>
        <v>403.65895999999998</v>
      </c>
      <c r="J1082" s="63">
        <f t="shared" si="544"/>
        <v>199.94735</v>
      </c>
      <c r="K1082" s="35">
        <v>0</v>
      </c>
      <c r="L1082" s="35">
        <v>0</v>
      </c>
      <c r="M1082" s="35">
        <v>306.74862000000002</v>
      </c>
      <c r="N1082" s="78">
        <f t="shared" si="521"/>
        <v>75.992025545524882</v>
      </c>
    </row>
    <row r="1083" spans="1:14" ht="110.25" x14ac:dyDescent="0.25">
      <c r="A1083" s="33" t="s">
        <v>101</v>
      </c>
      <c r="B1083" s="33" t="s">
        <v>1401</v>
      </c>
      <c r="C1083" s="33" t="s">
        <v>841</v>
      </c>
      <c r="D1083" s="33"/>
      <c r="E1083" s="34" t="s">
        <v>955</v>
      </c>
      <c r="F1083" s="35">
        <f>F1084+F1086</f>
        <v>520</v>
      </c>
      <c r="G1083" s="35">
        <f>G1084+G1086</f>
        <v>520</v>
      </c>
      <c r="H1083" s="35">
        <f t="shared" ref="H1083:M1083" si="545">H1084+H1086</f>
        <v>388.95</v>
      </c>
      <c r="I1083" s="63">
        <f t="shared" si="545"/>
        <v>520</v>
      </c>
      <c r="J1083" s="63">
        <f t="shared" si="545"/>
        <v>388.95</v>
      </c>
      <c r="K1083" s="35">
        <f t="shared" si="545"/>
        <v>0</v>
      </c>
      <c r="L1083" s="35">
        <f t="shared" si="545"/>
        <v>0</v>
      </c>
      <c r="M1083" s="35">
        <f t="shared" si="545"/>
        <v>478.93592999999998</v>
      </c>
      <c r="N1083" s="78">
        <f t="shared" si="521"/>
        <v>92.103063461538454</v>
      </c>
    </row>
    <row r="1084" spans="1:14" ht="18" customHeight="1" x14ac:dyDescent="0.25">
      <c r="A1084" s="33" t="s">
        <v>101</v>
      </c>
      <c r="B1084" s="33" t="s">
        <v>1401</v>
      </c>
      <c r="C1084" s="33" t="s">
        <v>841</v>
      </c>
      <c r="D1084" s="33" t="s">
        <v>65</v>
      </c>
      <c r="E1084" s="34" t="s">
        <v>544</v>
      </c>
      <c r="F1084" s="35">
        <f t="shared" ref="F1084:M1084" si="546">F1085</f>
        <v>418.5</v>
      </c>
      <c r="G1084" s="35">
        <f t="shared" si="546"/>
        <v>418.5</v>
      </c>
      <c r="H1084" s="35">
        <f t="shared" si="546"/>
        <v>314</v>
      </c>
      <c r="I1084" s="63">
        <f t="shared" si="546"/>
        <v>418.5</v>
      </c>
      <c r="J1084" s="63">
        <f t="shared" si="546"/>
        <v>314</v>
      </c>
      <c r="K1084" s="35">
        <f t="shared" si="546"/>
        <v>0</v>
      </c>
      <c r="L1084" s="35">
        <f t="shared" si="546"/>
        <v>0</v>
      </c>
      <c r="M1084" s="35">
        <f t="shared" si="546"/>
        <v>377.43592999999998</v>
      </c>
      <c r="N1084" s="78">
        <f t="shared" si="521"/>
        <v>90.187796893667866</v>
      </c>
    </row>
    <row r="1085" spans="1:14" ht="31.5" x14ac:dyDescent="0.25">
      <c r="A1085" s="33" t="s">
        <v>101</v>
      </c>
      <c r="B1085" s="33" t="s">
        <v>1401</v>
      </c>
      <c r="C1085" s="33" t="s">
        <v>841</v>
      </c>
      <c r="D1085" s="33" t="s">
        <v>353</v>
      </c>
      <c r="E1085" s="34" t="s">
        <v>546</v>
      </c>
      <c r="F1085" s="35">
        <v>418.5</v>
      </c>
      <c r="G1085" s="35">
        <v>418.5</v>
      </c>
      <c r="H1085" s="35">
        <v>314</v>
      </c>
      <c r="I1085" s="63">
        <v>418.5</v>
      </c>
      <c r="J1085" s="63">
        <f>H1085</f>
        <v>314</v>
      </c>
      <c r="K1085" s="35">
        <v>0</v>
      </c>
      <c r="L1085" s="35">
        <v>0</v>
      </c>
      <c r="M1085" s="35">
        <v>377.43592999999998</v>
      </c>
      <c r="N1085" s="78">
        <f t="shared" si="521"/>
        <v>90.187796893667866</v>
      </c>
    </row>
    <row r="1086" spans="1:14" ht="31.5" x14ac:dyDescent="0.25">
      <c r="A1086" s="33" t="s">
        <v>101</v>
      </c>
      <c r="B1086" s="33" t="s">
        <v>1401</v>
      </c>
      <c r="C1086" s="33" t="s">
        <v>841</v>
      </c>
      <c r="D1086" s="33" t="s">
        <v>18</v>
      </c>
      <c r="E1086" s="34" t="s">
        <v>552</v>
      </c>
      <c r="F1086" s="35">
        <f t="shared" ref="F1086:M1086" si="547">F1087</f>
        <v>101.5</v>
      </c>
      <c r="G1086" s="35">
        <f t="shared" si="547"/>
        <v>101.5</v>
      </c>
      <c r="H1086" s="35">
        <f t="shared" si="547"/>
        <v>74.95</v>
      </c>
      <c r="I1086" s="63">
        <f t="shared" si="547"/>
        <v>101.5</v>
      </c>
      <c r="J1086" s="63">
        <f t="shared" si="547"/>
        <v>74.95</v>
      </c>
      <c r="K1086" s="35">
        <f t="shared" si="547"/>
        <v>0</v>
      </c>
      <c r="L1086" s="35">
        <f t="shared" si="547"/>
        <v>0</v>
      </c>
      <c r="M1086" s="35">
        <f t="shared" si="547"/>
        <v>101.5</v>
      </c>
      <c r="N1086" s="78">
        <f t="shared" si="521"/>
        <v>100</v>
      </c>
    </row>
    <row r="1087" spans="1:14" ht="18" customHeight="1" x14ac:dyDescent="0.25">
      <c r="A1087" s="33" t="s">
        <v>101</v>
      </c>
      <c r="B1087" s="33" t="s">
        <v>1401</v>
      </c>
      <c r="C1087" s="33" t="s">
        <v>841</v>
      </c>
      <c r="D1087" s="33" t="s">
        <v>30</v>
      </c>
      <c r="E1087" s="34" t="s">
        <v>554</v>
      </c>
      <c r="F1087" s="35">
        <v>101.5</v>
      </c>
      <c r="G1087" s="35">
        <v>101.5</v>
      </c>
      <c r="H1087" s="35">
        <v>74.95</v>
      </c>
      <c r="I1087" s="63">
        <v>101.5</v>
      </c>
      <c r="J1087" s="63">
        <f>H1087</f>
        <v>74.95</v>
      </c>
      <c r="K1087" s="35">
        <v>0</v>
      </c>
      <c r="L1087" s="35">
        <v>0</v>
      </c>
      <c r="M1087" s="35">
        <v>101.5</v>
      </c>
      <c r="N1087" s="78">
        <f t="shared" si="521"/>
        <v>100</v>
      </c>
    </row>
    <row r="1088" spans="1:14" ht="31.5" x14ac:dyDescent="0.25">
      <c r="A1088" s="33" t="s">
        <v>101</v>
      </c>
      <c r="B1088" s="33" t="s">
        <v>1401</v>
      </c>
      <c r="C1088" s="33" t="s">
        <v>861</v>
      </c>
      <c r="D1088" s="33"/>
      <c r="E1088" s="34" t="s">
        <v>956</v>
      </c>
      <c r="F1088" s="35">
        <f t="shared" ref="F1088:M1091" si="548">F1089</f>
        <v>400</v>
      </c>
      <c r="G1088" s="35">
        <f t="shared" si="548"/>
        <v>400</v>
      </c>
      <c r="H1088" s="35">
        <f t="shared" si="548"/>
        <v>150</v>
      </c>
      <c r="I1088" s="63">
        <f t="shared" si="548"/>
        <v>0</v>
      </c>
      <c r="J1088" s="63">
        <f t="shared" si="548"/>
        <v>0</v>
      </c>
      <c r="K1088" s="35">
        <f t="shared" si="548"/>
        <v>0</v>
      </c>
      <c r="L1088" s="35">
        <f t="shared" si="548"/>
        <v>0</v>
      </c>
      <c r="M1088" s="35">
        <f t="shared" si="548"/>
        <v>400</v>
      </c>
      <c r="N1088" s="78">
        <f t="shared" si="521"/>
        <v>100</v>
      </c>
    </row>
    <row r="1089" spans="1:14" ht="47.25" x14ac:dyDescent="0.25">
      <c r="A1089" s="33" t="s">
        <v>101</v>
      </c>
      <c r="B1089" s="33" t="s">
        <v>1401</v>
      </c>
      <c r="C1089" s="33" t="s">
        <v>862</v>
      </c>
      <c r="D1089" s="33"/>
      <c r="E1089" s="34" t="s">
        <v>957</v>
      </c>
      <c r="F1089" s="35">
        <f t="shared" si="548"/>
        <v>400</v>
      </c>
      <c r="G1089" s="35">
        <f t="shared" si="548"/>
        <v>400</v>
      </c>
      <c r="H1089" s="35">
        <f t="shared" si="548"/>
        <v>150</v>
      </c>
      <c r="I1089" s="63">
        <f t="shared" si="548"/>
        <v>0</v>
      </c>
      <c r="J1089" s="63">
        <f t="shared" si="548"/>
        <v>0</v>
      </c>
      <c r="K1089" s="35">
        <f t="shared" si="548"/>
        <v>0</v>
      </c>
      <c r="L1089" s="35">
        <f t="shared" si="548"/>
        <v>0</v>
      </c>
      <c r="M1089" s="35">
        <f t="shared" si="548"/>
        <v>400</v>
      </c>
      <c r="N1089" s="78">
        <f t="shared" si="521"/>
        <v>100</v>
      </c>
    </row>
    <row r="1090" spans="1:14" ht="47.25" x14ac:dyDescent="0.25">
      <c r="A1090" s="33" t="s">
        <v>101</v>
      </c>
      <c r="B1090" s="33" t="s">
        <v>1401</v>
      </c>
      <c r="C1090" s="33" t="s">
        <v>860</v>
      </c>
      <c r="D1090" s="33"/>
      <c r="E1090" s="34" t="s">
        <v>959</v>
      </c>
      <c r="F1090" s="35">
        <f t="shared" si="548"/>
        <v>400</v>
      </c>
      <c r="G1090" s="35">
        <f t="shared" si="548"/>
        <v>400</v>
      </c>
      <c r="H1090" s="35">
        <f t="shared" si="548"/>
        <v>150</v>
      </c>
      <c r="I1090" s="63">
        <f t="shared" si="548"/>
        <v>0</v>
      </c>
      <c r="J1090" s="63">
        <f t="shared" si="548"/>
        <v>0</v>
      </c>
      <c r="K1090" s="35">
        <f t="shared" si="548"/>
        <v>0</v>
      </c>
      <c r="L1090" s="35">
        <f t="shared" si="548"/>
        <v>0</v>
      </c>
      <c r="M1090" s="35">
        <f t="shared" si="548"/>
        <v>400</v>
      </c>
      <c r="N1090" s="78">
        <f t="shared" si="521"/>
        <v>100</v>
      </c>
    </row>
    <row r="1091" spans="1:14" ht="31.5" x14ac:dyDescent="0.25">
      <c r="A1091" s="33" t="s">
        <v>101</v>
      </c>
      <c r="B1091" s="33" t="s">
        <v>1401</v>
      </c>
      <c r="C1091" s="33" t="s">
        <v>860</v>
      </c>
      <c r="D1091" s="33" t="s">
        <v>18</v>
      </c>
      <c r="E1091" s="34" t="s">
        <v>552</v>
      </c>
      <c r="F1091" s="35">
        <f t="shared" si="548"/>
        <v>400</v>
      </c>
      <c r="G1091" s="35">
        <f t="shared" si="548"/>
        <v>400</v>
      </c>
      <c r="H1091" s="35">
        <f t="shared" si="548"/>
        <v>150</v>
      </c>
      <c r="I1091" s="63">
        <f t="shared" si="548"/>
        <v>0</v>
      </c>
      <c r="J1091" s="63">
        <f t="shared" si="548"/>
        <v>0</v>
      </c>
      <c r="K1091" s="35">
        <f t="shared" si="548"/>
        <v>0</v>
      </c>
      <c r="L1091" s="35">
        <f t="shared" si="548"/>
        <v>0</v>
      </c>
      <c r="M1091" s="35">
        <f t="shared" si="548"/>
        <v>400</v>
      </c>
      <c r="N1091" s="78">
        <f t="shared" si="521"/>
        <v>100</v>
      </c>
    </row>
    <row r="1092" spans="1:14" x14ac:dyDescent="0.25">
      <c r="A1092" s="33" t="s">
        <v>101</v>
      </c>
      <c r="B1092" s="33" t="s">
        <v>1401</v>
      </c>
      <c r="C1092" s="33" t="s">
        <v>860</v>
      </c>
      <c r="D1092" s="33" t="s">
        <v>30</v>
      </c>
      <c r="E1092" s="34" t="s">
        <v>554</v>
      </c>
      <c r="F1092" s="35">
        <v>400</v>
      </c>
      <c r="G1092" s="35">
        <v>400</v>
      </c>
      <c r="H1092" s="35">
        <v>150</v>
      </c>
      <c r="I1092" s="63">
        <v>0</v>
      </c>
      <c r="J1092" s="63">
        <v>0</v>
      </c>
      <c r="K1092" s="35">
        <v>0</v>
      </c>
      <c r="L1092" s="35">
        <v>0</v>
      </c>
      <c r="M1092" s="35">
        <v>400</v>
      </c>
      <c r="N1092" s="78">
        <f t="shared" si="521"/>
        <v>100</v>
      </c>
    </row>
    <row r="1093" spans="1:14" ht="47.25" x14ac:dyDescent="0.25">
      <c r="A1093" s="33" t="s">
        <v>101</v>
      </c>
      <c r="B1093" s="33" t="s">
        <v>1401</v>
      </c>
      <c r="C1093" s="33" t="s">
        <v>108</v>
      </c>
      <c r="D1093" s="33"/>
      <c r="E1093" s="34" t="s">
        <v>960</v>
      </c>
      <c r="F1093" s="35">
        <f t="shared" ref="F1093:M1095" si="549">F1094</f>
        <v>10627.5</v>
      </c>
      <c r="G1093" s="35">
        <f t="shared" si="549"/>
        <v>9443.7438399999992</v>
      </c>
      <c r="H1093" s="35">
        <f t="shared" si="549"/>
        <v>7970.47</v>
      </c>
      <c r="I1093" s="63">
        <f t="shared" si="549"/>
        <v>9443.7438399999992</v>
      </c>
      <c r="J1093" s="63">
        <f t="shared" si="549"/>
        <v>7970.47</v>
      </c>
      <c r="K1093" s="35">
        <f t="shared" si="549"/>
        <v>0</v>
      </c>
      <c r="L1093" s="35">
        <f t="shared" si="549"/>
        <v>0</v>
      </c>
      <c r="M1093" s="35">
        <f t="shared" si="549"/>
        <v>9443.7438399999992</v>
      </c>
      <c r="N1093" s="78">
        <f t="shared" si="521"/>
        <v>100</v>
      </c>
    </row>
    <row r="1094" spans="1:14" ht="47.25" x14ac:dyDescent="0.25">
      <c r="A1094" s="33" t="s">
        <v>101</v>
      </c>
      <c r="B1094" s="33" t="s">
        <v>1401</v>
      </c>
      <c r="C1094" s="33" t="s">
        <v>873</v>
      </c>
      <c r="D1094" s="33"/>
      <c r="E1094" s="34" t="s">
        <v>967</v>
      </c>
      <c r="F1094" s="35">
        <f t="shared" si="549"/>
        <v>10627.5</v>
      </c>
      <c r="G1094" s="35">
        <f t="shared" si="549"/>
        <v>9443.7438399999992</v>
      </c>
      <c r="H1094" s="35">
        <f t="shared" si="549"/>
        <v>7970.47</v>
      </c>
      <c r="I1094" s="63">
        <f t="shared" si="549"/>
        <v>9443.7438399999992</v>
      </c>
      <c r="J1094" s="63">
        <f t="shared" si="549"/>
        <v>7970.47</v>
      </c>
      <c r="K1094" s="35">
        <f t="shared" si="549"/>
        <v>0</v>
      </c>
      <c r="L1094" s="35">
        <f t="shared" si="549"/>
        <v>0</v>
      </c>
      <c r="M1094" s="35">
        <f t="shared" si="549"/>
        <v>9443.7438399999992</v>
      </c>
      <c r="N1094" s="78">
        <f t="shared" si="521"/>
        <v>100</v>
      </c>
    </row>
    <row r="1095" spans="1:14" ht="31.5" x14ac:dyDescent="0.25">
      <c r="A1095" s="33" t="s">
        <v>101</v>
      </c>
      <c r="B1095" s="33" t="s">
        <v>1401</v>
      </c>
      <c r="C1095" s="33" t="s">
        <v>870</v>
      </c>
      <c r="D1095" s="33"/>
      <c r="E1095" s="34" t="s">
        <v>945</v>
      </c>
      <c r="F1095" s="35">
        <f t="shared" si="549"/>
        <v>10627.5</v>
      </c>
      <c r="G1095" s="35">
        <f t="shared" si="549"/>
        <v>9443.7438399999992</v>
      </c>
      <c r="H1095" s="35">
        <f t="shared" si="549"/>
        <v>7970.47</v>
      </c>
      <c r="I1095" s="63">
        <f t="shared" si="549"/>
        <v>9443.7438399999992</v>
      </c>
      <c r="J1095" s="63">
        <f t="shared" si="549"/>
        <v>7970.47</v>
      </c>
      <c r="K1095" s="35">
        <f t="shared" si="549"/>
        <v>0</v>
      </c>
      <c r="L1095" s="35">
        <f t="shared" si="549"/>
        <v>0</v>
      </c>
      <c r="M1095" s="35">
        <f t="shared" si="549"/>
        <v>9443.7438399999992</v>
      </c>
      <c r="N1095" s="78">
        <f t="shared" si="521"/>
        <v>100</v>
      </c>
    </row>
    <row r="1096" spans="1:14" ht="31.5" x14ac:dyDescent="0.25">
      <c r="A1096" s="33" t="s">
        <v>101</v>
      </c>
      <c r="B1096" s="33" t="s">
        <v>1401</v>
      </c>
      <c r="C1096" s="33" t="s">
        <v>870</v>
      </c>
      <c r="D1096" s="33" t="s">
        <v>18</v>
      </c>
      <c r="E1096" s="34" t="s">
        <v>552</v>
      </c>
      <c r="F1096" s="35">
        <f>F1097+F1098+F1099</f>
        <v>10627.5</v>
      </c>
      <c r="G1096" s="35">
        <f>G1097+G1098+G1099</f>
        <v>9443.7438399999992</v>
      </c>
      <c r="H1096" s="35">
        <f t="shared" ref="H1096:M1096" si="550">H1097+H1098+H1099</f>
        <v>7970.47</v>
      </c>
      <c r="I1096" s="63">
        <f t="shared" si="550"/>
        <v>9443.7438399999992</v>
      </c>
      <c r="J1096" s="63">
        <f t="shared" si="550"/>
        <v>7970.47</v>
      </c>
      <c r="K1096" s="35">
        <f t="shared" si="550"/>
        <v>0</v>
      </c>
      <c r="L1096" s="35">
        <f t="shared" si="550"/>
        <v>0</v>
      </c>
      <c r="M1096" s="35">
        <f t="shared" si="550"/>
        <v>9443.7438399999992</v>
      </c>
      <c r="N1096" s="78">
        <f t="shared" si="521"/>
        <v>100</v>
      </c>
    </row>
    <row r="1097" spans="1:14" x14ac:dyDescent="0.25">
      <c r="A1097" s="33" t="s">
        <v>101</v>
      </c>
      <c r="B1097" s="33" t="s">
        <v>1401</v>
      </c>
      <c r="C1097" s="33" t="s">
        <v>870</v>
      </c>
      <c r="D1097" s="33" t="s">
        <v>54</v>
      </c>
      <c r="E1097" s="34" t="s">
        <v>553</v>
      </c>
      <c r="F1097" s="35">
        <v>2607.1999999999998</v>
      </c>
      <c r="G1097" s="35">
        <v>1816.1101100000001</v>
      </c>
      <c r="H1097" s="35">
        <v>1955.385</v>
      </c>
      <c r="I1097" s="63">
        <f t="shared" ref="I1097:J1099" si="551">G1097</f>
        <v>1816.1101100000001</v>
      </c>
      <c r="J1097" s="63">
        <f t="shared" si="551"/>
        <v>1955.385</v>
      </c>
      <c r="K1097" s="35">
        <v>0</v>
      </c>
      <c r="L1097" s="35">
        <v>0</v>
      </c>
      <c r="M1097" s="35">
        <v>1816.1101100000001</v>
      </c>
      <c r="N1097" s="78">
        <f t="shared" si="521"/>
        <v>100</v>
      </c>
    </row>
    <row r="1098" spans="1:14" x14ac:dyDescent="0.25">
      <c r="A1098" s="33" t="s">
        <v>101</v>
      </c>
      <c r="B1098" s="33" t="s">
        <v>1401</v>
      </c>
      <c r="C1098" s="33" t="s">
        <v>870</v>
      </c>
      <c r="D1098" s="33" t="s">
        <v>30</v>
      </c>
      <c r="E1098" s="34" t="s">
        <v>554</v>
      </c>
      <c r="F1098" s="35">
        <v>8020.3</v>
      </c>
      <c r="G1098" s="35">
        <v>7467.6337299999996</v>
      </c>
      <c r="H1098" s="35">
        <v>5925.085</v>
      </c>
      <c r="I1098" s="63">
        <f t="shared" si="551"/>
        <v>7467.6337299999996</v>
      </c>
      <c r="J1098" s="63">
        <f t="shared" si="551"/>
        <v>5925.085</v>
      </c>
      <c r="K1098" s="35">
        <v>0</v>
      </c>
      <c r="L1098" s="35">
        <v>0</v>
      </c>
      <c r="M1098" s="35">
        <v>7467.6337299999996</v>
      </c>
      <c r="N1098" s="78">
        <f t="shared" ref="N1098:N1161" si="552">M1098/G1098*100</f>
        <v>100</v>
      </c>
    </row>
    <row r="1099" spans="1:14" ht="47.25" x14ac:dyDescent="0.25">
      <c r="A1099" s="33" t="s">
        <v>101</v>
      </c>
      <c r="B1099" s="33" t="s">
        <v>1401</v>
      </c>
      <c r="C1099" s="33" t="s">
        <v>870</v>
      </c>
      <c r="D1099" s="33" t="s">
        <v>14</v>
      </c>
      <c r="E1099" s="34" t="s">
        <v>555</v>
      </c>
      <c r="F1099" s="35">
        <v>0</v>
      </c>
      <c r="G1099" s="35">
        <v>160</v>
      </c>
      <c r="H1099" s="35">
        <v>90</v>
      </c>
      <c r="I1099" s="63">
        <f t="shared" si="551"/>
        <v>160</v>
      </c>
      <c r="J1099" s="63">
        <f t="shared" si="551"/>
        <v>90</v>
      </c>
      <c r="K1099" s="35">
        <v>0</v>
      </c>
      <c r="L1099" s="35">
        <v>0</v>
      </c>
      <c r="M1099" s="35">
        <v>160</v>
      </c>
      <c r="N1099" s="78">
        <f t="shared" si="552"/>
        <v>100</v>
      </c>
    </row>
    <row r="1100" spans="1:14" s="32" customFormat="1" x14ac:dyDescent="0.25">
      <c r="A1100" s="29" t="s">
        <v>101</v>
      </c>
      <c r="B1100" s="29" t="s">
        <v>1405</v>
      </c>
      <c r="C1100" s="29"/>
      <c r="D1100" s="29"/>
      <c r="E1100" s="30" t="s">
        <v>536</v>
      </c>
      <c r="F1100" s="31">
        <f t="shared" ref="F1100:M1105" si="553">F1101</f>
        <v>118176.2</v>
      </c>
      <c r="G1100" s="31">
        <f t="shared" si="553"/>
        <v>10000</v>
      </c>
      <c r="H1100" s="31">
        <f t="shared" si="553"/>
        <v>8800</v>
      </c>
      <c r="I1100" s="62">
        <f t="shared" si="553"/>
        <v>10000</v>
      </c>
      <c r="J1100" s="62">
        <f t="shared" si="553"/>
        <v>8800</v>
      </c>
      <c r="K1100" s="31">
        <f t="shared" si="553"/>
        <v>0</v>
      </c>
      <c r="L1100" s="31">
        <f t="shared" si="553"/>
        <v>0</v>
      </c>
      <c r="M1100" s="31">
        <f t="shared" si="553"/>
        <v>5219.9363499999999</v>
      </c>
      <c r="N1100" s="79">
        <f t="shared" si="552"/>
        <v>52.199363499999997</v>
      </c>
    </row>
    <row r="1101" spans="1:14" ht="31.5" x14ac:dyDescent="0.25">
      <c r="A1101" s="33" t="s">
        <v>101</v>
      </c>
      <c r="B1101" s="33" t="s">
        <v>1405</v>
      </c>
      <c r="C1101" s="33" t="s">
        <v>107</v>
      </c>
      <c r="D1101" s="33"/>
      <c r="E1101" s="34" t="s">
        <v>940</v>
      </c>
      <c r="F1101" s="35">
        <f t="shared" si="553"/>
        <v>118176.2</v>
      </c>
      <c r="G1101" s="35">
        <f t="shared" si="553"/>
        <v>10000</v>
      </c>
      <c r="H1101" s="35">
        <f t="shared" si="553"/>
        <v>8800</v>
      </c>
      <c r="I1101" s="63">
        <f t="shared" si="553"/>
        <v>10000</v>
      </c>
      <c r="J1101" s="63">
        <f t="shared" si="553"/>
        <v>8800</v>
      </c>
      <c r="K1101" s="35">
        <f t="shared" si="553"/>
        <v>0</v>
      </c>
      <c r="L1101" s="35">
        <f t="shared" si="553"/>
        <v>0</v>
      </c>
      <c r="M1101" s="35">
        <f t="shared" si="553"/>
        <v>5219.9363499999999</v>
      </c>
      <c r="N1101" s="78">
        <f t="shared" si="552"/>
        <v>52.199363499999997</v>
      </c>
    </row>
    <row r="1102" spans="1:14" ht="31.5" x14ac:dyDescent="0.25">
      <c r="A1102" s="33" t="s">
        <v>101</v>
      </c>
      <c r="B1102" s="33" t="s">
        <v>1405</v>
      </c>
      <c r="C1102" s="33" t="s">
        <v>828</v>
      </c>
      <c r="D1102" s="33"/>
      <c r="E1102" s="34" t="s">
        <v>941</v>
      </c>
      <c r="F1102" s="35">
        <f t="shared" si="553"/>
        <v>118176.2</v>
      </c>
      <c r="G1102" s="35">
        <f t="shared" si="553"/>
        <v>10000</v>
      </c>
      <c r="H1102" s="35">
        <f t="shared" si="553"/>
        <v>8800</v>
      </c>
      <c r="I1102" s="63">
        <f t="shared" si="553"/>
        <v>10000</v>
      </c>
      <c r="J1102" s="63">
        <f t="shared" si="553"/>
        <v>8800</v>
      </c>
      <c r="K1102" s="35">
        <f t="shared" si="553"/>
        <v>0</v>
      </c>
      <c r="L1102" s="35">
        <f t="shared" si="553"/>
        <v>0</v>
      </c>
      <c r="M1102" s="35">
        <f t="shared" si="553"/>
        <v>5219.9363499999999</v>
      </c>
      <c r="N1102" s="78">
        <f t="shared" si="552"/>
        <v>52.199363499999997</v>
      </c>
    </row>
    <row r="1103" spans="1:14" ht="47.25" x14ac:dyDescent="0.25">
      <c r="A1103" s="33" t="s">
        <v>101</v>
      </c>
      <c r="B1103" s="33" t="s">
        <v>1405</v>
      </c>
      <c r="C1103" s="33" t="s">
        <v>830</v>
      </c>
      <c r="D1103" s="33"/>
      <c r="E1103" s="34" t="s">
        <v>944</v>
      </c>
      <c r="F1103" s="35">
        <f t="shared" si="553"/>
        <v>118176.2</v>
      </c>
      <c r="G1103" s="35">
        <f t="shared" si="553"/>
        <v>10000</v>
      </c>
      <c r="H1103" s="35">
        <f t="shared" si="553"/>
        <v>8800</v>
      </c>
      <c r="I1103" s="63">
        <f t="shared" si="553"/>
        <v>10000</v>
      </c>
      <c r="J1103" s="63">
        <f t="shared" si="553"/>
        <v>8800</v>
      </c>
      <c r="K1103" s="35">
        <f t="shared" si="553"/>
        <v>0</v>
      </c>
      <c r="L1103" s="35">
        <f t="shared" si="553"/>
        <v>0</v>
      </c>
      <c r="M1103" s="35">
        <f t="shared" si="553"/>
        <v>5219.9363499999999</v>
      </c>
      <c r="N1103" s="78">
        <f t="shared" si="552"/>
        <v>52.199363499999997</v>
      </c>
    </row>
    <row r="1104" spans="1:14" ht="31.5" x14ac:dyDescent="0.25">
      <c r="A1104" s="33" t="s">
        <v>101</v>
      </c>
      <c r="B1104" s="33" t="s">
        <v>1405</v>
      </c>
      <c r="C1104" s="33" t="s">
        <v>818</v>
      </c>
      <c r="D1104" s="33"/>
      <c r="E1104" s="34" t="s">
        <v>945</v>
      </c>
      <c r="F1104" s="35">
        <f t="shared" si="553"/>
        <v>118176.2</v>
      </c>
      <c r="G1104" s="35">
        <f t="shared" si="553"/>
        <v>10000</v>
      </c>
      <c r="H1104" s="35">
        <f t="shared" si="553"/>
        <v>8800</v>
      </c>
      <c r="I1104" s="63">
        <f t="shared" si="553"/>
        <v>10000</v>
      </c>
      <c r="J1104" s="63">
        <f t="shared" si="553"/>
        <v>8800</v>
      </c>
      <c r="K1104" s="35">
        <f t="shared" si="553"/>
        <v>0</v>
      </c>
      <c r="L1104" s="35">
        <f t="shared" si="553"/>
        <v>0</v>
      </c>
      <c r="M1104" s="35">
        <f t="shared" si="553"/>
        <v>5219.9363499999999</v>
      </c>
      <c r="N1104" s="78">
        <f t="shared" si="552"/>
        <v>52.199363499999997</v>
      </c>
    </row>
    <row r="1105" spans="1:14" x14ac:dyDescent="0.25">
      <c r="A1105" s="33" t="s">
        <v>101</v>
      </c>
      <c r="B1105" s="33" t="s">
        <v>1405</v>
      </c>
      <c r="C1105" s="33" t="s">
        <v>818</v>
      </c>
      <c r="D1105" s="33" t="s">
        <v>65</v>
      </c>
      <c r="E1105" s="34" t="s">
        <v>544</v>
      </c>
      <c r="F1105" s="35">
        <f t="shared" si="553"/>
        <v>118176.2</v>
      </c>
      <c r="G1105" s="35">
        <f t="shared" si="553"/>
        <v>10000</v>
      </c>
      <c r="H1105" s="35">
        <f t="shared" si="553"/>
        <v>8800</v>
      </c>
      <c r="I1105" s="63">
        <f t="shared" si="553"/>
        <v>10000</v>
      </c>
      <c r="J1105" s="63">
        <f t="shared" si="553"/>
        <v>8800</v>
      </c>
      <c r="K1105" s="35">
        <f t="shared" si="553"/>
        <v>0</v>
      </c>
      <c r="L1105" s="35">
        <f t="shared" si="553"/>
        <v>0</v>
      </c>
      <c r="M1105" s="35">
        <f t="shared" si="553"/>
        <v>5219.9363499999999</v>
      </c>
      <c r="N1105" s="78">
        <f t="shared" si="552"/>
        <v>52.199363499999997</v>
      </c>
    </row>
    <row r="1106" spans="1:14" ht="31.5" x14ac:dyDescent="0.25">
      <c r="A1106" s="33" t="s">
        <v>101</v>
      </c>
      <c r="B1106" s="33" t="s">
        <v>1405</v>
      </c>
      <c r="C1106" s="33" t="s">
        <v>818</v>
      </c>
      <c r="D1106" s="33" t="s">
        <v>353</v>
      </c>
      <c r="E1106" s="34" t="s">
        <v>546</v>
      </c>
      <c r="F1106" s="35">
        <v>118176.2</v>
      </c>
      <c r="G1106" s="35">
        <v>10000</v>
      </c>
      <c r="H1106" s="35">
        <v>8800</v>
      </c>
      <c r="I1106" s="63">
        <f>G1106</f>
        <v>10000</v>
      </c>
      <c r="J1106" s="63">
        <f>H1106</f>
        <v>8800</v>
      </c>
      <c r="K1106" s="35">
        <v>0</v>
      </c>
      <c r="L1106" s="35">
        <v>0</v>
      </c>
      <c r="M1106" s="35">
        <v>5219.9363499999999</v>
      </c>
      <c r="N1106" s="78">
        <f t="shared" si="552"/>
        <v>52.199363499999997</v>
      </c>
    </row>
    <row r="1107" spans="1:14" s="32" customFormat="1" x14ac:dyDescent="0.25">
      <c r="A1107" s="29" t="s">
        <v>101</v>
      </c>
      <c r="B1107" s="29" t="s">
        <v>1406</v>
      </c>
      <c r="C1107" s="29"/>
      <c r="D1107" s="29"/>
      <c r="E1107" s="30" t="s">
        <v>537</v>
      </c>
      <c r="F1107" s="31">
        <f t="shared" ref="F1107:M1107" si="554">F1108</f>
        <v>169396.03900000002</v>
      </c>
      <c r="G1107" s="31">
        <f t="shared" si="554"/>
        <v>169396.03899999999</v>
      </c>
      <c r="H1107" s="31">
        <f t="shared" si="554"/>
        <v>111015.67352</v>
      </c>
      <c r="I1107" s="62">
        <f t="shared" si="554"/>
        <v>0</v>
      </c>
      <c r="J1107" s="62">
        <f t="shared" si="554"/>
        <v>0</v>
      </c>
      <c r="K1107" s="31">
        <f t="shared" si="554"/>
        <v>0</v>
      </c>
      <c r="L1107" s="31">
        <f t="shared" si="554"/>
        <v>0</v>
      </c>
      <c r="M1107" s="31">
        <f t="shared" si="554"/>
        <v>168539.68126999997</v>
      </c>
      <c r="N1107" s="79">
        <f t="shared" si="552"/>
        <v>99.494464135610627</v>
      </c>
    </row>
    <row r="1108" spans="1:14" ht="31.5" x14ac:dyDescent="0.25">
      <c r="A1108" s="33" t="s">
        <v>101</v>
      </c>
      <c r="B1108" s="33" t="s">
        <v>1406</v>
      </c>
      <c r="C1108" s="33" t="s">
        <v>107</v>
      </c>
      <c r="D1108" s="33"/>
      <c r="E1108" s="34" t="s">
        <v>940</v>
      </c>
      <c r="F1108" s="35">
        <f>F1109+F1122</f>
        <v>169396.03900000002</v>
      </c>
      <c r="G1108" s="35">
        <f>G1109+G1122</f>
        <v>169396.03899999999</v>
      </c>
      <c r="H1108" s="35">
        <f t="shared" ref="H1108:M1108" si="555">H1109+H1122</f>
        <v>111015.67352</v>
      </c>
      <c r="I1108" s="63">
        <f t="shared" si="555"/>
        <v>0</v>
      </c>
      <c r="J1108" s="63">
        <f t="shared" si="555"/>
        <v>0</v>
      </c>
      <c r="K1108" s="35">
        <f t="shared" si="555"/>
        <v>0</v>
      </c>
      <c r="L1108" s="35">
        <f t="shared" si="555"/>
        <v>0</v>
      </c>
      <c r="M1108" s="35">
        <f t="shared" si="555"/>
        <v>168539.68126999997</v>
      </c>
      <c r="N1108" s="78">
        <f t="shared" si="552"/>
        <v>99.494464135610627</v>
      </c>
    </row>
    <row r="1109" spans="1:14" ht="31.5" x14ac:dyDescent="0.25">
      <c r="A1109" s="33" t="s">
        <v>101</v>
      </c>
      <c r="B1109" s="33" t="s">
        <v>1406</v>
      </c>
      <c r="C1109" s="33" t="s">
        <v>852</v>
      </c>
      <c r="D1109" s="33"/>
      <c r="E1109" s="34" t="s">
        <v>947</v>
      </c>
      <c r="F1109" s="35">
        <f t="shared" ref="F1109:M1109" si="556">F1110</f>
        <v>167694.33900000001</v>
      </c>
      <c r="G1109" s="35">
        <f t="shared" si="556"/>
        <v>167694.33899999998</v>
      </c>
      <c r="H1109" s="35">
        <f t="shared" si="556"/>
        <v>110561.11425</v>
      </c>
      <c r="I1109" s="63">
        <f t="shared" si="556"/>
        <v>0</v>
      </c>
      <c r="J1109" s="63">
        <f t="shared" si="556"/>
        <v>0</v>
      </c>
      <c r="K1109" s="35">
        <f t="shared" si="556"/>
        <v>0</v>
      </c>
      <c r="L1109" s="35">
        <f t="shared" si="556"/>
        <v>0</v>
      </c>
      <c r="M1109" s="35">
        <f t="shared" si="556"/>
        <v>167627.19199999998</v>
      </c>
      <c r="N1109" s="78">
        <f t="shared" si="552"/>
        <v>99.95995869604161</v>
      </c>
    </row>
    <row r="1110" spans="1:14" ht="63" x14ac:dyDescent="0.25">
      <c r="A1110" s="33" t="s">
        <v>101</v>
      </c>
      <c r="B1110" s="33" t="s">
        <v>1406</v>
      </c>
      <c r="C1110" s="33" t="s">
        <v>853</v>
      </c>
      <c r="D1110" s="33"/>
      <c r="E1110" s="34" t="s">
        <v>948</v>
      </c>
      <c r="F1110" s="35">
        <f>F1114+F1118+F1111</f>
        <v>167694.33900000001</v>
      </c>
      <c r="G1110" s="35">
        <f>G1114+G1118+G1111</f>
        <v>167694.33899999998</v>
      </c>
      <c r="H1110" s="35">
        <f t="shared" ref="H1110:M1110" si="557">H1114+H1118+H1111</f>
        <v>110561.11425</v>
      </c>
      <c r="I1110" s="63">
        <f t="shared" si="557"/>
        <v>0</v>
      </c>
      <c r="J1110" s="63">
        <f t="shared" si="557"/>
        <v>0</v>
      </c>
      <c r="K1110" s="35">
        <f t="shared" si="557"/>
        <v>0</v>
      </c>
      <c r="L1110" s="35">
        <f t="shared" si="557"/>
        <v>0</v>
      </c>
      <c r="M1110" s="35">
        <f t="shared" si="557"/>
        <v>167627.19199999998</v>
      </c>
      <c r="N1110" s="78">
        <f t="shared" si="552"/>
        <v>99.95995869604161</v>
      </c>
    </row>
    <row r="1111" spans="1:14" ht="31.5" x14ac:dyDescent="0.25">
      <c r="A1111" s="33" t="s">
        <v>101</v>
      </c>
      <c r="B1111" s="33" t="s">
        <v>1406</v>
      </c>
      <c r="C1111" s="33" t="s">
        <v>838</v>
      </c>
      <c r="D1111" s="33"/>
      <c r="E1111" s="34" t="s">
        <v>950</v>
      </c>
      <c r="F1111" s="35">
        <f t="shared" ref="F1111:M1112" si="558">F1112</f>
        <v>15789.277</v>
      </c>
      <c r="G1111" s="35">
        <f t="shared" si="558"/>
        <v>15789.277</v>
      </c>
      <c r="H1111" s="35">
        <f t="shared" si="558"/>
        <v>10217.132159999999</v>
      </c>
      <c r="I1111" s="63">
        <f t="shared" si="558"/>
        <v>0</v>
      </c>
      <c r="J1111" s="63">
        <f t="shared" si="558"/>
        <v>0</v>
      </c>
      <c r="K1111" s="35">
        <f t="shared" si="558"/>
        <v>0</v>
      </c>
      <c r="L1111" s="35">
        <f t="shared" si="558"/>
        <v>0</v>
      </c>
      <c r="M1111" s="35">
        <f t="shared" si="558"/>
        <v>15789.277</v>
      </c>
      <c r="N1111" s="78">
        <f t="shared" si="552"/>
        <v>100</v>
      </c>
    </row>
    <row r="1112" spans="1:14" ht="31.5" x14ac:dyDescent="0.25">
      <c r="A1112" s="33" t="s">
        <v>101</v>
      </c>
      <c r="B1112" s="33" t="s">
        <v>1406</v>
      </c>
      <c r="C1112" s="33" t="s">
        <v>838</v>
      </c>
      <c r="D1112" s="33" t="s">
        <v>18</v>
      </c>
      <c r="E1112" s="34" t="s">
        <v>552</v>
      </c>
      <c r="F1112" s="35">
        <f t="shared" si="558"/>
        <v>15789.277</v>
      </c>
      <c r="G1112" s="35">
        <f t="shared" si="558"/>
        <v>15789.277</v>
      </c>
      <c r="H1112" s="35">
        <f t="shared" si="558"/>
        <v>10217.132159999999</v>
      </c>
      <c r="I1112" s="63">
        <f t="shared" si="558"/>
        <v>0</v>
      </c>
      <c r="J1112" s="63">
        <f t="shared" si="558"/>
        <v>0</v>
      </c>
      <c r="K1112" s="35">
        <f t="shared" si="558"/>
        <v>0</v>
      </c>
      <c r="L1112" s="35">
        <f t="shared" si="558"/>
        <v>0</v>
      </c>
      <c r="M1112" s="35">
        <f t="shared" si="558"/>
        <v>15789.277</v>
      </c>
      <c r="N1112" s="78">
        <f t="shared" si="552"/>
        <v>100</v>
      </c>
    </row>
    <row r="1113" spans="1:14" x14ac:dyDescent="0.25">
      <c r="A1113" s="33" t="s">
        <v>101</v>
      </c>
      <c r="B1113" s="33" t="s">
        <v>1406</v>
      </c>
      <c r="C1113" s="33" t="s">
        <v>838</v>
      </c>
      <c r="D1113" s="33" t="s">
        <v>30</v>
      </c>
      <c r="E1113" s="34" t="s">
        <v>554</v>
      </c>
      <c r="F1113" s="35">
        <f>15590.3+198.977</f>
        <v>15789.277</v>
      </c>
      <c r="G1113" s="35">
        <v>15789.277</v>
      </c>
      <c r="H1113" s="35">
        <v>10217.132159999999</v>
      </c>
      <c r="I1113" s="63">
        <v>0</v>
      </c>
      <c r="J1113" s="63">
        <v>0</v>
      </c>
      <c r="K1113" s="35">
        <v>0</v>
      </c>
      <c r="L1113" s="35">
        <v>0</v>
      </c>
      <c r="M1113" s="35">
        <v>15789.277</v>
      </c>
      <c r="N1113" s="78">
        <f t="shared" si="552"/>
        <v>100</v>
      </c>
    </row>
    <row r="1114" spans="1:14" ht="47.25" x14ac:dyDescent="0.25">
      <c r="A1114" s="33" t="s">
        <v>101</v>
      </c>
      <c r="B1114" s="33" t="s">
        <v>1406</v>
      </c>
      <c r="C1114" s="33" t="s">
        <v>875</v>
      </c>
      <c r="D1114" s="33"/>
      <c r="E1114" s="34" t="s">
        <v>951</v>
      </c>
      <c r="F1114" s="35">
        <f t="shared" ref="F1114:M1114" si="559">F1115</f>
        <v>115187.8</v>
      </c>
      <c r="G1114" s="35">
        <f t="shared" si="559"/>
        <v>115187.79999999999</v>
      </c>
      <c r="H1114" s="35">
        <f t="shared" si="559"/>
        <v>81154.18707</v>
      </c>
      <c r="I1114" s="63">
        <f t="shared" si="559"/>
        <v>0</v>
      </c>
      <c r="J1114" s="63">
        <f t="shared" si="559"/>
        <v>0</v>
      </c>
      <c r="K1114" s="35">
        <f t="shared" si="559"/>
        <v>0</v>
      </c>
      <c r="L1114" s="35">
        <f t="shared" si="559"/>
        <v>0</v>
      </c>
      <c r="M1114" s="35">
        <f t="shared" si="559"/>
        <v>115187.79999999999</v>
      </c>
      <c r="N1114" s="78">
        <f t="shared" si="552"/>
        <v>100</v>
      </c>
    </row>
    <row r="1115" spans="1:14" ht="31.5" x14ac:dyDescent="0.25">
      <c r="A1115" s="33" t="s">
        <v>101</v>
      </c>
      <c r="B1115" s="33" t="s">
        <v>1406</v>
      </c>
      <c r="C1115" s="33" t="s">
        <v>875</v>
      </c>
      <c r="D1115" s="33" t="s">
        <v>18</v>
      </c>
      <c r="E1115" s="34" t="s">
        <v>552</v>
      </c>
      <c r="F1115" s="35">
        <f>F1116+F1117</f>
        <v>115187.8</v>
      </c>
      <c r="G1115" s="35">
        <f>G1116+G1117</f>
        <v>115187.79999999999</v>
      </c>
      <c r="H1115" s="35">
        <f t="shared" ref="H1115:M1115" si="560">H1116+H1117</f>
        <v>81154.18707</v>
      </c>
      <c r="I1115" s="63">
        <f t="shared" si="560"/>
        <v>0</v>
      </c>
      <c r="J1115" s="63">
        <f t="shared" si="560"/>
        <v>0</v>
      </c>
      <c r="K1115" s="35">
        <f t="shared" si="560"/>
        <v>0</v>
      </c>
      <c r="L1115" s="35">
        <f t="shared" si="560"/>
        <v>0</v>
      </c>
      <c r="M1115" s="35">
        <f t="shared" si="560"/>
        <v>115187.79999999999</v>
      </c>
      <c r="N1115" s="78">
        <f t="shared" si="552"/>
        <v>100</v>
      </c>
    </row>
    <row r="1116" spans="1:14" x14ac:dyDescent="0.25">
      <c r="A1116" s="33" t="s">
        <v>101</v>
      </c>
      <c r="B1116" s="33" t="s">
        <v>1406</v>
      </c>
      <c r="C1116" s="33" t="s">
        <v>875</v>
      </c>
      <c r="D1116" s="33" t="s">
        <v>54</v>
      </c>
      <c r="E1116" s="34" t="s">
        <v>553</v>
      </c>
      <c r="F1116" s="35">
        <v>6016.1</v>
      </c>
      <c r="G1116" s="35">
        <v>5128.0060000000003</v>
      </c>
      <c r="H1116" s="35">
        <v>3555.30323</v>
      </c>
      <c r="I1116" s="63">
        <v>0</v>
      </c>
      <c r="J1116" s="63">
        <v>0</v>
      </c>
      <c r="K1116" s="35">
        <v>0</v>
      </c>
      <c r="L1116" s="35">
        <v>0</v>
      </c>
      <c r="M1116" s="35">
        <v>5128.0060000000003</v>
      </c>
      <c r="N1116" s="78">
        <f t="shared" si="552"/>
        <v>100</v>
      </c>
    </row>
    <row r="1117" spans="1:14" x14ac:dyDescent="0.25">
      <c r="A1117" s="33" t="s">
        <v>101</v>
      </c>
      <c r="B1117" s="33" t="s">
        <v>1406</v>
      </c>
      <c r="C1117" s="33" t="s">
        <v>875</v>
      </c>
      <c r="D1117" s="33" t="s">
        <v>30</v>
      </c>
      <c r="E1117" s="34" t="s">
        <v>554</v>
      </c>
      <c r="F1117" s="35">
        <v>109171.7</v>
      </c>
      <c r="G1117" s="35">
        <v>110059.79399999999</v>
      </c>
      <c r="H1117" s="35">
        <v>77598.883839999995</v>
      </c>
      <c r="I1117" s="63">
        <v>0</v>
      </c>
      <c r="J1117" s="63">
        <v>0</v>
      </c>
      <c r="K1117" s="35">
        <v>0</v>
      </c>
      <c r="L1117" s="35">
        <v>0</v>
      </c>
      <c r="M1117" s="35">
        <v>110059.79399999999</v>
      </c>
      <c r="N1117" s="78">
        <f t="shared" si="552"/>
        <v>100</v>
      </c>
    </row>
    <row r="1118" spans="1:14" ht="63" x14ac:dyDescent="0.25">
      <c r="A1118" s="33" t="s">
        <v>101</v>
      </c>
      <c r="B1118" s="33" t="s">
        <v>1406</v>
      </c>
      <c r="C1118" s="33" t="s">
        <v>876</v>
      </c>
      <c r="D1118" s="33"/>
      <c r="E1118" s="34" t="s">
        <v>953</v>
      </c>
      <c r="F1118" s="35">
        <f t="shared" ref="F1118:M1118" si="561">F1119</f>
        <v>36717.261999999995</v>
      </c>
      <c r="G1118" s="35">
        <f t="shared" si="561"/>
        <v>36717.261999999995</v>
      </c>
      <c r="H1118" s="35">
        <f t="shared" si="561"/>
        <v>19189.795020000001</v>
      </c>
      <c r="I1118" s="63">
        <f t="shared" si="561"/>
        <v>0</v>
      </c>
      <c r="J1118" s="63">
        <f t="shared" si="561"/>
        <v>0</v>
      </c>
      <c r="K1118" s="35">
        <f t="shared" si="561"/>
        <v>0</v>
      </c>
      <c r="L1118" s="35">
        <f t="shared" si="561"/>
        <v>0</v>
      </c>
      <c r="M1118" s="35">
        <f t="shared" si="561"/>
        <v>36650.114999999998</v>
      </c>
      <c r="N1118" s="78">
        <f t="shared" si="552"/>
        <v>99.817124163561004</v>
      </c>
    </row>
    <row r="1119" spans="1:14" ht="31.5" x14ac:dyDescent="0.25">
      <c r="A1119" s="33" t="s">
        <v>101</v>
      </c>
      <c r="B1119" s="33" t="s">
        <v>1406</v>
      </c>
      <c r="C1119" s="33" t="s">
        <v>876</v>
      </c>
      <c r="D1119" s="33" t="s">
        <v>18</v>
      </c>
      <c r="E1119" s="34" t="s">
        <v>552</v>
      </c>
      <c r="F1119" s="35">
        <f>F1120+F1121</f>
        <v>36717.261999999995</v>
      </c>
      <c r="G1119" s="35">
        <f>G1120+G1121</f>
        <v>36717.261999999995</v>
      </c>
      <c r="H1119" s="35">
        <f t="shared" ref="H1119:M1119" si="562">H1120+H1121</f>
        <v>19189.795020000001</v>
      </c>
      <c r="I1119" s="63">
        <f t="shared" si="562"/>
        <v>0</v>
      </c>
      <c r="J1119" s="63">
        <f t="shared" si="562"/>
        <v>0</v>
      </c>
      <c r="K1119" s="35">
        <f t="shared" si="562"/>
        <v>0</v>
      </c>
      <c r="L1119" s="35">
        <f t="shared" si="562"/>
        <v>0</v>
      </c>
      <c r="M1119" s="35">
        <f t="shared" si="562"/>
        <v>36650.114999999998</v>
      </c>
      <c r="N1119" s="78">
        <f t="shared" si="552"/>
        <v>99.817124163561004</v>
      </c>
    </row>
    <row r="1120" spans="1:14" x14ac:dyDescent="0.25">
      <c r="A1120" s="33" t="s">
        <v>101</v>
      </c>
      <c r="B1120" s="33" t="s">
        <v>1406</v>
      </c>
      <c r="C1120" s="33" t="s">
        <v>876</v>
      </c>
      <c r="D1120" s="33" t="s">
        <v>54</v>
      </c>
      <c r="E1120" s="34" t="s">
        <v>553</v>
      </c>
      <c r="F1120" s="35">
        <f>862.7+235</f>
        <v>1097.7</v>
      </c>
      <c r="G1120" s="35">
        <v>664.18499999999995</v>
      </c>
      <c r="H1120" s="35">
        <v>389.53800000000001</v>
      </c>
      <c r="I1120" s="63">
        <v>0</v>
      </c>
      <c r="J1120" s="63">
        <v>0</v>
      </c>
      <c r="K1120" s="35">
        <v>0</v>
      </c>
      <c r="L1120" s="35">
        <v>0</v>
      </c>
      <c r="M1120" s="35">
        <v>664.18499999999995</v>
      </c>
      <c r="N1120" s="78">
        <f t="shared" si="552"/>
        <v>100</v>
      </c>
    </row>
    <row r="1121" spans="1:14" x14ac:dyDescent="0.25">
      <c r="A1121" s="33" t="s">
        <v>101</v>
      </c>
      <c r="B1121" s="33" t="s">
        <v>1406</v>
      </c>
      <c r="C1121" s="33" t="s">
        <v>876</v>
      </c>
      <c r="D1121" s="33" t="s">
        <v>30</v>
      </c>
      <c r="E1121" s="34" t="s">
        <v>554</v>
      </c>
      <c r="F1121" s="35">
        <f>24161.1+4850.962+6607.5</f>
        <v>35619.561999999998</v>
      </c>
      <c r="G1121" s="35">
        <v>36053.076999999997</v>
      </c>
      <c r="H1121" s="35">
        <v>18800.257020000001</v>
      </c>
      <c r="I1121" s="63">
        <v>0</v>
      </c>
      <c r="J1121" s="63">
        <v>0</v>
      </c>
      <c r="K1121" s="35">
        <v>0</v>
      </c>
      <c r="L1121" s="35">
        <v>0</v>
      </c>
      <c r="M1121" s="35">
        <v>35985.93</v>
      </c>
      <c r="N1121" s="78">
        <f t="shared" si="552"/>
        <v>99.813755147722901</v>
      </c>
    </row>
    <row r="1122" spans="1:14" ht="31.5" x14ac:dyDescent="0.25">
      <c r="A1122" s="33" t="s">
        <v>101</v>
      </c>
      <c r="B1122" s="33" t="s">
        <v>1406</v>
      </c>
      <c r="C1122" s="33" t="s">
        <v>831</v>
      </c>
      <c r="D1122" s="33"/>
      <c r="E1122" s="34" t="s">
        <v>970</v>
      </c>
      <c r="F1122" s="35">
        <f t="shared" ref="F1122:M1122" si="563">F1123</f>
        <v>1701.6999999999998</v>
      </c>
      <c r="G1122" s="35">
        <f t="shared" si="563"/>
        <v>1701.6999999999998</v>
      </c>
      <c r="H1122" s="35">
        <f t="shared" si="563"/>
        <v>454.55926999999997</v>
      </c>
      <c r="I1122" s="63">
        <f t="shared" si="563"/>
        <v>0</v>
      </c>
      <c r="J1122" s="63">
        <f t="shared" si="563"/>
        <v>0</v>
      </c>
      <c r="K1122" s="35">
        <f t="shared" si="563"/>
        <v>0</v>
      </c>
      <c r="L1122" s="35">
        <f t="shared" si="563"/>
        <v>0</v>
      </c>
      <c r="M1122" s="35">
        <f t="shared" si="563"/>
        <v>912.48926999999992</v>
      </c>
      <c r="N1122" s="78">
        <f t="shared" si="552"/>
        <v>53.622217194570133</v>
      </c>
    </row>
    <row r="1123" spans="1:14" ht="47.25" x14ac:dyDescent="0.25">
      <c r="A1123" s="33" t="s">
        <v>101</v>
      </c>
      <c r="B1123" s="33" t="s">
        <v>1406</v>
      </c>
      <c r="C1123" s="33" t="s">
        <v>832</v>
      </c>
      <c r="D1123" s="33"/>
      <c r="E1123" s="34" t="s">
        <v>971</v>
      </c>
      <c r="F1123" s="35">
        <f>F1124+F1127</f>
        <v>1701.6999999999998</v>
      </c>
      <c r="G1123" s="35">
        <f>G1124+G1127</f>
        <v>1701.6999999999998</v>
      </c>
      <c r="H1123" s="35">
        <f t="shared" ref="H1123:M1123" si="564">H1124+H1127</f>
        <v>454.55926999999997</v>
      </c>
      <c r="I1123" s="63">
        <f t="shared" si="564"/>
        <v>0</v>
      </c>
      <c r="J1123" s="63">
        <f t="shared" si="564"/>
        <v>0</v>
      </c>
      <c r="K1123" s="35">
        <f t="shared" si="564"/>
        <v>0</v>
      </c>
      <c r="L1123" s="35">
        <f t="shared" si="564"/>
        <v>0</v>
      </c>
      <c r="M1123" s="35">
        <f t="shared" si="564"/>
        <v>912.48926999999992</v>
      </c>
      <c r="N1123" s="78">
        <f t="shared" si="552"/>
        <v>53.622217194570133</v>
      </c>
    </row>
    <row r="1124" spans="1:14" ht="47.25" x14ac:dyDescent="0.25">
      <c r="A1124" s="33" t="s">
        <v>101</v>
      </c>
      <c r="B1124" s="33" t="s">
        <v>1406</v>
      </c>
      <c r="C1124" s="33" t="s">
        <v>877</v>
      </c>
      <c r="D1124" s="33"/>
      <c r="E1124" s="34" t="s">
        <v>1277</v>
      </c>
      <c r="F1124" s="35">
        <f t="shared" ref="F1124:M1125" si="565">F1125</f>
        <v>909.4</v>
      </c>
      <c r="G1124" s="35">
        <f t="shared" si="565"/>
        <v>909.4</v>
      </c>
      <c r="H1124" s="35">
        <f t="shared" si="565"/>
        <v>381.98552999999998</v>
      </c>
      <c r="I1124" s="63">
        <f t="shared" si="565"/>
        <v>0</v>
      </c>
      <c r="J1124" s="63">
        <f t="shared" si="565"/>
        <v>0</v>
      </c>
      <c r="K1124" s="35">
        <f t="shared" si="565"/>
        <v>0</v>
      </c>
      <c r="L1124" s="35">
        <f t="shared" si="565"/>
        <v>0</v>
      </c>
      <c r="M1124" s="35">
        <f t="shared" si="565"/>
        <v>811.09632999999997</v>
      </c>
      <c r="N1124" s="78">
        <f t="shared" si="552"/>
        <v>89.190271607653386</v>
      </c>
    </row>
    <row r="1125" spans="1:14" ht="31.5" x14ac:dyDescent="0.25">
      <c r="A1125" s="33" t="s">
        <v>101</v>
      </c>
      <c r="B1125" s="33" t="s">
        <v>1406</v>
      </c>
      <c r="C1125" s="33" t="s">
        <v>877</v>
      </c>
      <c r="D1125" s="33" t="s">
        <v>18</v>
      </c>
      <c r="E1125" s="34" t="s">
        <v>552</v>
      </c>
      <c r="F1125" s="35">
        <f t="shared" si="565"/>
        <v>909.4</v>
      </c>
      <c r="G1125" s="35">
        <f t="shared" si="565"/>
        <v>909.4</v>
      </c>
      <c r="H1125" s="35">
        <f t="shared" si="565"/>
        <v>381.98552999999998</v>
      </c>
      <c r="I1125" s="63">
        <f t="shared" si="565"/>
        <v>0</v>
      </c>
      <c r="J1125" s="63">
        <f t="shared" si="565"/>
        <v>0</v>
      </c>
      <c r="K1125" s="35">
        <f t="shared" si="565"/>
        <v>0</v>
      </c>
      <c r="L1125" s="35">
        <f t="shared" si="565"/>
        <v>0</v>
      </c>
      <c r="M1125" s="35">
        <f t="shared" si="565"/>
        <v>811.09632999999997</v>
      </c>
      <c r="N1125" s="78">
        <f t="shared" si="552"/>
        <v>89.190271607653386</v>
      </c>
    </row>
    <row r="1126" spans="1:14" ht="47.25" x14ac:dyDescent="0.25">
      <c r="A1126" s="33" t="s">
        <v>101</v>
      </c>
      <c r="B1126" s="33" t="s">
        <v>1406</v>
      </c>
      <c r="C1126" s="33" t="s">
        <v>877</v>
      </c>
      <c r="D1126" s="33" t="s">
        <v>14</v>
      </c>
      <c r="E1126" s="34" t="s">
        <v>555</v>
      </c>
      <c r="F1126" s="35">
        <v>909.4</v>
      </c>
      <c r="G1126" s="35">
        <v>909.4</v>
      </c>
      <c r="H1126" s="35">
        <v>381.98552999999998</v>
      </c>
      <c r="I1126" s="63">
        <v>0</v>
      </c>
      <c r="J1126" s="63">
        <v>0</v>
      </c>
      <c r="K1126" s="35">
        <v>0</v>
      </c>
      <c r="L1126" s="35">
        <v>0</v>
      </c>
      <c r="M1126" s="35">
        <v>811.09632999999997</v>
      </c>
      <c r="N1126" s="78">
        <f t="shared" si="552"/>
        <v>89.190271607653386</v>
      </c>
    </row>
    <row r="1127" spans="1:14" ht="63" x14ac:dyDescent="0.25">
      <c r="A1127" s="33" t="s">
        <v>101</v>
      </c>
      <c r="B1127" s="33" t="s">
        <v>1406</v>
      </c>
      <c r="C1127" s="33" t="s">
        <v>878</v>
      </c>
      <c r="D1127" s="33"/>
      <c r="E1127" s="34" t="s">
        <v>974</v>
      </c>
      <c r="F1127" s="35">
        <f t="shared" ref="F1127:M1128" si="566">F1128</f>
        <v>792.3</v>
      </c>
      <c r="G1127" s="35">
        <f t="shared" si="566"/>
        <v>792.3</v>
      </c>
      <c r="H1127" s="35">
        <f t="shared" si="566"/>
        <v>72.573740000000001</v>
      </c>
      <c r="I1127" s="63">
        <f t="shared" si="566"/>
        <v>0</v>
      </c>
      <c r="J1127" s="63">
        <f t="shared" si="566"/>
        <v>0</v>
      </c>
      <c r="K1127" s="35">
        <f t="shared" si="566"/>
        <v>0</v>
      </c>
      <c r="L1127" s="35">
        <f t="shared" si="566"/>
        <v>0</v>
      </c>
      <c r="M1127" s="35">
        <f t="shared" si="566"/>
        <v>101.39294</v>
      </c>
      <c r="N1127" s="78">
        <f t="shared" si="552"/>
        <v>12.797291430013885</v>
      </c>
    </row>
    <row r="1128" spans="1:14" ht="31.5" x14ac:dyDescent="0.25">
      <c r="A1128" s="33" t="s">
        <v>101</v>
      </c>
      <c r="B1128" s="33" t="s">
        <v>1406</v>
      </c>
      <c r="C1128" s="33" t="s">
        <v>878</v>
      </c>
      <c r="D1128" s="33" t="s">
        <v>18</v>
      </c>
      <c r="E1128" s="34" t="s">
        <v>552</v>
      </c>
      <c r="F1128" s="35">
        <f t="shared" si="566"/>
        <v>792.3</v>
      </c>
      <c r="G1128" s="35">
        <f t="shared" si="566"/>
        <v>792.3</v>
      </c>
      <c r="H1128" s="35">
        <f t="shared" si="566"/>
        <v>72.573740000000001</v>
      </c>
      <c r="I1128" s="63">
        <f t="shared" si="566"/>
        <v>0</v>
      </c>
      <c r="J1128" s="63">
        <f t="shared" si="566"/>
        <v>0</v>
      </c>
      <c r="K1128" s="35">
        <f t="shared" si="566"/>
        <v>0</v>
      </c>
      <c r="L1128" s="35">
        <f t="shared" si="566"/>
        <v>0</v>
      </c>
      <c r="M1128" s="35">
        <f t="shared" si="566"/>
        <v>101.39294</v>
      </c>
      <c r="N1128" s="78">
        <f t="shared" si="552"/>
        <v>12.797291430013885</v>
      </c>
    </row>
    <row r="1129" spans="1:14" ht="47.25" x14ac:dyDescent="0.25">
      <c r="A1129" s="33" t="s">
        <v>101</v>
      </c>
      <c r="B1129" s="33" t="s">
        <v>1406</v>
      </c>
      <c r="C1129" s="33" t="s">
        <v>878</v>
      </c>
      <c r="D1129" s="33" t="s">
        <v>14</v>
      </c>
      <c r="E1129" s="34" t="s">
        <v>555</v>
      </c>
      <c r="F1129" s="35">
        <v>792.3</v>
      </c>
      <c r="G1129" s="35">
        <v>792.3</v>
      </c>
      <c r="H1129" s="35">
        <v>72.573740000000001</v>
      </c>
      <c r="I1129" s="63">
        <v>0</v>
      </c>
      <c r="J1129" s="63">
        <v>0</v>
      </c>
      <c r="K1129" s="35">
        <v>0</v>
      </c>
      <c r="L1129" s="35">
        <v>0</v>
      </c>
      <c r="M1129" s="35">
        <v>101.39294</v>
      </c>
      <c r="N1129" s="78">
        <f t="shared" si="552"/>
        <v>12.797291430013885</v>
      </c>
    </row>
    <row r="1130" spans="1:14" s="22" customFormat="1" x14ac:dyDescent="0.25">
      <c r="A1130" s="25" t="s">
        <v>101</v>
      </c>
      <c r="B1130" s="25" t="s">
        <v>1138</v>
      </c>
      <c r="C1130" s="25"/>
      <c r="D1130" s="25"/>
      <c r="E1130" s="26" t="s">
        <v>1311</v>
      </c>
      <c r="F1130" s="27">
        <f>F1131+F1147</f>
        <v>1609.3</v>
      </c>
      <c r="G1130" s="27">
        <f>G1131+G1147</f>
        <v>10287.58613</v>
      </c>
      <c r="H1130" s="27">
        <f t="shared" ref="H1130:M1130" si="567">H1131+H1147</f>
        <v>9833.0511499999993</v>
      </c>
      <c r="I1130" s="61">
        <f t="shared" si="567"/>
        <v>8653.2983999999997</v>
      </c>
      <c r="J1130" s="61">
        <f t="shared" si="567"/>
        <v>8653.2983999999997</v>
      </c>
      <c r="K1130" s="27">
        <f t="shared" si="567"/>
        <v>0</v>
      </c>
      <c r="L1130" s="27">
        <f t="shared" si="567"/>
        <v>0</v>
      </c>
      <c r="M1130" s="27">
        <f t="shared" si="567"/>
        <v>10006.57422</v>
      </c>
      <c r="N1130" s="78">
        <f t="shared" si="552"/>
        <v>97.268436867026267</v>
      </c>
    </row>
    <row r="1131" spans="1:14" s="32" customFormat="1" x14ac:dyDescent="0.25">
      <c r="A1131" s="29" t="s">
        <v>101</v>
      </c>
      <c r="B1131" s="29" t="s">
        <v>1407</v>
      </c>
      <c r="C1131" s="29"/>
      <c r="D1131" s="29"/>
      <c r="E1131" s="30" t="s">
        <v>909</v>
      </c>
      <c r="F1131" s="31">
        <f>F1132+F1141</f>
        <v>1609.3</v>
      </c>
      <c r="G1131" s="31">
        <f>G1132+G1141</f>
        <v>1609.3</v>
      </c>
      <c r="H1131" s="31">
        <f t="shared" ref="H1131:M1131" si="568">H1132+H1141</f>
        <v>1154.7650199999998</v>
      </c>
      <c r="I1131" s="62">
        <f t="shared" si="568"/>
        <v>0</v>
      </c>
      <c r="J1131" s="62">
        <f t="shared" si="568"/>
        <v>0</v>
      </c>
      <c r="K1131" s="31">
        <f t="shared" si="568"/>
        <v>0</v>
      </c>
      <c r="L1131" s="31">
        <f t="shared" si="568"/>
        <v>0</v>
      </c>
      <c r="M1131" s="31">
        <f t="shared" si="568"/>
        <v>1328.28809</v>
      </c>
      <c r="N1131" s="79">
        <f t="shared" si="552"/>
        <v>82.538252035046298</v>
      </c>
    </row>
    <row r="1132" spans="1:14" ht="31.5" x14ac:dyDescent="0.25">
      <c r="A1132" s="33" t="s">
        <v>101</v>
      </c>
      <c r="B1132" s="33" t="s">
        <v>1407</v>
      </c>
      <c r="C1132" s="33" t="s">
        <v>790</v>
      </c>
      <c r="D1132" s="33"/>
      <c r="E1132" s="34" t="s">
        <v>1227</v>
      </c>
      <c r="F1132" s="35">
        <f t="shared" ref="F1132:M1133" si="569">F1133</f>
        <v>931.69999999999993</v>
      </c>
      <c r="G1132" s="35">
        <f t="shared" si="569"/>
        <v>931.69999999999993</v>
      </c>
      <c r="H1132" s="35">
        <f t="shared" si="569"/>
        <v>646.56201999999996</v>
      </c>
      <c r="I1132" s="63">
        <f t="shared" si="569"/>
        <v>0</v>
      </c>
      <c r="J1132" s="63">
        <f t="shared" si="569"/>
        <v>0</v>
      </c>
      <c r="K1132" s="35">
        <f t="shared" si="569"/>
        <v>0</v>
      </c>
      <c r="L1132" s="35">
        <f t="shared" si="569"/>
        <v>0</v>
      </c>
      <c r="M1132" s="35">
        <f t="shared" si="569"/>
        <v>650.68808999999999</v>
      </c>
      <c r="N1132" s="78">
        <f t="shared" si="552"/>
        <v>69.838798969625415</v>
      </c>
    </row>
    <row r="1133" spans="1:14" ht="31.5" x14ac:dyDescent="0.25">
      <c r="A1133" s="33" t="s">
        <v>101</v>
      </c>
      <c r="B1133" s="33" t="s">
        <v>1407</v>
      </c>
      <c r="C1133" s="33" t="s">
        <v>791</v>
      </c>
      <c r="D1133" s="33"/>
      <c r="E1133" s="34" t="s">
        <v>913</v>
      </c>
      <c r="F1133" s="35">
        <f t="shared" si="569"/>
        <v>931.69999999999993</v>
      </c>
      <c r="G1133" s="35">
        <f t="shared" si="569"/>
        <v>931.69999999999993</v>
      </c>
      <c r="H1133" s="35">
        <f t="shared" si="569"/>
        <v>646.56201999999996</v>
      </c>
      <c r="I1133" s="63">
        <f t="shared" si="569"/>
        <v>0</v>
      </c>
      <c r="J1133" s="63">
        <f t="shared" si="569"/>
        <v>0</v>
      </c>
      <c r="K1133" s="35">
        <f t="shared" si="569"/>
        <v>0</v>
      </c>
      <c r="L1133" s="35">
        <f t="shared" si="569"/>
        <v>0</v>
      </c>
      <c r="M1133" s="35">
        <f t="shared" si="569"/>
        <v>650.68808999999999</v>
      </c>
      <c r="N1133" s="78">
        <f t="shared" si="552"/>
        <v>69.838798969625415</v>
      </c>
    </row>
    <row r="1134" spans="1:14" ht="47.25" x14ac:dyDescent="0.25">
      <c r="A1134" s="33" t="s">
        <v>101</v>
      </c>
      <c r="B1134" s="33" t="s">
        <v>1407</v>
      </c>
      <c r="C1134" s="33" t="s">
        <v>881</v>
      </c>
      <c r="D1134" s="33"/>
      <c r="E1134" s="34" t="s">
        <v>925</v>
      </c>
      <c r="F1134" s="35">
        <f>F1135+F1138</f>
        <v>931.69999999999993</v>
      </c>
      <c r="G1134" s="35">
        <f>G1135+G1138</f>
        <v>931.69999999999993</v>
      </c>
      <c r="H1134" s="35">
        <f t="shared" ref="H1134:M1134" si="570">H1135+H1138</f>
        <v>646.56201999999996</v>
      </c>
      <c r="I1134" s="63">
        <f t="shared" si="570"/>
        <v>0</v>
      </c>
      <c r="J1134" s="63">
        <f t="shared" si="570"/>
        <v>0</v>
      </c>
      <c r="K1134" s="35">
        <f t="shared" si="570"/>
        <v>0</v>
      </c>
      <c r="L1134" s="35">
        <f t="shared" si="570"/>
        <v>0</v>
      </c>
      <c r="M1134" s="35">
        <f t="shared" si="570"/>
        <v>650.68808999999999</v>
      </c>
      <c r="N1134" s="78">
        <f t="shared" si="552"/>
        <v>69.838798969625415</v>
      </c>
    </row>
    <row r="1135" spans="1:14" ht="47.25" x14ac:dyDescent="0.25">
      <c r="A1135" s="33" t="s">
        <v>101</v>
      </c>
      <c r="B1135" s="33" t="s">
        <v>1407</v>
      </c>
      <c r="C1135" s="33" t="s">
        <v>879</v>
      </c>
      <c r="D1135" s="33"/>
      <c r="E1135" s="34" t="s">
        <v>589</v>
      </c>
      <c r="F1135" s="35">
        <f t="shared" ref="F1135:M1136" si="571">F1136</f>
        <v>922.8</v>
      </c>
      <c r="G1135" s="35">
        <f t="shared" si="571"/>
        <v>922.8</v>
      </c>
      <c r="H1135" s="35">
        <f t="shared" si="571"/>
        <v>642.11302000000001</v>
      </c>
      <c r="I1135" s="63">
        <f t="shared" si="571"/>
        <v>0</v>
      </c>
      <c r="J1135" s="63">
        <f t="shared" si="571"/>
        <v>0</v>
      </c>
      <c r="K1135" s="35">
        <f t="shared" si="571"/>
        <v>0</v>
      </c>
      <c r="L1135" s="35">
        <f t="shared" si="571"/>
        <v>0</v>
      </c>
      <c r="M1135" s="35">
        <f t="shared" si="571"/>
        <v>641.78809000000001</v>
      </c>
      <c r="N1135" s="78">
        <f t="shared" si="552"/>
        <v>69.547907455570012</v>
      </c>
    </row>
    <row r="1136" spans="1:14" ht="31.5" x14ac:dyDescent="0.25">
      <c r="A1136" s="33" t="s">
        <v>101</v>
      </c>
      <c r="B1136" s="33" t="s">
        <v>1407</v>
      </c>
      <c r="C1136" s="33" t="s">
        <v>879</v>
      </c>
      <c r="D1136" s="33" t="s">
        <v>18</v>
      </c>
      <c r="E1136" s="34" t="s">
        <v>552</v>
      </c>
      <c r="F1136" s="35">
        <f t="shared" si="571"/>
        <v>922.8</v>
      </c>
      <c r="G1136" s="35">
        <f t="shared" si="571"/>
        <v>922.8</v>
      </c>
      <c r="H1136" s="35">
        <f t="shared" si="571"/>
        <v>642.11302000000001</v>
      </c>
      <c r="I1136" s="63">
        <f t="shared" si="571"/>
        <v>0</v>
      </c>
      <c r="J1136" s="63">
        <f t="shared" si="571"/>
        <v>0</v>
      </c>
      <c r="K1136" s="35">
        <f t="shared" si="571"/>
        <v>0</v>
      </c>
      <c r="L1136" s="35">
        <f t="shared" si="571"/>
        <v>0</v>
      </c>
      <c r="M1136" s="35">
        <f t="shared" si="571"/>
        <v>641.78809000000001</v>
      </c>
      <c r="N1136" s="78">
        <f t="shared" si="552"/>
        <v>69.547907455570012</v>
      </c>
    </row>
    <row r="1137" spans="1:14" x14ac:dyDescent="0.25">
      <c r="A1137" s="33" t="s">
        <v>101</v>
      </c>
      <c r="B1137" s="33" t="s">
        <v>1407</v>
      </c>
      <c r="C1137" s="33" t="s">
        <v>879</v>
      </c>
      <c r="D1137" s="33" t="s">
        <v>30</v>
      </c>
      <c r="E1137" s="34" t="s">
        <v>554</v>
      </c>
      <c r="F1137" s="35">
        <v>922.8</v>
      </c>
      <c r="G1137" s="35">
        <v>922.8</v>
      </c>
      <c r="H1137" s="35">
        <v>642.11302000000001</v>
      </c>
      <c r="I1137" s="63">
        <v>0</v>
      </c>
      <c r="J1137" s="63">
        <v>0</v>
      </c>
      <c r="K1137" s="35">
        <v>0</v>
      </c>
      <c r="L1137" s="35">
        <v>0</v>
      </c>
      <c r="M1137" s="35">
        <v>641.78809000000001</v>
      </c>
      <c r="N1137" s="78">
        <f t="shared" si="552"/>
        <v>69.547907455570012</v>
      </c>
    </row>
    <row r="1138" spans="1:14" x14ac:dyDescent="0.25">
      <c r="A1138" s="33" t="s">
        <v>101</v>
      </c>
      <c r="B1138" s="33" t="s">
        <v>1407</v>
      </c>
      <c r="C1138" s="33" t="s">
        <v>880</v>
      </c>
      <c r="D1138" s="33"/>
      <c r="E1138" s="34" t="s">
        <v>613</v>
      </c>
      <c r="F1138" s="35">
        <f t="shared" ref="F1138:M1139" si="572">F1139</f>
        <v>8.9</v>
      </c>
      <c r="G1138" s="35">
        <f t="shared" si="572"/>
        <v>8.9</v>
      </c>
      <c r="H1138" s="35">
        <f t="shared" si="572"/>
        <v>4.4489999999999998</v>
      </c>
      <c r="I1138" s="63">
        <f t="shared" si="572"/>
        <v>0</v>
      </c>
      <c r="J1138" s="63">
        <f t="shared" si="572"/>
        <v>0</v>
      </c>
      <c r="K1138" s="35">
        <f t="shared" si="572"/>
        <v>0</v>
      </c>
      <c r="L1138" s="35">
        <f t="shared" si="572"/>
        <v>0</v>
      </c>
      <c r="M1138" s="35">
        <f t="shared" si="572"/>
        <v>8.9</v>
      </c>
      <c r="N1138" s="78">
        <f t="shared" si="552"/>
        <v>100</v>
      </c>
    </row>
    <row r="1139" spans="1:14" ht="31.5" x14ac:dyDescent="0.25">
      <c r="A1139" s="33" t="s">
        <v>101</v>
      </c>
      <c r="B1139" s="33" t="s">
        <v>1407</v>
      </c>
      <c r="C1139" s="33" t="s">
        <v>880</v>
      </c>
      <c r="D1139" s="33" t="s">
        <v>18</v>
      </c>
      <c r="E1139" s="34" t="s">
        <v>552</v>
      </c>
      <c r="F1139" s="35">
        <f t="shared" si="572"/>
        <v>8.9</v>
      </c>
      <c r="G1139" s="35">
        <f t="shared" si="572"/>
        <v>8.9</v>
      </c>
      <c r="H1139" s="35">
        <f t="shared" si="572"/>
        <v>4.4489999999999998</v>
      </c>
      <c r="I1139" s="63">
        <f t="shared" si="572"/>
        <v>0</v>
      </c>
      <c r="J1139" s="63">
        <f t="shared" si="572"/>
        <v>0</v>
      </c>
      <c r="K1139" s="35">
        <f t="shared" si="572"/>
        <v>0</v>
      </c>
      <c r="L1139" s="35">
        <f t="shared" si="572"/>
        <v>0</v>
      </c>
      <c r="M1139" s="35">
        <f t="shared" si="572"/>
        <v>8.9</v>
      </c>
      <c r="N1139" s="78">
        <f t="shared" si="552"/>
        <v>100</v>
      </c>
    </row>
    <row r="1140" spans="1:14" x14ac:dyDescent="0.25">
      <c r="A1140" s="33" t="s">
        <v>101</v>
      </c>
      <c r="B1140" s="33" t="s">
        <v>1407</v>
      </c>
      <c r="C1140" s="33" t="s">
        <v>880</v>
      </c>
      <c r="D1140" s="33" t="s">
        <v>30</v>
      </c>
      <c r="E1140" s="34" t="s">
        <v>554</v>
      </c>
      <c r="F1140" s="35">
        <v>8.9</v>
      </c>
      <c r="G1140" s="35">
        <v>8.9</v>
      </c>
      <c r="H1140" s="35">
        <v>4.4489999999999998</v>
      </c>
      <c r="I1140" s="63">
        <v>0</v>
      </c>
      <c r="J1140" s="63">
        <v>0</v>
      </c>
      <c r="K1140" s="35">
        <v>0</v>
      </c>
      <c r="L1140" s="35">
        <v>0</v>
      </c>
      <c r="M1140" s="35">
        <v>8.9</v>
      </c>
      <c r="N1140" s="78">
        <f t="shared" si="552"/>
        <v>100</v>
      </c>
    </row>
    <row r="1141" spans="1:14" ht="31.5" x14ac:dyDescent="0.25">
      <c r="A1141" s="33" t="s">
        <v>101</v>
      </c>
      <c r="B1141" s="33" t="s">
        <v>1407</v>
      </c>
      <c r="C1141" s="33" t="s">
        <v>107</v>
      </c>
      <c r="D1141" s="33"/>
      <c r="E1141" s="34" t="s">
        <v>940</v>
      </c>
      <c r="F1141" s="35">
        <f t="shared" ref="F1141:M1145" si="573">F1142</f>
        <v>677.6</v>
      </c>
      <c r="G1141" s="35">
        <f t="shared" si="573"/>
        <v>677.6</v>
      </c>
      <c r="H1141" s="35">
        <f t="shared" si="573"/>
        <v>508.20299999999997</v>
      </c>
      <c r="I1141" s="63">
        <f t="shared" si="573"/>
        <v>0</v>
      </c>
      <c r="J1141" s="63">
        <f t="shared" si="573"/>
        <v>0</v>
      </c>
      <c r="K1141" s="35">
        <f t="shared" si="573"/>
        <v>0</v>
      </c>
      <c r="L1141" s="35">
        <f t="shared" si="573"/>
        <v>0</v>
      </c>
      <c r="M1141" s="35">
        <f t="shared" si="573"/>
        <v>677.6</v>
      </c>
      <c r="N1141" s="78">
        <f t="shared" si="552"/>
        <v>100</v>
      </c>
    </row>
    <row r="1142" spans="1:14" ht="31.5" x14ac:dyDescent="0.25">
      <c r="A1142" s="33" t="s">
        <v>101</v>
      </c>
      <c r="B1142" s="33" t="s">
        <v>1407</v>
      </c>
      <c r="C1142" s="33" t="s">
        <v>861</v>
      </c>
      <c r="D1142" s="33"/>
      <c r="E1142" s="34" t="s">
        <v>956</v>
      </c>
      <c r="F1142" s="35">
        <f t="shared" si="573"/>
        <v>677.6</v>
      </c>
      <c r="G1142" s="35">
        <f t="shared" si="573"/>
        <v>677.6</v>
      </c>
      <c r="H1142" s="35">
        <f t="shared" si="573"/>
        <v>508.20299999999997</v>
      </c>
      <c r="I1142" s="63">
        <f t="shared" si="573"/>
        <v>0</v>
      </c>
      <c r="J1142" s="63">
        <f t="shared" si="573"/>
        <v>0</v>
      </c>
      <c r="K1142" s="35">
        <f t="shared" si="573"/>
        <v>0</v>
      </c>
      <c r="L1142" s="35">
        <f t="shared" si="573"/>
        <v>0</v>
      </c>
      <c r="M1142" s="35">
        <f t="shared" si="573"/>
        <v>677.6</v>
      </c>
      <c r="N1142" s="78">
        <f t="shared" si="552"/>
        <v>100</v>
      </c>
    </row>
    <row r="1143" spans="1:14" ht="47.25" x14ac:dyDescent="0.25">
      <c r="A1143" s="33" t="s">
        <v>101</v>
      </c>
      <c r="B1143" s="33" t="s">
        <v>1407</v>
      </c>
      <c r="C1143" s="33" t="s">
        <v>862</v>
      </c>
      <c r="D1143" s="33"/>
      <c r="E1143" s="34" t="s">
        <v>957</v>
      </c>
      <c r="F1143" s="35">
        <f t="shared" si="573"/>
        <v>677.6</v>
      </c>
      <c r="G1143" s="35">
        <f t="shared" si="573"/>
        <v>677.6</v>
      </c>
      <c r="H1143" s="35">
        <f t="shared" si="573"/>
        <v>508.20299999999997</v>
      </c>
      <c r="I1143" s="63">
        <f t="shared" si="573"/>
        <v>0</v>
      </c>
      <c r="J1143" s="63">
        <f t="shared" si="573"/>
        <v>0</v>
      </c>
      <c r="K1143" s="35">
        <f t="shared" si="573"/>
        <v>0</v>
      </c>
      <c r="L1143" s="35">
        <f t="shared" si="573"/>
        <v>0</v>
      </c>
      <c r="M1143" s="35">
        <f t="shared" si="573"/>
        <v>677.6</v>
      </c>
      <c r="N1143" s="78">
        <f t="shared" si="552"/>
        <v>100</v>
      </c>
    </row>
    <row r="1144" spans="1:14" ht="47.25" x14ac:dyDescent="0.25">
      <c r="A1144" s="33" t="s">
        <v>101</v>
      </c>
      <c r="B1144" s="33" t="s">
        <v>1407</v>
      </c>
      <c r="C1144" s="33" t="s">
        <v>856</v>
      </c>
      <c r="D1144" s="33"/>
      <c r="E1144" s="34" t="s">
        <v>589</v>
      </c>
      <c r="F1144" s="35">
        <f t="shared" si="573"/>
        <v>677.6</v>
      </c>
      <c r="G1144" s="35">
        <f t="shared" si="573"/>
        <v>677.6</v>
      </c>
      <c r="H1144" s="35">
        <f t="shared" si="573"/>
        <v>508.20299999999997</v>
      </c>
      <c r="I1144" s="63">
        <f t="shared" si="573"/>
        <v>0</v>
      </c>
      <c r="J1144" s="63">
        <f t="shared" si="573"/>
        <v>0</v>
      </c>
      <c r="K1144" s="35">
        <f t="shared" si="573"/>
        <v>0</v>
      </c>
      <c r="L1144" s="35">
        <f t="shared" si="573"/>
        <v>0</v>
      </c>
      <c r="M1144" s="35">
        <f t="shared" si="573"/>
        <v>677.6</v>
      </c>
      <c r="N1144" s="78">
        <f t="shared" si="552"/>
        <v>100</v>
      </c>
    </row>
    <row r="1145" spans="1:14" ht="31.5" x14ac:dyDescent="0.25">
      <c r="A1145" s="33" t="s">
        <v>101</v>
      </c>
      <c r="B1145" s="33" t="s">
        <v>1407</v>
      </c>
      <c r="C1145" s="33" t="s">
        <v>856</v>
      </c>
      <c r="D1145" s="33" t="s">
        <v>18</v>
      </c>
      <c r="E1145" s="34" t="s">
        <v>552</v>
      </c>
      <c r="F1145" s="35">
        <f t="shared" si="573"/>
        <v>677.6</v>
      </c>
      <c r="G1145" s="35">
        <f t="shared" si="573"/>
        <v>677.6</v>
      </c>
      <c r="H1145" s="35">
        <f t="shared" si="573"/>
        <v>508.20299999999997</v>
      </c>
      <c r="I1145" s="63">
        <f t="shared" si="573"/>
        <v>0</v>
      </c>
      <c r="J1145" s="63">
        <f t="shared" si="573"/>
        <v>0</v>
      </c>
      <c r="K1145" s="35">
        <f t="shared" si="573"/>
        <v>0</v>
      </c>
      <c r="L1145" s="35">
        <f t="shared" si="573"/>
        <v>0</v>
      </c>
      <c r="M1145" s="35">
        <f t="shared" si="573"/>
        <v>677.6</v>
      </c>
      <c r="N1145" s="78">
        <f t="shared" si="552"/>
        <v>100</v>
      </c>
    </row>
    <row r="1146" spans="1:14" x14ac:dyDescent="0.25">
      <c r="A1146" s="33" t="s">
        <v>101</v>
      </c>
      <c r="B1146" s="33" t="s">
        <v>1407</v>
      </c>
      <c r="C1146" s="33" t="s">
        <v>856</v>
      </c>
      <c r="D1146" s="33" t="s">
        <v>30</v>
      </c>
      <c r="E1146" s="34" t="s">
        <v>554</v>
      </c>
      <c r="F1146" s="35">
        <v>677.6</v>
      </c>
      <c r="G1146" s="35">
        <v>677.6</v>
      </c>
      <c r="H1146" s="35">
        <v>508.20299999999997</v>
      </c>
      <c r="I1146" s="63">
        <v>0</v>
      </c>
      <c r="J1146" s="63">
        <v>0</v>
      </c>
      <c r="K1146" s="35">
        <v>0</v>
      </c>
      <c r="L1146" s="35">
        <v>0</v>
      </c>
      <c r="M1146" s="35">
        <v>677.6</v>
      </c>
      <c r="N1146" s="78">
        <f t="shared" si="552"/>
        <v>100</v>
      </c>
    </row>
    <row r="1147" spans="1:14" s="32" customFormat="1" x14ac:dyDescent="0.25">
      <c r="A1147" s="29" t="s">
        <v>101</v>
      </c>
      <c r="B1147" s="29" t="s">
        <v>1386</v>
      </c>
      <c r="C1147" s="29"/>
      <c r="D1147" s="29"/>
      <c r="E1147" s="30" t="s">
        <v>910</v>
      </c>
      <c r="F1147" s="31">
        <f t="shared" ref="F1147:M1153" si="574">F1148</f>
        <v>0</v>
      </c>
      <c r="G1147" s="35">
        <f t="shared" si="574"/>
        <v>8678.2861300000004</v>
      </c>
      <c r="H1147" s="31">
        <f t="shared" si="574"/>
        <v>8678.2861300000004</v>
      </c>
      <c r="I1147" s="62">
        <f t="shared" si="574"/>
        <v>8653.2983999999997</v>
      </c>
      <c r="J1147" s="62">
        <f t="shared" si="574"/>
        <v>8653.2983999999997</v>
      </c>
      <c r="K1147" s="31">
        <f t="shared" si="574"/>
        <v>0</v>
      </c>
      <c r="L1147" s="31">
        <f t="shared" si="574"/>
        <v>0</v>
      </c>
      <c r="M1147" s="31">
        <f t="shared" si="574"/>
        <v>8678.2861300000004</v>
      </c>
      <c r="N1147" s="79">
        <f t="shared" si="552"/>
        <v>100</v>
      </c>
    </row>
    <row r="1148" spans="1:14" ht="31.5" x14ac:dyDescent="0.25">
      <c r="A1148" s="33" t="s">
        <v>101</v>
      </c>
      <c r="B1148" s="33" t="s">
        <v>1386</v>
      </c>
      <c r="C1148" s="33" t="s">
        <v>1122</v>
      </c>
      <c r="D1148" s="33"/>
      <c r="E1148" s="34" t="s">
        <v>1885</v>
      </c>
      <c r="F1148" s="35">
        <f t="shared" si="574"/>
        <v>0</v>
      </c>
      <c r="G1148" s="35">
        <f t="shared" si="574"/>
        <v>8678.2861300000004</v>
      </c>
      <c r="H1148" s="35">
        <f t="shared" si="574"/>
        <v>8678.2861300000004</v>
      </c>
      <c r="I1148" s="63">
        <f t="shared" si="574"/>
        <v>8653.2983999999997</v>
      </c>
      <c r="J1148" s="63">
        <f t="shared" si="574"/>
        <v>8653.2983999999997</v>
      </c>
      <c r="K1148" s="35">
        <f t="shared" si="574"/>
        <v>0</v>
      </c>
      <c r="L1148" s="35">
        <f t="shared" si="574"/>
        <v>0</v>
      </c>
      <c r="M1148" s="35">
        <f t="shared" si="574"/>
        <v>8678.2861300000004</v>
      </c>
      <c r="N1148" s="78">
        <f t="shared" si="552"/>
        <v>100</v>
      </c>
    </row>
    <row r="1149" spans="1:14" x14ac:dyDescent="0.25">
      <c r="A1149" s="33" t="s">
        <v>101</v>
      </c>
      <c r="B1149" s="33" t="s">
        <v>1386</v>
      </c>
      <c r="C1149" s="33" t="s">
        <v>1123</v>
      </c>
      <c r="D1149" s="33"/>
      <c r="E1149" s="34" t="s">
        <v>1175</v>
      </c>
      <c r="F1149" s="35">
        <f>F1153+F1150</f>
        <v>0</v>
      </c>
      <c r="G1149" s="35">
        <f t="shared" ref="G1149" si="575">G1153+G1150</f>
        <v>8678.2861300000004</v>
      </c>
      <c r="H1149" s="35">
        <f t="shared" ref="H1149:M1149" si="576">H1153+H1150</f>
        <v>8678.2861300000004</v>
      </c>
      <c r="I1149" s="63">
        <f t="shared" si="576"/>
        <v>8653.2983999999997</v>
      </c>
      <c r="J1149" s="63">
        <f t="shared" si="576"/>
        <v>8653.2983999999997</v>
      </c>
      <c r="K1149" s="35">
        <f t="shared" si="576"/>
        <v>0</v>
      </c>
      <c r="L1149" s="35">
        <f t="shared" si="576"/>
        <v>0</v>
      </c>
      <c r="M1149" s="35">
        <f t="shared" si="576"/>
        <v>8678.2861300000004</v>
      </c>
      <c r="N1149" s="78">
        <f t="shared" si="552"/>
        <v>100</v>
      </c>
    </row>
    <row r="1150" spans="1:14" ht="47.25" x14ac:dyDescent="0.25">
      <c r="A1150" s="33" t="s">
        <v>101</v>
      </c>
      <c r="B1150" s="33" t="s">
        <v>1386</v>
      </c>
      <c r="C1150" s="33" t="s">
        <v>1863</v>
      </c>
      <c r="D1150" s="33"/>
      <c r="E1150" s="34" t="s">
        <v>1864</v>
      </c>
      <c r="F1150" s="35">
        <f>F1151</f>
        <v>0</v>
      </c>
      <c r="G1150" s="35">
        <f t="shared" ref="G1150:G1151" si="577">G1151</f>
        <v>24.987729999999999</v>
      </c>
      <c r="H1150" s="35">
        <f t="shared" ref="H1150:M1151" si="578">H1151</f>
        <v>24.987729999999999</v>
      </c>
      <c r="I1150" s="63">
        <f t="shared" si="578"/>
        <v>0</v>
      </c>
      <c r="J1150" s="63">
        <f t="shared" si="578"/>
        <v>0</v>
      </c>
      <c r="K1150" s="35">
        <f t="shared" si="578"/>
        <v>0</v>
      </c>
      <c r="L1150" s="35">
        <f t="shared" si="578"/>
        <v>0</v>
      </c>
      <c r="M1150" s="35">
        <f t="shared" si="578"/>
        <v>24.987729999999999</v>
      </c>
      <c r="N1150" s="78">
        <f t="shared" si="552"/>
        <v>100</v>
      </c>
    </row>
    <row r="1151" spans="1:14" x14ac:dyDescent="0.25">
      <c r="A1151" s="33" t="s">
        <v>101</v>
      </c>
      <c r="B1151" s="33" t="s">
        <v>1386</v>
      </c>
      <c r="C1151" s="33" t="s">
        <v>1863</v>
      </c>
      <c r="D1151" s="33" t="s">
        <v>1113</v>
      </c>
      <c r="E1151" s="34" t="s">
        <v>558</v>
      </c>
      <c r="F1151" s="35">
        <f>F1152</f>
        <v>0</v>
      </c>
      <c r="G1151" s="35">
        <f t="shared" si="577"/>
        <v>24.987729999999999</v>
      </c>
      <c r="H1151" s="35">
        <f t="shared" si="578"/>
        <v>24.987729999999999</v>
      </c>
      <c r="I1151" s="63">
        <f t="shared" si="578"/>
        <v>0</v>
      </c>
      <c r="J1151" s="63">
        <f t="shared" si="578"/>
        <v>0</v>
      </c>
      <c r="K1151" s="35">
        <f t="shared" si="578"/>
        <v>0</v>
      </c>
      <c r="L1151" s="35">
        <f t="shared" si="578"/>
        <v>0</v>
      </c>
      <c r="M1151" s="35">
        <f t="shared" si="578"/>
        <v>24.987729999999999</v>
      </c>
      <c r="N1151" s="78">
        <f t="shared" si="552"/>
        <v>100</v>
      </c>
    </row>
    <row r="1152" spans="1:14" x14ac:dyDescent="0.25">
      <c r="A1152" s="33" t="s">
        <v>101</v>
      </c>
      <c r="B1152" s="33" t="s">
        <v>1386</v>
      </c>
      <c r="C1152" s="33" t="s">
        <v>1863</v>
      </c>
      <c r="D1152" s="33" t="s">
        <v>1120</v>
      </c>
      <c r="E1152" s="34" t="s">
        <v>561</v>
      </c>
      <c r="F1152" s="35">
        <v>0</v>
      </c>
      <c r="G1152" s="35">
        <v>24.987729999999999</v>
      </c>
      <c r="H1152" s="35">
        <v>24.987729999999999</v>
      </c>
      <c r="I1152" s="63">
        <v>0</v>
      </c>
      <c r="J1152" s="63">
        <v>0</v>
      </c>
      <c r="K1152" s="35">
        <v>0</v>
      </c>
      <c r="L1152" s="35">
        <v>0</v>
      </c>
      <c r="M1152" s="35">
        <v>24.987729999999999</v>
      </c>
      <c r="N1152" s="78">
        <f t="shared" si="552"/>
        <v>100</v>
      </c>
    </row>
    <row r="1153" spans="1:14" ht="31.5" x14ac:dyDescent="0.25">
      <c r="A1153" s="33" t="s">
        <v>101</v>
      </c>
      <c r="B1153" s="33" t="s">
        <v>1386</v>
      </c>
      <c r="C1153" s="33" t="s">
        <v>1429</v>
      </c>
      <c r="D1153" s="33"/>
      <c r="E1153" s="34" t="s">
        <v>1430</v>
      </c>
      <c r="F1153" s="35">
        <f t="shared" ref="F1153:M1153" si="579">F1154</f>
        <v>0</v>
      </c>
      <c r="G1153" s="35">
        <f t="shared" si="574"/>
        <v>8653.2983999999997</v>
      </c>
      <c r="H1153" s="35">
        <f t="shared" si="579"/>
        <v>8653.2983999999997</v>
      </c>
      <c r="I1153" s="63">
        <f t="shared" si="579"/>
        <v>8653.2983999999997</v>
      </c>
      <c r="J1153" s="63">
        <f t="shared" si="579"/>
        <v>8653.2983999999997</v>
      </c>
      <c r="K1153" s="35">
        <f t="shared" si="579"/>
        <v>0</v>
      </c>
      <c r="L1153" s="35">
        <f t="shared" si="579"/>
        <v>0</v>
      </c>
      <c r="M1153" s="35">
        <f t="shared" si="579"/>
        <v>8653.2983999999997</v>
      </c>
      <c r="N1153" s="78">
        <f t="shared" si="552"/>
        <v>100</v>
      </c>
    </row>
    <row r="1154" spans="1:14" ht="31.5" x14ac:dyDescent="0.25">
      <c r="A1154" s="33" t="s">
        <v>101</v>
      </c>
      <c r="B1154" s="33" t="s">
        <v>1386</v>
      </c>
      <c r="C1154" s="33" t="s">
        <v>1429</v>
      </c>
      <c r="D1154" s="33" t="s">
        <v>18</v>
      </c>
      <c r="E1154" s="34" t="s">
        <v>552</v>
      </c>
      <c r="F1154" s="35">
        <f>F1155+F1156</f>
        <v>0</v>
      </c>
      <c r="G1154" s="35">
        <f>G1155+G1156</f>
        <v>8653.2983999999997</v>
      </c>
      <c r="H1154" s="35">
        <f t="shared" ref="H1154:M1154" si="580">H1155+H1156</f>
        <v>8653.2983999999997</v>
      </c>
      <c r="I1154" s="63">
        <f t="shared" si="580"/>
        <v>8653.2983999999997</v>
      </c>
      <c r="J1154" s="63">
        <f t="shared" si="580"/>
        <v>8653.2983999999997</v>
      </c>
      <c r="K1154" s="35">
        <f t="shared" si="580"/>
        <v>0</v>
      </c>
      <c r="L1154" s="35">
        <f t="shared" si="580"/>
        <v>0</v>
      </c>
      <c r="M1154" s="35">
        <f t="shared" si="580"/>
        <v>8653.2983999999997</v>
      </c>
      <c r="N1154" s="78">
        <f t="shared" si="552"/>
        <v>100</v>
      </c>
    </row>
    <row r="1155" spans="1:14" x14ac:dyDescent="0.25">
      <c r="A1155" s="33" t="s">
        <v>101</v>
      </c>
      <c r="B1155" s="33" t="s">
        <v>1386</v>
      </c>
      <c r="C1155" s="33" t="s">
        <v>1429</v>
      </c>
      <c r="D1155" s="33" t="s">
        <v>54</v>
      </c>
      <c r="E1155" s="34" t="s">
        <v>553</v>
      </c>
      <c r="F1155" s="35">
        <v>0</v>
      </c>
      <c r="G1155" s="35">
        <v>360.55410000000001</v>
      </c>
      <c r="H1155" s="35">
        <v>360.55410000000001</v>
      </c>
      <c r="I1155" s="63">
        <f>G1155</f>
        <v>360.55410000000001</v>
      </c>
      <c r="J1155" s="63">
        <f>H1155</f>
        <v>360.55410000000001</v>
      </c>
      <c r="K1155" s="35">
        <v>0</v>
      </c>
      <c r="L1155" s="35">
        <v>0</v>
      </c>
      <c r="M1155" s="35">
        <v>360.55410000000001</v>
      </c>
      <c r="N1155" s="78">
        <f t="shared" si="552"/>
        <v>100</v>
      </c>
    </row>
    <row r="1156" spans="1:14" x14ac:dyDescent="0.25">
      <c r="A1156" s="33" t="s">
        <v>101</v>
      </c>
      <c r="B1156" s="33" t="s">
        <v>1386</v>
      </c>
      <c r="C1156" s="33" t="s">
        <v>1429</v>
      </c>
      <c r="D1156" s="33" t="s">
        <v>30</v>
      </c>
      <c r="E1156" s="34" t="s">
        <v>554</v>
      </c>
      <c r="F1156" s="35">
        <v>0</v>
      </c>
      <c r="G1156" s="35">
        <v>8292.7443000000003</v>
      </c>
      <c r="H1156" s="35">
        <v>8292.7443000000003</v>
      </c>
      <c r="I1156" s="63">
        <f>G1156</f>
        <v>8292.7443000000003</v>
      </c>
      <c r="J1156" s="63">
        <f>H1156</f>
        <v>8292.7443000000003</v>
      </c>
      <c r="K1156" s="35">
        <v>0</v>
      </c>
      <c r="L1156" s="35">
        <v>0</v>
      </c>
      <c r="M1156" s="35">
        <v>8292.7443000000003</v>
      </c>
      <c r="N1156" s="78">
        <f t="shared" si="552"/>
        <v>100</v>
      </c>
    </row>
    <row r="1157" spans="1:14" s="22" customFormat="1" ht="18.75" customHeight="1" x14ac:dyDescent="0.25">
      <c r="A1157" s="25" t="s">
        <v>110</v>
      </c>
      <c r="B1157" s="25" t="s">
        <v>1387</v>
      </c>
      <c r="C1157" s="25"/>
      <c r="D1157" s="25"/>
      <c r="E1157" s="26" t="s">
        <v>477</v>
      </c>
      <c r="F1157" s="27">
        <f t="shared" ref="F1157:M1157" si="581">F1158+F1232+F1259+F1348+F1431+F1452+F1466+F1493+F1480</f>
        <v>550718.41099999996</v>
      </c>
      <c r="G1157" s="27">
        <f t="shared" si="581"/>
        <v>584307.47725999996</v>
      </c>
      <c r="H1157" s="27">
        <f t="shared" si="581"/>
        <v>396277.80093999999</v>
      </c>
      <c r="I1157" s="61">
        <f t="shared" si="581"/>
        <v>174309.00017000004</v>
      </c>
      <c r="J1157" s="61">
        <f t="shared" si="581"/>
        <v>130390.41337000001</v>
      </c>
      <c r="K1157" s="27">
        <f t="shared" si="581"/>
        <v>0</v>
      </c>
      <c r="L1157" s="27">
        <f t="shared" si="581"/>
        <v>0</v>
      </c>
      <c r="M1157" s="27">
        <f t="shared" si="581"/>
        <v>583371.39593999996</v>
      </c>
      <c r="N1157" s="79">
        <f t="shared" si="552"/>
        <v>99.839796450254312</v>
      </c>
    </row>
    <row r="1158" spans="1:14" s="22" customFormat="1" x14ac:dyDescent="0.25">
      <c r="A1158" s="25" t="s">
        <v>110</v>
      </c>
      <c r="B1158" s="25" t="s">
        <v>1105</v>
      </c>
      <c r="C1158" s="25"/>
      <c r="D1158" s="25"/>
      <c r="E1158" s="26" t="s">
        <v>498</v>
      </c>
      <c r="F1158" s="27">
        <f>F1159+F1185</f>
        <v>42782.34</v>
      </c>
      <c r="G1158" s="27">
        <f>G1159+G1185</f>
        <v>44057.402000000002</v>
      </c>
      <c r="H1158" s="27">
        <f t="shared" ref="H1158:M1158" si="582">H1159+H1185</f>
        <v>29670.031899999998</v>
      </c>
      <c r="I1158" s="61">
        <f t="shared" si="582"/>
        <v>1972.0429999999999</v>
      </c>
      <c r="J1158" s="61">
        <f t="shared" si="582"/>
        <v>1093.0999999999999</v>
      </c>
      <c r="K1158" s="27">
        <f t="shared" si="582"/>
        <v>0</v>
      </c>
      <c r="L1158" s="27">
        <f t="shared" si="582"/>
        <v>0</v>
      </c>
      <c r="M1158" s="27">
        <f t="shared" si="582"/>
        <v>43778.369860000006</v>
      </c>
      <c r="N1158" s="78">
        <f t="shared" si="552"/>
        <v>99.3666622920707</v>
      </c>
    </row>
    <row r="1159" spans="1:14" s="32" customFormat="1" ht="63" x14ac:dyDescent="0.25">
      <c r="A1159" s="29" t="s">
        <v>110</v>
      </c>
      <c r="B1159" s="29" t="s">
        <v>1408</v>
      </c>
      <c r="C1159" s="29"/>
      <c r="D1159" s="29"/>
      <c r="E1159" s="30" t="s">
        <v>510</v>
      </c>
      <c r="F1159" s="31">
        <f>F1160+F1173+F1168</f>
        <v>37422.6</v>
      </c>
      <c r="G1159" s="31">
        <f>G1160+G1173+G1168</f>
        <v>38007.700000000004</v>
      </c>
      <c r="H1159" s="31">
        <f t="shared" ref="H1159:M1159" si="583">H1160+H1173+H1168</f>
        <v>26173.014739999999</v>
      </c>
      <c r="I1159" s="62">
        <f t="shared" si="583"/>
        <v>1588.1</v>
      </c>
      <c r="J1159" s="62">
        <f t="shared" si="583"/>
        <v>1093.0999999999999</v>
      </c>
      <c r="K1159" s="31">
        <f t="shared" si="583"/>
        <v>0</v>
      </c>
      <c r="L1159" s="31">
        <f t="shared" si="583"/>
        <v>0</v>
      </c>
      <c r="M1159" s="31">
        <f t="shared" si="583"/>
        <v>37846.084710000003</v>
      </c>
      <c r="N1159" s="79">
        <f t="shared" si="552"/>
        <v>99.574782767702331</v>
      </c>
    </row>
    <row r="1160" spans="1:14" ht="47.25" x14ac:dyDescent="0.25">
      <c r="A1160" s="33" t="s">
        <v>110</v>
      </c>
      <c r="B1160" s="33" t="s">
        <v>1408</v>
      </c>
      <c r="C1160" s="33" t="s">
        <v>42</v>
      </c>
      <c r="D1160" s="33"/>
      <c r="E1160" s="34" t="s">
        <v>647</v>
      </c>
      <c r="F1160" s="35">
        <f t="shared" ref="F1160:M1162" si="584">F1161</f>
        <v>1588.1</v>
      </c>
      <c r="G1160" s="35">
        <f t="shared" si="584"/>
        <v>1588.1</v>
      </c>
      <c r="H1160" s="35">
        <f t="shared" si="584"/>
        <v>1093.0999999999999</v>
      </c>
      <c r="I1160" s="63">
        <f t="shared" si="584"/>
        <v>1588.1</v>
      </c>
      <c r="J1160" s="63">
        <f t="shared" si="584"/>
        <v>1093.0999999999999</v>
      </c>
      <c r="K1160" s="35">
        <f t="shared" si="584"/>
        <v>0</v>
      </c>
      <c r="L1160" s="35">
        <f t="shared" si="584"/>
        <v>0</v>
      </c>
      <c r="M1160" s="35">
        <f t="shared" si="584"/>
        <v>1587.2182</v>
      </c>
      <c r="N1160" s="78">
        <f t="shared" si="552"/>
        <v>99.944474529311762</v>
      </c>
    </row>
    <row r="1161" spans="1:14" ht="31.5" x14ac:dyDescent="0.25">
      <c r="A1161" s="33" t="s">
        <v>110</v>
      </c>
      <c r="B1161" s="33" t="s">
        <v>1408</v>
      </c>
      <c r="C1161" s="33" t="s">
        <v>105</v>
      </c>
      <c r="D1161" s="33"/>
      <c r="E1161" s="34" t="s">
        <v>662</v>
      </c>
      <c r="F1161" s="35">
        <f t="shared" si="584"/>
        <v>1588.1</v>
      </c>
      <c r="G1161" s="35">
        <f t="shared" si="584"/>
        <v>1588.1</v>
      </c>
      <c r="H1161" s="35">
        <f t="shared" si="584"/>
        <v>1093.0999999999999</v>
      </c>
      <c r="I1161" s="63">
        <f t="shared" si="584"/>
        <v>1588.1</v>
      </c>
      <c r="J1161" s="63">
        <f t="shared" si="584"/>
        <v>1093.0999999999999</v>
      </c>
      <c r="K1161" s="35">
        <f t="shared" si="584"/>
        <v>0</v>
      </c>
      <c r="L1161" s="35">
        <f t="shared" si="584"/>
        <v>0</v>
      </c>
      <c r="M1161" s="35">
        <f t="shared" si="584"/>
        <v>1587.2182</v>
      </c>
      <c r="N1161" s="78">
        <f t="shared" si="552"/>
        <v>99.944474529311762</v>
      </c>
    </row>
    <row r="1162" spans="1:14" ht="63" x14ac:dyDescent="0.25">
      <c r="A1162" s="33" t="s">
        <v>110</v>
      </c>
      <c r="B1162" s="33" t="s">
        <v>1408</v>
      </c>
      <c r="C1162" s="33" t="s">
        <v>114</v>
      </c>
      <c r="D1162" s="33"/>
      <c r="E1162" s="34" t="s">
        <v>663</v>
      </c>
      <c r="F1162" s="35">
        <f t="shared" si="584"/>
        <v>1588.1</v>
      </c>
      <c r="G1162" s="35">
        <f t="shared" si="584"/>
        <v>1588.1</v>
      </c>
      <c r="H1162" s="35">
        <f t="shared" si="584"/>
        <v>1093.0999999999999</v>
      </c>
      <c r="I1162" s="63">
        <f t="shared" si="584"/>
        <v>1588.1</v>
      </c>
      <c r="J1162" s="63">
        <f t="shared" si="584"/>
        <v>1093.0999999999999</v>
      </c>
      <c r="K1162" s="35">
        <f t="shared" si="584"/>
        <v>0</v>
      </c>
      <c r="L1162" s="35">
        <f t="shared" si="584"/>
        <v>0</v>
      </c>
      <c r="M1162" s="35">
        <f t="shared" si="584"/>
        <v>1587.2182</v>
      </c>
      <c r="N1162" s="78">
        <f t="shared" ref="N1162:N1225" si="585">M1162/G1162*100</f>
        <v>99.944474529311762</v>
      </c>
    </row>
    <row r="1163" spans="1:14" ht="31.5" x14ac:dyDescent="0.25">
      <c r="A1163" s="33" t="s">
        <v>110</v>
      </c>
      <c r="B1163" s="33" t="s">
        <v>1408</v>
      </c>
      <c r="C1163" s="33" t="s">
        <v>111</v>
      </c>
      <c r="D1163" s="33"/>
      <c r="E1163" s="34" t="s">
        <v>664</v>
      </c>
      <c r="F1163" s="35">
        <f>F1164+F1166</f>
        <v>1588.1</v>
      </c>
      <c r="G1163" s="35">
        <f>G1164+G1166</f>
        <v>1588.1</v>
      </c>
      <c r="H1163" s="35">
        <f t="shared" ref="H1163:M1163" si="586">H1164+H1166</f>
        <v>1093.0999999999999</v>
      </c>
      <c r="I1163" s="63">
        <f t="shared" si="586"/>
        <v>1588.1</v>
      </c>
      <c r="J1163" s="63">
        <f t="shared" si="586"/>
        <v>1093.0999999999999</v>
      </c>
      <c r="K1163" s="35">
        <f t="shared" si="586"/>
        <v>0</v>
      </c>
      <c r="L1163" s="35">
        <f t="shared" si="586"/>
        <v>0</v>
      </c>
      <c r="M1163" s="35">
        <f t="shared" si="586"/>
        <v>1587.2182</v>
      </c>
      <c r="N1163" s="78">
        <f t="shared" si="585"/>
        <v>99.944474529311762</v>
      </c>
    </row>
    <row r="1164" spans="1:14" ht="78.75" x14ac:dyDescent="0.25">
      <c r="A1164" s="33" t="s">
        <v>110</v>
      </c>
      <c r="B1164" s="33" t="s">
        <v>1408</v>
      </c>
      <c r="C1164" s="33" t="s">
        <v>111</v>
      </c>
      <c r="D1164" s="33" t="s">
        <v>1118</v>
      </c>
      <c r="E1164" s="34" t="s">
        <v>539</v>
      </c>
      <c r="F1164" s="35">
        <f t="shared" ref="F1164:M1164" si="587">F1165</f>
        <v>1542.5</v>
      </c>
      <c r="G1164" s="35">
        <f t="shared" si="587"/>
        <v>1542.5</v>
      </c>
      <c r="H1164" s="35">
        <f t="shared" si="587"/>
        <v>1060.3</v>
      </c>
      <c r="I1164" s="63">
        <f t="shared" si="587"/>
        <v>1542.5</v>
      </c>
      <c r="J1164" s="63">
        <f t="shared" si="587"/>
        <v>1060.3</v>
      </c>
      <c r="K1164" s="35">
        <f t="shared" si="587"/>
        <v>0</v>
      </c>
      <c r="L1164" s="35">
        <f t="shared" si="587"/>
        <v>0</v>
      </c>
      <c r="M1164" s="35">
        <f t="shared" si="587"/>
        <v>1541.6187199999999</v>
      </c>
      <c r="N1164" s="78">
        <f t="shared" si="585"/>
        <v>99.942866774716364</v>
      </c>
    </row>
    <row r="1165" spans="1:14" ht="31.5" x14ac:dyDescent="0.25">
      <c r="A1165" s="33" t="s">
        <v>110</v>
      </c>
      <c r="B1165" s="33" t="s">
        <v>1408</v>
      </c>
      <c r="C1165" s="33" t="s">
        <v>111</v>
      </c>
      <c r="D1165" s="33" t="s">
        <v>1128</v>
      </c>
      <c r="E1165" s="34" t="s">
        <v>541</v>
      </c>
      <c r="F1165" s="35">
        <v>1542.5</v>
      </c>
      <c r="G1165" s="35">
        <v>1542.5</v>
      </c>
      <c r="H1165" s="35">
        <v>1060.3</v>
      </c>
      <c r="I1165" s="63">
        <f>G1165</f>
        <v>1542.5</v>
      </c>
      <c r="J1165" s="63">
        <f>H1165</f>
        <v>1060.3</v>
      </c>
      <c r="K1165" s="35">
        <v>0</v>
      </c>
      <c r="L1165" s="35">
        <v>0</v>
      </c>
      <c r="M1165" s="35">
        <v>1541.6187199999999</v>
      </c>
      <c r="N1165" s="78">
        <f t="shared" si="585"/>
        <v>99.942866774716364</v>
      </c>
    </row>
    <row r="1166" spans="1:14" ht="31.5" x14ac:dyDescent="0.25">
      <c r="A1166" s="33" t="s">
        <v>110</v>
      </c>
      <c r="B1166" s="33" t="s">
        <v>1408</v>
      </c>
      <c r="C1166" s="33" t="s">
        <v>111</v>
      </c>
      <c r="D1166" s="33" t="s">
        <v>1111</v>
      </c>
      <c r="E1166" s="34" t="s">
        <v>542</v>
      </c>
      <c r="F1166" s="35">
        <f t="shared" ref="F1166:M1166" si="588">F1167</f>
        <v>45.6</v>
      </c>
      <c r="G1166" s="35">
        <f t="shared" si="588"/>
        <v>45.6</v>
      </c>
      <c r="H1166" s="35">
        <f t="shared" si="588"/>
        <v>32.799999999999997</v>
      </c>
      <c r="I1166" s="63">
        <f t="shared" si="588"/>
        <v>45.6</v>
      </c>
      <c r="J1166" s="63">
        <f t="shared" si="588"/>
        <v>32.799999999999997</v>
      </c>
      <c r="K1166" s="35">
        <f t="shared" si="588"/>
        <v>0</v>
      </c>
      <c r="L1166" s="35">
        <f t="shared" si="588"/>
        <v>0</v>
      </c>
      <c r="M1166" s="35">
        <f t="shared" si="588"/>
        <v>45.59948</v>
      </c>
      <c r="N1166" s="78">
        <f t="shared" si="585"/>
        <v>99.998859649122807</v>
      </c>
    </row>
    <row r="1167" spans="1:14" ht="31.5" x14ac:dyDescent="0.25">
      <c r="A1167" s="33" t="s">
        <v>110</v>
      </c>
      <c r="B1167" s="33" t="s">
        <v>1408</v>
      </c>
      <c r="C1167" s="33" t="s">
        <v>111</v>
      </c>
      <c r="D1167" s="33" t="s">
        <v>1112</v>
      </c>
      <c r="E1167" s="34" t="s">
        <v>543</v>
      </c>
      <c r="F1167" s="35">
        <v>45.6</v>
      </c>
      <c r="G1167" s="35">
        <v>45.6</v>
      </c>
      <c r="H1167" s="35">
        <v>32.799999999999997</v>
      </c>
      <c r="I1167" s="63">
        <f>G1167</f>
        <v>45.6</v>
      </c>
      <c r="J1167" s="63">
        <f>H1167</f>
        <v>32.799999999999997</v>
      </c>
      <c r="K1167" s="35">
        <v>0</v>
      </c>
      <c r="L1167" s="35">
        <v>0</v>
      </c>
      <c r="M1167" s="35">
        <v>45.59948</v>
      </c>
      <c r="N1167" s="78">
        <f t="shared" si="585"/>
        <v>99.998859649122807</v>
      </c>
    </row>
    <row r="1168" spans="1:14" ht="31.5" x14ac:dyDescent="0.25">
      <c r="A1168" s="33" t="s">
        <v>110</v>
      </c>
      <c r="B1168" s="33" t="s">
        <v>1408</v>
      </c>
      <c r="C1168" s="33" t="s">
        <v>1122</v>
      </c>
      <c r="D1168" s="33"/>
      <c r="E1168" s="34" t="s">
        <v>1885</v>
      </c>
      <c r="F1168" s="35">
        <f t="shared" ref="F1168:M1171" si="589">F1169</f>
        <v>32</v>
      </c>
      <c r="G1168" s="35">
        <f t="shared" si="589"/>
        <v>32</v>
      </c>
      <c r="H1168" s="35">
        <f t="shared" si="589"/>
        <v>32</v>
      </c>
      <c r="I1168" s="63">
        <f t="shared" si="589"/>
        <v>0</v>
      </c>
      <c r="J1168" s="63">
        <f t="shared" si="589"/>
        <v>0</v>
      </c>
      <c r="K1168" s="35">
        <f t="shared" si="589"/>
        <v>0</v>
      </c>
      <c r="L1168" s="35">
        <f t="shared" si="589"/>
        <v>0</v>
      </c>
      <c r="M1168" s="35">
        <f t="shared" si="589"/>
        <v>32</v>
      </c>
      <c r="N1168" s="78">
        <f t="shared" si="585"/>
        <v>100</v>
      </c>
    </row>
    <row r="1169" spans="1:14" x14ac:dyDescent="0.25">
      <c r="A1169" s="33" t="s">
        <v>110</v>
      </c>
      <c r="B1169" s="33" t="s">
        <v>1408</v>
      </c>
      <c r="C1169" s="33" t="s">
        <v>1143</v>
      </c>
      <c r="D1169" s="33"/>
      <c r="E1169" s="34" t="s">
        <v>1270</v>
      </c>
      <c r="F1169" s="35">
        <f t="shared" si="589"/>
        <v>32</v>
      </c>
      <c r="G1169" s="35">
        <f t="shared" si="589"/>
        <v>32</v>
      </c>
      <c r="H1169" s="35">
        <f t="shared" si="589"/>
        <v>32</v>
      </c>
      <c r="I1169" s="63">
        <f t="shared" si="589"/>
        <v>0</v>
      </c>
      <c r="J1169" s="63">
        <f t="shared" si="589"/>
        <v>0</v>
      </c>
      <c r="K1169" s="35">
        <f t="shared" si="589"/>
        <v>0</v>
      </c>
      <c r="L1169" s="35">
        <f t="shared" si="589"/>
        <v>0</v>
      </c>
      <c r="M1169" s="35">
        <f t="shared" si="589"/>
        <v>32</v>
      </c>
      <c r="N1169" s="78">
        <f t="shared" si="585"/>
        <v>100</v>
      </c>
    </row>
    <row r="1170" spans="1:14" x14ac:dyDescent="0.25">
      <c r="A1170" s="33" t="s">
        <v>110</v>
      </c>
      <c r="B1170" s="33" t="s">
        <v>1408</v>
      </c>
      <c r="C1170" s="33" t="s">
        <v>1349</v>
      </c>
      <c r="D1170" s="33"/>
      <c r="E1170" s="34" t="s">
        <v>1350</v>
      </c>
      <c r="F1170" s="35">
        <f t="shared" si="589"/>
        <v>32</v>
      </c>
      <c r="G1170" s="35">
        <f t="shared" si="589"/>
        <v>32</v>
      </c>
      <c r="H1170" s="35">
        <f t="shared" si="589"/>
        <v>32</v>
      </c>
      <c r="I1170" s="63">
        <f t="shared" si="589"/>
        <v>0</v>
      </c>
      <c r="J1170" s="63">
        <f t="shared" si="589"/>
        <v>0</v>
      </c>
      <c r="K1170" s="35">
        <f t="shared" si="589"/>
        <v>0</v>
      </c>
      <c r="L1170" s="35">
        <f t="shared" si="589"/>
        <v>0</v>
      </c>
      <c r="M1170" s="35">
        <f t="shared" si="589"/>
        <v>32</v>
      </c>
      <c r="N1170" s="78">
        <f t="shared" si="585"/>
        <v>100</v>
      </c>
    </row>
    <row r="1171" spans="1:14" ht="31.5" x14ac:dyDescent="0.25">
      <c r="A1171" s="33" t="s">
        <v>110</v>
      </c>
      <c r="B1171" s="33" t="s">
        <v>1408</v>
      </c>
      <c r="C1171" s="33" t="s">
        <v>1349</v>
      </c>
      <c r="D1171" s="33" t="s">
        <v>1111</v>
      </c>
      <c r="E1171" s="34" t="s">
        <v>542</v>
      </c>
      <c r="F1171" s="35">
        <f t="shared" si="589"/>
        <v>32</v>
      </c>
      <c r="G1171" s="35">
        <f t="shared" si="589"/>
        <v>32</v>
      </c>
      <c r="H1171" s="35">
        <f t="shared" si="589"/>
        <v>32</v>
      </c>
      <c r="I1171" s="63">
        <f t="shared" si="589"/>
        <v>0</v>
      </c>
      <c r="J1171" s="63">
        <f t="shared" si="589"/>
        <v>0</v>
      </c>
      <c r="K1171" s="35">
        <f t="shared" si="589"/>
        <v>0</v>
      </c>
      <c r="L1171" s="35">
        <f t="shared" si="589"/>
        <v>0</v>
      </c>
      <c r="M1171" s="35">
        <f t="shared" si="589"/>
        <v>32</v>
      </c>
      <c r="N1171" s="78">
        <f t="shared" si="585"/>
        <v>100</v>
      </c>
    </row>
    <row r="1172" spans="1:14" ht="31.5" x14ac:dyDescent="0.25">
      <c r="A1172" s="33" t="s">
        <v>110</v>
      </c>
      <c r="B1172" s="33" t="s">
        <v>1408</v>
      </c>
      <c r="C1172" s="33" t="s">
        <v>1349</v>
      </c>
      <c r="D1172" s="33" t="s">
        <v>1112</v>
      </c>
      <c r="E1172" s="34" t="s">
        <v>543</v>
      </c>
      <c r="F1172" s="35">
        <v>32</v>
      </c>
      <c r="G1172" s="35">
        <v>32</v>
      </c>
      <c r="H1172" s="35">
        <v>32</v>
      </c>
      <c r="I1172" s="63">
        <v>0</v>
      </c>
      <c r="J1172" s="63">
        <v>0</v>
      </c>
      <c r="K1172" s="35">
        <v>0</v>
      </c>
      <c r="L1172" s="35">
        <v>0</v>
      </c>
      <c r="M1172" s="35">
        <v>32</v>
      </c>
      <c r="N1172" s="78">
        <f t="shared" si="585"/>
        <v>100</v>
      </c>
    </row>
    <row r="1173" spans="1:14" ht="31.5" x14ac:dyDescent="0.25">
      <c r="A1173" s="33" t="s">
        <v>110</v>
      </c>
      <c r="B1173" s="33" t="s">
        <v>1408</v>
      </c>
      <c r="C1173" s="33" t="s">
        <v>1125</v>
      </c>
      <c r="D1173" s="33"/>
      <c r="E1173" s="34" t="s">
        <v>1207</v>
      </c>
      <c r="F1173" s="35">
        <f t="shared" ref="F1173:M1173" si="590">F1174</f>
        <v>35802.5</v>
      </c>
      <c r="G1173" s="35">
        <f t="shared" si="590"/>
        <v>36387.600000000006</v>
      </c>
      <c r="H1173" s="35">
        <f t="shared" si="590"/>
        <v>25047.91474</v>
      </c>
      <c r="I1173" s="63">
        <f t="shared" si="590"/>
        <v>0</v>
      </c>
      <c r="J1173" s="63">
        <f t="shared" si="590"/>
        <v>0</v>
      </c>
      <c r="K1173" s="35">
        <f t="shared" si="590"/>
        <v>0</v>
      </c>
      <c r="L1173" s="35">
        <f t="shared" si="590"/>
        <v>0</v>
      </c>
      <c r="M1173" s="35">
        <f t="shared" si="590"/>
        <v>36226.86651</v>
      </c>
      <c r="N1173" s="78">
        <f t="shared" si="585"/>
        <v>99.558273999934016</v>
      </c>
    </row>
    <row r="1174" spans="1:14" ht="31.5" x14ac:dyDescent="0.25">
      <c r="A1174" s="33" t="s">
        <v>110</v>
      </c>
      <c r="B1174" s="33" t="s">
        <v>1408</v>
      </c>
      <c r="C1174" s="33" t="s">
        <v>115</v>
      </c>
      <c r="D1174" s="33"/>
      <c r="E1174" s="34" t="s">
        <v>1209</v>
      </c>
      <c r="F1174" s="35">
        <f>F1175+F1178</f>
        <v>35802.5</v>
      </c>
      <c r="G1174" s="35">
        <f>G1175+G1178</f>
        <v>36387.600000000006</v>
      </c>
      <c r="H1174" s="35">
        <f t="shared" ref="H1174:M1174" si="591">H1175+H1178</f>
        <v>25047.91474</v>
      </c>
      <c r="I1174" s="63">
        <f t="shared" si="591"/>
        <v>0</v>
      </c>
      <c r="J1174" s="63">
        <f t="shared" si="591"/>
        <v>0</v>
      </c>
      <c r="K1174" s="35">
        <f t="shared" si="591"/>
        <v>0</v>
      </c>
      <c r="L1174" s="35">
        <f t="shared" si="591"/>
        <v>0</v>
      </c>
      <c r="M1174" s="35">
        <f t="shared" si="591"/>
        <v>36226.86651</v>
      </c>
      <c r="N1174" s="78">
        <f t="shared" si="585"/>
        <v>99.558273999934016</v>
      </c>
    </row>
    <row r="1175" spans="1:14" ht="31.5" x14ac:dyDescent="0.25">
      <c r="A1175" s="33" t="s">
        <v>110</v>
      </c>
      <c r="B1175" s="33" t="s">
        <v>1408</v>
      </c>
      <c r="C1175" s="33" t="s">
        <v>112</v>
      </c>
      <c r="D1175" s="33"/>
      <c r="E1175" s="34" t="s">
        <v>1200</v>
      </c>
      <c r="F1175" s="35">
        <f t="shared" ref="F1175:M1176" si="592">F1176</f>
        <v>32597.200000000001</v>
      </c>
      <c r="G1175" s="35">
        <f t="shared" si="592"/>
        <v>33141.300000000003</v>
      </c>
      <c r="H1175" s="35">
        <f t="shared" si="592"/>
        <v>22887.51368</v>
      </c>
      <c r="I1175" s="63">
        <f t="shared" si="592"/>
        <v>0</v>
      </c>
      <c r="J1175" s="63">
        <f t="shared" si="592"/>
        <v>0</v>
      </c>
      <c r="K1175" s="35">
        <f t="shared" si="592"/>
        <v>0</v>
      </c>
      <c r="L1175" s="35">
        <f t="shared" si="592"/>
        <v>0</v>
      </c>
      <c r="M1175" s="35">
        <f t="shared" si="592"/>
        <v>32980.590389999998</v>
      </c>
      <c r="N1175" s="78">
        <f t="shared" si="585"/>
        <v>99.515077531659884</v>
      </c>
    </row>
    <row r="1176" spans="1:14" ht="78.75" x14ac:dyDescent="0.25">
      <c r="A1176" s="33" t="s">
        <v>110</v>
      </c>
      <c r="B1176" s="33" t="s">
        <v>1408</v>
      </c>
      <c r="C1176" s="33" t="s">
        <v>112</v>
      </c>
      <c r="D1176" s="33" t="s">
        <v>1118</v>
      </c>
      <c r="E1176" s="34" t="s">
        <v>539</v>
      </c>
      <c r="F1176" s="35">
        <f t="shared" si="592"/>
        <v>32597.200000000001</v>
      </c>
      <c r="G1176" s="35">
        <f t="shared" si="592"/>
        <v>33141.300000000003</v>
      </c>
      <c r="H1176" s="35">
        <f t="shared" si="592"/>
        <v>22887.51368</v>
      </c>
      <c r="I1176" s="63">
        <f t="shared" si="592"/>
        <v>0</v>
      </c>
      <c r="J1176" s="63">
        <f t="shared" si="592"/>
        <v>0</v>
      </c>
      <c r="K1176" s="35">
        <f t="shared" si="592"/>
        <v>0</v>
      </c>
      <c r="L1176" s="35">
        <f t="shared" si="592"/>
        <v>0</v>
      </c>
      <c r="M1176" s="35">
        <f t="shared" si="592"/>
        <v>32980.590389999998</v>
      </c>
      <c r="N1176" s="78">
        <f t="shared" si="585"/>
        <v>99.515077531659884</v>
      </c>
    </row>
    <row r="1177" spans="1:14" ht="31.5" x14ac:dyDescent="0.25">
      <c r="A1177" s="33" t="s">
        <v>110</v>
      </c>
      <c r="B1177" s="33" t="s">
        <v>1408</v>
      </c>
      <c r="C1177" s="33" t="s">
        <v>112</v>
      </c>
      <c r="D1177" s="33" t="s">
        <v>1128</v>
      </c>
      <c r="E1177" s="34" t="s">
        <v>541</v>
      </c>
      <c r="F1177" s="35">
        <f>31778.2+819</f>
        <v>32597.200000000001</v>
      </c>
      <c r="G1177" s="35">
        <v>33141.300000000003</v>
      </c>
      <c r="H1177" s="35">
        <v>22887.51368</v>
      </c>
      <c r="I1177" s="63">
        <v>0</v>
      </c>
      <c r="J1177" s="63">
        <v>0</v>
      </c>
      <c r="K1177" s="35">
        <v>0</v>
      </c>
      <c r="L1177" s="35">
        <v>0</v>
      </c>
      <c r="M1177" s="35">
        <v>32980.590389999998</v>
      </c>
      <c r="N1177" s="78">
        <f t="shared" si="585"/>
        <v>99.515077531659884</v>
      </c>
    </row>
    <row r="1178" spans="1:14" ht="31.5" x14ac:dyDescent="0.25">
      <c r="A1178" s="33" t="s">
        <v>110</v>
      </c>
      <c r="B1178" s="33" t="s">
        <v>1408</v>
      </c>
      <c r="C1178" s="33" t="s">
        <v>113</v>
      </c>
      <c r="D1178" s="33"/>
      <c r="E1178" s="34" t="s">
        <v>1201</v>
      </c>
      <c r="F1178" s="35">
        <f>F1179+F1181+F1183</f>
        <v>3205.2999999999997</v>
      </c>
      <c r="G1178" s="35">
        <f>G1179+G1181+G1183</f>
        <v>3246.3</v>
      </c>
      <c r="H1178" s="35">
        <f t="shared" ref="H1178:M1178" si="593">H1179+H1181+H1183</f>
        <v>2160.4010600000001</v>
      </c>
      <c r="I1178" s="63">
        <f t="shared" si="593"/>
        <v>0</v>
      </c>
      <c r="J1178" s="63">
        <f t="shared" si="593"/>
        <v>0</v>
      </c>
      <c r="K1178" s="35">
        <f t="shared" si="593"/>
        <v>0</v>
      </c>
      <c r="L1178" s="35">
        <f t="shared" si="593"/>
        <v>0</v>
      </c>
      <c r="M1178" s="35">
        <f t="shared" si="593"/>
        <v>3246.27612</v>
      </c>
      <c r="N1178" s="78">
        <f t="shared" si="585"/>
        <v>99.999264393309289</v>
      </c>
    </row>
    <row r="1179" spans="1:14" ht="78.75" x14ac:dyDescent="0.25">
      <c r="A1179" s="33" t="s">
        <v>110</v>
      </c>
      <c r="B1179" s="33" t="s">
        <v>1408</v>
      </c>
      <c r="C1179" s="33" t="s">
        <v>113</v>
      </c>
      <c r="D1179" s="33" t="s">
        <v>1118</v>
      </c>
      <c r="E1179" s="34" t="s">
        <v>539</v>
      </c>
      <c r="F1179" s="35">
        <f t="shared" ref="F1179:M1179" si="594">F1180</f>
        <v>3</v>
      </c>
      <c r="G1179" s="35">
        <f t="shared" si="594"/>
        <v>105.77352</v>
      </c>
      <c r="H1179" s="35">
        <f t="shared" si="594"/>
        <v>102.42225000000001</v>
      </c>
      <c r="I1179" s="63">
        <f t="shared" si="594"/>
        <v>0</v>
      </c>
      <c r="J1179" s="63">
        <f t="shared" si="594"/>
        <v>0</v>
      </c>
      <c r="K1179" s="35">
        <f t="shared" si="594"/>
        <v>0</v>
      </c>
      <c r="L1179" s="35">
        <f t="shared" si="594"/>
        <v>0</v>
      </c>
      <c r="M1179" s="35">
        <f t="shared" si="594"/>
        <v>105.77352</v>
      </c>
      <c r="N1179" s="78">
        <f t="shared" si="585"/>
        <v>100</v>
      </c>
    </row>
    <row r="1180" spans="1:14" ht="31.5" x14ac:dyDescent="0.25">
      <c r="A1180" s="33" t="s">
        <v>110</v>
      </c>
      <c r="B1180" s="33" t="s">
        <v>1408</v>
      </c>
      <c r="C1180" s="33" t="s">
        <v>113</v>
      </c>
      <c r="D1180" s="33" t="s">
        <v>1128</v>
      </c>
      <c r="E1180" s="34" t="s">
        <v>541</v>
      </c>
      <c r="F1180" s="35">
        <v>3</v>
      </c>
      <c r="G1180" s="35">
        <v>105.77352</v>
      </c>
      <c r="H1180" s="35">
        <v>102.42225000000001</v>
      </c>
      <c r="I1180" s="63">
        <v>0</v>
      </c>
      <c r="J1180" s="63">
        <v>0</v>
      </c>
      <c r="K1180" s="35">
        <v>0</v>
      </c>
      <c r="L1180" s="35">
        <v>0</v>
      </c>
      <c r="M1180" s="35">
        <v>105.77352</v>
      </c>
      <c r="N1180" s="78">
        <f t="shared" si="585"/>
        <v>100</v>
      </c>
    </row>
    <row r="1181" spans="1:14" ht="31.5" x14ac:dyDescent="0.25">
      <c r="A1181" s="33" t="s">
        <v>110</v>
      </c>
      <c r="B1181" s="33" t="s">
        <v>1408</v>
      </c>
      <c r="C1181" s="33" t="s">
        <v>113</v>
      </c>
      <c r="D1181" s="33" t="s">
        <v>1111</v>
      </c>
      <c r="E1181" s="34" t="s">
        <v>542</v>
      </c>
      <c r="F1181" s="35">
        <f t="shared" ref="F1181:M1181" si="595">F1182</f>
        <v>3201.7</v>
      </c>
      <c r="G1181" s="35">
        <f t="shared" si="595"/>
        <v>3140.39948</v>
      </c>
      <c r="H1181" s="35">
        <f t="shared" si="595"/>
        <v>2057.5038100000002</v>
      </c>
      <c r="I1181" s="63">
        <f t="shared" si="595"/>
        <v>0</v>
      </c>
      <c r="J1181" s="63">
        <f t="shared" si="595"/>
        <v>0</v>
      </c>
      <c r="K1181" s="35">
        <f t="shared" si="595"/>
        <v>0</v>
      </c>
      <c r="L1181" s="35">
        <f t="shared" si="595"/>
        <v>0</v>
      </c>
      <c r="M1181" s="35">
        <f t="shared" si="595"/>
        <v>3140.3755999999998</v>
      </c>
      <c r="N1181" s="78">
        <f t="shared" si="585"/>
        <v>99.999239587187802</v>
      </c>
    </row>
    <row r="1182" spans="1:14" ht="31.5" x14ac:dyDescent="0.25">
      <c r="A1182" s="33" t="s">
        <v>110</v>
      </c>
      <c r="B1182" s="33" t="s">
        <v>1408</v>
      </c>
      <c r="C1182" s="33" t="s">
        <v>113</v>
      </c>
      <c r="D1182" s="33" t="s">
        <v>1112</v>
      </c>
      <c r="E1182" s="34" t="s">
        <v>543</v>
      </c>
      <c r="F1182" s="35">
        <v>3201.7</v>
      </c>
      <c r="G1182" s="35">
        <v>3140.39948</v>
      </c>
      <c r="H1182" s="35">
        <v>2057.5038100000002</v>
      </c>
      <c r="I1182" s="63">
        <v>0</v>
      </c>
      <c r="J1182" s="63">
        <v>0</v>
      </c>
      <c r="K1182" s="35">
        <v>0</v>
      </c>
      <c r="L1182" s="35">
        <v>0</v>
      </c>
      <c r="M1182" s="35">
        <v>3140.3755999999998</v>
      </c>
      <c r="N1182" s="78">
        <f t="shared" si="585"/>
        <v>99.999239587187802</v>
      </c>
    </row>
    <row r="1183" spans="1:14" x14ac:dyDescent="0.25">
      <c r="A1183" s="33" t="s">
        <v>110</v>
      </c>
      <c r="B1183" s="33" t="s">
        <v>1408</v>
      </c>
      <c r="C1183" s="33" t="s">
        <v>113</v>
      </c>
      <c r="D1183" s="33" t="s">
        <v>1113</v>
      </c>
      <c r="E1183" s="34" t="s">
        <v>558</v>
      </c>
      <c r="F1183" s="35">
        <f t="shared" ref="F1183:M1183" si="596">F1184</f>
        <v>0.6</v>
      </c>
      <c r="G1183" s="35">
        <f t="shared" si="596"/>
        <v>0.127</v>
      </c>
      <c r="H1183" s="35">
        <f t="shared" si="596"/>
        <v>0.47499999999999998</v>
      </c>
      <c r="I1183" s="63">
        <f t="shared" si="596"/>
        <v>0</v>
      </c>
      <c r="J1183" s="63">
        <f t="shared" si="596"/>
        <v>0</v>
      </c>
      <c r="K1183" s="35">
        <f t="shared" si="596"/>
        <v>0</v>
      </c>
      <c r="L1183" s="35">
        <f t="shared" si="596"/>
        <v>0</v>
      </c>
      <c r="M1183" s="35">
        <f t="shared" si="596"/>
        <v>0.127</v>
      </c>
      <c r="N1183" s="78">
        <f t="shared" si="585"/>
        <v>100</v>
      </c>
    </row>
    <row r="1184" spans="1:14" x14ac:dyDescent="0.25">
      <c r="A1184" s="33" t="s">
        <v>110</v>
      </c>
      <c r="B1184" s="33" t="s">
        <v>1408</v>
      </c>
      <c r="C1184" s="33" t="s">
        <v>113</v>
      </c>
      <c r="D1184" s="33" t="s">
        <v>1120</v>
      </c>
      <c r="E1184" s="34" t="s">
        <v>561</v>
      </c>
      <c r="F1184" s="35">
        <v>0.6</v>
      </c>
      <c r="G1184" s="35">
        <v>0.127</v>
      </c>
      <c r="H1184" s="35">
        <v>0.47499999999999998</v>
      </c>
      <c r="I1184" s="63">
        <v>0</v>
      </c>
      <c r="J1184" s="63">
        <v>0</v>
      </c>
      <c r="K1184" s="35">
        <v>0</v>
      </c>
      <c r="L1184" s="35">
        <v>0</v>
      </c>
      <c r="M1184" s="35">
        <v>0.127</v>
      </c>
      <c r="N1184" s="78">
        <f t="shared" si="585"/>
        <v>100</v>
      </c>
    </row>
    <row r="1185" spans="1:15" s="32" customFormat="1" x14ac:dyDescent="0.25">
      <c r="A1185" s="29" t="s">
        <v>110</v>
      </c>
      <c r="B1185" s="29" t="s">
        <v>1384</v>
      </c>
      <c r="C1185" s="29"/>
      <c r="D1185" s="29"/>
      <c r="E1185" s="30" t="s">
        <v>514</v>
      </c>
      <c r="F1185" s="31">
        <f>F1186+F1227</f>
        <v>5359.74</v>
      </c>
      <c r="G1185" s="31">
        <f>G1186+G1227+G1222</f>
        <v>6049.7020000000002</v>
      </c>
      <c r="H1185" s="31">
        <f t="shared" ref="H1185:M1185" si="597">H1186+H1227+H1222</f>
        <v>3497.0171600000003</v>
      </c>
      <c r="I1185" s="62">
        <f t="shared" si="597"/>
        <v>383.94299999999998</v>
      </c>
      <c r="J1185" s="62">
        <f t="shared" si="597"/>
        <v>0</v>
      </c>
      <c r="K1185" s="31">
        <f t="shared" si="597"/>
        <v>0</v>
      </c>
      <c r="L1185" s="31">
        <f t="shared" si="597"/>
        <v>0</v>
      </c>
      <c r="M1185" s="31">
        <f t="shared" si="597"/>
        <v>5932.2851500000006</v>
      </c>
      <c r="N1185" s="79">
        <f t="shared" si="585"/>
        <v>98.059130019958019</v>
      </c>
    </row>
    <row r="1186" spans="1:15" x14ac:dyDescent="0.25">
      <c r="A1186" s="33" t="s">
        <v>110</v>
      </c>
      <c r="B1186" s="33" t="s">
        <v>1384</v>
      </c>
      <c r="C1186" s="33" t="s">
        <v>56</v>
      </c>
      <c r="D1186" s="33"/>
      <c r="E1186" s="34" t="s">
        <v>564</v>
      </c>
      <c r="F1186" s="35">
        <f>F1187+F1214</f>
        <v>5359.74</v>
      </c>
      <c r="G1186" s="35">
        <f>G1187+G1214</f>
        <v>5559.74</v>
      </c>
      <c r="H1186" s="35">
        <f t="shared" ref="H1186:M1186" si="598">H1187+H1214</f>
        <v>3390.9981600000001</v>
      </c>
      <c r="I1186" s="63">
        <f t="shared" si="598"/>
        <v>0</v>
      </c>
      <c r="J1186" s="63">
        <f t="shared" si="598"/>
        <v>0</v>
      </c>
      <c r="K1186" s="35">
        <f t="shared" si="598"/>
        <v>0</v>
      </c>
      <c r="L1186" s="35">
        <f t="shared" si="598"/>
        <v>0</v>
      </c>
      <c r="M1186" s="35">
        <f t="shared" si="598"/>
        <v>5442.3231500000002</v>
      </c>
      <c r="N1186" s="78">
        <f t="shared" si="585"/>
        <v>97.888087392575912</v>
      </c>
    </row>
    <row r="1187" spans="1:15" ht="31.5" x14ac:dyDescent="0.25">
      <c r="A1187" s="33" t="s">
        <v>110</v>
      </c>
      <c r="B1187" s="33" t="s">
        <v>1384</v>
      </c>
      <c r="C1187" s="33" t="s">
        <v>122</v>
      </c>
      <c r="D1187" s="33"/>
      <c r="E1187" s="34" t="s">
        <v>565</v>
      </c>
      <c r="F1187" s="35">
        <f>F1188+F1201+F1208</f>
        <v>5239.74</v>
      </c>
      <c r="G1187" s="35">
        <f>G1188+G1201+G1208</f>
        <v>5239.74</v>
      </c>
      <c r="H1187" s="35">
        <f t="shared" ref="H1187:M1187" si="599">H1188+H1201+H1208</f>
        <v>3120.9981600000001</v>
      </c>
      <c r="I1187" s="63">
        <f t="shared" si="599"/>
        <v>0</v>
      </c>
      <c r="J1187" s="63">
        <f t="shared" si="599"/>
        <v>0</v>
      </c>
      <c r="K1187" s="35">
        <f t="shared" si="599"/>
        <v>0</v>
      </c>
      <c r="L1187" s="35">
        <f t="shared" si="599"/>
        <v>0</v>
      </c>
      <c r="M1187" s="35">
        <f t="shared" si="599"/>
        <v>5122.3231500000002</v>
      </c>
      <c r="N1187" s="78">
        <f t="shared" si="585"/>
        <v>97.75910923061069</v>
      </c>
    </row>
    <row r="1188" spans="1:15" ht="63" x14ac:dyDescent="0.25">
      <c r="A1188" s="33" t="s">
        <v>110</v>
      </c>
      <c r="B1188" s="33" t="s">
        <v>1384</v>
      </c>
      <c r="C1188" s="33" t="s">
        <v>123</v>
      </c>
      <c r="D1188" s="33"/>
      <c r="E1188" s="34" t="s">
        <v>1249</v>
      </c>
      <c r="F1188" s="35">
        <f>F1189+F1192+F1195+F1198</f>
        <v>623.1</v>
      </c>
      <c r="G1188" s="35">
        <f>G1189+G1192+G1195+G1198</f>
        <v>623.1</v>
      </c>
      <c r="H1188" s="35">
        <f t="shared" ref="H1188:M1188" si="600">H1189+H1192+H1195+H1198</f>
        <v>442.39314999999999</v>
      </c>
      <c r="I1188" s="63">
        <f t="shared" si="600"/>
        <v>0</v>
      </c>
      <c r="J1188" s="63">
        <f t="shared" si="600"/>
        <v>0</v>
      </c>
      <c r="K1188" s="35">
        <f t="shared" si="600"/>
        <v>0</v>
      </c>
      <c r="L1188" s="35">
        <f t="shared" si="600"/>
        <v>0</v>
      </c>
      <c r="M1188" s="35">
        <f t="shared" si="600"/>
        <v>623.1</v>
      </c>
      <c r="N1188" s="78">
        <f t="shared" si="585"/>
        <v>100</v>
      </c>
    </row>
    <row r="1189" spans="1:15" ht="63" x14ac:dyDescent="0.25">
      <c r="A1189" s="33" t="s">
        <v>110</v>
      </c>
      <c r="B1189" s="33" t="s">
        <v>1384</v>
      </c>
      <c r="C1189" s="33" t="s">
        <v>116</v>
      </c>
      <c r="D1189" s="33"/>
      <c r="E1189" s="34" t="s">
        <v>1250</v>
      </c>
      <c r="F1189" s="35">
        <f t="shared" ref="F1189:M1190" si="601">F1190</f>
        <v>221</v>
      </c>
      <c r="G1189" s="35">
        <f t="shared" si="601"/>
        <v>221</v>
      </c>
      <c r="H1189" s="35">
        <f t="shared" si="601"/>
        <v>108.81815</v>
      </c>
      <c r="I1189" s="63">
        <f t="shared" si="601"/>
        <v>0</v>
      </c>
      <c r="J1189" s="63">
        <f t="shared" si="601"/>
        <v>0</v>
      </c>
      <c r="K1189" s="35">
        <f t="shared" si="601"/>
        <v>0</v>
      </c>
      <c r="L1189" s="35">
        <f t="shared" si="601"/>
        <v>0</v>
      </c>
      <c r="M1189" s="35">
        <f t="shared" si="601"/>
        <v>221</v>
      </c>
      <c r="N1189" s="78">
        <f t="shared" si="585"/>
        <v>100</v>
      </c>
    </row>
    <row r="1190" spans="1:15" ht="31.5" x14ac:dyDescent="0.25">
      <c r="A1190" s="33" t="s">
        <v>110</v>
      </c>
      <c r="B1190" s="33" t="s">
        <v>1384</v>
      </c>
      <c r="C1190" s="33" t="s">
        <v>116</v>
      </c>
      <c r="D1190" s="33" t="s">
        <v>1111</v>
      </c>
      <c r="E1190" s="34" t="s">
        <v>542</v>
      </c>
      <c r="F1190" s="35">
        <f t="shared" si="601"/>
        <v>221</v>
      </c>
      <c r="G1190" s="35">
        <f t="shared" si="601"/>
        <v>221</v>
      </c>
      <c r="H1190" s="35">
        <f t="shared" si="601"/>
        <v>108.81815</v>
      </c>
      <c r="I1190" s="63">
        <f t="shared" si="601"/>
        <v>0</v>
      </c>
      <c r="J1190" s="63">
        <f t="shared" si="601"/>
        <v>0</v>
      </c>
      <c r="K1190" s="35">
        <f t="shared" si="601"/>
        <v>0</v>
      </c>
      <c r="L1190" s="35">
        <f t="shared" si="601"/>
        <v>0</v>
      </c>
      <c r="M1190" s="35">
        <f t="shared" si="601"/>
        <v>221</v>
      </c>
      <c r="N1190" s="78">
        <f t="shared" si="585"/>
        <v>100</v>
      </c>
    </row>
    <row r="1191" spans="1:15" ht="31.5" x14ac:dyDescent="0.25">
      <c r="A1191" s="33" t="s">
        <v>110</v>
      </c>
      <c r="B1191" s="33" t="s">
        <v>1384</v>
      </c>
      <c r="C1191" s="33" t="s">
        <v>116</v>
      </c>
      <c r="D1191" s="33" t="s">
        <v>1112</v>
      </c>
      <c r="E1191" s="34" t="s">
        <v>543</v>
      </c>
      <c r="F1191" s="35">
        <v>221</v>
      </c>
      <c r="G1191" s="35">
        <v>221</v>
      </c>
      <c r="H1191" s="35">
        <v>108.81815</v>
      </c>
      <c r="I1191" s="63">
        <v>0</v>
      </c>
      <c r="J1191" s="63">
        <v>0</v>
      </c>
      <c r="K1191" s="35">
        <v>0</v>
      </c>
      <c r="L1191" s="35">
        <v>0</v>
      </c>
      <c r="M1191" s="35">
        <v>221</v>
      </c>
      <c r="N1191" s="78">
        <f t="shared" si="585"/>
        <v>100</v>
      </c>
    </row>
    <row r="1192" spans="1:15" ht="47.25" x14ac:dyDescent="0.25">
      <c r="A1192" s="33" t="s">
        <v>110</v>
      </c>
      <c r="B1192" s="33" t="s">
        <v>1384</v>
      </c>
      <c r="C1192" s="33" t="s">
        <v>117</v>
      </c>
      <c r="D1192" s="33"/>
      <c r="E1192" s="34" t="s">
        <v>567</v>
      </c>
      <c r="F1192" s="35">
        <f t="shared" ref="F1192:M1193" si="602">F1193</f>
        <v>274.10000000000002</v>
      </c>
      <c r="G1192" s="35">
        <f t="shared" si="602"/>
        <v>274.10000000000002</v>
      </c>
      <c r="H1192" s="35">
        <f t="shared" si="602"/>
        <v>205.57499999999999</v>
      </c>
      <c r="I1192" s="63">
        <f t="shared" si="602"/>
        <v>0</v>
      </c>
      <c r="J1192" s="63">
        <f t="shared" si="602"/>
        <v>0</v>
      </c>
      <c r="K1192" s="35">
        <f t="shared" si="602"/>
        <v>0</v>
      </c>
      <c r="L1192" s="35">
        <f t="shared" si="602"/>
        <v>0</v>
      </c>
      <c r="M1192" s="35">
        <f t="shared" si="602"/>
        <v>274.10000000000002</v>
      </c>
      <c r="N1192" s="78">
        <f t="shared" si="585"/>
        <v>100</v>
      </c>
    </row>
    <row r="1193" spans="1:15" ht="31.5" x14ac:dyDescent="0.25">
      <c r="A1193" s="33" t="s">
        <v>110</v>
      </c>
      <c r="B1193" s="33" t="s">
        <v>1384</v>
      </c>
      <c r="C1193" s="33" t="s">
        <v>117</v>
      </c>
      <c r="D1193" s="33" t="s">
        <v>18</v>
      </c>
      <c r="E1193" s="34" t="s">
        <v>552</v>
      </c>
      <c r="F1193" s="35">
        <f t="shared" si="602"/>
        <v>274.10000000000002</v>
      </c>
      <c r="G1193" s="35">
        <f t="shared" si="602"/>
        <v>274.10000000000002</v>
      </c>
      <c r="H1193" s="35">
        <f t="shared" si="602"/>
        <v>205.57499999999999</v>
      </c>
      <c r="I1193" s="63">
        <f t="shared" si="602"/>
        <v>0</v>
      </c>
      <c r="J1193" s="63">
        <f t="shared" si="602"/>
        <v>0</v>
      </c>
      <c r="K1193" s="35">
        <f t="shared" si="602"/>
        <v>0</v>
      </c>
      <c r="L1193" s="35">
        <f t="shared" si="602"/>
        <v>0</v>
      </c>
      <c r="M1193" s="35">
        <f t="shared" si="602"/>
        <v>274.10000000000002</v>
      </c>
      <c r="N1193" s="78">
        <f t="shared" si="585"/>
        <v>100</v>
      </c>
    </row>
    <row r="1194" spans="1:15" ht="47.25" x14ac:dyDescent="0.25">
      <c r="A1194" s="33" t="s">
        <v>110</v>
      </c>
      <c r="B1194" s="33" t="s">
        <v>1384</v>
      </c>
      <c r="C1194" s="33" t="s">
        <v>117</v>
      </c>
      <c r="D1194" s="33" t="s">
        <v>14</v>
      </c>
      <c r="E1194" s="34" t="s">
        <v>555</v>
      </c>
      <c r="F1194" s="35">
        <v>274.10000000000002</v>
      </c>
      <c r="G1194" s="35">
        <v>274.10000000000002</v>
      </c>
      <c r="H1194" s="35">
        <v>205.57499999999999</v>
      </c>
      <c r="I1194" s="63">
        <v>0</v>
      </c>
      <c r="J1194" s="63">
        <v>0</v>
      </c>
      <c r="K1194" s="35">
        <v>0</v>
      </c>
      <c r="L1194" s="35">
        <v>0</v>
      </c>
      <c r="M1194" s="35">
        <v>274.10000000000002</v>
      </c>
      <c r="N1194" s="78">
        <f t="shared" si="585"/>
        <v>100</v>
      </c>
    </row>
    <row r="1195" spans="1:15" ht="63" x14ac:dyDescent="0.25">
      <c r="A1195" s="33" t="s">
        <v>110</v>
      </c>
      <c r="B1195" s="33" t="s">
        <v>1384</v>
      </c>
      <c r="C1195" s="33" t="s">
        <v>118</v>
      </c>
      <c r="D1195" s="33"/>
      <c r="E1195" s="34" t="s">
        <v>568</v>
      </c>
      <c r="F1195" s="35">
        <f t="shared" ref="F1195:M1196" si="603">F1196</f>
        <v>128</v>
      </c>
      <c r="G1195" s="35">
        <f t="shared" si="603"/>
        <v>128</v>
      </c>
      <c r="H1195" s="35">
        <f t="shared" si="603"/>
        <v>128</v>
      </c>
      <c r="I1195" s="63">
        <f t="shared" si="603"/>
        <v>0</v>
      </c>
      <c r="J1195" s="63">
        <f t="shared" si="603"/>
        <v>0</v>
      </c>
      <c r="K1195" s="35">
        <f t="shared" si="603"/>
        <v>0</v>
      </c>
      <c r="L1195" s="35">
        <f t="shared" si="603"/>
        <v>0</v>
      </c>
      <c r="M1195" s="35">
        <f t="shared" si="603"/>
        <v>128</v>
      </c>
      <c r="N1195" s="78">
        <f t="shared" si="585"/>
        <v>100</v>
      </c>
    </row>
    <row r="1196" spans="1:15" ht="31.5" x14ac:dyDescent="0.25">
      <c r="A1196" s="33" t="s">
        <v>110</v>
      </c>
      <c r="B1196" s="33" t="s">
        <v>1384</v>
      </c>
      <c r="C1196" s="33" t="s">
        <v>118</v>
      </c>
      <c r="D1196" s="33" t="s">
        <v>18</v>
      </c>
      <c r="E1196" s="34" t="s">
        <v>552</v>
      </c>
      <c r="F1196" s="35">
        <f t="shared" si="603"/>
        <v>128</v>
      </c>
      <c r="G1196" s="35">
        <f t="shared" si="603"/>
        <v>128</v>
      </c>
      <c r="H1196" s="35">
        <f t="shared" si="603"/>
        <v>128</v>
      </c>
      <c r="I1196" s="63">
        <f t="shared" si="603"/>
        <v>0</v>
      </c>
      <c r="J1196" s="63">
        <f t="shared" si="603"/>
        <v>0</v>
      </c>
      <c r="K1196" s="35">
        <f t="shared" si="603"/>
        <v>0</v>
      </c>
      <c r="L1196" s="35">
        <f t="shared" si="603"/>
        <v>0</v>
      </c>
      <c r="M1196" s="35">
        <f t="shared" si="603"/>
        <v>128</v>
      </c>
      <c r="N1196" s="78">
        <f t="shared" si="585"/>
        <v>100</v>
      </c>
    </row>
    <row r="1197" spans="1:15" ht="47.25" x14ac:dyDescent="0.25">
      <c r="A1197" s="33" t="s">
        <v>110</v>
      </c>
      <c r="B1197" s="33" t="s">
        <v>1384</v>
      </c>
      <c r="C1197" s="33" t="s">
        <v>118</v>
      </c>
      <c r="D1197" s="33" t="s">
        <v>14</v>
      </c>
      <c r="E1197" s="34" t="s">
        <v>555</v>
      </c>
      <c r="F1197" s="35">
        <v>128</v>
      </c>
      <c r="G1197" s="35">
        <v>128</v>
      </c>
      <c r="H1197" s="35">
        <v>128</v>
      </c>
      <c r="I1197" s="63">
        <v>0</v>
      </c>
      <c r="J1197" s="63">
        <v>0</v>
      </c>
      <c r="K1197" s="35">
        <v>0</v>
      </c>
      <c r="L1197" s="35">
        <v>0</v>
      </c>
      <c r="M1197" s="35">
        <v>128</v>
      </c>
      <c r="N1197" s="78">
        <f t="shared" si="585"/>
        <v>100</v>
      </c>
    </row>
    <row r="1198" spans="1:15" ht="47.25" hidden="1" x14ac:dyDescent="0.25">
      <c r="A1198" s="33" t="s">
        <v>110</v>
      </c>
      <c r="B1198" s="33" t="s">
        <v>1384</v>
      </c>
      <c r="C1198" s="33" t="s">
        <v>1338</v>
      </c>
      <c r="D1198" s="33"/>
      <c r="E1198" s="34" t="s">
        <v>1340</v>
      </c>
      <c r="F1198" s="35">
        <f t="shared" ref="F1198:M1199" si="604">F1199</f>
        <v>0</v>
      </c>
      <c r="G1198" s="35">
        <f t="shared" si="604"/>
        <v>0</v>
      </c>
      <c r="H1198" s="35">
        <f t="shared" si="604"/>
        <v>0</v>
      </c>
      <c r="I1198" s="63">
        <f t="shared" si="604"/>
        <v>0</v>
      </c>
      <c r="J1198" s="63">
        <f t="shared" si="604"/>
        <v>0</v>
      </c>
      <c r="K1198" s="35">
        <f t="shared" si="604"/>
        <v>0</v>
      </c>
      <c r="L1198" s="35">
        <f t="shared" si="604"/>
        <v>0</v>
      </c>
      <c r="M1198" s="35">
        <f t="shared" si="604"/>
        <v>0</v>
      </c>
      <c r="N1198" s="78">
        <v>0</v>
      </c>
      <c r="O1198" s="22">
        <v>1</v>
      </c>
    </row>
    <row r="1199" spans="1:15" ht="31.5" hidden="1" x14ac:dyDescent="0.25">
      <c r="A1199" s="33" t="s">
        <v>110</v>
      </c>
      <c r="B1199" s="33" t="s">
        <v>1384</v>
      </c>
      <c r="C1199" s="33" t="s">
        <v>1338</v>
      </c>
      <c r="D1199" s="33" t="s">
        <v>18</v>
      </c>
      <c r="E1199" s="34" t="s">
        <v>552</v>
      </c>
      <c r="F1199" s="35">
        <f t="shared" si="604"/>
        <v>0</v>
      </c>
      <c r="G1199" s="35">
        <f t="shared" si="604"/>
        <v>0</v>
      </c>
      <c r="H1199" s="35">
        <f t="shared" si="604"/>
        <v>0</v>
      </c>
      <c r="I1199" s="63">
        <f t="shared" si="604"/>
        <v>0</v>
      </c>
      <c r="J1199" s="63">
        <f t="shared" si="604"/>
        <v>0</v>
      </c>
      <c r="K1199" s="35">
        <f t="shared" si="604"/>
        <v>0</v>
      </c>
      <c r="L1199" s="35">
        <f t="shared" si="604"/>
        <v>0</v>
      </c>
      <c r="M1199" s="35">
        <f t="shared" si="604"/>
        <v>0</v>
      </c>
      <c r="N1199" s="78">
        <v>0</v>
      </c>
      <c r="O1199" s="22">
        <v>1</v>
      </c>
    </row>
    <row r="1200" spans="1:15" ht="47.25" hidden="1" x14ac:dyDescent="0.25">
      <c r="A1200" s="33" t="s">
        <v>110</v>
      </c>
      <c r="B1200" s="33" t="s">
        <v>1384</v>
      </c>
      <c r="C1200" s="33" t="s">
        <v>1338</v>
      </c>
      <c r="D1200" s="33" t="s">
        <v>14</v>
      </c>
      <c r="E1200" s="34" t="s">
        <v>555</v>
      </c>
      <c r="F1200" s="35">
        <v>0</v>
      </c>
      <c r="G1200" s="35">
        <v>0</v>
      </c>
      <c r="H1200" s="35">
        <v>0</v>
      </c>
      <c r="I1200" s="63">
        <v>0</v>
      </c>
      <c r="J1200" s="63">
        <v>0</v>
      </c>
      <c r="K1200" s="35">
        <v>0</v>
      </c>
      <c r="L1200" s="35">
        <v>0</v>
      </c>
      <c r="M1200" s="35">
        <v>0</v>
      </c>
      <c r="N1200" s="78">
        <v>0</v>
      </c>
      <c r="O1200" s="22">
        <v>1</v>
      </c>
    </row>
    <row r="1201" spans="1:14" ht="63" x14ac:dyDescent="0.25">
      <c r="A1201" s="33" t="s">
        <v>110</v>
      </c>
      <c r="B1201" s="33" t="s">
        <v>1384</v>
      </c>
      <c r="C1201" s="33" t="s">
        <v>124</v>
      </c>
      <c r="D1201" s="33"/>
      <c r="E1201" s="34" t="s">
        <v>569</v>
      </c>
      <c r="F1201" s="35">
        <f>F1202+F1205</f>
        <v>1565.1399999999999</v>
      </c>
      <c r="G1201" s="35">
        <f>G1202+G1205</f>
        <v>1565.14</v>
      </c>
      <c r="H1201" s="35">
        <f t="shared" ref="H1201:M1201" si="605">H1202+H1205</f>
        <v>1199.5899999999999</v>
      </c>
      <c r="I1201" s="63">
        <f t="shared" si="605"/>
        <v>0</v>
      </c>
      <c r="J1201" s="63">
        <f t="shared" si="605"/>
        <v>0</v>
      </c>
      <c r="K1201" s="35">
        <f t="shared" si="605"/>
        <v>0</v>
      </c>
      <c r="L1201" s="35">
        <f t="shared" si="605"/>
        <v>0</v>
      </c>
      <c r="M1201" s="35">
        <f t="shared" si="605"/>
        <v>1565.14</v>
      </c>
      <c r="N1201" s="78">
        <f t="shared" si="585"/>
        <v>100</v>
      </c>
    </row>
    <row r="1202" spans="1:14" ht="31.5" x14ac:dyDescent="0.25">
      <c r="A1202" s="33" t="s">
        <v>110</v>
      </c>
      <c r="B1202" s="33" t="s">
        <v>1384</v>
      </c>
      <c r="C1202" s="33" t="s">
        <v>119</v>
      </c>
      <c r="D1202" s="33"/>
      <c r="E1202" s="34" t="s">
        <v>571</v>
      </c>
      <c r="F1202" s="35">
        <f t="shared" ref="F1202:M1203" si="606">F1203</f>
        <v>1462.1399999999999</v>
      </c>
      <c r="G1202" s="35">
        <f t="shared" si="606"/>
        <v>1462.14</v>
      </c>
      <c r="H1202" s="35">
        <f t="shared" si="606"/>
        <v>1096.5899999999999</v>
      </c>
      <c r="I1202" s="63">
        <f t="shared" si="606"/>
        <v>0</v>
      </c>
      <c r="J1202" s="63">
        <f t="shared" si="606"/>
        <v>0</v>
      </c>
      <c r="K1202" s="35">
        <f t="shared" si="606"/>
        <v>0</v>
      </c>
      <c r="L1202" s="35">
        <f t="shared" si="606"/>
        <v>0</v>
      </c>
      <c r="M1202" s="35">
        <f t="shared" si="606"/>
        <v>1462.14</v>
      </c>
      <c r="N1202" s="78">
        <f t="shared" si="585"/>
        <v>100</v>
      </c>
    </row>
    <row r="1203" spans="1:14" ht="31.5" x14ac:dyDescent="0.25">
      <c r="A1203" s="33" t="s">
        <v>110</v>
      </c>
      <c r="B1203" s="33" t="s">
        <v>1384</v>
      </c>
      <c r="C1203" s="33" t="s">
        <v>119</v>
      </c>
      <c r="D1203" s="33" t="s">
        <v>18</v>
      </c>
      <c r="E1203" s="34" t="s">
        <v>552</v>
      </c>
      <c r="F1203" s="35">
        <f t="shared" si="606"/>
        <v>1462.1399999999999</v>
      </c>
      <c r="G1203" s="35">
        <f t="shared" si="606"/>
        <v>1462.14</v>
      </c>
      <c r="H1203" s="35">
        <f t="shared" si="606"/>
        <v>1096.5899999999999</v>
      </c>
      <c r="I1203" s="63">
        <f t="shared" si="606"/>
        <v>0</v>
      </c>
      <c r="J1203" s="63">
        <f t="shared" si="606"/>
        <v>0</v>
      </c>
      <c r="K1203" s="35">
        <f t="shared" si="606"/>
        <v>0</v>
      </c>
      <c r="L1203" s="35">
        <f t="shared" si="606"/>
        <v>0</v>
      </c>
      <c r="M1203" s="35">
        <f t="shared" si="606"/>
        <v>1462.14</v>
      </c>
      <c r="N1203" s="78">
        <f t="shared" si="585"/>
        <v>100</v>
      </c>
    </row>
    <row r="1204" spans="1:14" ht="47.25" x14ac:dyDescent="0.25">
      <c r="A1204" s="33" t="s">
        <v>110</v>
      </c>
      <c r="B1204" s="33" t="s">
        <v>1384</v>
      </c>
      <c r="C1204" s="33" t="s">
        <v>119</v>
      </c>
      <c r="D1204" s="33" t="s">
        <v>14</v>
      </c>
      <c r="E1204" s="34" t="s">
        <v>555</v>
      </c>
      <c r="F1204" s="35">
        <f>1644.3-182.16</f>
        <v>1462.1399999999999</v>
      </c>
      <c r="G1204" s="35">
        <v>1462.14</v>
      </c>
      <c r="H1204" s="35">
        <v>1096.5899999999999</v>
      </c>
      <c r="I1204" s="63">
        <v>0</v>
      </c>
      <c r="J1204" s="63">
        <v>0</v>
      </c>
      <c r="K1204" s="35">
        <v>0</v>
      </c>
      <c r="L1204" s="35">
        <v>0</v>
      </c>
      <c r="M1204" s="35">
        <v>1462.14</v>
      </c>
      <c r="N1204" s="78">
        <f t="shared" si="585"/>
        <v>100</v>
      </c>
    </row>
    <row r="1205" spans="1:14" ht="31.5" x14ac:dyDescent="0.25">
      <c r="A1205" s="33" t="s">
        <v>110</v>
      </c>
      <c r="B1205" s="33" t="s">
        <v>1384</v>
      </c>
      <c r="C1205" s="33" t="s">
        <v>120</v>
      </c>
      <c r="D1205" s="33"/>
      <c r="E1205" s="34" t="s">
        <v>1378</v>
      </c>
      <c r="F1205" s="35">
        <f t="shared" ref="F1205:M1206" si="607">F1206</f>
        <v>103</v>
      </c>
      <c r="G1205" s="35">
        <f t="shared" si="607"/>
        <v>103</v>
      </c>
      <c r="H1205" s="35">
        <f t="shared" si="607"/>
        <v>103</v>
      </c>
      <c r="I1205" s="63">
        <f t="shared" si="607"/>
        <v>0</v>
      </c>
      <c r="J1205" s="63">
        <f t="shared" si="607"/>
        <v>0</v>
      </c>
      <c r="K1205" s="35">
        <f t="shared" si="607"/>
        <v>0</v>
      </c>
      <c r="L1205" s="35">
        <f t="shared" si="607"/>
        <v>0</v>
      </c>
      <c r="M1205" s="35">
        <f t="shared" si="607"/>
        <v>103</v>
      </c>
      <c r="N1205" s="78">
        <f t="shared" si="585"/>
        <v>100</v>
      </c>
    </row>
    <row r="1206" spans="1:14" ht="31.5" x14ac:dyDescent="0.25">
      <c r="A1206" s="33" t="s">
        <v>110</v>
      </c>
      <c r="B1206" s="33" t="s">
        <v>1384</v>
      </c>
      <c r="C1206" s="33" t="s">
        <v>120</v>
      </c>
      <c r="D1206" s="33" t="s">
        <v>18</v>
      </c>
      <c r="E1206" s="34" t="s">
        <v>552</v>
      </c>
      <c r="F1206" s="35">
        <f t="shared" si="607"/>
        <v>103</v>
      </c>
      <c r="G1206" s="35">
        <f t="shared" si="607"/>
        <v>103</v>
      </c>
      <c r="H1206" s="35">
        <f t="shared" si="607"/>
        <v>103</v>
      </c>
      <c r="I1206" s="63">
        <f t="shared" si="607"/>
        <v>0</v>
      </c>
      <c r="J1206" s="63">
        <f t="shared" si="607"/>
        <v>0</v>
      </c>
      <c r="K1206" s="35">
        <f t="shared" si="607"/>
        <v>0</v>
      </c>
      <c r="L1206" s="35">
        <f t="shared" si="607"/>
        <v>0</v>
      </c>
      <c r="M1206" s="35">
        <f t="shared" si="607"/>
        <v>103</v>
      </c>
      <c r="N1206" s="78">
        <f t="shared" si="585"/>
        <v>100</v>
      </c>
    </row>
    <row r="1207" spans="1:14" ht="47.25" x14ac:dyDescent="0.25">
      <c r="A1207" s="33" t="s">
        <v>110</v>
      </c>
      <c r="B1207" s="33" t="s">
        <v>1384</v>
      </c>
      <c r="C1207" s="33" t="s">
        <v>120</v>
      </c>
      <c r="D1207" s="33" t="s">
        <v>14</v>
      </c>
      <c r="E1207" s="34" t="s">
        <v>555</v>
      </c>
      <c r="F1207" s="35">
        <v>103</v>
      </c>
      <c r="G1207" s="35">
        <v>103</v>
      </c>
      <c r="H1207" s="35">
        <v>103</v>
      </c>
      <c r="I1207" s="63">
        <v>0</v>
      </c>
      <c r="J1207" s="63">
        <v>0</v>
      </c>
      <c r="K1207" s="35">
        <v>0</v>
      </c>
      <c r="L1207" s="35">
        <v>0</v>
      </c>
      <c r="M1207" s="35">
        <v>103</v>
      </c>
      <c r="N1207" s="78">
        <f t="shared" si="585"/>
        <v>100</v>
      </c>
    </row>
    <row r="1208" spans="1:14" ht="47.25" x14ac:dyDescent="0.25">
      <c r="A1208" s="33" t="s">
        <v>110</v>
      </c>
      <c r="B1208" s="33" t="s">
        <v>1384</v>
      </c>
      <c r="C1208" s="33" t="s">
        <v>125</v>
      </c>
      <c r="D1208" s="33"/>
      <c r="E1208" s="34" t="s">
        <v>572</v>
      </c>
      <c r="F1208" s="35">
        <f t="shared" ref="F1208:M1208" si="608">F1209</f>
        <v>3051.5</v>
      </c>
      <c r="G1208" s="35">
        <f t="shared" si="608"/>
        <v>3051.5</v>
      </c>
      <c r="H1208" s="35">
        <f t="shared" si="608"/>
        <v>1479.0150100000001</v>
      </c>
      <c r="I1208" s="63">
        <f t="shared" si="608"/>
        <v>0</v>
      </c>
      <c r="J1208" s="63">
        <f t="shared" si="608"/>
        <v>0</v>
      </c>
      <c r="K1208" s="35">
        <f t="shared" si="608"/>
        <v>0</v>
      </c>
      <c r="L1208" s="35">
        <f t="shared" si="608"/>
        <v>0</v>
      </c>
      <c r="M1208" s="35">
        <f t="shared" si="608"/>
        <v>2934.0831499999999</v>
      </c>
      <c r="N1208" s="78">
        <f t="shared" si="585"/>
        <v>96.152159593642466</v>
      </c>
    </row>
    <row r="1209" spans="1:14" ht="31.5" x14ac:dyDescent="0.25">
      <c r="A1209" s="33" t="s">
        <v>110</v>
      </c>
      <c r="B1209" s="33" t="s">
        <v>1384</v>
      </c>
      <c r="C1209" s="33" t="s">
        <v>121</v>
      </c>
      <c r="D1209" s="33"/>
      <c r="E1209" s="34" t="s">
        <v>573</v>
      </c>
      <c r="F1209" s="35">
        <f>F1210+F1212</f>
        <v>3051.5</v>
      </c>
      <c r="G1209" s="35">
        <f>G1210+G1212</f>
        <v>3051.5</v>
      </c>
      <c r="H1209" s="35">
        <f t="shared" ref="H1209:M1209" si="609">H1210+H1212</f>
        <v>1479.0150100000001</v>
      </c>
      <c r="I1209" s="63">
        <f t="shared" si="609"/>
        <v>0</v>
      </c>
      <c r="J1209" s="63">
        <f t="shared" si="609"/>
        <v>0</v>
      </c>
      <c r="K1209" s="35">
        <f t="shared" si="609"/>
        <v>0</v>
      </c>
      <c r="L1209" s="35">
        <f t="shared" si="609"/>
        <v>0</v>
      </c>
      <c r="M1209" s="35">
        <f t="shared" si="609"/>
        <v>2934.0831499999999</v>
      </c>
      <c r="N1209" s="78">
        <f t="shared" si="585"/>
        <v>96.152159593642466</v>
      </c>
    </row>
    <row r="1210" spans="1:14" ht="31.5" x14ac:dyDescent="0.25">
      <c r="A1210" s="33" t="s">
        <v>110</v>
      </c>
      <c r="B1210" s="33" t="s">
        <v>1384</v>
      </c>
      <c r="C1210" s="33" t="s">
        <v>121</v>
      </c>
      <c r="D1210" s="33" t="s">
        <v>1111</v>
      </c>
      <c r="E1210" s="34" t="s">
        <v>542</v>
      </c>
      <c r="F1210" s="35">
        <f t="shared" ref="F1210:M1210" si="610">F1211</f>
        <v>2951.8</v>
      </c>
      <c r="G1210" s="35">
        <f t="shared" si="610"/>
        <v>2951.8</v>
      </c>
      <c r="H1210" s="35">
        <f t="shared" si="610"/>
        <v>1404.2370100000001</v>
      </c>
      <c r="I1210" s="63">
        <f t="shared" si="610"/>
        <v>0</v>
      </c>
      <c r="J1210" s="63">
        <f t="shared" si="610"/>
        <v>0</v>
      </c>
      <c r="K1210" s="35">
        <f t="shared" si="610"/>
        <v>0</v>
      </c>
      <c r="L1210" s="35">
        <f t="shared" si="610"/>
        <v>0</v>
      </c>
      <c r="M1210" s="35">
        <f t="shared" si="610"/>
        <v>2834.64615</v>
      </c>
      <c r="N1210" s="78">
        <f t="shared" si="585"/>
        <v>96.031104749644285</v>
      </c>
    </row>
    <row r="1211" spans="1:14" ht="31.5" x14ac:dyDescent="0.25">
      <c r="A1211" s="33" t="s">
        <v>110</v>
      </c>
      <c r="B1211" s="33" t="s">
        <v>1384</v>
      </c>
      <c r="C1211" s="33" t="s">
        <v>121</v>
      </c>
      <c r="D1211" s="33" t="s">
        <v>1112</v>
      </c>
      <c r="E1211" s="34" t="s">
        <v>543</v>
      </c>
      <c r="F1211" s="35">
        <v>2951.8</v>
      </c>
      <c r="G1211" s="35">
        <v>2951.8</v>
      </c>
      <c r="H1211" s="35">
        <v>1404.2370100000001</v>
      </c>
      <c r="I1211" s="63">
        <v>0</v>
      </c>
      <c r="J1211" s="63">
        <v>0</v>
      </c>
      <c r="K1211" s="35">
        <v>0</v>
      </c>
      <c r="L1211" s="35">
        <v>0</v>
      </c>
      <c r="M1211" s="35">
        <v>2834.64615</v>
      </c>
      <c r="N1211" s="78">
        <f t="shared" si="585"/>
        <v>96.031104749644285</v>
      </c>
    </row>
    <row r="1212" spans="1:14" x14ac:dyDescent="0.25">
      <c r="A1212" s="33" t="s">
        <v>110</v>
      </c>
      <c r="B1212" s="33" t="s">
        <v>1384</v>
      </c>
      <c r="C1212" s="33" t="s">
        <v>121</v>
      </c>
      <c r="D1212" s="33" t="s">
        <v>1113</v>
      </c>
      <c r="E1212" s="34" t="s">
        <v>558</v>
      </c>
      <c r="F1212" s="35">
        <f t="shared" ref="F1212:M1212" si="611">F1213</f>
        <v>99.7</v>
      </c>
      <c r="G1212" s="35">
        <f t="shared" si="611"/>
        <v>99.7</v>
      </c>
      <c r="H1212" s="35">
        <f t="shared" si="611"/>
        <v>74.778000000000006</v>
      </c>
      <c r="I1212" s="63">
        <f t="shared" si="611"/>
        <v>0</v>
      </c>
      <c r="J1212" s="63">
        <f t="shared" si="611"/>
        <v>0</v>
      </c>
      <c r="K1212" s="35">
        <f t="shared" si="611"/>
        <v>0</v>
      </c>
      <c r="L1212" s="35">
        <f t="shared" si="611"/>
        <v>0</v>
      </c>
      <c r="M1212" s="35">
        <f t="shared" si="611"/>
        <v>99.436999999999998</v>
      </c>
      <c r="N1212" s="78">
        <f t="shared" si="585"/>
        <v>99.736208625877637</v>
      </c>
    </row>
    <row r="1213" spans="1:14" x14ac:dyDescent="0.25">
      <c r="A1213" s="33" t="s">
        <v>110</v>
      </c>
      <c r="B1213" s="33" t="s">
        <v>1384</v>
      </c>
      <c r="C1213" s="33" t="s">
        <v>121</v>
      </c>
      <c r="D1213" s="33" t="s">
        <v>1120</v>
      </c>
      <c r="E1213" s="34" t="s">
        <v>561</v>
      </c>
      <c r="F1213" s="35">
        <v>99.7</v>
      </c>
      <c r="G1213" s="35">
        <v>99.7</v>
      </c>
      <c r="H1213" s="35">
        <v>74.778000000000006</v>
      </c>
      <c r="I1213" s="63">
        <v>0</v>
      </c>
      <c r="J1213" s="63">
        <v>0</v>
      </c>
      <c r="K1213" s="35">
        <v>0</v>
      </c>
      <c r="L1213" s="35">
        <v>0</v>
      </c>
      <c r="M1213" s="35">
        <v>99.436999999999998</v>
      </c>
      <c r="N1213" s="78">
        <f t="shared" si="585"/>
        <v>99.736208625877637</v>
      </c>
    </row>
    <row r="1214" spans="1:14" ht="31.5" x14ac:dyDescent="0.25">
      <c r="A1214" s="33" t="s">
        <v>110</v>
      </c>
      <c r="B1214" s="33" t="s">
        <v>1384</v>
      </c>
      <c r="C1214" s="33" t="s">
        <v>57</v>
      </c>
      <c r="D1214" s="33"/>
      <c r="E1214" s="34" t="s">
        <v>574</v>
      </c>
      <c r="F1214" s="35">
        <f t="shared" ref="F1214:M1214" si="612">F1215</f>
        <v>120</v>
      </c>
      <c r="G1214" s="35">
        <f t="shared" si="612"/>
        <v>320</v>
      </c>
      <c r="H1214" s="35">
        <f t="shared" si="612"/>
        <v>270</v>
      </c>
      <c r="I1214" s="63">
        <f t="shared" si="612"/>
        <v>0</v>
      </c>
      <c r="J1214" s="63">
        <f t="shared" si="612"/>
        <v>0</v>
      </c>
      <c r="K1214" s="35">
        <f t="shared" si="612"/>
        <v>0</v>
      </c>
      <c r="L1214" s="35">
        <f t="shared" si="612"/>
        <v>0</v>
      </c>
      <c r="M1214" s="35">
        <f t="shared" si="612"/>
        <v>320</v>
      </c>
      <c r="N1214" s="78">
        <f t="shared" si="585"/>
        <v>100</v>
      </c>
    </row>
    <row r="1215" spans="1:14" ht="63" x14ac:dyDescent="0.25">
      <c r="A1215" s="33" t="s">
        <v>110</v>
      </c>
      <c r="B1215" s="33" t="s">
        <v>1384</v>
      </c>
      <c r="C1215" s="33" t="s">
        <v>58</v>
      </c>
      <c r="D1215" s="33"/>
      <c r="E1215" s="34" t="s">
        <v>575</v>
      </c>
      <c r="F1215" s="35">
        <f>F1216+F1219</f>
        <v>120</v>
      </c>
      <c r="G1215" s="35">
        <f>G1216+G1219</f>
        <v>320</v>
      </c>
      <c r="H1215" s="35">
        <f t="shared" ref="H1215:M1215" si="613">H1216+H1219</f>
        <v>270</v>
      </c>
      <c r="I1215" s="63">
        <f t="shared" si="613"/>
        <v>0</v>
      </c>
      <c r="J1215" s="63">
        <f t="shared" si="613"/>
        <v>0</v>
      </c>
      <c r="K1215" s="35">
        <f t="shared" si="613"/>
        <v>0</v>
      </c>
      <c r="L1215" s="35">
        <f t="shared" si="613"/>
        <v>0</v>
      </c>
      <c r="M1215" s="35">
        <f t="shared" si="613"/>
        <v>320</v>
      </c>
      <c r="N1215" s="78">
        <f t="shared" si="585"/>
        <v>100</v>
      </c>
    </row>
    <row r="1216" spans="1:14" ht="78.75" x14ac:dyDescent="0.25">
      <c r="A1216" s="33" t="s">
        <v>110</v>
      </c>
      <c r="B1216" s="33" t="s">
        <v>1384</v>
      </c>
      <c r="C1216" s="33" t="s">
        <v>73</v>
      </c>
      <c r="D1216" s="33"/>
      <c r="E1216" s="34" t="s">
        <v>576</v>
      </c>
      <c r="F1216" s="35">
        <f t="shared" ref="F1216:M1217" si="614">F1217</f>
        <v>25</v>
      </c>
      <c r="G1216" s="35">
        <f t="shared" si="614"/>
        <v>225</v>
      </c>
      <c r="H1216" s="35">
        <f t="shared" si="614"/>
        <v>200</v>
      </c>
      <c r="I1216" s="63">
        <f t="shared" si="614"/>
        <v>0</v>
      </c>
      <c r="J1216" s="63">
        <f t="shared" si="614"/>
        <v>0</v>
      </c>
      <c r="K1216" s="35">
        <f t="shared" si="614"/>
        <v>0</v>
      </c>
      <c r="L1216" s="35">
        <f t="shared" si="614"/>
        <v>0</v>
      </c>
      <c r="M1216" s="35">
        <f t="shared" si="614"/>
        <v>225</v>
      </c>
      <c r="N1216" s="78">
        <f t="shared" si="585"/>
        <v>100</v>
      </c>
    </row>
    <row r="1217" spans="1:14" ht="31.5" x14ac:dyDescent="0.25">
      <c r="A1217" s="33" t="s">
        <v>110</v>
      </c>
      <c r="B1217" s="33" t="s">
        <v>1384</v>
      </c>
      <c r="C1217" s="33" t="s">
        <v>73</v>
      </c>
      <c r="D1217" s="33" t="s">
        <v>18</v>
      </c>
      <c r="E1217" s="34" t="s">
        <v>552</v>
      </c>
      <c r="F1217" s="35">
        <f t="shared" si="614"/>
        <v>25</v>
      </c>
      <c r="G1217" s="35">
        <f t="shared" si="614"/>
        <v>225</v>
      </c>
      <c r="H1217" s="35">
        <f t="shared" si="614"/>
        <v>200</v>
      </c>
      <c r="I1217" s="63">
        <f t="shared" si="614"/>
        <v>0</v>
      </c>
      <c r="J1217" s="63">
        <f t="shared" si="614"/>
        <v>0</v>
      </c>
      <c r="K1217" s="35">
        <f t="shared" si="614"/>
        <v>0</v>
      </c>
      <c r="L1217" s="35">
        <f t="shared" si="614"/>
        <v>0</v>
      </c>
      <c r="M1217" s="35">
        <f t="shared" si="614"/>
        <v>225</v>
      </c>
      <c r="N1217" s="78">
        <f t="shared" si="585"/>
        <v>100</v>
      </c>
    </row>
    <row r="1218" spans="1:14" ht="47.25" x14ac:dyDescent="0.25">
      <c r="A1218" s="33" t="s">
        <v>110</v>
      </c>
      <c r="B1218" s="33" t="s">
        <v>1384</v>
      </c>
      <c r="C1218" s="33" t="s">
        <v>73</v>
      </c>
      <c r="D1218" s="33" t="s">
        <v>14</v>
      </c>
      <c r="E1218" s="34" t="s">
        <v>555</v>
      </c>
      <c r="F1218" s="35">
        <v>25</v>
      </c>
      <c r="G1218" s="35">
        <v>225</v>
      </c>
      <c r="H1218" s="35">
        <v>200</v>
      </c>
      <c r="I1218" s="63">
        <v>0</v>
      </c>
      <c r="J1218" s="63">
        <v>0</v>
      </c>
      <c r="K1218" s="35">
        <v>0</v>
      </c>
      <c r="L1218" s="35">
        <v>0</v>
      </c>
      <c r="M1218" s="35">
        <v>225</v>
      </c>
      <c r="N1218" s="78">
        <f t="shared" si="585"/>
        <v>100</v>
      </c>
    </row>
    <row r="1219" spans="1:14" ht="63" x14ac:dyDescent="0.25">
      <c r="A1219" s="33" t="s">
        <v>110</v>
      </c>
      <c r="B1219" s="33" t="s">
        <v>1384</v>
      </c>
      <c r="C1219" s="33" t="s">
        <v>45</v>
      </c>
      <c r="D1219" s="33"/>
      <c r="E1219" s="34" t="s">
        <v>577</v>
      </c>
      <c r="F1219" s="35">
        <f t="shared" ref="F1219:M1220" si="615">F1220</f>
        <v>95</v>
      </c>
      <c r="G1219" s="35">
        <f t="shared" si="615"/>
        <v>95</v>
      </c>
      <c r="H1219" s="35">
        <f t="shared" si="615"/>
        <v>70</v>
      </c>
      <c r="I1219" s="63">
        <f t="shared" si="615"/>
        <v>0</v>
      </c>
      <c r="J1219" s="63">
        <f t="shared" si="615"/>
        <v>0</v>
      </c>
      <c r="K1219" s="35">
        <f t="shared" si="615"/>
        <v>0</v>
      </c>
      <c r="L1219" s="35">
        <f t="shared" si="615"/>
        <v>0</v>
      </c>
      <c r="M1219" s="35">
        <f t="shared" si="615"/>
        <v>95</v>
      </c>
      <c r="N1219" s="78">
        <f t="shared" si="585"/>
        <v>100</v>
      </c>
    </row>
    <row r="1220" spans="1:14" ht="31.5" x14ac:dyDescent="0.25">
      <c r="A1220" s="33" t="s">
        <v>110</v>
      </c>
      <c r="B1220" s="33" t="s">
        <v>1384</v>
      </c>
      <c r="C1220" s="33" t="s">
        <v>45</v>
      </c>
      <c r="D1220" s="33" t="s">
        <v>18</v>
      </c>
      <c r="E1220" s="34" t="s">
        <v>552</v>
      </c>
      <c r="F1220" s="35">
        <f t="shared" si="615"/>
        <v>95</v>
      </c>
      <c r="G1220" s="35">
        <f t="shared" si="615"/>
        <v>95</v>
      </c>
      <c r="H1220" s="35">
        <f t="shared" si="615"/>
        <v>70</v>
      </c>
      <c r="I1220" s="63">
        <f t="shared" si="615"/>
        <v>0</v>
      </c>
      <c r="J1220" s="63">
        <f t="shared" si="615"/>
        <v>0</v>
      </c>
      <c r="K1220" s="35">
        <f t="shared" si="615"/>
        <v>0</v>
      </c>
      <c r="L1220" s="35">
        <f t="shared" si="615"/>
        <v>0</v>
      </c>
      <c r="M1220" s="35">
        <f t="shared" si="615"/>
        <v>95</v>
      </c>
      <c r="N1220" s="78">
        <f t="shared" si="585"/>
        <v>100</v>
      </c>
    </row>
    <row r="1221" spans="1:14" ht="47.25" x14ac:dyDescent="0.25">
      <c r="A1221" s="33" t="s">
        <v>110</v>
      </c>
      <c r="B1221" s="33" t="s">
        <v>1384</v>
      </c>
      <c r="C1221" s="33" t="s">
        <v>45</v>
      </c>
      <c r="D1221" s="33" t="s">
        <v>14</v>
      </c>
      <c r="E1221" s="34" t="s">
        <v>555</v>
      </c>
      <c r="F1221" s="35">
        <v>95</v>
      </c>
      <c r="G1221" s="35">
        <v>95</v>
      </c>
      <c r="H1221" s="35">
        <v>70</v>
      </c>
      <c r="I1221" s="63">
        <v>0</v>
      </c>
      <c r="J1221" s="63">
        <v>0</v>
      </c>
      <c r="K1221" s="35">
        <v>0</v>
      </c>
      <c r="L1221" s="35">
        <v>0</v>
      </c>
      <c r="M1221" s="35">
        <v>95</v>
      </c>
      <c r="N1221" s="78">
        <f t="shared" si="585"/>
        <v>100</v>
      </c>
    </row>
    <row r="1222" spans="1:14" ht="31.5" x14ac:dyDescent="0.25">
      <c r="A1222" s="33" t="s">
        <v>110</v>
      </c>
      <c r="B1222" s="33" t="s">
        <v>1384</v>
      </c>
      <c r="C1222" s="33" t="s">
        <v>1122</v>
      </c>
      <c r="D1222" s="33"/>
      <c r="E1222" s="34" t="s">
        <v>1885</v>
      </c>
      <c r="F1222" s="35"/>
      <c r="G1222" s="35">
        <f>G1223</f>
        <v>383.94299999999998</v>
      </c>
      <c r="H1222" s="35">
        <f t="shared" ref="H1222:M1225" si="616">H1223</f>
        <v>0</v>
      </c>
      <c r="I1222" s="63">
        <f t="shared" si="616"/>
        <v>383.94299999999998</v>
      </c>
      <c r="J1222" s="63">
        <f t="shared" si="616"/>
        <v>0</v>
      </c>
      <c r="K1222" s="35">
        <f t="shared" si="616"/>
        <v>0</v>
      </c>
      <c r="L1222" s="35">
        <f t="shared" si="616"/>
        <v>0</v>
      </c>
      <c r="M1222" s="35">
        <f t="shared" si="616"/>
        <v>383.94299999999998</v>
      </c>
      <c r="N1222" s="78">
        <f t="shared" si="585"/>
        <v>100</v>
      </c>
    </row>
    <row r="1223" spans="1:14" x14ac:dyDescent="0.25">
      <c r="A1223" s="33" t="s">
        <v>110</v>
      </c>
      <c r="B1223" s="33" t="s">
        <v>1384</v>
      </c>
      <c r="C1223" s="33" t="s">
        <v>1123</v>
      </c>
      <c r="D1223" s="33"/>
      <c r="E1223" s="34" t="s">
        <v>1175</v>
      </c>
      <c r="F1223" s="35"/>
      <c r="G1223" s="35">
        <f>G1224</f>
        <v>383.94299999999998</v>
      </c>
      <c r="H1223" s="35">
        <f t="shared" si="616"/>
        <v>0</v>
      </c>
      <c r="I1223" s="63">
        <f t="shared" si="616"/>
        <v>383.94299999999998</v>
      </c>
      <c r="J1223" s="63">
        <f t="shared" si="616"/>
        <v>0</v>
      </c>
      <c r="K1223" s="35">
        <f t="shared" si="616"/>
        <v>0</v>
      </c>
      <c r="L1223" s="35">
        <f t="shared" si="616"/>
        <v>0</v>
      </c>
      <c r="M1223" s="35">
        <f t="shared" si="616"/>
        <v>383.94299999999998</v>
      </c>
      <c r="N1223" s="78">
        <f t="shared" si="585"/>
        <v>100</v>
      </c>
    </row>
    <row r="1224" spans="1:14" ht="47.25" x14ac:dyDescent="0.25">
      <c r="A1224" s="33" t="s">
        <v>110</v>
      </c>
      <c r="B1224" s="33" t="s">
        <v>1384</v>
      </c>
      <c r="C1224" s="33" t="s">
        <v>1912</v>
      </c>
      <c r="D1224" s="33"/>
      <c r="E1224" s="54" t="s">
        <v>1913</v>
      </c>
      <c r="F1224" s="35"/>
      <c r="G1224" s="35">
        <f>G1225</f>
        <v>383.94299999999998</v>
      </c>
      <c r="H1224" s="35">
        <f t="shared" si="616"/>
        <v>0</v>
      </c>
      <c r="I1224" s="63">
        <f t="shared" si="616"/>
        <v>383.94299999999998</v>
      </c>
      <c r="J1224" s="63">
        <f t="shared" si="616"/>
        <v>0</v>
      </c>
      <c r="K1224" s="35">
        <f t="shared" si="616"/>
        <v>0</v>
      </c>
      <c r="L1224" s="35">
        <f t="shared" si="616"/>
        <v>0</v>
      </c>
      <c r="M1224" s="35">
        <f t="shared" si="616"/>
        <v>383.94299999999998</v>
      </c>
      <c r="N1224" s="78">
        <f t="shared" si="585"/>
        <v>100</v>
      </c>
    </row>
    <row r="1225" spans="1:14" ht="78.75" x14ac:dyDescent="0.25">
      <c r="A1225" s="33" t="s">
        <v>110</v>
      </c>
      <c r="B1225" s="33" t="s">
        <v>1384</v>
      </c>
      <c r="C1225" s="33" t="s">
        <v>1912</v>
      </c>
      <c r="D1225" s="33" t="s">
        <v>1118</v>
      </c>
      <c r="E1225" s="34" t="s">
        <v>539</v>
      </c>
      <c r="F1225" s="35"/>
      <c r="G1225" s="35">
        <f>G1226</f>
        <v>383.94299999999998</v>
      </c>
      <c r="H1225" s="35">
        <f t="shared" si="616"/>
        <v>0</v>
      </c>
      <c r="I1225" s="63">
        <f t="shared" si="616"/>
        <v>383.94299999999998</v>
      </c>
      <c r="J1225" s="63">
        <f t="shared" si="616"/>
        <v>0</v>
      </c>
      <c r="K1225" s="35">
        <f t="shared" si="616"/>
        <v>0</v>
      </c>
      <c r="L1225" s="35">
        <f t="shared" si="616"/>
        <v>0</v>
      </c>
      <c r="M1225" s="35">
        <f t="shared" si="616"/>
        <v>383.94299999999998</v>
      </c>
      <c r="N1225" s="78">
        <f t="shared" si="585"/>
        <v>100</v>
      </c>
    </row>
    <row r="1226" spans="1:14" ht="31.5" x14ac:dyDescent="0.25">
      <c r="A1226" s="33" t="s">
        <v>110</v>
      </c>
      <c r="B1226" s="33" t="s">
        <v>1384</v>
      </c>
      <c r="C1226" s="33" t="s">
        <v>1912</v>
      </c>
      <c r="D1226" s="33" t="s">
        <v>1128</v>
      </c>
      <c r="E1226" s="34" t="s">
        <v>541</v>
      </c>
      <c r="F1226" s="35"/>
      <c r="G1226" s="35">
        <v>383.94299999999998</v>
      </c>
      <c r="H1226" s="35">
        <v>0</v>
      </c>
      <c r="I1226" s="63">
        <f>G1226</f>
        <v>383.94299999999998</v>
      </c>
      <c r="J1226" s="63">
        <f>H1226</f>
        <v>0</v>
      </c>
      <c r="K1226" s="35">
        <v>0</v>
      </c>
      <c r="L1226" s="35">
        <v>0</v>
      </c>
      <c r="M1226" s="35">
        <v>383.94299999999998</v>
      </c>
      <c r="N1226" s="78">
        <f t="shared" ref="N1226:N1289" si="617">M1226/G1226*100</f>
        <v>100</v>
      </c>
    </row>
    <row r="1227" spans="1:14" ht="47.25" x14ac:dyDescent="0.25">
      <c r="A1227" s="33" t="s">
        <v>110</v>
      </c>
      <c r="B1227" s="33" t="s">
        <v>1384</v>
      </c>
      <c r="C1227" s="33" t="s">
        <v>1139</v>
      </c>
      <c r="D1227" s="33"/>
      <c r="E1227" s="34" t="s">
        <v>1211</v>
      </c>
      <c r="F1227" s="35">
        <f>F1228</f>
        <v>0</v>
      </c>
      <c r="G1227" s="35">
        <f t="shared" ref="G1227:G1230" si="618">G1228</f>
        <v>106.01900000000001</v>
      </c>
      <c r="H1227" s="35">
        <f t="shared" ref="H1227:M1230" si="619">H1228</f>
        <v>106.01900000000001</v>
      </c>
      <c r="I1227" s="63">
        <f t="shared" si="619"/>
        <v>0</v>
      </c>
      <c r="J1227" s="63">
        <f t="shared" si="619"/>
        <v>0</v>
      </c>
      <c r="K1227" s="35">
        <f t="shared" si="619"/>
        <v>0</v>
      </c>
      <c r="L1227" s="35">
        <f t="shared" si="619"/>
        <v>0</v>
      </c>
      <c r="M1227" s="35">
        <f t="shared" si="619"/>
        <v>106.01900000000001</v>
      </c>
      <c r="N1227" s="78">
        <f t="shared" si="617"/>
        <v>100</v>
      </c>
    </row>
    <row r="1228" spans="1:14" ht="31.5" x14ac:dyDescent="0.25">
      <c r="A1228" s="33" t="s">
        <v>110</v>
      </c>
      <c r="B1228" s="33" t="s">
        <v>1384</v>
      </c>
      <c r="C1228" s="33" t="s">
        <v>1146</v>
      </c>
      <c r="D1228" s="33"/>
      <c r="E1228" s="34" t="s">
        <v>1212</v>
      </c>
      <c r="F1228" s="35">
        <f>F1229</f>
        <v>0</v>
      </c>
      <c r="G1228" s="35">
        <f t="shared" si="618"/>
        <v>106.01900000000001</v>
      </c>
      <c r="H1228" s="35">
        <f t="shared" si="619"/>
        <v>106.01900000000001</v>
      </c>
      <c r="I1228" s="63">
        <f t="shared" si="619"/>
        <v>0</v>
      </c>
      <c r="J1228" s="63">
        <f t="shared" si="619"/>
        <v>0</v>
      </c>
      <c r="K1228" s="35">
        <f t="shared" si="619"/>
        <v>0</v>
      </c>
      <c r="L1228" s="35">
        <f t="shared" si="619"/>
        <v>0</v>
      </c>
      <c r="M1228" s="35">
        <f t="shared" si="619"/>
        <v>106.01900000000001</v>
      </c>
      <c r="N1228" s="78">
        <f t="shared" si="617"/>
        <v>100</v>
      </c>
    </row>
    <row r="1229" spans="1:14" ht="31.5" x14ac:dyDescent="0.25">
      <c r="A1229" s="33" t="s">
        <v>110</v>
      </c>
      <c r="B1229" s="33" t="s">
        <v>1384</v>
      </c>
      <c r="C1229" s="33" t="s">
        <v>1147</v>
      </c>
      <c r="D1229" s="33"/>
      <c r="E1229" s="34" t="s">
        <v>1213</v>
      </c>
      <c r="F1229" s="35">
        <f>F1230</f>
        <v>0</v>
      </c>
      <c r="G1229" s="35">
        <f t="shared" si="618"/>
        <v>106.01900000000001</v>
      </c>
      <c r="H1229" s="35">
        <f t="shared" si="619"/>
        <v>106.01900000000001</v>
      </c>
      <c r="I1229" s="63">
        <f t="shared" si="619"/>
        <v>0</v>
      </c>
      <c r="J1229" s="63">
        <f t="shared" si="619"/>
        <v>0</v>
      </c>
      <c r="K1229" s="35">
        <f t="shared" si="619"/>
        <v>0</v>
      </c>
      <c r="L1229" s="35">
        <f t="shared" si="619"/>
        <v>0</v>
      </c>
      <c r="M1229" s="35">
        <f t="shared" si="619"/>
        <v>106.01900000000001</v>
      </c>
      <c r="N1229" s="78">
        <f t="shared" si="617"/>
        <v>100</v>
      </c>
    </row>
    <row r="1230" spans="1:14" x14ac:dyDescent="0.25">
      <c r="A1230" s="33" t="s">
        <v>110</v>
      </c>
      <c r="B1230" s="33" t="s">
        <v>1384</v>
      </c>
      <c r="C1230" s="33" t="s">
        <v>1147</v>
      </c>
      <c r="D1230" s="33" t="s">
        <v>1113</v>
      </c>
      <c r="E1230" s="34" t="s">
        <v>558</v>
      </c>
      <c r="F1230" s="35">
        <f>F1231</f>
        <v>0</v>
      </c>
      <c r="G1230" s="35">
        <f t="shared" si="618"/>
        <v>106.01900000000001</v>
      </c>
      <c r="H1230" s="35">
        <f t="shared" si="619"/>
        <v>106.01900000000001</v>
      </c>
      <c r="I1230" s="63">
        <f t="shared" si="619"/>
        <v>0</v>
      </c>
      <c r="J1230" s="63">
        <f t="shared" si="619"/>
        <v>0</v>
      </c>
      <c r="K1230" s="35">
        <f t="shared" si="619"/>
        <v>0</v>
      </c>
      <c r="L1230" s="35">
        <f t="shared" si="619"/>
        <v>0</v>
      </c>
      <c r="M1230" s="35">
        <f t="shared" si="619"/>
        <v>106.01900000000001</v>
      </c>
      <c r="N1230" s="78">
        <f t="shared" si="617"/>
        <v>100</v>
      </c>
    </row>
    <row r="1231" spans="1:14" x14ac:dyDescent="0.25">
      <c r="A1231" s="33" t="s">
        <v>110</v>
      </c>
      <c r="B1231" s="33" t="s">
        <v>1384</v>
      </c>
      <c r="C1231" s="33" t="s">
        <v>1147</v>
      </c>
      <c r="D1231" s="33" t="s">
        <v>1114</v>
      </c>
      <c r="E1231" s="34" t="s">
        <v>560</v>
      </c>
      <c r="F1231" s="35">
        <v>0</v>
      </c>
      <c r="G1231" s="35">
        <v>106.01900000000001</v>
      </c>
      <c r="H1231" s="35">
        <v>106.01900000000001</v>
      </c>
      <c r="I1231" s="63">
        <v>0</v>
      </c>
      <c r="J1231" s="63">
        <v>0</v>
      </c>
      <c r="K1231" s="35">
        <v>0</v>
      </c>
      <c r="L1231" s="35">
        <v>0</v>
      </c>
      <c r="M1231" s="35">
        <v>106.01900000000001</v>
      </c>
      <c r="N1231" s="78">
        <f t="shared" si="617"/>
        <v>100</v>
      </c>
    </row>
    <row r="1232" spans="1:14" s="22" customFormat="1" ht="31.5" x14ac:dyDescent="0.25">
      <c r="A1232" s="25" t="s">
        <v>110</v>
      </c>
      <c r="B1232" s="25" t="s">
        <v>5</v>
      </c>
      <c r="C1232" s="25"/>
      <c r="D1232" s="25"/>
      <c r="E1232" s="26" t="s">
        <v>499</v>
      </c>
      <c r="F1232" s="27">
        <f>F1233+F1240</f>
        <v>190.13900000000001</v>
      </c>
      <c r="G1232" s="27">
        <f>G1233+G1240</f>
        <v>543.63800000000003</v>
      </c>
      <c r="H1232" s="27">
        <f t="shared" ref="H1232:M1232" si="620">H1233+H1240</f>
        <v>432.11103999999995</v>
      </c>
      <c r="I1232" s="61">
        <f t="shared" si="620"/>
        <v>355.05100000000004</v>
      </c>
      <c r="J1232" s="61">
        <f t="shared" si="620"/>
        <v>266.28824999999995</v>
      </c>
      <c r="K1232" s="27">
        <f t="shared" si="620"/>
        <v>0</v>
      </c>
      <c r="L1232" s="27">
        <f t="shared" si="620"/>
        <v>0</v>
      </c>
      <c r="M1232" s="27">
        <f t="shared" si="620"/>
        <v>519.31326000000001</v>
      </c>
      <c r="N1232" s="78">
        <f t="shared" si="617"/>
        <v>95.525562966532874</v>
      </c>
    </row>
    <row r="1233" spans="1:14" s="32" customFormat="1" ht="47.25" x14ac:dyDescent="0.25">
      <c r="A1233" s="29" t="s">
        <v>110</v>
      </c>
      <c r="B1233" s="29" t="s">
        <v>1409</v>
      </c>
      <c r="C1233" s="29"/>
      <c r="D1233" s="29"/>
      <c r="E1233" s="30" t="s">
        <v>515</v>
      </c>
      <c r="F1233" s="31">
        <f t="shared" ref="F1233:M1238" si="621">F1234</f>
        <v>13.8</v>
      </c>
      <c r="G1233" s="31">
        <f t="shared" si="621"/>
        <v>13.8</v>
      </c>
      <c r="H1233" s="31">
        <f t="shared" si="621"/>
        <v>13.8</v>
      </c>
      <c r="I1233" s="62">
        <f t="shared" si="621"/>
        <v>0</v>
      </c>
      <c r="J1233" s="62">
        <f t="shared" si="621"/>
        <v>0</v>
      </c>
      <c r="K1233" s="31">
        <f t="shared" si="621"/>
        <v>0</v>
      </c>
      <c r="L1233" s="31">
        <f t="shared" si="621"/>
        <v>0</v>
      </c>
      <c r="M1233" s="31">
        <f t="shared" si="621"/>
        <v>13.8</v>
      </c>
      <c r="N1233" s="79">
        <f t="shared" si="617"/>
        <v>100</v>
      </c>
    </row>
    <row r="1234" spans="1:14" x14ac:dyDescent="0.25">
      <c r="A1234" s="33" t="s">
        <v>110</v>
      </c>
      <c r="B1234" s="33" t="s">
        <v>1409</v>
      </c>
      <c r="C1234" s="33" t="s">
        <v>59</v>
      </c>
      <c r="D1234" s="33"/>
      <c r="E1234" s="34" t="s">
        <v>579</v>
      </c>
      <c r="F1234" s="35">
        <f t="shared" si="621"/>
        <v>13.8</v>
      </c>
      <c r="G1234" s="35">
        <f t="shared" si="621"/>
        <v>13.8</v>
      </c>
      <c r="H1234" s="35">
        <f t="shared" si="621"/>
        <v>13.8</v>
      </c>
      <c r="I1234" s="63">
        <f t="shared" si="621"/>
        <v>0</v>
      </c>
      <c r="J1234" s="63">
        <f t="shared" si="621"/>
        <v>0</v>
      </c>
      <c r="K1234" s="35">
        <f t="shared" si="621"/>
        <v>0</v>
      </c>
      <c r="L1234" s="35">
        <f t="shared" si="621"/>
        <v>0</v>
      </c>
      <c r="M1234" s="35">
        <f t="shared" si="621"/>
        <v>13.8</v>
      </c>
      <c r="N1234" s="78">
        <f t="shared" si="617"/>
        <v>100</v>
      </c>
    </row>
    <row r="1235" spans="1:14" ht="63" x14ac:dyDescent="0.25">
      <c r="A1235" s="33" t="s">
        <v>110</v>
      </c>
      <c r="B1235" s="33" t="s">
        <v>1409</v>
      </c>
      <c r="C1235" s="33" t="s">
        <v>127</v>
      </c>
      <c r="D1235" s="33"/>
      <c r="E1235" s="34" t="s">
        <v>587</v>
      </c>
      <c r="F1235" s="35">
        <f t="shared" si="621"/>
        <v>13.8</v>
      </c>
      <c r="G1235" s="35">
        <f t="shared" si="621"/>
        <v>13.8</v>
      </c>
      <c r="H1235" s="35">
        <f t="shared" si="621"/>
        <v>13.8</v>
      </c>
      <c r="I1235" s="63">
        <f t="shared" si="621"/>
        <v>0</v>
      </c>
      <c r="J1235" s="63">
        <f t="shared" si="621"/>
        <v>0</v>
      </c>
      <c r="K1235" s="35">
        <f t="shared" si="621"/>
        <v>0</v>
      </c>
      <c r="L1235" s="35">
        <f t="shared" si="621"/>
        <v>0</v>
      </c>
      <c r="M1235" s="35">
        <f t="shared" si="621"/>
        <v>13.8</v>
      </c>
      <c r="N1235" s="78">
        <f t="shared" si="617"/>
        <v>100</v>
      </c>
    </row>
    <row r="1236" spans="1:14" ht="47.25" x14ac:dyDescent="0.25">
      <c r="A1236" s="33" t="s">
        <v>110</v>
      </c>
      <c r="B1236" s="33" t="s">
        <v>1409</v>
      </c>
      <c r="C1236" s="33" t="s">
        <v>128</v>
      </c>
      <c r="D1236" s="33"/>
      <c r="E1236" s="34" t="s">
        <v>596</v>
      </c>
      <c r="F1236" s="35">
        <f t="shared" si="621"/>
        <v>13.8</v>
      </c>
      <c r="G1236" s="35">
        <f t="shared" si="621"/>
        <v>13.8</v>
      </c>
      <c r="H1236" s="35">
        <f t="shared" si="621"/>
        <v>13.8</v>
      </c>
      <c r="I1236" s="63">
        <f t="shared" si="621"/>
        <v>0</v>
      </c>
      <c r="J1236" s="63">
        <f t="shared" si="621"/>
        <v>0</v>
      </c>
      <c r="K1236" s="35">
        <f t="shared" si="621"/>
        <v>0</v>
      </c>
      <c r="L1236" s="35">
        <f t="shared" si="621"/>
        <v>0</v>
      </c>
      <c r="M1236" s="35">
        <f t="shared" si="621"/>
        <v>13.8</v>
      </c>
      <c r="N1236" s="78">
        <f t="shared" si="617"/>
        <v>100</v>
      </c>
    </row>
    <row r="1237" spans="1:14" ht="31.5" x14ac:dyDescent="0.25">
      <c r="A1237" s="33" t="s">
        <v>110</v>
      </c>
      <c r="B1237" s="33" t="s">
        <v>1409</v>
      </c>
      <c r="C1237" s="33" t="s">
        <v>126</v>
      </c>
      <c r="D1237" s="33"/>
      <c r="E1237" s="34" t="s">
        <v>597</v>
      </c>
      <c r="F1237" s="35">
        <f t="shared" si="621"/>
        <v>13.8</v>
      </c>
      <c r="G1237" s="35">
        <f t="shared" si="621"/>
        <v>13.8</v>
      </c>
      <c r="H1237" s="35">
        <f t="shared" si="621"/>
        <v>13.8</v>
      </c>
      <c r="I1237" s="63">
        <f t="shared" si="621"/>
        <v>0</v>
      </c>
      <c r="J1237" s="63">
        <f t="shared" si="621"/>
        <v>0</v>
      </c>
      <c r="K1237" s="35">
        <f t="shared" si="621"/>
        <v>0</v>
      </c>
      <c r="L1237" s="35">
        <f t="shared" si="621"/>
        <v>0</v>
      </c>
      <c r="M1237" s="35">
        <f t="shared" si="621"/>
        <v>13.8</v>
      </c>
      <c r="N1237" s="78">
        <f t="shared" si="617"/>
        <v>100</v>
      </c>
    </row>
    <row r="1238" spans="1:14" ht="31.5" x14ac:dyDescent="0.25">
      <c r="A1238" s="33" t="s">
        <v>110</v>
      </c>
      <c r="B1238" s="33" t="s">
        <v>1409</v>
      </c>
      <c r="C1238" s="33" t="s">
        <v>126</v>
      </c>
      <c r="D1238" s="33" t="s">
        <v>1111</v>
      </c>
      <c r="E1238" s="34" t="s">
        <v>542</v>
      </c>
      <c r="F1238" s="35">
        <f t="shared" si="621"/>
        <v>13.8</v>
      </c>
      <c r="G1238" s="35">
        <f t="shared" si="621"/>
        <v>13.8</v>
      </c>
      <c r="H1238" s="35">
        <f t="shared" si="621"/>
        <v>13.8</v>
      </c>
      <c r="I1238" s="63">
        <f t="shared" si="621"/>
        <v>0</v>
      </c>
      <c r="J1238" s="63">
        <f t="shared" si="621"/>
        <v>0</v>
      </c>
      <c r="K1238" s="35">
        <f t="shared" si="621"/>
        <v>0</v>
      </c>
      <c r="L1238" s="35">
        <f t="shared" si="621"/>
        <v>0</v>
      </c>
      <c r="M1238" s="35">
        <f t="shared" si="621"/>
        <v>13.8</v>
      </c>
      <c r="N1238" s="78">
        <f t="shared" si="617"/>
        <v>100</v>
      </c>
    </row>
    <row r="1239" spans="1:14" ht="31.5" x14ac:dyDescent="0.25">
      <c r="A1239" s="33" t="s">
        <v>110</v>
      </c>
      <c r="B1239" s="33" t="s">
        <v>1409</v>
      </c>
      <c r="C1239" s="33" t="s">
        <v>126</v>
      </c>
      <c r="D1239" s="33" t="s">
        <v>1112</v>
      </c>
      <c r="E1239" s="34" t="s">
        <v>543</v>
      </c>
      <c r="F1239" s="35">
        <v>13.8</v>
      </c>
      <c r="G1239" s="35">
        <v>13.8</v>
      </c>
      <c r="H1239" s="35">
        <v>13.8</v>
      </c>
      <c r="I1239" s="63">
        <v>0</v>
      </c>
      <c r="J1239" s="63">
        <v>0</v>
      </c>
      <c r="K1239" s="35">
        <v>0</v>
      </c>
      <c r="L1239" s="35">
        <v>0</v>
      </c>
      <c r="M1239" s="35">
        <v>13.8</v>
      </c>
      <c r="N1239" s="78">
        <f t="shared" si="617"/>
        <v>100</v>
      </c>
    </row>
    <row r="1240" spans="1:14" s="32" customFormat="1" ht="31.5" x14ac:dyDescent="0.25">
      <c r="A1240" s="29" t="s">
        <v>110</v>
      </c>
      <c r="B1240" s="29" t="s">
        <v>1410</v>
      </c>
      <c r="C1240" s="29"/>
      <c r="D1240" s="29"/>
      <c r="E1240" s="30" t="s">
        <v>517</v>
      </c>
      <c r="F1240" s="31">
        <f>F1241+F1249</f>
        <v>176.339</v>
      </c>
      <c r="G1240" s="31">
        <f>G1241+G1249</f>
        <v>529.83800000000008</v>
      </c>
      <c r="H1240" s="31">
        <f t="shared" ref="H1240:M1240" si="622">H1241+H1249</f>
        <v>418.31103999999993</v>
      </c>
      <c r="I1240" s="62">
        <f t="shared" si="622"/>
        <v>355.05100000000004</v>
      </c>
      <c r="J1240" s="62">
        <f t="shared" si="622"/>
        <v>266.28824999999995</v>
      </c>
      <c r="K1240" s="31">
        <f t="shared" si="622"/>
        <v>0</v>
      </c>
      <c r="L1240" s="31">
        <f t="shared" si="622"/>
        <v>0</v>
      </c>
      <c r="M1240" s="31">
        <f t="shared" si="622"/>
        <v>505.51326000000006</v>
      </c>
      <c r="N1240" s="79">
        <f t="shared" si="617"/>
        <v>95.409023135373445</v>
      </c>
    </row>
    <row r="1241" spans="1:14" x14ac:dyDescent="0.25">
      <c r="A1241" s="33" t="s">
        <v>110</v>
      </c>
      <c r="B1241" s="33" t="s">
        <v>1410</v>
      </c>
      <c r="C1241" s="33" t="s">
        <v>59</v>
      </c>
      <c r="D1241" s="33"/>
      <c r="E1241" s="34" t="s">
        <v>579</v>
      </c>
      <c r="F1241" s="35">
        <f t="shared" ref="F1241:M1245" si="623">F1242</f>
        <v>176.339</v>
      </c>
      <c r="G1241" s="35">
        <f t="shared" si="623"/>
        <v>174.78700000000001</v>
      </c>
      <c r="H1241" s="35">
        <f t="shared" si="623"/>
        <v>152.02279000000001</v>
      </c>
      <c r="I1241" s="63">
        <f t="shared" si="623"/>
        <v>0</v>
      </c>
      <c r="J1241" s="63">
        <f t="shared" si="623"/>
        <v>0</v>
      </c>
      <c r="K1241" s="35">
        <f t="shared" si="623"/>
        <v>0</v>
      </c>
      <c r="L1241" s="35">
        <f t="shared" si="623"/>
        <v>0</v>
      </c>
      <c r="M1241" s="35">
        <f t="shared" si="623"/>
        <v>161.04924000000003</v>
      </c>
      <c r="N1241" s="78">
        <f t="shared" si="617"/>
        <v>92.140285032639738</v>
      </c>
    </row>
    <row r="1242" spans="1:14" ht="31.5" x14ac:dyDescent="0.25">
      <c r="A1242" s="33" t="s">
        <v>110</v>
      </c>
      <c r="B1242" s="33" t="s">
        <v>1410</v>
      </c>
      <c r="C1242" s="33" t="s">
        <v>130</v>
      </c>
      <c r="D1242" s="33"/>
      <c r="E1242" s="34" t="s">
        <v>598</v>
      </c>
      <c r="F1242" s="35">
        <f t="shared" si="623"/>
        <v>176.339</v>
      </c>
      <c r="G1242" s="35">
        <f t="shared" si="623"/>
        <v>174.78700000000001</v>
      </c>
      <c r="H1242" s="35">
        <f t="shared" si="623"/>
        <v>152.02279000000001</v>
      </c>
      <c r="I1242" s="63">
        <f t="shared" si="623"/>
        <v>0</v>
      </c>
      <c r="J1242" s="63">
        <f t="shared" si="623"/>
        <v>0</v>
      </c>
      <c r="K1242" s="35">
        <f t="shared" si="623"/>
        <v>0</v>
      </c>
      <c r="L1242" s="35">
        <f t="shared" si="623"/>
        <v>0</v>
      </c>
      <c r="M1242" s="35">
        <f t="shared" si="623"/>
        <v>161.04924000000003</v>
      </c>
      <c r="N1242" s="78">
        <f t="shared" si="617"/>
        <v>92.140285032639738</v>
      </c>
    </row>
    <row r="1243" spans="1:14" ht="31.5" x14ac:dyDescent="0.25">
      <c r="A1243" s="33" t="s">
        <v>110</v>
      </c>
      <c r="B1243" s="33" t="s">
        <v>1410</v>
      </c>
      <c r="C1243" s="33" t="s">
        <v>131</v>
      </c>
      <c r="D1243" s="33"/>
      <c r="E1243" s="34" t="s">
        <v>599</v>
      </c>
      <c r="F1243" s="35">
        <f t="shared" si="623"/>
        <v>176.339</v>
      </c>
      <c r="G1243" s="35">
        <f t="shared" si="623"/>
        <v>174.78700000000001</v>
      </c>
      <c r="H1243" s="35">
        <f t="shared" si="623"/>
        <v>152.02279000000001</v>
      </c>
      <c r="I1243" s="63">
        <f t="shared" si="623"/>
        <v>0</v>
      </c>
      <c r="J1243" s="63">
        <f t="shared" si="623"/>
        <v>0</v>
      </c>
      <c r="K1243" s="35">
        <f t="shared" si="623"/>
        <v>0</v>
      </c>
      <c r="L1243" s="35">
        <f t="shared" si="623"/>
        <v>0</v>
      </c>
      <c r="M1243" s="35">
        <f t="shared" si="623"/>
        <v>161.04924000000003</v>
      </c>
      <c r="N1243" s="78">
        <f t="shared" si="617"/>
        <v>92.140285032639738</v>
      </c>
    </row>
    <row r="1244" spans="1:14" ht="31.5" x14ac:dyDescent="0.25">
      <c r="A1244" s="33" t="s">
        <v>110</v>
      </c>
      <c r="B1244" s="33" t="s">
        <v>1410</v>
      </c>
      <c r="C1244" s="33" t="s">
        <v>129</v>
      </c>
      <c r="D1244" s="33"/>
      <c r="E1244" s="34" t="s">
        <v>601</v>
      </c>
      <c r="F1244" s="35">
        <f t="shared" si="623"/>
        <v>176.339</v>
      </c>
      <c r="G1244" s="35">
        <f>G1245+G1247</f>
        <v>174.78700000000001</v>
      </c>
      <c r="H1244" s="35">
        <f t="shared" ref="H1244:M1244" si="624">H1245+H1247</f>
        <v>152.02279000000001</v>
      </c>
      <c r="I1244" s="63">
        <f t="shared" si="624"/>
        <v>0</v>
      </c>
      <c r="J1244" s="63">
        <f t="shared" si="624"/>
        <v>0</v>
      </c>
      <c r="K1244" s="35">
        <f t="shared" si="624"/>
        <v>0</v>
      </c>
      <c r="L1244" s="35">
        <f t="shared" si="624"/>
        <v>0</v>
      </c>
      <c r="M1244" s="35">
        <f t="shared" si="624"/>
        <v>161.04924000000003</v>
      </c>
      <c r="N1244" s="78">
        <f t="shared" si="617"/>
        <v>92.140285032639738</v>
      </c>
    </row>
    <row r="1245" spans="1:14" ht="31.5" x14ac:dyDescent="0.25">
      <c r="A1245" s="33" t="s">
        <v>110</v>
      </c>
      <c r="B1245" s="33" t="s">
        <v>1410</v>
      </c>
      <c r="C1245" s="33" t="s">
        <v>129</v>
      </c>
      <c r="D1245" s="33" t="s">
        <v>1111</v>
      </c>
      <c r="E1245" s="34" t="s">
        <v>542</v>
      </c>
      <c r="F1245" s="35">
        <f t="shared" si="623"/>
        <v>176.339</v>
      </c>
      <c r="G1245" s="35">
        <f t="shared" si="623"/>
        <v>170.9</v>
      </c>
      <c r="H1245" s="35">
        <f t="shared" si="623"/>
        <v>149.43079</v>
      </c>
      <c r="I1245" s="63">
        <f t="shared" si="623"/>
        <v>0</v>
      </c>
      <c r="J1245" s="63">
        <f t="shared" si="623"/>
        <v>0</v>
      </c>
      <c r="K1245" s="35">
        <f t="shared" si="623"/>
        <v>0</v>
      </c>
      <c r="L1245" s="35">
        <f t="shared" si="623"/>
        <v>0</v>
      </c>
      <c r="M1245" s="35">
        <f t="shared" si="623"/>
        <v>158.45724000000001</v>
      </c>
      <c r="N1245" s="78">
        <f t="shared" si="617"/>
        <v>92.719274429490937</v>
      </c>
    </row>
    <row r="1246" spans="1:14" ht="31.5" x14ac:dyDescent="0.25">
      <c r="A1246" s="33" t="s">
        <v>110</v>
      </c>
      <c r="B1246" s="33" t="s">
        <v>1410</v>
      </c>
      <c r="C1246" s="33" t="s">
        <v>129</v>
      </c>
      <c r="D1246" s="33" t="s">
        <v>1112</v>
      </c>
      <c r="E1246" s="34" t="s">
        <v>543</v>
      </c>
      <c r="F1246" s="35">
        <f>329.7-153.361</f>
        <v>176.339</v>
      </c>
      <c r="G1246" s="35">
        <v>170.9</v>
      </c>
      <c r="H1246" s="35">
        <v>149.43079</v>
      </c>
      <c r="I1246" s="63">
        <v>0</v>
      </c>
      <c r="J1246" s="63">
        <v>0</v>
      </c>
      <c r="K1246" s="35">
        <v>0</v>
      </c>
      <c r="L1246" s="35">
        <v>0</v>
      </c>
      <c r="M1246" s="35">
        <v>158.45724000000001</v>
      </c>
      <c r="N1246" s="78">
        <f t="shared" si="617"/>
        <v>92.719274429490937</v>
      </c>
    </row>
    <row r="1247" spans="1:14" x14ac:dyDescent="0.25">
      <c r="A1247" s="33" t="s">
        <v>110</v>
      </c>
      <c r="B1247" s="33" t="s">
        <v>1410</v>
      </c>
      <c r="C1247" s="33" t="s">
        <v>129</v>
      </c>
      <c r="D1247" s="33" t="s">
        <v>1113</v>
      </c>
      <c r="E1247" s="34" t="s">
        <v>558</v>
      </c>
      <c r="F1247" s="35">
        <v>0</v>
      </c>
      <c r="G1247" s="35">
        <f>G1248</f>
        <v>3.887</v>
      </c>
      <c r="H1247" s="35">
        <f t="shared" ref="H1247:M1247" si="625">H1248</f>
        <v>2.5920000000000001</v>
      </c>
      <c r="I1247" s="63">
        <f t="shared" si="625"/>
        <v>0</v>
      </c>
      <c r="J1247" s="63">
        <f t="shared" si="625"/>
        <v>0</v>
      </c>
      <c r="K1247" s="35">
        <f t="shared" si="625"/>
        <v>0</v>
      </c>
      <c r="L1247" s="35">
        <f t="shared" si="625"/>
        <v>0</v>
      </c>
      <c r="M1247" s="35">
        <f t="shared" si="625"/>
        <v>2.5920000000000001</v>
      </c>
      <c r="N1247" s="78">
        <f t="shared" si="617"/>
        <v>66.683817854386419</v>
      </c>
    </row>
    <row r="1248" spans="1:14" x14ac:dyDescent="0.25">
      <c r="A1248" s="33" t="s">
        <v>110</v>
      </c>
      <c r="B1248" s="33" t="s">
        <v>1410</v>
      </c>
      <c r="C1248" s="33" t="s">
        <v>129</v>
      </c>
      <c r="D1248" s="33" t="s">
        <v>1120</v>
      </c>
      <c r="E1248" s="34" t="s">
        <v>561</v>
      </c>
      <c r="F1248" s="35">
        <v>0</v>
      </c>
      <c r="G1248" s="35">
        <v>3.887</v>
      </c>
      <c r="H1248" s="35">
        <v>2.5920000000000001</v>
      </c>
      <c r="I1248" s="63">
        <v>0</v>
      </c>
      <c r="J1248" s="63">
        <v>0</v>
      </c>
      <c r="K1248" s="35">
        <v>0</v>
      </c>
      <c r="L1248" s="35">
        <v>0</v>
      </c>
      <c r="M1248" s="35">
        <v>2.5920000000000001</v>
      </c>
      <c r="N1248" s="78">
        <f t="shared" si="617"/>
        <v>66.683817854386419</v>
      </c>
    </row>
    <row r="1249" spans="1:14" ht="31.5" x14ac:dyDescent="0.25">
      <c r="A1249" s="33" t="s">
        <v>110</v>
      </c>
      <c r="B1249" s="33" t="s">
        <v>1410</v>
      </c>
      <c r="C1249" s="33" t="s">
        <v>1122</v>
      </c>
      <c r="D1249" s="33"/>
      <c r="E1249" s="34" t="s">
        <v>1885</v>
      </c>
      <c r="F1249" s="35">
        <f>F1250</f>
        <v>0</v>
      </c>
      <c r="G1249" s="35">
        <f t="shared" ref="G1249" si="626">G1250</f>
        <v>355.05100000000004</v>
      </c>
      <c r="H1249" s="35">
        <f t="shared" ref="H1249:M1249" si="627">H1250</f>
        <v>266.28824999999995</v>
      </c>
      <c r="I1249" s="63">
        <f t="shared" si="627"/>
        <v>355.05100000000004</v>
      </c>
      <c r="J1249" s="63">
        <f t="shared" si="627"/>
        <v>266.28824999999995</v>
      </c>
      <c r="K1249" s="35">
        <f t="shared" si="627"/>
        <v>0</v>
      </c>
      <c r="L1249" s="35">
        <f t="shared" si="627"/>
        <v>0</v>
      </c>
      <c r="M1249" s="35">
        <f t="shared" si="627"/>
        <v>344.46402</v>
      </c>
      <c r="N1249" s="78">
        <f t="shared" si="617"/>
        <v>97.018180486746957</v>
      </c>
    </row>
    <row r="1250" spans="1:14" x14ac:dyDescent="0.25">
      <c r="A1250" s="33" t="s">
        <v>110</v>
      </c>
      <c r="B1250" s="33" t="s">
        <v>1410</v>
      </c>
      <c r="C1250" s="33" t="s">
        <v>1123</v>
      </c>
      <c r="D1250" s="33"/>
      <c r="E1250" s="34" t="s">
        <v>1175</v>
      </c>
      <c r="F1250" s="35">
        <f>F1251+F1254</f>
        <v>0</v>
      </c>
      <c r="G1250" s="35">
        <f>G1251+G1254</f>
        <v>355.05100000000004</v>
      </c>
      <c r="H1250" s="35">
        <f t="shared" ref="H1250:M1250" si="628">H1251+H1254</f>
        <v>266.28824999999995</v>
      </c>
      <c r="I1250" s="63">
        <f t="shared" si="628"/>
        <v>355.05100000000004</v>
      </c>
      <c r="J1250" s="63">
        <f t="shared" si="628"/>
        <v>266.28824999999995</v>
      </c>
      <c r="K1250" s="35">
        <f t="shared" si="628"/>
        <v>0</v>
      </c>
      <c r="L1250" s="35">
        <f t="shared" si="628"/>
        <v>0</v>
      </c>
      <c r="M1250" s="35">
        <f t="shared" si="628"/>
        <v>344.46402</v>
      </c>
      <c r="N1250" s="78">
        <f t="shared" si="617"/>
        <v>97.018180486746957</v>
      </c>
    </row>
    <row r="1251" spans="1:14" ht="31.5" x14ac:dyDescent="0.25">
      <c r="A1251" s="33" t="s">
        <v>110</v>
      </c>
      <c r="B1251" s="33" t="s">
        <v>1410</v>
      </c>
      <c r="C1251" s="33" t="s">
        <v>250</v>
      </c>
      <c r="D1251" s="33"/>
      <c r="E1251" s="34" t="s">
        <v>1190</v>
      </c>
      <c r="F1251" s="35">
        <f>F1252</f>
        <v>0</v>
      </c>
      <c r="G1251" s="35">
        <f t="shared" ref="G1251:G1252" si="629">G1252</f>
        <v>91.239000000000004</v>
      </c>
      <c r="H1251" s="35">
        <f t="shared" ref="H1251:M1252" si="630">H1252</f>
        <v>68.429249999999996</v>
      </c>
      <c r="I1251" s="63">
        <f t="shared" si="630"/>
        <v>91.239000000000004</v>
      </c>
      <c r="J1251" s="63">
        <f t="shared" si="630"/>
        <v>68.429249999999996</v>
      </c>
      <c r="K1251" s="35">
        <f t="shared" si="630"/>
        <v>0</v>
      </c>
      <c r="L1251" s="35">
        <f t="shared" si="630"/>
        <v>0</v>
      </c>
      <c r="M1251" s="35">
        <f t="shared" si="630"/>
        <v>88.401150000000001</v>
      </c>
      <c r="N1251" s="78">
        <f t="shared" si="617"/>
        <v>96.889652451254392</v>
      </c>
    </row>
    <row r="1252" spans="1:14" ht="31.5" x14ac:dyDescent="0.25">
      <c r="A1252" s="33" t="s">
        <v>110</v>
      </c>
      <c r="B1252" s="33" t="s">
        <v>1410</v>
      </c>
      <c r="C1252" s="33" t="s">
        <v>250</v>
      </c>
      <c r="D1252" s="33" t="s">
        <v>1111</v>
      </c>
      <c r="E1252" s="34" t="s">
        <v>542</v>
      </c>
      <c r="F1252" s="35">
        <f>F1253</f>
        <v>0</v>
      </c>
      <c r="G1252" s="35">
        <f t="shared" si="629"/>
        <v>91.239000000000004</v>
      </c>
      <c r="H1252" s="35">
        <f t="shared" si="630"/>
        <v>68.429249999999996</v>
      </c>
      <c r="I1252" s="63">
        <f t="shared" si="630"/>
        <v>91.239000000000004</v>
      </c>
      <c r="J1252" s="63">
        <f t="shared" si="630"/>
        <v>68.429249999999996</v>
      </c>
      <c r="K1252" s="35">
        <f t="shared" si="630"/>
        <v>0</v>
      </c>
      <c r="L1252" s="35">
        <f t="shared" si="630"/>
        <v>0</v>
      </c>
      <c r="M1252" s="35">
        <f t="shared" si="630"/>
        <v>88.401150000000001</v>
      </c>
      <c r="N1252" s="78">
        <f t="shared" si="617"/>
        <v>96.889652451254392</v>
      </c>
    </row>
    <row r="1253" spans="1:14" ht="31.5" x14ac:dyDescent="0.25">
      <c r="A1253" s="33" t="s">
        <v>110</v>
      </c>
      <c r="B1253" s="33" t="s">
        <v>1410</v>
      </c>
      <c r="C1253" s="33" t="s">
        <v>250</v>
      </c>
      <c r="D1253" s="33" t="s">
        <v>1112</v>
      </c>
      <c r="E1253" s="34" t="s">
        <v>543</v>
      </c>
      <c r="F1253" s="35">
        <v>0</v>
      </c>
      <c r="G1253" s="35">
        <v>91.239000000000004</v>
      </c>
      <c r="H1253" s="35">
        <v>68.429249999999996</v>
      </c>
      <c r="I1253" s="63">
        <f>G1253</f>
        <v>91.239000000000004</v>
      </c>
      <c r="J1253" s="63">
        <f>H1253</f>
        <v>68.429249999999996</v>
      </c>
      <c r="K1253" s="35">
        <v>0</v>
      </c>
      <c r="L1253" s="35">
        <v>0</v>
      </c>
      <c r="M1253" s="35">
        <v>88.401150000000001</v>
      </c>
      <c r="N1253" s="78">
        <f t="shared" si="617"/>
        <v>96.889652451254392</v>
      </c>
    </row>
    <row r="1254" spans="1:14" ht="47.25" x14ac:dyDescent="0.25">
      <c r="A1254" s="33" t="s">
        <v>110</v>
      </c>
      <c r="B1254" s="33" t="s">
        <v>1410</v>
      </c>
      <c r="C1254" s="33" t="s">
        <v>251</v>
      </c>
      <c r="D1254" s="33"/>
      <c r="E1254" s="34" t="s">
        <v>1191</v>
      </c>
      <c r="F1254" s="35">
        <f>F1255+F1257</f>
        <v>0</v>
      </c>
      <c r="G1254" s="35">
        <f>G1255+G1257</f>
        <v>263.81200000000001</v>
      </c>
      <c r="H1254" s="35">
        <f t="shared" ref="H1254:M1254" si="631">H1255+H1257</f>
        <v>197.85899999999998</v>
      </c>
      <c r="I1254" s="63">
        <f t="shared" si="631"/>
        <v>263.81200000000001</v>
      </c>
      <c r="J1254" s="63">
        <f t="shared" si="631"/>
        <v>197.85899999999998</v>
      </c>
      <c r="K1254" s="35">
        <f t="shared" si="631"/>
        <v>0</v>
      </c>
      <c r="L1254" s="35">
        <f t="shared" si="631"/>
        <v>0</v>
      </c>
      <c r="M1254" s="35">
        <f t="shared" si="631"/>
        <v>256.06286999999998</v>
      </c>
      <c r="N1254" s="78">
        <f t="shared" si="617"/>
        <v>97.062631722590325</v>
      </c>
    </row>
    <row r="1255" spans="1:14" ht="78.75" x14ac:dyDescent="0.25">
      <c r="A1255" s="33" t="s">
        <v>110</v>
      </c>
      <c r="B1255" s="33" t="s">
        <v>1410</v>
      </c>
      <c r="C1255" s="33" t="s">
        <v>251</v>
      </c>
      <c r="D1255" s="33" t="s">
        <v>1118</v>
      </c>
      <c r="E1255" s="34" t="s">
        <v>539</v>
      </c>
      <c r="F1255" s="35">
        <f>F1256</f>
        <v>0</v>
      </c>
      <c r="G1255" s="35">
        <f t="shared" ref="G1255" si="632">G1256</f>
        <v>107.31786</v>
      </c>
      <c r="H1255" s="35">
        <f t="shared" ref="H1255:M1255" si="633">H1256</f>
        <v>79.96284</v>
      </c>
      <c r="I1255" s="63">
        <f t="shared" si="633"/>
        <v>107.31786</v>
      </c>
      <c r="J1255" s="63">
        <f t="shared" si="633"/>
        <v>79.96284</v>
      </c>
      <c r="K1255" s="35">
        <f t="shared" si="633"/>
        <v>0</v>
      </c>
      <c r="L1255" s="35">
        <f t="shared" si="633"/>
        <v>0</v>
      </c>
      <c r="M1255" s="35">
        <f t="shared" si="633"/>
        <v>99.571899999999999</v>
      </c>
      <c r="N1255" s="78">
        <f t="shared" si="617"/>
        <v>92.782226555766215</v>
      </c>
    </row>
    <row r="1256" spans="1:14" ht="31.5" x14ac:dyDescent="0.25">
      <c r="A1256" s="33" t="s">
        <v>110</v>
      </c>
      <c r="B1256" s="33" t="s">
        <v>1410</v>
      </c>
      <c r="C1256" s="33" t="s">
        <v>251</v>
      </c>
      <c r="D1256" s="33" t="s">
        <v>1128</v>
      </c>
      <c r="E1256" s="34" t="s">
        <v>541</v>
      </c>
      <c r="F1256" s="35">
        <v>0</v>
      </c>
      <c r="G1256" s="35">
        <v>107.31786</v>
      </c>
      <c r="H1256" s="35">
        <v>79.96284</v>
      </c>
      <c r="I1256" s="63">
        <f>G1256</f>
        <v>107.31786</v>
      </c>
      <c r="J1256" s="63">
        <f>H1256</f>
        <v>79.96284</v>
      </c>
      <c r="K1256" s="35">
        <v>0</v>
      </c>
      <c r="L1256" s="35">
        <v>0</v>
      </c>
      <c r="M1256" s="35">
        <v>99.571899999999999</v>
      </c>
      <c r="N1256" s="78">
        <f t="shared" si="617"/>
        <v>92.782226555766215</v>
      </c>
    </row>
    <row r="1257" spans="1:14" ht="31.5" x14ac:dyDescent="0.25">
      <c r="A1257" s="33" t="s">
        <v>110</v>
      </c>
      <c r="B1257" s="33" t="s">
        <v>1410</v>
      </c>
      <c r="C1257" s="33" t="s">
        <v>251</v>
      </c>
      <c r="D1257" s="33" t="s">
        <v>1111</v>
      </c>
      <c r="E1257" s="34" t="s">
        <v>542</v>
      </c>
      <c r="F1257" s="35">
        <f>F1258</f>
        <v>0</v>
      </c>
      <c r="G1257" s="35">
        <f t="shared" ref="G1257" si="634">G1258</f>
        <v>156.49413999999999</v>
      </c>
      <c r="H1257" s="35">
        <f t="shared" ref="H1257:M1257" si="635">H1258</f>
        <v>117.89615999999999</v>
      </c>
      <c r="I1257" s="63">
        <f t="shared" si="635"/>
        <v>156.49413999999999</v>
      </c>
      <c r="J1257" s="63">
        <f t="shared" si="635"/>
        <v>117.89615999999999</v>
      </c>
      <c r="K1257" s="35">
        <f t="shared" si="635"/>
        <v>0</v>
      </c>
      <c r="L1257" s="35">
        <f t="shared" si="635"/>
        <v>0</v>
      </c>
      <c r="M1257" s="35">
        <f t="shared" si="635"/>
        <v>156.49097</v>
      </c>
      <c r="N1257" s="78">
        <f t="shared" si="617"/>
        <v>99.997974365046531</v>
      </c>
    </row>
    <row r="1258" spans="1:14" ht="31.5" x14ac:dyDescent="0.25">
      <c r="A1258" s="33" t="s">
        <v>110</v>
      </c>
      <c r="B1258" s="33" t="s">
        <v>1410</v>
      </c>
      <c r="C1258" s="33" t="s">
        <v>251</v>
      </c>
      <c r="D1258" s="33" t="s">
        <v>1112</v>
      </c>
      <c r="E1258" s="34" t="s">
        <v>543</v>
      </c>
      <c r="F1258" s="35">
        <v>0</v>
      </c>
      <c r="G1258" s="35">
        <v>156.49413999999999</v>
      </c>
      <c r="H1258" s="35">
        <v>117.89615999999999</v>
      </c>
      <c r="I1258" s="63">
        <f>G1258</f>
        <v>156.49413999999999</v>
      </c>
      <c r="J1258" s="63">
        <f>H1258</f>
        <v>117.89615999999999</v>
      </c>
      <c r="K1258" s="35">
        <v>0</v>
      </c>
      <c r="L1258" s="35">
        <v>0</v>
      </c>
      <c r="M1258" s="35">
        <v>156.49097</v>
      </c>
      <c r="N1258" s="78">
        <f t="shared" si="617"/>
        <v>99.997974365046531</v>
      </c>
    </row>
    <row r="1259" spans="1:14" s="22" customFormat="1" ht="17.25" customHeight="1" x14ac:dyDescent="0.25">
      <c r="A1259" s="25" t="s">
        <v>110</v>
      </c>
      <c r="B1259" s="25" t="s">
        <v>1130</v>
      </c>
      <c r="C1259" s="25"/>
      <c r="D1259" s="25"/>
      <c r="E1259" s="26" t="s">
        <v>500</v>
      </c>
      <c r="F1259" s="27">
        <f>F1260+F1312</f>
        <v>419949.24099999998</v>
      </c>
      <c r="G1259" s="27">
        <f>G1260+G1312</f>
        <v>481724.23936999997</v>
      </c>
      <c r="H1259" s="27">
        <f t="shared" ref="H1259:M1259" si="636">H1260+H1312</f>
        <v>325854.39911999996</v>
      </c>
      <c r="I1259" s="61">
        <f t="shared" si="636"/>
        <v>166844.59506000002</v>
      </c>
      <c r="J1259" s="61">
        <f t="shared" si="636"/>
        <v>127402.49729</v>
      </c>
      <c r="K1259" s="27">
        <f t="shared" si="636"/>
        <v>0</v>
      </c>
      <c r="L1259" s="27">
        <f t="shared" si="636"/>
        <v>0</v>
      </c>
      <c r="M1259" s="27">
        <f t="shared" si="636"/>
        <v>481372.75866000005</v>
      </c>
      <c r="N1259" s="78">
        <f t="shared" si="617"/>
        <v>99.92703694743291</v>
      </c>
    </row>
    <row r="1260" spans="1:14" s="32" customFormat="1" x14ac:dyDescent="0.25">
      <c r="A1260" s="29" t="s">
        <v>110</v>
      </c>
      <c r="B1260" s="29" t="s">
        <v>1411</v>
      </c>
      <c r="C1260" s="29"/>
      <c r="D1260" s="29"/>
      <c r="E1260" s="30" t="s">
        <v>520</v>
      </c>
      <c r="F1260" s="31">
        <f>F1261+F1278+F1283+F1300+F1308+F1292</f>
        <v>419773.78699999995</v>
      </c>
      <c r="G1260" s="31">
        <f t="shared" ref="G1260" si="637">G1261+G1278+G1283+G1300+G1308+G1292</f>
        <v>481503.98536999995</v>
      </c>
      <c r="H1260" s="31">
        <f t="shared" ref="H1260:M1260" si="638">H1261+H1278+H1283+H1300+H1308+H1292</f>
        <v>325741.14601999999</v>
      </c>
      <c r="I1260" s="62">
        <f t="shared" si="638"/>
        <v>166844.59506000002</v>
      </c>
      <c r="J1260" s="62">
        <f t="shared" si="638"/>
        <v>127402.49729</v>
      </c>
      <c r="K1260" s="31">
        <f t="shared" si="638"/>
        <v>0</v>
      </c>
      <c r="L1260" s="31">
        <f t="shared" si="638"/>
        <v>0</v>
      </c>
      <c r="M1260" s="31">
        <f t="shared" si="638"/>
        <v>481208.10096000007</v>
      </c>
      <c r="N1260" s="79">
        <f t="shared" si="617"/>
        <v>99.938549956181049</v>
      </c>
    </row>
    <row r="1261" spans="1:14" ht="31.5" x14ac:dyDescent="0.25">
      <c r="A1261" s="33" t="s">
        <v>110</v>
      </c>
      <c r="B1261" s="33" t="s">
        <v>1411</v>
      </c>
      <c r="C1261" s="33" t="s">
        <v>138</v>
      </c>
      <c r="D1261" s="33"/>
      <c r="E1261" s="34" t="s">
        <v>691</v>
      </c>
      <c r="F1261" s="35">
        <f t="shared" ref="F1261:M1261" si="639">F1262</f>
        <v>411946.57899999997</v>
      </c>
      <c r="G1261" s="35">
        <f t="shared" si="639"/>
        <v>433175.88182999997</v>
      </c>
      <c r="H1261" s="35">
        <f t="shared" si="639"/>
        <v>285092.67250999995</v>
      </c>
      <c r="I1261" s="63">
        <f t="shared" si="639"/>
        <v>134824.91383</v>
      </c>
      <c r="J1261" s="63">
        <f t="shared" si="639"/>
        <v>100264.86353</v>
      </c>
      <c r="K1261" s="35">
        <f t="shared" si="639"/>
        <v>0</v>
      </c>
      <c r="L1261" s="35">
        <f t="shared" si="639"/>
        <v>0</v>
      </c>
      <c r="M1261" s="35">
        <f t="shared" si="639"/>
        <v>432927.58012000006</v>
      </c>
      <c r="N1261" s="78">
        <f t="shared" si="617"/>
        <v>99.942678777740142</v>
      </c>
    </row>
    <row r="1262" spans="1:14" ht="31.5" x14ac:dyDescent="0.25">
      <c r="A1262" s="33" t="s">
        <v>110</v>
      </c>
      <c r="B1262" s="33" t="s">
        <v>1411</v>
      </c>
      <c r="C1262" s="33" t="s">
        <v>139</v>
      </c>
      <c r="D1262" s="33"/>
      <c r="E1262" s="34" t="s">
        <v>692</v>
      </c>
      <c r="F1262" s="35">
        <f>F1263+F1270+F1274</f>
        <v>411946.57899999997</v>
      </c>
      <c r="G1262" s="35">
        <f>G1263+G1270+G1274</f>
        <v>433175.88182999997</v>
      </c>
      <c r="H1262" s="35">
        <f t="shared" ref="H1262:M1262" si="640">H1263+H1270+H1274</f>
        <v>285092.67250999995</v>
      </c>
      <c r="I1262" s="63">
        <f t="shared" si="640"/>
        <v>134824.91383</v>
      </c>
      <c r="J1262" s="63">
        <f t="shared" si="640"/>
        <v>100264.86353</v>
      </c>
      <c r="K1262" s="35">
        <f t="shared" si="640"/>
        <v>0</v>
      </c>
      <c r="L1262" s="35">
        <f t="shared" si="640"/>
        <v>0</v>
      </c>
      <c r="M1262" s="35">
        <f t="shared" si="640"/>
        <v>432927.58012000006</v>
      </c>
      <c r="N1262" s="78">
        <f t="shared" si="617"/>
        <v>99.942678777740142</v>
      </c>
    </row>
    <row r="1263" spans="1:14" ht="47.25" x14ac:dyDescent="0.25">
      <c r="A1263" s="33" t="s">
        <v>110</v>
      </c>
      <c r="B1263" s="33" t="s">
        <v>1411</v>
      </c>
      <c r="C1263" s="33" t="s">
        <v>140</v>
      </c>
      <c r="D1263" s="33"/>
      <c r="E1263" s="34" t="s">
        <v>693</v>
      </c>
      <c r="F1263" s="35">
        <f>F1264+F1267</f>
        <v>301890.36699999997</v>
      </c>
      <c r="G1263" s="35">
        <f>G1264+G1267</f>
        <v>291734.36699999997</v>
      </c>
      <c r="H1263" s="35">
        <f t="shared" ref="H1263:M1263" si="641">H1264+H1267</f>
        <v>178211.20797999998</v>
      </c>
      <c r="I1263" s="63">
        <f t="shared" si="641"/>
        <v>0</v>
      </c>
      <c r="J1263" s="63">
        <f t="shared" si="641"/>
        <v>0</v>
      </c>
      <c r="K1263" s="35">
        <f t="shared" si="641"/>
        <v>0</v>
      </c>
      <c r="L1263" s="35">
        <f t="shared" si="641"/>
        <v>0</v>
      </c>
      <c r="M1263" s="35">
        <f t="shared" si="641"/>
        <v>291486.06529</v>
      </c>
      <c r="N1263" s="78">
        <f t="shared" si="617"/>
        <v>99.914887741011341</v>
      </c>
    </row>
    <row r="1264" spans="1:14" x14ac:dyDescent="0.25">
      <c r="A1264" s="33" t="s">
        <v>110</v>
      </c>
      <c r="B1264" s="33" t="s">
        <v>1411</v>
      </c>
      <c r="C1264" s="33" t="s">
        <v>132</v>
      </c>
      <c r="D1264" s="33"/>
      <c r="E1264" s="34" t="s">
        <v>694</v>
      </c>
      <c r="F1264" s="35">
        <f t="shared" ref="F1264:M1265" si="642">F1265</f>
        <v>291166.25799999997</v>
      </c>
      <c r="G1264" s="35">
        <f t="shared" si="642"/>
        <v>281010.25799999997</v>
      </c>
      <c r="H1264" s="35">
        <f t="shared" si="642"/>
        <v>168174.44597999999</v>
      </c>
      <c r="I1264" s="63">
        <f t="shared" si="642"/>
        <v>0</v>
      </c>
      <c r="J1264" s="63">
        <f t="shared" si="642"/>
        <v>0</v>
      </c>
      <c r="K1264" s="35">
        <f t="shared" si="642"/>
        <v>0</v>
      </c>
      <c r="L1264" s="35">
        <f t="shared" si="642"/>
        <v>0</v>
      </c>
      <c r="M1264" s="35">
        <f t="shared" si="642"/>
        <v>280889.62748000002</v>
      </c>
      <c r="N1264" s="78">
        <f t="shared" si="617"/>
        <v>99.957072556404697</v>
      </c>
    </row>
    <row r="1265" spans="1:14" ht="31.5" x14ac:dyDescent="0.25">
      <c r="A1265" s="33" t="s">
        <v>110</v>
      </c>
      <c r="B1265" s="33" t="s">
        <v>1411</v>
      </c>
      <c r="C1265" s="33" t="s">
        <v>132</v>
      </c>
      <c r="D1265" s="33" t="s">
        <v>1111</v>
      </c>
      <c r="E1265" s="34" t="s">
        <v>542</v>
      </c>
      <c r="F1265" s="35">
        <f t="shared" si="642"/>
        <v>291166.25799999997</v>
      </c>
      <c r="G1265" s="35">
        <f t="shared" si="642"/>
        <v>281010.25799999997</v>
      </c>
      <c r="H1265" s="35">
        <f t="shared" si="642"/>
        <v>168174.44597999999</v>
      </c>
      <c r="I1265" s="63">
        <f t="shared" si="642"/>
        <v>0</v>
      </c>
      <c r="J1265" s="63">
        <f t="shared" si="642"/>
        <v>0</v>
      </c>
      <c r="K1265" s="35">
        <f t="shared" si="642"/>
        <v>0</v>
      </c>
      <c r="L1265" s="35">
        <f t="shared" si="642"/>
        <v>0</v>
      </c>
      <c r="M1265" s="35">
        <f t="shared" si="642"/>
        <v>280889.62748000002</v>
      </c>
      <c r="N1265" s="78">
        <f t="shared" si="617"/>
        <v>99.957072556404697</v>
      </c>
    </row>
    <row r="1266" spans="1:14" ht="31.5" x14ac:dyDescent="0.25">
      <c r="A1266" s="33" t="s">
        <v>110</v>
      </c>
      <c r="B1266" s="33" t="s">
        <v>1411</v>
      </c>
      <c r="C1266" s="33" t="s">
        <v>132</v>
      </c>
      <c r="D1266" s="33" t="s">
        <v>1112</v>
      </c>
      <c r="E1266" s="34" t="s">
        <v>543</v>
      </c>
      <c r="F1266" s="35">
        <f>298119.2+1861.261-104.27-8709.933</f>
        <v>291166.25799999997</v>
      </c>
      <c r="G1266" s="35">
        <v>281010.25799999997</v>
      </c>
      <c r="H1266" s="35">
        <v>168174.44597999999</v>
      </c>
      <c r="I1266" s="63">
        <v>0</v>
      </c>
      <c r="J1266" s="63">
        <v>0</v>
      </c>
      <c r="K1266" s="35">
        <v>0</v>
      </c>
      <c r="L1266" s="35">
        <v>0</v>
      </c>
      <c r="M1266" s="35">
        <v>280889.62748000002</v>
      </c>
      <c r="N1266" s="78">
        <f t="shared" si="617"/>
        <v>99.957072556404697</v>
      </c>
    </row>
    <row r="1267" spans="1:14" ht="31.5" x14ac:dyDescent="0.25">
      <c r="A1267" s="33" t="s">
        <v>110</v>
      </c>
      <c r="B1267" s="33" t="s">
        <v>1411</v>
      </c>
      <c r="C1267" s="33" t="s">
        <v>133</v>
      </c>
      <c r="D1267" s="33"/>
      <c r="E1267" s="34" t="s">
        <v>696</v>
      </c>
      <c r="F1267" s="35">
        <f t="shared" ref="F1267:M1268" si="643">F1268</f>
        <v>10724.109</v>
      </c>
      <c r="G1267" s="35">
        <f t="shared" si="643"/>
        <v>10724.109</v>
      </c>
      <c r="H1267" s="35">
        <f t="shared" si="643"/>
        <v>10036.762000000001</v>
      </c>
      <c r="I1267" s="63">
        <f t="shared" si="643"/>
        <v>0</v>
      </c>
      <c r="J1267" s="63">
        <f t="shared" si="643"/>
        <v>0</v>
      </c>
      <c r="K1267" s="35">
        <f t="shared" si="643"/>
        <v>0</v>
      </c>
      <c r="L1267" s="35">
        <f t="shared" si="643"/>
        <v>0</v>
      </c>
      <c r="M1267" s="35">
        <f t="shared" si="643"/>
        <v>10596.437809999999</v>
      </c>
      <c r="N1267" s="78">
        <f t="shared" si="617"/>
        <v>98.809493730434852</v>
      </c>
    </row>
    <row r="1268" spans="1:14" ht="31.5" x14ac:dyDescent="0.25">
      <c r="A1268" s="33" t="s">
        <v>110</v>
      </c>
      <c r="B1268" s="33" t="s">
        <v>1411</v>
      </c>
      <c r="C1268" s="33" t="s">
        <v>133</v>
      </c>
      <c r="D1268" s="33" t="s">
        <v>1111</v>
      </c>
      <c r="E1268" s="34" t="s">
        <v>542</v>
      </c>
      <c r="F1268" s="35">
        <f t="shared" si="643"/>
        <v>10724.109</v>
      </c>
      <c r="G1268" s="35">
        <f t="shared" si="643"/>
        <v>10724.109</v>
      </c>
      <c r="H1268" s="35">
        <f t="shared" si="643"/>
        <v>10036.762000000001</v>
      </c>
      <c r="I1268" s="63">
        <f t="shared" si="643"/>
        <v>0</v>
      </c>
      <c r="J1268" s="63">
        <f t="shared" si="643"/>
        <v>0</v>
      </c>
      <c r="K1268" s="35">
        <f t="shared" si="643"/>
        <v>0</v>
      </c>
      <c r="L1268" s="35">
        <f t="shared" si="643"/>
        <v>0</v>
      </c>
      <c r="M1268" s="35">
        <f t="shared" si="643"/>
        <v>10596.437809999999</v>
      </c>
      <c r="N1268" s="78">
        <f t="shared" si="617"/>
        <v>98.809493730434852</v>
      </c>
    </row>
    <row r="1269" spans="1:14" ht="31.5" x14ac:dyDescent="0.25">
      <c r="A1269" s="33" t="s">
        <v>110</v>
      </c>
      <c r="B1269" s="33" t="s">
        <v>1411</v>
      </c>
      <c r="C1269" s="33" t="s">
        <v>133</v>
      </c>
      <c r="D1269" s="33" t="s">
        <v>1112</v>
      </c>
      <c r="E1269" s="34" t="s">
        <v>543</v>
      </c>
      <c r="F1269" s="35">
        <f>10152.16+1427.347-855.398</f>
        <v>10724.109</v>
      </c>
      <c r="G1269" s="35">
        <v>10724.109</v>
      </c>
      <c r="H1269" s="35">
        <v>10036.762000000001</v>
      </c>
      <c r="I1269" s="63">
        <v>0</v>
      </c>
      <c r="J1269" s="63">
        <v>0</v>
      </c>
      <c r="K1269" s="35">
        <v>0</v>
      </c>
      <c r="L1269" s="35">
        <v>0</v>
      </c>
      <c r="M1269" s="35">
        <v>10596.437809999999</v>
      </c>
      <c r="N1269" s="78">
        <f t="shared" si="617"/>
        <v>98.809493730434852</v>
      </c>
    </row>
    <row r="1270" spans="1:14" ht="63" x14ac:dyDescent="0.25">
      <c r="A1270" s="33" t="s">
        <v>110</v>
      </c>
      <c r="B1270" s="33" t="s">
        <v>1411</v>
      </c>
      <c r="C1270" s="33" t="s">
        <v>1239</v>
      </c>
      <c r="D1270" s="33"/>
      <c r="E1270" s="34" t="s">
        <v>1275</v>
      </c>
      <c r="F1270" s="35">
        <f t="shared" ref="F1270:M1272" si="644">F1271</f>
        <v>588.5</v>
      </c>
      <c r="G1270" s="35">
        <f t="shared" si="644"/>
        <v>36528.737200000003</v>
      </c>
      <c r="H1270" s="35">
        <f t="shared" si="644"/>
        <v>6616.6009999999997</v>
      </c>
      <c r="I1270" s="63">
        <f t="shared" si="644"/>
        <v>29912.136200000001</v>
      </c>
      <c r="J1270" s="63">
        <f t="shared" si="644"/>
        <v>0</v>
      </c>
      <c r="K1270" s="35">
        <f t="shared" si="644"/>
        <v>0</v>
      </c>
      <c r="L1270" s="35">
        <f t="shared" si="644"/>
        <v>0</v>
      </c>
      <c r="M1270" s="35">
        <f t="shared" si="644"/>
        <v>36528.737200000003</v>
      </c>
      <c r="N1270" s="78">
        <f t="shared" si="617"/>
        <v>100</v>
      </c>
    </row>
    <row r="1271" spans="1:14" ht="63" x14ac:dyDescent="0.25">
      <c r="A1271" s="33" t="s">
        <v>110</v>
      </c>
      <c r="B1271" s="33" t="s">
        <v>1411</v>
      </c>
      <c r="C1271" s="33" t="s">
        <v>1436</v>
      </c>
      <c r="D1271" s="33"/>
      <c r="E1271" s="34" t="s">
        <v>698</v>
      </c>
      <c r="F1271" s="35">
        <f t="shared" ref="F1271:M1272" si="645">F1272</f>
        <v>588.5</v>
      </c>
      <c r="G1271" s="35">
        <f t="shared" si="644"/>
        <v>36528.737200000003</v>
      </c>
      <c r="H1271" s="35">
        <f t="shared" si="645"/>
        <v>6616.6009999999997</v>
      </c>
      <c r="I1271" s="63">
        <f t="shared" si="645"/>
        <v>29912.136200000001</v>
      </c>
      <c r="J1271" s="63">
        <f t="shared" si="645"/>
        <v>0</v>
      </c>
      <c r="K1271" s="35">
        <f t="shared" si="645"/>
        <v>0</v>
      </c>
      <c r="L1271" s="35">
        <f t="shared" si="645"/>
        <v>0</v>
      </c>
      <c r="M1271" s="35">
        <f t="shared" si="645"/>
        <v>36528.737200000003</v>
      </c>
      <c r="N1271" s="78">
        <f t="shared" si="617"/>
        <v>100</v>
      </c>
    </row>
    <row r="1272" spans="1:14" ht="31.5" x14ac:dyDescent="0.25">
      <c r="A1272" s="33" t="s">
        <v>110</v>
      </c>
      <c r="B1272" s="33" t="s">
        <v>1411</v>
      </c>
      <c r="C1272" s="33" t="s">
        <v>1436</v>
      </c>
      <c r="D1272" s="33" t="s">
        <v>1111</v>
      </c>
      <c r="E1272" s="34" t="s">
        <v>542</v>
      </c>
      <c r="F1272" s="35">
        <f t="shared" si="645"/>
        <v>588.5</v>
      </c>
      <c r="G1272" s="35">
        <f t="shared" si="644"/>
        <v>36528.737200000003</v>
      </c>
      <c r="H1272" s="35">
        <f t="shared" si="645"/>
        <v>6616.6009999999997</v>
      </c>
      <c r="I1272" s="63">
        <f t="shared" si="645"/>
        <v>29912.136200000001</v>
      </c>
      <c r="J1272" s="63">
        <f t="shared" si="645"/>
        <v>0</v>
      </c>
      <c r="K1272" s="35">
        <f t="shared" si="645"/>
        <v>0</v>
      </c>
      <c r="L1272" s="35">
        <f t="shared" si="645"/>
        <v>0</v>
      </c>
      <c r="M1272" s="35">
        <f t="shared" si="645"/>
        <v>36528.737200000003</v>
      </c>
      <c r="N1272" s="78">
        <f t="shared" si="617"/>
        <v>100</v>
      </c>
    </row>
    <row r="1273" spans="1:14" ht="31.5" x14ac:dyDescent="0.25">
      <c r="A1273" s="33" t="s">
        <v>110</v>
      </c>
      <c r="B1273" s="33" t="s">
        <v>1411</v>
      </c>
      <c r="C1273" s="33" t="s">
        <v>1436</v>
      </c>
      <c r="D1273" s="33" t="s">
        <v>1112</v>
      </c>
      <c r="E1273" s="34" t="s">
        <v>543</v>
      </c>
      <c r="F1273" s="35">
        <v>588.5</v>
      </c>
      <c r="G1273" s="35">
        <v>36528.737200000003</v>
      </c>
      <c r="H1273" s="35">
        <f>6616.601+0</f>
        <v>6616.6009999999997</v>
      </c>
      <c r="I1273" s="63">
        <v>29912.136200000001</v>
      </c>
      <c r="J1273" s="63">
        <v>0</v>
      </c>
      <c r="K1273" s="35">
        <v>0</v>
      </c>
      <c r="L1273" s="35">
        <v>0</v>
      </c>
      <c r="M1273" s="35">
        <v>36528.737200000003</v>
      </c>
      <c r="N1273" s="78">
        <f t="shared" si="617"/>
        <v>100</v>
      </c>
    </row>
    <row r="1274" spans="1:14" ht="94.5" x14ac:dyDescent="0.25">
      <c r="A1274" s="33" t="s">
        <v>110</v>
      </c>
      <c r="B1274" s="33" t="s">
        <v>1411</v>
      </c>
      <c r="C1274" s="33" t="s">
        <v>1431</v>
      </c>
      <c r="D1274" s="33"/>
      <c r="E1274" s="34" t="s">
        <v>1834</v>
      </c>
      <c r="F1274" s="35">
        <f>F1275</f>
        <v>109467.712</v>
      </c>
      <c r="G1274" s="35">
        <f t="shared" ref="G1274:G1276" si="646">G1275</f>
        <v>104912.77763</v>
      </c>
      <c r="H1274" s="35">
        <f t="shared" ref="H1274:M1276" si="647">H1275</f>
        <v>100264.86353</v>
      </c>
      <c r="I1274" s="63">
        <f t="shared" si="647"/>
        <v>104912.77763</v>
      </c>
      <c r="J1274" s="63">
        <f t="shared" si="647"/>
        <v>100264.86353</v>
      </c>
      <c r="K1274" s="35">
        <f t="shared" si="647"/>
        <v>0</v>
      </c>
      <c r="L1274" s="35">
        <f t="shared" si="647"/>
        <v>0</v>
      </c>
      <c r="M1274" s="35">
        <f t="shared" si="647"/>
        <v>104912.77763</v>
      </c>
      <c r="N1274" s="78">
        <f t="shared" si="617"/>
        <v>100</v>
      </c>
    </row>
    <row r="1275" spans="1:14" ht="78.75" x14ac:dyDescent="0.25">
      <c r="A1275" s="33" t="s">
        <v>110</v>
      </c>
      <c r="B1275" s="33" t="s">
        <v>1411</v>
      </c>
      <c r="C1275" s="33" t="s">
        <v>1433</v>
      </c>
      <c r="D1275" s="33"/>
      <c r="E1275" s="34" t="s">
        <v>1835</v>
      </c>
      <c r="F1275" s="35">
        <f>F1276</f>
        <v>109467.712</v>
      </c>
      <c r="G1275" s="35">
        <f t="shared" si="646"/>
        <v>104912.77763</v>
      </c>
      <c r="H1275" s="35">
        <f t="shared" si="647"/>
        <v>100264.86353</v>
      </c>
      <c r="I1275" s="63">
        <f t="shared" si="647"/>
        <v>104912.77763</v>
      </c>
      <c r="J1275" s="63">
        <f t="shared" si="647"/>
        <v>100264.86353</v>
      </c>
      <c r="K1275" s="35">
        <f t="shared" si="647"/>
        <v>0</v>
      </c>
      <c r="L1275" s="35">
        <f t="shared" si="647"/>
        <v>0</v>
      </c>
      <c r="M1275" s="35">
        <f t="shared" si="647"/>
        <v>104912.77763</v>
      </c>
      <c r="N1275" s="78">
        <f t="shared" si="617"/>
        <v>100</v>
      </c>
    </row>
    <row r="1276" spans="1:14" ht="31.5" x14ac:dyDescent="0.25">
      <c r="A1276" s="33" t="s">
        <v>110</v>
      </c>
      <c r="B1276" s="33" t="s">
        <v>1411</v>
      </c>
      <c r="C1276" s="33" t="s">
        <v>1433</v>
      </c>
      <c r="D1276" s="33" t="s">
        <v>1111</v>
      </c>
      <c r="E1276" s="34" t="s">
        <v>542</v>
      </c>
      <c r="F1276" s="35">
        <f>F1277</f>
        <v>109467.712</v>
      </c>
      <c r="G1276" s="35">
        <f t="shared" si="646"/>
        <v>104912.77763</v>
      </c>
      <c r="H1276" s="35">
        <f t="shared" si="647"/>
        <v>100264.86353</v>
      </c>
      <c r="I1276" s="63">
        <f t="shared" si="647"/>
        <v>104912.77763</v>
      </c>
      <c r="J1276" s="63">
        <f t="shared" si="647"/>
        <v>100264.86353</v>
      </c>
      <c r="K1276" s="35">
        <f t="shared" si="647"/>
        <v>0</v>
      </c>
      <c r="L1276" s="35">
        <f t="shared" si="647"/>
        <v>0</v>
      </c>
      <c r="M1276" s="35">
        <f t="shared" si="647"/>
        <v>104912.77763</v>
      </c>
      <c r="N1276" s="78">
        <f t="shared" si="617"/>
        <v>100</v>
      </c>
    </row>
    <row r="1277" spans="1:14" ht="31.5" x14ac:dyDescent="0.25">
      <c r="A1277" s="33" t="s">
        <v>110</v>
      </c>
      <c r="B1277" s="33" t="s">
        <v>1411</v>
      </c>
      <c r="C1277" s="33" t="s">
        <v>1433</v>
      </c>
      <c r="D1277" s="33" t="s">
        <v>1112</v>
      </c>
      <c r="E1277" s="34" t="s">
        <v>543</v>
      </c>
      <c r="F1277" s="35">
        <v>109467.712</v>
      </c>
      <c r="G1277" s="35">
        <v>104912.77763</v>
      </c>
      <c r="H1277" s="35">
        <v>100264.86353</v>
      </c>
      <c r="I1277" s="63">
        <f>G1277</f>
        <v>104912.77763</v>
      </c>
      <c r="J1277" s="63">
        <f>H1277</f>
        <v>100264.86353</v>
      </c>
      <c r="K1277" s="35">
        <v>0</v>
      </c>
      <c r="L1277" s="35">
        <v>0</v>
      </c>
      <c r="M1277" s="35">
        <v>104912.77763</v>
      </c>
      <c r="N1277" s="78">
        <f t="shared" si="617"/>
        <v>100</v>
      </c>
    </row>
    <row r="1278" spans="1:14" ht="31.5" x14ac:dyDescent="0.25">
      <c r="A1278" s="33" t="s">
        <v>110</v>
      </c>
      <c r="B1278" s="33" t="s">
        <v>1411</v>
      </c>
      <c r="C1278" s="33" t="s">
        <v>141</v>
      </c>
      <c r="D1278" s="33"/>
      <c r="E1278" s="34" t="s">
        <v>717</v>
      </c>
      <c r="F1278" s="35">
        <f t="shared" ref="F1278:M1281" si="648">F1279</f>
        <v>447.6</v>
      </c>
      <c r="G1278" s="35">
        <f t="shared" si="648"/>
        <v>447.6</v>
      </c>
      <c r="H1278" s="35">
        <f t="shared" si="648"/>
        <v>356.66935999999998</v>
      </c>
      <c r="I1278" s="63">
        <f t="shared" si="648"/>
        <v>0</v>
      </c>
      <c r="J1278" s="63">
        <f t="shared" si="648"/>
        <v>0</v>
      </c>
      <c r="K1278" s="35">
        <f t="shared" si="648"/>
        <v>0</v>
      </c>
      <c r="L1278" s="35">
        <f t="shared" si="648"/>
        <v>0</v>
      </c>
      <c r="M1278" s="35">
        <f t="shared" si="648"/>
        <v>435.17088999999999</v>
      </c>
      <c r="N1278" s="78">
        <f t="shared" si="617"/>
        <v>97.223165773011615</v>
      </c>
    </row>
    <row r="1279" spans="1:14" ht="31.5" x14ac:dyDescent="0.25">
      <c r="A1279" s="33" t="s">
        <v>110</v>
      </c>
      <c r="B1279" s="33" t="s">
        <v>1411</v>
      </c>
      <c r="C1279" s="33" t="s">
        <v>142</v>
      </c>
      <c r="D1279" s="33"/>
      <c r="E1279" s="34" t="s">
        <v>718</v>
      </c>
      <c r="F1279" s="35">
        <f t="shared" si="648"/>
        <v>447.6</v>
      </c>
      <c r="G1279" s="35">
        <f t="shared" si="648"/>
        <v>447.6</v>
      </c>
      <c r="H1279" s="35">
        <f t="shared" si="648"/>
        <v>356.66935999999998</v>
      </c>
      <c r="I1279" s="63">
        <f t="shared" si="648"/>
        <v>0</v>
      </c>
      <c r="J1279" s="63">
        <f t="shared" si="648"/>
        <v>0</v>
      </c>
      <c r="K1279" s="35">
        <f t="shared" si="648"/>
        <v>0</v>
      </c>
      <c r="L1279" s="35">
        <f t="shared" si="648"/>
        <v>0</v>
      </c>
      <c r="M1279" s="35">
        <f t="shared" si="648"/>
        <v>435.17088999999999</v>
      </c>
      <c r="N1279" s="78">
        <f t="shared" si="617"/>
        <v>97.223165773011615</v>
      </c>
    </row>
    <row r="1280" spans="1:14" ht="47.25" x14ac:dyDescent="0.25">
      <c r="A1280" s="33" t="s">
        <v>110</v>
      </c>
      <c r="B1280" s="33" t="s">
        <v>1411</v>
      </c>
      <c r="C1280" s="33" t="s">
        <v>134</v>
      </c>
      <c r="D1280" s="33"/>
      <c r="E1280" s="34" t="s">
        <v>731</v>
      </c>
      <c r="F1280" s="35">
        <f t="shared" si="648"/>
        <v>447.6</v>
      </c>
      <c r="G1280" s="35">
        <f t="shared" si="648"/>
        <v>447.6</v>
      </c>
      <c r="H1280" s="35">
        <f t="shared" si="648"/>
        <v>356.66935999999998</v>
      </c>
      <c r="I1280" s="63">
        <f t="shared" si="648"/>
        <v>0</v>
      </c>
      <c r="J1280" s="63">
        <f t="shared" si="648"/>
        <v>0</v>
      </c>
      <c r="K1280" s="35">
        <f t="shared" si="648"/>
        <v>0</v>
      </c>
      <c r="L1280" s="35">
        <f t="shared" si="648"/>
        <v>0</v>
      </c>
      <c r="M1280" s="35">
        <f t="shared" si="648"/>
        <v>435.17088999999999</v>
      </c>
      <c r="N1280" s="78">
        <f t="shared" si="617"/>
        <v>97.223165773011615</v>
      </c>
    </row>
    <row r="1281" spans="1:14" ht="31.5" x14ac:dyDescent="0.25">
      <c r="A1281" s="33" t="s">
        <v>110</v>
      </c>
      <c r="B1281" s="33" t="s">
        <v>1411</v>
      </c>
      <c r="C1281" s="33" t="s">
        <v>134</v>
      </c>
      <c r="D1281" s="33" t="s">
        <v>1111</v>
      </c>
      <c r="E1281" s="34" t="s">
        <v>542</v>
      </c>
      <c r="F1281" s="35">
        <f t="shared" si="648"/>
        <v>447.6</v>
      </c>
      <c r="G1281" s="35">
        <f t="shared" si="648"/>
        <v>447.6</v>
      </c>
      <c r="H1281" s="35">
        <f t="shared" si="648"/>
        <v>356.66935999999998</v>
      </c>
      <c r="I1281" s="63">
        <f t="shared" si="648"/>
        <v>0</v>
      </c>
      <c r="J1281" s="63">
        <f t="shared" si="648"/>
        <v>0</v>
      </c>
      <c r="K1281" s="35">
        <f t="shared" si="648"/>
        <v>0</v>
      </c>
      <c r="L1281" s="35">
        <f t="shared" si="648"/>
        <v>0</v>
      </c>
      <c r="M1281" s="35">
        <f t="shared" si="648"/>
        <v>435.17088999999999</v>
      </c>
      <c r="N1281" s="78">
        <f t="shared" si="617"/>
        <v>97.223165773011615</v>
      </c>
    </row>
    <row r="1282" spans="1:14" ht="31.5" x14ac:dyDescent="0.25">
      <c r="A1282" s="33" t="s">
        <v>110</v>
      </c>
      <c r="B1282" s="33" t="s">
        <v>1411</v>
      </c>
      <c r="C1282" s="33" t="s">
        <v>134</v>
      </c>
      <c r="D1282" s="33" t="s">
        <v>1112</v>
      </c>
      <c r="E1282" s="34" t="s">
        <v>543</v>
      </c>
      <c r="F1282" s="35">
        <v>447.6</v>
      </c>
      <c r="G1282" s="35">
        <v>447.6</v>
      </c>
      <c r="H1282" s="35">
        <v>356.66935999999998</v>
      </c>
      <c r="I1282" s="63">
        <v>0</v>
      </c>
      <c r="J1282" s="63">
        <v>0</v>
      </c>
      <c r="K1282" s="35">
        <v>0</v>
      </c>
      <c r="L1282" s="35">
        <v>0</v>
      </c>
      <c r="M1282" s="35">
        <v>435.17088999999999</v>
      </c>
      <c r="N1282" s="78">
        <f t="shared" si="617"/>
        <v>97.223165773011615</v>
      </c>
    </row>
    <row r="1283" spans="1:14" ht="63" x14ac:dyDescent="0.25">
      <c r="A1283" s="33" t="s">
        <v>110</v>
      </c>
      <c r="B1283" s="33" t="s">
        <v>1411</v>
      </c>
      <c r="C1283" s="33" t="s">
        <v>1132</v>
      </c>
      <c r="D1283" s="33"/>
      <c r="E1283" s="34" t="s">
        <v>1557</v>
      </c>
      <c r="F1283" s="35">
        <f t="shared" ref="F1283:M1290" si="649">F1284</f>
        <v>3969.7</v>
      </c>
      <c r="G1283" s="35">
        <f t="shared" si="649"/>
        <v>5273.8119999999999</v>
      </c>
      <c r="H1283" s="35">
        <f t="shared" si="649"/>
        <v>4387.6719499999999</v>
      </c>
      <c r="I1283" s="63">
        <f t="shared" si="649"/>
        <v>0</v>
      </c>
      <c r="J1283" s="63">
        <f t="shared" si="649"/>
        <v>0</v>
      </c>
      <c r="K1283" s="35">
        <f t="shared" si="649"/>
        <v>0</v>
      </c>
      <c r="L1283" s="35">
        <f t="shared" si="649"/>
        <v>0</v>
      </c>
      <c r="M1283" s="35">
        <f t="shared" si="649"/>
        <v>5273.8063099999999</v>
      </c>
      <c r="N1283" s="78">
        <f t="shared" si="617"/>
        <v>99.999892108402804</v>
      </c>
    </row>
    <row r="1284" spans="1:14" ht="47.25" x14ac:dyDescent="0.25">
      <c r="A1284" s="33" t="s">
        <v>110</v>
      </c>
      <c r="B1284" s="33" t="s">
        <v>1411</v>
      </c>
      <c r="C1284" s="33" t="s">
        <v>1133</v>
      </c>
      <c r="D1284" s="33"/>
      <c r="E1284" s="34" t="s">
        <v>741</v>
      </c>
      <c r="F1284" s="35">
        <f t="shared" si="649"/>
        <v>3969.7</v>
      </c>
      <c r="G1284" s="35">
        <f t="shared" si="649"/>
        <v>5273.8119999999999</v>
      </c>
      <c r="H1284" s="35">
        <f t="shared" si="649"/>
        <v>4387.6719499999999</v>
      </c>
      <c r="I1284" s="63">
        <f t="shared" si="649"/>
        <v>0</v>
      </c>
      <c r="J1284" s="63">
        <f t="shared" si="649"/>
        <v>0</v>
      </c>
      <c r="K1284" s="35">
        <f t="shared" si="649"/>
        <v>0</v>
      </c>
      <c r="L1284" s="35">
        <f t="shared" si="649"/>
        <v>0</v>
      </c>
      <c r="M1284" s="35">
        <f t="shared" si="649"/>
        <v>5273.8063099999999</v>
      </c>
      <c r="N1284" s="78">
        <f t="shared" si="617"/>
        <v>99.999892108402804</v>
      </c>
    </row>
    <row r="1285" spans="1:14" ht="63" x14ac:dyDescent="0.25">
      <c r="A1285" s="33" t="s">
        <v>110</v>
      </c>
      <c r="B1285" s="33" t="s">
        <v>1411</v>
      </c>
      <c r="C1285" s="33" t="s">
        <v>143</v>
      </c>
      <c r="D1285" s="33"/>
      <c r="E1285" s="34" t="s">
        <v>751</v>
      </c>
      <c r="F1285" s="35">
        <f>F1289</f>
        <v>3969.7</v>
      </c>
      <c r="G1285" s="35">
        <f>G1289+G1286</f>
        <v>5273.8119999999999</v>
      </c>
      <c r="H1285" s="35">
        <f t="shared" ref="H1285:M1285" si="650">H1289+H1286</f>
        <v>4387.6719499999999</v>
      </c>
      <c r="I1285" s="63">
        <f t="shared" si="650"/>
        <v>0</v>
      </c>
      <c r="J1285" s="63">
        <f t="shared" si="650"/>
        <v>0</v>
      </c>
      <c r="K1285" s="35">
        <f t="shared" si="650"/>
        <v>0</v>
      </c>
      <c r="L1285" s="35">
        <f t="shared" si="650"/>
        <v>0</v>
      </c>
      <c r="M1285" s="35">
        <f t="shared" si="650"/>
        <v>5273.8063099999999</v>
      </c>
      <c r="N1285" s="78">
        <f t="shared" si="617"/>
        <v>99.999892108402804</v>
      </c>
    </row>
    <row r="1286" spans="1:14" ht="31.5" x14ac:dyDescent="0.25">
      <c r="A1286" s="33" t="s">
        <v>110</v>
      </c>
      <c r="B1286" s="33" t="s">
        <v>1411</v>
      </c>
      <c r="C1286" s="33" t="s">
        <v>327</v>
      </c>
      <c r="D1286" s="33"/>
      <c r="E1286" s="34" t="s">
        <v>1379</v>
      </c>
      <c r="F1286" s="35">
        <v>0</v>
      </c>
      <c r="G1286" s="35">
        <f>G1287</f>
        <v>1304.1120000000001</v>
      </c>
      <c r="H1286" s="35">
        <f t="shared" ref="H1286:M1287" si="651">H1287</f>
        <v>1304.1120000000001</v>
      </c>
      <c r="I1286" s="63">
        <f t="shared" si="651"/>
        <v>0</v>
      </c>
      <c r="J1286" s="63">
        <f t="shared" si="651"/>
        <v>0</v>
      </c>
      <c r="K1286" s="35">
        <f t="shared" si="651"/>
        <v>0</v>
      </c>
      <c r="L1286" s="35">
        <f t="shared" si="651"/>
        <v>0</v>
      </c>
      <c r="M1286" s="35">
        <f t="shared" si="651"/>
        <v>1304.1063099999999</v>
      </c>
      <c r="N1286" s="78">
        <f t="shared" si="617"/>
        <v>99.999563687781404</v>
      </c>
    </row>
    <row r="1287" spans="1:14" ht="31.5" x14ac:dyDescent="0.25">
      <c r="A1287" s="33" t="s">
        <v>110</v>
      </c>
      <c r="B1287" s="33" t="s">
        <v>1411</v>
      </c>
      <c r="C1287" s="33" t="s">
        <v>327</v>
      </c>
      <c r="D1287" s="33" t="s">
        <v>1111</v>
      </c>
      <c r="E1287" s="34" t="s">
        <v>542</v>
      </c>
      <c r="F1287" s="35">
        <v>0</v>
      </c>
      <c r="G1287" s="35">
        <f>G1288</f>
        <v>1304.1120000000001</v>
      </c>
      <c r="H1287" s="35">
        <f t="shared" si="651"/>
        <v>1304.1120000000001</v>
      </c>
      <c r="I1287" s="63">
        <f t="shared" si="651"/>
        <v>0</v>
      </c>
      <c r="J1287" s="63">
        <f t="shared" si="651"/>
        <v>0</v>
      </c>
      <c r="K1287" s="35">
        <f t="shared" si="651"/>
        <v>0</v>
      </c>
      <c r="L1287" s="35">
        <f t="shared" si="651"/>
        <v>0</v>
      </c>
      <c r="M1287" s="35">
        <f t="shared" si="651"/>
        <v>1304.1063099999999</v>
      </c>
      <c r="N1287" s="78">
        <f t="shared" si="617"/>
        <v>99.999563687781404</v>
      </c>
    </row>
    <row r="1288" spans="1:14" ht="31.5" x14ac:dyDescent="0.25">
      <c r="A1288" s="33" t="s">
        <v>110</v>
      </c>
      <c r="B1288" s="33" t="s">
        <v>1411</v>
      </c>
      <c r="C1288" s="33" t="s">
        <v>327</v>
      </c>
      <c r="D1288" s="33" t="s">
        <v>1112</v>
      </c>
      <c r="E1288" s="34" t="s">
        <v>543</v>
      </c>
      <c r="F1288" s="35">
        <v>0</v>
      </c>
      <c r="G1288" s="35">
        <v>1304.1120000000001</v>
      </c>
      <c r="H1288" s="35">
        <v>1304.1120000000001</v>
      </c>
      <c r="I1288" s="63">
        <v>0</v>
      </c>
      <c r="J1288" s="63">
        <v>0</v>
      </c>
      <c r="K1288" s="35">
        <v>0</v>
      </c>
      <c r="L1288" s="35">
        <v>0</v>
      </c>
      <c r="M1288" s="35">
        <v>1304.1063099999999</v>
      </c>
      <c r="N1288" s="78">
        <f t="shared" si="617"/>
        <v>99.999563687781404</v>
      </c>
    </row>
    <row r="1289" spans="1:14" x14ac:dyDescent="0.25">
      <c r="A1289" s="33" t="s">
        <v>110</v>
      </c>
      <c r="B1289" s="33" t="s">
        <v>1411</v>
      </c>
      <c r="C1289" s="33" t="s">
        <v>135</v>
      </c>
      <c r="D1289" s="33"/>
      <c r="E1289" s="34" t="s">
        <v>752</v>
      </c>
      <c r="F1289" s="35">
        <f t="shared" si="649"/>
        <v>3969.7</v>
      </c>
      <c r="G1289" s="35">
        <f t="shared" si="649"/>
        <v>3969.7</v>
      </c>
      <c r="H1289" s="35">
        <f t="shared" si="649"/>
        <v>3083.5599499999998</v>
      </c>
      <c r="I1289" s="63">
        <f t="shared" si="649"/>
        <v>0</v>
      </c>
      <c r="J1289" s="63">
        <f t="shared" si="649"/>
        <v>0</v>
      </c>
      <c r="K1289" s="35">
        <f t="shared" si="649"/>
        <v>0</v>
      </c>
      <c r="L1289" s="35">
        <f t="shared" si="649"/>
        <v>0</v>
      </c>
      <c r="M1289" s="35">
        <f t="shared" si="649"/>
        <v>3969.7</v>
      </c>
      <c r="N1289" s="78">
        <f t="shared" si="617"/>
        <v>100</v>
      </c>
    </row>
    <row r="1290" spans="1:14" ht="31.5" x14ac:dyDescent="0.25">
      <c r="A1290" s="33" t="s">
        <v>110</v>
      </c>
      <c r="B1290" s="33" t="s">
        <v>1411</v>
      </c>
      <c r="C1290" s="33" t="s">
        <v>135</v>
      </c>
      <c r="D1290" s="33" t="s">
        <v>1111</v>
      </c>
      <c r="E1290" s="34" t="s">
        <v>542</v>
      </c>
      <c r="F1290" s="35">
        <f t="shared" si="649"/>
        <v>3969.7</v>
      </c>
      <c r="G1290" s="35">
        <f t="shared" si="649"/>
        <v>3969.7</v>
      </c>
      <c r="H1290" s="35">
        <f t="shared" si="649"/>
        <v>3083.5599499999998</v>
      </c>
      <c r="I1290" s="63">
        <f t="shared" si="649"/>
        <v>0</v>
      </c>
      <c r="J1290" s="63">
        <f t="shared" si="649"/>
        <v>0</v>
      </c>
      <c r="K1290" s="35">
        <f t="shared" si="649"/>
        <v>0</v>
      </c>
      <c r="L1290" s="35">
        <f t="shared" si="649"/>
        <v>0</v>
      </c>
      <c r="M1290" s="35">
        <f t="shared" si="649"/>
        <v>3969.7</v>
      </c>
      <c r="N1290" s="78">
        <f t="shared" ref="N1290:N1353" si="652">M1290/G1290*100</f>
        <v>100</v>
      </c>
    </row>
    <row r="1291" spans="1:14" ht="31.5" x14ac:dyDescent="0.25">
      <c r="A1291" s="33" t="s">
        <v>110</v>
      </c>
      <c r="B1291" s="33" t="s">
        <v>1411</v>
      </c>
      <c r="C1291" s="33" t="s">
        <v>135</v>
      </c>
      <c r="D1291" s="33" t="s">
        <v>1112</v>
      </c>
      <c r="E1291" s="34" t="s">
        <v>543</v>
      </c>
      <c r="F1291" s="35">
        <v>3969.7</v>
      </c>
      <c r="G1291" s="35">
        <v>3969.7</v>
      </c>
      <c r="H1291" s="35">
        <v>3083.5599499999998</v>
      </c>
      <c r="I1291" s="63">
        <v>0</v>
      </c>
      <c r="J1291" s="63">
        <v>0</v>
      </c>
      <c r="K1291" s="35">
        <v>0</v>
      </c>
      <c r="L1291" s="35">
        <v>0</v>
      </c>
      <c r="M1291" s="35">
        <v>3969.7</v>
      </c>
      <c r="N1291" s="78">
        <f t="shared" si="652"/>
        <v>100</v>
      </c>
    </row>
    <row r="1292" spans="1:14" ht="31.5" x14ac:dyDescent="0.25">
      <c r="A1292" s="33" t="s">
        <v>110</v>
      </c>
      <c r="B1292" s="33" t="s">
        <v>1411</v>
      </c>
      <c r="C1292" s="33" t="s">
        <v>164</v>
      </c>
      <c r="D1292" s="33"/>
      <c r="E1292" s="34" t="s">
        <v>1623</v>
      </c>
      <c r="F1292" s="35">
        <f>F1293</f>
        <v>0</v>
      </c>
      <c r="G1292" s="35">
        <f t="shared" ref="G1292:G1294" si="653">G1293</f>
        <v>40024.601540000003</v>
      </c>
      <c r="H1292" s="35">
        <f t="shared" ref="H1292:M1294" si="654">H1293</f>
        <v>33922.042199999996</v>
      </c>
      <c r="I1292" s="63">
        <f t="shared" si="654"/>
        <v>32019.681230000002</v>
      </c>
      <c r="J1292" s="63">
        <f t="shared" si="654"/>
        <v>27137.633759999997</v>
      </c>
      <c r="K1292" s="35">
        <f t="shared" si="654"/>
        <v>0</v>
      </c>
      <c r="L1292" s="35">
        <f t="shared" si="654"/>
        <v>0</v>
      </c>
      <c r="M1292" s="35">
        <f t="shared" si="654"/>
        <v>40024.601540000003</v>
      </c>
      <c r="N1292" s="78">
        <f t="shared" si="652"/>
        <v>100</v>
      </c>
    </row>
    <row r="1293" spans="1:14" ht="15.75" customHeight="1" x14ac:dyDescent="0.25">
      <c r="A1293" s="33" t="s">
        <v>110</v>
      </c>
      <c r="B1293" s="33" t="s">
        <v>1411</v>
      </c>
      <c r="C1293" s="33" t="s">
        <v>165</v>
      </c>
      <c r="D1293" s="33"/>
      <c r="E1293" s="34" t="s">
        <v>1624</v>
      </c>
      <c r="F1293" s="35">
        <f>F1294</f>
        <v>0</v>
      </c>
      <c r="G1293" s="35">
        <f t="shared" si="653"/>
        <v>40024.601540000003</v>
      </c>
      <c r="H1293" s="35">
        <f t="shared" si="654"/>
        <v>33922.042199999996</v>
      </c>
      <c r="I1293" s="63">
        <f t="shared" si="654"/>
        <v>32019.681230000002</v>
      </c>
      <c r="J1293" s="63">
        <f t="shared" si="654"/>
        <v>27137.633759999997</v>
      </c>
      <c r="K1293" s="35">
        <f t="shared" si="654"/>
        <v>0</v>
      </c>
      <c r="L1293" s="35">
        <f t="shared" si="654"/>
        <v>0</v>
      </c>
      <c r="M1293" s="35">
        <f t="shared" si="654"/>
        <v>40024.601540000003</v>
      </c>
      <c r="N1293" s="78">
        <f t="shared" si="652"/>
        <v>100</v>
      </c>
    </row>
    <row r="1294" spans="1:14" ht="31.5" x14ac:dyDescent="0.25">
      <c r="A1294" s="33" t="s">
        <v>110</v>
      </c>
      <c r="B1294" s="33" t="s">
        <v>1411</v>
      </c>
      <c r="C1294" s="33" t="s">
        <v>1437</v>
      </c>
      <c r="D1294" s="33"/>
      <c r="E1294" s="34" t="s">
        <v>1438</v>
      </c>
      <c r="F1294" s="35">
        <f>F1295</f>
        <v>0</v>
      </c>
      <c r="G1294" s="35">
        <f t="shared" si="653"/>
        <v>40024.601540000003</v>
      </c>
      <c r="H1294" s="35">
        <f t="shared" si="654"/>
        <v>33922.042199999996</v>
      </c>
      <c r="I1294" s="63">
        <f t="shared" si="654"/>
        <v>32019.681230000002</v>
      </c>
      <c r="J1294" s="63">
        <f t="shared" si="654"/>
        <v>27137.633759999997</v>
      </c>
      <c r="K1294" s="35">
        <f t="shared" si="654"/>
        <v>0</v>
      </c>
      <c r="L1294" s="35">
        <f t="shared" si="654"/>
        <v>0</v>
      </c>
      <c r="M1294" s="35">
        <f t="shared" si="654"/>
        <v>40024.601540000003</v>
      </c>
      <c r="N1294" s="78">
        <f t="shared" si="652"/>
        <v>100</v>
      </c>
    </row>
    <row r="1295" spans="1:14" ht="31.5" x14ac:dyDescent="0.25">
      <c r="A1295" s="33" t="s">
        <v>110</v>
      </c>
      <c r="B1295" s="33" t="s">
        <v>1411</v>
      </c>
      <c r="C1295" s="33" t="s">
        <v>1775</v>
      </c>
      <c r="D1295" s="33"/>
      <c r="E1295" s="34" t="s">
        <v>1776</v>
      </c>
      <c r="F1295" s="35">
        <f>F1296+F1298</f>
        <v>0</v>
      </c>
      <c r="G1295" s="35">
        <f t="shared" ref="G1295" si="655">G1296+G1298</f>
        <v>40024.601540000003</v>
      </c>
      <c r="H1295" s="35">
        <f t="shared" ref="H1295:M1295" si="656">H1296+H1298</f>
        <v>33922.042199999996</v>
      </c>
      <c r="I1295" s="63">
        <f t="shared" si="656"/>
        <v>32019.681230000002</v>
      </c>
      <c r="J1295" s="63">
        <f t="shared" si="656"/>
        <v>27137.633759999997</v>
      </c>
      <c r="K1295" s="35">
        <f t="shared" si="656"/>
        <v>0</v>
      </c>
      <c r="L1295" s="35">
        <f t="shared" si="656"/>
        <v>0</v>
      </c>
      <c r="M1295" s="35">
        <f t="shared" si="656"/>
        <v>40024.601540000003</v>
      </c>
      <c r="N1295" s="78">
        <f t="shared" si="652"/>
        <v>100</v>
      </c>
    </row>
    <row r="1296" spans="1:14" ht="31.5" x14ac:dyDescent="0.25">
      <c r="A1296" s="33" t="s">
        <v>110</v>
      </c>
      <c r="B1296" s="33" t="s">
        <v>1411</v>
      </c>
      <c r="C1296" s="33" t="s">
        <v>1775</v>
      </c>
      <c r="D1296" s="33" t="s">
        <v>18</v>
      </c>
      <c r="E1296" s="34" t="s">
        <v>552</v>
      </c>
      <c r="F1296" s="35">
        <f>F1297</f>
        <v>0</v>
      </c>
      <c r="G1296" s="35">
        <f>G1297</f>
        <v>19629.749360000002</v>
      </c>
      <c r="H1296" s="35">
        <f t="shared" ref="H1296:M1296" si="657">H1297</f>
        <v>19629.749359999998</v>
      </c>
      <c r="I1296" s="63">
        <f t="shared" si="657"/>
        <v>15703.799489999999</v>
      </c>
      <c r="J1296" s="63">
        <f t="shared" si="657"/>
        <v>15703.799489999999</v>
      </c>
      <c r="K1296" s="35">
        <f t="shared" si="657"/>
        <v>0</v>
      </c>
      <c r="L1296" s="35">
        <f t="shared" si="657"/>
        <v>0</v>
      </c>
      <c r="M1296" s="35">
        <f t="shared" si="657"/>
        <v>19629.749360000002</v>
      </c>
      <c r="N1296" s="78">
        <f t="shared" si="652"/>
        <v>100</v>
      </c>
    </row>
    <row r="1297" spans="1:14" ht="47.25" x14ac:dyDescent="0.25">
      <c r="A1297" s="33" t="s">
        <v>110</v>
      </c>
      <c r="B1297" s="33" t="s">
        <v>1411</v>
      </c>
      <c r="C1297" s="33" t="s">
        <v>1775</v>
      </c>
      <c r="D1297" s="33" t="s">
        <v>14</v>
      </c>
      <c r="E1297" s="34" t="s">
        <v>555</v>
      </c>
      <c r="F1297" s="35">
        <v>0</v>
      </c>
      <c r="G1297" s="35">
        <v>19629.749360000002</v>
      </c>
      <c r="H1297" s="35">
        <f>3925.94987+15703.79949</f>
        <v>19629.749359999998</v>
      </c>
      <c r="I1297" s="63">
        <v>15703.799489999999</v>
      </c>
      <c r="J1297" s="63">
        <v>15703.799489999999</v>
      </c>
      <c r="K1297" s="35">
        <v>0</v>
      </c>
      <c r="L1297" s="35">
        <v>0</v>
      </c>
      <c r="M1297" s="35">
        <v>19629.749360000002</v>
      </c>
      <c r="N1297" s="78">
        <f t="shared" si="652"/>
        <v>100</v>
      </c>
    </row>
    <row r="1298" spans="1:14" ht="18" customHeight="1" x14ac:dyDescent="0.25">
      <c r="A1298" s="33" t="s">
        <v>110</v>
      </c>
      <c r="B1298" s="33" t="s">
        <v>1411</v>
      </c>
      <c r="C1298" s="33" t="s">
        <v>1775</v>
      </c>
      <c r="D1298" s="33" t="s">
        <v>1113</v>
      </c>
      <c r="E1298" s="34" t="s">
        <v>558</v>
      </c>
      <c r="F1298" s="35">
        <f>F1299</f>
        <v>0</v>
      </c>
      <c r="G1298" s="35">
        <f>G1299</f>
        <v>20394.852180000002</v>
      </c>
      <c r="H1298" s="35">
        <f t="shared" ref="H1298:M1298" si="658">H1299</f>
        <v>14292.292839999998</v>
      </c>
      <c r="I1298" s="63">
        <f t="shared" si="658"/>
        <v>16315.881740000001</v>
      </c>
      <c r="J1298" s="63">
        <f t="shared" si="658"/>
        <v>11433.834269999999</v>
      </c>
      <c r="K1298" s="35">
        <f t="shared" si="658"/>
        <v>0</v>
      </c>
      <c r="L1298" s="35">
        <f t="shared" si="658"/>
        <v>0</v>
      </c>
      <c r="M1298" s="35">
        <f t="shared" si="658"/>
        <v>20394.852180000002</v>
      </c>
      <c r="N1298" s="78">
        <f t="shared" si="652"/>
        <v>100</v>
      </c>
    </row>
    <row r="1299" spans="1:14" ht="63" x14ac:dyDescent="0.25">
      <c r="A1299" s="33" t="s">
        <v>110</v>
      </c>
      <c r="B1299" s="33" t="s">
        <v>1411</v>
      </c>
      <c r="C1299" s="33" t="s">
        <v>1775</v>
      </c>
      <c r="D1299" s="33" t="s">
        <v>137</v>
      </c>
      <c r="E1299" s="34" t="s">
        <v>559</v>
      </c>
      <c r="F1299" s="35">
        <v>0</v>
      </c>
      <c r="G1299" s="35">
        <v>20394.852180000002</v>
      </c>
      <c r="H1299" s="35">
        <f>2858.45857+11433.83427</f>
        <v>14292.292839999998</v>
      </c>
      <c r="I1299" s="63">
        <v>16315.881740000001</v>
      </c>
      <c r="J1299" s="63">
        <v>11433.834269999999</v>
      </c>
      <c r="K1299" s="35">
        <v>0</v>
      </c>
      <c r="L1299" s="35">
        <v>0</v>
      </c>
      <c r="M1299" s="35">
        <v>20394.852180000002</v>
      </c>
      <c r="N1299" s="78">
        <f t="shared" si="652"/>
        <v>100</v>
      </c>
    </row>
    <row r="1300" spans="1:14" ht="31.5" x14ac:dyDescent="0.25">
      <c r="A1300" s="33" t="s">
        <v>110</v>
      </c>
      <c r="B1300" s="33" t="s">
        <v>1411</v>
      </c>
      <c r="C1300" s="33" t="s">
        <v>144</v>
      </c>
      <c r="D1300" s="33"/>
      <c r="E1300" s="34" t="s">
        <v>1036</v>
      </c>
      <c r="F1300" s="35">
        <f t="shared" ref="F1300:M1306" si="659">F1301</f>
        <v>3409.1</v>
      </c>
      <c r="G1300" s="35">
        <f t="shared" si="659"/>
        <v>1082</v>
      </c>
      <c r="H1300" s="35">
        <f t="shared" si="659"/>
        <v>482</v>
      </c>
      <c r="I1300" s="63">
        <f t="shared" si="659"/>
        <v>0</v>
      </c>
      <c r="J1300" s="63">
        <f t="shared" si="659"/>
        <v>0</v>
      </c>
      <c r="K1300" s="35">
        <f t="shared" si="659"/>
        <v>0</v>
      </c>
      <c r="L1300" s="35">
        <f t="shared" si="659"/>
        <v>0</v>
      </c>
      <c r="M1300" s="35">
        <f t="shared" si="659"/>
        <v>1082</v>
      </c>
      <c r="N1300" s="78">
        <f t="shared" si="652"/>
        <v>100</v>
      </c>
    </row>
    <row r="1301" spans="1:14" ht="47.25" x14ac:dyDescent="0.25">
      <c r="A1301" s="33" t="s">
        <v>110</v>
      </c>
      <c r="B1301" s="33" t="s">
        <v>1411</v>
      </c>
      <c r="C1301" s="33" t="s">
        <v>145</v>
      </c>
      <c r="D1301" s="33"/>
      <c r="E1301" s="34" t="s">
        <v>1062</v>
      </c>
      <c r="F1301" s="35">
        <f t="shared" si="659"/>
        <v>3409.1</v>
      </c>
      <c r="G1301" s="35">
        <f t="shared" si="659"/>
        <v>1082</v>
      </c>
      <c r="H1301" s="35">
        <f t="shared" si="659"/>
        <v>482</v>
      </c>
      <c r="I1301" s="63">
        <f t="shared" si="659"/>
        <v>0</v>
      </c>
      <c r="J1301" s="63">
        <f t="shared" si="659"/>
        <v>0</v>
      </c>
      <c r="K1301" s="35">
        <f t="shared" si="659"/>
        <v>0</v>
      </c>
      <c r="L1301" s="35">
        <f t="shared" si="659"/>
        <v>0</v>
      </c>
      <c r="M1301" s="35">
        <f t="shared" si="659"/>
        <v>1082</v>
      </c>
      <c r="N1301" s="78">
        <f t="shared" si="652"/>
        <v>100</v>
      </c>
    </row>
    <row r="1302" spans="1:14" ht="47.25" x14ac:dyDescent="0.25">
      <c r="A1302" s="33" t="s">
        <v>110</v>
      </c>
      <c r="B1302" s="33" t="s">
        <v>1411</v>
      </c>
      <c r="C1302" s="33" t="s">
        <v>146</v>
      </c>
      <c r="D1302" s="33"/>
      <c r="E1302" s="34" t="s">
        <v>1068</v>
      </c>
      <c r="F1302" s="35">
        <f t="shared" si="659"/>
        <v>3409.1</v>
      </c>
      <c r="G1302" s="35">
        <f t="shared" si="659"/>
        <v>1082</v>
      </c>
      <c r="H1302" s="35">
        <f t="shared" si="659"/>
        <v>482</v>
      </c>
      <c r="I1302" s="63">
        <f t="shared" si="659"/>
        <v>0</v>
      </c>
      <c r="J1302" s="63">
        <f t="shared" si="659"/>
        <v>0</v>
      </c>
      <c r="K1302" s="35">
        <f t="shared" si="659"/>
        <v>0</v>
      </c>
      <c r="L1302" s="35">
        <f t="shared" si="659"/>
        <v>0</v>
      </c>
      <c r="M1302" s="35">
        <f t="shared" si="659"/>
        <v>1082</v>
      </c>
      <c r="N1302" s="78">
        <f t="shared" si="652"/>
        <v>100</v>
      </c>
    </row>
    <row r="1303" spans="1:14" ht="31.5" x14ac:dyDescent="0.25">
      <c r="A1303" s="33" t="s">
        <v>110</v>
      </c>
      <c r="B1303" s="33" t="s">
        <v>1411</v>
      </c>
      <c r="C1303" s="33" t="s">
        <v>136</v>
      </c>
      <c r="D1303" s="33"/>
      <c r="E1303" s="34" t="s">
        <v>1865</v>
      </c>
      <c r="F1303" s="35">
        <f>F1306+F1304</f>
        <v>3409.1</v>
      </c>
      <c r="G1303" s="35">
        <f t="shared" ref="G1303" si="660">G1306+G1304</f>
        <v>1082</v>
      </c>
      <c r="H1303" s="35">
        <f t="shared" ref="H1303:M1303" si="661">H1306+H1304</f>
        <v>482</v>
      </c>
      <c r="I1303" s="63">
        <f t="shared" si="661"/>
        <v>0</v>
      </c>
      <c r="J1303" s="63">
        <f t="shared" si="661"/>
        <v>0</v>
      </c>
      <c r="K1303" s="35">
        <f t="shared" si="661"/>
        <v>0</v>
      </c>
      <c r="L1303" s="35">
        <f t="shared" si="661"/>
        <v>0</v>
      </c>
      <c r="M1303" s="35">
        <f t="shared" si="661"/>
        <v>1082</v>
      </c>
      <c r="N1303" s="78">
        <f t="shared" si="652"/>
        <v>100</v>
      </c>
    </row>
    <row r="1304" spans="1:14" ht="31.5" x14ac:dyDescent="0.25">
      <c r="A1304" s="33" t="s">
        <v>110</v>
      </c>
      <c r="B1304" s="33" t="s">
        <v>1411</v>
      </c>
      <c r="C1304" s="33" t="s">
        <v>136</v>
      </c>
      <c r="D1304" s="33" t="s">
        <v>18</v>
      </c>
      <c r="E1304" s="34" t="s">
        <v>552</v>
      </c>
      <c r="F1304" s="35">
        <f>F1305</f>
        <v>0</v>
      </c>
      <c r="G1304" s="35">
        <f t="shared" ref="G1304" si="662">G1305</f>
        <v>885.38774000000001</v>
      </c>
      <c r="H1304" s="35">
        <f t="shared" ref="H1304:M1304" si="663">H1305</f>
        <v>285.38774000000001</v>
      </c>
      <c r="I1304" s="63">
        <f t="shared" si="663"/>
        <v>0</v>
      </c>
      <c r="J1304" s="63">
        <f t="shared" si="663"/>
        <v>0</v>
      </c>
      <c r="K1304" s="35">
        <f t="shared" si="663"/>
        <v>0</v>
      </c>
      <c r="L1304" s="35">
        <f t="shared" si="663"/>
        <v>0</v>
      </c>
      <c r="M1304" s="35">
        <f t="shared" si="663"/>
        <v>885.38774000000001</v>
      </c>
      <c r="N1304" s="78">
        <f t="shared" si="652"/>
        <v>100</v>
      </c>
    </row>
    <row r="1305" spans="1:14" ht="47.25" x14ac:dyDescent="0.25">
      <c r="A1305" s="33" t="s">
        <v>110</v>
      </c>
      <c r="B1305" s="33" t="s">
        <v>1411</v>
      </c>
      <c r="C1305" s="33" t="s">
        <v>136</v>
      </c>
      <c r="D1305" s="33" t="s">
        <v>14</v>
      </c>
      <c r="E1305" s="34" t="s">
        <v>555</v>
      </c>
      <c r="F1305" s="35">
        <v>0</v>
      </c>
      <c r="G1305" s="35">
        <v>885.38774000000001</v>
      </c>
      <c r="H1305" s="35">
        <v>285.38774000000001</v>
      </c>
      <c r="I1305" s="63">
        <v>0</v>
      </c>
      <c r="J1305" s="63">
        <v>0</v>
      </c>
      <c r="K1305" s="35">
        <v>0</v>
      </c>
      <c r="L1305" s="35">
        <v>0</v>
      </c>
      <c r="M1305" s="35">
        <v>885.38774000000001</v>
      </c>
      <c r="N1305" s="78">
        <f t="shared" si="652"/>
        <v>100</v>
      </c>
    </row>
    <row r="1306" spans="1:14" x14ac:dyDescent="0.25">
      <c r="A1306" s="33" t="s">
        <v>110</v>
      </c>
      <c r="B1306" s="33" t="s">
        <v>1411</v>
      </c>
      <c r="C1306" s="33" t="s">
        <v>136</v>
      </c>
      <c r="D1306" s="33" t="s">
        <v>1113</v>
      </c>
      <c r="E1306" s="34" t="s">
        <v>558</v>
      </c>
      <c r="F1306" s="35">
        <f t="shared" si="659"/>
        <v>3409.1</v>
      </c>
      <c r="G1306" s="35">
        <f t="shared" si="659"/>
        <v>196.61225999999999</v>
      </c>
      <c r="H1306" s="35">
        <f t="shared" si="659"/>
        <v>196.61225999999999</v>
      </c>
      <c r="I1306" s="63">
        <f t="shared" si="659"/>
        <v>0</v>
      </c>
      <c r="J1306" s="63">
        <f t="shared" si="659"/>
        <v>0</v>
      </c>
      <c r="K1306" s="35">
        <f t="shared" si="659"/>
        <v>0</v>
      </c>
      <c r="L1306" s="35">
        <f t="shared" si="659"/>
        <v>0</v>
      </c>
      <c r="M1306" s="35">
        <f t="shared" si="659"/>
        <v>196.61225999999999</v>
      </c>
      <c r="N1306" s="78">
        <f t="shared" si="652"/>
        <v>100</v>
      </c>
    </row>
    <row r="1307" spans="1:14" ht="63" x14ac:dyDescent="0.25">
      <c r="A1307" s="33" t="s">
        <v>110</v>
      </c>
      <c r="B1307" s="33" t="s">
        <v>1411</v>
      </c>
      <c r="C1307" s="33" t="s">
        <v>136</v>
      </c>
      <c r="D1307" s="33" t="s">
        <v>137</v>
      </c>
      <c r="E1307" s="34" t="s">
        <v>559</v>
      </c>
      <c r="F1307" s="35">
        <v>3409.1</v>
      </c>
      <c r="G1307" s="35">
        <v>196.61225999999999</v>
      </c>
      <c r="H1307" s="35">
        <v>196.61225999999999</v>
      </c>
      <c r="I1307" s="63">
        <v>0</v>
      </c>
      <c r="J1307" s="63">
        <v>0</v>
      </c>
      <c r="K1307" s="35">
        <v>0</v>
      </c>
      <c r="L1307" s="35">
        <v>0</v>
      </c>
      <c r="M1307" s="35">
        <v>196.61225999999999</v>
      </c>
      <c r="N1307" s="78">
        <f t="shared" si="652"/>
        <v>100</v>
      </c>
    </row>
    <row r="1308" spans="1:14" ht="31.5" x14ac:dyDescent="0.25">
      <c r="A1308" s="33" t="s">
        <v>110</v>
      </c>
      <c r="B1308" s="33" t="s">
        <v>1411</v>
      </c>
      <c r="C1308" s="33" t="s">
        <v>1122</v>
      </c>
      <c r="D1308" s="33"/>
      <c r="E1308" s="34" t="s">
        <v>1885</v>
      </c>
      <c r="F1308" s="35">
        <f t="shared" ref="F1308:M1310" si="664">F1309</f>
        <v>0.80800000000000005</v>
      </c>
      <c r="G1308" s="35">
        <f t="shared" si="664"/>
        <v>1500.0900000000001</v>
      </c>
      <c r="H1308" s="35">
        <f t="shared" si="664"/>
        <v>1500.09</v>
      </c>
      <c r="I1308" s="63">
        <f t="shared" si="664"/>
        <v>0</v>
      </c>
      <c r="J1308" s="63">
        <f t="shared" si="664"/>
        <v>0</v>
      </c>
      <c r="K1308" s="35">
        <f t="shared" si="664"/>
        <v>0</v>
      </c>
      <c r="L1308" s="35">
        <f t="shared" si="664"/>
        <v>0</v>
      </c>
      <c r="M1308" s="35">
        <f t="shared" si="664"/>
        <v>1464.9421</v>
      </c>
      <c r="N1308" s="78">
        <f t="shared" si="652"/>
        <v>97.656947249831674</v>
      </c>
    </row>
    <row r="1309" spans="1:14" ht="47.25" x14ac:dyDescent="0.25">
      <c r="A1309" s="33" t="s">
        <v>110</v>
      </c>
      <c r="B1309" s="33" t="s">
        <v>1411</v>
      </c>
      <c r="C1309" s="33" t="s">
        <v>405</v>
      </c>
      <c r="D1309" s="33"/>
      <c r="E1309" s="34" t="s">
        <v>1174</v>
      </c>
      <c r="F1309" s="35">
        <f t="shared" si="664"/>
        <v>0.80800000000000005</v>
      </c>
      <c r="G1309" s="35">
        <f t="shared" si="664"/>
        <v>1500.0900000000001</v>
      </c>
      <c r="H1309" s="35">
        <f t="shared" si="664"/>
        <v>1500.09</v>
      </c>
      <c r="I1309" s="63">
        <f t="shared" si="664"/>
        <v>0</v>
      </c>
      <c r="J1309" s="63">
        <f t="shared" si="664"/>
        <v>0</v>
      </c>
      <c r="K1309" s="35">
        <f t="shared" si="664"/>
        <v>0</v>
      </c>
      <c r="L1309" s="35">
        <f t="shared" si="664"/>
        <v>0</v>
      </c>
      <c r="M1309" s="35">
        <f t="shared" si="664"/>
        <v>1464.9421</v>
      </c>
      <c r="N1309" s="78">
        <f t="shared" si="652"/>
        <v>97.656947249831674</v>
      </c>
    </row>
    <row r="1310" spans="1:14" ht="31.5" x14ac:dyDescent="0.25">
      <c r="A1310" s="33" t="s">
        <v>110</v>
      </c>
      <c r="B1310" s="33" t="s">
        <v>1411</v>
      </c>
      <c r="C1310" s="33" t="s">
        <v>405</v>
      </c>
      <c r="D1310" s="33" t="s">
        <v>1111</v>
      </c>
      <c r="E1310" s="34" t="s">
        <v>542</v>
      </c>
      <c r="F1310" s="35">
        <f t="shared" si="664"/>
        <v>0.80800000000000005</v>
      </c>
      <c r="G1310" s="35">
        <f t="shared" si="664"/>
        <v>1500.0900000000001</v>
      </c>
      <c r="H1310" s="35">
        <f t="shared" si="664"/>
        <v>1500.09</v>
      </c>
      <c r="I1310" s="63">
        <f t="shared" si="664"/>
        <v>0</v>
      </c>
      <c r="J1310" s="63">
        <f t="shared" si="664"/>
        <v>0</v>
      </c>
      <c r="K1310" s="35">
        <f t="shared" si="664"/>
        <v>0</v>
      </c>
      <c r="L1310" s="35">
        <f t="shared" si="664"/>
        <v>0</v>
      </c>
      <c r="M1310" s="35">
        <f t="shared" si="664"/>
        <v>1464.9421</v>
      </c>
      <c r="N1310" s="78">
        <f t="shared" si="652"/>
        <v>97.656947249831674</v>
      </c>
    </row>
    <row r="1311" spans="1:14" ht="31.5" x14ac:dyDescent="0.25">
      <c r="A1311" s="33" t="s">
        <v>110</v>
      </c>
      <c r="B1311" s="33" t="s">
        <v>1411</v>
      </c>
      <c r="C1311" s="33" t="s">
        <v>405</v>
      </c>
      <c r="D1311" s="33" t="s">
        <v>1112</v>
      </c>
      <c r="E1311" s="34" t="s">
        <v>543</v>
      </c>
      <c r="F1311" s="35">
        <v>0.80800000000000005</v>
      </c>
      <c r="G1311" s="35">
        <f>1500.89794-0.80794</f>
        <v>1500.0900000000001</v>
      </c>
      <c r="H1311" s="35">
        <v>1500.09</v>
      </c>
      <c r="I1311" s="63">
        <v>0</v>
      </c>
      <c r="J1311" s="63">
        <v>0</v>
      </c>
      <c r="K1311" s="35">
        <v>0</v>
      </c>
      <c r="L1311" s="35">
        <v>0</v>
      </c>
      <c r="M1311" s="35">
        <v>1464.9421</v>
      </c>
      <c r="N1311" s="78">
        <f t="shared" si="652"/>
        <v>97.656947249831674</v>
      </c>
    </row>
    <row r="1312" spans="1:14" s="32" customFormat="1" x14ac:dyDescent="0.25">
      <c r="A1312" s="29" t="s">
        <v>110</v>
      </c>
      <c r="B1312" s="29" t="s">
        <v>1391</v>
      </c>
      <c r="C1312" s="29"/>
      <c r="D1312" s="29"/>
      <c r="E1312" s="30" t="s">
        <v>521</v>
      </c>
      <c r="F1312" s="31">
        <f>F1313+F1322+F1327+F1337</f>
        <v>175.45400000000001</v>
      </c>
      <c r="G1312" s="31">
        <f>G1313+G1322+G1327+G1337+G1343</f>
        <v>220.25400000000002</v>
      </c>
      <c r="H1312" s="31">
        <f t="shared" ref="H1312:M1312" si="665">H1313+H1322+H1327+H1337+H1343</f>
        <v>113.2531</v>
      </c>
      <c r="I1312" s="62">
        <f t="shared" si="665"/>
        <v>0</v>
      </c>
      <c r="J1312" s="62">
        <f t="shared" si="665"/>
        <v>0</v>
      </c>
      <c r="K1312" s="31">
        <f t="shared" si="665"/>
        <v>0</v>
      </c>
      <c r="L1312" s="31">
        <f t="shared" si="665"/>
        <v>0</v>
      </c>
      <c r="M1312" s="31">
        <f t="shared" si="665"/>
        <v>164.65770000000001</v>
      </c>
      <c r="N1312" s="79">
        <f t="shared" si="652"/>
        <v>74.75809746928546</v>
      </c>
    </row>
    <row r="1313" spans="1:15" ht="31.5" hidden="1" x14ac:dyDescent="0.25">
      <c r="A1313" s="33" t="s">
        <v>110</v>
      </c>
      <c r="B1313" s="33" t="s">
        <v>1391</v>
      </c>
      <c r="C1313" s="33" t="s">
        <v>152</v>
      </c>
      <c r="D1313" s="33"/>
      <c r="E1313" s="34" t="s">
        <v>672</v>
      </c>
      <c r="F1313" s="35">
        <f t="shared" ref="F1313:M1314" si="666">F1314</f>
        <v>0</v>
      </c>
      <c r="G1313" s="35">
        <f t="shared" si="666"/>
        <v>0</v>
      </c>
      <c r="H1313" s="35">
        <f t="shared" si="666"/>
        <v>0</v>
      </c>
      <c r="I1313" s="63">
        <f t="shared" si="666"/>
        <v>0</v>
      </c>
      <c r="J1313" s="63">
        <f t="shared" si="666"/>
        <v>0</v>
      </c>
      <c r="K1313" s="35">
        <f t="shared" si="666"/>
        <v>0</v>
      </c>
      <c r="L1313" s="35">
        <f t="shared" si="666"/>
        <v>0</v>
      </c>
      <c r="M1313" s="35">
        <f t="shared" si="666"/>
        <v>0</v>
      </c>
      <c r="N1313" s="78">
        <v>0</v>
      </c>
      <c r="O1313" s="22">
        <v>1</v>
      </c>
    </row>
    <row r="1314" spans="1:15" hidden="1" x14ac:dyDescent="0.25">
      <c r="A1314" s="33" t="s">
        <v>110</v>
      </c>
      <c r="B1314" s="33" t="s">
        <v>1391</v>
      </c>
      <c r="C1314" s="33" t="s">
        <v>154</v>
      </c>
      <c r="D1314" s="33"/>
      <c r="E1314" s="34" t="s">
        <v>681</v>
      </c>
      <c r="F1314" s="35">
        <f t="shared" si="666"/>
        <v>0</v>
      </c>
      <c r="G1314" s="35">
        <f t="shared" si="666"/>
        <v>0</v>
      </c>
      <c r="H1314" s="35">
        <f t="shared" si="666"/>
        <v>0</v>
      </c>
      <c r="I1314" s="63">
        <f t="shared" si="666"/>
        <v>0</v>
      </c>
      <c r="J1314" s="63">
        <f t="shared" si="666"/>
        <v>0</v>
      </c>
      <c r="K1314" s="35">
        <f t="shared" si="666"/>
        <v>0</v>
      </c>
      <c r="L1314" s="35">
        <f t="shared" si="666"/>
        <v>0</v>
      </c>
      <c r="M1314" s="35">
        <f t="shared" si="666"/>
        <v>0</v>
      </c>
      <c r="N1314" s="78">
        <v>0</v>
      </c>
      <c r="O1314" s="22">
        <v>1</v>
      </c>
    </row>
    <row r="1315" spans="1:15" ht="47.25" hidden="1" x14ac:dyDescent="0.25">
      <c r="A1315" s="33" t="s">
        <v>110</v>
      </c>
      <c r="B1315" s="33" t="s">
        <v>1391</v>
      </c>
      <c r="C1315" s="33" t="s">
        <v>153</v>
      </c>
      <c r="D1315" s="33"/>
      <c r="E1315" s="34" t="s">
        <v>684</v>
      </c>
      <c r="F1315" s="35">
        <f>F1316+F1319</f>
        <v>0</v>
      </c>
      <c r="G1315" s="35">
        <f>G1316+G1319</f>
        <v>0</v>
      </c>
      <c r="H1315" s="35">
        <f t="shared" ref="H1315:M1315" si="667">H1316+H1319</f>
        <v>0</v>
      </c>
      <c r="I1315" s="63">
        <f t="shared" si="667"/>
        <v>0</v>
      </c>
      <c r="J1315" s="63">
        <f t="shared" si="667"/>
        <v>0</v>
      </c>
      <c r="K1315" s="35">
        <f t="shared" si="667"/>
        <v>0</v>
      </c>
      <c r="L1315" s="35">
        <f t="shared" si="667"/>
        <v>0</v>
      </c>
      <c r="M1315" s="35">
        <f t="shared" si="667"/>
        <v>0</v>
      </c>
      <c r="N1315" s="78">
        <v>0</v>
      </c>
      <c r="O1315" s="22">
        <v>1</v>
      </c>
    </row>
    <row r="1316" spans="1:15" ht="47.25" hidden="1" x14ac:dyDescent="0.25">
      <c r="A1316" s="33" t="s">
        <v>110</v>
      </c>
      <c r="B1316" s="33" t="s">
        <v>1391</v>
      </c>
      <c r="C1316" s="33" t="s">
        <v>147</v>
      </c>
      <c r="D1316" s="33"/>
      <c r="E1316" s="34" t="s">
        <v>685</v>
      </c>
      <c r="F1316" s="35">
        <f t="shared" ref="F1316:M1317" si="668">F1317</f>
        <v>0</v>
      </c>
      <c r="G1316" s="35">
        <f t="shared" si="668"/>
        <v>0</v>
      </c>
      <c r="H1316" s="35">
        <f t="shared" si="668"/>
        <v>0</v>
      </c>
      <c r="I1316" s="63">
        <f t="shared" si="668"/>
        <v>0</v>
      </c>
      <c r="J1316" s="63">
        <f t="shared" si="668"/>
        <v>0</v>
      </c>
      <c r="K1316" s="35">
        <f t="shared" si="668"/>
        <v>0</v>
      </c>
      <c r="L1316" s="35">
        <f t="shared" si="668"/>
        <v>0</v>
      </c>
      <c r="M1316" s="35">
        <f t="shared" si="668"/>
        <v>0</v>
      </c>
      <c r="N1316" s="78">
        <v>0</v>
      </c>
      <c r="O1316" s="22">
        <v>1</v>
      </c>
    </row>
    <row r="1317" spans="1:15" ht="31.5" hidden="1" x14ac:dyDescent="0.25">
      <c r="A1317" s="33" t="s">
        <v>110</v>
      </c>
      <c r="B1317" s="33" t="s">
        <v>1391</v>
      </c>
      <c r="C1317" s="33" t="s">
        <v>147</v>
      </c>
      <c r="D1317" s="33" t="s">
        <v>1111</v>
      </c>
      <c r="E1317" s="34" t="s">
        <v>542</v>
      </c>
      <c r="F1317" s="35">
        <f t="shared" si="668"/>
        <v>0</v>
      </c>
      <c r="G1317" s="35">
        <f t="shared" si="668"/>
        <v>0</v>
      </c>
      <c r="H1317" s="35">
        <f t="shared" si="668"/>
        <v>0</v>
      </c>
      <c r="I1317" s="63">
        <f t="shared" si="668"/>
        <v>0</v>
      </c>
      <c r="J1317" s="63">
        <f t="shared" si="668"/>
        <v>0</v>
      </c>
      <c r="K1317" s="35">
        <f t="shared" si="668"/>
        <v>0</v>
      </c>
      <c r="L1317" s="35">
        <f t="shared" si="668"/>
        <v>0</v>
      </c>
      <c r="M1317" s="35">
        <f t="shared" si="668"/>
        <v>0</v>
      </c>
      <c r="N1317" s="78">
        <v>0</v>
      </c>
      <c r="O1317" s="22">
        <v>1</v>
      </c>
    </row>
    <row r="1318" spans="1:15" ht="31.5" hidden="1" x14ac:dyDescent="0.25">
      <c r="A1318" s="33" t="s">
        <v>110</v>
      </c>
      <c r="B1318" s="33" t="s">
        <v>1391</v>
      </c>
      <c r="C1318" s="33" t="s">
        <v>147</v>
      </c>
      <c r="D1318" s="33" t="s">
        <v>1112</v>
      </c>
      <c r="E1318" s="34" t="s">
        <v>543</v>
      </c>
      <c r="F1318" s="35">
        <f>1358.2-1358.2</f>
        <v>0</v>
      </c>
      <c r="G1318" s="35">
        <v>0</v>
      </c>
      <c r="H1318" s="35">
        <v>0</v>
      </c>
      <c r="I1318" s="63">
        <v>0</v>
      </c>
      <c r="J1318" s="63">
        <v>0</v>
      </c>
      <c r="K1318" s="35">
        <v>0</v>
      </c>
      <c r="L1318" s="35">
        <v>0</v>
      </c>
      <c r="M1318" s="35">
        <v>0</v>
      </c>
      <c r="N1318" s="78">
        <v>0</v>
      </c>
      <c r="O1318" s="22">
        <v>1</v>
      </c>
    </row>
    <row r="1319" spans="1:15" ht="31.5" hidden="1" x14ac:dyDescent="0.25">
      <c r="A1319" s="33" t="s">
        <v>110</v>
      </c>
      <c r="B1319" s="33" t="s">
        <v>1391</v>
      </c>
      <c r="C1319" s="33" t="s">
        <v>148</v>
      </c>
      <c r="D1319" s="33"/>
      <c r="E1319" s="34" t="s">
        <v>687</v>
      </c>
      <c r="F1319" s="35">
        <f t="shared" ref="F1319:M1320" si="669">F1320</f>
        <v>0</v>
      </c>
      <c r="G1319" s="35">
        <f t="shared" si="669"/>
        <v>0</v>
      </c>
      <c r="H1319" s="35">
        <f t="shared" si="669"/>
        <v>0</v>
      </c>
      <c r="I1319" s="63">
        <f t="shared" si="669"/>
        <v>0</v>
      </c>
      <c r="J1319" s="63">
        <f t="shared" si="669"/>
        <v>0</v>
      </c>
      <c r="K1319" s="35">
        <f t="shared" si="669"/>
        <v>0</v>
      </c>
      <c r="L1319" s="35">
        <f t="shared" si="669"/>
        <v>0</v>
      </c>
      <c r="M1319" s="35">
        <f t="shared" si="669"/>
        <v>0</v>
      </c>
      <c r="N1319" s="78">
        <v>0</v>
      </c>
      <c r="O1319" s="22">
        <v>1</v>
      </c>
    </row>
    <row r="1320" spans="1:15" ht="31.5" hidden="1" x14ac:dyDescent="0.25">
      <c r="A1320" s="33" t="s">
        <v>110</v>
      </c>
      <c r="B1320" s="33" t="s">
        <v>1391</v>
      </c>
      <c r="C1320" s="33" t="s">
        <v>148</v>
      </c>
      <c r="D1320" s="33" t="s">
        <v>1111</v>
      </c>
      <c r="E1320" s="34" t="s">
        <v>542</v>
      </c>
      <c r="F1320" s="35">
        <f t="shared" si="669"/>
        <v>0</v>
      </c>
      <c r="G1320" s="35">
        <f t="shared" si="669"/>
        <v>0</v>
      </c>
      <c r="H1320" s="35">
        <f t="shared" si="669"/>
        <v>0</v>
      </c>
      <c r="I1320" s="63">
        <f t="shared" si="669"/>
        <v>0</v>
      </c>
      <c r="J1320" s="63">
        <f t="shared" si="669"/>
        <v>0</v>
      </c>
      <c r="K1320" s="35">
        <f t="shared" si="669"/>
        <v>0</v>
      </c>
      <c r="L1320" s="35">
        <f t="shared" si="669"/>
        <v>0</v>
      </c>
      <c r="M1320" s="35">
        <f t="shared" si="669"/>
        <v>0</v>
      </c>
      <c r="N1320" s="78">
        <v>0</v>
      </c>
      <c r="O1320" s="22">
        <v>1</v>
      </c>
    </row>
    <row r="1321" spans="1:15" ht="31.5" hidden="1" x14ac:dyDescent="0.25">
      <c r="A1321" s="33" t="s">
        <v>110</v>
      </c>
      <c r="B1321" s="33" t="s">
        <v>1391</v>
      </c>
      <c r="C1321" s="33" t="s">
        <v>148</v>
      </c>
      <c r="D1321" s="33" t="s">
        <v>1112</v>
      </c>
      <c r="E1321" s="34" t="s">
        <v>543</v>
      </c>
      <c r="F1321" s="35">
        <f>378.8-378.8</f>
        <v>0</v>
      </c>
      <c r="G1321" s="35">
        <v>0</v>
      </c>
      <c r="H1321" s="35">
        <v>0</v>
      </c>
      <c r="I1321" s="63">
        <v>0</v>
      </c>
      <c r="J1321" s="63">
        <v>0</v>
      </c>
      <c r="K1321" s="35">
        <v>0</v>
      </c>
      <c r="L1321" s="35">
        <v>0</v>
      </c>
      <c r="M1321" s="35">
        <v>0</v>
      </c>
      <c r="N1321" s="78">
        <v>0</v>
      </c>
      <c r="O1321" s="22">
        <v>1</v>
      </c>
    </row>
    <row r="1322" spans="1:15" ht="31.5" x14ac:dyDescent="0.25">
      <c r="A1322" s="33" t="s">
        <v>110</v>
      </c>
      <c r="B1322" s="33" t="s">
        <v>1391</v>
      </c>
      <c r="C1322" s="33" t="s">
        <v>141</v>
      </c>
      <c r="D1322" s="33"/>
      <c r="E1322" s="34" t="s">
        <v>717</v>
      </c>
      <c r="F1322" s="35">
        <f t="shared" ref="F1322:M1325" si="670">F1323</f>
        <v>68.454000000000008</v>
      </c>
      <c r="G1322" s="35">
        <f t="shared" si="670"/>
        <v>68.453999999999994</v>
      </c>
      <c r="H1322" s="35">
        <f t="shared" si="670"/>
        <v>68.453100000000006</v>
      </c>
      <c r="I1322" s="63">
        <f t="shared" si="670"/>
        <v>0</v>
      </c>
      <c r="J1322" s="63">
        <f t="shared" si="670"/>
        <v>0</v>
      </c>
      <c r="K1322" s="35">
        <f t="shared" si="670"/>
        <v>0</v>
      </c>
      <c r="L1322" s="35">
        <f t="shared" si="670"/>
        <v>0</v>
      </c>
      <c r="M1322" s="35">
        <f t="shared" si="670"/>
        <v>68.453100000000006</v>
      </c>
      <c r="N1322" s="78">
        <f t="shared" si="652"/>
        <v>99.998685248488044</v>
      </c>
    </row>
    <row r="1323" spans="1:15" ht="31.5" x14ac:dyDescent="0.25">
      <c r="A1323" s="33" t="s">
        <v>110</v>
      </c>
      <c r="B1323" s="33" t="s">
        <v>1391</v>
      </c>
      <c r="C1323" s="33" t="s">
        <v>142</v>
      </c>
      <c r="D1323" s="33"/>
      <c r="E1323" s="34" t="s">
        <v>718</v>
      </c>
      <c r="F1323" s="35">
        <f t="shared" si="670"/>
        <v>68.454000000000008</v>
      </c>
      <c r="G1323" s="35">
        <f t="shared" si="670"/>
        <v>68.453999999999994</v>
      </c>
      <c r="H1323" s="35">
        <f t="shared" si="670"/>
        <v>68.453100000000006</v>
      </c>
      <c r="I1323" s="63">
        <f t="shared" si="670"/>
        <v>0</v>
      </c>
      <c r="J1323" s="63">
        <f t="shared" si="670"/>
        <v>0</v>
      </c>
      <c r="K1323" s="35">
        <f t="shared" si="670"/>
        <v>0</v>
      </c>
      <c r="L1323" s="35">
        <f t="shared" si="670"/>
        <v>0</v>
      </c>
      <c r="M1323" s="35">
        <f t="shared" si="670"/>
        <v>68.453100000000006</v>
      </c>
      <c r="N1323" s="78">
        <f t="shared" si="652"/>
        <v>99.998685248488044</v>
      </c>
    </row>
    <row r="1324" spans="1:15" ht="47.25" x14ac:dyDescent="0.25">
      <c r="A1324" s="33" t="s">
        <v>110</v>
      </c>
      <c r="B1324" s="33" t="s">
        <v>1391</v>
      </c>
      <c r="C1324" s="33" t="s">
        <v>149</v>
      </c>
      <c r="D1324" s="33"/>
      <c r="E1324" s="34" t="s">
        <v>732</v>
      </c>
      <c r="F1324" s="35">
        <f t="shared" si="670"/>
        <v>68.454000000000008</v>
      </c>
      <c r="G1324" s="35">
        <f t="shared" si="670"/>
        <v>68.453999999999994</v>
      </c>
      <c r="H1324" s="35">
        <f t="shared" si="670"/>
        <v>68.453100000000006</v>
      </c>
      <c r="I1324" s="63">
        <f t="shared" si="670"/>
        <v>0</v>
      </c>
      <c r="J1324" s="63">
        <f t="shared" si="670"/>
        <v>0</v>
      </c>
      <c r="K1324" s="35">
        <f t="shared" si="670"/>
        <v>0</v>
      </c>
      <c r="L1324" s="35">
        <f t="shared" si="670"/>
        <v>0</v>
      </c>
      <c r="M1324" s="35">
        <f t="shared" si="670"/>
        <v>68.453100000000006</v>
      </c>
      <c r="N1324" s="78">
        <f t="shared" si="652"/>
        <v>99.998685248488044</v>
      </c>
    </row>
    <row r="1325" spans="1:15" ht="31.5" x14ac:dyDescent="0.25">
      <c r="A1325" s="33" t="s">
        <v>110</v>
      </c>
      <c r="B1325" s="33" t="s">
        <v>1391</v>
      </c>
      <c r="C1325" s="33" t="s">
        <v>149</v>
      </c>
      <c r="D1325" s="33" t="s">
        <v>1111</v>
      </c>
      <c r="E1325" s="34" t="s">
        <v>542</v>
      </c>
      <c r="F1325" s="35">
        <f t="shared" si="670"/>
        <v>68.454000000000008</v>
      </c>
      <c r="G1325" s="35">
        <f t="shared" si="670"/>
        <v>68.453999999999994</v>
      </c>
      <c r="H1325" s="35">
        <f t="shared" si="670"/>
        <v>68.453100000000006</v>
      </c>
      <c r="I1325" s="63">
        <f t="shared" si="670"/>
        <v>0</v>
      </c>
      <c r="J1325" s="63">
        <f t="shared" si="670"/>
        <v>0</v>
      </c>
      <c r="K1325" s="35">
        <f t="shared" si="670"/>
        <v>0</v>
      </c>
      <c r="L1325" s="35">
        <f t="shared" si="670"/>
        <v>0</v>
      </c>
      <c r="M1325" s="35">
        <f t="shared" si="670"/>
        <v>68.453100000000006</v>
      </c>
      <c r="N1325" s="78">
        <f t="shared" si="652"/>
        <v>99.998685248488044</v>
      </c>
    </row>
    <row r="1326" spans="1:15" ht="31.5" x14ac:dyDescent="0.25">
      <c r="A1326" s="33" t="s">
        <v>110</v>
      </c>
      <c r="B1326" s="33" t="s">
        <v>1391</v>
      </c>
      <c r="C1326" s="33" t="s">
        <v>149</v>
      </c>
      <c r="D1326" s="33" t="s">
        <v>1112</v>
      </c>
      <c r="E1326" s="34" t="s">
        <v>543</v>
      </c>
      <c r="F1326" s="35">
        <f>131-62.546</f>
        <v>68.454000000000008</v>
      </c>
      <c r="G1326" s="35">
        <v>68.453999999999994</v>
      </c>
      <c r="H1326" s="35">
        <v>68.453100000000006</v>
      </c>
      <c r="I1326" s="63">
        <v>0</v>
      </c>
      <c r="J1326" s="63">
        <v>0</v>
      </c>
      <c r="K1326" s="35">
        <v>0</v>
      </c>
      <c r="L1326" s="35">
        <v>0</v>
      </c>
      <c r="M1326" s="35">
        <v>68.453100000000006</v>
      </c>
      <c r="N1326" s="78">
        <f t="shared" si="652"/>
        <v>99.998685248488044</v>
      </c>
    </row>
    <row r="1327" spans="1:15" ht="31.5" x14ac:dyDescent="0.25">
      <c r="A1327" s="33" t="s">
        <v>110</v>
      </c>
      <c r="B1327" s="33" t="s">
        <v>1391</v>
      </c>
      <c r="C1327" s="33" t="s">
        <v>1152</v>
      </c>
      <c r="D1327" s="33"/>
      <c r="E1327" s="34" t="s">
        <v>1083</v>
      </c>
      <c r="F1327" s="35">
        <f>F1333+F1328</f>
        <v>100</v>
      </c>
      <c r="G1327" s="35">
        <f t="shared" ref="G1327" si="671">G1333+G1328</f>
        <v>100</v>
      </c>
      <c r="H1327" s="35">
        <f t="shared" ref="H1327:M1327" si="672">H1333+H1328</f>
        <v>0</v>
      </c>
      <c r="I1327" s="63">
        <f t="shared" si="672"/>
        <v>0</v>
      </c>
      <c r="J1327" s="63">
        <f t="shared" si="672"/>
        <v>0</v>
      </c>
      <c r="K1327" s="35">
        <f t="shared" si="672"/>
        <v>0</v>
      </c>
      <c r="L1327" s="35">
        <f t="shared" si="672"/>
        <v>0</v>
      </c>
      <c r="M1327" s="35">
        <f t="shared" si="672"/>
        <v>44.404600000000002</v>
      </c>
      <c r="N1327" s="78">
        <f t="shared" si="652"/>
        <v>44.404600000000002</v>
      </c>
    </row>
    <row r="1328" spans="1:15" ht="63" x14ac:dyDescent="0.25">
      <c r="A1328" s="33" t="s">
        <v>110</v>
      </c>
      <c r="B1328" s="33" t="s">
        <v>1391</v>
      </c>
      <c r="C1328" s="33" t="s">
        <v>1153</v>
      </c>
      <c r="D1328" s="33"/>
      <c r="E1328" s="34" t="s">
        <v>1238</v>
      </c>
      <c r="F1328" s="35">
        <f>F1329</f>
        <v>100</v>
      </c>
      <c r="G1328" s="35">
        <f t="shared" ref="G1328:G1331" si="673">G1329</f>
        <v>100</v>
      </c>
      <c r="H1328" s="35">
        <f t="shared" ref="H1328:M1331" si="674">H1329</f>
        <v>0</v>
      </c>
      <c r="I1328" s="63">
        <f t="shared" si="674"/>
        <v>0</v>
      </c>
      <c r="J1328" s="63">
        <f t="shared" si="674"/>
        <v>0</v>
      </c>
      <c r="K1328" s="35">
        <f t="shared" si="674"/>
        <v>0</v>
      </c>
      <c r="L1328" s="35">
        <f t="shared" si="674"/>
        <v>0</v>
      </c>
      <c r="M1328" s="35">
        <f t="shared" si="674"/>
        <v>44.404600000000002</v>
      </c>
      <c r="N1328" s="78">
        <f t="shared" si="652"/>
        <v>44.404600000000002</v>
      </c>
      <c r="O1328" s="22"/>
    </row>
    <row r="1329" spans="1:15" ht="31.5" x14ac:dyDescent="0.25">
      <c r="A1329" s="33" t="s">
        <v>110</v>
      </c>
      <c r="B1329" s="33" t="s">
        <v>1391</v>
      </c>
      <c r="C1329" s="33" t="s">
        <v>1154</v>
      </c>
      <c r="D1329" s="33"/>
      <c r="E1329" s="34" t="s">
        <v>1274</v>
      </c>
      <c r="F1329" s="35">
        <f>F1330</f>
        <v>100</v>
      </c>
      <c r="G1329" s="35">
        <f t="shared" si="673"/>
        <v>100</v>
      </c>
      <c r="H1329" s="35">
        <f t="shared" si="674"/>
        <v>0</v>
      </c>
      <c r="I1329" s="63">
        <f t="shared" si="674"/>
        <v>0</v>
      </c>
      <c r="J1329" s="63">
        <f t="shared" si="674"/>
        <v>0</v>
      </c>
      <c r="K1329" s="35">
        <f t="shared" si="674"/>
        <v>0</v>
      </c>
      <c r="L1329" s="35">
        <f t="shared" si="674"/>
        <v>0</v>
      </c>
      <c r="M1329" s="35">
        <f t="shared" si="674"/>
        <v>44.404600000000002</v>
      </c>
      <c r="N1329" s="78">
        <f t="shared" si="652"/>
        <v>44.404600000000002</v>
      </c>
      <c r="O1329" s="22"/>
    </row>
    <row r="1330" spans="1:15" ht="47.25" x14ac:dyDescent="0.25">
      <c r="A1330" s="33" t="s">
        <v>110</v>
      </c>
      <c r="B1330" s="33" t="s">
        <v>1391</v>
      </c>
      <c r="C1330" s="33" t="s">
        <v>1799</v>
      </c>
      <c r="D1330" s="33"/>
      <c r="E1330" s="34" t="s">
        <v>1800</v>
      </c>
      <c r="F1330" s="35">
        <f>F1331</f>
        <v>100</v>
      </c>
      <c r="G1330" s="35">
        <f t="shared" si="673"/>
        <v>100</v>
      </c>
      <c r="H1330" s="35">
        <f t="shared" si="674"/>
        <v>0</v>
      </c>
      <c r="I1330" s="63">
        <f t="shared" si="674"/>
        <v>0</v>
      </c>
      <c r="J1330" s="63">
        <f t="shared" si="674"/>
        <v>0</v>
      </c>
      <c r="K1330" s="35">
        <f t="shared" si="674"/>
        <v>0</v>
      </c>
      <c r="L1330" s="35">
        <f t="shared" si="674"/>
        <v>0</v>
      </c>
      <c r="M1330" s="35">
        <f t="shared" si="674"/>
        <v>44.404600000000002</v>
      </c>
      <c r="N1330" s="78">
        <f t="shared" si="652"/>
        <v>44.404600000000002</v>
      </c>
      <c r="O1330" s="22"/>
    </row>
    <row r="1331" spans="1:15" ht="31.5" x14ac:dyDescent="0.25">
      <c r="A1331" s="33" t="s">
        <v>110</v>
      </c>
      <c r="B1331" s="33" t="s">
        <v>1391</v>
      </c>
      <c r="C1331" s="33" t="s">
        <v>1799</v>
      </c>
      <c r="D1331" s="33" t="s">
        <v>1111</v>
      </c>
      <c r="E1331" s="34" t="s">
        <v>542</v>
      </c>
      <c r="F1331" s="35">
        <f>F1332</f>
        <v>100</v>
      </c>
      <c r="G1331" s="35">
        <f t="shared" si="673"/>
        <v>100</v>
      </c>
      <c r="H1331" s="35">
        <f t="shared" si="674"/>
        <v>0</v>
      </c>
      <c r="I1331" s="63">
        <f t="shared" si="674"/>
        <v>0</v>
      </c>
      <c r="J1331" s="63">
        <f t="shared" si="674"/>
        <v>0</v>
      </c>
      <c r="K1331" s="35">
        <f t="shared" si="674"/>
        <v>0</v>
      </c>
      <c r="L1331" s="35">
        <f t="shared" si="674"/>
        <v>0</v>
      </c>
      <c r="M1331" s="35">
        <f t="shared" si="674"/>
        <v>44.404600000000002</v>
      </c>
      <c r="N1331" s="78">
        <f t="shared" si="652"/>
        <v>44.404600000000002</v>
      </c>
      <c r="O1331" s="22"/>
    </row>
    <row r="1332" spans="1:15" ht="31.5" x14ac:dyDescent="0.25">
      <c r="A1332" s="33" t="s">
        <v>110</v>
      </c>
      <c r="B1332" s="33" t="s">
        <v>1391</v>
      </c>
      <c r="C1332" s="33" t="s">
        <v>1799</v>
      </c>
      <c r="D1332" s="33" t="s">
        <v>1112</v>
      </c>
      <c r="E1332" s="34" t="s">
        <v>543</v>
      </c>
      <c r="F1332" s="35">
        <v>100</v>
      </c>
      <c r="G1332" s="35">
        <v>100</v>
      </c>
      <c r="H1332" s="35">
        <v>0</v>
      </c>
      <c r="I1332" s="63">
        <v>0</v>
      </c>
      <c r="J1332" s="63">
        <v>0</v>
      </c>
      <c r="K1332" s="35">
        <v>0</v>
      </c>
      <c r="L1332" s="35">
        <v>0</v>
      </c>
      <c r="M1332" s="35">
        <v>44.404600000000002</v>
      </c>
      <c r="N1332" s="78">
        <f t="shared" si="652"/>
        <v>44.404600000000002</v>
      </c>
      <c r="O1332" s="22"/>
    </row>
    <row r="1333" spans="1:15" ht="31.5" hidden="1" x14ac:dyDescent="0.25">
      <c r="A1333" s="33" t="s">
        <v>110</v>
      </c>
      <c r="B1333" s="33" t="s">
        <v>1391</v>
      </c>
      <c r="C1333" s="33" t="s">
        <v>1162</v>
      </c>
      <c r="D1333" s="33"/>
      <c r="E1333" s="34" t="s">
        <v>1090</v>
      </c>
      <c r="F1333" s="35">
        <f t="shared" ref="F1333:M1335" si="675">F1334</f>
        <v>0</v>
      </c>
      <c r="G1333" s="35">
        <f t="shared" si="675"/>
        <v>0</v>
      </c>
      <c r="H1333" s="35">
        <f t="shared" si="675"/>
        <v>0</v>
      </c>
      <c r="I1333" s="63">
        <f t="shared" si="675"/>
        <v>0</v>
      </c>
      <c r="J1333" s="63">
        <f t="shared" si="675"/>
        <v>0</v>
      </c>
      <c r="K1333" s="35">
        <f t="shared" si="675"/>
        <v>0</v>
      </c>
      <c r="L1333" s="35">
        <f t="shared" si="675"/>
        <v>0</v>
      </c>
      <c r="M1333" s="35">
        <f t="shared" si="675"/>
        <v>0</v>
      </c>
      <c r="N1333" s="78">
        <v>0</v>
      </c>
      <c r="O1333" s="22">
        <v>1</v>
      </c>
    </row>
    <row r="1334" spans="1:15" ht="78.75" hidden="1" x14ac:dyDescent="0.25">
      <c r="A1334" s="33" t="s">
        <v>110</v>
      </c>
      <c r="B1334" s="33" t="s">
        <v>1391</v>
      </c>
      <c r="C1334" s="33" t="s">
        <v>150</v>
      </c>
      <c r="D1334" s="33"/>
      <c r="E1334" s="34" t="s">
        <v>1092</v>
      </c>
      <c r="F1334" s="35">
        <f t="shared" si="675"/>
        <v>0</v>
      </c>
      <c r="G1334" s="35">
        <f t="shared" si="675"/>
        <v>0</v>
      </c>
      <c r="H1334" s="35">
        <f t="shared" si="675"/>
        <v>0</v>
      </c>
      <c r="I1334" s="63">
        <f t="shared" si="675"/>
        <v>0</v>
      </c>
      <c r="J1334" s="63">
        <f t="shared" si="675"/>
        <v>0</v>
      </c>
      <c r="K1334" s="35">
        <f t="shared" si="675"/>
        <v>0</v>
      </c>
      <c r="L1334" s="35">
        <f t="shared" si="675"/>
        <v>0</v>
      </c>
      <c r="M1334" s="35">
        <f t="shared" si="675"/>
        <v>0</v>
      </c>
      <c r="N1334" s="78">
        <v>0</v>
      </c>
      <c r="O1334" s="22">
        <v>1</v>
      </c>
    </row>
    <row r="1335" spans="1:15" ht="31.5" hidden="1" x14ac:dyDescent="0.25">
      <c r="A1335" s="33" t="s">
        <v>110</v>
      </c>
      <c r="B1335" s="33" t="s">
        <v>1391</v>
      </c>
      <c r="C1335" s="33" t="s">
        <v>150</v>
      </c>
      <c r="D1335" s="33" t="s">
        <v>1111</v>
      </c>
      <c r="E1335" s="34" t="s">
        <v>542</v>
      </c>
      <c r="F1335" s="35">
        <f t="shared" si="675"/>
        <v>0</v>
      </c>
      <c r="G1335" s="35">
        <f t="shared" si="675"/>
        <v>0</v>
      </c>
      <c r="H1335" s="35">
        <f t="shared" si="675"/>
        <v>0</v>
      </c>
      <c r="I1335" s="63">
        <f t="shared" si="675"/>
        <v>0</v>
      </c>
      <c r="J1335" s="63">
        <f t="shared" si="675"/>
        <v>0</v>
      </c>
      <c r="K1335" s="35">
        <f t="shared" si="675"/>
        <v>0</v>
      </c>
      <c r="L1335" s="35">
        <f t="shared" si="675"/>
        <v>0</v>
      </c>
      <c r="M1335" s="35">
        <f t="shared" si="675"/>
        <v>0</v>
      </c>
      <c r="N1335" s="78">
        <v>0</v>
      </c>
      <c r="O1335" s="22">
        <v>1</v>
      </c>
    </row>
    <row r="1336" spans="1:15" ht="31.5" hidden="1" x14ac:dyDescent="0.25">
      <c r="A1336" s="33" t="s">
        <v>110</v>
      </c>
      <c r="B1336" s="33" t="s">
        <v>1391</v>
      </c>
      <c r="C1336" s="33" t="s">
        <v>150</v>
      </c>
      <c r="D1336" s="33" t="s">
        <v>1112</v>
      </c>
      <c r="E1336" s="34" t="s">
        <v>543</v>
      </c>
      <c r="F1336" s="35">
        <f>412.5-100-312.5</f>
        <v>0</v>
      </c>
      <c r="G1336" s="35">
        <v>0</v>
      </c>
      <c r="H1336" s="35">
        <v>0</v>
      </c>
      <c r="I1336" s="63">
        <v>0</v>
      </c>
      <c r="J1336" s="63">
        <v>0</v>
      </c>
      <c r="K1336" s="35">
        <v>0</v>
      </c>
      <c r="L1336" s="35">
        <v>0</v>
      </c>
      <c r="M1336" s="35">
        <v>0</v>
      </c>
      <c r="N1336" s="78">
        <v>0</v>
      </c>
      <c r="O1336" s="22">
        <v>1</v>
      </c>
    </row>
    <row r="1337" spans="1:15" ht="31.5" x14ac:dyDescent="0.25">
      <c r="A1337" s="33" t="s">
        <v>110</v>
      </c>
      <c r="B1337" s="33" t="s">
        <v>1391</v>
      </c>
      <c r="C1337" s="33" t="s">
        <v>155</v>
      </c>
      <c r="D1337" s="33"/>
      <c r="E1337" s="34" t="s">
        <v>1099</v>
      </c>
      <c r="F1337" s="35">
        <f t="shared" ref="F1337:M1341" si="676">F1338</f>
        <v>7</v>
      </c>
      <c r="G1337" s="35">
        <f t="shared" si="676"/>
        <v>7</v>
      </c>
      <c r="H1337" s="35">
        <f t="shared" si="676"/>
        <v>0</v>
      </c>
      <c r="I1337" s="63">
        <f t="shared" si="676"/>
        <v>0</v>
      </c>
      <c r="J1337" s="63">
        <f t="shared" si="676"/>
        <v>0</v>
      </c>
      <c r="K1337" s="35">
        <f t="shared" si="676"/>
        <v>0</v>
      </c>
      <c r="L1337" s="35">
        <f t="shared" si="676"/>
        <v>0</v>
      </c>
      <c r="M1337" s="35">
        <f t="shared" si="676"/>
        <v>7</v>
      </c>
      <c r="N1337" s="78">
        <f t="shared" si="652"/>
        <v>100</v>
      </c>
    </row>
    <row r="1338" spans="1:15" ht="47.25" x14ac:dyDescent="0.25">
      <c r="A1338" s="33" t="s">
        <v>110</v>
      </c>
      <c r="B1338" s="33" t="s">
        <v>1391</v>
      </c>
      <c r="C1338" s="33" t="s">
        <v>156</v>
      </c>
      <c r="D1338" s="33"/>
      <c r="E1338" s="34" t="s">
        <v>1100</v>
      </c>
      <c r="F1338" s="35">
        <f t="shared" si="676"/>
        <v>7</v>
      </c>
      <c r="G1338" s="35">
        <f t="shared" si="676"/>
        <v>7</v>
      </c>
      <c r="H1338" s="35">
        <f t="shared" si="676"/>
        <v>0</v>
      </c>
      <c r="I1338" s="63">
        <f t="shared" si="676"/>
        <v>0</v>
      </c>
      <c r="J1338" s="63">
        <f t="shared" si="676"/>
        <v>0</v>
      </c>
      <c r="K1338" s="35">
        <f t="shared" si="676"/>
        <v>0</v>
      </c>
      <c r="L1338" s="35">
        <f t="shared" si="676"/>
        <v>0</v>
      </c>
      <c r="M1338" s="35">
        <f t="shared" si="676"/>
        <v>7</v>
      </c>
      <c r="N1338" s="78">
        <f t="shared" si="652"/>
        <v>100</v>
      </c>
    </row>
    <row r="1339" spans="1:15" ht="31.5" x14ac:dyDescent="0.25">
      <c r="A1339" s="33" t="s">
        <v>110</v>
      </c>
      <c r="B1339" s="33" t="s">
        <v>1391</v>
      </c>
      <c r="C1339" s="33" t="s">
        <v>157</v>
      </c>
      <c r="D1339" s="33"/>
      <c r="E1339" s="34" t="s">
        <v>1877</v>
      </c>
      <c r="F1339" s="35">
        <f t="shared" si="676"/>
        <v>7</v>
      </c>
      <c r="G1339" s="35">
        <f t="shared" si="676"/>
        <v>7</v>
      </c>
      <c r="H1339" s="35">
        <f t="shared" si="676"/>
        <v>0</v>
      </c>
      <c r="I1339" s="63">
        <f t="shared" si="676"/>
        <v>0</v>
      </c>
      <c r="J1339" s="63">
        <f t="shared" si="676"/>
        <v>0</v>
      </c>
      <c r="K1339" s="35">
        <f t="shared" si="676"/>
        <v>0</v>
      </c>
      <c r="L1339" s="35">
        <f t="shared" si="676"/>
        <v>0</v>
      </c>
      <c r="M1339" s="35">
        <f t="shared" si="676"/>
        <v>7</v>
      </c>
      <c r="N1339" s="78">
        <f t="shared" si="652"/>
        <v>100</v>
      </c>
    </row>
    <row r="1340" spans="1:15" ht="31.5" x14ac:dyDescent="0.25">
      <c r="A1340" s="33" t="s">
        <v>110</v>
      </c>
      <c r="B1340" s="33" t="s">
        <v>1391</v>
      </c>
      <c r="C1340" s="33" t="s">
        <v>151</v>
      </c>
      <c r="D1340" s="33"/>
      <c r="E1340" s="34" t="s">
        <v>1879</v>
      </c>
      <c r="F1340" s="35">
        <f t="shared" si="676"/>
        <v>7</v>
      </c>
      <c r="G1340" s="35">
        <f t="shared" si="676"/>
        <v>7</v>
      </c>
      <c r="H1340" s="35">
        <f t="shared" si="676"/>
        <v>0</v>
      </c>
      <c r="I1340" s="63">
        <f t="shared" si="676"/>
        <v>0</v>
      </c>
      <c r="J1340" s="63">
        <f t="shared" si="676"/>
        <v>0</v>
      </c>
      <c r="K1340" s="35">
        <f t="shared" si="676"/>
        <v>0</v>
      </c>
      <c r="L1340" s="35">
        <f t="shared" si="676"/>
        <v>0</v>
      </c>
      <c r="M1340" s="35">
        <f t="shared" si="676"/>
        <v>7</v>
      </c>
      <c r="N1340" s="78">
        <f t="shared" si="652"/>
        <v>100</v>
      </c>
    </row>
    <row r="1341" spans="1:15" ht="31.5" x14ac:dyDescent="0.25">
      <c r="A1341" s="33" t="s">
        <v>110</v>
      </c>
      <c r="B1341" s="33" t="s">
        <v>1391</v>
      </c>
      <c r="C1341" s="33" t="s">
        <v>151</v>
      </c>
      <c r="D1341" s="33" t="s">
        <v>1111</v>
      </c>
      <c r="E1341" s="34" t="s">
        <v>542</v>
      </c>
      <c r="F1341" s="35">
        <f t="shared" si="676"/>
        <v>7</v>
      </c>
      <c r="G1341" s="35">
        <f t="shared" si="676"/>
        <v>7</v>
      </c>
      <c r="H1341" s="35">
        <f t="shared" si="676"/>
        <v>0</v>
      </c>
      <c r="I1341" s="63">
        <f t="shared" si="676"/>
        <v>0</v>
      </c>
      <c r="J1341" s="63">
        <f t="shared" si="676"/>
        <v>0</v>
      </c>
      <c r="K1341" s="35">
        <f t="shared" si="676"/>
        <v>0</v>
      </c>
      <c r="L1341" s="35">
        <f t="shared" si="676"/>
        <v>0</v>
      </c>
      <c r="M1341" s="35">
        <f t="shared" si="676"/>
        <v>7</v>
      </c>
      <c r="N1341" s="78">
        <f t="shared" si="652"/>
        <v>100</v>
      </c>
    </row>
    <row r="1342" spans="1:15" ht="31.5" x14ac:dyDescent="0.25">
      <c r="A1342" s="33" t="s">
        <v>110</v>
      </c>
      <c r="B1342" s="33" t="s">
        <v>1391</v>
      </c>
      <c r="C1342" s="33" t="s">
        <v>151</v>
      </c>
      <c r="D1342" s="33" t="s">
        <v>1112</v>
      </c>
      <c r="E1342" s="34" t="s">
        <v>543</v>
      </c>
      <c r="F1342" s="35">
        <v>7</v>
      </c>
      <c r="G1342" s="35">
        <v>7</v>
      </c>
      <c r="H1342" s="35">
        <v>0</v>
      </c>
      <c r="I1342" s="63">
        <v>0</v>
      </c>
      <c r="J1342" s="63">
        <v>0</v>
      </c>
      <c r="K1342" s="35">
        <v>0</v>
      </c>
      <c r="L1342" s="35">
        <v>0</v>
      </c>
      <c r="M1342" s="35">
        <v>7</v>
      </c>
      <c r="N1342" s="78">
        <f t="shared" si="652"/>
        <v>100</v>
      </c>
    </row>
    <row r="1343" spans="1:15" ht="47.25" x14ac:dyDescent="0.25">
      <c r="A1343" s="33" t="s">
        <v>110</v>
      </c>
      <c r="B1343" s="33" t="s">
        <v>1391</v>
      </c>
      <c r="C1343" s="33" t="s">
        <v>1139</v>
      </c>
      <c r="D1343" s="33"/>
      <c r="E1343" s="34" t="s">
        <v>1211</v>
      </c>
      <c r="F1343" s="35">
        <v>0</v>
      </c>
      <c r="G1343" s="35">
        <f t="shared" ref="G1343:G1346" si="677">G1344</f>
        <v>44.8</v>
      </c>
      <c r="H1343" s="35">
        <f t="shared" ref="H1343:M1346" si="678">H1344</f>
        <v>44.8</v>
      </c>
      <c r="I1343" s="63">
        <f t="shared" si="678"/>
        <v>0</v>
      </c>
      <c r="J1343" s="63">
        <f t="shared" si="678"/>
        <v>0</v>
      </c>
      <c r="K1343" s="35">
        <f t="shared" si="678"/>
        <v>0</v>
      </c>
      <c r="L1343" s="35">
        <f t="shared" si="678"/>
        <v>0</v>
      </c>
      <c r="M1343" s="35">
        <f t="shared" si="678"/>
        <v>44.8</v>
      </c>
      <c r="N1343" s="78">
        <f t="shared" si="652"/>
        <v>100</v>
      </c>
    </row>
    <row r="1344" spans="1:15" ht="31.5" x14ac:dyDescent="0.25">
      <c r="A1344" s="33" t="s">
        <v>110</v>
      </c>
      <c r="B1344" s="33" t="s">
        <v>1391</v>
      </c>
      <c r="C1344" s="33" t="s">
        <v>1146</v>
      </c>
      <c r="D1344" s="33"/>
      <c r="E1344" s="34" t="s">
        <v>1212</v>
      </c>
      <c r="F1344" s="35">
        <v>0</v>
      </c>
      <c r="G1344" s="35">
        <f t="shared" si="677"/>
        <v>44.8</v>
      </c>
      <c r="H1344" s="35">
        <f t="shared" si="678"/>
        <v>44.8</v>
      </c>
      <c r="I1344" s="63">
        <f t="shared" si="678"/>
        <v>0</v>
      </c>
      <c r="J1344" s="63">
        <f t="shared" si="678"/>
        <v>0</v>
      </c>
      <c r="K1344" s="35">
        <f t="shared" si="678"/>
        <v>0</v>
      </c>
      <c r="L1344" s="35">
        <f t="shared" si="678"/>
        <v>0</v>
      </c>
      <c r="M1344" s="35">
        <f t="shared" si="678"/>
        <v>44.8</v>
      </c>
      <c r="N1344" s="78">
        <f t="shared" si="652"/>
        <v>100</v>
      </c>
    </row>
    <row r="1345" spans="1:14" ht="31.5" x14ac:dyDescent="0.25">
      <c r="A1345" s="33" t="s">
        <v>110</v>
      </c>
      <c r="B1345" s="33" t="s">
        <v>1391</v>
      </c>
      <c r="C1345" s="33" t="s">
        <v>1147</v>
      </c>
      <c r="D1345" s="33"/>
      <c r="E1345" s="34" t="s">
        <v>1213</v>
      </c>
      <c r="F1345" s="35">
        <v>0</v>
      </c>
      <c r="G1345" s="35">
        <f t="shared" si="677"/>
        <v>44.8</v>
      </c>
      <c r="H1345" s="35">
        <f t="shared" si="678"/>
        <v>44.8</v>
      </c>
      <c r="I1345" s="63">
        <f t="shared" si="678"/>
        <v>0</v>
      </c>
      <c r="J1345" s="63">
        <f t="shared" si="678"/>
        <v>0</v>
      </c>
      <c r="K1345" s="35">
        <f t="shared" si="678"/>
        <v>0</v>
      </c>
      <c r="L1345" s="35">
        <f t="shared" si="678"/>
        <v>0</v>
      </c>
      <c r="M1345" s="35">
        <f t="shared" si="678"/>
        <v>44.8</v>
      </c>
      <c r="N1345" s="78">
        <f t="shared" si="652"/>
        <v>100</v>
      </c>
    </row>
    <row r="1346" spans="1:14" x14ac:dyDescent="0.25">
      <c r="A1346" s="33" t="s">
        <v>110</v>
      </c>
      <c r="B1346" s="33" t="s">
        <v>1391</v>
      </c>
      <c r="C1346" s="33" t="s">
        <v>1147</v>
      </c>
      <c r="D1346" s="33" t="s">
        <v>1113</v>
      </c>
      <c r="E1346" s="34" t="s">
        <v>558</v>
      </c>
      <c r="F1346" s="35">
        <v>0</v>
      </c>
      <c r="G1346" s="35">
        <f t="shared" si="677"/>
        <v>44.8</v>
      </c>
      <c r="H1346" s="35">
        <f t="shared" si="678"/>
        <v>44.8</v>
      </c>
      <c r="I1346" s="63">
        <f t="shared" si="678"/>
        <v>0</v>
      </c>
      <c r="J1346" s="63">
        <f t="shared" si="678"/>
        <v>0</v>
      </c>
      <c r="K1346" s="35">
        <f t="shared" si="678"/>
        <v>0</v>
      </c>
      <c r="L1346" s="35">
        <f t="shared" si="678"/>
        <v>0</v>
      </c>
      <c r="M1346" s="35">
        <f t="shared" si="678"/>
        <v>44.8</v>
      </c>
      <c r="N1346" s="78">
        <f t="shared" si="652"/>
        <v>100</v>
      </c>
    </row>
    <row r="1347" spans="1:14" x14ac:dyDescent="0.25">
      <c r="A1347" s="33" t="s">
        <v>110</v>
      </c>
      <c r="B1347" s="33" t="s">
        <v>1391</v>
      </c>
      <c r="C1347" s="33" t="s">
        <v>1147</v>
      </c>
      <c r="D1347" s="33" t="s">
        <v>1114</v>
      </c>
      <c r="E1347" s="34" t="s">
        <v>560</v>
      </c>
      <c r="F1347" s="35">
        <v>0</v>
      </c>
      <c r="G1347" s="35">
        <v>44.8</v>
      </c>
      <c r="H1347" s="35">
        <v>44.8</v>
      </c>
      <c r="I1347" s="63">
        <v>0</v>
      </c>
      <c r="J1347" s="63">
        <v>0</v>
      </c>
      <c r="K1347" s="35">
        <v>0</v>
      </c>
      <c r="L1347" s="35">
        <v>0</v>
      </c>
      <c r="M1347" s="35">
        <v>44.8</v>
      </c>
      <c r="N1347" s="78">
        <f t="shared" si="652"/>
        <v>100</v>
      </c>
    </row>
    <row r="1348" spans="1:14" s="22" customFormat="1" ht="17.25" customHeight="1" x14ac:dyDescent="0.25">
      <c r="A1348" s="25" t="s">
        <v>110</v>
      </c>
      <c r="B1348" s="25" t="s">
        <v>22</v>
      </c>
      <c r="C1348" s="25"/>
      <c r="D1348" s="25"/>
      <c r="E1348" s="26" t="s">
        <v>501</v>
      </c>
      <c r="F1348" s="27">
        <f t="shared" ref="F1348:M1348" si="679">F1356+F1413+F1349</f>
        <v>84914.304999999993</v>
      </c>
      <c r="G1348" s="27">
        <f t="shared" si="679"/>
        <v>53969.811889999997</v>
      </c>
      <c r="H1348" s="27">
        <f t="shared" si="679"/>
        <v>37324.07516</v>
      </c>
      <c r="I1348" s="61">
        <f t="shared" si="679"/>
        <v>5137.3111100000006</v>
      </c>
      <c r="J1348" s="61">
        <f t="shared" si="679"/>
        <v>1628.52783</v>
      </c>
      <c r="K1348" s="27">
        <f t="shared" si="679"/>
        <v>0</v>
      </c>
      <c r="L1348" s="27">
        <f t="shared" si="679"/>
        <v>0</v>
      </c>
      <c r="M1348" s="27">
        <f t="shared" si="679"/>
        <v>53696.295010000002</v>
      </c>
      <c r="N1348" s="78">
        <f t="shared" si="652"/>
        <v>99.493203940459395</v>
      </c>
    </row>
    <row r="1349" spans="1:14" s="32" customFormat="1" x14ac:dyDescent="0.25">
      <c r="A1349" s="29" t="s">
        <v>110</v>
      </c>
      <c r="B1349" s="29" t="s">
        <v>1412</v>
      </c>
      <c r="C1349" s="29"/>
      <c r="D1349" s="29"/>
      <c r="E1349" s="30" t="s">
        <v>523</v>
      </c>
      <c r="F1349" s="31">
        <f t="shared" ref="F1349:M1354" si="680">F1350</f>
        <v>165</v>
      </c>
      <c r="G1349" s="31">
        <f t="shared" si="680"/>
        <v>165</v>
      </c>
      <c r="H1349" s="31">
        <f t="shared" si="680"/>
        <v>60</v>
      </c>
      <c r="I1349" s="62">
        <f t="shared" si="680"/>
        <v>0</v>
      </c>
      <c r="J1349" s="62">
        <f t="shared" si="680"/>
        <v>0</v>
      </c>
      <c r="K1349" s="31">
        <f t="shared" si="680"/>
        <v>0</v>
      </c>
      <c r="L1349" s="31">
        <f t="shared" si="680"/>
        <v>0</v>
      </c>
      <c r="M1349" s="31">
        <f t="shared" si="680"/>
        <v>145.57499999999999</v>
      </c>
      <c r="N1349" s="79">
        <f t="shared" si="652"/>
        <v>88.22727272727272</v>
      </c>
    </row>
    <row r="1350" spans="1:14" ht="31.5" x14ac:dyDescent="0.25">
      <c r="A1350" s="33" t="s">
        <v>110</v>
      </c>
      <c r="B1350" s="33" t="s">
        <v>1412</v>
      </c>
      <c r="C1350" s="33" t="s">
        <v>144</v>
      </c>
      <c r="D1350" s="33"/>
      <c r="E1350" s="34" t="s">
        <v>1036</v>
      </c>
      <c r="F1350" s="35">
        <f t="shared" si="680"/>
        <v>165</v>
      </c>
      <c r="G1350" s="35">
        <f t="shared" si="680"/>
        <v>165</v>
      </c>
      <c r="H1350" s="35">
        <f t="shared" si="680"/>
        <v>60</v>
      </c>
      <c r="I1350" s="63">
        <f t="shared" si="680"/>
        <v>0</v>
      </c>
      <c r="J1350" s="63">
        <f t="shared" si="680"/>
        <v>0</v>
      </c>
      <c r="K1350" s="35">
        <f t="shared" si="680"/>
        <v>0</v>
      </c>
      <c r="L1350" s="35">
        <f t="shared" si="680"/>
        <v>0</v>
      </c>
      <c r="M1350" s="35">
        <f t="shared" si="680"/>
        <v>145.57499999999999</v>
      </c>
      <c r="N1350" s="78">
        <f t="shared" si="652"/>
        <v>88.22727272727272</v>
      </c>
    </row>
    <row r="1351" spans="1:14" ht="31.5" x14ac:dyDescent="0.25">
      <c r="A1351" s="33" t="s">
        <v>110</v>
      </c>
      <c r="B1351" s="33" t="s">
        <v>1412</v>
      </c>
      <c r="C1351" s="33" t="s">
        <v>201</v>
      </c>
      <c r="D1351" s="33"/>
      <c r="E1351" s="34" t="s">
        <v>1072</v>
      </c>
      <c r="F1351" s="35">
        <f t="shared" ref="F1351:M1354" si="681">F1352</f>
        <v>165</v>
      </c>
      <c r="G1351" s="35">
        <f t="shared" si="680"/>
        <v>165</v>
      </c>
      <c r="H1351" s="35">
        <f t="shared" si="681"/>
        <v>60</v>
      </c>
      <c r="I1351" s="63">
        <f t="shared" si="681"/>
        <v>0</v>
      </c>
      <c r="J1351" s="63">
        <f t="shared" si="681"/>
        <v>0</v>
      </c>
      <c r="K1351" s="35">
        <f t="shared" si="681"/>
        <v>0</v>
      </c>
      <c r="L1351" s="35">
        <f t="shared" si="681"/>
        <v>0</v>
      </c>
      <c r="M1351" s="35">
        <f t="shared" si="681"/>
        <v>145.57499999999999</v>
      </c>
      <c r="N1351" s="78">
        <f t="shared" si="652"/>
        <v>88.22727272727272</v>
      </c>
    </row>
    <row r="1352" spans="1:14" ht="63" x14ac:dyDescent="0.25">
      <c r="A1352" s="33" t="s">
        <v>110</v>
      </c>
      <c r="B1352" s="33" t="s">
        <v>1412</v>
      </c>
      <c r="C1352" s="33" t="s">
        <v>202</v>
      </c>
      <c r="D1352" s="33"/>
      <c r="E1352" s="34" t="s">
        <v>1073</v>
      </c>
      <c r="F1352" s="35">
        <f t="shared" si="681"/>
        <v>165</v>
      </c>
      <c r="G1352" s="35">
        <f t="shared" si="680"/>
        <v>165</v>
      </c>
      <c r="H1352" s="35">
        <f t="shared" si="681"/>
        <v>60</v>
      </c>
      <c r="I1352" s="63">
        <f t="shared" si="681"/>
        <v>0</v>
      </c>
      <c r="J1352" s="63">
        <f t="shared" si="681"/>
        <v>0</v>
      </c>
      <c r="K1352" s="35">
        <f t="shared" si="681"/>
        <v>0</v>
      </c>
      <c r="L1352" s="35">
        <f t="shared" si="681"/>
        <v>0</v>
      </c>
      <c r="M1352" s="35">
        <f t="shared" si="681"/>
        <v>145.57499999999999</v>
      </c>
      <c r="N1352" s="78">
        <f t="shared" si="652"/>
        <v>88.22727272727272</v>
      </c>
    </row>
    <row r="1353" spans="1:14" ht="31.5" x14ac:dyDescent="0.25">
      <c r="A1353" s="33" t="s">
        <v>110</v>
      </c>
      <c r="B1353" s="33" t="s">
        <v>1412</v>
      </c>
      <c r="C1353" s="33" t="s">
        <v>1336</v>
      </c>
      <c r="D1353" s="33"/>
      <c r="E1353" s="34" t="s">
        <v>1367</v>
      </c>
      <c r="F1353" s="35">
        <f t="shared" si="681"/>
        <v>165</v>
      </c>
      <c r="G1353" s="35">
        <f t="shared" si="680"/>
        <v>165</v>
      </c>
      <c r="H1353" s="35">
        <f t="shared" si="681"/>
        <v>60</v>
      </c>
      <c r="I1353" s="63">
        <f t="shared" si="681"/>
        <v>0</v>
      </c>
      <c r="J1353" s="63">
        <f t="shared" si="681"/>
        <v>0</v>
      </c>
      <c r="K1353" s="35">
        <f t="shared" si="681"/>
        <v>0</v>
      </c>
      <c r="L1353" s="35">
        <f t="shared" si="681"/>
        <v>0</v>
      </c>
      <c r="M1353" s="35">
        <f t="shared" si="681"/>
        <v>145.57499999999999</v>
      </c>
      <c r="N1353" s="78">
        <f t="shared" si="652"/>
        <v>88.22727272727272</v>
      </c>
    </row>
    <row r="1354" spans="1:14" ht="31.5" x14ac:dyDescent="0.25">
      <c r="A1354" s="33" t="s">
        <v>110</v>
      </c>
      <c r="B1354" s="33" t="s">
        <v>1412</v>
      </c>
      <c r="C1354" s="33" t="s">
        <v>1336</v>
      </c>
      <c r="D1354" s="33" t="s">
        <v>1111</v>
      </c>
      <c r="E1354" s="34" t="s">
        <v>542</v>
      </c>
      <c r="F1354" s="35">
        <f t="shared" si="681"/>
        <v>165</v>
      </c>
      <c r="G1354" s="35">
        <f t="shared" si="680"/>
        <v>165</v>
      </c>
      <c r="H1354" s="35">
        <f t="shared" si="681"/>
        <v>60</v>
      </c>
      <c r="I1354" s="63">
        <f t="shared" si="681"/>
        <v>0</v>
      </c>
      <c r="J1354" s="63">
        <f t="shared" si="681"/>
        <v>0</v>
      </c>
      <c r="K1354" s="35">
        <f t="shared" si="681"/>
        <v>0</v>
      </c>
      <c r="L1354" s="35">
        <f t="shared" si="681"/>
        <v>0</v>
      </c>
      <c r="M1354" s="35">
        <f t="shared" si="681"/>
        <v>145.57499999999999</v>
      </c>
      <c r="N1354" s="78">
        <f t="shared" ref="N1354:N1417" si="682">M1354/G1354*100</f>
        <v>88.22727272727272</v>
      </c>
    </row>
    <row r="1355" spans="1:14" ht="31.5" x14ac:dyDescent="0.25">
      <c r="A1355" s="33" t="s">
        <v>110</v>
      </c>
      <c r="B1355" s="33" t="s">
        <v>1412</v>
      </c>
      <c r="C1355" s="33" t="s">
        <v>1336</v>
      </c>
      <c r="D1355" s="33" t="s">
        <v>1112</v>
      </c>
      <c r="E1355" s="34" t="s">
        <v>543</v>
      </c>
      <c r="F1355" s="35">
        <f>60+105</f>
        <v>165</v>
      </c>
      <c r="G1355" s="35">
        <f>60+105</f>
        <v>165</v>
      </c>
      <c r="H1355" s="35">
        <v>60</v>
      </c>
      <c r="I1355" s="63">
        <v>0</v>
      </c>
      <c r="J1355" s="63">
        <v>0</v>
      </c>
      <c r="K1355" s="35">
        <v>0</v>
      </c>
      <c r="L1355" s="35">
        <v>0</v>
      </c>
      <c r="M1355" s="35">
        <v>145.57499999999999</v>
      </c>
      <c r="N1355" s="78">
        <f t="shared" si="682"/>
        <v>88.22727272727272</v>
      </c>
    </row>
    <row r="1356" spans="1:14" s="32" customFormat="1" x14ac:dyDescent="0.25">
      <c r="A1356" s="29" t="s">
        <v>110</v>
      </c>
      <c r="B1356" s="29" t="s">
        <v>1413</v>
      </c>
      <c r="C1356" s="29"/>
      <c r="D1356" s="29"/>
      <c r="E1356" s="30" t="s">
        <v>524</v>
      </c>
      <c r="F1356" s="31">
        <f t="shared" ref="F1356:M1356" si="683">F1357+F1363+F1373+F1391</f>
        <v>75350.604999999996</v>
      </c>
      <c r="G1356" s="31">
        <f t="shared" si="683"/>
        <v>44406.11189</v>
      </c>
      <c r="H1356" s="31">
        <f t="shared" si="683"/>
        <v>30237.705160000001</v>
      </c>
      <c r="I1356" s="62">
        <f t="shared" si="683"/>
        <v>5137.3111100000006</v>
      </c>
      <c r="J1356" s="62">
        <f t="shared" si="683"/>
        <v>1628.52783</v>
      </c>
      <c r="K1356" s="31">
        <f t="shared" si="683"/>
        <v>0</v>
      </c>
      <c r="L1356" s="31">
        <f t="shared" si="683"/>
        <v>0</v>
      </c>
      <c r="M1356" s="31">
        <f t="shared" si="683"/>
        <v>44186.167750000001</v>
      </c>
      <c r="N1356" s="79">
        <f t="shared" si="682"/>
        <v>99.504698496133074</v>
      </c>
    </row>
    <row r="1357" spans="1:14" ht="31.5" x14ac:dyDescent="0.25">
      <c r="A1357" s="33" t="s">
        <v>110</v>
      </c>
      <c r="B1357" s="33" t="s">
        <v>1413</v>
      </c>
      <c r="C1357" s="33" t="s">
        <v>152</v>
      </c>
      <c r="D1357" s="33"/>
      <c r="E1357" s="34" t="s">
        <v>672</v>
      </c>
      <c r="F1357" s="35">
        <f t="shared" ref="F1357:M1361" si="684">F1358</f>
        <v>1254.2</v>
      </c>
      <c r="G1357" s="35">
        <f t="shared" si="684"/>
        <v>1254.2</v>
      </c>
      <c r="H1357" s="35">
        <f t="shared" si="684"/>
        <v>1013.88802</v>
      </c>
      <c r="I1357" s="63">
        <f t="shared" si="684"/>
        <v>0</v>
      </c>
      <c r="J1357" s="63">
        <f t="shared" si="684"/>
        <v>0</v>
      </c>
      <c r="K1357" s="35">
        <f t="shared" si="684"/>
        <v>0</v>
      </c>
      <c r="L1357" s="35">
        <f t="shared" si="684"/>
        <v>0</v>
      </c>
      <c r="M1357" s="35">
        <f t="shared" si="684"/>
        <v>1248.90363</v>
      </c>
      <c r="N1357" s="78">
        <f t="shared" si="682"/>
        <v>99.577709296762876</v>
      </c>
    </row>
    <row r="1358" spans="1:14" x14ac:dyDescent="0.25">
      <c r="A1358" s="33" t="s">
        <v>110</v>
      </c>
      <c r="B1358" s="33" t="s">
        <v>1413</v>
      </c>
      <c r="C1358" s="33" t="s">
        <v>154</v>
      </c>
      <c r="D1358" s="33"/>
      <c r="E1358" s="34" t="s">
        <v>681</v>
      </c>
      <c r="F1358" s="35">
        <f t="shared" si="684"/>
        <v>1254.2</v>
      </c>
      <c r="G1358" s="35">
        <f t="shared" si="684"/>
        <v>1254.2</v>
      </c>
      <c r="H1358" s="35">
        <f t="shared" si="684"/>
        <v>1013.88802</v>
      </c>
      <c r="I1358" s="63">
        <f t="shared" si="684"/>
        <v>0</v>
      </c>
      <c r="J1358" s="63">
        <f t="shared" si="684"/>
        <v>0</v>
      </c>
      <c r="K1358" s="35">
        <f t="shared" si="684"/>
        <v>0</v>
      </c>
      <c r="L1358" s="35">
        <f t="shared" si="684"/>
        <v>0</v>
      </c>
      <c r="M1358" s="35">
        <f t="shared" si="684"/>
        <v>1248.90363</v>
      </c>
      <c r="N1358" s="78">
        <f t="shared" si="682"/>
        <v>99.577709296762876</v>
      </c>
    </row>
    <row r="1359" spans="1:14" ht="31.5" x14ac:dyDescent="0.25">
      <c r="A1359" s="33" t="s">
        <v>110</v>
      </c>
      <c r="B1359" s="33" t="s">
        <v>1413</v>
      </c>
      <c r="C1359" s="33" t="s">
        <v>163</v>
      </c>
      <c r="D1359" s="33"/>
      <c r="E1359" s="34" t="s">
        <v>682</v>
      </c>
      <c r="F1359" s="35">
        <f t="shared" si="684"/>
        <v>1254.2</v>
      </c>
      <c r="G1359" s="35">
        <f t="shared" si="684"/>
        <v>1254.2</v>
      </c>
      <c r="H1359" s="35">
        <f t="shared" si="684"/>
        <v>1013.88802</v>
      </c>
      <c r="I1359" s="63">
        <f t="shared" si="684"/>
        <v>0</v>
      </c>
      <c r="J1359" s="63">
        <f t="shared" si="684"/>
        <v>0</v>
      </c>
      <c r="K1359" s="35">
        <f t="shared" si="684"/>
        <v>0</v>
      </c>
      <c r="L1359" s="35">
        <f t="shared" si="684"/>
        <v>0</v>
      </c>
      <c r="M1359" s="35">
        <f t="shared" si="684"/>
        <v>1248.90363</v>
      </c>
      <c r="N1359" s="78">
        <f t="shared" si="682"/>
        <v>99.577709296762876</v>
      </c>
    </row>
    <row r="1360" spans="1:14" ht="31.5" x14ac:dyDescent="0.25">
      <c r="A1360" s="33" t="s">
        <v>110</v>
      </c>
      <c r="B1360" s="33" t="s">
        <v>1413</v>
      </c>
      <c r="C1360" s="33" t="s">
        <v>158</v>
      </c>
      <c r="D1360" s="33"/>
      <c r="E1360" s="34" t="s">
        <v>683</v>
      </c>
      <c r="F1360" s="35">
        <f t="shared" si="684"/>
        <v>1254.2</v>
      </c>
      <c r="G1360" s="35">
        <f t="shared" si="684"/>
        <v>1254.2</v>
      </c>
      <c r="H1360" s="35">
        <f t="shared" si="684"/>
        <v>1013.88802</v>
      </c>
      <c r="I1360" s="63">
        <f t="shared" si="684"/>
        <v>0</v>
      </c>
      <c r="J1360" s="63">
        <f t="shared" si="684"/>
        <v>0</v>
      </c>
      <c r="K1360" s="35">
        <f t="shared" si="684"/>
        <v>0</v>
      </c>
      <c r="L1360" s="35">
        <f t="shared" si="684"/>
        <v>0</v>
      </c>
      <c r="M1360" s="35">
        <f t="shared" si="684"/>
        <v>1248.90363</v>
      </c>
      <c r="N1360" s="78">
        <f t="shared" si="682"/>
        <v>99.577709296762876</v>
      </c>
    </row>
    <row r="1361" spans="1:15" ht="31.5" x14ac:dyDescent="0.25">
      <c r="A1361" s="33" t="s">
        <v>110</v>
      </c>
      <c r="B1361" s="33" t="s">
        <v>1413</v>
      </c>
      <c r="C1361" s="33" t="s">
        <v>158</v>
      </c>
      <c r="D1361" s="33" t="s">
        <v>1111</v>
      </c>
      <c r="E1361" s="34" t="s">
        <v>542</v>
      </c>
      <c r="F1361" s="35">
        <f t="shared" si="684"/>
        <v>1254.2</v>
      </c>
      <c r="G1361" s="35">
        <f t="shared" si="684"/>
        <v>1254.2</v>
      </c>
      <c r="H1361" s="35">
        <f t="shared" si="684"/>
        <v>1013.88802</v>
      </c>
      <c r="I1361" s="63">
        <f t="shared" si="684"/>
        <v>0</v>
      </c>
      <c r="J1361" s="63">
        <f t="shared" si="684"/>
        <v>0</v>
      </c>
      <c r="K1361" s="35">
        <f t="shared" si="684"/>
        <v>0</v>
      </c>
      <c r="L1361" s="35">
        <f t="shared" si="684"/>
        <v>0</v>
      </c>
      <c r="M1361" s="35">
        <f t="shared" si="684"/>
        <v>1248.90363</v>
      </c>
      <c r="N1361" s="78">
        <f t="shared" si="682"/>
        <v>99.577709296762876</v>
      </c>
    </row>
    <row r="1362" spans="1:15" ht="31.5" x14ac:dyDescent="0.25">
      <c r="A1362" s="33" t="s">
        <v>110</v>
      </c>
      <c r="B1362" s="33" t="s">
        <v>1413</v>
      </c>
      <c r="C1362" s="33" t="s">
        <v>158</v>
      </c>
      <c r="D1362" s="33" t="s">
        <v>1112</v>
      </c>
      <c r="E1362" s="34" t="s">
        <v>543</v>
      </c>
      <c r="F1362" s="35">
        <v>1254.2</v>
      </c>
      <c r="G1362" s="35">
        <v>1254.2</v>
      </c>
      <c r="H1362" s="35">
        <v>1013.88802</v>
      </c>
      <c r="I1362" s="63">
        <v>0</v>
      </c>
      <c r="J1362" s="63">
        <v>0</v>
      </c>
      <c r="K1362" s="35">
        <v>0</v>
      </c>
      <c r="L1362" s="35">
        <v>0</v>
      </c>
      <c r="M1362" s="35">
        <v>1248.90363</v>
      </c>
      <c r="N1362" s="78">
        <f t="shared" si="682"/>
        <v>99.577709296762876</v>
      </c>
    </row>
    <row r="1363" spans="1:15" ht="31.5" x14ac:dyDescent="0.25">
      <c r="A1363" s="33" t="s">
        <v>110</v>
      </c>
      <c r="B1363" s="33" t="s">
        <v>1413</v>
      </c>
      <c r="C1363" s="33" t="s">
        <v>141</v>
      </c>
      <c r="D1363" s="33"/>
      <c r="E1363" s="34" t="s">
        <v>717</v>
      </c>
      <c r="F1363" s="35">
        <f t="shared" ref="F1363:M1363" si="685">F1364</f>
        <v>27386.339</v>
      </c>
      <c r="G1363" s="35">
        <f t="shared" si="685"/>
        <v>27386.339</v>
      </c>
      <c r="H1363" s="35">
        <f t="shared" si="685"/>
        <v>21156.427350000002</v>
      </c>
      <c r="I1363" s="63">
        <f t="shared" si="685"/>
        <v>0</v>
      </c>
      <c r="J1363" s="63">
        <f t="shared" si="685"/>
        <v>0</v>
      </c>
      <c r="K1363" s="35">
        <f t="shared" si="685"/>
        <v>0</v>
      </c>
      <c r="L1363" s="35">
        <f t="shared" si="685"/>
        <v>0</v>
      </c>
      <c r="M1363" s="35">
        <f t="shared" si="685"/>
        <v>27360.487880000001</v>
      </c>
      <c r="N1363" s="78">
        <f t="shared" si="682"/>
        <v>99.905605783964049</v>
      </c>
    </row>
    <row r="1364" spans="1:15" ht="31.5" x14ac:dyDescent="0.25">
      <c r="A1364" s="33" t="s">
        <v>110</v>
      </c>
      <c r="B1364" s="33" t="s">
        <v>1413</v>
      </c>
      <c r="C1364" s="33" t="s">
        <v>142</v>
      </c>
      <c r="D1364" s="33"/>
      <c r="E1364" s="34" t="s">
        <v>718</v>
      </c>
      <c r="F1364" s="35">
        <f>F1365+F1370</f>
        <v>27386.339</v>
      </c>
      <c r="G1364" s="35">
        <f>G1365+G1370</f>
        <v>27386.339</v>
      </c>
      <c r="H1364" s="35">
        <f t="shared" ref="H1364:M1364" si="686">H1365+H1370</f>
        <v>21156.427350000002</v>
      </c>
      <c r="I1364" s="63">
        <f t="shared" si="686"/>
        <v>0</v>
      </c>
      <c r="J1364" s="63">
        <f t="shared" si="686"/>
        <v>0</v>
      </c>
      <c r="K1364" s="35">
        <f t="shared" si="686"/>
        <v>0</v>
      </c>
      <c r="L1364" s="35">
        <f t="shared" si="686"/>
        <v>0</v>
      </c>
      <c r="M1364" s="35">
        <f t="shared" si="686"/>
        <v>27360.487880000001</v>
      </c>
      <c r="N1364" s="78">
        <f t="shared" si="682"/>
        <v>99.905605783964049</v>
      </c>
    </row>
    <row r="1365" spans="1:15" ht="31.5" x14ac:dyDescent="0.25">
      <c r="A1365" s="33" t="s">
        <v>110</v>
      </c>
      <c r="B1365" s="33" t="s">
        <v>1413</v>
      </c>
      <c r="C1365" s="33" t="s">
        <v>159</v>
      </c>
      <c r="D1365" s="33"/>
      <c r="E1365" s="34" t="s">
        <v>719</v>
      </c>
      <c r="F1365" s="35">
        <f>F1366+F1368</f>
        <v>26653.929</v>
      </c>
      <c r="G1365" s="35">
        <f>G1366+G1368</f>
        <v>26653.929</v>
      </c>
      <c r="H1365" s="35">
        <f t="shared" ref="H1365:M1365" si="687">H1366+H1368</f>
        <v>20466.427350000002</v>
      </c>
      <c r="I1365" s="63">
        <f t="shared" si="687"/>
        <v>0</v>
      </c>
      <c r="J1365" s="63">
        <f t="shared" si="687"/>
        <v>0</v>
      </c>
      <c r="K1365" s="35">
        <f t="shared" si="687"/>
        <v>0</v>
      </c>
      <c r="L1365" s="35">
        <f t="shared" si="687"/>
        <v>0</v>
      </c>
      <c r="M1365" s="35">
        <f t="shared" si="687"/>
        <v>26628.07791</v>
      </c>
      <c r="N1365" s="78">
        <f t="shared" si="682"/>
        <v>99.903012085010062</v>
      </c>
    </row>
    <row r="1366" spans="1:15" ht="31.5" x14ac:dyDescent="0.25">
      <c r="A1366" s="33" t="s">
        <v>110</v>
      </c>
      <c r="B1366" s="33" t="s">
        <v>1413</v>
      </c>
      <c r="C1366" s="33" t="s">
        <v>159</v>
      </c>
      <c r="D1366" s="33" t="s">
        <v>1111</v>
      </c>
      <c r="E1366" s="34" t="s">
        <v>542</v>
      </c>
      <c r="F1366" s="35">
        <f t="shared" ref="F1366:M1366" si="688">F1367</f>
        <v>25350.028999999999</v>
      </c>
      <c r="G1366" s="35">
        <f t="shared" si="688"/>
        <v>25949.946</v>
      </c>
      <c r="H1366" s="35">
        <f t="shared" si="688"/>
        <v>19762.444350000002</v>
      </c>
      <c r="I1366" s="63">
        <f t="shared" si="688"/>
        <v>0</v>
      </c>
      <c r="J1366" s="63">
        <f t="shared" si="688"/>
        <v>0</v>
      </c>
      <c r="K1366" s="35">
        <f t="shared" si="688"/>
        <v>0</v>
      </c>
      <c r="L1366" s="35">
        <f t="shared" si="688"/>
        <v>0</v>
      </c>
      <c r="M1366" s="35">
        <f t="shared" si="688"/>
        <v>25924.09491</v>
      </c>
      <c r="N1366" s="78">
        <f t="shared" si="682"/>
        <v>99.900380948769609</v>
      </c>
    </row>
    <row r="1367" spans="1:15" ht="31.5" x14ac:dyDescent="0.25">
      <c r="A1367" s="33" t="s">
        <v>110</v>
      </c>
      <c r="B1367" s="33" t="s">
        <v>1413</v>
      </c>
      <c r="C1367" s="33" t="s">
        <v>159</v>
      </c>
      <c r="D1367" s="33" t="s">
        <v>1112</v>
      </c>
      <c r="E1367" s="34" t="s">
        <v>543</v>
      </c>
      <c r="F1367" s="35">
        <f>25730.1-3.513+277.2-3.258-650.5</f>
        <v>25350.028999999999</v>
      </c>
      <c r="G1367" s="35">
        <v>25949.946</v>
      </c>
      <c r="H1367" s="35">
        <v>19762.444350000002</v>
      </c>
      <c r="I1367" s="63">
        <v>0</v>
      </c>
      <c r="J1367" s="63">
        <v>0</v>
      </c>
      <c r="K1367" s="35">
        <v>0</v>
      </c>
      <c r="L1367" s="35">
        <v>0</v>
      </c>
      <c r="M1367" s="35">
        <v>25924.09491</v>
      </c>
      <c r="N1367" s="78">
        <f t="shared" si="682"/>
        <v>99.900380948769609</v>
      </c>
    </row>
    <row r="1368" spans="1:15" x14ac:dyDescent="0.25">
      <c r="A1368" s="33" t="s">
        <v>110</v>
      </c>
      <c r="B1368" s="33" t="s">
        <v>1413</v>
      </c>
      <c r="C1368" s="33" t="s">
        <v>159</v>
      </c>
      <c r="D1368" s="33" t="s">
        <v>1113</v>
      </c>
      <c r="E1368" s="34" t="s">
        <v>558</v>
      </c>
      <c r="F1368" s="35">
        <f t="shared" ref="F1368:M1368" si="689">F1369</f>
        <v>1303.9000000000001</v>
      </c>
      <c r="G1368" s="35">
        <f t="shared" si="689"/>
        <v>703.98299999999995</v>
      </c>
      <c r="H1368" s="35">
        <f t="shared" si="689"/>
        <v>703.98299999999995</v>
      </c>
      <c r="I1368" s="63">
        <f t="shared" si="689"/>
        <v>0</v>
      </c>
      <c r="J1368" s="63">
        <f t="shared" si="689"/>
        <v>0</v>
      </c>
      <c r="K1368" s="35">
        <f t="shared" si="689"/>
        <v>0</v>
      </c>
      <c r="L1368" s="35">
        <f t="shared" si="689"/>
        <v>0</v>
      </c>
      <c r="M1368" s="35">
        <f t="shared" si="689"/>
        <v>703.98299999999995</v>
      </c>
      <c r="N1368" s="78">
        <f t="shared" si="682"/>
        <v>100</v>
      </c>
    </row>
    <row r="1369" spans="1:15" x14ac:dyDescent="0.25">
      <c r="A1369" s="33" t="s">
        <v>110</v>
      </c>
      <c r="B1369" s="33" t="s">
        <v>1413</v>
      </c>
      <c r="C1369" s="33" t="s">
        <v>159</v>
      </c>
      <c r="D1369" s="33" t="s">
        <v>1120</v>
      </c>
      <c r="E1369" s="34" t="s">
        <v>561</v>
      </c>
      <c r="F1369" s="35">
        <v>1303.9000000000001</v>
      </c>
      <c r="G1369" s="35">
        <v>703.98299999999995</v>
      </c>
      <c r="H1369" s="35">
        <v>703.98299999999995</v>
      </c>
      <c r="I1369" s="63">
        <v>0</v>
      </c>
      <c r="J1369" s="63">
        <v>0</v>
      </c>
      <c r="K1369" s="35">
        <v>0</v>
      </c>
      <c r="L1369" s="35">
        <v>0</v>
      </c>
      <c r="M1369" s="35">
        <v>703.98299999999995</v>
      </c>
      <c r="N1369" s="78">
        <f t="shared" si="682"/>
        <v>100</v>
      </c>
    </row>
    <row r="1370" spans="1:15" ht="31.5" x14ac:dyDescent="0.25">
      <c r="A1370" s="33" t="s">
        <v>110</v>
      </c>
      <c r="B1370" s="33" t="s">
        <v>1413</v>
      </c>
      <c r="C1370" s="33" t="s">
        <v>160</v>
      </c>
      <c r="D1370" s="33"/>
      <c r="E1370" s="34" t="s">
        <v>720</v>
      </c>
      <c r="F1370" s="35">
        <f t="shared" ref="F1370:M1371" si="690">F1371</f>
        <v>732.41</v>
      </c>
      <c r="G1370" s="35">
        <f t="shared" si="690"/>
        <v>732.41</v>
      </c>
      <c r="H1370" s="35">
        <f t="shared" si="690"/>
        <v>690</v>
      </c>
      <c r="I1370" s="63">
        <f t="shared" si="690"/>
        <v>0</v>
      </c>
      <c r="J1370" s="63">
        <f t="shared" si="690"/>
        <v>0</v>
      </c>
      <c r="K1370" s="35">
        <f t="shared" si="690"/>
        <v>0</v>
      </c>
      <c r="L1370" s="35">
        <f t="shared" si="690"/>
        <v>0</v>
      </c>
      <c r="M1370" s="35">
        <f t="shared" si="690"/>
        <v>732.40997000000004</v>
      </c>
      <c r="N1370" s="78">
        <f t="shared" si="682"/>
        <v>99.999995903933609</v>
      </c>
    </row>
    <row r="1371" spans="1:15" ht="31.5" x14ac:dyDescent="0.25">
      <c r="A1371" s="33" t="s">
        <v>110</v>
      </c>
      <c r="B1371" s="33" t="s">
        <v>1413</v>
      </c>
      <c r="C1371" s="33" t="s">
        <v>160</v>
      </c>
      <c r="D1371" s="33" t="s">
        <v>1111</v>
      </c>
      <c r="E1371" s="34" t="s">
        <v>542</v>
      </c>
      <c r="F1371" s="35">
        <f t="shared" si="690"/>
        <v>732.41</v>
      </c>
      <c r="G1371" s="35">
        <f t="shared" si="690"/>
        <v>732.41</v>
      </c>
      <c r="H1371" s="35">
        <f t="shared" si="690"/>
        <v>690</v>
      </c>
      <c r="I1371" s="63">
        <f t="shared" si="690"/>
        <v>0</v>
      </c>
      <c r="J1371" s="63">
        <f t="shared" si="690"/>
        <v>0</v>
      </c>
      <c r="K1371" s="35">
        <f t="shared" si="690"/>
        <v>0</v>
      </c>
      <c r="L1371" s="35">
        <f t="shared" si="690"/>
        <v>0</v>
      </c>
      <c r="M1371" s="35">
        <f t="shared" si="690"/>
        <v>732.40997000000004</v>
      </c>
      <c r="N1371" s="78">
        <f t="shared" si="682"/>
        <v>99.999995903933609</v>
      </c>
    </row>
    <row r="1372" spans="1:15" ht="31.5" x14ac:dyDescent="0.25">
      <c r="A1372" s="33" t="s">
        <v>110</v>
      </c>
      <c r="B1372" s="33" t="s">
        <v>1413</v>
      </c>
      <c r="C1372" s="33" t="s">
        <v>160</v>
      </c>
      <c r="D1372" s="33" t="s">
        <v>1112</v>
      </c>
      <c r="E1372" s="34" t="s">
        <v>543</v>
      </c>
      <c r="F1372" s="35">
        <f>738.9-6.49</f>
        <v>732.41</v>
      </c>
      <c r="G1372" s="35">
        <v>732.41</v>
      </c>
      <c r="H1372" s="35">
        <v>690</v>
      </c>
      <c r="I1372" s="63">
        <v>0</v>
      </c>
      <c r="J1372" s="63">
        <v>0</v>
      </c>
      <c r="K1372" s="35">
        <v>0</v>
      </c>
      <c r="L1372" s="35">
        <v>0</v>
      </c>
      <c r="M1372" s="35">
        <v>732.40997000000004</v>
      </c>
      <c r="N1372" s="78">
        <f t="shared" si="682"/>
        <v>99.999995903933609</v>
      </c>
    </row>
    <row r="1373" spans="1:15" ht="31.5" x14ac:dyDescent="0.25">
      <c r="A1373" s="33" t="s">
        <v>110</v>
      </c>
      <c r="B1373" s="33" t="s">
        <v>1413</v>
      </c>
      <c r="C1373" s="33" t="s">
        <v>164</v>
      </c>
      <c r="D1373" s="33"/>
      <c r="E1373" s="34" t="s">
        <v>758</v>
      </c>
      <c r="F1373" s="35">
        <f>F1374</f>
        <v>42423.883999999998</v>
      </c>
      <c r="G1373" s="35">
        <f t="shared" ref="G1373" si="691">G1374</f>
        <v>6421.6388900000002</v>
      </c>
      <c r="H1373" s="35">
        <f t="shared" ref="H1373:M1373" si="692">H1374</f>
        <v>2035.6597899999999</v>
      </c>
      <c r="I1373" s="63">
        <f t="shared" si="692"/>
        <v>5137.3111100000006</v>
      </c>
      <c r="J1373" s="63">
        <f t="shared" si="692"/>
        <v>1628.52783</v>
      </c>
      <c r="K1373" s="35">
        <f t="shared" si="692"/>
        <v>0</v>
      </c>
      <c r="L1373" s="35">
        <f t="shared" si="692"/>
        <v>0</v>
      </c>
      <c r="M1373" s="35">
        <f t="shared" si="692"/>
        <v>6232.8578899999993</v>
      </c>
      <c r="N1373" s="78">
        <f t="shared" si="682"/>
        <v>97.06023644066974</v>
      </c>
    </row>
    <row r="1374" spans="1:15" ht="47.25" x14ac:dyDescent="0.25">
      <c r="A1374" s="33" t="s">
        <v>110</v>
      </c>
      <c r="B1374" s="33" t="s">
        <v>1413</v>
      </c>
      <c r="C1374" s="33" t="s">
        <v>165</v>
      </c>
      <c r="D1374" s="33"/>
      <c r="E1374" s="34" t="s">
        <v>759</v>
      </c>
      <c r="F1374" s="35">
        <f>F1375+F1381+F1387</f>
        <v>42423.883999999998</v>
      </c>
      <c r="G1374" s="35">
        <f t="shared" ref="G1374:M1374" si="693">G1375+G1381+G1387</f>
        <v>6421.6388900000002</v>
      </c>
      <c r="H1374" s="35">
        <f t="shared" si="693"/>
        <v>2035.6597899999999</v>
      </c>
      <c r="I1374" s="63">
        <f t="shared" si="693"/>
        <v>5137.3111100000006</v>
      </c>
      <c r="J1374" s="63">
        <f t="shared" si="693"/>
        <v>1628.52783</v>
      </c>
      <c r="K1374" s="35">
        <f t="shared" si="693"/>
        <v>0</v>
      </c>
      <c r="L1374" s="35">
        <f t="shared" si="693"/>
        <v>0</v>
      </c>
      <c r="M1374" s="35">
        <f t="shared" si="693"/>
        <v>6232.8578899999993</v>
      </c>
      <c r="N1374" s="78">
        <f t="shared" si="682"/>
        <v>97.06023644066974</v>
      </c>
      <c r="O1374" s="22"/>
    </row>
    <row r="1375" spans="1:15" ht="31.5" x14ac:dyDescent="0.25">
      <c r="A1375" s="33" t="s">
        <v>110</v>
      </c>
      <c r="B1375" s="33" t="s">
        <v>1413</v>
      </c>
      <c r="C1375" s="33" t="s">
        <v>166</v>
      </c>
      <c r="D1375" s="33"/>
      <c r="E1375" s="34" t="s">
        <v>1625</v>
      </c>
      <c r="F1375" s="35">
        <f>F1376</f>
        <v>0</v>
      </c>
      <c r="G1375" s="35">
        <f t="shared" ref="G1375:M1375" si="694">G1376</f>
        <v>4022.355</v>
      </c>
      <c r="H1375" s="35">
        <f t="shared" si="694"/>
        <v>0</v>
      </c>
      <c r="I1375" s="63">
        <f t="shared" si="694"/>
        <v>3217.884</v>
      </c>
      <c r="J1375" s="63">
        <f t="shared" si="694"/>
        <v>0</v>
      </c>
      <c r="K1375" s="35">
        <f t="shared" si="694"/>
        <v>0</v>
      </c>
      <c r="L1375" s="35">
        <f t="shared" si="694"/>
        <v>0</v>
      </c>
      <c r="M1375" s="35">
        <f t="shared" si="694"/>
        <v>3833.5740000000001</v>
      </c>
      <c r="N1375" s="78">
        <f t="shared" si="682"/>
        <v>95.306704654362932</v>
      </c>
      <c r="O1375" s="22"/>
    </row>
    <row r="1376" spans="1:15" ht="47.25" x14ac:dyDescent="0.25">
      <c r="A1376" s="33" t="s">
        <v>110</v>
      </c>
      <c r="B1376" s="33" t="s">
        <v>1413</v>
      </c>
      <c r="C1376" s="33" t="s">
        <v>1804</v>
      </c>
      <c r="D1376" s="33"/>
      <c r="E1376" s="34" t="s">
        <v>1443</v>
      </c>
      <c r="F1376" s="35">
        <f>F1377+F1379</f>
        <v>0</v>
      </c>
      <c r="G1376" s="35">
        <f t="shared" ref="G1376" si="695">G1377+G1379</f>
        <v>4022.355</v>
      </c>
      <c r="H1376" s="35">
        <f t="shared" ref="H1376:M1376" si="696">H1377+H1379</f>
        <v>0</v>
      </c>
      <c r="I1376" s="64">
        <f t="shared" si="696"/>
        <v>3217.884</v>
      </c>
      <c r="J1376" s="63">
        <f t="shared" si="696"/>
        <v>0</v>
      </c>
      <c r="K1376" s="35">
        <f t="shared" si="696"/>
        <v>0</v>
      </c>
      <c r="L1376" s="35">
        <f t="shared" si="696"/>
        <v>0</v>
      </c>
      <c r="M1376" s="35">
        <f t="shared" si="696"/>
        <v>3833.5740000000001</v>
      </c>
      <c r="N1376" s="78">
        <f t="shared" si="682"/>
        <v>95.306704654362932</v>
      </c>
      <c r="O1376" s="22"/>
    </row>
    <row r="1377" spans="1:15" ht="31.5" x14ac:dyDescent="0.25">
      <c r="A1377" s="33" t="s">
        <v>110</v>
      </c>
      <c r="B1377" s="33" t="s">
        <v>1413</v>
      </c>
      <c r="C1377" s="33" t="s">
        <v>1804</v>
      </c>
      <c r="D1377" s="33" t="s">
        <v>18</v>
      </c>
      <c r="E1377" s="34" t="s">
        <v>552</v>
      </c>
      <c r="F1377" s="35">
        <f>F1378</f>
        <v>0</v>
      </c>
      <c r="G1377" s="35">
        <f t="shared" ref="G1377" si="697">G1378</f>
        <v>1638.114</v>
      </c>
      <c r="H1377" s="35">
        <f t="shared" ref="H1377:M1377" si="698">H1378</f>
        <v>0</v>
      </c>
      <c r="I1377" s="63">
        <f t="shared" si="698"/>
        <v>1310.4911999999999</v>
      </c>
      <c r="J1377" s="63">
        <f t="shared" si="698"/>
        <v>0</v>
      </c>
      <c r="K1377" s="35">
        <f t="shared" si="698"/>
        <v>0</v>
      </c>
      <c r="L1377" s="35">
        <f t="shared" si="698"/>
        <v>0</v>
      </c>
      <c r="M1377" s="35">
        <f t="shared" si="698"/>
        <v>1638.114</v>
      </c>
      <c r="N1377" s="78">
        <f t="shared" si="682"/>
        <v>100</v>
      </c>
      <c r="O1377" s="22"/>
    </row>
    <row r="1378" spans="1:15" ht="47.25" x14ac:dyDescent="0.25">
      <c r="A1378" s="33" t="s">
        <v>110</v>
      </c>
      <c r="B1378" s="33" t="s">
        <v>1413</v>
      </c>
      <c r="C1378" s="33" t="s">
        <v>1804</v>
      </c>
      <c r="D1378" s="33" t="s">
        <v>14</v>
      </c>
      <c r="E1378" s="34" t="s">
        <v>555</v>
      </c>
      <c r="F1378" s="35">
        <v>0</v>
      </c>
      <c r="G1378" s="35">
        <v>1638.114</v>
      </c>
      <c r="H1378" s="35">
        <v>0</v>
      </c>
      <c r="I1378" s="63">
        <v>1310.4911999999999</v>
      </c>
      <c r="J1378" s="63">
        <v>0</v>
      </c>
      <c r="K1378" s="35">
        <v>0</v>
      </c>
      <c r="L1378" s="35">
        <v>0</v>
      </c>
      <c r="M1378" s="35">
        <v>1638.114</v>
      </c>
      <c r="N1378" s="78">
        <f t="shared" si="682"/>
        <v>100</v>
      </c>
      <c r="O1378" s="22"/>
    </row>
    <row r="1379" spans="1:15" x14ac:dyDescent="0.25">
      <c r="A1379" s="33" t="s">
        <v>110</v>
      </c>
      <c r="B1379" s="33" t="s">
        <v>1413</v>
      </c>
      <c r="C1379" s="33" t="s">
        <v>1804</v>
      </c>
      <c r="D1379" s="33" t="s">
        <v>1113</v>
      </c>
      <c r="E1379" s="34" t="s">
        <v>558</v>
      </c>
      <c r="F1379" s="35">
        <f>F1380</f>
        <v>0</v>
      </c>
      <c r="G1379" s="35">
        <f t="shared" ref="G1379" si="699">G1380</f>
        <v>2384.241</v>
      </c>
      <c r="H1379" s="35">
        <f t="shared" ref="H1379:M1379" si="700">H1380</f>
        <v>0</v>
      </c>
      <c r="I1379" s="63">
        <f t="shared" si="700"/>
        <v>1907.3928000000001</v>
      </c>
      <c r="J1379" s="63">
        <f t="shared" si="700"/>
        <v>0</v>
      </c>
      <c r="K1379" s="35">
        <f t="shared" si="700"/>
        <v>0</v>
      </c>
      <c r="L1379" s="35">
        <f t="shared" si="700"/>
        <v>0</v>
      </c>
      <c r="M1379" s="35">
        <f t="shared" si="700"/>
        <v>2195.46</v>
      </c>
      <c r="N1379" s="78">
        <f t="shared" si="682"/>
        <v>92.082134314442214</v>
      </c>
      <c r="O1379" s="22"/>
    </row>
    <row r="1380" spans="1:15" ht="63" x14ac:dyDescent="0.25">
      <c r="A1380" s="33" t="s">
        <v>110</v>
      </c>
      <c r="B1380" s="33" t="s">
        <v>1413</v>
      </c>
      <c r="C1380" s="33" t="s">
        <v>1804</v>
      </c>
      <c r="D1380" s="33" t="s">
        <v>137</v>
      </c>
      <c r="E1380" s="34" t="s">
        <v>559</v>
      </c>
      <c r="F1380" s="35">
        <v>0</v>
      </c>
      <c r="G1380" s="35">
        <v>2384.241</v>
      </c>
      <c r="H1380" s="35">
        <v>0</v>
      </c>
      <c r="I1380" s="63">
        <v>1907.3928000000001</v>
      </c>
      <c r="J1380" s="63">
        <v>0</v>
      </c>
      <c r="K1380" s="35">
        <v>0</v>
      </c>
      <c r="L1380" s="35">
        <v>0</v>
      </c>
      <c r="M1380" s="35">
        <v>2195.46</v>
      </c>
      <c r="N1380" s="78">
        <f t="shared" si="682"/>
        <v>92.082134314442214</v>
      </c>
      <c r="O1380" s="22"/>
    </row>
    <row r="1381" spans="1:15" ht="31.5" x14ac:dyDescent="0.25">
      <c r="A1381" s="33" t="s">
        <v>110</v>
      </c>
      <c r="B1381" s="33" t="s">
        <v>1413</v>
      </c>
      <c r="C1381" s="33" t="s">
        <v>1437</v>
      </c>
      <c r="D1381" s="33"/>
      <c r="E1381" s="34" t="s">
        <v>1438</v>
      </c>
      <c r="F1381" s="35">
        <f>F1382</f>
        <v>42423.883999999998</v>
      </c>
      <c r="G1381" s="35">
        <f t="shared" ref="G1381:M1385" si="701">G1382</f>
        <v>2399.2838899999997</v>
      </c>
      <c r="H1381" s="35">
        <f t="shared" si="701"/>
        <v>2035.6597899999999</v>
      </c>
      <c r="I1381" s="63">
        <f t="shared" si="701"/>
        <v>1919.4271100000001</v>
      </c>
      <c r="J1381" s="63">
        <f t="shared" si="701"/>
        <v>1628.52783</v>
      </c>
      <c r="K1381" s="35">
        <f t="shared" si="701"/>
        <v>0</v>
      </c>
      <c r="L1381" s="35">
        <f t="shared" si="701"/>
        <v>0</v>
      </c>
      <c r="M1381" s="35">
        <f t="shared" si="701"/>
        <v>2399.2838899999997</v>
      </c>
      <c r="N1381" s="78">
        <f t="shared" si="682"/>
        <v>100</v>
      </c>
    </row>
    <row r="1382" spans="1:15" ht="31.5" x14ac:dyDescent="0.25">
      <c r="A1382" s="33" t="s">
        <v>110</v>
      </c>
      <c r="B1382" s="33" t="s">
        <v>1413</v>
      </c>
      <c r="C1382" s="33" t="s">
        <v>1775</v>
      </c>
      <c r="D1382" s="33"/>
      <c r="E1382" s="34" t="s">
        <v>1776</v>
      </c>
      <c r="F1382" s="35">
        <f>F1385+F1383</f>
        <v>42423.883999999998</v>
      </c>
      <c r="G1382" s="35">
        <f t="shared" ref="G1382" si="702">G1385+G1383</f>
        <v>2399.2838899999997</v>
      </c>
      <c r="H1382" s="35">
        <f t="shared" ref="H1382:M1382" si="703">H1385+H1383</f>
        <v>2035.6597899999999</v>
      </c>
      <c r="I1382" s="63">
        <f t="shared" si="703"/>
        <v>1919.4271100000001</v>
      </c>
      <c r="J1382" s="63">
        <f t="shared" si="703"/>
        <v>1628.52783</v>
      </c>
      <c r="K1382" s="35">
        <f t="shared" si="703"/>
        <v>0</v>
      </c>
      <c r="L1382" s="35">
        <f t="shared" si="703"/>
        <v>0</v>
      </c>
      <c r="M1382" s="35">
        <f t="shared" si="703"/>
        <v>2399.2838899999997</v>
      </c>
      <c r="N1382" s="78">
        <f t="shared" si="682"/>
        <v>100</v>
      </c>
    </row>
    <row r="1383" spans="1:15" ht="31.5" x14ac:dyDescent="0.25">
      <c r="A1383" s="33" t="s">
        <v>110</v>
      </c>
      <c r="B1383" s="33" t="s">
        <v>1413</v>
      </c>
      <c r="C1383" s="33" t="s">
        <v>1775</v>
      </c>
      <c r="D1383" s="33" t="s">
        <v>18</v>
      </c>
      <c r="E1383" s="34" t="s">
        <v>552</v>
      </c>
      <c r="F1383" s="35">
        <f>F1384</f>
        <v>0</v>
      </c>
      <c r="G1383" s="35">
        <f>G1384</f>
        <v>1774.3359399999999</v>
      </c>
      <c r="H1383" s="35">
        <f t="shared" ref="H1383:M1383" si="704">H1384</f>
        <v>1774.3359399999999</v>
      </c>
      <c r="I1383" s="63">
        <f t="shared" si="704"/>
        <v>1419.46875</v>
      </c>
      <c r="J1383" s="63">
        <f t="shared" si="704"/>
        <v>1419.46875</v>
      </c>
      <c r="K1383" s="35">
        <f t="shared" si="704"/>
        <v>0</v>
      </c>
      <c r="L1383" s="35">
        <f t="shared" si="704"/>
        <v>0</v>
      </c>
      <c r="M1383" s="35">
        <f t="shared" si="704"/>
        <v>1774.3359399999999</v>
      </c>
      <c r="N1383" s="78">
        <f t="shared" si="682"/>
        <v>100</v>
      </c>
    </row>
    <row r="1384" spans="1:15" ht="47.25" x14ac:dyDescent="0.25">
      <c r="A1384" s="33" t="s">
        <v>110</v>
      </c>
      <c r="B1384" s="33" t="s">
        <v>1413</v>
      </c>
      <c r="C1384" s="33" t="s">
        <v>1775</v>
      </c>
      <c r="D1384" s="33" t="s">
        <v>14</v>
      </c>
      <c r="E1384" s="34" t="s">
        <v>555</v>
      </c>
      <c r="F1384" s="35">
        <v>0</v>
      </c>
      <c r="G1384" s="35">
        <v>1774.3359399999999</v>
      </c>
      <c r="H1384" s="35">
        <f>354.86719+1419.46875</f>
        <v>1774.3359399999999</v>
      </c>
      <c r="I1384" s="63">
        <v>1419.46875</v>
      </c>
      <c r="J1384" s="63">
        <v>1419.46875</v>
      </c>
      <c r="K1384" s="35">
        <v>0</v>
      </c>
      <c r="L1384" s="35">
        <v>0</v>
      </c>
      <c r="M1384" s="35">
        <v>1774.3359399999999</v>
      </c>
      <c r="N1384" s="78">
        <f t="shared" si="682"/>
        <v>100</v>
      </c>
    </row>
    <row r="1385" spans="1:15" x14ac:dyDescent="0.25">
      <c r="A1385" s="33" t="s">
        <v>110</v>
      </c>
      <c r="B1385" s="33" t="s">
        <v>1413</v>
      </c>
      <c r="C1385" s="33" t="s">
        <v>1775</v>
      </c>
      <c r="D1385" s="33" t="s">
        <v>1113</v>
      </c>
      <c r="E1385" s="34" t="s">
        <v>558</v>
      </c>
      <c r="F1385" s="35">
        <f>F1386</f>
        <v>42423.883999999998</v>
      </c>
      <c r="G1385" s="35">
        <f t="shared" si="701"/>
        <v>624.94794999999999</v>
      </c>
      <c r="H1385" s="35">
        <f t="shared" ref="H1385:M1385" si="705">H1386</f>
        <v>261.32384999999999</v>
      </c>
      <c r="I1385" s="63">
        <f t="shared" si="705"/>
        <v>499.95836000000003</v>
      </c>
      <c r="J1385" s="63">
        <f t="shared" si="705"/>
        <v>209.05907999999999</v>
      </c>
      <c r="K1385" s="35">
        <f t="shared" si="705"/>
        <v>0</v>
      </c>
      <c r="L1385" s="35">
        <f t="shared" si="705"/>
        <v>0</v>
      </c>
      <c r="M1385" s="35">
        <f t="shared" si="705"/>
        <v>624.94794999999999</v>
      </c>
      <c r="N1385" s="78">
        <f t="shared" si="682"/>
        <v>100</v>
      </c>
    </row>
    <row r="1386" spans="1:15" ht="63" x14ac:dyDescent="0.25">
      <c r="A1386" s="33" t="s">
        <v>110</v>
      </c>
      <c r="B1386" s="33" t="s">
        <v>1413</v>
      </c>
      <c r="C1386" s="33" t="s">
        <v>1775</v>
      </c>
      <c r="D1386" s="33" t="s">
        <v>137</v>
      </c>
      <c r="E1386" s="34" t="s">
        <v>559</v>
      </c>
      <c r="F1386" s="35">
        <v>42423.883999999998</v>
      </c>
      <c r="G1386" s="35">
        <v>624.94794999999999</v>
      </c>
      <c r="H1386" s="35">
        <f>52.26477+209.05908</f>
        <v>261.32384999999999</v>
      </c>
      <c r="I1386" s="63">
        <v>499.95836000000003</v>
      </c>
      <c r="J1386" s="63">
        <v>209.05907999999999</v>
      </c>
      <c r="K1386" s="35">
        <v>0</v>
      </c>
      <c r="L1386" s="35">
        <v>0</v>
      </c>
      <c r="M1386" s="35">
        <v>624.94794999999999</v>
      </c>
      <c r="N1386" s="78">
        <f t="shared" si="682"/>
        <v>100</v>
      </c>
    </row>
    <row r="1387" spans="1:15" ht="31.5" hidden="1" x14ac:dyDescent="0.25">
      <c r="A1387" s="33" t="s">
        <v>110</v>
      </c>
      <c r="B1387" s="33" t="s">
        <v>1413</v>
      </c>
      <c r="C1387" s="33" t="s">
        <v>166</v>
      </c>
      <c r="D1387" s="33"/>
      <c r="E1387" s="34" t="s">
        <v>760</v>
      </c>
      <c r="F1387" s="35">
        <f>F1388</f>
        <v>0</v>
      </c>
      <c r="G1387" s="35">
        <f t="shared" ref="G1387:G1389" si="706">G1388</f>
        <v>0</v>
      </c>
      <c r="H1387" s="35">
        <f t="shared" ref="H1387:M1387" si="707">H1388</f>
        <v>0</v>
      </c>
      <c r="I1387" s="63">
        <f t="shared" si="707"/>
        <v>0</v>
      </c>
      <c r="J1387" s="63">
        <f t="shared" si="707"/>
        <v>0</v>
      </c>
      <c r="K1387" s="35">
        <f t="shared" si="707"/>
        <v>0</v>
      </c>
      <c r="L1387" s="35">
        <f t="shared" si="707"/>
        <v>0</v>
      </c>
      <c r="M1387" s="35">
        <f t="shared" si="707"/>
        <v>0</v>
      </c>
      <c r="N1387" s="78">
        <v>0</v>
      </c>
      <c r="O1387" s="22">
        <v>1</v>
      </c>
    </row>
    <row r="1388" spans="1:15" ht="31.5" hidden="1" x14ac:dyDescent="0.25">
      <c r="A1388" s="33" t="s">
        <v>110</v>
      </c>
      <c r="B1388" s="33" t="s">
        <v>1413</v>
      </c>
      <c r="C1388" s="33" t="s">
        <v>161</v>
      </c>
      <c r="D1388" s="33"/>
      <c r="E1388" s="34" t="s">
        <v>761</v>
      </c>
      <c r="F1388" s="35">
        <f t="shared" ref="F1388:M1389" si="708">F1389</f>
        <v>0</v>
      </c>
      <c r="G1388" s="35">
        <f t="shared" si="706"/>
        <v>0</v>
      </c>
      <c r="H1388" s="35">
        <f t="shared" si="708"/>
        <v>0</v>
      </c>
      <c r="I1388" s="63">
        <f t="shared" si="708"/>
        <v>0</v>
      </c>
      <c r="J1388" s="63">
        <f t="shared" si="708"/>
        <v>0</v>
      </c>
      <c r="K1388" s="35">
        <f t="shared" si="708"/>
        <v>0</v>
      </c>
      <c r="L1388" s="35">
        <f t="shared" si="708"/>
        <v>0</v>
      </c>
      <c r="M1388" s="35">
        <f t="shared" si="708"/>
        <v>0</v>
      </c>
      <c r="N1388" s="78">
        <v>0</v>
      </c>
      <c r="O1388" s="22">
        <v>1</v>
      </c>
    </row>
    <row r="1389" spans="1:15" hidden="1" x14ac:dyDescent="0.25">
      <c r="A1389" s="33" t="s">
        <v>110</v>
      </c>
      <c r="B1389" s="33" t="s">
        <v>1413</v>
      </c>
      <c r="C1389" s="33" t="s">
        <v>161</v>
      </c>
      <c r="D1389" s="33" t="s">
        <v>1113</v>
      </c>
      <c r="E1389" s="34" t="s">
        <v>558</v>
      </c>
      <c r="F1389" s="35">
        <f t="shared" si="708"/>
        <v>0</v>
      </c>
      <c r="G1389" s="35">
        <f t="shared" si="706"/>
        <v>0</v>
      </c>
      <c r="H1389" s="35">
        <f t="shared" si="708"/>
        <v>0</v>
      </c>
      <c r="I1389" s="63">
        <f t="shared" si="708"/>
        <v>0</v>
      </c>
      <c r="J1389" s="63">
        <f t="shared" si="708"/>
        <v>0</v>
      </c>
      <c r="K1389" s="35">
        <f t="shared" si="708"/>
        <v>0</v>
      </c>
      <c r="L1389" s="35">
        <f t="shared" si="708"/>
        <v>0</v>
      </c>
      <c r="M1389" s="35">
        <f t="shared" si="708"/>
        <v>0</v>
      </c>
      <c r="N1389" s="78">
        <v>0</v>
      </c>
      <c r="O1389" s="22">
        <v>1</v>
      </c>
    </row>
    <row r="1390" spans="1:15" ht="63" hidden="1" x14ac:dyDescent="0.25">
      <c r="A1390" s="33" t="s">
        <v>110</v>
      </c>
      <c r="B1390" s="33" t="s">
        <v>1413</v>
      </c>
      <c r="C1390" s="33" t="s">
        <v>161</v>
      </c>
      <c r="D1390" s="33" t="s">
        <v>137</v>
      </c>
      <c r="E1390" s="34" t="s">
        <v>559</v>
      </c>
      <c r="F1390" s="35">
        <f>1047.7-1047.7</f>
        <v>0</v>
      </c>
      <c r="G1390" s="35">
        <f>1047.7-1047.7</f>
        <v>0</v>
      </c>
      <c r="H1390" s="35">
        <v>0</v>
      </c>
      <c r="I1390" s="63">
        <v>0</v>
      </c>
      <c r="J1390" s="63">
        <v>0</v>
      </c>
      <c r="K1390" s="35">
        <v>0</v>
      </c>
      <c r="L1390" s="35">
        <v>0</v>
      </c>
      <c r="M1390" s="35">
        <v>0</v>
      </c>
      <c r="N1390" s="78">
        <v>0</v>
      </c>
      <c r="O1390" s="22">
        <v>1</v>
      </c>
    </row>
    <row r="1391" spans="1:15" ht="31.5" x14ac:dyDescent="0.25">
      <c r="A1391" s="33" t="s">
        <v>110</v>
      </c>
      <c r="B1391" s="33" t="s">
        <v>1413</v>
      </c>
      <c r="C1391" s="33" t="s">
        <v>144</v>
      </c>
      <c r="D1391" s="33"/>
      <c r="E1391" s="34" t="s">
        <v>1036</v>
      </c>
      <c r="F1391" s="35">
        <f>F1392+F1401</f>
        <v>4286.1819999999998</v>
      </c>
      <c r="G1391" s="35">
        <f>G1392+G1401+G1408</f>
        <v>9343.9339999999993</v>
      </c>
      <c r="H1391" s="35">
        <f t="shared" ref="H1391:M1391" si="709">H1392+H1401+H1408</f>
        <v>6031.73</v>
      </c>
      <c r="I1391" s="63">
        <f t="shared" si="709"/>
        <v>0</v>
      </c>
      <c r="J1391" s="63">
        <f t="shared" si="709"/>
        <v>0</v>
      </c>
      <c r="K1391" s="35">
        <f t="shared" si="709"/>
        <v>0</v>
      </c>
      <c r="L1391" s="35">
        <f t="shared" si="709"/>
        <v>0</v>
      </c>
      <c r="M1391" s="35">
        <f t="shared" si="709"/>
        <v>9343.9183499999999</v>
      </c>
      <c r="N1391" s="78">
        <f t="shared" si="682"/>
        <v>99.999832511659449</v>
      </c>
    </row>
    <row r="1392" spans="1:15" ht="31.5" x14ac:dyDescent="0.25">
      <c r="A1392" s="33" t="s">
        <v>110</v>
      </c>
      <c r="B1392" s="33" t="s">
        <v>1413</v>
      </c>
      <c r="C1392" s="33" t="s">
        <v>167</v>
      </c>
      <c r="D1392" s="33"/>
      <c r="E1392" s="34" t="s">
        <v>1059</v>
      </c>
      <c r="F1392" s="35">
        <f t="shared" ref="F1392:M1395" si="710">F1393</f>
        <v>2786.1819999999998</v>
      </c>
      <c r="G1392" s="35">
        <f>G1397+G1393</f>
        <v>3910.3949999999995</v>
      </c>
      <c r="H1392" s="35">
        <f t="shared" ref="H1392:M1392" si="711">H1397+H1393</f>
        <v>2516.73</v>
      </c>
      <c r="I1392" s="63">
        <f t="shared" si="711"/>
        <v>0</v>
      </c>
      <c r="J1392" s="63">
        <f t="shared" si="711"/>
        <v>0</v>
      </c>
      <c r="K1392" s="35">
        <f t="shared" si="711"/>
        <v>0</v>
      </c>
      <c r="L1392" s="35">
        <f t="shared" si="711"/>
        <v>0</v>
      </c>
      <c r="M1392" s="35">
        <f t="shared" si="711"/>
        <v>3910.3799200000003</v>
      </c>
      <c r="N1392" s="78">
        <f t="shared" si="682"/>
        <v>99.999614361209055</v>
      </c>
    </row>
    <row r="1393" spans="1:14" ht="47.25" x14ac:dyDescent="0.25">
      <c r="A1393" s="33" t="s">
        <v>110</v>
      </c>
      <c r="B1393" s="33" t="s">
        <v>1413</v>
      </c>
      <c r="C1393" s="33" t="s">
        <v>168</v>
      </c>
      <c r="D1393" s="33"/>
      <c r="E1393" s="34" t="s">
        <v>1060</v>
      </c>
      <c r="F1393" s="35">
        <f t="shared" si="710"/>
        <v>2786.1819999999998</v>
      </c>
      <c r="G1393" s="35">
        <f t="shared" si="710"/>
        <v>2786.1819999999998</v>
      </c>
      <c r="H1393" s="35">
        <f t="shared" si="710"/>
        <v>1544.4179999999999</v>
      </c>
      <c r="I1393" s="63">
        <f t="shared" si="710"/>
        <v>0</v>
      </c>
      <c r="J1393" s="63">
        <f t="shared" si="710"/>
        <v>0</v>
      </c>
      <c r="K1393" s="35">
        <f t="shared" si="710"/>
        <v>0</v>
      </c>
      <c r="L1393" s="35">
        <f t="shared" si="710"/>
        <v>0</v>
      </c>
      <c r="M1393" s="35">
        <f t="shared" si="710"/>
        <v>2786.1698700000002</v>
      </c>
      <c r="N1393" s="78">
        <f t="shared" si="682"/>
        <v>99.999564637198873</v>
      </c>
    </row>
    <row r="1394" spans="1:14" ht="31.5" x14ac:dyDescent="0.25">
      <c r="A1394" s="33" t="s">
        <v>110</v>
      </c>
      <c r="B1394" s="33" t="s">
        <v>1413</v>
      </c>
      <c r="C1394" s="33" t="s">
        <v>162</v>
      </c>
      <c r="D1394" s="33"/>
      <c r="E1394" s="34" t="s">
        <v>1061</v>
      </c>
      <c r="F1394" s="35">
        <f t="shared" si="710"/>
        <v>2786.1819999999998</v>
      </c>
      <c r="G1394" s="35">
        <f t="shared" si="710"/>
        <v>2786.1819999999998</v>
      </c>
      <c r="H1394" s="35">
        <f t="shared" si="710"/>
        <v>1544.4179999999999</v>
      </c>
      <c r="I1394" s="63">
        <f t="shared" si="710"/>
        <v>0</v>
      </c>
      <c r="J1394" s="63">
        <f t="shared" si="710"/>
        <v>0</v>
      </c>
      <c r="K1394" s="35">
        <f t="shared" si="710"/>
        <v>0</v>
      </c>
      <c r="L1394" s="35">
        <f t="shared" si="710"/>
        <v>0</v>
      </c>
      <c r="M1394" s="35">
        <f t="shared" si="710"/>
        <v>2786.1698700000002</v>
      </c>
      <c r="N1394" s="78">
        <f t="shared" si="682"/>
        <v>99.999564637198873</v>
      </c>
    </row>
    <row r="1395" spans="1:14" ht="31.5" x14ac:dyDescent="0.25">
      <c r="A1395" s="33" t="s">
        <v>110</v>
      </c>
      <c r="B1395" s="33" t="s">
        <v>1413</v>
      </c>
      <c r="C1395" s="33" t="s">
        <v>162</v>
      </c>
      <c r="D1395" s="33" t="s">
        <v>1111</v>
      </c>
      <c r="E1395" s="34" t="s">
        <v>542</v>
      </c>
      <c r="F1395" s="35">
        <f t="shared" si="710"/>
        <v>2786.1819999999998</v>
      </c>
      <c r="G1395" s="35">
        <f t="shared" si="710"/>
        <v>2786.1819999999998</v>
      </c>
      <c r="H1395" s="35">
        <f t="shared" si="710"/>
        <v>1544.4179999999999</v>
      </c>
      <c r="I1395" s="63">
        <f t="shared" si="710"/>
        <v>0</v>
      </c>
      <c r="J1395" s="63">
        <f t="shared" si="710"/>
        <v>0</v>
      </c>
      <c r="K1395" s="35">
        <f t="shared" si="710"/>
        <v>0</v>
      </c>
      <c r="L1395" s="35">
        <f t="shared" si="710"/>
        <v>0</v>
      </c>
      <c r="M1395" s="35">
        <f t="shared" si="710"/>
        <v>2786.1698700000002</v>
      </c>
      <c r="N1395" s="78">
        <f t="shared" si="682"/>
        <v>99.999564637198873</v>
      </c>
    </row>
    <row r="1396" spans="1:14" ht="31.5" x14ac:dyDescent="0.25">
      <c r="A1396" s="33" t="s">
        <v>110</v>
      </c>
      <c r="B1396" s="33" t="s">
        <v>1413</v>
      </c>
      <c r="C1396" s="33" t="s">
        <v>162</v>
      </c>
      <c r="D1396" s="33" t="s">
        <v>1112</v>
      </c>
      <c r="E1396" s="34" t="s">
        <v>543</v>
      </c>
      <c r="F1396" s="35">
        <f>928.6-4.182+1861.764</f>
        <v>2786.1819999999998</v>
      </c>
      <c r="G1396" s="35">
        <v>2786.1819999999998</v>
      </c>
      <c r="H1396" s="35">
        <v>1544.4179999999999</v>
      </c>
      <c r="I1396" s="63">
        <v>0</v>
      </c>
      <c r="J1396" s="63">
        <v>0</v>
      </c>
      <c r="K1396" s="35">
        <v>0</v>
      </c>
      <c r="L1396" s="35">
        <v>0</v>
      </c>
      <c r="M1396" s="35">
        <v>2786.1698700000002</v>
      </c>
      <c r="N1396" s="78">
        <f t="shared" si="682"/>
        <v>99.999564637198873</v>
      </c>
    </row>
    <row r="1397" spans="1:14" ht="47.25" x14ac:dyDescent="0.25">
      <c r="A1397" s="33" t="s">
        <v>110</v>
      </c>
      <c r="B1397" s="33" t="s">
        <v>1413</v>
      </c>
      <c r="C1397" s="33" t="s">
        <v>1343</v>
      </c>
      <c r="D1397" s="33"/>
      <c r="E1397" s="34" t="s">
        <v>1649</v>
      </c>
      <c r="F1397" s="35">
        <v>0</v>
      </c>
      <c r="G1397" s="35">
        <f>G1398</f>
        <v>1124.213</v>
      </c>
      <c r="H1397" s="35">
        <f t="shared" ref="H1397:M1399" si="712">H1398</f>
        <v>972.31200000000001</v>
      </c>
      <c r="I1397" s="63">
        <f t="shared" si="712"/>
        <v>0</v>
      </c>
      <c r="J1397" s="63">
        <f t="shared" si="712"/>
        <v>0</v>
      </c>
      <c r="K1397" s="35">
        <f t="shared" si="712"/>
        <v>0</v>
      </c>
      <c r="L1397" s="35">
        <f t="shared" si="712"/>
        <v>0</v>
      </c>
      <c r="M1397" s="35">
        <f t="shared" si="712"/>
        <v>1124.2100499999999</v>
      </c>
      <c r="N1397" s="78">
        <f t="shared" si="682"/>
        <v>99.999737594210345</v>
      </c>
    </row>
    <row r="1398" spans="1:14" ht="63" x14ac:dyDescent="0.25">
      <c r="A1398" s="33" t="s">
        <v>110</v>
      </c>
      <c r="B1398" s="33" t="s">
        <v>1413</v>
      </c>
      <c r="C1398" s="33" t="s">
        <v>1344</v>
      </c>
      <c r="D1398" s="33"/>
      <c r="E1398" s="34" t="s">
        <v>1382</v>
      </c>
      <c r="F1398" s="35">
        <v>0</v>
      </c>
      <c r="G1398" s="35">
        <f>G1399</f>
        <v>1124.213</v>
      </c>
      <c r="H1398" s="35">
        <f t="shared" si="712"/>
        <v>972.31200000000001</v>
      </c>
      <c r="I1398" s="63">
        <f t="shared" si="712"/>
        <v>0</v>
      </c>
      <c r="J1398" s="63">
        <f t="shared" si="712"/>
        <v>0</v>
      </c>
      <c r="K1398" s="35">
        <f t="shared" si="712"/>
        <v>0</v>
      </c>
      <c r="L1398" s="35">
        <f t="shared" si="712"/>
        <v>0</v>
      </c>
      <c r="M1398" s="35">
        <f t="shared" si="712"/>
        <v>1124.2100499999999</v>
      </c>
      <c r="N1398" s="78">
        <f t="shared" si="682"/>
        <v>99.999737594210345</v>
      </c>
    </row>
    <row r="1399" spans="1:14" ht="31.5" x14ac:dyDescent="0.25">
      <c r="A1399" s="33" t="s">
        <v>110</v>
      </c>
      <c r="B1399" s="33" t="s">
        <v>1413</v>
      </c>
      <c r="C1399" s="33" t="s">
        <v>1344</v>
      </c>
      <c r="D1399" s="33" t="s">
        <v>1111</v>
      </c>
      <c r="E1399" s="34" t="s">
        <v>542</v>
      </c>
      <c r="F1399" s="35">
        <v>0</v>
      </c>
      <c r="G1399" s="35">
        <f>G1400</f>
        <v>1124.213</v>
      </c>
      <c r="H1399" s="35">
        <f t="shared" si="712"/>
        <v>972.31200000000001</v>
      </c>
      <c r="I1399" s="63">
        <f t="shared" si="712"/>
        <v>0</v>
      </c>
      <c r="J1399" s="63">
        <f t="shared" si="712"/>
        <v>0</v>
      </c>
      <c r="K1399" s="35">
        <f t="shared" si="712"/>
        <v>0</v>
      </c>
      <c r="L1399" s="35">
        <f t="shared" si="712"/>
        <v>0</v>
      </c>
      <c r="M1399" s="35">
        <f t="shared" si="712"/>
        <v>1124.2100499999999</v>
      </c>
      <c r="N1399" s="78">
        <f t="shared" si="682"/>
        <v>99.999737594210345</v>
      </c>
    </row>
    <row r="1400" spans="1:14" ht="31.5" x14ac:dyDescent="0.25">
      <c r="A1400" s="33" t="s">
        <v>110</v>
      </c>
      <c r="B1400" s="33" t="s">
        <v>1413</v>
      </c>
      <c r="C1400" s="33" t="s">
        <v>1344</v>
      </c>
      <c r="D1400" s="33" t="s">
        <v>1112</v>
      </c>
      <c r="E1400" s="34" t="s">
        <v>543</v>
      </c>
      <c r="F1400" s="35">
        <v>0</v>
      </c>
      <c r="G1400" s="35">
        <v>1124.213</v>
      </c>
      <c r="H1400" s="35">
        <v>972.31200000000001</v>
      </c>
      <c r="I1400" s="63">
        <v>0</v>
      </c>
      <c r="J1400" s="63">
        <v>0</v>
      </c>
      <c r="K1400" s="35">
        <v>0</v>
      </c>
      <c r="L1400" s="35">
        <v>0</v>
      </c>
      <c r="M1400" s="35">
        <v>1124.2100499999999</v>
      </c>
      <c r="N1400" s="78">
        <f t="shared" si="682"/>
        <v>99.999737594210345</v>
      </c>
    </row>
    <row r="1401" spans="1:14" ht="47.25" x14ac:dyDescent="0.25">
      <c r="A1401" s="33" t="s">
        <v>110</v>
      </c>
      <c r="B1401" s="33" t="s">
        <v>1413</v>
      </c>
      <c r="C1401" s="33" t="s">
        <v>145</v>
      </c>
      <c r="D1401" s="33"/>
      <c r="E1401" s="34" t="s">
        <v>1062</v>
      </c>
      <c r="F1401" s="35">
        <f t="shared" ref="F1401:M1406" si="713">F1402</f>
        <v>1500</v>
      </c>
      <c r="G1401" s="35">
        <f t="shared" si="713"/>
        <v>3827.1</v>
      </c>
      <c r="H1401" s="35">
        <f t="shared" si="713"/>
        <v>1660</v>
      </c>
      <c r="I1401" s="63">
        <f t="shared" si="713"/>
        <v>0</v>
      </c>
      <c r="J1401" s="63">
        <f t="shared" si="713"/>
        <v>0</v>
      </c>
      <c r="K1401" s="35">
        <f t="shared" si="713"/>
        <v>0</v>
      </c>
      <c r="L1401" s="35">
        <f t="shared" si="713"/>
        <v>0</v>
      </c>
      <c r="M1401" s="35">
        <f t="shared" si="713"/>
        <v>3827.1</v>
      </c>
      <c r="N1401" s="78">
        <f t="shared" si="682"/>
        <v>100</v>
      </c>
    </row>
    <row r="1402" spans="1:14" ht="47.25" x14ac:dyDescent="0.25">
      <c r="A1402" s="33" t="s">
        <v>110</v>
      </c>
      <c r="B1402" s="33" t="s">
        <v>1413</v>
      </c>
      <c r="C1402" s="33" t="s">
        <v>146</v>
      </c>
      <c r="D1402" s="33"/>
      <c r="E1402" s="34" t="s">
        <v>1068</v>
      </c>
      <c r="F1402" s="35">
        <f t="shared" si="713"/>
        <v>1500</v>
      </c>
      <c r="G1402" s="35">
        <f t="shared" si="713"/>
        <v>3827.1</v>
      </c>
      <c r="H1402" s="35">
        <f t="shared" si="713"/>
        <v>1660</v>
      </c>
      <c r="I1402" s="63">
        <f t="shared" si="713"/>
        <v>0</v>
      </c>
      <c r="J1402" s="63">
        <f t="shared" si="713"/>
        <v>0</v>
      </c>
      <c r="K1402" s="35">
        <f t="shared" si="713"/>
        <v>0</v>
      </c>
      <c r="L1402" s="35">
        <f t="shared" si="713"/>
        <v>0</v>
      </c>
      <c r="M1402" s="35">
        <f t="shared" si="713"/>
        <v>3827.1</v>
      </c>
      <c r="N1402" s="78">
        <f t="shared" si="682"/>
        <v>100</v>
      </c>
    </row>
    <row r="1403" spans="1:14" ht="31.5" x14ac:dyDescent="0.25">
      <c r="A1403" s="33" t="s">
        <v>110</v>
      </c>
      <c r="B1403" s="33" t="s">
        <v>1413</v>
      </c>
      <c r="C1403" s="33" t="s">
        <v>136</v>
      </c>
      <c r="D1403" s="33"/>
      <c r="E1403" s="34" t="s">
        <v>1865</v>
      </c>
      <c r="F1403" s="35">
        <f>F1406+F1404</f>
        <v>1500</v>
      </c>
      <c r="G1403" s="35">
        <f t="shared" ref="G1403" si="714">G1406+G1404</f>
        <v>3827.1</v>
      </c>
      <c r="H1403" s="35">
        <f t="shared" ref="H1403:M1403" si="715">H1406+H1404</f>
        <v>1660</v>
      </c>
      <c r="I1403" s="63">
        <f t="shared" si="715"/>
        <v>0</v>
      </c>
      <c r="J1403" s="63">
        <f t="shared" si="715"/>
        <v>0</v>
      </c>
      <c r="K1403" s="35">
        <f t="shared" si="715"/>
        <v>0</v>
      </c>
      <c r="L1403" s="35">
        <f t="shared" si="715"/>
        <v>0</v>
      </c>
      <c r="M1403" s="35">
        <f t="shared" si="715"/>
        <v>3827.1</v>
      </c>
      <c r="N1403" s="78">
        <f t="shared" si="682"/>
        <v>100</v>
      </c>
    </row>
    <row r="1404" spans="1:14" ht="31.5" x14ac:dyDescent="0.25">
      <c r="A1404" s="33" t="s">
        <v>110</v>
      </c>
      <c r="B1404" s="33" t="s">
        <v>1413</v>
      </c>
      <c r="C1404" s="33" t="s">
        <v>136</v>
      </c>
      <c r="D1404" s="33" t="s">
        <v>18</v>
      </c>
      <c r="E1404" s="34" t="s">
        <v>552</v>
      </c>
      <c r="F1404" s="35">
        <f>F1405</f>
        <v>0</v>
      </c>
      <c r="G1404" s="35">
        <f t="shared" ref="G1404" si="716">G1405</f>
        <v>1010.1</v>
      </c>
      <c r="H1404" s="35">
        <f t="shared" ref="H1404:M1404" si="717">H1405</f>
        <v>810</v>
      </c>
      <c r="I1404" s="63">
        <f t="shared" si="717"/>
        <v>0</v>
      </c>
      <c r="J1404" s="63">
        <f t="shared" si="717"/>
        <v>0</v>
      </c>
      <c r="K1404" s="35">
        <f t="shared" si="717"/>
        <v>0</v>
      </c>
      <c r="L1404" s="35">
        <f t="shared" si="717"/>
        <v>0</v>
      </c>
      <c r="M1404" s="35">
        <f t="shared" si="717"/>
        <v>1010.1</v>
      </c>
      <c r="N1404" s="78">
        <f t="shared" si="682"/>
        <v>100</v>
      </c>
    </row>
    <row r="1405" spans="1:14" ht="47.25" x14ac:dyDescent="0.25">
      <c r="A1405" s="33" t="s">
        <v>110</v>
      </c>
      <c r="B1405" s="33" t="s">
        <v>1413</v>
      </c>
      <c r="C1405" s="33" t="s">
        <v>136</v>
      </c>
      <c r="D1405" s="33" t="s">
        <v>14</v>
      </c>
      <c r="E1405" s="34" t="s">
        <v>555</v>
      </c>
      <c r="F1405" s="35">
        <v>0</v>
      </c>
      <c r="G1405" s="35">
        <v>1010.1</v>
      </c>
      <c r="H1405" s="35">
        <v>810</v>
      </c>
      <c r="I1405" s="63">
        <v>0</v>
      </c>
      <c r="J1405" s="63">
        <v>0</v>
      </c>
      <c r="K1405" s="35">
        <v>0</v>
      </c>
      <c r="L1405" s="35">
        <v>0</v>
      </c>
      <c r="M1405" s="35">
        <v>1010.1</v>
      </c>
      <c r="N1405" s="78">
        <f t="shared" si="682"/>
        <v>100</v>
      </c>
    </row>
    <row r="1406" spans="1:14" x14ac:dyDescent="0.25">
      <c r="A1406" s="33" t="s">
        <v>110</v>
      </c>
      <c r="B1406" s="33" t="s">
        <v>1413</v>
      </c>
      <c r="C1406" s="33" t="s">
        <v>136</v>
      </c>
      <c r="D1406" s="33" t="s">
        <v>1113</v>
      </c>
      <c r="E1406" s="34" t="s">
        <v>558</v>
      </c>
      <c r="F1406" s="35">
        <f t="shared" si="713"/>
        <v>1500</v>
      </c>
      <c r="G1406" s="35">
        <f t="shared" si="713"/>
        <v>2817</v>
      </c>
      <c r="H1406" s="35">
        <f t="shared" si="713"/>
        <v>850</v>
      </c>
      <c r="I1406" s="63">
        <f t="shared" si="713"/>
        <v>0</v>
      </c>
      <c r="J1406" s="63">
        <f t="shared" si="713"/>
        <v>0</v>
      </c>
      <c r="K1406" s="35">
        <f t="shared" si="713"/>
        <v>0</v>
      </c>
      <c r="L1406" s="35">
        <f t="shared" si="713"/>
        <v>0</v>
      </c>
      <c r="M1406" s="35">
        <f t="shared" si="713"/>
        <v>2817</v>
      </c>
      <c r="N1406" s="78">
        <f t="shared" si="682"/>
        <v>100</v>
      </c>
    </row>
    <row r="1407" spans="1:14" ht="63" x14ac:dyDescent="0.25">
      <c r="A1407" s="33" t="s">
        <v>110</v>
      </c>
      <c r="B1407" s="33" t="s">
        <v>1413</v>
      </c>
      <c r="C1407" s="33" t="s">
        <v>136</v>
      </c>
      <c r="D1407" s="33" t="s">
        <v>137</v>
      </c>
      <c r="E1407" s="34" t="s">
        <v>559</v>
      </c>
      <c r="F1407" s="35">
        <v>1500</v>
      </c>
      <c r="G1407" s="35">
        <v>2817</v>
      </c>
      <c r="H1407" s="35">
        <v>850</v>
      </c>
      <c r="I1407" s="63">
        <v>0</v>
      </c>
      <c r="J1407" s="63">
        <v>0</v>
      </c>
      <c r="K1407" s="35">
        <v>0</v>
      </c>
      <c r="L1407" s="35">
        <v>0</v>
      </c>
      <c r="M1407" s="35">
        <v>2817</v>
      </c>
      <c r="N1407" s="78">
        <f t="shared" si="682"/>
        <v>100</v>
      </c>
    </row>
    <row r="1408" spans="1:14" ht="47.25" x14ac:dyDescent="0.25">
      <c r="A1408" s="33" t="s">
        <v>110</v>
      </c>
      <c r="B1408" s="33" t="s">
        <v>1413</v>
      </c>
      <c r="C1408" s="33" t="s">
        <v>242</v>
      </c>
      <c r="D1408" s="33"/>
      <c r="E1408" s="34" t="s">
        <v>1651</v>
      </c>
      <c r="F1408" s="35">
        <v>0</v>
      </c>
      <c r="G1408" s="35">
        <f>G1409</f>
        <v>1606.4390000000001</v>
      </c>
      <c r="H1408" s="35">
        <f t="shared" ref="H1408:M1411" si="718">H1409</f>
        <v>1855</v>
      </c>
      <c r="I1408" s="63">
        <f t="shared" si="718"/>
        <v>0</v>
      </c>
      <c r="J1408" s="63">
        <f t="shared" si="718"/>
        <v>0</v>
      </c>
      <c r="K1408" s="35">
        <f t="shared" si="718"/>
        <v>0</v>
      </c>
      <c r="L1408" s="35">
        <f t="shared" si="718"/>
        <v>0</v>
      </c>
      <c r="M1408" s="35">
        <f t="shared" si="718"/>
        <v>1606.4384299999999</v>
      </c>
      <c r="N1408" s="78">
        <f t="shared" si="682"/>
        <v>99.9999645177937</v>
      </c>
    </row>
    <row r="1409" spans="1:14" ht="63" x14ac:dyDescent="0.25">
      <c r="A1409" s="33" t="s">
        <v>110</v>
      </c>
      <c r="B1409" s="33" t="s">
        <v>1413</v>
      </c>
      <c r="C1409" s="33" t="s">
        <v>1241</v>
      </c>
      <c r="D1409" s="33"/>
      <c r="E1409" s="34" t="s">
        <v>1896</v>
      </c>
      <c r="F1409" s="35">
        <v>0</v>
      </c>
      <c r="G1409" s="35">
        <f>G1410</f>
        <v>1606.4390000000001</v>
      </c>
      <c r="H1409" s="35">
        <f t="shared" si="718"/>
        <v>1855</v>
      </c>
      <c r="I1409" s="63">
        <f t="shared" si="718"/>
        <v>0</v>
      </c>
      <c r="J1409" s="63">
        <f t="shared" si="718"/>
        <v>0</v>
      </c>
      <c r="K1409" s="35">
        <f t="shared" si="718"/>
        <v>0</v>
      </c>
      <c r="L1409" s="35">
        <f t="shared" si="718"/>
        <v>0</v>
      </c>
      <c r="M1409" s="35">
        <f t="shared" si="718"/>
        <v>1606.4384299999999</v>
      </c>
      <c r="N1409" s="78">
        <f t="shared" si="682"/>
        <v>99.9999645177937</v>
      </c>
    </row>
    <row r="1410" spans="1:14" ht="31.5" x14ac:dyDescent="0.25">
      <c r="A1410" s="33" t="s">
        <v>110</v>
      </c>
      <c r="B1410" s="33" t="s">
        <v>1413</v>
      </c>
      <c r="C1410" s="33" t="s">
        <v>1240</v>
      </c>
      <c r="D1410" s="33"/>
      <c r="E1410" s="34" t="s">
        <v>1245</v>
      </c>
      <c r="F1410" s="35">
        <v>0</v>
      </c>
      <c r="G1410" s="35">
        <f>G1411</f>
        <v>1606.4390000000001</v>
      </c>
      <c r="H1410" s="35">
        <f t="shared" si="718"/>
        <v>1855</v>
      </c>
      <c r="I1410" s="63">
        <f t="shared" si="718"/>
        <v>0</v>
      </c>
      <c r="J1410" s="63">
        <f t="shared" si="718"/>
        <v>0</v>
      </c>
      <c r="K1410" s="35">
        <f t="shared" si="718"/>
        <v>0</v>
      </c>
      <c r="L1410" s="35">
        <f t="shared" si="718"/>
        <v>0</v>
      </c>
      <c r="M1410" s="35">
        <f t="shared" si="718"/>
        <v>1606.4384299999999</v>
      </c>
      <c r="N1410" s="78">
        <f t="shared" si="682"/>
        <v>99.9999645177937</v>
      </c>
    </row>
    <row r="1411" spans="1:14" ht="31.5" x14ac:dyDescent="0.25">
      <c r="A1411" s="33" t="s">
        <v>110</v>
      </c>
      <c r="B1411" s="33" t="s">
        <v>1413</v>
      </c>
      <c r="C1411" s="33" t="s">
        <v>1240</v>
      </c>
      <c r="D1411" s="33" t="s">
        <v>1111</v>
      </c>
      <c r="E1411" s="34" t="s">
        <v>542</v>
      </c>
      <c r="F1411" s="35">
        <v>0</v>
      </c>
      <c r="G1411" s="35">
        <f>G1412</f>
        <v>1606.4390000000001</v>
      </c>
      <c r="H1411" s="35">
        <f t="shared" si="718"/>
        <v>1855</v>
      </c>
      <c r="I1411" s="63">
        <f t="shared" si="718"/>
        <v>0</v>
      </c>
      <c r="J1411" s="63">
        <f t="shared" si="718"/>
        <v>0</v>
      </c>
      <c r="K1411" s="35">
        <f t="shared" si="718"/>
        <v>0</v>
      </c>
      <c r="L1411" s="35">
        <f t="shared" si="718"/>
        <v>0</v>
      </c>
      <c r="M1411" s="35">
        <f t="shared" si="718"/>
        <v>1606.4384299999999</v>
      </c>
      <c r="N1411" s="78">
        <f t="shared" si="682"/>
        <v>99.9999645177937</v>
      </c>
    </row>
    <row r="1412" spans="1:14" ht="31.5" x14ac:dyDescent="0.25">
      <c r="A1412" s="33" t="s">
        <v>110</v>
      </c>
      <c r="B1412" s="33" t="s">
        <v>1413</v>
      </c>
      <c r="C1412" s="33" t="s">
        <v>1240</v>
      </c>
      <c r="D1412" s="33" t="s">
        <v>1112</v>
      </c>
      <c r="E1412" s="34" t="s">
        <v>543</v>
      </c>
      <c r="F1412" s="35">
        <v>0</v>
      </c>
      <c r="G1412" s="35">
        <v>1606.4390000000001</v>
      </c>
      <c r="H1412" s="35">
        <v>1855</v>
      </c>
      <c r="I1412" s="63">
        <v>0</v>
      </c>
      <c r="J1412" s="63">
        <v>0</v>
      </c>
      <c r="K1412" s="35">
        <v>0</v>
      </c>
      <c r="L1412" s="35">
        <v>0</v>
      </c>
      <c r="M1412" s="35">
        <v>1606.4384299999999</v>
      </c>
      <c r="N1412" s="78">
        <f t="shared" si="682"/>
        <v>99.9999645177937</v>
      </c>
    </row>
    <row r="1413" spans="1:14" s="32" customFormat="1" ht="31.5" x14ac:dyDescent="0.25">
      <c r="A1413" s="29" t="s">
        <v>110</v>
      </c>
      <c r="B1413" s="29" t="s">
        <v>1414</v>
      </c>
      <c r="C1413" s="29"/>
      <c r="D1413" s="29"/>
      <c r="E1413" s="30" t="s">
        <v>525</v>
      </c>
      <c r="F1413" s="31">
        <f>F1414+F1426</f>
        <v>9398.7000000000007</v>
      </c>
      <c r="G1413" s="31">
        <f>G1414+G1426</f>
        <v>9398.7000000000007</v>
      </c>
      <c r="H1413" s="31">
        <f t="shared" ref="H1413:M1413" si="719">H1414+H1426</f>
        <v>7026.37</v>
      </c>
      <c r="I1413" s="62">
        <f t="shared" si="719"/>
        <v>0</v>
      </c>
      <c r="J1413" s="62">
        <f t="shared" si="719"/>
        <v>0</v>
      </c>
      <c r="K1413" s="31">
        <f t="shared" si="719"/>
        <v>0</v>
      </c>
      <c r="L1413" s="31">
        <f t="shared" si="719"/>
        <v>0</v>
      </c>
      <c r="M1413" s="31">
        <f t="shared" si="719"/>
        <v>9364.5522600000004</v>
      </c>
      <c r="N1413" s="79">
        <f t="shared" si="682"/>
        <v>99.636675923265983</v>
      </c>
    </row>
    <row r="1414" spans="1:14" ht="31.5" x14ac:dyDescent="0.25">
      <c r="A1414" s="33" t="s">
        <v>110</v>
      </c>
      <c r="B1414" s="33" t="s">
        <v>1414</v>
      </c>
      <c r="C1414" s="33" t="s">
        <v>138</v>
      </c>
      <c r="D1414" s="33"/>
      <c r="E1414" s="34" t="s">
        <v>691</v>
      </c>
      <c r="F1414" s="35">
        <f t="shared" ref="F1414:M1416" si="720">F1415</f>
        <v>9366.7000000000007</v>
      </c>
      <c r="G1414" s="35">
        <f t="shared" si="720"/>
        <v>9366.7000000000007</v>
      </c>
      <c r="H1414" s="35">
        <f t="shared" si="720"/>
        <v>6994.37</v>
      </c>
      <c r="I1414" s="63">
        <f t="shared" si="720"/>
        <v>0</v>
      </c>
      <c r="J1414" s="63">
        <f t="shared" si="720"/>
        <v>0</v>
      </c>
      <c r="K1414" s="35">
        <f t="shared" si="720"/>
        <v>0</v>
      </c>
      <c r="L1414" s="35">
        <f t="shared" si="720"/>
        <v>0</v>
      </c>
      <c r="M1414" s="35">
        <f t="shared" si="720"/>
        <v>9332.5522600000004</v>
      </c>
      <c r="N1414" s="78">
        <f t="shared" si="682"/>
        <v>99.635434678168394</v>
      </c>
    </row>
    <row r="1415" spans="1:14" ht="31.5" x14ac:dyDescent="0.25">
      <c r="A1415" s="33" t="s">
        <v>110</v>
      </c>
      <c r="B1415" s="33" t="s">
        <v>1414</v>
      </c>
      <c r="C1415" s="33" t="s">
        <v>170</v>
      </c>
      <c r="D1415" s="33"/>
      <c r="E1415" s="34" t="s">
        <v>715</v>
      </c>
      <c r="F1415" s="35">
        <f t="shared" si="720"/>
        <v>9366.7000000000007</v>
      </c>
      <c r="G1415" s="35">
        <f t="shared" si="720"/>
        <v>9366.7000000000007</v>
      </c>
      <c r="H1415" s="35">
        <f t="shared" si="720"/>
        <v>6994.37</v>
      </c>
      <c r="I1415" s="63">
        <f t="shared" si="720"/>
        <v>0</v>
      </c>
      <c r="J1415" s="63">
        <f t="shared" si="720"/>
        <v>0</v>
      </c>
      <c r="K1415" s="35">
        <f t="shared" si="720"/>
        <v>0</v>
      </c>
      <c r="L1415" s="35">
        <f t="shared" si="720"/>
        <v>0</v>
      </c>
      <c r="M1415" s="35">
        <f t="shared" si="720"/>
        <v>9332.5522600000004</v>
      </c>
      <c r="N1415" s="78">
        <f t="shared" si="682"/>
        <v>99.635434678168394</v>
      </c>
    </row>
    <row r="1416" spans="1:14" ht="31.5" x14ac:dyDescent="0.25">
      <c r="A1416" s="33" t="s">
        <v>110</v>
      </c>
      <c r="B1416" s="33" t="s">
        <v>1414</v>
      </c>
      <c r="C1416" s="33" t="s">
        <v>171</v>
      </c>
      <c r="D1416" s="33"/>
      <c r="E1416" s="34" t="s">
        <v>716</v>
      </c>
      <c r="F1416" s="35">
        <f t="shared" si="720"/>
        <v>9366.7000000000007</v>
      </c>
      <c r="G1416" s="35">
        <f t="shared" si="720"/>
        <v>9366.7000000000007</v>
      </c>
      <c r="H1416" s="35">
        <f t="shared" si="720"/>
        <v>6994.37</v>
      </c>
      <c r="I1416" s="63">
        <f t="shared" si="720"/>
        <v>0</v>
      </c>
      <c r="J1416" s="63">
        <f t="shared" si="720"/>
        <v>0</v>
      </c>
      <c r="K1416" s="35">
        <f t="shared" si="720"/>
        <v>0</v>
      </c>
      <c r="L1416" s="35">
        <f t="shared" si="720"/>
        <v>0</v>
      </c>
      <c r="M1416" s="35">
        <f t="shared" si="720"/>
        <v>9332.5522600000004</v>
      </c>
      <c r="N1416" s="78">
        <f t="shared" si="682"/>
        <v>99.635434678168394</v>
      </c>
    </row>
    <row r="1417" spans="1:14" ht="47.25" x14ac:dyDescent="0.25">
      <c r="A1417" s="33" t="s">
        <v>110</v>
      </c>
      <c r="B1417" s="33" t="s">
        <v>1414</v>
      </c>
      <c r="C1417" s="33" t="s">
        <v>169</v>
      </c>
      <c r="D1417" s="33"/>
      <c r="E1417" s="34" t="s">
        <v>589</v>
      </c>
      <c r="F1417" s="35">
        <f>F1418+F1420+F1424</f>
        <v>9366.7000000000007</v>
      </c>
      <c r="G1417" s="35">
        <f>G1418+G1420+G1424+G1422</f>
        <v>9366.7000000000007</v>
      </c>
      <c r="H1417" s="35">
        <f t="shared" ref="H1417:M1417" si="721">H1418+H1420+H1424+H1422</f>
        <v>6994.37</v>
      </c>
      <c r="I1417" s="63">
        <f t="shared" si="721"/>
        <v>0</v>
      </c>
      <c r="J1417" s="63">
        <f t="shared" si="721"/>
        <v>0</v>
      </c>
      <c r="K1417" s="35">
        <f t="shared" si="721"/>
        <v>0</v>
      </c>
      <c r="L1417" s="35">
        <f t="shared" si="721"/>
        <v>0</v>
      </c>
      <c r="M1417" s="35">
        <f t="shared" si="721"/>
        <v>9332.5522600000004</v>
      </c>
      <c r="N1417" s="78">
        <f t="shared" si="682"/>
        <v>99.635434678168394</v>
      </c>
    </row>
    <row r="1418" spans="1:14" ht="78.75" x14ac:dyDescent="0.25">
      <c r="A1418" s="33" t="s">
        <v>110</v>
      </c>
      <c r="B1418" s="33" t="s">
        <v>1414</v>
      </c>
      <c r="C1418" s="33" t="s">
        <v>169</v>
      </c>
      <c r="D1418" s="33" t="s">
        <v>1118</v>
      </c>
      <c r="E1418" s="34" t="s">
        <v>539</v>
      </c>
      <c r="F1418" s="35">
        <f t="shared" ref="F1418:M1418" si="722">F1419</f>
        <v>7152.2</v>
      </c>
      <c r="G1418" s="35">
        <f t="shared" si="722"/>
        <v>7371.4136699999999</v>
      </c>
      <c r="H1418" s="35">
        <f t="shared" si="722"/>
        <v>5418.16</v>
      </c>
      <c r="I1418" s="63">
        <f t="shared" si="722"/>
        <v>0</v>
      </c>
      <c r="J1418" s="63">
        <f t="shared" si="722"/>
        <v>0</v>
      </c>
      <c r="K1418" s="35">
        <f t="shared" si="722"/>
        <v>0</v>
      </c>
      <c r="L1418" s="35">
        <f t="shared" si="722"/>
        <v>0</v>
      </c>
      <c r="M1418" s="35">
        <f t="shared" si="722"/>
        <v>7337.8059300000004</v>
      </c>
      <c r="N1418" s="78">
        <f t="shared" ref="N1418:N1481" si="723">M1418/G1418*100</f>
        <v>99.544080124864308</v>
      </c>
    </row>
    <row r="1419" spans="1:14" x14ac:dyDescent="0.25">
      <c r="A1419" s="33" t="s">
        <v>110</v>
      </c>
      <c r="B1419" s="33" t="s">
        <v>1414</v>
      </c>
      <c r="C1419" s="33" t="s">
        <v>169</v>
      </c>
      <c r="D1419" s="33" t="s">
        <v>1119</v>
      </c>
      <c r="E1419" s="34" t="s">
        <v>540</v>
      </c>
      <c r="F1419" s="35">
        <v>7152.2</v>
      </c>
      <c r="G1419" s="35">
        <v>7371.4136699999999</v>
      </c>
      <c r="H1419" s="35">
        <v>5418.16</v>
      </c>
      <c r="I1419" s="63">
        <v>0</v>
      </c>
      <c r="J1419" s="63">
        <v>0</v>
      </c>
      <c r="K1419" s="35">
        <v>0</v>
      </c>
      <c r="L1419" s="35">
        <v>0</v>
      </c>
      <c r="M1419" s="35">
        <v>7337.8059300000004</v>
      </c>
      <c r="N1419" s="78">
        <f t="shared" si="723"/>
        <v>99.544080124864308</v>
      </c>
    </row>
    <row r="1420" spans="1:14" ht="31.5" x14ac:dyDescent="0.25">
      <c r="A1420" s="33" t="s">
        <v>110</v>
      </c>
      <c r="B1420" s="33" t="s">
        <v>1414</v>
      </c>
      <c r="C1420" s="33" t="s">
        <v>169</v>
      </c>
      <c r="D1420" s="33" t="s">
        <v>1111</v>
      </c>
      <c r="E1420" s="34" t="s">
        <v>542</v>
      </c>
      <c r="F1420" s="35">
        <f t="shared" ref="F1420:M1420" si="724">F1421</f>
        <v>2213.9</v>
      </c>
      <c r="G1420" s="35">
        <f t="shared" si="724"/>
        <v>1987.8367000000001</v>
      </c>
      <c r="H1420" s="35">
        <f t="shared" si="724"/>
        <v>1569.76</v>
      </c>
      <c r="I1420" s="63">
        <f t="shared" si="724"/>
        <v>0</v>
      </c>
      <c r="J1420" s="63">
        <f t="shared" si="724"/>
        <v>0</v>
      </c>
      <c r="K1420" s="35">
        <f t="shared" si="724"/>
        <v>0</v>
      </c>
      <c r="L1420" s="35">
        <f t="shared" si="724"/>
        <v>0</v>
      </c>
      <c r="M1420" s="35">
        <f t="shared" si="724"/>
        <v>1987.8367000000001</v>
      </c>
      <c r="N1420" s="78">
        <f t="shared" si="723"/>
        <v>100</v>
      </c>
    </row>
    <row r="1421" spans="1:14" ht="31.5" x14ac:dyDescent="0.25">
      <c r="A1421" s="33" t="s">
        <v>110</v>
      </c>
      <c r="B1421" s="33" t="s">
        <v>1414</v>
      </c>
      <c r="C1421" s="33" t="s">
        <v>169</v>
      </c>
      <c r="D1421" s="33" t="s">
        <v>1112</v>
      </c>
      <c r="E1421" s="34" t="s">
        <v>543</v>
      </c>
      <c r="F1421" s="35">
        <v>2213.9</v>
      </c>
      <c r="G1421" s="35">
        <v>1987.8367000000001</v>
      </c>
      <c r="H1421" s="35">
        <v>1569.76</v>
      </c>
      <c r="I1421" s="63">
        <v>0</v>
      </c>
      <c r="J1421" s="63">
        <v>0</v>
      </c>
      <c r="K1421" s="35">
        <v>0</v>
      </c>
      <c r="L1421" s="35">
        <v>0</v>
      </c>
      <c r="M1421" s="35">
        <v>1987.8367000000001</v>
      </c>
      <c r="N1421" s="78">
        <f t="shared" si="723"/>
        <v>100</v>
      </c>
    </row>
    <row r="1422" spans="1:14" x14ac:dyDescent="0.25">
      <c r="A1422" s="33" t="s">
        <v>110</v>
      </c>
      <c r="B1422" s="33" t="s">
        <v>1414</v>
      </c>
      <c r="C1422" s="33" t="s">
        <v>169</v>
      </c>
      <c r="D1422" s="33" t="s">
        <v>65</v>
      </c>
      <c r="E1422" s="34" t="s">
        <v>544</v>
      </c>
      <c r="F1422" s="35"/>
      <c r="G1422" s="35">
        <f>G1423</f>
        <v>0.84963</v>
      </c>
      <c r="H1422" s="35">
        <f t="shared" ref="H1422:M1422" si="725">H1423</f>
        <v>0</v>
      </c>
      <c r="I1422" s="63">
        <f t="shared" si="725"/>
        <v>0</v>
      </c>
      <c r="J1422" s="63">
        <f t="shared" si="725"/>
        <v>0</v>
      </c>
      <c r="K1422" s="35">
        <f t="shared" si="725"/>
        <v>0</v>
      </c>
      <c r="L1422" s="35">
        <f t="shared" si="725"/>
        <v>0</v>
      </c>
      <c r="M1422" s="35">
        <f t="shared" si="725"/>
        <v>0.84963</v>
      </c>
      <c r="N1422" s="78">
        <f t="shared" si="723"/>
        <v>100</v>
      </c>
    </row>
    <row r="1423" spans="1:14" ht="31.5" x14ac:dyDescent="0.25">
      <c r="A1423" s="33" t="s">
        <v>110</v>
      </c>
      <c r="B1423" s="33" t="s">
        <v>1414</v>
      </c>
      <c r="C1423" s="33" t="s">
        <v>169</v>
      </c>
      <c r="D1423" s="33" t="s">
        <v>353</v>
      </c>
      <c r="E1423" s="34" t="s">
        <v>546</v>
      </c>
      <c r="F1423" s="35"/>
      <c r="G1423" s="35">
        <v>0.84963</v>
      </c>
      <c r="H1423" s="35">
        <v>0</v>
      </c>
      <c r="I1423" s="63">
        <v>0</v>
      </c>
      <c r="J1423" s="63">
        <v>0</v>
      </c>
      <c r="K1423" s="35">
        <v>0</v>
      </c>
      <c r="L1423" s="35">
        <v>0</v>
      </c>
      <c r="M1423" s="35">
        <v>0.84963</v>
      </c>
      <c r="N1423" s="78">
        <f t="shared" si="723"/>
        <v>100</v>
      </c>
    </row>
    <row r="1424" spans="1:14" x14ac:dyDescent="0.25">
      <c r="A1424" s="33" t="s">
        <v>110</v>
      </c>
      <c r="B1424" s="33" t="s">
        <v>1414</v>
      </c>
      <c r="C1424" s="33" t="s">
        <v>169</v>
      </c>
      <c r="D1424" s="33" t="s">
        <v>1113</v>
      </c>
      <c r="E1424" s="34" t="s">
        <v>558</v>
      </c>
      <c r="F1424" s="35">
        <f t="shared" ref="F1424:M1424" si="726">F1425</f>
        <v>0.6</v>
      </c>
      <c r="G1424" s="35">
        <f t="shared" si="726"/>
        <v>6.6</v>
      </c>
      <c r="H1424" s="35">
        <f t="shared" si="726"/>
        <v>6.45</v>
      </c>
      <c r="I1424" s="63">
        <f t="shared" si="726"/>
        <v>0</v>
      </c>
      <c r="J1424" s="63">
        <f t="shared" si="726"/>
        <v>0</v>
      </c>
      <c r="K1424" s="35">
        <f t="shared" si="726"/>
        <v>0</v>
      </c>
      <c r="L1424" s="35">
        <f t="shared" si="726"/>
        <v>0</v>
      </c>
      <c r="M1424" s="35">
        <f t="shared" si="726"/>
        <v>6.06</v>
      </c>
      <c r="N1424" s="78">
        <f t="shared" si="723"/>
        <v>91.818181818181827</v>
      </c>
    </row>
    <row r="1425" spans="1:14" x14ac:dyDescent="0.25">
      <c r="A1425" s="33" t="s">
        <v>110</v>
      </c>
      <c r="B1425" s="33" t="s">
        <v>1414</v>
      </c>
      <c r="C1425" s="33" t="s">
        <v>169</v>
      </c>
      <c r="D1425" s="33" t="s">
        <v>1120</v>
      </c>
      <c r="E1425" s="34" t="s">
        <v>561</v>
      </c>
      <c r="F1425" s="35">
        <v>0.6</v>
      </c>
      <c r="G1425" s="35">
        <v>6.6</v>
      </c>
      <c r="H1425" s="35">
        <v>6.45</v>
      </c>
      <c r="I1425" s="63">
        <v>0</v>
      </c>
      <c r="J1425" s="63">
        <v>0</v>
      </c>
      <c r="K1425" s="35">
        <v>0</v>
      </c>
      <c r="L1425" s="35">
        <v>0</v>
      </c>
      <c r="M1425" s="35">
        <v>6.06</v>
      </c>
      <c r="N1425" s="78">
        <f t="shared" si="723"/>
        <v>91.818181818181827</v>
      </c>
    </row>
    <row r="1426" spans="1:14" ht="31.5" x14ac:dyDescent="0.25">
      <c r="A1426" s="33" t="s">
        <v>110</v>
      </c>
      <c r="B1426" s="33" t="s">
        <v>1414</v>
      </c>
      <c r="C1426" s="33" t="s">
        <v>1122</v>
      </c>
      <c r="D1426" s="33"/>
      <c r="E1426" s="34" t="s">
        <v>1885</v>
      </c>
      <c r="F1426" s="35">
        <f t="shared" ref="F1426:M1429" si="727">F1427</f>
        <v>32</v>
      </c>
      <c r="G1426" s="35">
        <f t="shared" si="727"/>
        <v>32</v>
      </c>
      <c r="H1426" s="35">
        <f t="shared" si="727"/>
        <v>32</v>
      </c>
      <c r="I1426" s="63">
        <f t="shared" si="727"/>
        <v>0</v>
      </c>
      <c r="J1426" s="63">
        <f t="shared" si="727"/>
        <v>0</v>
      </c>
      <c r="K1426" s="35">
        <f t="shared" si="727"/>
        <v>0</v>
      </c>
      <c r="L1426" s="35">
        <f t="shared" si="727"/>
        <v>0</v>
      </c>
      <c r="M1426" s="35">
        <f t="shared" si="727"/>
        <v>32</v>
      </c>
      <c r="N1426" s="78">
        <f t="shared" si="723"/>
        <v>100</v>
      </c>
    </row>
    <row r="1427" spans="1:14" x14ac:dyDescent="0.25">
      <c r="A1427" s="33" t="s">
        <v>110</v>
      </c>
      <c r="B1427" s="33" t="s">
        <v>1414</v>
      </c>
      <c r="C1427" s="33" t="s">
        <v>1143</v>
      </c>
      <c r="D1427" s="33"/>
      <c r="E1427" s="34" t="s">
        <v>1270</v>
      </c>
      <c r="F1427" s="35">
        <f t="shared" si="727"/>
        <v>32</v>
      </c>
      <c r="G1427" s="35">
        <f t="shared" si="727"/>
        <v>32</v>
      </c>
      <c r="H1427" s="35">
        <f t="shared" si="727"/>
        <v>32</v>
      </c>
      <c r="I1427" s="63">
        <f t="shared" si="727"/>
        <v>0</v>
      </c>
      <c r="J1427" s="63">
        <f t="shared" si="727"/>
        <v>0</v>
      </c>
      <c r="K1427" s="35">
        <f t="shared" si="727"/>
        <v>0</v>
      </c>
      <c r="L1427" s="35">
        <f t="shared" si="727"/>
        <v>0</v>
      </c>
      <c r="M1427" s="35">
        <f t="shared" si="727"/>
        <v>32</v>
      </c>
      <c r="N1427" s="78">
        <f t="shared" si="723"/>
        <v>100</v>
      </c>
    </row>
    <row r="1428" spans="1:14" x14ac:dyDescent="0.25">
      <c r="A1428" s="33" t="s">
        <v>110</v>
      </c>
      <c r="B1428" s="33" t="s">
        <v>1414</v>
      </c>
      <c r="C1428" s="33" t="s">
        <v>1349</v>
      </c>
      <c r="D1428" s="33"/>
      <c r="E1428" s="34" t="s">
        <v>1350</v>
      </c>
      <c r="F1428" s="35">
        <f t="shared" si="727"/>
        <v>32</v>
      </c>
      <c r="G1428" s="35">
        <f t="shared" si="727"/>
        <v>32</v>
      </c>
      <c r="H1428" s="35">
        <f t="shared" si="727"/>
        <v>32</v>
      </c>
      <c r="I1428" s="63">
        <f t="shared" si="727"/>
        <v>0</v>
      </c>
      <c r="J1428" s="63">
        <f t="shared" si="727"/>
        <v>0</v>
      </c>
      <c r="K1428" s="35">
        <f t="shared" si="727"/>
        <v>0</v>
      </c>
      <c r="L1428" s="35">
        <f t="shared" si="727"/>
        <v>0</v>
      </c>
      <c r="M1428" s="35">
        <f t="shared" si="727"/>
        <v>32</v>
      </c>
      <c r="N1428" s="78">
        <f t="shared" si="723"/>
        <v>100</v>
      </c>
    </row>
    <row r="1429" spans="1:14" ht="31.5" x14ac:dyDescent="0.25">
      <c r="A1429" s="33" t="s">
        <v>110</v>
      </c>
      <c r="B1429" s="33" t="s">
        <v>1414</v>
      </c>
      <c r="C1429" s="33" t="s">
        <v>1349</v>
      </c>
      <c r="D1429" s="33" t="s">
        <v>1111</v>
      </c>
      <c r="E1429" s="34" t="s">
        <v>542</v>
      </c>
      <c r="F1429" s="35">
        <f t="shared" si="727"/>
        <v>32</v>
      </c>
      <c r="G1429" s="35">
        <f t="shared" si="727"/>
        <v>32</v>
      </c>
      <c r="H1429" s="35">
        <f t="shared" si="727"/>
        <v>32</v>
      </c>
      <c r="I1429" s="63">
        <f t="shared" si="727"/>
        <v>0</v>
      </c>
      <c r="J1429" s="63">
        <f t="shared" si="727"/>
        <v>0</v>
      </c>
      <c r="K1429" s="35">
        <f t="shared" si="727"/>
        <v>0</v>
      </c>
      <c r="L1429" s="35">
        <f t="shared" si="727"/>
        <v>0</v>
      </c>
      <c r="M1429" s="35">
        <f t="shared" si="727"/>
        <v>32</v>
      </c>
      <c r="N1429" s="78">
        <f t="shared" si="723"/>
        <v>100</v>
      </c>
    </row>
    <row r="1430" spans="1:14" ht="31.5" x14ac:dyDescent="0.25">
      <c r="A1430" s="33" t="s">
        <v>110</v>
      </c>
      <c r="B1430" s="33" t="s">
        <v>1414</v>
      </c>
      <c r="C1430" s="33" t="s">
        <v>1349</v>
      </c>
      <c r="D1430" s="33" t="s">
        <v>1112</v>
      </c>
      <c r="E1430" s="34" t="s">
        <v>543</v>
      </c>
      <c r="F1430" s="35">
        <v>32</v>
      </c>
      <c r="G1430" s="35">
        <v>32</v>
      </c>
      <c r="H1430" s="35">
        <v>32</v>
      </c>
      <c r="I1430" s="63">
        <v>0</v>
      </c>
      <c r="J1430" s="63">
        <v>0</v>
      </c>
      <c r="K1430" s="35">
        <v>0</v>
      </c>
      <c r="L1430" s="35">
        <v>0</v>
      </c>
      <c r="M1430" s="35">
        <v>32</v>
      </c>
      <c r="N1430" s="78">
        <f t="shared" si="723"/>
        <v>100</v>
      </c>
    </row>
    <row r="1431" spans="1:14" s="22" customFormat="1" x14ac:dyDescent="0.25">
      <c r="A1431" s="25" t="s">
        <v>110</v>
      </c>
      <c r="B1431" s="25" t="s">
        <v>1137</v>
      </c>
      <c r="C1431" s="25"/>
      <c r="D1431" s="25"/>
      <c r="E1431" s="26" t="s">
        <v>502</v>
      </c>
      <c r="F1431" s="27">
        <f t="shared" ref="F1431:M1433" si="728">F1432</f>
        <v>1039.837</v>
      </c>
      <c r="G1431" s="27">
        <f t="shared" si="728"/>
        <v>684.55700000000002</v>
      </c>
      <c r="H1431" s="27">
        <f t="shared" si="728"/>
        <v>585.5</v>
      </c>
      <c r="I1431" s="61">
        <f t="shared" si="728"/>
        <v>0</v>
      </c>
      <c r="J1431" s="61">
        <f t="shared" si="728"/>
        <v>0</v>
      </c>
      <c r="K1431" s="27">
        <f t="shared" si="728"/>
        <v>0</v>
      </c>
      <c r="L1431" s="27">
        <f t="shared" si="728"/>
        <v>0</v>
      </c>
      <c r="M1431" s="27">
        <f t="shared" si="728"/>
        <v>684.55283000000009</v>
      </c>
      <c r="N1431" s="78">
        <f t="shared" si="723"/>
        <v>99.999390846927298</v>
      </c>
    </row>
    <row r="1432" spans="1:14" s="32" customFormat="1" ht="31.5" x14ac:dyDescent="0.25">
      <c r="A1432" s="29" t="s">
        <v>110</v>
      </c>
      <c r="B1432" s="29" t="s">
        <v>1393</v>
      </c>
      <c r="C1432" s="29"/>
      <c r="D1432" s="29"/>
      <c r="E1432" s="30" t="s">
        <v>526</v>
      </c>
      <c r="F1432" s="31">
        <f>F1433+F1447</f>
        <v>1039.837</v>
      </c>
      <c r="G1432" s="31">
        <f>G1433+G1447</f>
        <v>684.55700000000002</v>
      </c>
      <c r="H1432" s="31">
        <f t="shared" ref="H1432:M1432" si="729">H1433+H1447</f>
        <v>585.5</v>
      </c>
      <c r="I1432" s="62">
        <f t="shared" si="729"/>
        <v>0</v>
      </c>
      <c r="J1432" s="62">
        <f t="shared" si="729"/>
        <v>0</v>
      </c>
      <c r="K1432" s="31">
        <f t="shared" si="729"/>
        <v>0</v>
      </c>
      <c r="L1432" s="31">
        <f t="shared" si="729"/>
        <v>0</v>
      </c>
      <c r="M1432" s="31">
        <f t="shared" si="729"/>
        <v>684.55283000000009</v>
      </c>
      <c r="N1432" s="79">
        <f t="shared" si="723"/>
        <v>99.999390846927298</v>
      </c>
    </row>
    <row r="1433" spans="1:14" ht="31.5" x14ac:dyDescent="0.25">
      <c r="A1433" s="33" t="s">
        <v>110</v>
      </c>
      <c r="B1433" s="33" t="s">
        <v>1393</v>
      </c>
      <c r="C1433" s="33" t="s">
        <v>1172</v>
      </c>
      <c r="D1433" s="33"/>
      <c r="E1433" s="34" t="s">
        <v>769</v>
      </c>
      <c r="F1433" s="35">
        <f t="shared" si="728"/>
        <v>664.55700000000002</v>
      </c>
      <c r="G1433" s="35">
        <f t="shared" si="728"/>
        <v>684.55700000000002</v>
      </c>
      <c r="H1433" s="35">
        <f t="shared" si="728"/>
        <v>585.5</v>
      </c>
      <c r="I1433" s="63">
        <f t="shared" si="728"/>
        <v>0</v>
      </c>
      <c r="J1433" s="63">
        <f t="shared" si="728"/>
        <v>0</v>
      </c>
      <c r="K1433" s="35">
        <f t="shared" si="728"/>
        <v>0</v>
      </c>
      <c r="L1433" s="35">
        <f t="shared" si="728"/>
        <v>0</v>
      </c>
      <c r="M1433" s="35">
        <f t="shared" si="728"/>
        <v>684.55283000000009</v>
      </c>
      <c r="N1433" s="78">
        <f t="shared" si="723"/>
        <v>99.999390846927298</v>
      </c>
    </row>
    <row r="1434" spans="1:14" ht="31.5" x14ac:dyDescent="0.25">
      <c r="A1434" s="33" t="s">
        <v>110</v>
      </c>
      <c r="B1434" s="33" t="s">
        <v>1393</v>
      </c>
      <c r="C1434" s="33" t="s">
        <v>6</v>
      </c>
      <c r="D1434" s="33"/>
      <c r="E1434" s="34" t="s">
        <v>770</v>
      </c>
      <c r="F1434" s="35">
        <f>F1435+F1443</f>
        <v>664.55700000000002</v>
      </c>
      <c r="G1434" s="35">
        <f>G1435+G1443+G1439</f>
        <v>684.55700000000002</v>
      </c>
      <c r="H1434" s="35">
        <f t="shared" ref="H1434:M1434" si="730">H1435+H1443+H1439</f>
        <v>585.5</v>
      </c>
      <c r="I1434" s="63">
        <f t="shared" si="730"/>
        <v>0</v>
      </c>
      <c r="J1434" s="63">
        <f t="shared" si="730"/>
        <v>0</v>
      </c>
      <c r="K1434" s="35">
        <f t="shared" si="730"/>
        <v>0</v>
      </c>
      <c r="L1434" s="35">
        <f t="shared" si="730"/>
        <v>0</v>
      </c>
      <c r="M1434" s="35">
        <f t="shared" si="730"/>
        <v>684.55283000000009</v>
      </c>
      <c r="N1434" s="78">
        <f t="shared" si="723"/>
        <v>99.999390846927298</v>
      </c>
    </row>
    <row r="1435" spans="1:14" ht="47.25" x14ac:dyDescent="0.25">
      <c r="A1435" s="33" t="s">
        <v>110</v>
      </c>
      <c r="B1435" s="33" t="s">
        <v>1393</v>
      </c>
      <c r="C1435" s="33" t="s">
        <v>7</v>
      </c>
      <c r="D1435" s="33"/>
      <c r="E1435" s="34" t="s">
        <v>771</v>
      </c>
      <c r="F1435" s="35">
        <f t="shared" ref="F1435:M1437" si="731">F1436</f>
        <v>265.5</v>
      </c>
      <c r="G1435" s="35">
        <f t="shared" si="731"/>
        <v>265.5</v>
      </c>
      <c r="H1435" s="35">
        <f t="shared" si="731"/>
        <v>265.5</v>
      </c>
      <c r="I1435" s="63">
        <f t="shared" si="731"/>
        <v>0</v>
      </c>
      <c r="J1435" s="63">
        <f t="shared" si="731"/>
        <v>0</v>
      </c>
      <c r="K1435" s="35">
        <f t="shared" si="731"/>
        <v>0</v>
      </c>
      <c r="L1435" s="35">
        <f t="shared" si="731"/>
        <v>0</v>
      </c>
      <c r="M1435" s="35">
        <f t="shared" si="731"/>
        <v>265.49779000000001</v>
      </c>
      <c r="N1435" s="78">
        <f t="shared" si="723"/>
        <v>99.999167608286257</v>
      </c>
    </row>
    <row r="1436" spans="1:14" ht="31.5" x14ac:dyDescent="0.25">
      <c r="A1436" s="33" t="s">
        <v>110</v>
      </c>
      <c r="B1436" s="33" t="s">
        <v>1393</v>
      </c>
      <c r="C1436" s="33" t="s">
        <v>12</v>
      </c>
      <c r="D1436" s="33"/>
      <c r="E1436" s="34" t="s">
        <v>772</v>
      </c>
      <c r="F1436" s="35">
        <f t="shared" si="731"/>
        <v>265.5</v>
      </c>
      <c r="G1436" s="35">
        <f t="shared" si="731"/>
        <v>265.5</v>
      </c>
      <c r="H1436" s="35">
        <f t="shared" si="731"/>
        <v>265.5</v>
      </c>
      <c r="I1436" s="63">
        <f t="shared" si="731"/>
        <v>0</v>
      </c>
      <c r="J1436" s="63">
        <f t="shared" si="731"/>
        <v>0</v>
      </c>
      <c r="K1436" s="35">
        <f t="shared" si="731"/>
        <v>0</v>
      </c>
      <c r="L1436" s="35">
        <f t="shared" si="731"/>
        <v>0</v>
      </c>
      <c r="M1436" s="35">
        <f t="shared" si="731"/>
        <v>265.49779000000001</v>
      </c>
      <c r="N1436" s="78">
        <f t="shared" si="723"/>
        <v>99.999167608286257</v>
      </c>
    </row>
    <row r="1437" spans="1:14" ht="31.5" x14ac:dyDescent="0.25">
      <c r="A1437" s="33" t="s">
        <v>110</v>
      </c>
      <c r="B1437" s="33" t="s">
        <v>1393</v>
      </c>
      <c r="C1437" s="33" t="s">
        <v>12</v>
      </c>
      <c r="D1437" s="33" t="s">
        <v>1111</v>
      </c>
      <c r="E1437" s="34" t="s">
        <v>542</v>
      </c>
      <c r="F1437" s="35">
        <f t="shared" si="731"/>
        <v>265.5</v>
      </c>
      <c r="G1437" s="35">
        <f t="shared" si="731"/>
        <v>265.5</v>
      </c>
      <c r="H1437" s="35">
        <f t="shared" si="731"/>
        <v>265.5</v>
      </c>
      <c r="I1437" s="63">
        <f t="shared" si="731"/>
        <v>0</v>
      </c>
      <c r="J1437" s="63">
        <f t="shared" si="731"/>
        <v>0</v>
      </c>
      <c r="K1437" s="35">
        <f t="shared" si="731"/>
        <v>0</v>
      </c>
      <c r="L1437" s="35">
        <f t="shared" si="731"/>
        <v>0</v>
      </c>
      <c r="M1437" s="35">
        <f t="shared" si="731"/>
        <v>265.49779000000001</v>
      </c>
      <c r="N1437" s="78">
        <f t="shared" si="723"/>
        <v>99.999167608286257</v>
      </c>
    </row>
    <row r="1438" spans="1:14" ht="31.5" x14ac:dyDescent="0.25">
      <c r="A1438" s="33" t="s">
        <v>110</v>
      </c>
      <c r="B1438" s="33" t="s">
        <v>1393</v>
      </c>
      <c r="C1438" s="33" t="s">
        <v>12</v>
      </c>
      <c r="D1438" s="33" t="s">
        <v>1112</v>
      </c>
      <c r="E1438" s="34" t="s">
        <v>543</v>
      </c>
      <c r="F1438" s="35">
        <v>265.5</v>
      </c>
      <c r="G1438" s="35">
        <v>265.5</v>
      </c>
      <c r="H1438" s="35">
        <v>265.5</v>
      </c>
      <c r="I1438" s="63">
        <v>0</v>
      </c>
      <c r="J1438" s="63">
        <v>0</v>
      </c>
      <c r="K1438" s="35">
        <v>0</v>
      </c>
      <c r="L1438" s="35">
        <v>0</v>
      </c>
      <c r="M1438" s="35">
        <v>265.49779000000001</v>
      </c>
      <c r="N1438" s="78">
        <f t="shared" si="723"/>
        <v>99.999167608286257</v>
      </c>
    </row>
    <row r="1439" spans="1:14" ht="31.5" x14ac:dyDescent="0.25">
      <c r="A1439" s="33" t="s">
        <v>110</v>
      </c>
      <c r="B1439" s="33" t="s">
        <v>1393</v>
      </c>
      <c r="C1439" s="33" t="s">
        <v>20</v>
      </c>
      <c r="D1439" s="33"/>
      <c r="E1439" s="34" t="s">
        <v>1509</v>
      </c>
      <c r="F1439" s="35">
        <v>0</v>
      </c>
      <c r="G1439" s="35">
        <f>G1440</f>
        <v>20</v>
      </c>
      <c r="H1439" s="35">
        <f t="shared" ref="H1439:M1441" si="732">H1440</f>
        <v>20</v>
      </c>
      <c r="I1439" s="63">
        <f t="shared" si="732"/>
        <v>0</v>
      </c>
      <c r="J1439" s="63">
        <f t="shared" si="732"/>
        <v>0</v>
      </c>
      <c r="K1439" s="35">
        <f t="shared" si="732"/>
        <v>0</v>
      </c>
      <c r="L1439" s="35">
        <f t="shared" si="732"/>
        <v>0</v>
      </c>
      <c r="M1439" s="35">
        <f t="shared" si="732"/>
        <v>20</v>
      </c>
      <c r="N1439" s="78">
        <f t="shared" si="723"/>
        <v>100</v>
      </c>
    </row>
    <row r="1440" spans="1:14" ht="31.5" x14ac:dyDescent="0.25">
      <c r="A1440" s="33" t="s">
        <v>110</v>
      </c>
      <c r="B1440" s="33" t="s">
        <v>1393</v>
      </c>
      <c r="C1440" s="33" t="s">
        <v>16</v>
      </c>
      <c r="D1440" s="33"/>
      <c r="E1440" s="34" t="s">
        <v>779</v>
      </c>
      <c r="F1440" s="35">
        <v>0</v>
      </c>
      <c r="G1440" s="35">
        <f>G1441</f>
        <v>20</v>
      </c>
      <c r="H1440" s="35">
        <f t="shared" si="732"/>
        <v>20</v>
      </c>
      <c r="I1440" s="63">
        <f t="shared" si="732"/>
        <v>0</v>
      </c>
      <c r="J1440" s="63">
        <f t="shared" si="732"/>
        <v>0</v>
      </c>
      <c r="K1440" s="35">
        <f t="shared" si="732"/>
        <v>0</v>
      </c>
      <c r="L1440" s="35">
        <f t="shared" si="732"/>
        <v>0</v>
      </c>
      <c r="M1440" s="35">
        <f t="shared" si="732"/>
        <v>20</v>
      </c>
      <c r="N1440" s="78">
        <f t="shared" si="723"/>
        <v>100</v>
      </c>
    </row>
    <row r="1441" spans="1:15" ht="31.5" x14ac:dyDescent="0.25">
      <c r="A1441" s="33" t="s">
        <v>110</v>
      </c>
      <c r="B1441" s="33" t="s">
        <v>1393</v>
      </c>
      <c r="C1441" s="33" t="s">
        <v>16</v>
      </c>
      <c r="D1441" s="33" t="s">
        <v>1111</v>
      </c>
      <c r="E1441" s="34" t="s">
        <v>542</v>
      </c>
      <c r="F1441" s="35">
        <v>0</v>
      </c>
      <c r="G1441" s="35">
        <f>G1442</f>
        <v>20</v>
      </c>
      <c r="H1441" s="35">
        <f t="shared" si="732"/>
        <v>20</v>
      </c>
      <c r="I1441" s="63">
        <f t="shared" si="732"/>
        <v>0</v>
      </c>
      <c r="J1441" s="63">
        <f t="shared" si="732"/>
        <v>0</v>
      </c>
      <c r="K1441" s="35">
        <f t="shared" si="732"/>
        <v>0</v>
      </c>
      <c r="L1441" s="35">
        <f t="shared" si="732"/>
        <v>0</v>
      </c>
      <c r="M1441" s="35">
        <f t="shared" si="732"/>
        <v>20</v>
      </c>
      <c r="N1441" s="78">
        <f t="shared" si="723"/>
        <v>100</v>
      </c>
    </row>
    <row r="1442" spans="1:15" ht="31.5" x14ac:dyDescent="0.25">
      <c r="A1442" s="33" t="s">
        <v>110</v>
      </c>
      <c r="B1442" s="33" t="s">
        <v>1393</v>
      </c>
      <c r="C1442" s="33" t="s">
        <v>16</v>
      </c>
      <c r="D1442" s="33" t="s">
        <v>1112</v>
      </c>
      <c r="E1442" s="34" t="s">
        <v>543</v>
      </c>
      <c r="F1442" s="35">
        <v>0</v>
      </c>
      <c r="G1442" s="35">
        <v>20</v>
      </c>
      <c r="H1442" s="35">
        <v>20</v>
      </c>
      <c r="I1442" s="63">
        <v>0</v>
      </c>
      <c r="J1442" s="63">
        <v>0</v>
      </c>
      <c r="K1442" s="35">
        <v>0</v>
      </c>
      <c r="L1442" s="35">
        <v>0</v>
      </c>
      <c r="M1442" s="35">
        <v>20</v>
      </c>
      <c r="N1442" s="78">
        <f t="shared" si="723"/>
        <v>100</v>
      </c>
    </row>
    <row r="1443" spans="1:15" ht="31.5" x14ac:dyDescent="0.25">
      <c r="A1443" s="33" t="s">
        <v>110</v>
      </c>
      <c r="B1443" s="33" t="s">
        <v>1393</v>
      </c>
      <c r="C1443" s="33" t="s">
        <v>173</v>
      </c>
      <c r="D1443" s="33"/>
      <c r="E1443" s="34" t="s">
        <v>780</v>
      </c>
      <c r="F1443" s="35">
        <f t="shared" ref="F1443:M1445" si="733">F1444</f>
        <v>399.05700000000002</v>
      </c>
      <c r="G1443" s="35">
        <f t="shared" si="733"/>
        <v>399.05700000000002</v>
      </c>
      <c r="H1443" s="35">
        <f t="shared" si="733"/>
        <v>300</v>
      </c>
      <c r="I1443" s="63">
        <f t="shared" si="733"/>
        <v>0</v>
      </c>
      <c r="J1443" s="63">
        <f t="shared" si="733"/>
        <v>0</v>
      </c>
      <c r="K1443" s="35">
        <f t="shared" si="733"/>
        <v>0</v>
      </c>
      <c r="L1443" s="35">
        <f t="shared" si="733"/>
        <v>0</v>
      </c>
      <c r="M1443" s="35">
        <f t="shared" si="733"/>
        <v>399.05504000000002</v>
      </c>
      <c r="N1443" s="78">
        <f t="shared" si="723"/>
        <v>99.999508842095238</v>
      </c>
    </row>
    <row r="1444" spans="1:15" x14ac:dyDescent="0.25">
      <c r="A1444" s="33" t="s">
        <v>110</v>
      </c>
      <c r="B1444" s="33" t="s">
        <v>1393</v>
      </c>
      <c r="C1444" s="33" t="s">
        <v>172</v>
      </c>
      <c r="D1444" s="33"/>
      <c r="E1444" s="34" t="s">
        <v>781</v>
      </c>
      <c r="F1444" s="35">
        <f t="shared" si="733"/>
        <v>399.05700000000002</v>
      </c>
      <c r="G1444" s="35">
        <f t="shared" si="733"/>
        <v>399.05700000000002</v>
      </c>
      <c r="H1444" s="35">
        <f t="shared" si="733"/>
        <v>300</v>
      </c>
      <c r="I1444" s="63">
        <f t="shared" si="733"/>
        <v>0</v>
      </c>
      <c r="J1444" s="63">
        <f t="shared" si="733"/>
        <v>0</v>
      </c>
      <c r="K1444" s="35">
        <f t="shared" si="733"/>
        <v>0</v>
      </c>
      <c r="L1444" s="35">
        <f t="shared" si="733"/>
        <v>0</v>
      </c>
      <c r="M1444" s="35">
        <f t="shared" si="733"/>
        <v>399.05504000000002</v>
      </c>
      <c r="N1444" s="78">
        <f t="shared" si="723"/>
        <v>99.999508842095238</v>
      </c>
    </row>
    <row r="1445" spans="1:15" ht="31.5" x14ac:dyDescent="0.25">
      <c r="A1445" s="33" t="s">
        <v>110</v>
      </c>
      <c r="B1445" s="33" t="s">
        <v>1393</v>
      </c>
      <c r="C1445" s="33" t="s">
        <v>172</v>
      </c>
      <c r="D1445" s="33" t="s">
        <v>1111</v>
      </c>
      <c r="E1445" s="34" t="s">
        <v>542</v>
      </c>
      <c r="F1445" s="35">
        <f t="shared" si="733"/>
        <v>399.05700000000002</v>
      </c>
      <c r="G1445" s="35">
        <f t="shared" si="733"/>
        <v>399.05700000000002</v>
      </c>
      <c r="H1445" s="35">
        <f t="shared" si="733"/>
        <v>300</v>
      </c>
      <c r="I1445" s="63">
        <f t="shared" si="733"/>
        <v>0</v>
      </c>
      <c r="J1445" s="63">
        <f t="shared" si="733"/>
        <v>0</v>
      </c>
      <c r="K1445" s="35">
        <f t="shared" si="733"/>
        <v>0</v>
      </c>
      <c r="L1445" s="35">
        <f t="shared" si="733"/>
        <v>0</v>
      </c>
      <c r="M1445" s="35">
        <f t="shared" si="733"/>
        <v>399.05504000000002</v>
      </c>
      <c r="N1445" s="78">
        <f t="shared" si="723"/>
        <v>99.999508842095238</v>
      </c>
    </row>
    <row r="1446" spans="1:15" ht="31.5" x14ac:dyDescent="0.25">
      <c r="A1446" s="33" t="s">
        <v>110</v>
      </c>
      <c r="B1446" s="33" t="s">
        <v>1393</v>
      </c>
      <c r="C1446" s="33" t="s">
        <v>172</v>
      </c>
      <c r="D1446" s="33" t="s">
        <v>1112</v>
      </c>
      <c r="E1446" s="34" t="s">
        <v>543</v>
      </c>
      <c r="F1446" s="35">
        <f>966-556.193-10.75</f>
        <v>399.05700000000002</v>
      </c>
      <c r="G1446" s="35">
        <v>399.05700000000002</v>
      </c>
      <c r="H1446" s="35">
        <v>300</v>
      </c>
      <c r="I1446" s="63">
        <v>0</v>
      </c>
      <c r="J1446" s="63">
        <v>0</v>
      </c>
      <c r="K1446" s="35">
        <v>0</v>
      </c>
      <c r="L1446" s="35">
        <v>0</v>
      </c>
      <c r="M1446" s="35">
        <v>399.05504000000002</v>
      </c>
      <c r="N1446" s="78">
        <f t="shared" si="723"/>
        <v>99.999508842095238</v>
      </c>
    </row>
    <row r="1447" spans="1:15" ht="31.5" hidden="1" x14ac:dyDescent="0.25">
      <c r="A1447" s="33" t="s">
        <v>110</v>
      </c>
      <c r="B1447" s="33" t="s">
        <v>1393</v>
      </c>
      <c r="C1447" s="33" t="s">
        <v>1122</v>
      </c>
      <c r="D1447" s="33"/>
      <c r="E1447" s="34" t="s">
        <v>1885</v>
      </c>
      <c r="F1447" s="35">
        <f>F1448</f>
        <v>375.28</v>
      </c>
      <c r="G1447" s="35">
        <f t="shared" ref="G1447:G1450" si="734">G1448</f>
        <v>0</v>
      </c>
      <c r="H1447" s="35">
        <f t="shared" ref="H1447:M1450" si="735">H1448</f>
        <v>0</v>
      </c>
      <c r="I1447" s="63">
        <f t="shared" si="735"/>
        <v>0</v>
      </c>
      <c r="J1447" s="63">
        <f t="shared" si="735"/>
        <v>0</v>
      </c>
      <c r="K1447" s="35">
        <f t="shared" si="735"/>
        <v>0</v>
      </c>
      <c r="L1447" s="35">
        <f t="shared" si="735"/>
        <v>0</v>
      </c>
      <c r="M1447" s="35">
        <f t="shared" si="735"/>
        <v>0</v>
      </c>
      <c r="N1447" s="78">
        <v>0</v>
      </c>
      <c r="O1447" s="22">
        <v>1</v>
      </c>
    </row>
    <row r="1448" spans="1:15" ht="47.25" hidden="1" x14ac:dyDescent="0.25">
      <c r="A1448" s="33" t="s">
        <v>110</v>
      </c>
      <c r="B1448" s="33" t="s">
        <v>1393</v>
      </c>
      <c r="C1448" s="33" t="s">
        <v>27</v>
      </c>
      <c r="D1448" s="33"/>
      <c r="E1448" s="34" t="s">
        <v>1891</v>
      </c>
      <c r="F1448" s="35">
        <f>F1449</f>
        <v>375.28</v>
      </c>
      <c r="G1448" s="35">
        <f t="shared" si="734"/>
        <v>0</v>
      </c>
      <c r="H1448" s="35">
        <f t="shared" si="735"/>
        <v>0</v>
      </c>
      <c r="I1448" s="63">
        <f t="shared" si="735"/>
        <v>0</v>
      </c>
      <c r="J1448" s="63">
        <f t="shared" si="735"/>
        <v>0</v>
      </c>
      <c r="K1448" s="35">
        <f t="shared" si="735"/>
        <v>0</v>
      </c>
      <c r="L1448" s="35">
        <f t="shared" si="735"/>
        <v>0</v>
      </c>
      <c r="M1448" s="35">
        <f t="shared" si="735"/>
        <v>0</v>
      </c>
      <c r="N1448" s="78">
        <v>0</v>
      </c>
      <c r="O1448" s="22">
        <v>1</v>
      </c>
    </row>
    <row r="1449" spans="1:15" ht="47.25" hidden="1" x14ac:dyDescent="0.25">
      <c r="A1449" s="33" t="s">
        <v>110</v>
      </c>
      <c r="B1449" s="33" t="s">
        <v>1393</v>
      </c>
      <c r="C1449" s="33" t="s">
        <v>24</v>
      </c>
      <c r="D1449" s="33"/>
      <c r="E1449" s="34" t="s">
        <v>589</v>
      </c>
      <c r="F1449" s="35">
        <f>F1450</f>
        <v>375.28</v>
      </c>
      <c r="G1449" s="35">
        <f t="shared" si="734"/>
        <v>0</v>
      </c>
      <c r="H1449" s="35">
        <f t="shared" si="735"/>
        <v>0</v>
      </c>
      <c r="I1449" s="63">
        <f t="shared" si="735"/>
        <v>0</v>
      </c>
      <c r="J1449" s="63">
        <f t="shared" si="735"/>
        <v>0</v>
      </c>
      <c r="K1449" s="35">
        <f t="shared" si="735"/>
        <v>0</v>
      </c>
      <c r="L1449" s="35">
        <f t="shared" si="735"/>
        <v>0</v>
      </c>
      <c r="M1449" s="35">
        <f t="shared" si="735"/>
        <v>0</v>
      </c>
      <c r="N1449" s="78">
        <v>0</v>
      </c>
      <c r="O1449" s="22">
        <v>1</v>
      </c>
    </row>
    <row r="1450" spans="1:15" ht="31.5" hidden="1" x14ac:dyDescent="0.25">
      <c r="A1450" s="33" t="s">
        <v>110</v>
      </c>
      <c r="B1450" s="33" t="s">
        <v>1393</v>
      </c>
      <c r="C1450" s="33" t="s">
        <v>24</v>
      </c>
      <c r="D1450" s="33" t="s">
        <v>1111</v>
      </c>
      <c r="E1450" s="34" t="s">
        <v>542</v>
      </c>
      <c r="F1450" s="35">
        <f>F1451</f>
        <v>375.28</v>
      </c>
      <c r="G1450" s="35">
        <f t="shared" si="734"/>
        <v>0</v>
      </c>
      <c r="H1450" s="35">
        <f t="shared" si="735"/>
        <v>0</v>
      </c>
      <c r="I1450" s="63">
        <f t="shared" si="735"/>
        <v>0</v>
      </c>
      <c r="J1450" s="63">
        <f t="shared" si="735"/>
        <v>0</v>
      </c>
      <c r="K1450" s="35">
        <f t="shared" si="735"/>
        <v>0</v>
      </c>
      <c r="L1450" s="35">
        <f t="shared" si="735"/>
        <v>0</v>
      </c>
      <c r="M1450" s="35">
        <f t="shared" si="735"/>
        <v>0</v>
      </c>
      <c r="N1450" s="78">
        <v>0</v>
      </c>
      <c r="O1450" s="22">
        <v>1</v>
      </c>
    </row>
    <row r="1451" spans="1:15" ht="31.5" hidden="1" x14ac:dyDescent="0.25">
      <c r="A1451" s="33" t="s">
        <v>110</v>
      </c>
      <c r="B1451" s="33" t="s">
        <v>1393</v>
      </c>
      <c r="C1451" s="33" t="s">
        <v>24</v>
      </c>
      <c r="D1451" s="33" t="s">
        <v>1112</v>
      </c>
      <c r="E1451" s="34" t="s">
        <v>543</v>
      </c>
      <c r="F1451" s="35">
        <v>375.28</v>
      </c>
      <c r="G1451" s="35">
        <v>0</v>
      </c>
      <c r="H1451" s="35">
        <v>0</v>
      </c>
      <c r="I1451" s="63">
        <v>0</v>
      </c>
      <c r="J1451" s="63">
        <v>0</v>
      </c>
      <c r="K1451" s="35">
        <v>0</v>
      </c>
      <c r="L1451" s="35">
        <v>0</v>
      </c>
      <c r="M1451" s="35">
        <v>0</v>
      </c>
      <c r="N1451" s="78">
        <v>0</v>
      </c>
      <c r="O1451" s="22">
        <v>1</v>
      </c>
    </row>
    <row r="1452" spans="1:15" s="22" customFormat="1" x14ac:dyDescent="0.25">
      <c r="A1452" s="25" t="s">
        <v>110</v>
      </c>
      <c r="B1452" s="25" t="s">
        <v>1171</v>
      </c>
      <c r="C1452" s="25"/>
      <c r="D1452" s="25"/>
      <c r="E1452" s="26" t="s">
        <v>503</v>
      </c>
      <c r="F1452" s="27">
        <f t="shared" ref="F1452:M1452" si="736">F1453</f>
        <v>936.7</v>
      </c>
      <c r="G1452" s="27">
        <f t="shared" si="736"/>
        <v>936.7</v>
      </c>
      <c r="H1452" s="27">
        <f t="shared" si="736"/>
        <v>936.7</v>
      </c>
      <c r="I1452" s="61">
        <f t="shared" si="736"/>
        <v>0</v>
      </c>
      <c r="J1452" s="61">
        <f t="shared" si="736"/>
        <v>0</v>
      </c>
      <c r="K1452" s="27">
        <f t="shared" si="736"/>
        <v>0</v>
      </c>
      <c r="L1452" s="27">
        <f t="shared" si="736"/>
        <v>0</v>
      </c>
      <c r="M1452" s="27">
        <f t="shared" si="736"/>
        <v>930.7</v>
      </c>
      <c r="N1452" s="78">
        <f t="shared" si="723"/>
        <v>99.359453400234869</v>
      </c>
    </row>
    <row r="1453" spans="1:15" s="32" customFormat="1" x14ac:dyDescent="0.25">
      <c r="A1453" s="29" t="s">
        <v>110</v>
      </c>
      <c r="B1453" s="29" t="s">
        <v>1397</v>
      </c>
      <c r="C1453" s="29"/>
      <c r="D1453" s="29"/>
      <c r="E1453" s="30" t="s">
        <v>529</v>
      </c>
      <c r="F1453" s="31">
        <f>F1454+F1460</f>
        <v>936.7</v>
      </c>
      <c r="G1453" s="31">
        <f>G1454+G1460</f>
        <v>936.7</v>
      </c>
      <c r="H1453" s="31">
        <f t="shared" ref="H1453:M1453" si="737">H1454+H1460</f>
        <v>936.7</v>
      </c>
      <c r="I1453" s="62">
        <f t="shared" si="737"/>
        <v>0</v>
      </c>
      <c r="J1453" s="62">
        <f t="shared" si="737"/>
        <v>0</v>
      </c>
      <c r="K1453" s="31">
        <f t="shared" si="737"/>
        <v>0</v>
      </c>
      <c r="L1453" s="31">
        <f t="shared" si="737"/>
        <v>0</v>
      </c>
      <c r="M1453" s="31">
        <f t="shared" si="737"/>
        <v>930.7</v>
      </c>
      <c r="N1453" s="79">
        <f t="shared" si="723"/>
        <v>99.359453400234869</v>
      </c>
    </row>
    <row r="1454" spans="1:15" x14ac:dyDescent="0.25">
      <c r="A1454" s="33" t="s">
        <v>110</v>
      </c>
      <c r="B1454" s="33" t="s">
        <v>1397</v>
      </c>
      <c r="C1454" s="33" t="s">
        <v>62</v>
      </c>
      <c r="D1454" s="33"/>
      <c r="E1454" s="34" t="s">
        <v>636</v>
      </c>
      <c r="F1454" s="35">
        <f t="shared" ref="F1454:M1458" si="738">F1455</f>
        <v>836.7</v>
      </c>
      <c r="G1454" s="35">
        <f t="shared" si="738"/>
        <v>836.7</v>
      </c>
      <c r="H1454" s="35">
        <f t="shared" si="738"/>
        <v>836.7</v>
      </c>
      <c r="I1454" s="63">
        <f t="shared" si="738"/>
        <v>0</v>
      </c>
      <c r="J1454" s="63">
        <f t="shared" si="738"/>
        <v>0</v>
      </c>
      <c r="K1454" s="35">
        <f t="shared" si="738"/>
        <v>0</v>
      </c>
      <c r="L1454" s="35">
        <f t="shared" si="738"/>
        <v>0</v>
      </c>
      <c r="M1454" s="35">
        <f t="shared" si="738"/>
        <v>836.7</v>
      </c>
      <c r="N1454" s="78">
        <f t="shared" si="723"/>
        <v>100</v>
      </c>
    </row>
    <row r="1455" spans="1:15" ht="47.25" x14ac:dyDescent="0.25">
      <c r="A1455" s="33" t="s">
        <v>110</v>
      </c>
      <c r="B1455" s="33" t="s">
        <v>1397</v>
      </c>
      <c r="C1455" s="33" t="s">
        <v>66</v>
      </c>
      <c r="D1455" s="33"/>
      <c r="E1455" s="34" t="s">
        <v>643</v>
      </c>
      <c r="F1455" s="35">
        <f t="shared" si="738"/>
        <v>836.7</v>
      </c>
      <c r="G1455" s="35">
        <f t="shared" si="738"/>
        <v>836.7</v>
      </c>
      <c r="H1455" s="35">
        <f t="shared" si="738"/>
        <v>836.7</v>
      </c>
      <c r="I1455" s="63">
        <f t="shared" si="738"/>
        <v>0</v>
      </c>
      <c r="J1455" s="63">
        <f t="shared" si="738"/>
        <v>0</v>
      </c>
      <c r="K1455" s="35">
        <f t="shared" si="738"/>
        <v>0</v>
      </c>
      <c r="L1455" s="35">
        <f t="shared" si="738"/>
        <v>0</v>
      </c>
      <c r="M1455" s="35">
        <f t="shared" si="738"/>
        <v>836.7</v>
      </c>
      <c r="N1455" s="78">
        <f t="shared" si="723"/>
        <v>100</v>
      </c>
    </row>
    <row r="1456" spans="1:15" ht="31.5" x14ac:dyDescent="0.25">
      <c r="A1456" s="33" t="s">
        <v>110</v>
      </c>
      <c r="B1456" s="33" t="s">
        <v>1397</v>
      </c>
      <c r="C1456" s="33" t="s">
        <v>67</v>
      </c>
      <c r="D1456" s="33"/>
      <c r="E1456" s="34" t="s">
        <v>644</v>
      </c>
      <c r="F1456" s="35">
        <f t="shared" si="738"/>
        <v>836.7</v>
      </c>
      <c r="G1456" s="35">
        <f t="shared" si="738"/>
        <v>836.7</v>
      </c>
      <c r="H1456" s="35">
        <f t="shared" si="738"/>
        <v>836.7</v>
      </c>
      <c r="I1456" s="63">
        <f t="shared" si="738"/>
        <v>0</v>
      </c>
      <c r="J1456" s="63">
        <f t="shared" si="738"/>
        <v>0</v>
      </c>
      <c r="K1456" s="35">
        <f t="shared" si="738"/>
        <v>0</v>
      </c>
      <c r="L1456" s="35">
        <f t="shared" si="738"/>
        <v>0</v>
      </c>
      <c r="M1456" s="35">
        <f t="shared" si="738"/>
        <v>836.7</v>
      </c>
      <c r="N1456" s="78">
        <f t="shared" si="723"/>
        <v>100</v>
      </c>
    </row>
    <row r="1457" spans="1:14" ht="63" x14ac:dyDescent="0.25">
      <c r="A1457" s="33" t="s">
        <v>110</v>
      </c>
      <c r="B1457" s="33" t="s">
        <v>1397</v>
      </c>
      <c r="C1457" s="33" t="s">
        <v>174</v>
      </c>
      <c r="D1457" s="33"/>
      <c r="E1457" s="34" t="s">
        <v>646</v>
      </c>
      <c r="F1457" s="35">
        <f t="shared" si="738"/>
        <v>836.7</v>
      </c>
      <c r="G1457" s="35">
        <f t="shared" si="738"/>
        <v>836.7</v>
      </c>
      <c r="H1457" s="35">
        <f t="shared" si="738"/>
        <v>836.7</v>
      </c>
      <c r="I1457" s="63">
        <f t="shared" si="738"/>
        <v>0</v>
      </c>
      <c r="J1457" s="63">
        <f t="shared" si="738"/>
        <v>0</v>
      </c>
      <c r="K1457" s="35">
        <f t="shared" si="738"/>
        <v>0</v>
      </c>
      <c r="L1457" s="35">
        <f t="shared" si="738"/>
        <v>0</v>
      </c>
      <c r="M1457" s="35">
        <f t="shared" si="738"/>
        <v>836.7</v>
      </c>
      <c r="N1457" s="78">
        <f t="shared" si="723"/>
        <v>100</v>
      </c>
    </row>
    <row r="1458" spans="1:14" ht="31.5" x14ac:dyDescent="0.25">
      <c r="A1458" s="33" t="s">
        <v>110</v>
      </c>
      <c r="B1458" s="33" t="s">
        <v>1397</v>
      </c>
      <c r="C1458" s="33" t="s">
        <v>174</v>
      </c>
      <c r="D1458" s="33" t="s">
        <v>18</v>
      </c>
      <c r="E1458" s="34" t="s">
        <v>552</v>
      </c>
      <c r="F1458" s="35">
        <f t="shared" si="738"/>
        <v>836.7</v>
      </c>
      <c r="G1458" s="35">
        <f t="shared" si="738"/>
        <v>836.7</v>
      </c>
      <c r="H1458" s="35">
        <f t="shared" si="738"/>
        <v>836.7</v>
      </c>
      <c r="I1458" s="63">
        <f t="shared" si="738"/>
        <v>0</v>
      </c>
      <c r="J1458" s="63">
        <f t="shared" si="738"/>
        <v>0</v>
      </c>
      <c r="K1458" s="35">
        <f t="shared" si="738"/>
        <v>0</v>
      </c>
      <c r="L1458" s="35">
        <f t="shared" si="738"/>
        <v>0</v>
      </c>
      <c r="M1458" s="35">
        <f t="shared" si="738"/>
        <v>836.7</v>
      </c>
      <c r="N1458" s="78">
        <f t="shared" si="723"/>
        <v>100</v>
      </c>
    </row>
    <row r="1459" spans="1:14" ht="47.25" x14ac:dyDescent="0.25">
      <c r="A1459" s="33" t="s">
        <v>110</v>
      </c>
      <c r="B1459" s="33" t="s">
        <v>1397</v>
      </c>
      <c r="C1459" s="33" t="s">
        <v>174</v>
      </c>
      <c r="D1459" s="33" t="s">
        <v>14</v>
      </c>
      <c r="E1459" s="34" t="s">
        <v>555</v>
      </c>
      <c r="F1459" s="35">
        <v>836.7</v>
      </c>
      <c r="G1459" s="35">
        <v>836.7</v>
      </c>
      <c r="H1459" s="35">
        <v>836.7</v>
      </c>
      <c r="I1459" s="63">
        <v>0</v>
      </c>
      <c r="J1459" s="63">
        <v>0</v>
      </c>
      <c r="K1459" s="35">
        <v>0</v>
      </c>
      <c r="L1459" s="35">
        <v>0</v>
      </c>
      <c r="M1459" s="35">
        <v>836.7</v>
      </c>
      <c r="N1459" s="78">
        <f t="shared" si="723"/>
        <v>100</v>
      </c>
    </row>
    <row r="1460" spans="1:14" ht="47.25" x14ac:dyDescent="0.25">
      <c r="A1460" s="33" t="s">
        <v>110</v>
      </c>
      <c r="B1460" s="33" t="s">
        <v>1397</v>
      </c>
      <c r="C1460" s="33" t="s">
        <v>42</v>
      </c>
      <c r="D1460" s="33"/>
      <c r="E1460" s="34" t="s">
        <v>647</v>
      </c>
      <c r="F1460" s="35">
        <f t="shared" ref="F1460:M1464" si="739">F1461</f>
        <v>100</v>
      </c>
      <c r="G1460" s="35">
        <f t="shared" si="739"/>
        <v>100</v>
      </c>
      <c r="H1460" s="35">
        <f t="shared" si="739"/>
        <v>100</v>
      </c>
      <c r="I1460" s="63">
        <f t="shared" si="739"/>
        <v>0</v>
      </c>
      <c r="J1460" s="63">
        <f t="shared" si="739"/>
        <v>0</v>
      </c>
      <c r="K1460" s="35">
        <f t="shared" si="739"/>
        <v>0</v>
      </c>
      <c r="L1460" s="35">
        <f t="shared" si="739"/>
        <v>0</v>
      </c>
      <c r="M1460" s="35">
        <f t="shared" si="739"/>
        <v>94</v>
      </c>
      <c r="N1460" s="78">
        <f t="shared" si="723"/>
        <v>94</v>
      </c>
    </row>
    <row r="1461" spans="1:14" ht="31.5" x14ac:dyDescent="0.25">
      <c r="A1461" s="33" t="s">
        <v>110</v>
      </c>
      <c r="B1461" s="33" t="s">
        <v>1397</v>
      </c>
      <c r="C1461" s="33" t="s">
        <v>68</v>
      </c>
      <c r="D1461" s="33"/>
      <c r="E1461" s="34" t="s">
        <v>665</v>
      </c>
      <c r="F1461" s="35">
        <f t="shared" si="739"/>
        <v>100</v>
      </c>
      <c r="G1461" s="35">
        <f t="shared" si="739"/>
        <v>100</v>
      </c>
      <c r="H1461" s="35">
        <f t="shared" si="739"/>
        <v>100</v>
      </c>
      <c r="I1461" s="63">
        <f t="shared" si="739"/>
        <v>0</v>
      </c>
      <c r="J1461" s="63">
        <f t="shared" si="739"/>
        <v>0</v>
      </c>
      <c r="K1461" s="35">
        <f t="shared" si="739"/>
        <v>0</v>
      </c>
      <c r="L1461" s="35">
        <f t="shared" si="739"/>
        <v>0</v>
      </c>
      <c r="M1461" s="35">
        <f t="shared" si="739"/>
        <v>94</v>
      </c>
      <c r="N1461" s="78">
        <f t="shared" si="723"/>
        <v>94</v>
      </c>
    </row>
    <row r="1462" spans="1:14" ht="47.25" x14ac:dyDescent="0.25">
      <c r="A1462" s="33" t="s">
        <v>110</v>
      </c>
      <c r="B1462" s="33" t="s">
        <v>1397</v>
      </c>
      <c r="C1462" s="33" t="s">
        <v>176</v>
      </c>
      <c r="D1462" s="33"/>
      <c r="E1462" s="34" t="s">
        <v>1230</v>
      </c>
      <c r="F1462" s="35">
        <f t="shared" si="739"/>
        <v>100</v>
      </c>
      <c r="G1462" s="35">
        <f t="shared" si="739"/>
        <v>100</v>
      </c>
      <c r="H1462" s="35">
        <f t="shared" si="739"/>
        <v>100</v>
      </c>
      <c r="I1462" s="63">
        <f t="shared" si="739"/>
        <v>0</v>
      </c>
      <c r="J1462" s="63">
        <f t="shared" si="739"/>
        <v>0</v>
      </c>
      <c r="K1462" s="35">
        <f t="shared" si="739"/>
        <v>0</v>
      </c>
      <c r="L1462" s="35">
        <f t="shared" si="739"/>
        <v>0</v>
      </c>
      <c r="M1462" s="35">
        <f t="shared" si="739"/>
        <v>94</v>
      </c>
      <c r="N1462" s="78">
        <f t="shared" si="723"/>
        <v>94</v>
      </c>
    </row>
    <row r="1463" spans="1:14" ht="31.5" x14ac:dyDescent="0.25">
      <c r="A1463" s="33" t="s">
        <v>110</v>
      </c>
      <c r="B1463" s="33" t="s">
        <v>1397</v>
      </c>
      <c r="C1463" s="33" t="s">
        <v>175</v>
      </c>
      <c r="D1463" s="33"/>
      <c r="E1463" s="34" t="s">
        <v>671</v>
      </c>
      <c r="F1463" s="35">
        <f t="shared" si="739"/>
        <v>100</v>
      </c>
      <c r="G1463" s="35">
        <f t="shared" si="739"/>
        <v>100</v>
      </c>
      <c r="H1463" s="35">
        <f t="shared" si="739"/>
        <v>100</v>
      </c>
      <c r="I1463" s="63">
        <f t="shared" si="739"/>
        <v>0</v>
      </c>
      <c r="J1463" s="63">
        <f t="shared" si="739"/>
        <v>0</v>
      </c>
      <c r="K1463" s="35">
        <f t="shared" si="739"/>
        <v>0</v>
      </c>
      <c r="L1463" s="35">
        <f t="shared" si="739"/>
        <v>0</v>
      </c>
      <c r="M1463" s="35">
        <f t="shared" si="739"/>
        <v>94</v>
      </c>
      <c r="N1463" s="78">
        <f t="shared" si="723"/>
        <v>94</v>
      </c>
    </row>
    <row r="1464" spans="1:14" ht="31.5" x14ac:dyDescent="0.25">
      <c r="A1464" s="33" t="s">
        <v>110</v>
      </c>
      <c r="B1464" s="33" t="s">
        <v>1397</v>
      </c>
      <c r="C1464" s="33" t="s">
        <v>175</v>
      </c>
      <c r="D1464" s="33" t="s">
        <v>1111</v>
      </c>
      <c r="E1464" s="34" t="s">
        <v>542</v>
      </c>
      <c r="F1464" s="35">
        <f t="shared" si="739"/>
        <v>100</v>
      </c>
      <c r="G1464" s="35">
        <f t="shared" si="739"/>
        <v>100</v>
      </c>
      <c r="H1464" s="35">
        <f t="shared" si="739"/>
        <v>100</v>
      </c>
      <c r="I1464" s="63">
        <f t="shared" si="739"/>
        <v>0</v>
      </c>
      <c r="J1464" s="63">
        <f t="shared" si="739"/>
        <v>0</v>
      </c>
      <c r="K1464" s="35">
        <f t="shared" si="739"/>
        <v>0</v>
      </c>
      <c r="L1464" s="35">
        <f t="shared" si="739"/>
        <v>0</v>
      </c>
      <c r="M1464" s="35">
        <f t="shared" si="739"/>
        <v>94</v>
      </c>
      <c r="N1464" s="78">
        <f t="shared" si="723"/>
        <v>94</v>
      </c>
    </row>
    <row r="1465" spans="1:14" ht="31.5" x14ac:dyDescent="0.25">
      <c r="A1465" s="33" t="s">
        <v>110</v>
      </c>
      <c r="B1465" s="33" t="s">
        <v>1397</v>
      </c>
      <c r="C1465" s="33" t="s">
        <v>175</v>
      </c>
      <c r="D1465" s="33" t="s">
        <v>1112</v>
      </c>
      <c r="E1465" s="34" t="s">
        <v>543</v>
      </c>
      <c r="F1465" s="35">
        <v>100</v>
      </c>
      <c r="G1465" s="35">
        <v>100</v>
      </c>
      <c r="H1465" s="35">
        <v>100</v>
      </c>
      <c r="I1465" s="63">
        <v>0</v>
      </c>
      <c r="J1465" s="63">
        <v>0</v>
      </c>
      <c r="K1465" s="35">
        <v>0</v>
      </c>
      <c r="L1465" s="35">
        <v>0</v>
      </c>
      <c r="M1465" s="35">
        <v>94</v>
      </c>
      <c r="N1465" s="78">
        <f t="shared" si="723"/>
        <v>94</v>
      </c>
    </row>
    <row r="1466" spans="1:14" s="22" customFormat="1" x14ac:dyDescent="0.25">
      <c r="A1466" s="25" t="s">
        <v>110</v>
      </c>
      <c r="B1466" s="25" t="s">
        <v>1131</v>
      </c>
      <c r="C1466" s="25"/>
      <c r="D1466" s="25"/>
      <c r="E1466" s="26" t="s">
        <v>504</v>
      </c>
      <c r="F1466" s="27">
        <f t="shared" ref="F1466:M1472" si="740">F1467</f>
        <v>157.80000000000001</v>
      </c>
      <c r="G1466" s="27">
        <f t="shared" si="740"/>
        <v>1267.8</v>
      </c>
      <c r="H1466" s="27">
        <f t="shared" si="740"/>
        <v>846.22199999999998</v>
      </c>
      <c r="I1466" s="61">
        <f t="shared" si="740"/>
        <v>0</v>
      </c>
      <c r="J1466" s="61">
        <f t="shared" si="740"/>
        <v>0</v>
      </c>
      <c r="K1466" s="27">
        <f t="shared" si="740"/>
        <v>0</v>
      </c>
      <c r="L1466" s="27">
        <f t="shared" si="740"/>
        <v>0</v>
      </c>
      <c r="M1466" s="27">
        <f t="shared" si="740"/>
        <v>1266.222</v>
      </c>
      <c r="N1466" s="78">
        <f t="shared" si="723"/>
        <v>99.875532418362525</v>
      </c>
    </row>
    <row r="1467" spans="1:14" s="32" customFormat="1" x14ac:dyDescent="0.25">
      <c r="A1467" s="29" t="s">
        <v>110</v>
      </c>
      <c r="B1467" s="29" t="s">
        <v>1399</v>
      </c>
      <c r="C1467" s="29"/>
      <c r="D1467" s="29"/>
      <c r="E1467" s="30" t="s">
        <v>531</v>
      </c>
      <c r="F1467" s="31">
        <f>F1468+F1474</f>
        <v>157.80000000000001</v>
      </c>
      <c r="G1467" s="31">
        <f>G1468+G1474</f>
        <v>1267.8</v>
      </c>
      <c r="H1467" s="31">
        <f t="shared" ref="H1467:M1467" si="741">H1468+H1474</f>
        <v>846.22199999999998</v>
      </c>
      <c r="I1467" s="62">
        <f t="shared" si="741"/>
        <v>0</v>
      </c>
      <c r="J1467" s="62">
        <f t="shared" si="741"/>
        <v>0</v>
      </c>
      <c r="K1467" s="31">
        <f t="shared" si="741"/>
        <v>0</v>
      </c>
      <c r="L1467" s="31">
        <f t="shared" si="741"/>
        <v>0</v>
      </c>
      <c r="M1467" s="31">
        <f t="shared" si="741"/>
        <v>1266.222</v>
      </c>
      <c r="N1467" s="79">
        <f t="shared" si="723"/>
        <v>99.875532418362525</v>
      </c>
    </row>
    <row r="1468" spans="1:14" x14ac:dyDescent="0.25">
      <c r="A1468" s="33" t="s">
        <v>110</v>
      </c>
      <c r="B1468" s="33" t="s">
        <v>1399</v>
      </c>
      <c r="C1468" s="33" t="s">
        <v>37</v>
      </c>
      <c r="D1468" s="33"/>
      <c r="E1468" s="34" t="s">
        <v>609</v>
      </c>
      <c r="F1468" s="35">
        <f t="shared" si="740"/>
        <v>157.80000000000001</v>
      </c>
      <c r="G1468" s="35">
        <f t="shared" si="740"/>
        <v>157.80000000000001</v>
      </c>
      <c r="H1468" s="35">
        <f t="shared" si="740"/>
        <v>96.221999999999994</v>
      </c>
      <c r="I1468" s="63">
        <f t="shared" si="740"/>
        <v>0</v>
      </c>
      <c r="J1468" s="63">
        <f t="shared" si="740"/>
        <v>0</v>
      </c>
      <c r="K1468" s="35">
        <f t="shared" si="740"/>
        <v>0</v>
      </c>
      <c r="L1468" s="35">
        <f t="shared" si="740"/>
        <v>0</v>
      </c>
      <c r="M1468" s="35">
        <f t="shared" si="740"/>
        <v>156.22200000000001</v>
      </c>
      <c r="N1468" s="78">
        <f t="shared" si="723"/>
        <v>99</v>
      </c>
    </row>
    <row r="1469" spans="1:14" ht="31.5" x14ac:dyDescent="0.25">
      <c r="A1469" s="33" t="s">
        <v>110</v>
      </c>
      <c r="B1469" s="33" t="s">
        <v>1399</v>
      </c>
      <c r="C1469" s="33" t="s">
        <v>89</v>
      </c>
      <c r="D1469" s="33"/>
      <c r="E1469" s="34" t="s">
        <v>610</v>
      </c>
      <c r="F1469" s="35">
        <f t="shared" si="740"/>
        <v>157.80000000000001</v>
      </c>
      <c r="G1469" s="35">
        <f t="shared" si="740"/>
        <v>157.80000000000001</v>
      </c>
      <c r="H1469" s="35">
        <f t="shared" si="740"/>
        <v>96.221999999999994</v>
      </c>
      <c r="I1469" s="63">
        <f t="shared" si="740"/>
        <v>0</v>
      </c>
      <c r="J1469" s="63">
        <f t="shared" si="740"/>
        <v>0</v>
      </c>
      <c r="K1469" s="35">
        <f t="shared" si="740"/>
        <v>0</v>
      </c>
      <c r="L1469" s="35">
        <f t="shared" si="740"/>
        <v>0</v>
      </c>
      <c r="M1469" s="35">
        <f t="shared" si="740"/>
        <v>156.22200000000001</v>
      </c>
      <c r="N1469" s="78">
        <f t="shared" si="723"/>
        <v>99</v>
      </c>
    </row>
    <row r="1470" spans="1:14" ht="31.5" x14ac:dyDescent="0.25">
      <c r="A1470" s="33" t="s">
        <v>110</v>
      </c>
      <c r="B1470" s="33" t="s">
        <v>1399</v>
      </c>
      <c r="C1470" s="33" t="s">
        <v>90</v>
      </c>
      <c r="D1470" s="33"/>
      <c r="E1470" s="34" t="s">
        <v>611</v>
      </c>
      <c r="F1470" s="35">
        <f t="shared" si="740"/>
        <v>157.80000000000001</v>
      </c>
      <c r="G1470" s="35">
        <f t="shared" si="740"/>
        <v>157.80000000000001</v>
      </c>
      <c r="H1470" s="35">
        <f t="shared" si="740"/>
        <v>96.221999999999994</v>
      </c>
      <c r="I1470" s="63">
        <f t="shared" si="740"/>
        <v>0</v>
      </c>
      <c r="J1470" s="63">
        <f t="shared" si="740"/>
        <v>0</v>
      </c>
      <c r="K1470" s="35">
        <f t="shared" si="740"/>
        <v>0</v>
      </c>
      <c r="L1470" s="35">
        <f t="shared" si="740"/>
        <v>0</v>
      </c>
      <c r="M1470" s="35">
        <f t="shared" si="740"/>
        <v>156.22200000000001</v>
      </c>
      <c r="N1470" s="78">
        <f t="shared" si="723"/>
        <v>99</v>
      </c>
    </row>
    <row r="1471" spans="1:14" ht="47.25" x14ac:dyDescent="0.25">
      <c r="A1471" s="33" t="s">
        <v>110</v>
      </c>
      <c r="B1471" s="33" t="s">
        <v>1399</v>
      </c>
      <c r="C1471" s="33" t="s">
        <v>77</v>
      </c>
      <c r="D1471" s="33"/>
      <c r="E1471" s="34" t="s">
        <v>614</v>
      </c>
      <c r="F1471" s="35">
        <f t="shared" si="740"/>
        <v>157.80000000000001</v>
      </c>
      <c r="G1471" s="35">
        <f t="shared" si="740"/>
        <v>157.80000000000001</v>
      </c>
      <c r="H1471" s="35">
        <f t="shared" si="740"/>
        <v>96.221999999999994</v>
      </c>
      <c r="I1471" s="63">
        <f t="shared" si="740"/>
        <v>0</v>
      </c>
      <c r="J1471" s="63">
        <f t="shared" si="740"/>
        <v>0</v>
      </c>
      <c r="K1471" s="35">
        <f t="shared" si="740"/>
        <v>0</v>
      </c>
      <c r="L1471" s="35">
        <f t="shared" si="740"/>
        <v>0</v>
      </c>
      <c r="M1471" s="35">
        <f t="shared" si="740"/>
        <v>156.22200000000001</v>
      </c>
      <c r="N1471" s="78">
        <f t="shared" si="723"/>
        <v>99</v>
      </c>
    </row>
    <row r="1472" spans="1:14" ht="31.5" x14ac:dyDescent="0.25">
      <c r="A1472" s="33" t="s">
        <v>110</v>
      </c>
      <c r="B1472" s="33" t="s">
        <v>1399</v>
      </c>
      <c r="C1472" s="33" t="s">
        <v>77</v>
      </c>
      <c r="D1472" s="33" t="s">
        <v>1111</v>
      </c>
      <c r="E1472" s="34" t="s">
        <v>542</v>
      </c>
      <c r="F1472" s="35">
        <f t="shared" si="740"/>
        <v>157.80000000000001</v>
      </c>
      <c r="G1472" s="35">
        <f t="shared" si="740"/>
        <v>157.80000000000001</v>
      </c>
      <c r="H1472" s="35">
        <f t="shared" si="740"/>
        <v>96.221999999999994</v>
      </c>
      <c r="I1472" s="63">
        <f t="shared" si="740"/>
        <v>0</v>
      </c>
      <c r="J1472" s="63">
        <f t="shared" si="740"/>
        <v>0</v>
      </c>
      <c r="K1472" s="35">
        <f t="shared" si="740"/>
        <v>0</v>
      </c>
      <c r="L1472" s="35">
        <f t="shared" si="740"/>
        <v>0</v>
      </c>
      <c r="M1472" s="35">
        <f t="shared" si="740"/>
        <v>156.22200000000001</v>
      </c>
      <c r="N1472" s="78">
        <f t="shared" si="723"/>
        <v>99</v>
      </c>
    </row>
    <row r="1473" spans="1:254" ht="31.5" x14ac:dyDescent="0.25">
      <c r="A1473" s="33" t="s">
        <v>110</v>
      </c>
      <c r="B1473" s="33" t="s">
        <v>1399</v>
      </c>
      <c r="C1473" s="33" t="s">
        <v>77</v>
      </c>
      <c r="D1473" s="33" t="s">
        <v>1112</v>
      </c>
      <c r="E1473" s="34" t="s">
        <v>543</v>
      </c>
      <c r="F1473" s="35">
        <v>157.80000000000001</v>
      </c>
      <c r="G1473" s="35">
        <v>157.80000000000001</v>
      </c>
      <c r="H1473" s="35">
        <v>96.221999999999994</v>
      </c>
      <c r="I1473" s="63">
        <v>0</v>
      </c>
      <c r="J1473" s="63">
        <v>0</v>
      </c>
      <c r="K1473" s="35">
        <v>0</v>
      </c>
      <c r="L1473" s="35">
        <v>0</v>
      </c>
      <c r="M1473" s="35">
        <v>156.22200000000001</v>
      </c>
      <c r="N1473" s="78">
        <f t="shared" si="723"/>
        <v>99</v>
      </c>
    </row>
    <row r="1474" spans="1:254" ht="31.5" x14ac:dyDescent="0.25">
      <c r="A1474" s="33" t="s">
        <v>110</v>
      </c>
      <c r="B1474" s="33" t="s">
        <v>1399</v>
      </c>
      <c r="C1474" s="33" t="s">
        <v>1122</v>
      </c>
      <c r="D1474" s="33"/>
      <c r="E1474" s="34" t="s">
        <v>1885</v>
      </c>
      <c r="F1474" s="35">
        <f>F1475</f>
        <v>0</v>
      </c>
      <c r="G1474" s="35">
        <f t="shared" ref="G1474" si="742">G1475</f>
        <v>1110</v>
      </c>
      <c r="H1474" s="35">
        <f t="shared" ref="H1474:M1474" si="743">H1475</f>
        <v>750</v>
      </c>
      <c r="I1474" s="63">
        <f t="shared" si="743"/>
        <v>0</v>
      </c>
      <c r="J1474" s="63">
        <f t="shared" si="743"/>
        <v>0</v>
      </c>
      <c r="K1474" s="35">
        <f t="shared" si="743"/>
        <v>0</v>
      </c>
      <c r="L1474" s="35">
        <f t="shared" si="743"/>
        <v>0</v>
      </c>
      <c r="M1474" s="35">
        <f t="shared" si="743"/>
        <v>1110</v>
      </c>
      <c r="N1474" s="78">
        <f t="shared" si="723"/>
        <v>100</v>
      </c>
    </row>
    <row r="1475" spans="1:254" ht="47.25" x14ac:dyDescent="0.25">
      <c r="A1475" s="33" t="s">
        <v>110</v>
      </c>
      <c r="B1475" s="33" t="s">
        <v>1399</v>
      </c>
      <c r="C1475" s="33" t="s">
        <v>405</v>
      </c>
      <c r="D1475" s="33"/>
      <c r="E1475" s="34" t="s">
        <v>1174</v>
      </c>
      <c r="F1475" s="35">
        <f>F1476+F1478</f>
        <v>0</v>
      </c>
      <c r="G1475" s="35">
        <f>G1476+G1478</f>
        <v>1110</v>
      </c>
      <c r="H1475" s="35">
        <f t="shared" ref="H1475:M1475" si="744">H1476+H1478</f>
        <v>750</v>
      </c>
      <c r="I1475" s="63">
        <f t="shared" si="744"/>
        <v>0</v>
      </c>
      <c r="J1475" s="63">
        <f t="shared" si="744"/>
        <v>0</v>
      </c>
      <c r="K1475" s="35">
        <f t="shared" si="744"/>
        <v>0</v>
      </c>
      <c r="L1475" s="35">
        <f t="shared" si="744"/>
        <v>0</v>
      </c>
      <c r="M1475" s="35">
        <f t="shared" si="744"/>
        <v>1110</v>
      </c>
      <c r="N1475" s="78">
        <f t="shared" si="723"/>
        <v>100</v>
      </c>
    </row>
    <row r="1476" spans="1:254" ht="31.5" x14ac:dyDescent="0.25">
      <c r="A1476" s="33" t="s">
        <v>110</v>
      </c>
      <c r="B1476" s="33" t="s">
        <v>1399</v>
      </c>
      <c r="C1476" s="33" t="s">
        <v>405</v>
      </c>
      <c r="D1476" s="33" t="s">
        <v>1111</v>
      </c>
      <c r="E1476" s="34" t="s">
        <v>542</v>
      </c>
      <c r="F1476" s="35">
        <f>F1477</f>
        <v>0</v>
      </c>
      <c r="G1476" s="35">
        <f t="shared" ref="G1476" si="745">G1477</f>
        <v>1055.0999999999999</v>
      </c>
      <c r="H1476" s="35">
        <f t="shared" ref="H1476:M1476" si="746">H1477</f>
        <v>700</v>
      </c>
      <c r="I1476" s="63">
        <f t="shared" si="746"/>
        <v>0</v>
      </c>
      <c r="J1476" s="63">
        <f t="shared" si="746"/>
        <v>0</v>
      </c>
      <c r="K1476" s="35">
        <f t="shared" si="746"/>
        <v>0</v>
      </c>
      <c r="L1476" s="35">
        <f t="shared" si="746"/>
        <v>0</v>
      </c>
      <c r="M1476" s="35">
        <f t="shared" si="746"/>
        <v>1055.0999999999999</v>
      </c>
      <c r="N1476" s="78">
        <f t="shared" si="723"/>
        <v>100</v>
      </c>
    </row>
    <row r="1477" spans="1:254" ht="31.5" x14ac:dyDescent="0.25">
      <c r="A1477" s="33" t="s">
        <v>110</v>
      </c>
      <c r="B1477" s="33" t="s">
        <v>1399</v>
      </c>
      <c r="C1477" s="33" t="s">
        <v>405</v>
      </c>
      <c r="D1477" s="33" t="s">
        <v>1112</v>
      </c>
      <c r="E1477" s="34" t="s">
        <v>543</v>
      </c>
      <c r="F1477" s="35">
        <v>0</v>
      </c>
      <c r="G1477" s="35">
        <v>1055.0999999999999</v>
      </c>
      <c r="H1477" s="35">
        <v>700</v>
      </c>
      <c r="I1477" s="63">
        <v>0</v>
      </c>
      <c r="J1477" s="63">
        <v>0</v>
      </c>
      <c r="K1477" s="35">
        <v>0</v>
      </c>
      <c r="L1477" s="35">
        <v>0</v>
      </c>
      <c r="M1477" s="35">
        <v>1055.0999999999999</v>
      </c>
      <c r="N1477" s="78">
        <f t="shared" si="723"/>
        <v>100</v>
      </c>
    </row>
    <row r="1478" spans="1:254" ht="31.5" x14ac:dyDescent="0.25">
      <c r="A1478" s="33" t="s">
        <v>110</v>
      </c>
      <c r="B1478" s="33" t="s">
        <v>1399</v>
      </c>
      <c r="C1478" s="33" t="s">
        <v>405</v>
      </c>
      <c r="D1478" s="33" t="s">
        <v>18</v>
      </c>
      <c r="E1478" s="34" t="s">
        <v>552</v>
      </c>
      <c r="F1478" s="35">
        <f>F1479</f>
        <v>0</v>
      </c>
      <c r="G1478" s="35">
        <f t="shared" ref="G1478" si="747">G1479</f>
        <v>54.9</v>
      </c>
      <c r="H1478" s="35">
        <f t="shared" ref="H1478:M1478" si="748">H1479</f>
        <v>50</v>
      </c>
      <c r="I1478" s="63">
        <f t="shared" si="748"/>
        <v>0</v>
      </c>
      <c r="J1478" s="63">
        <f t="shared" si="748"/>
        <v>0</v>
      </c>
      <c r="K1478" s="35">
        <f t="shared" si="748"/>
        <v>0</v>
      </c>
      <c r="L1478" s="35">
        <f t="shared" si="748"/>
        <v>0</v>
      </c>
      <c r="M1478" s="35">
        <f t="shared" si="748"/>
        <v>54.9</v>
      </c>
      <c r="N1478" s="78">
        <f t="shared" si="723"/>
        <v>100</v>
      </c>
    </row>
    <row r="1479" spans="1:254" ht="47.25" x14ac:dyDescent="0.25">
      <c r="A1479" s="33" t="s">
        <v>110</v>
      </c>
      <c r="B1479" s="33" t="s">
        <v>1399</v>
      </c>
      <c r="C1479" s="33" t="s">
        <v>405</v>
      </c>
      <c r="D1479" s="33" t="s">
        <v>14</v>
      </c>
      <c r="E1479" s="34" t="s">
        <v>555</v>
      </c>
      <c r="F1479" s="35">
        <v>0</v>
      </c>
      <c r="G1479" s="35">
        <v>54.9</v>
      </c>
      <c r="H1479" s="35">
        <v>50</v>
      </c>
      <c r="I1479" s="63">
        <v>0</v>
      </c>
      <c r="J1479" s="63">
        <v>0</v>
      </c>
      <c r="K1479" s="35">
        <v>0</v>
      </c>
      <c r="L1479" s="35">
        <v>0</v>
      </c>
      <c r="M1479" s="35">
        <v>54.9</v>
      </c>
      <c r="N1479" s="78">
        <f t="shared" si="723"/>
        <v>100</v>
      </c>
    </row>
    <row r="1480" spans="1:254" x14ac:dyDescent="0.25">
      <c r="A1480" s="25" t="s">
        <v>110</v>
      </c>
      <c r="B1480" s="25" t="s">
        <v>23</v>
      </c>
      <c r="C1480" s="25"/>
      <c r="D1480" s="25"/>
      <c r="E1480" s="26" t="s">
        <v>505</v>
      </c>
      <c r="F1480" s="35">
        <f t="shared" ref="F1480:G1486" si="749">F1481</f>
        <v>232.8</v>
      </c>
      <c r="G1480" s="27">
        <f t="shared" si="749"/>
        <v>608.07999999999993</v>
      </c>
      <c r="H1480" s="27">
        <f t="shared" ref="H1480:M1486" si="750">H1481</f>
        <v>232.8</v>
      </c>
      <c r="I1480" s="61">
        <f t="shared" si="750"/>
        <v>0</v>
      </c>
      <c r="J1480" s="61">
        <f t="shared" si="750"/>
        <v>0</v>
      </c>
      <c r="K1480" s="27">
        <f t="shared" si="750"/>
        <v>0</v>
      </c>
      <c r="L1480" s="27">
        <f t="shared" si="750"/>
        <v>0</v>
      </c>
      <c r="M1480" s="27">
        <f t="shared" si="750"/>
        <v>607.93599999999992</v>
      </c>
      <c r="N1480" s="78">
        <f t="shared" si="723"/>
        <v>99.976318905407183</v>
      </c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  <c r="CC1480" s="22"/>
      <c r="CD1480" s="22"/>
      <c r="CE1480" s="22"/>
      <c r="CF1480" s="22"/>
      <c r="CG1480" s="22"/>
      <c r="CH1480" s="22"/>
      <c r="CI1480" s="22"/>
      <c r="CJ1480" s="22"/>
      <c r="CK1480" s="22"/>
      <c r="CL1480" s="22"/>
      <c r="CM1480" s="22"/>
      <c r="CN1480" s="22"/>
      <c r="CO1480" s="22"/>
      <c r="CP1480" s="22"/>
      <c r="CQ1480" s="22"/>
      <c r="CR1480" s="22"/>
      <c r="CS1480" s="22"/>
      <c r="CT1480" s="22"/>
      <c r="CU1480" s="22"/>
      <c r="CV1480" s="22"/>
      <c r="CW1480" s="22"/>
      <c r="CX1480" s="22"/>
      <c r="CY1480" s="22"/>
      <c r="CZ1480" s="22"/>
      <c r="DA1480" s="22"/>
      <c r="DB1480" s="22"/>
      <c r="DC1480" s="22"/>
      <c r="DD1480" s="22"/>
      <c r="DE1480" s="22"/>
      <c r="DF1480" s="22"/>
      <c r="DG1480" s="22"/>
      <c r="DH1480" s="22"/>
      <c r="DI1480" s="22"/>
      <c r="DJ1480" s="22"/>
      <c r="DK1480" s="22"/>
      <c r="DL1480" s="22"/>
      <c r="DM1480" s="22"/>
      <c r="DN1480" s="22"/>
      <c r="DO1480" s="22"/>
      <c r="DP1480" s="22"/>
      <c r="DQ1480" s="22"/>
      <c r="DR1480" s="22"/>
      <c r="DS1480" s="22"/>
      <c r="DT1480" s="22"/>
      <c r="DU1480" s="22"/>
      <c r="DV1480" s="22"/>
      <c r="DW1480" s="22"/>
      <c r="DX1480" s="22"/>
      <c r="DY1480" s="22"/>
      <c r="DZ1480" s="22"/>
      <c r="EA1480" s="22"/>
      <c r="EB1480" s="22"/>
      <c r="EC1480" s="22"/>
      <c r="ED1480" s="22"/>
      <c r="EE1480" s="22"/>
      <c r="EF1480" s="22"/>
      <c r="EG1480" s="22"/>
      <c r="EH1480" s="22"/>
      <c r="EI1480" s="22"/>
      <c r="EJ1480" s="22"/>
      <c r="EK1480" s="22"/>
      <c r="EL1480" s="22"/>
      <c r="EM1480" s="22"/>
      <c r="EN1480" s="22"/>
      <c r="EO1480" s="22"/>
      <c r="EP1480" s="22"/>
      <c r="EQ1480" s="22"/>
      <c r="ER1480" s="22"/>
      <c r="ES1480" s="22"/>
      <c r="ET1480" s="22"/>
      <c r="EU1480" s="22"/>
      <c r="EV1480" s="22"/>
      <c r="EW1480" s="22"/>
      <c r="EX1480" s="22"/>
      <c r="EY1480" s="22"/>
      <c r="EZ1480" s="22"/>
      <c r="FA1480" s="22"/>
      <c r="FB1480" s="22"/>
      <c r="FC1480" s="22"/>
      <c r="FD1480" s="22"/>
      <c r="FE1480" s="22"/>
      <c r="FF1480" s="22"/>
      <c r="FG1480" s="22"/>
      <c r="FH1480" s="22"/>
      <c r="FI1480" s="22"/>
      <c r="FJ1480" s="22"/>
      <c r="FK1480" s="22"/>
      <c r="FL1480" s="22"/>
      <c r="FM1480" s="22"/>
      <c r="FN1480" s="22"/>
      <c r="FO1480" s="22"/>
      <c r="FP1480" s="22"/>
      <c r="FQ1480" s="22"/>
      <c r="FR1480" s="22"/>
      <c r="FS1480" s="22"/>
      <c r="FT1480" s="22"/>
      <c r="FU1480" s="22"/>
      <c r="FV1480" s="22"/>
      <c r="FW1480" s="22"/>
      <c r="FX1480" s="22"/>
      <c r="FY1480" s="22"/>
      <c r="FZ1480" s="22"/>
      <c r="GA1480" s="22"/>
      <c r="GB1480" s="22"/>
      <c r="GC1480" s="22"/>
      <c r="GD1480" s="22"/>
      <c r="GE1480" s="22"/>
      <c r="GF1480" s="22"/>
      <c r="GG1480" s="22"/>
      <c r="GH1480" s="22"/>
      <c r="GI1480" s="22"/>
      <c r="GJ1480" s="22"/>
      <c r="GK1480" s="22"/>
      <c r="GL1480" s="22"/>
      <c r="GM1480" s="22"/>
      <c r="GN1480" s="22"/>
      <c r="GO1480" s="22"/>
      <c r="GP1480" s="22"/>
      <c r="GQ1480" s="22"/>
      <c r="GR1480" s="22"/>
      <c r="GS1480" s="22"/>
      <c r="GT1480" s="22"/>
      <c r="GU1480" s="22"/>
      <c r="GV1480" s="22"/>
      <c r="GW1480" s="22"/>
      <c r="GX1480" s="22"/>
      <c r="GY1480" s="22"/>
      <c r="GZ1480" s="22"/>
      <c r="HA1480" s="22"/>
      <c r="HB1480" s="22"/>
      <c r="HC1480" s="22"/>
      <c r="HD1480" s="22"/>
      <c r="HE1480" s="22"/>
      <c r="HF1480" s="22"/>
      <c r="HG1480" s="22"/>
      <c r="HH1480" s="22"/>
      <c r="HI1480" s="22"/>
      <c r="HJ1480" s="22"/>
      <c r="HK1480" s="22"/>
      <c r="HL1480" s="22"/>
      <c r="HM1480" s="22"/>
      <c r="HN1480" s="22"/>
      <c r="HO1480" s="22"/>
      <c r="HP1480" s="22"/>
      <c r="HQ1480" s="22"/>
      <c r="HR1480" s="22"/>
      <c r="HS1480" s="22"/>
      <c r="HT1480" s="22"/>
      <c r="HU1480" s="22"/>
      <c r="HV1480" s="22"/>
      <c r="HW1480" s="22"/>
      <c r="HX1480" s="22"/>
      <c r="HY1480" s="22"/>
      <c r="HZ1480" s="22"/>
      <c r="IA1480" s="22"/>
      <c r="IB1480" s="22"/>
      <c r="IC1480" s="22"/>
      <c r="ID1480" s="22"/>
      <c r="IE1480" s="22"/>
      <c r="IF1480" s="22"/>
      <c r="IG1480" s="22"/>
      <c r="IH1480" s="22"/>
      <c r="II1480" s="22"/>
      <c r="IJ1480" s="22"/>
      <c r="IK1480" s="22"/>
      <c r="IL1480" s="22"/>
      <c r="IM1480" s="22"/>
      <c r="IN1480" s="22"/>
      <c r="IO1480" s="22"/>
      <c r="IP1480" s="22"/>
      <c r="IQ1480" s="22"/>
      <c r="IR1480" s="22"/>
      <c r="IS1480" s="22"/>
      <c r="IT1480" s="22"/>
    </row>
    <row r="1481" spans="1:254" x14ac:dyDescent="0.25">
      <c r="A1481" s="29" t="s">
        <v>110</v>
      </c>
      <c r="B1481" s="29" t="s">
        <v>1395</v>
      </c>
      <c r="C1481" s="29"/>
      <c r="D1481" s="29"/>
      <c r="E1481" s="30" t="s">
        <v>533</v>
      </c>
      <c r="F1481" s="35">
        <f>F1482+F1488</f>
        <v>232.8</v>
      </c>
      <c r="G1481" s="31">
        <f t="shared" ref="G1481" si="751">G1482+G1488</f>
        <v>608.07999999999993</v>
      </c>
      <c r="H1481" s="31">
        <f t="shared" ref="H1481:M1481" si="752">H1482+H1488</f>
        <v>232.8</v>
      </c>
      <c r="I1481" s="62">
        <f t="shared" si="752"/>
        <v>0</v>
      </c>
      <c r="J1481" s="62">
        <f t="shared" si="752"/>
        <v>0</v>
      </c>
      <c r="K1481" s="31">
        <f t="shared" si="752"/>
        <v>0</v>
      </c>
      <c r="L1481" s="31">
        <f t="shared" si="752"/>
        <v>0</v>
      </c>
      <c r="M1481" s="31">
        <f t="shared" si="752"/>
        <v>607.93599999999992</v>
      </c>
      <c r="N1481" s="79">
        <f t="shared" si="723"/>
        <v>99.976318905407183</v>
      </c>
      <c r="O1481" s="32"/>
      <c r="P1481" s="32"/>
      <c r="Q1481" s="32"/>
      <c r="R1481" s="32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/>
      <c r="AL1481" s="32"/>
      <c r="AM1481" s="32"/>
      <c r="AN1481" s="32"/>
      <c r="AO1481" s="32"/>
      <c r="AP1481" s="32"/>
      <c r="AQ1481" s="32"/>
      <c r="AR1481" s="32"/>
      <c r="AS1481" s="32"/>
      <c r="AT1481" s="32"/>
      <c r="AU1481" s="32"/>
      <c r="AV1481" s="32"/>
      <c r="AW1481" s="32"/>
      <c r="AX1481" s="32"/>
      <c r="AY1481" s="32"/>
      <c r="AZ1481" s="32"/>
      <c r="BA1481" s="32"/>
      <c r="BB1481" s="32"/>
      <c r="BC1481" s="32"/>
      <c r="BD1481" s="32"/>
      <c r="BE1481" s="32"/>
      <c r="BF1481" s="32"/>
      <c r="BG1481" s="32"/>
      <c r="BH1481" s="32"/>
      <c r="BI1481" s="32"/>
      <c r="BJ1481" s="32"/>
      <c r="BK1481" s="32"/>
      <c r="BL1481" s="32"/>
      <c r="BM1481" s="32"/>
      <c r="BN1481" s="32"/>
      <c r="BO1481" s="32"/>
      <c r="BP1481" s="32"/>
      <c r="BQ1481" s="32"/>
      <c r="BR1481" s="32"/>
      <c r="BS1481" s="32"/>
      <c r="BT1481" s="32"/>
      <c r="BU1481" s="32"/>
      <c r="BV1481" s="32"/>
      <c r="BW1481" s="32"/>
      <c r="BX1481" s="32"/>
      <c r="BY1481" s="32"/>
      <c r="BZ1481" s="32"/>
      <c r="CA1481" s="32"/>
      <c r="CB1481" s="32"/>
      <c r="CC1481" s="32"/>
      <c r="CD1481" s="32"/>
      <c r="CE1481" s="32"/>
      <c r="CF1481" s="32"/>
      <c r="CG1481" s="32"/>
      <c r="CH1481" s="32"/>
      <c r="CI1481" s="32"/>
      <c r="CJ1481" s="32"/>
      <c r="CK1481" s="32"/>
      <c r="CL1481" s="32"/>
      <c r="CM1481" s="32"/>
      <c r="CN1481" s="32"/>
      <c r="CO1481" s="32"/>
      <c r="CP1481" s="32"/>
      <c r="CQ1481" s="32"/>
      <c r="CR1481" s="32"/>
      <c r="CS1481" s="32"/>
      <c r="CT1481" s="32"/>
      <c r="CU1481" s="32"/>
      <c r="CV1481" s="32"/>
      <c r="CW1481" s="32"/>
      <c r="CX1481" s="32"/>
      <c r="CY1481" s="32"/>
      <c r="CZ1481" s="32"/>
      <c r="DA1481" s="32"/>
      <c r="DB1481" s="32"/>
      <c r="DC1481" s="32"/>
      <c r="DD1481" s="32"/>
      <c r="DE1481" s="32"/>
      <c r="DF1481" s="32"/>
      <c r="DG1481" s="32"/>
      <c r="DH1481" s="32"/>
      <c r="DI1481" s="32"/>
      <c r="DJ1481" s="32"/>
      <c r="DK1481" s="32"/>
      <c r="DL1481" s="32"/>
      <c r="DM1481" s="32"/>
      <c r="DN1481" s="32"/>
      <c r="DO1481" s="32"/>
      <c r="DP1481" s="32"/>
      <c r="DQ1481" s="32"/>
      <c r="DR1481" s="32"/>
      <c r="DS1481" s="32"/>
      <c r="DT1481" s="32"/>
      <c r="DU1481" s="32"/>
      <c r="DV1481" s="32"/>
      <c r="DW1481" s="32"/>
      <c r="DX1481" s="32"/>
      <c r="DY1481" s="32"/>
      <c r="DZ1481" s="32"/>
      <c r="EA1481" s="32"/>
      <c r="EB1481" s="32"/>
      <c r="EC1481" s="32"/>
      <c r="ED1481" s="32"/>
      <c r="EE1481" s="32"/>
      <c r="EF1481" s="32"/>
      <c r="EG1481" s="32"/>
      <c r="EH1481" s="32"/>
      <c r="EI1481" s="32"/>
      <c r="EJ1481" s="32"/>
      <c r="EK1481" s="32"/>
      <c r="EL1481" s="32"/>
      <c r="EM1481" s="32"/>
      <c r="EN1481" s="32"/>
      <c r="EO1481" s="32"/>
      <c r="EP1481" s="32"/>
      <c r="EQ1481" s="32"/>
      <c r="ER1481" s="32"/>
      <c r="ES1481" s="32"/>
      <c r="ET1481" s="32"/>
      <c r="EU1481" s="32"/>
      <c r="EV1481" s="32"/>
      <c r="EW1481" s="32"/>
      <c r="EX1481" s="32"/>
      <c r="EY1481" s="32"/>
      <c r="EZ1481" s="32"/>
      <c r="FA1481" s="32"/>
      <c r="FB1481" s="32"/>
      <c r="FC1481" s="32"/>
      <c r="FD1481" s="32"/>
      <c r="FE1481" s="32"/>
      <c r="FF1481" s="32"/>
      <c r="FG1481" s="32"/>
      <c r="FH1481" s="32"/>
      <c r="FI1481" s="32"/>
      <c r="FJ1481" s="32"/>
      <c r="FK1481" s="32"/>
      <c r="FL1481" s="32"/>
      <c r="FM1481" s="32"/>
      <c r="FN1481" s="32"/>
      <c r="FO1481" s="32"/>
      <c r="FP1481" s="32"/>
      <c r="FQ1481" s="32"/>
      <c r="FR1481" s="32"/>
      <c r="FS1481" s="32"/>
      <c r="FT1481" s="32"/>
      <c r="FU1481" s="32"/>
      <c r="FV1481" s="32"/>
      <c r="FW1481" s="32"/>
      <c r="FX1481" s="32"/>
      <c r="FY1481" s="32"/>
      <c r="FZ1481" s="32"/>
      <c r="GA1481" s="32"/>
      <c r="GB1481" s="32"/>
      <c r="GC1481" s="32"/>
      <c r="GD1481" s="32"/>
      <c r="GE1481" s="32"/>
      <c r="GF1481" s="32"/>
      <c r="GG1481" s="32"/>
      <c r="GH1481" s="32"/>
      <c r="GI1481" s="32"/>
      <c r="GJ1481" s="32"/>
      <c r="GK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</row>
    <row r="1482" spans="1:254" ht="31.5" x14ac:dyDescent="0.25">
      <c r="A1482" s="33" t="s">
        <v>110</v>
      </c>
      <c r="B1482" s="33" t="s">
        <v>1395</v>
      </c>
      <c r="C1482" s="33" t="s">
        <v>1172</v>
      </c>
      <c r="D1482" s="33"/>
      <c r="E1482" s="34" t="s">
        <v>769</v>
      </c>
      <c r="F1482" s="35">
        <f t="shared" si="749"/>
        <v>232.8</v>
      </c>
      <c r="G1482" s="35">
        <f t="shared" si="749"/>
        <v>232.8</v>
      </c>
      <c r="H1482" s="35">
        <f t="shared" si="750"/>
        <v>232.8</v>
      </c>
      <c r="I1482" s="63">
        <f t="shared" si="750"/>
        <v>0</v>
      </c>
      <c r="J1482" s="63">
        <f t="shared" si="750"/>
        <v>0</v>
      </c>
      <c r="K1482" s="35">
        <f t="shared" si="750"/>
        <v>0</v>
      </c>
      <c r="L1482" s="35">
        <f t="shared" si="750"/>
        <v>0</v>
      </c>
      <c r="M1482" s="35">
        <f t="shared" si="750"/>
        <v>232.65600000000001</v>
      </c>
      <c r="N1482" s="78">
        <f t="shared" ref="N1482:N1545" si="753">M1482/G1482*100</f>
        <v>99.9381443298969</v>
      </c>
    </row>
    <row r="1483" spans="1:254" ht="31.5" x14ac:dyDescent="0.25">
      <c r="A1483" s="33" t="s">
        <v>110</v>
      </c>
      <c r="B1483" s="33" t="s">
        <v>1395</v>
      </c>
      <c r="C1483" s="33" t="s">
        <v>6</v>
      </c>
      <c r="D1483" s="33"/>
      <c r="E1483" s="34" t="s">
        <v>770</v>
      </c>
      <c r="F1483" s="35">
        <f t="shared" si="749"/>
        <v>232.8</v>
      </c>
      <c r="G1483" s="35">
        <f t="shared" si="749"/>
        <v>232.8</v>
      </c>
      <c r="H1483" s="35">
        <f t="shared" si="750"/>
        <v>232.8</v>
      </c>
      <c r="I1483" s="63">
        <f t="shared" si="750"/>
        <v>0</v>
      </c>
      <c r="J1483" s="63">
        <f t="shared" si="750"/>
        <v>0</v>
      </c>
      <c r="K1483" s="35">
        <f t="shared" si="750"/>
        <v>0</v>
      </c>
      <c r="L1483" s="35">
        <f t="shared" si="750"/>
        <v>0</v>
      </c>
      <c r="M1483" s="35">
        <f t="shared" si="750"/>
        <v>232.65600000000001</v>
      </c>
      <c r="N1483" s="78">
        <f t="shared" si="753"/>
        <v>99.9381443298969</v>
      </c>
    </row>
    <row r="1484" spans="1:254" ht="31.5" x14ac:dyDescent="0.25">
      <c r="A1484" s="33" t="s">
        <v>110</v>
      </c>
      <c r="B1484" s="33" t="s">
        <v>1395</v>
      </c>
      <c r="C1484" s="33" t="s">
        <v>1753</v>
      </c>
      <c r="D1484" s="33"/>
      <c r="E1484" s="34" t="s">
        <v>1754</v>
      </c>
      <c r="F1484" s="35">
        <f t="shared" si="749"/>
        <v>232.8</v>
      </c>
      <c r="G1484" s="35">
        <f t="shared" si="749"/>
        <v>232.8</v>
      </c>
      <c r="H1484" s="35">
        <f t="shared" si="750"/>
        <v>232.8</v>
      </c>
      <c r="I1484" s="63">
        <f t="shared" si="750"/>
        <v>0</v>
      </c>
      <c r="J1484" s="63">
        <f t="shared" si="750"/>
        <v>0</v>
      </c>
      <c r="K1484" s="35">
        <f t="shared" si="750"/>
        <v>0</v>
      </c>
      <c r="L1484" s="35">
        <f t="shared" si="750"/>
        <v>0</v>
      </c>
      <c r="M1484" s="35">
        <f t="shared" si="750"/>
        <v>232.65600000000001</v>
      </c>
      <c r="N1484" s="78">
        <f t="shared" si="753"/>
        <v>99.9381443298969</v>
      </c>
    </row>
    <row r="1485" spans="1:254" x14ac:dyDescent="0.25">
      <c r="A1485" s="33" t="s">
        <v>110</v>
      </c>
      <c r="B1485" s="33" t="s">
        <v>1395</v>
      </c>
      <c r="C1485" s="33" t="s">
        <v>1755</v>
      </c>
      <c r="D1485" s="33"/>
      <c r="E1485" s="34" t="s">
        <v>1756</v>
      </c>
      <c r="F1485" s="35">
        <f t="shared" si="749"/>
        <v>232.8</v>
      </c>
      <c r="G1485" s="35">
        <f t="shared" si="749"/>
        <v>232.8</v>
      </c>
      <c r="H1485" s="35">
        <f t="shared" si="750"/>
        <v>232.8</v>
      </c>
      <c r="I1485" s="63">
        <f t="shared" si="750"/>
        <v>0</v>
      </c>
      <c r="J1485" s="63">
        <f t="shared" si="750"/>
        <v>0</v>
      </c>
      <c r="K1485" s="35">
        <f t="shared" si="750"/>
        <v>0</v>
      </c>
      <c r="L1485" s="35">
        <f t="shared" si="750"/>
        <v>0</v>
      </c>
      <c r="M1485" s="35">
        <f t="shared" si="750"/>
        <v>232.65600000000001</v>
      </c>
      <c r="N1485" s="78">
        <f t="shared" si="753"/>
        <v>99.9381443298969</v>
      </c>
    </row>
    <row r="1486" spans="1:254" ht="31.5" x14ac:dyDescent="0.25">
      <c r="A1486" s="33" t="s">
        <v>110</v>
      </c>
      <c r="B1486" s="33" t="s">
        <v>1395</v>
      </c>
      <c r="C1486" s="33" t="s">
        <v>1755</v>
      </c>
      <c r="D1486" s="33" t="s">
        <v>1111</v>
      </c>
      <c r="E1486" s="34" t="s">
        <v>542</v>
      </c>
      <c r="F1486" s="35">
        <f t="shared" si="749"/>
        <v>232.8</v>
      </c>
      <c r="G1486" s="35">
        <f t="shared" si="749"/>
        <v>232.8</v>
      </c>
      <c r="H1486" s="35">
        <f t="shared" si="750"/>
        <v>232.8</v>
      </c>
      <c r="I1486" s="63">
        <f t="shared" si="750"/>
        <v>0</v>
      </c>
      <c r="J1486" s="63">
        <f t="shared" si="750"/>
        <v>0</v>
      </c>
      <c r="K1486" s="35">
        <f t="shared" si="750"/>
        <v>0</v>
      </c>
      <c r="L1486" s="35">
        <f t="shared" si="750"/>
        <v>0</v>
      </c>
      <c r="M1486" s="35">
        <f t="shared" si="750"/>
        <v>232.65600000000001</v>
      </c>
      <c r="N1486" s="78">
        <f t="shared" si="753"/>
        <v>99.9381443298969</v>
      </c>
    </row>
    <row r="1487" spans="1:254" ht="31.5" x14ac:dyDescent="0.25">
      <c r="A1487" s="33" t="s">
        <v>110</v>
      </c>
      <c r="B1487" s="33" t="s">
        <v>1395</v>
      </c>
      <c r="C1487" s="33" t="s">
        <v>1755</v>
      </c>
      <c r="D1487" s="33" t="s">
        <v>1112</v>
      </c>
      <c r="E1487" s="34" t="s">
        <v>543</v>
      </c>
      <c r="F1487" s="35">
        <v>232.8</v>
      </c>
      <c r="G1487" s="35">
        <v>232.8</v>
      </c>
      <c r="H1487" s="35">
        <v>232.8</v>
      </c>
      <c r="I1487" s="63">
        <v>0</v>
      </c>
      <c r="J1487" s="63">
        <v>0</v>
      </c>
      <c r="K1487" s="35">
        <v>0</v>
      </c>
      <c r="L1487" s="35">
        <v>0</v>
      </c>
      <c r="M1487" s="35">
        <v>232.65600000000001</v>
      </c>
      <c r="N1487" s="78">
        <f t="shared" si="753"/>
        <v>99.9381443298969</v>
      </c>
    </row>
    <row r="1488" spans="1:254" ht="31.5" x14ac:dyDescent="0.25">
      <c r="A1488" s="33" t="s">
        <v>110</v>
      </c>
      <c r="B1488" s="33" t="s">
        <v>1395</v>
      </c>
      <c r="C1488" s="33" t="s">
        <v>1122</v>
      </c>
      <c r="D1488" s="33"/>
      <c r="E1488" s="34" t="s">
        <v>1885</v>
      </c>
      <c r="F1488" s="35">
        <f>F1489</f>
        <v>0</v>
      </c>
      <c r="G1488" s="35">
        <f t="shared" ref="G1488:G1491" si="754">G1489</f>
        <v>375.28</v>
      </c>
      <c r="H1488" s="35">
        <f t="shared" ref="H1488:M1490" si="755">H1489</f>
        <v>0</v>
      </c>
      <c r="I1488" s="63">
        <f t="shared" si="755"/>
        <v>0</v>
      </c>
      <c r="J1488" s="63">
        <f t="shared" si="755"/>
        <v>0</v>
      </c>
      <c r="K1488" s="35">
        <f t="shared" si="755"/>
        <v>0</v>
      </c>
      <c r="L1488" s="35">
        <f t="shared" si="755"/>
        <v>0</v>
      </c>
      <c r="M1488" s="35">
        <f t="shared" si="755"/>
        <v>375.28</v>
      </c>
      <c r="N1488" s="78">
        <f t="shared" si="753"/>
        <v>100</v>
      </c>
    </row>
    <row r="1489" spans="1:14" ht="47.25" x14ac:dyDescent="0.25">
      <c r="A1489" s="33" t="s">
        <v>110</v>
      </c>
      <c r="B1489" s="33" t="s">
        <v>1395</v>
      </c>
      <c r="C1489" s="33" t="s">
        <v>27</v>
      </c>
      <c r="D1489" s="33"/>
      <c r="E1489" s="34" t="s">
        <v>1510</v>
      </c>
      <c r="F1489" s="35">
        <f>F1490</f>
        <v>0</v>
      </c>
      <c r="G1489" s="35">
        <f t="shared" si="754"/>
        <v>375.28</v>
      </c>
      <c r="H1489" s="35">
        <f t="shared" si="755"/>
        <v>0</v>
      </c>
      <c r="I1489" s="63">
        <f t="shared" si="755"/>
        <v>0</v>
      </c>
      <c r="J1489" s="63">
        <f t="shared" si="755"/>
        <v>0</v>
      </c>
      <c r="K1489" s="35">
        <f t="shared" si="755"/>
        <v>0</v>
      </c>
      <c r="L1489" s="35">
        <f t="shared" si="755"/>
        <v>0</v>
      </c>
      <c r="M1489" s="35">
        <f t="shared" si="755"/>
        <v>375.28</v>
      </c>
      <c r="N1489" s="78">
        <f t="shared" si="753"/>
        <v>100</v>
      </c>
    </row>
    <row r="1490" spans="1:14" ht="47.25" x14ac:dyDescent="0.25">
      <c r="A1490" s="33" t="s">
        <v>110</v>
      </c>
      <c r="B1490" s="33" t="s">
        <v>1395</v>
      </c>
      <c r="C1490" s="33" t="s">
        <v>24</v>
      </c>
      <c r="D1490" s="33"/>
      <c r="E1490" s="34" t="s">
        <v>589</v>
      </c>
      <c r="F1490" s="35">
        <f>F1491</f>
        <v>0</v>
      </c>
      <c r="G1490" s="35">
        <f t="shared" si="754"/>
        <v>375.28</v>
      </c>
      <c r="H1490" s="35">
        <f t="shared" si="755"/>
        <v>0</v>
      </c>
      <c r="I1490" s="63">
        <f t="shared" si="755"/>
        <v>0</v>
      </c>
      <c r="J1490" s="63">
        <f t="shared" si="755"/>
        <v>0</v>
      </c>
      <c r="K1490" s="35">
        <f t="shared" si="755"/>
        <v>0</v>
      </c>
      <c r="L1490" s="35">
        <f t="shared" si="755"/>
        <v>0</v>
      </c>
      <c r="M1490" s="35">
        <f t="shared" si="755"/>
        <v>375.28</v>
      </c>
      <c r="N1490" s="78">
        <f t="shared" si="753"/>
        <v>100</v>
      </c>
    </row>
    <row r="1491" spans="1:14" ht="31.5" x14ac:dyDescent="0.25">
      <c r="A1491" s="33" t="s">
        <v>110</v>
      </c>
      <c r="B1491" s="33" t="s">
        <v>1395</v>
      </c>
      <c r="C1491" s="33" t="s">
        <v>24</v>
      </c>
      <c r="D1491" s="33" t="s">
        <v>1111</v>
      </c>
      <c r="E1491" s="34" t="s">
        <v>542</v>
      </c>
      <c r="F1491" s="35">
        <f>F1492</f>
        <v>0</v>
      </c>
      <c r="G1491" s="35">
        <f t="shared" si="754"/>
        <v>375.28</v>
      </c>
      <c r="H1491" s="35">
        <f t="shared" ref="H1491:M1491" si="756">H1492</f>
        <v>0</v>
      </c>
      <c r="I1491" s="63">
        <f t="shared" si="756"/>
        <v>0</v>
      </c>
      <c r="J1491" s="63">
        <f t="shared" si="756"/>
        <v>0</v>
      </c>
      <c r="K1491" s="35">
        <f t="shared" si="756"/>
        <v>0</v>
      </c>
      <c r="L1491" s="35">
        <f t="shared" si="756"/>
        <v>0</v>
      </c>
      <c r="M1491" s="35">
        <f t="shared" si="756"/>
        <v>375.28</v>
      </c>
      <c r="N1491" s="78">
        <f t="shared" si="753"/>
        <v>100</v>
      </c>
    </row>
    <row r="1492" spans="1:14" ht="31.5" x14ac:dyDescent="0.25">
      <c r="A1492" s="33" t="s">
        <v>110</v>
      </c>
      <c r="B1492" s="33" t="s">
        <v>1395</v>
      </c>
      <c r="C1492" s="33" t="s">
        <v>24</v>
      </c>
      <c r="D1492" s="33" t="s">
        <v>1112</v>
      </c>
      <c r="E1492" s="34" t="s">
        <v>543</v>
      </c>
      <c r="F1492" s="35">
        <v>0</v>
      </c>
      <c r="G1492" s="35">
        <v>375.28</v>
      </c>
      <c r="H1492" s="35">
        <v>0</v>
      </c>
      <c r="I1492" s="63">
        <v>0</v>
      </c>
      <c r="J1492" s="63">
        <v>0</v>
      </c>
      <c r="K1492" s="35">
        <v>0</v>
      </c>
      <c r="L1492" s="35">
        <v>0</v>
      </c>
      <c r="M1492" s="35">
        <v>375.28</v>
      </c>
      <c r="N1492" s="78">
        <f t="shared" si="753"/>
        <v>100</v>
      </c>
    </row>
    <row r="1493" spans="1:14" s="22" customFormat="1" x14ac:dyDescent="0.25">
      <c r="A1493" s="25" t="s">
        <v>110</v>
      </c>
      <c r="B1493" s="25" t="s">
        <v>1138</v>
      </c>
      <c r="C1493" s="25"/>
      <c r="D1493" s="25"/>
      <c r="E1493" s="26" t="s">
        <v>1311</v>
      </c>
      <c r="F1493" s="27">
        <f t="shared" ref="F1493:M1499" si="757">F1494</f>
        <v>515.24900000000002</v>
      </c>
      <c r="G1493" s="27">
        <f t="shared" si="757"/>
        <v>515.24900000000002</v>
      </c>
      <c r="H1493" s="27">
        <f t="shared" si="757"/>
        <v>395.96172000000001</v>
      </c>
      <c r="I1493" s="61">
        <f t="shared" si="757"/>
        <v>0</v>
      </c>
      <c r="J1493" s="61">
        <f t="shared" si="757"/>
        <v>0</v>
      </c>
      <c r="K1493" s="27">
        <f t="shared" si="757"/>
        <v>0</v>
      </c>
      <c r="L1493" s="27">
        <f t="shared" si="757"/>
        <v>0</v>
      </c>
      <c r="M1493" s="27">
        <f t="shared" si="757"/>
        <v>515.24832000000004</v>
      </c>
      <c r="N1493" s="78">
        <f t="shared" si="753"/>
        <v>99.999868024974333</v>
      </c>
    </row>
    <row r="1494" spans="1:14" s="32" customFormat="1" x14ac:dyDescent="0.25">
      <c r="A1494" s="29" t="s">
        <v>110</v>
      </c>
      <c r="B1494" s="29" t="s">
        <v>1386</v>
      </c>
      <c r="C1494" s="29"/>
      <c r="D1494" s="29"/>
      <c r="E1494" s="30" t="s">
        <v>910</v>
      </c>
      <c r="F1494" s="31">
        <f t="shared" si="757"/>
        <v>515.24900000000002</v>
      </c>
      <c r="G1494" s="31">
        <f t="shared" si="757"/>
        <v>515.24900000000002</v>
      </c>
      <c r="H1494" s="31">
        <f t="shared" si="757"/>
        <v>395.96172000000001</v>
      </c>
      <c r="I1494" s="62">
        <f t="shared" si="757"/>
        <v>0</v>
      </c>
      <c r="J1494" s="62">
        <f t="shared" si="757"/>
        <v>0</v>
      </c>
      <c r="K1494" s="31">
        <f t="shared" si="757"/>
        <v>0</v>
      </c>
      <c r="L1494" s="31">
        <f t="shared" si="757"/>
        <v>0</v>
      </c>
      <c r="M1494" s="31">
        <f t="shared" si="757"/>
        <v>515.24832000000004</v>
      </c>
      <c r="N1494" s="79">
        <f t="shared" si="753"/>
        <v>99.999868024974333</v>
      </c>
    </row>
    <row r="1495" spans="1:14" ht="31.5" x14ac:dyDescent="0.25">
      <c r="A1495" s="33" t="s">
        <v>110</v>
      </c>
      <c r="B1495" s="33" t="s">
        <v>1386</v>
      </c>
      <c r="C1495" s="33" t="s">
        <v>790</v>
      </c>
      <c r="D1495" s="33"/>
      <c r="E1495" s="34" t="s">
        <v>1227</v>
      </c>
      <c r="F1495" s="35">
        <f t="shared" si="757"/>
        <v>515.24900000000002</v>
      </c>
      <c r="G1495" s="35">
        <f t="shared" si="757"/>
        <v>515.24900000000002</v>
      </c>
      <c r="H1495" s="35">
        <f t="shared" si="757"/>
        <v>395.96172000000001</v>
      </c>
      <c r="I1495" s="63">
        <f t="shared" si="757"/>
        <v>0</v>
      </c>
      <c r="J1495" s="63">
        <f t="shared" si="757"/>
        <v>0</v>
      </c>
      <c r="K1495" s="35">
        <f t="shared" si="757"/>
        <v>0</v>
      </c>
      <c r="L1495" s="35">
        <f t="shared" si="757"/>
        <v>0</v>
      </c>
      <c r="M1495" s="35">
        <f t="shared" si="757"/>
        <v>515.24832000000004</v>
      </c>
      <c r="N1495" s="78">
        <f t="shared" si="753"/>
        <v>99.999868024974333</v>
      </c>
    </row>
    <row r="1496" spans="1:14" ht="31.5" x14ac:dyDescent="0.25">
      <c r="A1496" s="33" t="s">
        <v>110</v>
      </c>
      <c r="B1496" s="33" t="s">
        <v>1386</v>
      </c>
      <c r="C1496" s="33" t="s">
        <v>794</v>
      </c>
      <c r="D1496" s="33"/>
      <c r="E1496" s="34" t="s">
        <v>929</v>
      </c>
      <c r="F1496" s="35">
        <f t="shared" si="757"/>
        <v>515.24900000000002</v>
      </c>
      <c r="G1496" s="35">
        <f t="shared" si="757"/>
        <v>515.24900000000002</v>
      </c>
      <c r="H1496" s="35">
        <f t="shared" si="757"/>
        <v>395.96172000000001</v>
      </c>
      <c r="I1496" s="63">
        <f t="shared" si="757"/>
        <v>0</v>
      </c>
      <c r="J1496" s="63">
        <f t="shared" si="757"/>
        <v>0</v>
      </c>
      <c r="K1496" s="35">
        <f t="shared" si="757"/>
        <v>0</v>
      </c>
      <c r="L1496" s="35">
        <f t="shared" si="757"/>
        <v>0</v>
      </c>
      <c r="M1496" s="35">
        <f t="shared" si="757"/>
        <v>515.24832000000004</v>
      </c>
      <c r="N1496" s="78">
        <f t="shared" si="753"/>
        <v>99.999868024974333</v>
      </c>
    </row>
    <row r="1497" spans="1:14" ht="63" x14ac:dyDescent="0.25">
      <c r="A1497" s="33" t="s">
        <v>110</v>
      </c>
      <c r="B1497" s="33" t="s">
        <v>1386</v>
      </c>
      <c r="C1497" s="33" t="s">
        <v>795</v>
      </c>
      <c r="D1497" s="33"/>
      <c r="E1497" s="34" t="s">
        <v>930</v>
      </c>
      <c r="F1497" s="35">
        <f t="shared" si="757"/>
        <v>515.24900000000002</v>
      </c>
      <c r="G1497" s="35">
        <f t="shared" si="757"/>
        <v>515.24900000000002</v>
      </c>
      <c r="H1497" s="35">
        <f t="shared" si="757"/>
        <v>395.96172000000001</v>
      </c>
      <c r="I1497" s="63">
        <f t="shared" si="757"/>
        <v>0</v>
      </c>
      <c r="J1497" s="63">
        <f t="shared" si="757"/>
        <v>0</v>
      </c>
      <c r="K1497" s="35">
        <f t="shared" si="757"/>
        <v>0</v>
      </c>
      <c r="L1497" s="35">
        <f t="shared" si="757"/>
        <v>0</v>
      </c>
      <c r="M1497" s="35">
        <f t="shared" si="757"/>
        <v>515.24832000000004</v>
      </c>
      <c r="N1497" s="78">
        <f t="shared" si="753"/>
        <v>99.999868024974333</v>
      </c>
    </row>
    <row r="1498" spans="1:14" ht="31.5" x14ac:dyDescent="0.25">
      <c r="A1498" s="33" t="s">
        <v>110</v>
      </c>
      <c r="B1498" s="33" t="s">
        <v>1386</v>
      </c>
      <c r="C1498" s="33" t="s">
        <v>793</v>
      </c>
      <c r="D1498" s="33"/>
      <c r="E1498" s="34" t="s">
        <v>931</v>
      </c>
      <c r="F1498" s="35">
        <f t="shared" si="757"/>
        <v>515.24900000000002</v>
      </c>
      <c r="G1498" s="35">
        <f t="shared" si="757"/>
        <v>515.24900000000002</v>
      </c>
      <c r="H1498" s="35">
        <f t="shared" si="757"/>
        <v>395.96172000000001</v>
      </c>
      <c r="I1498" s="63">
        <f t="shared" si="757"/>
        <v>0</v>
      </c>
      <c r="J1498" s="63">
        <f t="shared" si="757"/>
        <v>0</v>
      </c>
      <c r="K1498" s="35">
        <f t="shared" si="757"/>
        <v>0</v>
      </c>
      <c r="L1498" s="35">
        <f t="shared" si="757"/>
        <v>0</v>
      </c>
      <c r="M1498" s="35">
        <f t="shared" si="757"/>
        <v>515.24832000000004</v>
      </c>
      <c r="N1498" s="78">
        <f t="shared" si="753"/>
        <v>99.999868024974333</v>
      </c>
    </row>
    <row r="1499" spans="1:14" ht="31.5" x14ac:dyDescent="0.25">
      <c r="A1499" s="33" t="s">
        <v>110</v>
      </c>
      <c r="B1499" s="33" t="s">
        <v>1386</v>
      </c>
      <c r="C1499" s="33" t="s">
        <v>793</v>
      </c>
      <c r="D1499" s="33" t="s">
        <v>1111</v>
      </c>
      <c r="E1499" s="34" t="s">
        <v>542</v>
      </c>
      <c r="F1499" s="35">
        <f t="shared" si="757"/>
        <v>515.24900000000002</v>
      </c>
      <c r="G1499" s="35">
        <f t="shared" si="757"/>
        <v>515.24900000000002</v>
      </c>
      <c r="H1499" s="35">
        <f t="shared" si="757"/>
        <v>395.96172000000001</v>
      </c>
      <c r="I1499" s="63">
        <f t="shared" si="757"/>
        <v>0</v>
      </c>
      <c r="J1499" s="63">
        <f t="shared" si="757"/>
        <v>0</v>
      </c>
      <c r="K1499" s="35">
        <f t="shared" si="757"/>
        <v>0</v>
      </c>
      <c r="L1499" s="35">
        <f t="shared" si="757"/>
        <v>0</v>
      </c>
      <c r="M1499" s="35">
        <f t="shared" si="757"/>
        <v>515.24832000000004</v>
      </c>
      <c r="N1499" s="78">
        <f t="shared" si="753"/>
        <v>99.999868024974333</v>
      </c>
    </row>
    <row r="1500" spans="1:14" ht="31.5" x14ac:dyDescent="0.25">
      <c r="A1500" s="33" t="s">
        <v>110</v>
      </c>
      <c r="B1500" s="33" t="s">
        <v>1386</v>
      </c>
      <c r="C1500" s="33" t="s">
        <v>793</v>
      </c>
      <c r="D1500" s="33" t="s">
        <v>1112</v>
      </c>
      <c r="E1500" s="34" t="s">
        <v>543</v>
      </c>
      <c r="F1500" s="35">
        <f>527.4-12.151</f>
        <v>515.24900000000002</v>
      </c>
      <c r="G1500" s="35">
        <v>515.24900000000002</v>
      </c>
      <c r="H1500" s="35">
        <v>395.96172000000001</v>
      </c>
      <c r="I1500" s="63">
        <v>0</v>
      </c>
      <c r="J1500" s="63">
        <v>0</v>
      </c>
      <c r="K1500" s="35">
        <v>0</v>
      </c>
      <c r="L1500" s="35">
        <v>0</v>
      </c>
      <c r="M1500" s="35">
        <v>515.24832000000004</v>
      </c>
      <c r="N1500" s="78">
        <f t="shared" si="753"/>
        <v>99.999868024974333</v>
      </c>
    </row>
    <row r="1501" spans="1:14" s="22" customFormat="1" ht="31.5" x14ac:dyDescent="0.25">
      <c r="A1501" s="25" t="s">
        <v>177</v>
      </c>
      <c r="B1501" s="25" t="s">
        <v>1387</v>
      </c>
      <c r="C1501" s="25"/>
      <c r="D1501" s="25"/>
      <c r="E1501" s="26" t="s">
        <v>478</v>
      </c>
      <c r="F1501" s="27">
        <f>F1502+F1583+F1615+F1706+F1794+F1815+F1829+F1850+F1843</f>
        <v>804121.62699999998</v>
      </c>
      <c r="G1501" s="27">
        <f t="shared" ref="G1501" si="758">G1502+G1583+G1615+G1706+G1794+G1815+G1829+G1850+G1843</f>
        <v>869738.9506000001</v>
      </c>
      <c r="H1501" s="27">
        <f t="shared" ref="H1501:M1501" si="759">H1502+H1583+H1615+H1706+H1794+H1815+H1829+H1850+H1843</f>
        <v>491022.22295000002</v>
      </c>
      <c r="I1501" s="61">
        <f t="shared" si="759"/>
        <v>312851.20662000001</v>
      </c>
      <c r="J1501" s="61">
        <f t="shared" si="759"/>
        <v>153769.17565000002</v>
      </c>
      <c r="K1501" s="27">
        <f t="shared" si="759"/>
        <v>0</v>
      </c>
      <c r="L1501" s="27">
        <f t="shared" si="759"/>
        <v>0</v>
      </c>
      <c r="M1501" s="27">
        <f t="shared" si="759"/>
        <v>861896.94844000007</v>
      </c>
      <c r="N1501" s="79">
        <f t="shared" si="753"/>
        <v>99.098349895150704</v>
      </c>
    </row>
    <row r="1502" spans="1:14" s="22" customFormat="1" ht="16.5" customHeight="1" x14ac:dyDescent="0.25">
      <c r="A1502" s="25" t="s">
        <v>177</v>
      </c>
      <c r="B1502" s="25" t="s">
        <v>1105</v>
      </c>
      <c r="C1502" s="25"/>
      <c r="D1502" s="25"/>
      <c r="E1502" s="26" t="s">
        <v>498</v>
      </c>
      <c r="F1502" s="27">
        <f>F1503+F1533</f>
        <v>64531.231</v>
      </c>
      <c r="G1502" s="27">
        <f>G1503+G1533</f>
        <v>66230.308099999995</v>
      </c>
      <c r="H1502" s="27">
        <f t="shared" ref="H1502:M1502" si="760">H1503+H1533</f>
        <v>45164.956319999998</v>
      </c>
      <c r="I1502" s="61">
        <f t="shared" si="760"/>
        <v>5219.3550999999998</v>
      </c>
      <c r="J1502" s="61">
        <f t="shared" si="760"/>
        <v>3503.2999999999997</v>
      </c>
      <c r="K1502" s="27">
        <f t="shared" si="760"/>
        <v>0</v>
      </c>
      <c r="L1502" s="27">
        <f t="shared" si="760"/>
        <v>0</v>
      </c>
      <c r="M1502" s="27">
        <f t="shared" si="760"/>
        <v>66052.970179999989</v>
      </c>
      <c r="N1502" s="78">
        <f t="shared" si="753"/>
        <v>99.732240532941134</v>
      </c>
    </row>
    <row r="1503" spans="1:14" s="32" customFormat="1" ht="63" x14ac:dyDescent="0.25">
      <c r="A1503" s="29" t="s">
        <v>177</v>
      </c>
      <c r="B1503" s="29" t="s">
        <v>1408</v>
      </c>
      <c r="C1503" s="29"/>
      <c r="D1503" s="29"/>
      <c r="E1503" s="30" t="s">
        <v>510</v>
      </c>
      <c r="F1503" s="31">
        <f>F1504+F1521+F1512</f>
        <v>51724.890999999996</v>
      </c>
      <c r="G1503" s="31">
        <f>G1504+G1521+G1512</f>
        <v>52293.190999999999</v>
      </c>
      <c r="H1503" s="31">
        <f t="shared" ref="H1503:M1503" si="761">H1504+H1521+H1512</f>
        <v>35332.67482</v>
      </c>
      <c r="I1503" s="62">
        <f t="shared" si="761"/>
        <v>4740.7</v>
      </c>
      <c r="J1503" s="62">
        <f t="shared" si="761"/>
        <v>3503.2999999999997</v>
      </c>
      <c r="K1503" s="31">
        <f t="shared" si="761"/>
        <v>0</v>
      </c>
      <c r="L1503" s="31">
        <f t="shared" si="761"/>
        <v>0</v>
      </c>
      <c r="M1503" s="31">
        <f t="shared" si="761"/>
        <v>52233.753729999997</v>
      </c>
      <c r="N1503" s="79">
        <f t="shared" si="753"/>
        <v>99.886338414498354</v>
      </c>
    </row>
    <row r="1504" spans="1:14" ht="47.25" x14ac:dyDescent="0.25">
      <c r="A1504" s="33" t="s">
        <v>177</v>
      </c>
      <c r="B1504" s="33" t="s">
        <v>1408</v>
      </c>
      <c r="C1504" s="33" t="s">
        <v>42</v>
      </c>
      <c r="D1504" s="33"/>
      <c r="E1504" s="34" t="s">
        <v>647</v>
      </c>
      <c r="F1504" s="35">
        <f t="shared" ref="F1504:M1506" si="762">F1505</f>
        <v>4670.7</v>
      </c>
      <c r="G1504" s="35">
        <f t="shared" si="762"/>
        <v>4670.7</v>
      </c>
      <c r="H1504" s="35">
        <f t="shared" si="762"/>
        <v>3503.2999999999997</v>
      </c>
      <c r="I1504" s="63">
        <f t="shared" si="762"/>
        <v>4670.7</v>
      </c>
      <c r="J1504" s="63">
        <f t="shared" si="762"/>
        <v>3503.2999999999997</v>
      </c>
      <c r="K1504" s="35">
        <f t="shared" si="762"/>
        <v>0</v>
      </c>
      <c r="L1504" s="35">
        <f t="shared" si="762"/>
        <v>0</v>
      </c>
      <c r="M1504" s="35">
        <f t="shared" si="762"/>
        <v>4665.7408100000002</v>
      </c>
      <c r="N1504" s="78">
        <f t="shared" si="753"/>
        <v>99.893823409767279</v>
      </c>
    </row>
    <row r="1505" spans="1:14" ht="31.5" x14ac:dyDescent="0.25">
      <c r="A1505" s="33" t="s">
        <v>177</v>
      </c>
      <c r="B1505" s="33" t="s">
        <v>1408</v>
      </c>
      <c r="C1505" s="33" t="s">
        <v>105</v>
      </c>
      <c r="D1505" s="33"/>
      <c r="E1505" s="34" t="s">
        <v>662</v>
      </c>
      <c r="F1505" s="35">
        <f t="shared" si="762"/>
        <v>4670.7</v>
      </c>
      <c r="G1505" s="35">
        <f t="shared" si="762"/>
        <v>4670.7</v>
      </c>
      <c r="H1505" s="35">
        <f t="shared" si="762"/>
        <v>3503.2999999999997</v>
      </c>
      <c r="I1505" s="63">
        <f t="shared" si="762"/>
        <v>4670.7</v>
      </c>
      <c r="J1505" s="63">
        <f t="shared" si="762"/>
        <v>3503.2999999999997</v>
      </c>
      <c r="K1505" s="35">
        <f t="shared" si="762"/>
        <v>0</v>
      </c>
      <c r="L1505" s="35">
        <f t="shared" si="762"/>
        <v>0</v>
      </c>
      <c r="M1505" s="35">
        <f t="shared" si="762"/>
        <v>4665.7408100000002</v>
      </c>
      <c r="N1505" s="78">
        <f t="shared" si="753"/>
        <v>99.893823409767279</v>
      </c>
    </row>
    <row r="1506" spans="1:14" ht="63" x14ac:dyDescent="0.25">
      <c r="A1506" s="33" t="s">
        <v>177</v>
      </c>
      <c r="B1506" s="33" t="s">
        <v>1408</v>
      </c>
      <c r="C1506" s="33" t="s">
        <v>114</v>
      </c>
      <c r="D1506" s="33"/>
      <c r="E1506" s="34" t="s">
        <v>663</v>
      </c>
      <c r="F1506" s="35">
        <f t="shared" si="762"/>
        <v>4670.7</v>
      </c>
      <c r="G1506" s="35">
        <f t="shared" si="762"/>
        <v>4670.7</v>
      </c>
      <c r="H1506" s="35">
        <f t="shared" si="762"/>
        <v>3503.2999999999997</v>
      </c>
      <c r="I1506" s="63">
        <f t="shared" si="762"/>
        <v>4670.7</v>
      </c>
      <c r="J1506" s="63">
        <f t="shared" si="762"/>
        <v>3503.2999999999997</v>
      </c>
      <c r="K1506" s="35">
        <f t="shared" si="762"/>
        <v>0</v>
      </c>
      <c r="L1506" s="35">
        <f t="shared" si="762"/>
        <v>0</v>
      </c>
      <c r="M1506" s="35">
        <f t="shared" si="762"/>
        <v>4665.7408100000002</v>
      </c>
      <c r="N1506" s="78">
        <f t="shared" si="753"/>
        <v>99.893823409767279</v>
      </c>
    </row>
    <row r="1507" spans="1:14" ht="31.5" x14ac:dyDescent="0.25">
      <c r="A1507" s="33" t="s">
        <v>177</v>
      </c>
      <c r="B1507" s="33" t="s">
        <v>1408</v>
      </c>
      <c r="C1507" s="33" t="s">
        <v>111</v>
      </c>
      <c r="D1507" s="33"/>
      <c r="E1507" s="34" t="s">
        <v>664</v>
      </c>
      <c r="F1507" s="35">
        <f>F1508+F1510</f>
        <v>4670.7</v>
      </c>
      <c r="G1507" s="35">
        <f>G1508+G1510</f>
        <v>4670.7</v>
      </c>
      <c r="H1507" s="35">
        <f t="shared" ref="H1507:M1507" si="763">H1508+H1510</f>
        <v>3503.2999999999997</v>
      </c>
      <c r="I1507" s="63">
        <f t="shared" si="763"/>
        <v>4670.7</v>
      </c>
      <c r="J1507" s="63">
        <f t="shared" si="763"/>
        <v>3503.2999999999997</v>
      </c>
      <c r="K1507" s="35">
        <f t="shared" si="763"/>
        <v>0</v>
      </c>
      <c r="L1507" s="35">
        <f t="shared" si="763"/>
        <v>0</v>
      </c>
      <c r="M1507" s="35">
        <f t="shared" si="763"/>
        <v>4665.7408100000002</v>
      </c>
      <c r="N1507" s="78">
        <f t="shared" si="753"/>
        <v>99.893823409767279</v>
      </c>
    </row>
    <row r="1508" spans="1:14" ht="78.75" x14ac:dyDescent="0.25">
      <c r="A1508" s="33" t="s">
        <v>177</v>
      </c>
      <c r="B1508" s="33" t="s">
        <v>1408</v>
      </c>
      <c r="C1508" s="33" t="s">
        <v>111</v>
      </c>
      <c r="D1508" s="33" t="s">
        <v>1118</v>
      </c>
      <c r="E1508" s="34" t="s">
        <v>539</v>
      </c>
      <c r="F1508" s="35">
        <f t="shared" ref="F1508:M1508" si="764">F1509</f>
        <v>4557.7</v>
      </c>
      <c r="G1508" s="35">
        <f t="shared" si="764"/>
        <v>4450.8479799999996</v>
      </c>
      <c r="H1508" s="35">
        <f t="shared" si="764"/>
        <v>3424.2</v>
      </c>
      <c r="I1508" s="63">
        <f t="shared" si="764"/>
        <v>4450.8479799999996</v>
      </c>
      <c r="J1508" s="63">
        <f t="shared" si="764"/>
        <v>3424.2</v>
      </c>
      <c r="K1508" s="35">
        <f t="shared" si="764"/>
        <v>0</v>
      </c>
      <c r="L1508" s="35">
        <f t="shared" si="764"/>
        <v>0</v>
      </c>
      <c r="M1508" s="35">
        <f t="shared" si="764"/>
        <v>4446.9135500000002</v>
      </c>
      <c r="N1508" s="78">
        <f t="shared" si="753"/>
        <v>99.911602687450156</v>
      </c>
    </row>
    <row r="1509" spans="1:14" ht="31.5" x14ac:dyDescent="0.25">
      <c r="A1509" s="33" t="s">
        <v>177</v>
      </c>
      <c r="B1509" s="33" t="s">
        <v>1408</v>
      </c>
      <c r="C1509" s="33" t="s">
        <v>111</v>
      </c>
      <c r="D1509" s="33" t="s">
        <v>1128</v>
      </c>
      <c r="E1509" s="34" t="s">
        <v>541</v>
      </c>
      <c r="F1509" s="35">
        <v>4557.7</v>
      </c>
      <c r="G1509" s="35">
        <v>4450.8479799999996</v>
      </c>
      <c r="H1509" s="35">
        <v>3424.2</v>
      </c>
      <c r="I1509" s="63">
        <f>G1509</f>
        <v>4450.8479799999996</v>
      </c>
      <c r="J1509" s="63">
        <f>H1509</f>
        <v>3424.2</v>
      </c>
      <c r="K1509" s="35">
        <v>0</v>
      </c>
      <c r="L1509" s="35">
        <v>0</v>
      </c>
      <c r="M1509" s="35">
        <v>4446.9135500000002</v>
      </c>
      <c r="N1509" s="78">
        <f t="shared" si="753"/>
        <v>99.911602687450156</v>
      </c>
    </row>
    <row r="1510" spans="1:14" ht="31.5" x14ac:dyDescent="0.25">
      <c r="A1510" s="33" t="s">
        <v>177</v>
      </c>
      <c r="B1510" s="33" t="s">
        <v>1408</v>
      </c>
      <c r="C1510" s="33" t="s">
        <v>111</v>
      </c>
      <c r="D1510" s="33" t="s">
        <v>1111</v>
      </c>
      <c r="E1510" s="34" t="s">
        <v>542</v>
      </c>
      <c r="F1510" s="35">
        <f t="shared" ref="F1510:M1510" si="765">F1511</f>
        <v>113</v>
      </c>
      <c r="G1510" s="35">
        <f t="shared" si="765"/>
        <v>219.85202000000001</v>
      </c>
      <c r="H1510" s="35">
        <f t="shared" si="765"/>
        <v>79.099999999999994</v>
      </c>
      <c r="I1510" s="63">
        <f t="shared" si="765"/>
        <v>219.85202000000001</v>
      </c>
      <c r="J1510" s="63">
        <f t="shared" si="765"/>
        <v>79.099999999999994</v>
      </c>
      <c r="K1510" s="35">
        <f t="shared" si="765"/>
        <v>0</v>
      </c>
      <c r="L1510" s="35">
        <f t="shared" si="765"/>
        <v>0</v>
      </c>
      <c r="M1510" s="35">
        <f t="shared" si="765"/>
        <v>218.82726</v>
      </c>
      <c r="N1510" s="78">
        <f t="shared" si="753"/>
        <v>99.533886475093553</v>
      </c>
    </row>
    <row r="1511" spans="1:14" ht="31.5" x14ac:dyDescent="0.25">
      <c r="A1511" s="33" t="s">
        <v>177</v>
      </c>
      <c r="B1511" s="33" t="s">
        <v>1408</v>
      </c>
      <c r="C1511" s="33" t="s">
        <v>111</v>
      </c>
      <c r="D1511" s="33" t="s">
        <v>1112</v>
      </c>
      <c r="E1511" s="34" t="s">
        <v>543</v>
      </c>
      <c r="F1511" s="35">
        <v>113</v>
      </c>
      <c r="G1511" s="35">
        <v>219.85202000000001</v>
      </c>
      <c r="H1511" s="35">
        <v>79.099999999999994</v>
      </c>
      <c r="I1511" s="63">
        <f>G1511</f>
        <v>219.85202000000001</v>
      </c>
      <c r="J1511" s="63">
        <f>H1511</f>
        <v>79.099999999999994</v>
      </c>
      <c r="K1511" s="35">
        <v>0</v>
      </c>
      <c r="L1511" s="35">
        <v>0</v>
      </c>
      <c r="M1511" s="35">
        <v>218.82726</v>
      </c>
      <c r="N1511" s="78">
        <f t="shared" si="753"/>
        <v>99.533886475093553</v>
      </c>
    </row>
    <row r="1512" spans="1:14" ht="31.5" x14ac:dyDescent="0.25">
      <c r="A1512" s="33" t="s">
        <v>177</v>
      </c>
      <c r="B1512" s="33" t="s">
        <v>1408</v>
      </c>
      <c r="C1512" s="33" t="s">
        <v>1122</v>
      </c>
      <c r="D1512" s="33"/>
      <c r="E1512" s="34" t="s">
        <v>1885</v>
      </c>
      <c r="F1512" s="35">
        <f t="shared" ref="F1512:M1515" si="766">F1513</f>
        <v>32</v>
      </c>
      <c r="G1512" s="35">
        <f>G1513+G1517</f>
        <v>102</v>
      </c>
      <c r="H1512" s="35">
        <f t="shared" ref="H1512:M1512" si="767">H1513+H1517</f>
        <v>32</v>
      </c>
      <c r="I1512" s="63">
        <f t="shared" si="767"/>
        <v>70</v>
      </c>
      <c r="J1512" s="63">
        <f t="shared" si="767"/>
        <v>0</v>
      </c>
      <c r="K1512" s="35">
        <f t="shared" si="767"/>
        <v>0</v>
      </c>
      <c r="L1512" s="35">
        <f t="shared" si="767"/>
        <v>0</v>
      </c>
      <c r="M1512" s="35">
        <f t="shared" si="767"/>
        <v>101.99987</v>
      </c>
      <c r="N1512" s="78">
        <f t="shared" si="753"/>
        <v>99.999872549019614</v>
      </c>
    </row>
    <row r="1513" spans="1:14" x14ac:dyDescent="0.25">
      <c r="A1513" s="33" t="s">
        <v>177</v>
      </c>
      <c r="B1513" s="33" t="s">
        <v>1408</v>
      </c>
      <c r="C1513" s="33" t="s">
        <v>1143</v>
      </c>
      <c r="D1513" s="33"/>
      <c r="E1513" s="34" t="s">
        <v>1270</v>
      </c>
      <c r="F1513" s="35">
        <f t="shared" si="766"/>
        <v>32</v>
      </c>
      <c r="G1513" s="35">
        <f t="shared" si="766"/>
        <v>32</v>
      </c>
      <c r="H1513" s="35">
        <f t="shared" si="766"/>
        <v>32</v>
      </c>
      <c r="I1513" s="63">
        <f t="shared" si="766"/>
        <v>0</v>
      </c>
      <c r="J1513" s="63">
        <f t="shared" si="766"/>
        <v>0</v>
      </c>
      <c r="K1513" s="35">
        <f t="shared" si="766"/>
        <v>0</v>
      </c>
      <c r="L1513" s="35">
        <f t="shared" si="766"/>
        <v>0</v>
      </c>
      <c r="M1513" s="35">
        <f t="shared" si="766"/>
        <v>32</v>
      </c>
      <c r="N1513" s="78">
        <f t="shared" si="753"/>
        <v>100</v>
      </c>
    </row>
    <row r="1514" spans="1:14" x14ac:dyDescent="0.25">
      <c r="A1514" s="33" t="s">
        <v>177</v>
      </c>
      <c r="B1514" s="33" t="s">
        <v>1408</v>
      </c>
      <c r="C1514" s="33" t="s">
        <v>1349</v>
      </c>
      <c r="D1514" s="33"/>
      <c r="E1514" s="34" t="s">
        <v>1350</v>
      </c>
      <c r="F1514" s="35">
        <f t="shared" si="766"/>
        <v>32</v>
      </c>
      <c r="G1514" s="35">
        <f t="shared" si="766"/>
        <v>32</v>
      </c>
      <c r="H1514" s="35">
        <f t="shared" si="766"/>
        <v>32</v>
      </c>
      <c r="I1514" s="63">
        <f t="shared" si="766"/>
        <v>0</v>
      </c>
      <c r="J1514" s="63">
        <f t="shared" si="766"/>
        <v>0</v>
      </c>
      <c r="K1514" s="35">
        <f t="shared" si="766"/>
        <v>0</v>
      </c>
      <c r="L1514" s="35">
        <f t="shared" si="766"/>
        <v>0</v>
      </c>
      <c r="M1514" s="35">
        <f t="shared" si="766"/>
        <v>32</v>
      </c>
      <c r="N1514" s="78">
        <f t="shared" si="753"/>
        <v>100</v>
      </c>
    </row>
    <row r="1515" spans="1:14" ht="31.5" x14ac:dyDescent="0.25">
      <c r="A1515" s="33" t="s">
        <v>177</v>
      </c>
      <c r="B1515" s="33" t="s">
        <v>1408</v>
      </c>
      <c r="C1515" s="33" t="s">
        <v>1349</v>
      </c>
      <c r="D1515" s="33" t="s">
        <v>1111</v>
      </c>
      <c r="E1515" s="34" t="s">
        <v>542</v>
      </c>
      <c r="F1515" s="35">
        <f t="shared" si="766"/>
        <v>32</v>
      </c>
      <c r="G1515" s="35">
        <f t="shared" si="766"/>
        <v>32</v>
      </c>
      <c r="H1515" s="35">
        <f t="shared" si="766"/>
        <v>32</v>
      </c>
      <c r="I1515" s="63">
        <f t="shared" si="766"/>
        <v>0</v>
      </c>
      <c r="J1515" s="63">
        <f t="shared" si="766"/>
        <v>0</v>
      </c>
      <c r="K1515" s="35">
        <f t="shared" si="766"/>
        <v>0</v>
      </c>
      <c r="L1515" s="35">
        <f t="shared" si="766"/>
        <v>0</v>
      </c>
      <c r="M1515" s="35">
        <f t="shared" si="766"/>
        <v>32</v>
      </c>
      <c r="N1515" s="78">
        <f t="shared" si="753"/>
        <v>100</v>
      </c>
    </row>
    <row r="1516" spans="1:14" ht="31.5" x14ac:dyDescent="0.25">
      <c r="A1516" s="33" t="s">
        <v>177</v>
      </c>
      <c r="B1516" s="33" t="s">
        <v>1408</v>
      </c>
      <c r="C1516" s="33" t="s">
        <v>1349</v>
      </c>
      <c r="D1516" s="33" t="s">
        <v>1112</v>
      </c>
      <c r="E1516" s="34" t="s">
        <v>543</v>
      </c>
      <c r="F1516" s="35">
        <v>32</v>
      </c>
      <c r="G1516" s="35">
        <v>32</v>
      </c>
      <c r="H1516" s="35">
        <v>32</v>
      </c>
      <c r="I1516" s="63">
        <v>0</v>
      </c>
      <c r="J1516" s="63">
        <v>0</v>
      </c>
      <c r="K1516" s="35">
        <v>0</v>
      </c>
      <c r="L1516" s="35">
        <v>0</v>
      </c>
      <c r="M1516" s="35">
        <v>32</v>
      </c>
      <c r="N1516" s="78">
        <f t="shared" si="753"/>
        <v>100</v>
      </c>
    </row>
    <row r="1517" spans="1:14" x14ac:dyDescent="0.25">
      <c r="A1517" s="33" t="s">
        <v>177</v>
      </c>
      <c r="B1517" s="33" t="s">
        <v>1408</v>
      </c>
      <c r="C1517" s="33" t="s">
        <v>1123</v>
      </c>
      <c r="D1517" s="33"/>
      <c r="E1517" s="34" t="s">
        <v>1175</v>
      </c>
      <c r="F1517" s="35"/>
      <c r="G1517" s="35">
        <f>G1518</f>
        <v>70</v>
      </c>
      <c r="H1517" s="35">
        <f t="shared" ref="H1517:M1519" si="768">H1518</f>
        <v>0</v>
      </c>
      <c r="I1517" s="63">
        <f t="shared" si="768"/>
        <v>70</v>
      </c>
      <c r="J1517" s="63">
        <f t="shared" si="768"/>
        <v>0</v>
      </c>
      <c r="K1517" s="35">
        <f t="shared" si="768"/>
        <v>0</v>
      </c>
      <c r="L1517" s="35">
        <f t="shared" si="768"/>
        <v>0</v>
      </c>
      <c r="M1517" s="35">
        <f t="shared" si="768"/>
        <v>69.999870000000001</v>
      </c>
      <c r="N1517" s="78">
        <f t="shared" si="753"/>
        <v>99.99981428571428</v>
      </c>
    </row>
    <row r="1518" spans="1:14" ht="31.5" x14ac:dyDescent="0.25">
      <c r="A1518" s="33" t="s">
        <v>177</v>
      </c>
      <c r="B1518" s="33" t="s">
        <v>1408</v>
      </c>
      <c r="C1518" s="33" t="s">
        <v>1921</v>
      </c>
      <c r="D1518" s="33"/>
      <c r="E1518" s="34" t="s">
        <v>1922</v>
      </c>
      <c r="F1518" s="35"/>
      <c r="G1518" s="35">
        <f>G1519</f>
        <v>70</v>
      </c>
      <c r="H1518" s="35">
        <f t="shared" si="768"/>
        <v>0</v>
      </c>
      <c r="I1518" s="63">
        <f t="shared" si="768"/>
        <v>70</v>
      </c>
      <c r="J1518" s="63">
        <f t="shared" si="768"/>
        <v>0</v>
      </c>
      <c r="K1518" s="35">
        <f t="shared" si="768"/>
        <v>0</v>
      </c>
      <c r="L1518" s="35">
        <f t="shared" si="768"/>
        <v>0</v>
      </c>
      <c r="M1518" s="35">
        <f t="shared" si="768"/>
        <v>69.999870000000001</v>
      </c>
      <c r="N1518" s="78">
        <f t="shared" si="753"/>
        <v>99.99981428571428</v>
      </c>
    </row>
    <row r="1519" spans="1:14" ht="78.75" x14ac:dyDescent="0.25">
      <c r="A1519" s="33" t="s">
        <v>177</v>
      </c>
      <c r="B1519" s="33" t="s">
        <v>1408</v>
      </c>
      <c r="C1519" s="33" t="s">
        <v>1921</v>
      </c>
      <c r="D1519" s="33" t="s">
        <v>1118</v>
      </c>
      <c r="E1519" s="34" t="s">
        <v>539</v>
      </c>
      <c r="F1519" s="35"/>
      <c r="G1519" s="35">
        <f>G1520</f>
        <v>70</v>
      </c>
      <c r="H1519" s="35">
        <f t="shared" si="768"/>
        <v>0</v>
      </c>
      <c r="I1519" s="63">
        <f t="shared" si="768"/>
        <v>70</v>
      </c>
      <c r="J1519" s="63">
        <f t="shared" si="768"/>
        <v>0</v>
      </c>
      <c r="K1519" s="35">
        <f t="shared" si="768"/>
        <v>0</v>
      </c>
      <c r="L1519" s="35">
        <f t="shared" si="768"/>
        <v>0</v>
      </c>
      <c r="M1519" s="35">
        <f t="shared" si="768"/>
        <v>69.999870000000001</v>
      </c>
      <c r="N1519" s="78">
        <f t="shared" si="753"/>
        <v>99.99981428571428</v>
      </c>
    </row>
    <row r="1520" spans="1:14" ht="31.5" x14ac:dyDescent="0.25">
      <c r="A1520" s="33" t="s">
        <v>177</v>
      </c>
      <c r="B1520" s="33" t="s">
        <v>1408</v>
      </c>
      <c r="C1520" s="33" t="s">
        <v>1921</v>
      </c>
      <c r="D1520" s="33" t="s">
        <v>1128</v>
      </c>
      <c r="E1520" s="34" t="s">
        <v>541</v>
      </c>
      <c r="F1520" s="35"/>
      <c r="G1520" s="35">
        <v>70</v>
      </c>
      <c r="H1520" s="35">
        <v>0</v>
      </c>
      <c r="I1520" s="63">
        <f>G1520</f>
        <v>70</v>
      </c>
      <c r="J1520" s="63">
        <f>H1520</f>
        <v>0</v>
      </c>
      <c r="K1520" s="35">
        <v>0</v>
      </c>
      <c r="L1520" s="35">
        <v>0</v>
      </c>
      <c r="M1520" s="35">
        <v>69.999870000000001</v>
      </c>
      <c r="N1520" s="78">
        <f t="shared" si="753"/>
        <v>99.99981428571428</v>
      </c>
    </row>
    <row r="1521" spans="1:14" ht="31.5" x14ac:dyDescent="0.25">
      <c r="A1521" s="33" t="s">
        <v>177</v>
      </c>
      <c r="B1521" s="33" t="s">
        <v>1408</v>
      </c>
      <c r="C1521" s="33" t="s">
        <v>1125</v>
      </c>
      <c r="D1521" s="33"/>
      <c r="E1521" s="34" t="s">
        <v>1207</v>
      </c>
      <c r="F1521" s="35">
        <f t="shared" ref="F1521:M1521" si="769">F1522</f>
        <v>47022.190999999999</v>
      </c>
      <c r="G1521" s="35">
        <f t="shared" si="769"/>
        <v>47520.491000000002</v>
      </c>
      <c r="H1521" s="35">
        <f t="shared" si="769"/>
        <v>31797.374819999997</v>
      </c>
      <c r="I1521" s="63">
        <f t="shared" si="769"/>
        <v>0</v>
      </c>
      <c r="J1521" s="63">
        <f t="shared" si="769"/>
        <v>0</v>
      </c>
      <c r="K1521" s="35">
        <f t="shared" si="769"/>
        <v>0</v>
      </c>
      <c r="L1521" s="35">
        <f t="shared" si="769"/>
        <v>0</v>
      </c>
      <c r="M1521" s="35">
        <f t="shared" si="769"/>
        <v>47466.013049999994</v>
      </c>
      <c r="N1521" s="78">
        <f t="shared" si="753"/>
        <v>99.885359033853405</v>
      </c>
    </row>
    <row r="1522" spans="1:14" ht="31.5" x14ac:dyDescent="0.25">
      <c r="A1522" s="33" t="s">
        <v>177</v>
      </c>
      <c r="B1522" s="33" t="s">
        <v>1408</v>
      </c>
      <c r="C1522" s="33" t="s">
        <v>115</v>
      </c>
      <c r="D1522" s="33"/>
      <c r="E1522" s="34" t="s">
        <v>1209</v>
      </c>
      <c r="F1522" s="35">
        <f>F1523+F1526</f>
        <v>47022.190999999999</v>
      </c>
      <c r="G1522" s="35">
        <f>G1523+G1526</f>
        <v>47520.491000000002</v>
      </c>
      <c r="H1522" s="35">
        <f t="shared" ref="H1522:M1522" si="770">H1523+H1526</f>
        <v>31797.374819999997</v>
      </c>
      <c r="I1522" s="63">
        <f t="shared" si="770"/>
        <v>0</v>
      </c>
      <c r="J1522" s="63">
        <f t="shared" si="770"/>
        <v>0</v>
      </c>
      <c r="K1522" s="35">
        <f t="shared" si="770"/>
        <v>0</v>
      </c>
      <c r="L1522" s="35">
        <f t="shared" si="770"/>
        <v>0</v>
      </c>
      <c r="M1522" s="35">
        <f t="shared" si="770"/>
        <v>47466.013049999994</v>
      </c>
      <c r="N1522" s="78">
        <f t="shared" si="753"/>
        <v>99.885359033853405</v>
      </c>
    </row>
    <row r="1523" spans="1:14" ht="31.5" x14ac:dyDescent="0.25">
      <c r="A1523" s="33" t="s">
        <v>177</v>
      </c>
      <c r="B1523" s="33" t="s">
        <v>1408</v>
      </c>
      <c r="C1523" s="33" t="s">
        <v>112</v>
      </c>
      <c r="D1523" s="33"/>
      <c r="E1523" s="34" t="s">
        <v>1200</v>
      </c>
      <c r="F1523" s="35">
        <f t="shared" ref="F1523:M1524" si="771">F1524</f>
        <v>38683.299999999996</v>
      </c>
      <c r="G1523" s="35">
        <f t="shared" si="771"/>
        <v>39955.921260000003</v>
      </c>
      <c r="H1523" s="35">
        <f t="shared" si="771"/>
        <v>27394.238379999999</v>
      </c>
      <c r="I1523" s="63">
        <f t="shared" si="771"/>
        <v>0</v>
      </c>
      <c r="J1523" s="63">
        <f t="shared" si="771"/>
        <v>0</v>
      </c>
      <c r="K1523" s="35">
        <f t="shared" si="771"/>
        <v>0</v>
      </c>
      <c r="L1523" s="35">
        <f t="shared" si="771"/>
        <v>0</v>
      </c>
      <c r="M1523" s="35">
        <f t="shared" si="771"/>
        <v>39951.370819999996</v>
      </c>
      <c r="N1523" s="78">
        <f t="shared" si="753"/>
        <v>99.988611350066506</v>
      </c>
    </row>
    <row r="1524" spans="1:14" ht="78.75" x14ac:dyDescent="0.25">
      <c r="A1524" s="33" t="s">
        <v>177</v>
      </c>
      <c r="B1524" s="33" t="s">
        <v>1408</v>
      </c>
      <c r="C1524" s="33" t="s">
        <v>112</v>
      </c>
      <c r="D1524" s="33" t="s">
        <v>1118</v>
      </c>
      <c r="E1524" s="34" t="s">
        <v>539</v>
      </c>
      <c r="F1524" s="35">
        <f t="shared" si="771"/>
        <v>38683.299999999996</v>
      </c>
      <c r="G1524" s="35">
        <f t="shared" si="771"/>
        <v>39955.921260000003</v>
      </c>
      <c r="H1524" s="35">
        <f t="shared" si="771"/>
        <v>27394.238379999999</v>
      </c>
      <c r="I1524" s="63">
        <f t="shared" si="771"/>
        <v>0</v>
      </c>
      <c r="J1524" s="63">
        <f t="shared" si="771"/>
        <v>0</v>
      </c>
      <c r="K1524" s="35">
        <f t="shared" si="771"/>
        <v>0</v>
      </c>
      <c r="L1524" s="35">
        <f t="shared" si="771"/>
        <v>0</v>
      </c>
      <c r="M1524" s="35">
        <f t="shared" si="771"/>
        <v>39951.370819999996</v>
      </c>
      <c r="N1524" s="78">
        <f t="shared" si="753"/>
        <v>99.988611350066506</v>
      </c>
    </row>
    <row r="1525" spans="1:14" ht="31.5" x14ac:dyDescent="0.25">
      <c r="A1525" s="33" t="s">
        <v>177</v>
      </c>
      <c r="B1525" s="33" t="s">
        <v>1408</v>
      </c>
      <c r="C1525" s="33" t="s">
        <v>112</v>
      </c>
      <c r="D1525" s="33" t="s">
        <v>1128</v>
      </c>
      <c r="E1525" s="34" t="s">
        <v>541</v>
      </c>
      <c r="F1525" s="35">
        <f>37715.6+967.7</f>
        <v>38683.299999999996</v>
      </c>
      <c r="G1525" s="35">
        <v>39955.921260000003</v>
      </c>
      <c r="H1525" s="35">
        <v>27394.238379999999</v>
      </c>
      <c r="I1525" s="63">
        <v>0</v>
      </c>
      <c r="J1525" s="63">
        <v>0</v>
      </c>
      <c r="K1525" s="35">
        <v>0</v>
      </c>
      <c r="L1525" s="35">
        <v>0</v>
      </c>
      <c r="M1525" s="35">
        <v>39951.370819999996</v>
      </c>
      <c r="N1525" s="78">
        <f t="shared" si="753"/>
        <v>99.988611350066506</v>
      </c>
    </row>
    <row r="1526" spans="1:14" ht="31.5" x14ac:dyDescent="0.25">
      <c r="A1526" s="33" t="s">
        <v>177</v>
      </c>
      <c r="B1526" s="33" t="s">
        <v>1408</v>
      </c>
      <c r="C1526" s="33" t="s">
        <v>113</v>
      </c>
      <c r="D1526" s="33"/>
      <c r="E1526" s="34" t="s">
        <v>1201</v>
      </c>
      <c r="F1526" s="35">
        <f>F1527+F1529+F1531</f>
        <v>8338.8910000000014</v>
      </c>
      <c r="G1526" s="35">
        <f>G1527+G1529+G1531</f>
        <v>7564.5697399999999</v>
      </c>
      <c r="H1526" s="35">
        <f t="shared" ref="H1526:M1526" si="772">H1527+H1529+H1531</f>
        <v>4403.1364400000002</v>
      </c>
      <c r="I1526" s="63">
        <f t="shared" si="772"/>
        <v>0</v>
      </c>
      <c r="J1526" s="63">
        <f t="shared" si="772"/>
        <v>0</v>
      </c>
      <c r="K1526" s="35">
        <f t="shared" si="772"/>
        <v>0</v>
      </c>
      <c r="L1526" s="35">
        <f t="shared" si="772"/>
        <v>0</v>
      </c>
      <c r="M1526" s="35">
        <f t="shared" si="772"/>
        <v>7514.6422300000004</v>
      </c>
      <c r="N1526" s="78">
        <f t="shared" si="753"/>
        <v>99.33998215739895</v>
      </c>
    </row>
    <row r="1527" spans="1:14" ht="78.75" x14ac:dyDescent="0.25">
      <c r="A1527" s="33" t="s">
        <v>177</v>
      </c>
      <c r="B1527" s="33" t="s">
        <v>1408</v>
      </c>
      <c r="C1527" s="33" t="s">
        <v>113</v>
      </c>
      <c r="D1527" s="33" t="s">
        <v>1118</v>
      </c>
      <c r="E1527" s="34" t="s">
        <v>539</v>
      </c>
      <c r="F1527" s="35">
        <f t="shared" ref="F1527:M1527" si="773">F1528</f>
        <v>5.6</v>
      </c>
      <c r="G1527" s="35">
        <f t="shared" si="773"/>
        <v>6.8075000000000001</v>
      </c>
      <c r="H1527" s="35">
        <f t="shared" si="773"/>
        <v>5.0271400000000002</v>
      </c>
      <c r="I1527" s="63">
        <f t="shared" si="773"/>
        <v>0</v>
      </c>
      <c r="J1527" s="63">
        <f t="shared" si="773"/>
        <v>0</v>
      </c>
      <c r="K1527" s="35">
        <f t="shared" si="773"/>
        <v>0</v>
      </c>
      <c r="L1527" s="35">
        <f t="shared" si="773"/>
        <v>0</v>
      </c>
      <c r="M1527" s="35">
        <f t="shared" si="773"/>
        <v>6.2354399999999996</v>
      </c>
      <c r="N1527" s="78">
        <f t="shared" si="753"/>
        <v>91.596621373485121</v>
      </c>
    </row>
    <row r="1528" spans="1:14" ht="31.5" x14ac:dyDescent="0.25">
      <c r="A1528" s="33" t="s">
        <v>177</v>
      </c>
      <c r="B1528" s="33" t="s">
        <v>1408</v>
      </c>
      <c r="C1528" s="33" t="s">
        <v>113</v>
      </c>
      <c r="D1528" s="33" t="s">
        <v>1128</v>
      </c>
      <c r="E1528" s="34" t="s">
        <v>541</v>
      </c>
      <c r="F1528" s="35">
        <v>5.6</v>
      </c>
      <c r="G1528" s="35">
        <v>6.8075000000000001</v>
      </c>
      <c r="H1528" s="35">
        <v>5.0271400000000002</v>
      </c>
      <c r="I1528" s="63">
        <v>0</v>
      </c>
      <c r="J1528" s="63">
        <v>0</v>
      </c>
      <c r="K1528" s="35">
        <v>0</v>
      </c>
      <c r="L1528" s="35">
        <v>0</v>
      </c>
      <c r="M1528" s="35">
        <v>6.2354399999999996</v>
      </c>
      <c r="N1528" s="78">
        <f t="shared" si="753"/>
        <v>91.596621373485121</v>
      </c>
    </row>
    <row r="1529" spans="1:14" ht="31.5" x14ac:dyDescent="0.25">
      <c r="A1529" s="33" t="s">
        <v>177</v>
      </c>
      <c r="B1529" s="33" t="s">
        <v>1408</v>
      </c>
      <c r="C1529" s="33" t="s">
        <v>113</v>
      </c>
      <c r="D1529" s="33" t="s">
        <v>1111</v>
      </c>
      <c r="E1529" s="34" t="s">
        <v>542</v>
      </c>
      <c r="F1529" s="35">
        <f t="shared" ref="F1529:M1529" si="774">F1530</f>
        <v>8025.6</v>
      </c>
      <c r="G1529" s="35">
        <f t="shared" si="774"/>
        <v>7250.7602399999996</v>
      </c>
      <c r="H1529" s="35">
        <f t="shared" si="774"/>
        <v>4174.7203</v>
      </c>
      <c r="I1529" s="63">
        <f t="shared" si="774"/>
        <v>0</v>
      </c>
      <c r="J1529" s="63">
        <f t="shared" si="774"/>
        <v>0</v>
      </c>
      <c r="K1529" s="35">
        <f t="shared" si="774"/>
        <v>0</v>
      </c>
      <c r="L1529" s="35">
        <f t="shared" si="774"/>
        <v>0</v>
      </c>
      <c r="M1529" s="35">
        <f t="shared" si="774"/>
        <v>7201.4047899999996</v>
      </c>
      <c r="N1529" s="78">
        <f t="shared" si="753"/>
        <v>99.319306550398352</v>
      </c>
    </row>
    <row r="1530" spans="1:14" ht="31.5" x14ac:dyDescent="0.25">
      <c r="A1530" s="33" t="s">
        <v>177</v>
      </c>
      <c r="B1530" s="33" t="s">
        <v>1408</v>
      </c>
      <c r="C1530" s="33" t="s">
        <v>113</v>
      </c>
      <c r="D1530" s="33" t="s">
        <v>1112</v>
      </c>
      <c r="E1530" s="34" t="s">
        <v>543</v>
      </c>
      <c r="F1530" s="35">
        <f>7898.6+127</f>
        <v>8025.6</v>
      </c>
      <c r="G1530" s="35">
        <v>7250.7602399999996</v>
      </c>
      <c r="H1530" s="35">
        <v>4174.7203</v>
      </c>
      <c r="I1530" s="63">
        <v>0</v>
      </c>
      <c r="J1530" s="63">
        <v>0</v>
      </c>
      <c r="K1530" s="35">
        <v>0</v>
      </c>
      <c r="L1530" s="35">
        <v>0</v>
      </c>
      <c r="M1530" s="35">
        <v>7201.4047899999996</v>
      </c>
      <c r="N1530" s="78">
        <f t="shared" si="753"/>
        <v>99.319306550398352</v>
      </c>
    </row>
    <row r="1531" spans="1:14" x14ac:dyDescent="0.25">
      <c r="A1531" s="33" t="s">
        <v>177</v>
      </c>
      <c r="B1531" s="33" t="s">
        <v>1408</v>
      </c>
      <c r="C1531" s="33" t="s">
        <v>113</v>
      </c>
      <c r="D1531" s="33" t="s">
        <v>1113</v>
      </c>
      <c r="E1531" s="34" t="s">
        <v>558</v>
      </c>
      <c r="F1531" s="35">
        <f t="shared" ref="F1531:M1531" si="775">F1532</f>
        <v>307.69100000000003</v>
      </c>
      <c r="G1531" s="35">
        <f t="shared" si="775"/>
        <v>307.00200000000001</v>
      </c>
      <c r="H1531" s="35">
        <f t="shared" si="775"/>
        <v>223.38900000000001</v>
      </c>
      <c r="I1531" s="63">
        <f t="shared" si="775"/>
        <v>0</v>
      </c>
      <c r="J1531" s="63">
        <f t="shared" si="775"/>
        <v>0</v>
      </c>
      <c r="K1531" s="35">
        <f t="shared" si="775"/>
        <v>0</v>
      </c>
      <c r="L1531" s="35">
        <f t="shared" si="775"/>
        <v>0</v>
      </c>
      <c r="M1531" s="35">
        <f t="shared" si="775"/>
        <v>307.00200000000001</v>
      </c>
      <c r="N1531" s="78">
        <f t="shared" si="753"/>
        <v>100</v>
      </c>
    </row>
    <row r="1532" spans="1:14" x14ac:dyDescent="0.25">
      <c r="A1532" s="33" t="s">
        <v>177</v>
      </c>
      <c r="B1532" s="33" t="s">
        <v>1408</v>
      </c>
      <c r="C1532" s="33" t="s">
        <v>113</v>
      </c>
      <c r="D1532" s="33" t="s">
        <v>1120</v>
      </c>
      <c r="E1532" s="34" t="s">
        <v>561</v>
      </c>
      <c r="F1532" s="35">
        <f>1.1+306.591</f>
        <v>307.69100000000003</v>
      </c>
      <c r="G1532" s="35">
        <v>307.00200000000001</v>
      </c>
      <c r="H1532" s="35">
        <v>223.38900000000001</v>
      </c>
      <c r="I1532" s="63">
        <v>0</v>
      </c>
      <c r="J1532" s="63">
        <v>0</v>
      </c>
      <c r="K1532" s="35">
        <v>0</v>
      </c>
      <c r="L1532" s="35">
        <v>0</v>
      </c>
      <c r="M1532" s="35">
        <v>307.00200000000001</v>
      </c>
      <c r="N1532" s="78">
        <f t="shared" si="753"/>
        <v>100</v>
      </c>
    </row>
    <row r="1533" spans="1:14" s="32" customFormat="1" x14ac:dyDescent="0.25">
      <c r="A1533" s="29" t="s">
        <v>177</v>
      </c>
      <c r="B1533" s="29" t="s">
        <v>1384</v>
      </c>
      <c r="C1533" s="29"/>
      <c r="D1533" s="29"/>
      <c r="E1533" s="30" t="s">
        <v>514</v>
      </c>
      <c r="F1533" s="31">
        <f>F1534+F1570+F1578</f>
        <v>12806.34</v>
      </c>
      <c r="G1533" s="31">
        <f>G1534+G1570+G1578</f>
        <v>13937.117099999999</v>
      </c>
      <c r="H1533" s="31">
        <f t="shared" ref="H1533:M1533" si="776">H1534+H1570+H1578</f>
        <v>9832.2814999999991</v>
      </c>
      <c r="I1533" s="62">
        <f t="shared" si="776"/>
        <v>478.6551</v>
      </c>
      <c r="J1533" s="62">
        <f t="shared" si="776"/>
        <v>0</v>
      </c>
      <c r="K1533" s="31">
        <f t="shared" si="776"/>
        <v>0</v>
      </c>
      <c r="L1533" s="31">
        <f t="shared" si="776"/>
        <v>0</v>
      </c>
      <c r="M1533" s="31">
        <f t="shared" si="776"/>
        <v>13819.216449999998</v>
      </c>
      <c r="N1533" s="79">
        <f t="shared" si="753"/>
        <v>99.154052813404277</v>
      </c>
    </row>
    <row r="1534" spans="1:14" x14ac:dyDescent="0.25">
      <c r="A1534" s="33" t="s">
        <v>177</v>
      </c>
      <c r="B1534" s="33" t="s">
        <v>1384</v>
      </c>
      <c r="C1534" s="33" t="s">
        <v>56</v>
      </c>
      <c r="D1534" s="33"/>
      <c r="E1534" s="34" t="s">
        <v>564</v>
      </c>
      <c r="F1534" s="35">
        <f>F1535+F1562</f>
        <v>12805.74</v>
      </c>
      <c r="G1534" s="35">
        <f>G1535+G1562</f>
        <v>12805.74</v>
      </c>
      <c r="H1534" s="35">
        <f t="shared" ref="H1534:M1534" si="777">H1535+H1562</f>
        <v>9508.7194999999992</v>
      </c>
      <c r="I1534" s="63">
        <f t="shared" si="777"/>
        <v>0</v>
      </c>
      <c r="J1534" s="63">
        <f t="shared" si="777"/>
        <v>0</v>
      </c>
      <c r="K1534" s="35">
        <f t="shared" si="777"/>
        <v>0</v>
      </c>
      <c r="L1534" s="35">
        <f t="shared" si="777"/>
        <v>0</v>
      </c>
      <c r="M1534" s="35">
        <f t="shared" si="777"/>
        <v>12687.839349999998</v>
      </c>
      <c r="N1534" s="78">
        <f t="shared" si="753"/>
        <v>99.07931404198429</v>
      </c>
    </row>
    <row r="1535" spans="1:14" ht="31.5" x14ac:dyDescent="0.25">
      <c r="A1535" s="33" t="s">
        <v>177</v>
      </c>
      <c r="B1535" s="33" t="s">
        <v>1384</v>
      </c>
      <c r="C1535" s="33" t="s">
        <v>122</v>
      </c>
      <c r="D1535" s="33"/>
      <c r="E1535" s="34" t="s">
        <v>565</v>
      </c>
      <c r="F1535" s="35">
        <f>F1536+F1549+F1556</f>
        <v>12685.74</v>
      </c>
      <c r="G1535" s="35">
        <f>G1536+G1549+G1556</f>
        <v>12685.74</v>
      </c>
      <c r="H1535" s="35">
        <f t="shared" ref="H1535:M1535" si="778">H1536+H1549+H1556</f>
        <v>9388.7194999999992</v>
      </c>
      <c r="I1535" s="63">
        <f t="shared" si="778"/>
        <v>0</v>
      </c>
      <c r="J1535" s="63">
        <f t="shared" si="778"/>
        <v>0</v>
      </c>
      <c r="K1535" s="35">
        <f t="shared" si="778"/>
        <v>0</v>
      </c>
      <c r="L1535" s="35">
        <f t="shared" si="778"/>
        <v>0</v>
      </c>
      <c r="M1535" s="35">
        <f t="shared" si="778"/>
        <v>12567.839349999998</v>
      </c>
      <c r="N1535" s="78">
        <f t="shared" si="753"/>
        <v>99.070604868143278</v>
      </c>
    </row>
    <row r="1536" spans="1:14" ht="63" x14ac:dyDescent="0.25">
      <c r="A1536" s="33" t="s">
        <v>177</v>
      </c>
      <c r="B1536" s="33" t="s">
        <v>1384</v>
      </c>
      <c r="C1536" s="33" t="s">
        <v>123</v>
      </c>
      <c r="D1536" s="33"/>
      <c r="E1536" s="34" t="s">
        <v>1249</v>
      </c>
      <c r="F1536" s="35">
        <f>F1537+F1540+F1543+F1546</f>
        <v>994.2</v>
      </c>
      <c r="G1536" s="35">
        <f>G1537+G1540+G1543+G1546</f>
        <v>994.2</v>
      </c>
      <c r="H1536" s="35">
        <f t="shared" ref="H1536:M1536" si="779">H1537+H1540+H1543+H1546</f>
        <v>733.23327999999992</v>
      </c>
      <c r="I1536" s="63">
        <f t="shared" si="779"/>
        <v>0</v>
      </c>
      <c r="J1536" s="63">
        <f t="shared" si="779"/>
        <v>0</v>
      </c>
      <c r="K1536" s="35">
        <f t="shared" si="779"/>
        <v>0</v>
      </c>
      <c r="L1536" s="35">
        <f t="shared" si="779"/>
        <v>0</v>
      </c>
      <c r="M1536" s="35">
        <f t="shared" si="779"/>
        <v>983.44999000000007</v>
      </c>
      <c r="N1536" s="78">
        <f t="shared" si="753"/>
        <v>98.918727620197146</v>
      </c>
    </row>
    <row r="1537" spans="1:15" ht="63" x14ac:dyDescent="0.25">
      <c r="A1537" s="33" t="s">
        <v>177</v>
      </c>
      <c r="B1537" s="33" t="s">
        <v>1384</v>
      </c>
      <c r="C1537" s="33" t="s">
        <v>116</v>
      </c>
      <c r="D1537" s="33"/>
      <c r="E1537" s="34" t="s">
        <v>1250</v>
      </c>
      <c r="F1537" s="35">
        <f t="shared" ref="F1537:M1538" si="780">F1538</f>
        <v>221.5</v>
      </c>
      <c r="G1537" s="35">
        <f t="shared" si="780"/>
        <v>221.5</v>
      </c>
      <c r="H1537" s="35">
        <f t="shared" si="780"/>
        <v>114.33328</v>
      </c>
      <c r="I1537" s="63">
        <f t="shared" si="780"/>
        <v>0</v>
      </c>
      <c r="J1537" s="63">
        <f t="shared" si="780"/>
        <v>0</v>
      </c>
      <c r="K1537" s="35">
        <f t="shared" si="780"/>
        <v>0</v>
      </c>
      <c r="L1537" s="35">
        <f t="shared" si="780"/>
        <v>0</v>
      </c>
      <c r="M1537" s="35">
        <f t="shared" si="780"/>
        <v>210.74999</v>
      </c>
      <c r="N1537" s="78">
        <f t="shared" si="753"/>
        <v>95.146722347629805</v>
      </c>
    </row>
    <row r="1538" spans="1:15" ht="31.5" x14ac:dyDescent="0.25">
      <c r="A1538" s="33" t="s">
        <v>177</v>
      </c>
      <c r="B1538" s="33" t="s">
        <v>1384</v>
      </c>
      <c r="C1538" s="33" t="s">
        <v>116</v>
      </c>
      <c r="D1538" s="33" t="s">
        <v>1111</v>
      </c>
      <c r="E1538" s="34" t="s">
        <v>542</v>
      </c>
      <c r="F1538" s="35">
        <f t="shared" si="780"/>
        <v>221.5</v>
      </c>
      <c r="G1538" s="35">
        <f t="shared" si="780"/>
        <v>221.5</v>
      </c>
      <c r="H1538" s="35">
        <f t="shared" si="780"/>
        <v>114.33328</v>
      </c>
      <c r="I1538" s="63">
        <f t="shared" si="780"/>
        <v>0</v>
      </c>
      <c r="J1538" s="63">
        <f t="shared" si="780"/>
        <v>0</v>
      </c>
      <c r="K1538" s="35">
        <f t="shared" si="780"/>
        <v>0</v>
      </c>
      <c r="L1538" s="35">
        <f t="shared" si="780"/>
        <v>0</v>
      </c>
      <c r="M1538" s="35">
        <f t="shared" si="780"/>
        <v>210.74999</v>
      </c>
      <c r="N1538" s="78">
        <f t="shared" si="753"/>
        <v>95.146722347629805</v>
      </c>
    </row>
    <row r="1539" spans="1:15" ht="31.5" x14ac:dyDescent="0.25">
      <c r="A1539" s="33" t="s">
        <v>177</v>
      </c>
      <c r="B1539" s="33" t="s">
        <v>1384</v>
      </c>
      <c r="C1539" s="33" t="s">
        <v>116</v>
      </c>
      <c r="D1539" s="33" t="s">
        <v>1112</v>
      </c>
      <c r="E1539" s="34" t="s">
        <v>543</v>
      </c>
      <c r="F1539" s="35">
        <v>221.5</v>
      </c>
      <c r="G1539" s="35">
        <v>221.5</v>
      </c>
      <c r="H1539" s="35">
        <v>114.33328</v>
      </c>
      <c r="I1539" s="63">
        <v>0</v>
      </c>
      <c r="J1539" s="63">
        <v>0</v>
      </c>
      <c r="K1539" s="35">
        <v>0</v>
      </c>
      <c r="L1539" s="35">
        <v>0</v>
      </c>
      <c r="M1539" s="35">
        <v>210.74999</v>
      </c>
      <c r="N1539" s="78">
        <f t="shared" si="753"/>
        <v>95.146722347629805</v>
      </c>
    </row>
    <row r="1540" spans="1:15" ht="47.25" x14ac:dyDescent="0.25">
      <c r="A1540" s="33" t="s">
        <v>177</v>
      </c>
      <c r="B1540" s="33" t="s">
        <v>1384</v>
      </c>
      <c r="C1540" s="33" t="s">
        <v>117</v>
      </c>
      <c r="D1540" s="33"/>
      <c r="E1540" s="34" t="s">
        <v>567</v>
      </c>
      <c r="F1540" s="35">
        <f t="shared" ref="F1540:M1541" si="781">F1541</f>
        <v>612.70000000000005</v>
      </c>
      <c r="G1540" s="35">
        <f t="shared" si="781"/>
        <v>612.70000000000005</v>
      </c>
      <c r="H1540" s="35">
        <f t="shared" si="781"/>
        <v>458.9</v>
      </c>
      <c r="I1540" s="63">
        <f t="shared" si="781"/>
        <v>0</v>
      </c>
      <c r="J1540" s="63">
        <f t="shared" si="781"/>
        <v>0</v>
      </c>
      <c r="K1540" s="35">
        <f t="shared" si="781"/>
        <v>0</v>
      </c>
      <c r="L1540" s="35">
        <f t="shared" si="781"/>
        <v>0</v>
      </c>
      <c r="M1540" s="35">
        <f t="shared" si="781"/>
        <v>612.70000000000005</v>
      </c>
      <c r="N1540" s="78">
        <f t="shared" si="753"/>
        <v>100</v>
      </c>
    </row>
    <row r="1541" spans="1:15" ht="31.5" x14ac:dyDescent="0.25">
      <c r="A1541" s="33" t="s">
        <v>177</v>
      </c>
      <c r="B1541" s="33" t="s">
        <v>1384</v>
      </c>
      <c r="C1541" s="33" t="s">
        <v>117</v>
      </c>
      <c r="D1541" s="33" t="s">
        <v>18</v>
      </c>
      <c r="E1541" s="34" t="s">
        <v>552</v>
      </c>
      <c r="F1541" s="35">
        <f t="shared" si="781"/>
        <v>612.70000000000005</v>
      </c>
      <c r="G1541" s="35">
        <f t="shared" si="781"/>
        <v>612.70000000000005</v>
      </c>
      <c r="H1541" s="35">
        <f t="shared" si="781"/>
        <v>458.9</v>
      </c>
      <c r="I1541" s="63">
        <f t="shared" si="781"/>
        <v>0</v>
      </c>
      <c r="J1541" s="63">
        <f t="shared" si="781"/>
        <v>0</v>
      </c>
      <c r="K1541" s="35">
        <f t="shared" si="781"/>
        <v>0</v>
      </c>
      <c r="L1541" s="35">
        <f t="shared" si="781"/>
        <v>0</v>
      </c>
      <c r="M1541" s="35">
        <f t="shared" si="781"/>
        <v>612.70000000000005</v>
      </c>
      <c r="N1541" s="78">
        <f t="shared" si="753"/>
        <v>100</v>
      </c>
    </row>
    <row r="1542" spans="1:15" ht="47.25" x14ac:dyDescent="0.25">
      <c r="A1542" s="33" t="s">
        <v>177</v>
      </c>
      <c r="B1542" s="33" t="s">
        <v>1384</v>
      </c>
      <c r="C1542" s="33" t="s">
        <v>117</v>
      </c>
      <c r="D1542" s="33" t="s">
        <v>14</v>
      </c>
      <c r="E1542" s="34" t="s">
        <v>555</v>
      </c>
      <c r="F1542" s="35">
        <v>612.70000000000005</v>
      </c>
      <c r="G1542" s="35">
        <v>612.70000000000005</v>
      </c>
      <c r="H1542" s="35">
        <v>458.9</v>
      </c>
      <c r="I1542" s="63">
        <v>0</v>
      </c>
      <c r="J1542" s="63">
        <v>0</v>
      </c>
      <c r="K1542" s="35">
        <v>0</v>
      </c>
      <c r="L1542" s="35">
        <v>0</v>
      </c>
      <c r="M1542" s="35">
        <v>612.70000000000005</v>
      </c>
      <c r="N1542" s="78">
        <f t="shared" si="753"/>
        <v>100</v>
      </c>
    </row>
    <row r="1543" spans="1:15" ht="63" x14ac:dyDescent="0.25">
      <c r="A1543" s="33" t="s">
        <v>177</v>
      </c>
      <c r="B1543" s="33" t="s">
        <v>1384</v>
      </c>
      <c r="C1543" s="33" t="s">
        <v>118</v>
      </c>
      <c r="D1543" s="33"/>
      <c r="E1543" s="34" t="s">
        <v>568</v>
      </c>
      <c r="F1543" s="35">
        <f t="shared" ref="F1543:M1544" si="782">F1544</f>
        <v>160</v>
      </c>
      <c r="G1543" s="35">
        <f t="shared" si="782"/>
        <v>160</v>
      </c>
      <c r="H1543" s="35">
        <f t="shared" si="782"/>
        <v>160</v>
      </c>
      <c r="I1543" s="63">
        <f t="shared" si="782"/>
        <v>0</v>
      </c>
      <c r="J1543" s="63">
        <f t="shared" si="782"/>
        <v>0</v>
      </c>
      <c r="K1543" s="35">
        <f t="shared" si="782"/>
        <v>0</v>
      </c>
      <c r="L1543" s="35">
        <f t="shared" si="782"/>
        <v>0</v>
      </c>
      <c r="M1543" s="35">
        <f t="shared" si="782"/>
        <v>160</v>
      </c>
      <c r="N1543" s="78">
        <f t="shared" si="753"/>
        <v>100</v>
      </c>
    </row>
    <row r="1544" spans="1:15" ht="31.5" x14ac:dyDescent="0.25">
      <c r="A1544" s="33" t="s">
        <v>177</v>
      </c>
      <c r="B1544" s="33" t="s">
        <v>1384</v>
      </c>
      <c r="C1544" s="33" t="s">
        <v>118</v>
      </c>
      <c r="D1544" s="33" t="s">
        <v>18</v>
      </c>
      <c r="E1544" s="34" t="s">
        <v>552</v>
      </c>
      <c r="F1544" s="35">
        <f t="shared" si="782"/>
        <v>160</v>
      </c>
      <c r="G1544" s="35">
        <f t="shared" si="782"/>
        <v>160</v>
      </c>
      <c r="H1544" s="35">
        <f t="shared" si="782"/>
        <v>160</v>
      </c>
      <c r="I1544" s="63">
        <f t="shared" si="782"/>
        <v>0</v>
      </c>
      <c r="J1544" s="63">
        <f t="shared" si="782"/>
        <v>0</v>
      </c>
      <c r="K1544" s="35">
        <f t="shared" si="782"/>
        <v>0</v>
      </c>
      <c r="L1544" s="35">
        <f t="shared" si="782"/>
        <v>0</v>
      </c>
      <c r="M1544" s="35">
        <f t="shared" si="782"/>
        <v>160</v>
      </c>
      <c r="N1544" s="78">
        <f t="shared" si="753"/>
        <v>100</v>
      </c>
    </row>
    <row r="1545" spans="1:15" ht="47.25" x14ac:dyDescent="0.25">
      <c r="A1545" s="33" t="s">
        <v>177</v>
      </c>
      <c r="B1545" s="33" t="s">
        <v>1384</v>
      </c>
      <c r="C1545" s="33" t="s">
        <v>118</v>
      </c>
      <c r="D1545" s="33" t="s">
        <v>14</v>
      </c>
      <c r="E1545" s="34" t="s">
        <v>555</v>
      </c>
      <c r="F1545" s="35">
        <v>160</v>
      </c>
      <c r="G1545" s="35">
        <v>160</v>
      </c>
      <c r="H1545" s="35">
        <v>160</v>
      </c>
      <c r="I1545" s="63">
        <v>0</v>
      </c>
      <c r="J1545" s="63">
        <v>0</v>
      </c>
      <c r="K1545" s="35">
        <v>0</v>
      </c>
      <c r="L1545" s="35">
        <v>0</v>
      </c>
      <c r="M1545" s="35">
        <v>160</v>
      </c>
      <c r="N1545" s="78">
        <f t="shared" si="753"/>
        <v>100</v>
      </c>
    </row>
    <row r="1546" spans="1:15" ht="47.25" hidden="1" x14ac:dyDescent="0.25">
      <c r="A1546" s="33" t="s">
        <v>177</v>
      </c>
      <c r="B1546" s="33" t="s">
        <v>1384</v>
      </c>
      <c r="C1546" s="33" t="s">
        <v>1338</v>
      </c>
      <c r="D1546" s="33"/>
      <c r="E1546" s="34" t="s">
        <v>1340</v>
      </c>
      <c r="F1546" s="35">
        <f t="shared" ref="F1546:M1547" si="783">F1547</f>
        <v>0</v>
      </c>
      <c r="G1546" s="35">
        <f t="shared" si="783"/>
        <v>0</v>
      </c>
      <c r="H1546" s="35">
        <f t="shared" si="783"/>
        <v>0</v>
      </c>
      <c r="I1546" s="63">
        <f t="shared" si="783"/>
        <v>0</v>
      </c>
      <c r="J1546" s="63">
        <f t="shared" si="783"/>
        <v>0</v>
      </c>
      <c r="K1546" s="35">
        <f t="shared" si="783"/>
        <v>0</v>
      </c>
      <c r="L1546" s="35">
        <f t="shared" si="783"/>
        <v>0</v>
      </c>
      <c r="M1546" s="35">
        <f t="shared" si="783"/>
        <v>0</v>
      </c>
      <c r="N1546" s="78">
        <v>0</v>
      </c>
      <c r="O1546" s="22">
        <v>1</v>
      </c>
    </row>
    <row r="1547" spans="1:15" ht="31.5" hidden="1" x14ac:dyDescent="0.25">
      <c r="A1547" s="33" t="s">
        <v>177</v>
      </c>
      <c r="B1547" s="33" t="s">
        <v>1384</v>
      </c>
      <c r="C1547" s="33" t="s">
        <v>1338</v>
      </c>
      <c r="D1547" s="33" t="s">
        <v>18</v>
      </c>
      <c r="E1547" s="34" t="s">
        <v>552</v>
      </c>
      <c r="F1547" s="35">
        <f t="shared" si="783"/>
        <v>0</v>
      </c>
      <c r="G1547" s="35">
        <f t="shared" si="783"/>
        <v>0</v>
      </c>
      <c r="H1547" s="35">
        <f t="shared" si="783"/>
        <v>0</v>
      </c>
      <c r="I1547" s="63">
        <f t="shared" si="783"/>
        <v>0</v>
      </c>
      <c r="J1547" s="63">
        <f t="shared" si="783"/>
        <v>0</v>
      </c>
      <c r="K1547" s="35">
        <f t="shared" si="783"/>
        <v>0</v>
      </c>
      <c r="L1547" s="35">
        <f t="shared" si="783"/>
        <v>0</v>
      </c>
      <c r="M1547" s="35">
        <f t="shared" si="783"/>
        <v>0</v>
      </c>
      <c r="N1547" s="78">
        <v>0</v>
      </c>
      <c r="O1547" s="22">
        <v>1</v>
      </c>
    </row>
    <row r="1548" spans="1:15" ht="47.25" hidden="1" x14ac:dyDescent="0.25">
      <c r="A1548" s="33" t="s">
        <v>177</v>
      </c>
      <c r="B1548" s="33" t="s">
        <v>1384</v>
      </c>
      <c r="C1548" s="33" t="s">
        <v>1338</v>
      </c>
      <c r="D1548" s="33" t="s">
        <v>14</v>
      </c>
      <c r="E1548" s="34" t="s">
        <v>555</v>
      </c>
      <c r="F1548" s="35">
        <v>0</v>
      </c>
      <c r="G1548" s="35">
        <v>0</v>
      </c>
      <c r="H1548" s="35">
        <v>0</v>
      </c>
      <c r="I1548" s="63">
        <v>0</v>
      </c>
      <c r="J1548" s="63">
        <v>0</v>
      </c>
      <c r="K1548" s="35">
        <v>0</v>
      </c>
      <c r="L1548" s="35">
        <v>0</v>
      </c>
      <c r="M1548" s="35">
        <v>0</v>
      </c>
      <c r="N1548" s="78">
        <v>0</v>
      </c>
      <c r="O1548" s="22">
        <v>1</v>
      </c>
    </row>
    <row r="1549" spans="1:15" ht="63" x14ac:dyDescent="0.25">
      <c r="A1549" s="33" t="s">
        <v>177</v>
      </c>
      <c r="B1549" s="33" t="s">
        <v>1384</v>
      </c>
      <c r="C1549" s="33" t="s">
        <v>124</v>
      </c>
      <c r="D1549" s="33"/>
      <c r="E1549" s="34" t="s">
        <v>569</v>
      </c>
      <c r="F1549" s="35">
        <f>F1550+F1553</f>
        <v>5857.5</v>
      </c>
      <c r="G1549" s="35">
        <f>G1550+G1553</f>
        <v>5857.5</v>
      </c>
      <c r="H1549" s="35">
        <f t="shared" ref="H1549:M1549" si="784">H1550+H1553</f>
        <v>4429.2133299999996</v>
      </c>
      <c r="I1549" s="63">
        <f t="shared" si="784"/>
        <v>0</v>
      </c>
      <c r="J1549" s="63">
        <f t="shared" si="784"/>
        <v>0</v>
      </c>
      <c r="K1549" s="35">
        <f t="shared" si="784"/>
        <v>0</v>
      </c>
      <c r="L1549" s="35">
        <f t="shared" si="784"/>
        <v>0</v>
      </c>
      <c r="M1549" s="35">
        <f t="shared" si="784"/>
        <v>5796.1486699999996</v>
      </c>
      <c r="N1549" s="78">
        <f t="shared" ref="N1549:N1609" si="785">M1549/G1549*100</f>
        <v>98.952602134016203</v>
      </c>
    </row>
    <row r="1550" spans="1:15" ht="31.5" x14ac:dyDescent="0.25">
      <c r="A1550" s="33" t="s">
        <v>177</v>
      </c>
      <c r="B1550" s="33" t="s">
        <v>1384</v>
      </c>
      <c r="C1550" s="33" t="s">
        <v>119</v>
      </c>
      <c r="D1550" s="33"/>
      <c r="E1550" s="34" t="s">
        <v>571</v>
      </c>
      <c r="F1550" s="35">
        <f t="shared" ref="F1550:M1551" si="786">F1551</f>
        <v>5605.5</v>
      </c>
      <c r="G1550" s="35">
        <f t="shared" si="786"/>
        <v>5605.5</v>
      </c>
      <c r="H1550" s="35">
        <f t="shared" si="786"/>
        <v>4177.2133299999996</v>
      </c>
      <c r="I1550" s="63">
        <f t="shared" si="786"/>
        <v>0</v>
      </c>
      <c r="J1550" s="63">
        <f t="shared" si="786"/>
        <v>0</v>
      </c>
      <c r="K1550" s="35">
        <f t="shared" si="786"/>
        <v>0</v>
      </c>
      <c r="L1550" s="35">
        <f t="shared" si="786"/>
        <v>0</v>
      </c>
      <c r="M1550" s="35">
        <f t="shared" si="786"/>
        <v>5544.1486699999996</v>
      </c>
      <c r="N1550" s="78">
        <f t="shared" si="785"/>
        <v>98.905515475871908</v>
      </c>
    </row>
    <row r="1551" spans="1:15" ht="31.5" x14ac:dyDescent="0.25">
      <c r="A1551" s="33" t="s">
        <v>177</v>
      </c>
      <c r="B1551" s="33" t="s">
        <v>1384</v>
      </c>
      <c r="C1551" s="33" t="s">
        <v>119</v>
      </c>
      <c r="D1551" s="33" t="s">
        <v>18</v>
      </c>
      <c r="E1551" s="34" t="s">
        <v>552</v>
      </c>
      <c r="F1551" s="35">
        <f t="shared" si="786"/>
        <v>5605.5</v>
      </c>
      <c r="G1551" s="35">
        <f t="shared" si="786"/>
        <v>5605.5</v>
      </c>
      <c r="H1551" s="35">
        <f t="shared" si="786"/>
        <v>4177.2133299999996</v>
      </c>
      <c r="I1551" s="63">
        <f t="shared" si="786"/>
        <v>0</v>
      </c>
      <c r="J1551" s="63">
        <f t="shared" si="786"/>
        <v>0</v>
      </c>
      <c r="K1551" s="35">
        <f t="shared" si="786"/>
        <v>0</v>
      </c>
      <c r="L1551" s="35">
        <f t="shared" si="786"/>
        <v>0</v>
      </c>
      <c r="M1551" s="35">
        <f t="shared" si="786"/>
        <v>5544.1486699999996</v>
      </c>
      <c r="N1551" s="78">
        <f t="shared" si="785"/>
        <v>98.905515475871908</v>
      </c>
    </row>
    <row r="1552" spans="1:15" ht="47.25" x14ac:dyDescent="0.25">
      <c r="A1552" s="33" t="s">
        <v>177</v>
      </c>
      <c r="B1552" s="33" t="s">
        <v>1384</v>
      </c>
      <c r="C1552" s="33" t="s">
        <v>119</v>
      </c>
      <c r="D1552" s="33" t="s">
        <v>14</v>
      </c>
      <c r="E1552" s="34" t="s">
        <v>555</v>
      </c>
      <c r="F1552" s="35">
        <v>5605.5</v>
      </c>
      <c r="G1552" s="35">
        <v>5605.5</v>
      </c>
      <c r="H1552" s="35">
        <v>4177.2133299999996</v>
      </c>
      <c r="I1552" s="63">
        <v>0</v>
      </c>
      <c r="J1552" s="63">
        <v>0</v>
      </c>
      <c r="K1552" s="35">
        <v>0</v>
      </c>
      <c r="L1552" s="35">
        <v>0</v>
      </c>
      <c r="M1552" s="35">
        <v>5544.1486699999996</v>
      </c>
      <c r="N1552" s="78">
        <f t="shared" si="785"/>
        <v>98.905515475871908</v>
      </c>
    </row>
    <row r="1553" spans="1:14" ht="31.5" x14ac:dyDescent="0.25">
      <c r="A1553" s="33" t="s">
        <v>177</v>
      </c>
      <c r="B1553" s="33" t="s">
        <v>1384</v>
      </c>
      <c r="C1553" s="33" t="s">
        <v>120</v>
      </c>
      <c r="D1553" s="33"/>
      <c r="E1553" s="34" t="s">
        <v>1378</v>
      </c>
      <c r="F1553" s="35">
        <f t="shared" ref="F1553:M1554" si="787">F1554</f>
        <v>252</v>
      </c>
      <c r="G1553" s="35">
        <f t="shared" si="787"/>
        <v>252</v>
      </c>
      <c r="H1553" s="35">
        <f t="shared" si="787"/>
        <v>252</v>
      </c>
      <c r="I1553" s="63">
        <f t="shared" si="787"/>
        <v>0</v>
      </c>
      <c r="J1553" s="63">
        <f t="shared" si="787"/>
        <v>0</v>
      </c>
      <c r="K1553" s="35">
        <f t="shared" si="787"/>
        <v>0</v>
      </c>
      <c r="L1553" s="35">
        <f t="shared" si="787"/>
        <v>0</v>
      </c>
      <c r="M1553" s="35">
        <f t="shared" si="787"/>
        <v>252</v>
      </c>
      <c r="N1553" s="78">
        <f t="shared" si="785"/>
        <v>100</v>
      </c>
    </row>
    <row r="1554" spans="1:14" ht="31.5" x14ac:dyDescent="0.25">
      <c r="A1554" s="33" t="s">
        <v>177</v>
      </c>
      <c r="B1554" s="33" t="s">
        <v>1384</v>
      </c>
      <c r="C1554" s="33" t="s">
        <v>120</v>
      </c>
      <c r="D1554" s="33" t="s">
        <v>18</v>
      </c>
      <c r="E1554" s="34" t="s">
        <v>552</v>
      </c>
      <c r="F1554" s="35">
        <f t="shared" si="787"/>
        <v>252</v>
      </c>
      <c r="G1554" s="35">
        <f t="shared" si="787"/>
        <v>252</v>
      </c>
      <c r="H1554" s="35">
        <f t="shared" si="787"/>
        <v>252</v>
      </c>
      <c r="I1554" s="63">
        <f t="shared" si="787"/>
        <v>0</v>
      </c>
      <c r="J1554" s="63">
        <f t="shared" si="787"/>
        <v>0</v>
      </c>
      <c r="K1554" s="35">
        <f t="shared" si="787"/>
        <v>0</v>
      </c>
      <c r="L1554" s="35">
        <f t="shared" si="787"/>
        <v>0</v>
      </c>
      <c r="M1554" s="35">
        <f t="shared" si="787"/>
        <v>252</v>
      </c>
      <c r="N1554" s="78">
        <f t="shared" si="785"/>
        <v>100</v>
      </c>
    </row>
    <row r="1555" spans="1:14" ht="47.25" x14ac:dyDescent="0.25">
      <c r="A1555" s="33" t="s">
        <v>177</v>
      </c>
      <c r="B1555" s="33" t="s">
        <v>1384</v>
      </c>
      <c r="C1555" s="33" t="s">
        <v>120</v>
      </c>
      <c r="D1555" s="33" t="s">
        <v>14</v>
      </c>
      <c r="E1555" s="34" t="s">
        <v>555</v>
      </c>
      <c r="F1555" s="35">
        <v>252</v>
      </c>
      <c r="G1555" s="35">
        <v>252</v>
      </c>
      <c r="H1555" s="35">
        <v>252</v>
      </c>
      <c r="I1555" s="63">
        <v>0</v>
      </c>
      <c r="J1555" s="63">
        <v>0</v>
      </c>
      <c r="K1555" s="35">
        <v>0</v>
      </c>
      <c r="L1555" s="35">
        <v>0</v>
      </c>
      <c r="M1555" s="35">
        <v>252</v>
      </c>
      <c r="N1555" s="78">
        <f t="shared" si="785"/>
        <v>100</v>
      </c>
    </row>
    <row r="1556" spans="1:14" ht="47.25" x14ac:dyDescent="0.25">
      <c r="A1556" s="33" t="s">
        <v>177</v>
      </c>
      <c r="B1556" s="33" t="s">
        <v>1384</v>
      </c>
      <c r="C1556" s="33" t="s">
        <v>125</v>
      </c>
      <c r="D1556" s="33"/>
      <c r="E1556" s="34" t="s">
        <v>572</v>
      </c>
      <c r="F1556" s="35">
        <f t="shared" ref="F1556:M1556" si="788">F1557</f>
        <v>5834.04</v>
      </c>
      <c r="G1556" s="35">
        <f t="shared" si="788"/>
        <v>5834.04</v>
      </c>
      <c r="H1556" s="35">
        <f t="shared" si="788"/>
        <v>4226.2728900000002</v>
      </c>
      <c r="I1556" s="63">
        <f t="shared" si="788"/>
        <v>0</v>
      </c>
      <c r="J1556" s="63">
        <f t="shared" si="788"/>
        <v>0</v>
      </c>
      <c r="K1556" s="35">
        <f t="shared" si="788"/>
        <v>0</v>
      </c>
      <c r="L1556" s="35">
        <f t="shared" si="788"/>
        <v>0</v>
      </c>
      <c r="M1556" s="35">
        <f t="shared" si="788"/>
        <v>5788.2406899999996</v>
      </c>
      <c r="N1556" s="78">
        <f t="shared" si="785"/>
        <v>99.214964072923735</v>
      </c>
    </row>
    <row r="1557" spans="1:14" ht="31.5" x14ac:dyDescent="0.25">
      <c r="A1557" s="33" t="s">
        <v>177</v>
      </c>
      <c r="B1557" s="33" t="s">
        <v>1384</v>
      </c>
      <c r="C1557" s="33" t="s">
        <v>121</v>
      </c>
      <c r="D1557" s="33"/>
      <c r="E1557" s="34" t="s">
        <v>573</v>
      </c>
      <c r="F1557" s="35">
        <f>F1558+F1560</f>
        <v>5834.04</v>
      </c>
      <c r="G1557" s="35">
        <f>G1558+G1560</f>
        <v>5834.04</v>
      </c>
      <c r="H1557" s="35">
        <f t="shared" ref="H1557:M1557" si="789">H1558+H1560</f>
        <v>4226.2728900000002</v>
      </c>
      <c r="I1557" s="63">
        <f t="shared" si="789"/>
        <v>0</v>
      </c>
      <c r="J1557" s="63">
        <f t="shared" si="789"/>
        <v>0</v>
      </c>
      <c r="K1557" s="35">
        <f t="shared" si="789"/>
        <v>0</v>
      </c>
      <c r="L1557" s="35">
        <f t="shared" si="789"/>
        <v>0</v>
      </c>
      <c r="M1557" s="35">
        <f t="shared" si="789"/>
        <v>5788.2406899999996</v>
      </c>
      <c r="N1557" s="78">
        <f t="shared" si="785"/>
        <v>99.214964072923735</v>
      </c>
    </row>
    <row r="1558" spans="1:14" ht="31.5" x14ac:dyDescent="0.25">
      <c r="A1558" s="33" t="s">
        <v>177</v>
      </c>
      <c r="B1558" s="33" t="s">
        <v>1384</v>
      </c>
      <c r="C1558" s="33" t="s">
        <v>121</v>
      </c>
      <c r="D1558" s="33" t="s">
        <v>1111</v>
      </c>
      <c r="E1558" s="34" t="s">
        <v>542</v>
      </c>
      <c r="F1558" s="35">
        <f t="shared" ref="F1558:M1558" si="790">F1559</f>
        <v>5702.14</v>
      </c>
      <c r="G1558" s="35">
        <f t="shared" si="790"/>
        <v>5665.5540000000001</v>
      </c>
      <c r="H1558" s="35">
        <f t="shared" si="790"/>
        <v>4101.0598900000005</v>
      </c>
      <c r="I1558" s="63">
        <f t="shared" si="790"/>
        <v>0</v>
      </c>
      <c r="J1558" s="63">
        <f t="shared" si="790"/>
        <v>0</v>
      </c>
      <c r="K1558" s="35">
        <f t="shared" si="790"/>
        <v>0</v>
      </c>
      <c r="L1558" s="35">
        <f t="shared" si="790"/>
        <v>0</v>
      </c>
      <c r="M1558" s="35">
        <f t="shared" si="790"/>
        <v>5619.7546899999998</v>
      </c>
      <c r="N1558" s="78">
        <f t="shared" si="785"/>
        <v>99.191618154199929</v>
      </c>
    </row>
    <row r="1559" spans="1:14" ht="31.5" x14ac:dyDescent="0.25">
      <c r="A1559" s="33" t="s">
        <v>177</v>
      </c>
      <c r="B1559" s="33" t="s">
        <v>1384</v>
      </c>
      <c r="C1559" s="33" t="s">
        <v>121</v>
      </c>
      <c r="D1559" s="33" t="s">
        <v>1112</v>
      </c>
      <c r="E1559" s="34" t="s">
        <v>543</v>
      </c>
      <c r="F1559" s="35">
        <f>5764.1-61.96</f>
        <v>5702.14</v>
      </c>
      <c r="G1559" s="35">
        <v>5665.5540000000001</v>
      </c>
      <c r="H1559" s="35">
        <v>4101.0598900000005</v>
      </c>
      <c r="I1559" s="63">
        <v>0</v>
      </c>
      <c r="J1559" s="63">
        <v>0</v>
      </c>
      <c r="K1559" s="35">
        <v>0</v>
      </c>
      <c r="L1559" s="35">
        <v>0</v>
      </c>
      <c r="M1559" s="35">
        <v>5619.7546899999998</v>
      </c>
      <c r="N1559" s="78">
        <f t="shared" si="785"/>
        <v>99.191618154199929</v>
      </c>
    </row>
    <row r="1560" spans="1:14" x14ac:dyDescent="0.25">
      <c r="A1560" s="33" t="s">
        <v>177</v>
      </c>
      <c r="B1560" s="33" t="s">
        <v>1384</v>
      </c>
      <c r="C1560" s="33" t="s">
        <v>121</v>
      </c>
      <c r="D1560" s="33" t="s">
        <v>1113</v>
      </c>
      <c r="E1560" s="34" t="s">
        <v>558</v>
      </c>
      <c r="F1560" s="35">
        <f t="shared" ref="F1560:M1560" si="791">F1561</f>
        <v>131.9</v>
      </c>
      <c r="G1560" s="35">
        <f t="shared" si="791"/>
        <v>168.48599999999999</v>
      </c>
      <c r="H1560" s="35">
        <f t="shared" si="791"/>
        <v>125.21299999999999</v>
      </c>
      <c r="I1560" s="63">
        <f t="shared" si="791"/>
        <v>0</v>
      </c>
      <c r="J1560" s="63">
        <f t="shared" si="791"/>
        <v>0</v>
      </c>
      <c r="K1560" s="35">
        <f t="shared" si="791"/>
        <v>0</v>
      </c>
      <c r="L1560" s="35">
        <f t="shared" si="791"/>
        <v>0</v>
      </c>
      <c r="M1560" s="35">
        <f t="shared" si="791"/>
        <v>168.48599999999999</v>
      </c>
      <c r="N1560" s="78">
        <f t="shared" si="785"/>
        <v>100</v>
      </c>
    </row>
    <row r="1561" spans="1:14" x14ac:dyDescent="0.25">
      <c r="A1561" s="33" t="s">
        <v>177</v>
      </c>
      <c r="B1561" s="33" t="s">
        <v>1384</v>
      </c>
      <c r="C1561" s="33" t="s">
        <v>121</v>
      </c>
      <c r="D1561" s="33" t="s">
        <v>1120</v>
      </c>
      <c r="E1561" s="34" t="s">
        <v>561</v>
      </c>
      <c r="F1561" s="35">
        <v>131.9</v>
      </c>
      <c r="G1561" s="35">
        <v>168.48599999999999</v>
      </c>
      <c r="H1561" s="35">
        <v>125.21299999999999</v>
      </c>
      <c r="I1561" s="63">
        <v>0</v>
      </c>
      <c r="J1561" s="63">
        <v>0</v>
      </c>
      <c r="K1561" s="35">
        <v>0</v>
      </c>
      <c r="L1561" s="35">
        <v>0</v>
      </c>
      <c r="M1561" s="35">
        <v>168.48599999999999</v>
      </c>
      <c r="N1561" s="78">
        <f t="shared" si="785"/>
        <v>100</v>
      </c>
    </row>
    <row r="1562" spans="1:14" ht="31.5" x14ac:dyDescent="0.25">
      <c r="A1562" s="33" t="s">
        <v>177</v>
      </c>
      <c r="B1562" s="33" t="s">
        <v>1384</v>
      </c>
      <c r="C1562" s="33" t="s">
        <v>57</v>
      </c>
      <c r="D1562" s="33"/>
      <c r="E1562" s="34" t="s">
        <v>574</v>
      </c>
      <c r="F1562" s="35">
        <f t="shared" ref="F1562:M1562" si="792">F1563</f>
        <v>120</v>
      </c>
      <c r="G1562" s="35">
        <f t="shared" si="792"/>
        <v>120</v>
      </c>
      <c r="H1562" s="35">
        <f t="shared" si="792"/>
        <v>120</v>
      </c>
      <c r="I1562" s="63">
        <f t="shared" si="792"/>
        <v>0</v>
      </c>
      <c r="J1562" s="63">
        <f t="shared" si="792"/>
        <v>0</v>
      </c>
      <c r="K1562" s="35">
        <f t="shared" si="792"/>
        <v>0</v>
      </c>
      <c r="L1562" s="35">
        <f t="shared" si="792"/>
        <v>0</v>
      </c>
      <c r="M1562" s="35">
        <f t="shared" si="792"/>
        <v>120</v>
      </c>
      <c r="N1562" s="78">
        <f t="shared" si="785"/>
        <v>100</v>
      </c>
    </row>
    <row r="1563" spans="1:14" ht="63" x14ac:dyDescent="0.25">
      <c r="A1563" s="33" t="s">
        <v>177</v>
      </c>
      <c r="B1563" s="33" t="s">
        <v>1384</v>
      </c>
      <c r="C1563" s="33" t="s">
        <v>58</v>
      </c>
      <c r="D1563" s="33"/>
      <c r="E1563" s="34" t="s">
        <v>575</v>
      </c>
      <c r="F1563" s="35">
        <f>F1564+F1567</f>
        <v>120</v>
      </c>
      <c r="G1563" s="35">
        <f>G1564+G1567</f>
        <v>120</v>
      </c>
      <c r="H1563" s="35">
        <f t="shared" ref="H1563:M1563" si="793">H1564+H1567</f>
        <v>120</v>
      </c>
      <c r="I1563" s="63">
        <f t="shared" si="793"/>
        <v>0</v>
      </c>
      <c r="J1563" s="63">
        <f t="shared" si="793"/>
        <v>0</v>
      </c>
      <c r="K1563" s="35">
        <f t="shared" si="793"/>
        <v>0</v>
      </c>
      <c r="L1563" s="35">
        <f t="shared" si="793"/>
        <v>0</v>
      </c>
      <c r="M1563" s="35">
        <f t="shared" si="793"/>
        <v>120</v>
      </c>
      <c r="N1563" s="78">
        <f t="shared" si="785"/>
        <v>100</v>
      </c>
    </row>
    <row r="1564" spans="1:14" ht="78.75" x14ac:dyDescent="0.25">
      <c r="A1564" s="33" t="s">
        <v>177</v>
      </c>
      <c r="B1564" s="33" t="s">
        <v>1384</v>
      </c>
      <c r="C1564" s="33" t="s">
        <v>73</v>
      </c>
      <c r="D1564" s="33"/>
      <c r="E1564" s="34" t="s">
        <v>576</v>
      </c>
      <c r="F1564" s="35">
        <f t="shared" ref="F1564:M1565" si="794">F1565</f>
        <v>25</v>
      </c>
      <c r="G1564" s="35">
        <f t="shared" si="794"/>
        <v>25</v>
      </c>
      <c r="H1564" s="35">
        <f t="shared" si="794"/>
        <v>25</v>
      </c>
      <c r="I1564" s="63">
        <f t="shared" si="794"/>
        <v>0</v>
      </c>
      <c r="J1564" s="63">
        <f t="shared" si="794"/>
        <v>0</v>
      </c>
      <c r="K1564" s="35">
        <f t="shared" si="794"/>
        <v>0</v>
      </c>
      <c r="L1564" s="35">
        <f t="shared" si="794"/>
        <v>0</v>
      </c>
      <c r="M1564" s="35">
        <f t="shared" si="794"/>
        <v>25</v>
      </c>
      <c r="N1564" s="78">
        <f t="shared" si="785"/>
        <v>100</v>
      </c>
    </row>
    <row r="1565" spans="1:14" ht="31.5" x14ac:dyDescent="0.25">
      <c r="A1565" s="33" t="s">
        <v>177</v>
      </c>
      <c r="B1565" s="33" t="s">
        <v>1384</v>
      </c>
      <c r="C1565" s="33" t="s">
        <v>73</v>
      </c>
      <c r="D1565" s="33" t="s">
        <v>18</v>
      </c>
      <c r="E1565" s="34" t="s">
        <v>552</v>
      </c>
      <c r="F1565" s="35">
        <f t="shared" si="794"/>
        <v>25</v>
      </c>
      <c r="G1565" s="35">
        <f t="shared" si="794"/>
        <v>25</v>
      </c>
      <c r="H1565" s="35">
        <f t="shared" si="794"/>
        <v>25</v>
      </c>
      <c r="I1565" s="63">
        <f t="shared" si="794"/>
        <v>0</v>
      </c>
      <c r="J1565" s="63">
        <f t="shared" si="794"/>
        <v>0</v>
      </c>
      <c r="K1565" s="35">
        <f t="shared" si="794"/>
        <v>0</v>
      </c>
      <c r="L1565" s="35">
        <f t="shared" si="794"/>
        <v>0</v>
      </c>
      <c r="M1565" s="35">
        <f t="shared" si="794"/>
        <v>25</v>
      </c>
      <c r="N1565" s="78">
        <f t="shared" si="785"/>
        <v>100</v>
      </c>
    </row>
    <row r="1566" spans="1:14" ht="47.25" x14ac:dyDescent="0.25">
      <c r="A1566" s="33" t="s">
        <v>177</v>
      </c>
      <c r="B1566" s="33" t="s">
        <v>1384</v>
      </c>
      <c r="C1566" s="33" t="s">
        <v>73</v>
      </c>
      <c r="D1566" s="33" t="s">
        <v>14</v>
      </c>
      <c r="E1566" s="34" t="s">
        <v>555</v>
      </c>
      <c r="F1566" s="35">
        <v>25</v>
      </c>
      <c r="G1566" s="35">
        <v>25</v>
      </c>
      <c r="H1566" s="35">
        <v>25</v>
      </c>
      <c r="I1566" s="63">
        <v>0</v>
      </c>
      <c r="J1566" s="63">
        <v>0</v>
      </c>
      <c r="K1566" s="35">
        <v>0</v>
      </c>
      <c r="L1566" s="35">
        <v>0</v>
      </c>
      <c r="M1566" s="35">
        <v>25</v>
      </c>
      <c r="N1566" s="78">
        <f t="shared" si="785"/>
        <v>100</v>
      </c>
    </row>
    <row r="1567" spans="1:14" ht="63" x14ac:dyDescent="0.25">
      <c r="A1567" s="33" t="s">
        <v>177</v>
      </c>
      <c r="B1567" s="33" t="s">
        <v>1384</v>
      </c>
      <c r="C1567" s="33" t="s">
        <v>45</v>
      </c>
      <c r="D1567" s="33"/>
      <c r="E1567" s="34" t="s">
        <v>577</v>
      </c>
      <c r="F1567" s="35">
        <f t="shared" ref="F1567:M1568" si="795">F1568</f>
        <v>95</v>
      </c>
      <c r="G1567" s="35">
        <f t="shared" si="795"/>
        <v>95</v>
      </c>
      <c r="H1567" s="35">
        <f t="shared" si="795"/>
        <v>95</v>
      </c>
      <c r="I1567" s="63">
        <f t="shared" si="795"/>
        <v>0</v>
      </c>
      <c r="J1567" s="63">
        <f t="shared" si="795"/>
        <v>0</v>
      </c>
      <c r="K1567" s="35">
        <f t="shared" si="795"/>
        <v>0</v>
      </c>
      <c r="L1567" s="35">
        <f t="shared" si="795"/>
        <v>0</v>
      </c>
      <c r="M1567" s="35">
        <f t="shared" si="795"/>
        <v>95</v>
      </c>
      <c r="N1567" s="78">
        <f t="shared" si="785"/>
        <v>100</v>
      </c>
    </row>
    <row r="1568" spans="1:14" ht="31.5" x14ac:dyDescent="0.25">
      <c r="A1568" s="33" t="s">
        <v>177</v>
      </c>
      <c r="B1568" s="33" t="s">
        <v>1384</v>
      </c>
      <c r="C1568" s="33" t="s">
        <v>45</v>
      </c>
      <c r="D1568" s="33" t="s">
        <v>18</v>
      </c>
      <c r="E1568" s="34" t="s">
        <v>552</v>
      </c>
      <c r="F1568" s="35">
        <f t="shared" si="795"/>
        <v>95</v>
      </c>
      <c r="G1568" s="35">
        <f t="shared" si="795"/>
        <v>95</v>
      </c>
      <c r="H1568" s="35">
        <f t="shared" si="795"/>
        <v>95</v>
      </c>
      <c r="I1568" s="63">
        <f t="shared" si="795"/>
        <v>0</v>
      </c>
      <c r="J1568" s="63">
        <f t="shared" si="795"/>
        <v>0</v>
      </c>
      <c r="K1568" s="35">
        <f t="shared" si="795"/>
        <v>0</v>
      </c>
      <c r="L1568" s="35">
        <f t="shared" si="795"/>
        <v>0</v>
      </c>
      <c r="M1568" s="35">
        <f t="shared" si="795"/>
        <v>95</v>
      </c>
      <c r="N1568" s="78">
        <f t="shared" si="785"/>
        <v>100</v>
      </c>
    </row>
    <row r="1569" spans="1:14" ht="47.25" x14ac:dyDescent="0.25">
      <c r="A1569" s="33" t="s">
        <v>177</v>
      </c>
      <c r="B1569" s="33" t="s">
        <v>1384</v>
      </c>
      <c r="C1569" s="33" t="s">
        <v>45</v>
      </c>
      <c r="D1569" s="33" t="s">
        <v>14</v>
      </c>
      <c r="E1569" s="34" t="s">
        <v>555</v>
      </c>
      <c r="F1569" s="35">
        <v>95</v>
      </c>
      <c r="G1569" s="35">
        <v>95</v>
      </c>
      <c r="H1569" s="35">
        <v>95</v>
      </c>
      <c r="I1569" s="63">
        <v>0</v>
      </c>
      <c r="J1569" s="63">
        <v>0</v>
      </c>
      <c r="K1569" s="35">
        <v>0</v>
      </c>
      <c r="L1569" s="35">
        <v>0</v>
      </c>
      <c r="M1569" s="35">
        <v>95</v>
      </c>
      <c r="N1569" s="78">
        <f t="shared" si="785"/>
        <v>100</v>
      </c>
    </row>
    <row r="1570" spans="1:14" ht="31.5" x14ac:dyDescent="0.25">
      <c r="A1570" s="33" t="s">
        <v>177</v>
      </c>
      <c r="B1570" s="33" t="s">
        <v>1384</v>
      </c>
      <c r="C1570" s="33" t="s">
        <v>1122</v>
      </c>
      <c r="D1570" s="33"/>
      <c r="E1570" s="34" t="s">
        <v>1885</v>
      </c>
      <c r="F1570" s="35">
        <f t="shared" ref="F1570:M1572" si="796">F1571</f>
        <v>0.6</v>
      </c>
      <c r="G1570" s="35">
        <f>G1571+G1574</f>
        <v>670.65509999999995</v>
      </c>
      <c r="H1570" s="35">
        <f t="shared" ref="H1570:M1570" si="797">H1571+H1574</f>
        <v>112</v>
      </c>
      <c r="I1570" s="63">
        <f t="shared" si="797"/>
        <v>478.6551</v>
      </c>
      <c r="J1570" s="63">
        <f t="shared" si="797"/>
        <v>0</v>
      </c>
      <c r="K1570" s="35">
        <f t="shared" si="797"/>
        <v>0</v>
      </c>
      <c r="L1570" s="35">
        <f t="shared" si="797"/>
        <v>0</v>
      </c>
      <c r="M1570" s="35">
        <f t="shared" si="797"/>
        <v>670.65509999999995</v>
      </c>
      <c r="N1570" s="78">
        <f t="shared" si="785"/>
        <v>100</v>
      </c>
    </row>
    <row r="1571" spans="1:14" ht="47.25" x14ac:dyDescent="0.25">
      <c r="A1571" s="33" t="s">
        <v>177</v>
      </c>
      <c r="B1571" s="33" t="s">
        <v>1384</v>
      </c>
      <c r="C1571" s="33" t="s">
        <v>405</v>
      </c>
      <c r="D1571" s="33"/>
      <c r="E1571" s="34" t="s">
        <v>1174</v>
      </c>
      <c r="F1571" s="35">
        <f t="shared" si="796"/>
        <v>0.6</v>
      </c>
      <c r="G1571" s="35">
        <f t="shared" si="796"/>
        <v>192</v>
      </c>
      <c r="H1571" s="35">
        <f t="shared" si="796"/>
        <v>112</v>
      </c>
      <c r="I1571" s="63">
        <f t="shared" si="796"/>
        <v>0</v>
      </c>
      <c r="J1571" s="63">
        <f t="shared" si="796"/>
        <v>0</v>
      </c>
      <c r="K1571" s="35">
        <f t="shared" si="796"/>
        <v>0</v>
      </c>
      <c r="L1571" s="35">
        <f t="shared" si="796"/>
        <v>0</v>
      </c>
      <c r="M1571" s="35">
        <f t="shared" si="796"/>
        <v>192</v>
      </c>
      <c r="N1571" s="78">
        <f t="shared" si="785"/>
        <v>100</v>
      </c>
    </row>
    <row r="1572" spans="1:14" ht="31.5" x14ac:dyDescent="0.25">
      <c r="A1572" s="33" t="s">
        <v>177</v>
      </c>
      <c r="B1572" s="33" t="s">
        <v>1384</v>
      </c>
      <c r="C1572" s="33" t="s">
        <v>405</v>
      </c>
      <c r="D1572" s="33" t="s">
        <v>1111</v>
      </c>
      <c r="E1572" s="34" t="s">
        <v>542</v>
      </c>
      <c r="F1572" s="35">
        <f t="shared" si="796"/>
        <v>0.6</v>
      </c>
      <c r="G1572" s="35">
        <f t="shared" si="796"/>
        <v>192</v>
      </c>
      <c r="H1572" s="35">
        <f t="shared" si="796"/>
        <v>112</v>
      </c>
      <c r="I1572" s="63">
        <f t="shared" si="796"/>
        <v>0</v>
      </c>
      <c r="J1572" s="63">
        <f t="shared" si="796"/>
        <v>0</v>
      </c>
      <c r="K1572" s="35">
        <f t="shared" si="796"/>
        <v>0</v>
      </c>
      <c r="L1572" s="35">
        <f t="shared" si="796"/>
        <v>0</v>
      </c>
      <c r="M1572" s="35">
        <f t="shared" si="796"/>
        <v>192</v>
      </c>
      <c r="N1572" s="78">
        <f t="shared" si="785"/>
        <v>100</v>
      </c>
    </row>
    <row r="1573" spans="1:14" ht="31.5" x14ac:dyDescent="0.25">
      <c r="A1573" s="33" t="s">
        <v>177</v>
      </c>
      <c r="B1573" s="33" t="s">
        <v>1384</v>
      </c>
      <c r="C1573" s="33" t="s">
        <v>405</v>
      </c>
      <c r="D1573" s="33" t="s">
        <v>1112</v>
      </c>
      <c r="E1573" s="34" t="s">
        <v>543</v>
      </c>
      <c r="F1573" s="35">
        <v>0.6</v>
      </c>
      <c r="G1573" s="35">
        <v>192</v>
      </c>
      <c r="H1573" s="35">
        <v>112</v>
      </c>
      <c r="I1573" s="63">
        <v>0</v>
      </c>
      <c r="J1573" s="63">
        <v>0</v>
      </c>
      <c r="K1573" s="35">
        <v>0</v>
      </c>
      <c r="L1573" s="35">
        <v>0</v>
      </c>
      <c r="M1573" s="35">
        <v>192</v>
      </c>
      <c r="N1573" s="78">
        <f t="shared" si="785"/>
        <v>100</v>
      </c>
    </row>
    <row r="1574" spans="1:14" x14ac:dyDescent="0.25">
      <c r="A1574" s="33" t="s">
        <v>177</v>
      </c>
      <c r="B1574" s="33" t="s">
        <v>1384</v>
      </c>
      <c r="C1574" s="33" t="s">
        <v>1123</v>
      </c>
      <c r="D1574" s="33"/>
      <c r="E1574" s="34" t="s">
        <v>1175</v>
      </c>
      <c r="F1574" s="35"/>
      <c r="G1574" s="35">
        <f>G1575</f>
        <v>478.6551</v>
      </c>
      <c r="H1574" s="35">
        <f t="shared" ref="H1574:M1576" si="798">H1575</f>
        <v>0</v>
      </c>
      <c r="I1574" s="63">
        <f t="shared" si="798"/>
        <v>478.6551</v>
      </c>
      <c r="J1574" s="63">
        <f t="shared" si="798"/>
        <v>0</v>
      </c>
      <c r="K1574" s="35">
        <f t="shared" si="798"/>
        <v>0</v>
      </c>
      <c r="L1574" s="35">
        <f t="shared" si="798"/>
        <v>0</v>
      </c>
      <c r="M1574" s="35">
        <f t="shared" si="798"/>
        <v>478.6551</v>
      </c>
      <c r="N1574" s="78">
        <f t="shared" si="785"/>
        <v>100</v>
      </c>
    </row>
    <row r="1575" spans="1:14" ht="47.25" x14ac:dyDescent="0.25">
      <c r="A1575" s="33" t="s">
        <v>177</v>
      </c>
      <c r="B1575" s="33" t="s">
        <v>1384</v>
      </c>
      <c r="C1575" s="33" t="s">
        <v>1912</v>
      </c>
      <c r="D1575" s="33"/>
      <c r="E1575" s="56" t="s">
        <v>1913</v>
      </c>
      <c r="F1575" s="35"/>
      <c r="G1575" s="35">
        <f>G1576</f>
        <v>478.6551</v>
      </c>
      <c r="H1575" s="35">
        <f t="shared" si="798"/>
        <v>0</v>
      </c>
      <c r="I1575" s="63">
        <f t="shared" si="798"/>
        <v>478.6551</v>
      </c>
      <c r="J1575" s="63">
        <f t="shared" si="798"/>
        <v>0</v>
      </c>
      <c r="K1575" s="35">
        <f t="shared" si="798"/>
        <v>0</v>
      </c>
      <c r="L1575" s="35">
        <f t="shared" si="798"/>
        <v>0</v>
      </c>
      <c r="M1575" s="35">
        <f t="shared" si="798"/>
        <v>478.6551</v>
      </c>
      <c r="N1575" s="78">
        <f t="shared" si="785"/>
        <v>100</v>
      </c>
    </row>
    <row r="1576" spans="1:14" ht="78.75" x14ac:dyDescent="0.25">
      <c r="A1576" s="33" t="s">
        <v>177</v>
      </c>
      <c r="B1576" s="33" t="s">
        <v>1384</v>
      </c>
      <c r="C1576" s="33" t="s">
        <v>1912</v>
      </c>
      <c r="D1576" s="33" t="s">
        <v>1118</v>
      </c>
      <c r="E1576" s="34" t="s">
        <v>539</v>
      </c>
      <c r="F1576" s="35"/>
      <c r="G1576" s="35">
        <f>G1577</f>
        <v>478.6551</v>
      </c>
      <c r="H1576" s="35">
        <f t="shared" si="798"/>
        <v>0</v>
      </c>
      <c r="I1576" s="63">
        <f t="shared" si="798"/>
        <v>478.6551</v>
      </c>
      <c r="J1576" s="63">
        <f t="shared" si="798"/>
        <v>0</v>
      </c>
      <c r="K1576" s="35">
        <f t="shared" si="798"/>
        <v>0</v>
      </c>
      <c r="L1576" s="35">
        <f t="shared" si="798"/>
        <v>0</v>
      </c>
      <c r="M1576" s="35">
        <f t="shared" si="798"/>
        <v>478.6551</v>
      </c>
      <c r="N1576" s="78">
        <f t="shared" si="785"/>
        <v>100</v>
      </c>
    </row>
    <row r="1577" spans="1:14" ht="31.5" x14ac:dyDescent="0.25">
      <c r="A1577" s="33" t="s">
        <v>177</v>
      </c>
      <c r="B1577" s="33" t="s">
        <v>1384</v>
      </c>
      <c r="C1577" s="33" t="s">
        <v>1912</v>
      </c>
      <c r="D1577" s="33" t="s">
        <v>1128</v>
      </c>
      <c r="E1577" s="34" t="s">
        <v>541</v>
      </c>
      <c r="F1577" s="35"/>
      <c r="G1577" s="35">
        <v>478.6551</v>
      </c>
      <c r="H1577" s="35">
        <v>0</v>
      </c>
      <c r="I1577" s="63">
        <f>G1577</f>
        <v>478.6551</v>
      </c>
      <c r="J1577" s="63">
        <f>H1577</f>
        <v>0</v>
      </c>
      <c r="K1577" s="35">
        <v>0</v>
      </c>
      <c r="L1577" s="35">
        <v>0</v>
      </c>
      <c r="M1577" s="35">
        <v>478.6551</v>
      </c>
      <c r="N1577" s="78">
        <f t="shared" si="785"/>
        <v>100</v>
      </c>
    </row>
    <row r="1578" spans="1:14" ht="47.25" x14ac:dyDescent="0.25">
      <c r="A1578" s="33" t="s">
        <v>177</v>
      </c>
      <c r="B1578" s="33" t="s">
        <v>1384</v>
      </c>
      <c r="C1578" s="33" t="s">
        <v>1139</v>
      </c>
      <c r="D1578" s="33"/>
      <c r="E1578" s="34" t="s">
        <v>1211</v>
      </c>
      <c r="F1578" s="35">
        <f>F1579</f>
        <v>0</v>
      </c>
      <c r="G1578" s="35">
        <f t="shared" ref="G1578:G1581" si="799">G1579</f>
        <v>460.72199999999998</v>
      </c>
      <c r="H1578" s="35">
        <f t="shared" ref="H1578:M1581" si="800">H1579</f>
        <v>211.56200000000001</v>
      </c>
      <c r="I1578" s="63">
        <f t="shared" si="800"/>
        <v>0</v>
      </c>
      <c r="J1578" s="63">
        <f t="shared" si="800"/>
        <v>0</v>
      </c>
      <c r="K1578" s="35">
        <f t="shared" si="800"/>
        <v>0</v>
      </c>
      <c r="L1578" s="35">
        <f t="shared" si="800"/>
        <v>0</v>
      </c>
      <c r="M1578" s="35">
        <f t="shared" si="800"/>
        <v>460.72199999999998</v>
      </c>
      <c r="N1578" s="78">
        <f t="shared" si="785"/>
        <v>100</v>
      </c>
    </row>
    <row r="1579" spans="1:14" ht="31.5" x14ac:dyDescent="0.25">
      <c r="A1579" s="33" t="s">
        <v>177</v>
      </c>
      <c r="B1579" s="33" t="s">
        <v>1384</v>
      </c>
      <c r="C1579" s="33" t="s">
        <v>1146</v>
      </c>
      <c r="D1579" s="33"/>
      <c r="E1579" s="34" t="s">
        <v>1212</v>
      </c>
      <c r="F1579" s="35">
        <f>F1580</f>
        <v>0</v>
      </c>
      <c r="G1579" s="35">
        <f t="shared" si="799"/>
        <v>460.72199999999998</v>
      </c>
      <c r="H1579" s="35">
        <f t="shared" si="800"/>
        <v>211.56200000000001</v>
      </c>
      <c r="I1579" s="63">
        <f t="shared" si="800"/>
        <v>0</v>
      </c>
      <c r="J1579" s="63">
        <f t="shared" si="800"/>
        <v>0</v>
      </c>
      <c r="K1579" s="35">
        <f t="shared" si="800"/>
        <v>0</v>
      </c>
      <c r="L1579" s="35">
        <f t="shared" si="800"/>
        <v>0</v>
      </c>
      <c r="M1579" s="35">
        <f t="shared" si="800"/>
        <v>460.72199999999998</v>
      </c>
      <c r="N1579" s="78">
        <f t="shared" si="785"/>
        <v>100</v>
      </c>
    </row>
    <row r="1580" spans="1:14" ht="31.5" x14ac:dyDescent="0.25">
      <c r="A1580" s="33" t="s">
        <v>177</v>
      </c>
      <c r="B1580" s="33" t="s">
        <v>1384</v>
      </c>
      <c r="C1580" s="33" t="s">
        <v>1147</v>
      </c>
      <c r="D1580" s="33"/>
      <c r="E1580" s="34" t="s">
        <v>1213</v>
      </c>
      <c r="F1580" s="35">
        <f>F1581</f>
        <v>0</v>
      </c>
      <c r="G1580" s="35">
        <f t="shared" si="799"/>
        <v>460.72199999999998</v>
      </c>
      <c r="H1580" s="35">
        <f t="shared" si="800"/>
        <v>211.56200000000001</v>
      </c>
      <c r="I1580" s="63">
        <f t="shared" si="800"/>
        <v>0</v>
      </c>
      <c r="J1580" s="63">
        <f t="shared" si="800"/>
        <v>0</v>
      </c>
      <c r="K1580" s="35">
        <f t="shared" si="800"/>
        <v>0</v>
      </c>
      <c r="L1580" s="35">
        <f t="shared" si="800"/>
        <v>0</v>
      </c>
      <c r="M1580" s="35">
        <f t="shared" si="800"/>
        <v>460.72199999999998</v>
      </c>
      <c r="N1580" s="78">
        <f t="shared" si="785"/>
        <v>100</v>
      </c>
    </row>
    <row r="1581" spans="1:14" x14ac:dyDescent="0.25">
      <c r="A1581" s="33" t="s">
        <v>177</v>
      </c>
      <c r="B1581" s="33" t="s">
        <v>1384</v>
      </c>
      <c r="C1581" s="33" t="s">
        <v>1147</v>
      </c>
      <c r="D1581" s="33" t="s">
        <v>1113</v>
      </c>
      <c r="E1581" s="34" t="s">
        <v>558</v>
      </c>
      <c r="F1581" s="35">
        <f>F1582</f>
        <v>0</v>
      </c>
      <c r="G1581" s="35">
        <f t="shared" si="799"/>
        <v>460.72199999999998</v>
      </c>
      <c r="H1581" s="35">
        <f t="shared" si="800"/>
        <v>211.56200000000001</v>
      </c>
      <c r="I1581" s="63">
        <f t="shared" si="800"/>
        <v>0</v>
      </c>
      <c r="J1581" s="63">
        <f t="shared" si="800"/>
        <v>0</v>
      </c>
      <c r="K1581" s="35">
        <f t="shared" si="800"/>
        <v>0</v>
      </c>
      <c r="L1581" s="35">
        <f t="shared" si="800"/>
        <v>0</v>
      </c>
      <c r="M1581" s="35">
        <f t="shared" si="800"/>
        <v>460.72199999999998</v>
      </c>
      <c r="N1581" s="78">
        <f t="shared" si="785"/>
        <v>100</v>
      </c>
    </row>
    <row r="1582" spans="1:14" x14ac:dyDescent="0.25">
      <c r="A1582" s="33" t="s">
        <v>177</v>
      </c>
      <c r="B1582" s="33" t="s">
        <v>1384</v>
      </c>
      <c r="C1582" s="33" t="s">
        <v>1147</v>
      </c>
      <c r="D1582" s="33" t="s">
        <v>1114</v>
      </c>
      <c r="E1582" s="34" t="s">
        <v>560</v>
      </c>
      <c r="F1582" s="35">
        <v>0</v>
      </c>
      <c r="G1582" s="35">
        <v>460.72199999999998</v>
      </c>
      <c r="H1582" s="35">
        <v>211.56200000000001</v>
      </c>
      <c r="I1582" s="63">
        <v>0</v>
      </c>
      <c r="J1582" s="63">
        <v>0</v>
      </c>
      <c r="K1582" s="35">
        <v>0</v>
      </c>
      <c r="L1582" s="35">
        <v>0</v>
      </c>
      <c r="M1582" s="35">
        <v>460.72199999999998</v>
      </c>
      <c r="N1582" s="78">
        <f t="shared" si="785"/>
        <v>100</v>
      </c>
    </row>
    <row r="1583" spans="1:14" s="22" customFormat="1" ht="31.5" x14ac:dyDescent="0.25">
      <c r="A1583" s="25" t="s">
        <v>177</v>
      </c>
      <c r="B1583" s="25" t="s">
        <v>5</v>
      </c>
      <c r="C1583" s="25"/>
      <c r="D1583" s="25"/>
      <c r="E1583" s="26" t="s">
        <v>499</v>
      </c>
      <c r="F1583" s="27">
        <f>F1584+F1596</f>
        <v>122.483</v>
      </c>
      <c r="G1583" s="27">
        <f>G1584+G1596</f>
        <v>1798.9280400000002</v>
      </c>
      <c r="H1583" s="27">
        <f t="shared" ref="H1583:M1583" si="801">H1584+H1596</f>
        <v>1457.21352</v>
      </c>
      <c r="I1583" s="61">
        <f t="shared" si="801"/>
        <v>305.89300000000003</v>
      </c>
      <c r="J1583" s="61">
        <f t="shared" si="801"/>
        <v>229.41973000000002</v>
      </c>
      <c r="K1583" s="27">
        <f t="shared" si="801"/>
        <v>0</v>
      </c>
      <c r="L1583" s="27">
        <f t="shared" si="801"/>
        <v>0</v>
      </c>
      <c r="M1583" s="27">
        <f t="shared" si="801"/>
        <v>1788.8490300000001</v>
      </c>
      <c r="N1583" s="78">
        <f t="shared" si="785"/>
        <v>99.439721335379247</v>
      </c>
    </row>
    <row r="1584" spans="1:14" s="32" customFormat="1" ht="47.25" x14ac:dyDescent="0.25">
      <c r="A1584" s="29" t="s">
        <v>177</v>
      </c>
      <c r="B1584" s="29" t="s">
        <v>1409</v>
      </c>
      <c r="C1584" s="29"/>
      <c r="D1584" s="29"/>
      <c r="E1584" s="30" t="s">
        <v>515</v>
      </c>
      <c r="F1584" s="31">
        <f>F1585+F1591</f>
        <v>6.9</v>
      </c>
      <c r="G1584" s="31">
        <f>G1585+G1591</f>
        <v>1377.4520400000001</v>
      </c>
      <c r="H1584" s="31">
        <f t="shared" ref="H1584:M1584" si="802">H1585+H1591</f>
        <v>1150.05204</v>
      </c>
      <c r="I1584" s="62">
        <f t="shared" si="802"/>
        <v>0</v>
      </c>
      <c r="J1584" s="62">
        <f t="shared" si="802"/>
        <v>0</v>
      </c>
      <c r="K1584" s="31">
        <f t="shared" si="802"/>
        <v>0</v>
      </c>
      <c r="L1584" s="31">
        <f t="shared" si="802"/>
        <v>0</v>
      </c>
      <c r="M1584" s="31">
        <f t="shared" si="802"/>
        <v>1377.4520400000001</v>
      </c>
      <c r="N1584" s="79">
        <f t="shared" si="785"/>
        <v>100</v>
      </c>
    </row>
    <row r="1585" spans="1:14" ht="16.5" customHeight="1" x14ac:dyDescent="0.25">
      <c r="A1585" s="33" t="s">
        <v>177</v>
      </c>
      <c r="B1585" s="33" t="s">
        <v>1409</v>
      </c>
      <c r="C1585" s="33" t="s">
        <v>59</v>
      </c>
      <c r="D1585" s="33"/>
      <c r="E1585" s="34" t="s">
        <v>579</v>
      </c>
      <c r="F1585" s="35">
        <f t="shared" ref="F1585:M1589" si="803">F1586</f>
        <v>6.9</v>
      </c>
      <c r="G1585" s="35">
        <f t="shared" si="803"/>
        <v>6.9</v>
      </c>
      <c r="H1585" s="35">
        <f t="shared" si="803"/>
        <v>6.9</v>
      </c>
      <c r="I1585" s="63">
        <f t="shared" si="803"/>
        <v>0</v>
      </c>
      <c r="J1585" s="63">
        <f t="shared" si="803"/>
        <v>0</v>
      </c>
      <c r="K1585" s="35">
        <f t="shared" si="803"/>
        <v>0</v>
      </c>
      <c r="L1585" s="35">
        <f t="shared" si="803"/>
        <v>0</v>
      </c>
      <c r="M1585" s="35">
        <f t="shared" si="803"/>
        <v>6.9</v>
      </c>
      <c r="N1585" s="78">
        <f t="shared" si="785"/>
        <v>100</v>
      </c>
    </row>
    <row r="1586" spans="1:14" ht="63" x14ac:dyDescent="0.25">
      <c r="A1586" s="33" t="s">
        <v>177</v>
      </c>
      <c r="B1586" s="33" t="s">
        <v>1409</v>
      </c>
      <c r="C1586" s="33" t="s">
        <v>127</v>
      </c>
      <c r="D1586" s="33"/>
      <c r="E1586" s="34" t="s">
        <v>587</v>
      </c>
      <c r="F1586" s="35">
        <f t="shared" si="803"/>
        <v>6.9</v>
      </c>
      <c r="G1586" s="35">
        <f t="shared" si="803"/>
        <v>6.9</v>
      </c>
      <c r="H1586" s="35">
        <f t="shared" si="803"/>
        <v>6.9</v>
      </c>
      <c r="I1586" s="63">
        <f t="shared" si="803"/>
        <v>0</v>
      </c>
      <c r="J1586" s="63">
        <f t="shared" si="803"/>
        <v>0</v>
      </c>
      <c r="K1586" s="35">
        <f t="shared" si="803"/>
        <v>0</v>
      </c>
      <c r="L1586" s="35">
        <f t="shared" si="803"/>
        <v>0</v>
      </c>
      <c r="M1586" s="35">
        <f t="shared" si="803"/>
        <v>6.9</v>
      </c>
      <c r="N1586" s="78">
        <f t="shared" si="785"/>
        <v>100</v>
      </c>
    </row>
    <row r="1587" spans="1:14" ht="47.25" x14ac:dyDescent="0.25">
      <c r="A1587" s="33" t="s">
        <v>177</v>
      </c>
      <c r="B1587" s="33" t="s">
        <v>1409</v>
      </c>
      <c r="C1587" s="33" t="s">
        <v>128</v>
      </c>
      <c r="D1587" s="33"/>
      <c r="E1587" s="34" t="s">
        <v>596</v>
      </c>
      <c r="F1587" s="35">
        <f t="shared" si="803"/>
        <v>6.9</v>
      </c>
      <c r="G1587" s="35">
        <f t="shared" si="803"/>
        <v>6.9</v>
      </c>
      <c r="H1587" s="35">
        <f t="shared" si="803"/>
        <v>6.9</v>
      </c>
      <c r="I1587" s="63">
        <f t="shared" si="803"/>
        <v>0</v>
      </c>
      <c r="J1587" s="63">
        <f t="shared" si="803"/>
        <v>0</v>
      </c>
      <c r="K1587" s="35">
        <f t="shared" si="803"/>
        <v>0</v>
      </c>
      <c r="L1587" s="35">
        <f t="shared" si="803"/>
        <v>0</v>
      </c>
      <c r="M1587" s="35">
        <f t="shared" si="803"/>
        <v>6.9</v>
      </c>
      <c r="N1587" s="78">
        <f t="shared" si="785"/>
        <v>100</v>
      </c>
    </row>
    <row r="1588" spans="1:14" ht="31.5" x14ac:dyDescent="0.25">
      <c r="A1588" s="33" t="s">
        <v>177</v>
      </c>
      <c r="B1588" s="33" t="s">
        <v>1409</v>
      </c>
      <c r="C1588" s="33" t="s">
        <v>126</v>
      </c>
      <c r="D1588" s="33"/>
      <c r="E1588" s="34" t="s">
        <v>597</v>
      </c>
      <c r="F1588" s="35">
        <f t="shared" si="803"/>
        <v>6.9</v>
      </c>
      <c r="G1588" s="35">
        <f t="shared" si="803"/>
        <v>6.9</v>
      </c>
      <c r="H1588" s="35">
        <f t="shared" si="803"/>
        <v>6.9</v>
      </c>
      <c r="I1588" s="63">
        <f t="shared" si="803"/>
        <v>0</v>
      </c>
      <c r="J1588" s="63">
        <f t="shared" si="803"/>
        <v>0</v>
      </c>
      <c r="K1588" s="35">
        <f t="shared" si="803"/>
        <v>0</v>
      </c>
      <c r="L1588" s="35">
        <f t="shared" si="803"/>
        <v>0</v>
      </c>
      <c r="M1588" s="35">
        <f t="shared" si="803"/>
        <v>6.9</v>
      </c>
      <c r="N1588" s="78">
        <f t="shared" si="785"/>
        <v>100</v>
      </c>
    </row>
    <row r="1589" spans="1:14" ht="31.5" x14ac:dyDescent="0.25">
      <c r="A1589" s="33" t="s">
        <v>177</v>
      </c>
      <c r="B1589" s="33" t="s">
        <v>1409</v>
      </c>
      <c r="C1589" s="33" t="s">
        <v>126</v>
      </c>
      <c r="D1589" s="33" t="s">
        <v>1111</v>
      </c>
      <c r="E1589" s="34" t="s">
        <v>542</v>
      </c>
      <c r="F1589" s="35">
        <f t="shared" si="803"/>
        <v>6.9</v>
      </c>
      <c r="G1589" s="35">
        <f t="shared" si="803"/>
        <v>6.9</v>
      </c>
      <c r="H1589" s="35">
        <f t="shared" si="803"/>
        <v>6.9</v>
      </c>
      <c r="I1589" s="63">
        <f t="shared" si="803"/>
        <v>0</v>
      </c>
      <c r="J1589" s="63">
        <f t="shared" si="803"/>
        <v>0</v>
      </c>
      <c r="K1589" s="35">
        <f t="shared" si="803"/>
        <v>0</v>
      </c>
      <c r="L1589" s="35">
        <f t="shared" si="803"/>
        <v>0</v>
      </c>
      <c r="M1589" s="35">
        <f t="shared" si="803"/>
        <v>6.9</v>
      </c>
      <c r="N1589" s="78">
        <f t="shared" si="785"/>
        <v>100</v>
      </c>
    </row>
    <row r="1590" spans="1:14" ht="31.5" x14ac:dyDescent="0.25">
      <c r="A1590" s="33" t="s">
        <v>177</v>
      </c>
      <c r="B1590" s="33" t="s">
        <v>1409</v>
      </c>
      <c r="C1590" s="33" t="s">
        <v>126</v>
      </c>
      <c r="D1590" s="33" t="s">
        <v>1112</v>
      </c>
      <c r="E1590" s="34" t="s">
        <v>543</v>
      </c>
      <c r="F1590" s="35">
        <v>6.9</v>
      </c>
      <c r="G1590" s="35">
        <v>6.9</v>
      </c>
      <c r="H1590" s="35">
        <v>6.9</v>
      </c>
      <c r="I1590" s="63">
        <v>0</v>
      </c>
      <c r="J1590" s="63">
        <v>0</v>
      </c>
      <c r="K1590" s="35">
        <v>0</v>
      </c>
      <c r="L1590" s="35">
        <v>0</v>
      </c>
      <c r="M1590" s="35">
        <v>6.9</v>
      </c>
      <c r="N1590" s="78">
        <f t="shared" si="785"/>
        <v>100</v>
      </c>
    </row>
    <row r="1591" spans="1:14" ht="47.25" x14ac:dyDescent="0.25">
      <c r="A1591" s="33" t="s">
        <v>177</v>
      </c>
      <c r="B1591" s="33" t="s">
        <v>1409</v>
      </c>
      <c r="C1591" s="33" t="s">
        <v>1139</v>
      </c>
      <c r="D1591" s="33"/>
      <c r="E1591" s="34" t="s">
        <v>1211</v>
      </c>
      <c r="F1591" s="35">
        <f>F1592</f>
        <v>0</v>
      </c>
      <c r="G1591" s="35">
        <f t="shared" ref="G1591:G1594" si="804">G1592</f>
        <v>1370.55204</v>
      </c>
      <c r="H1591" s="35">
        <f t="shared" ref="H1591:M1594" si="805">H1592</f>
        <v>1143.1520399999999</v>
      </c>
      <c r="I1591" s="63">
        <f t="shared" si="805"/>
        <v>0</v>
      </c>
      <c r="J1591" s="63">
        <f t="shared" si="805"/>
        <v>0</v>
      </c>
      <c r="K1591" s="35">
        <f t="shared" si="805"/>
        <v>0</v>
      </c>
      <c r="L1591" s="35">
        <f t="shared" si="805"/>
        <v>0</v>
      </c>
      <c r="M1591" s="35">
        <f t="shared" si="805"/>
        <v>1370.55204</v>
      </c>
      <c r="N1591" s="78">
        <f t="shared" si="785"/>
        <v>100</v>
      </c>
    </row>
    <row r="1592" spans="1:14" x14ac:dyDescent="0.25">
      <c r="A1592" s="33" t="s">
        <v>177</v>
      </c>
      <c r="B1592" s="33" t="s">
        <v>1409</v>
      </c>
      <c r="C1592" s="33" t="s">
        <v>1140</v>
      </c>
      <c r="D1592" s="33"/>
      <c r="E1592" s="34" t="s">
        <v>1214</v>
      </c>
      <c r="F1592" s="35">
        <f>F1593</f>
        <v>0</v>
      </c>
      <c r="G1592" s="35">
        <f t="shared" si="804"/>
        <v>1370.55204</v>
      </c>
      <c r="H1592" s="35">
        <f t="shared" si="805"/>
        <v>1143.1520399999999</v>
      </c>
      <c r="I1592" s="63">
        <f t="shared" si="805"/>
        <v>0</v>
      </c>
      <c r="J1592" s="63">
        <f t="shared" si="805"/>
        <v>0</v>
      </c>
      <c r="K1592" s="35">
        <f t="shared" si="805"/>
        <v>0</v>
      </c>
      <c r="L1592" s="35">
        <f t="shared" si="805"/>
        <v>0</v>
      </c>
      <c r="M1592" s="35">
        <f t="shared" si="805"/>
        <v>1370.55204</v>
      </c>
      <c r="N1592" s="78">
        <f t="shared" si="785"/>
        <v>100</v>
      </c>
    </row>
    <row r="1593" spans="1:14" x14ac:dyDescent="0.25">
      <c r="A1593" s="33" t="s">
        <v>177</v>
      </c>
      <c r="B1593" s="33" t="s">
        <v>1409</v>
      </c>
      <c r="C1593" s="33" t="s">
        <v>1141</v>
      </c>
      <c r="D1593" s="33"/>
      <c r="E1593" s="34" t="s">
        <v>1215</v>
      </c>
      <c r="F1593" s="35">
        <f>F1594</f>
        <v>0</v>
      </c>
      <c r="G1593" s="35">
        <f t="shared" si="804"/>
        <v>1370.55204</v>
      </c>
      <c r="H1593" s="35">
        <f t="shared" si="805"/>
        <v>1143.1520399999999</v>
      </c>
      <c r="I1593" s="63">
        <f t="shared" si="805"/>
        <v>0</v>
      </c>
      <c r="J1593" s="63">
        <f t="shared" si="805"/>
        <v>0</v>
      </c>
      <c r="K1593" s="35">
        <f t="shared" si="805"/>
        <v>0</v>
      </c>
      <c r="L1593" s="35">
        <f t="shared" si="805"/>
        <v>0</v>
      </c>
      <c r="M1593" s="35">
        <f t="shared" si="805"/>
        <v>1370.55204</v>
      </c>
      <c r="N1593" s="78">
        <f t="shared" si="785"/>
        <v>100</v>
      </c>
    </row>
    <row r="1594" spans="1:14" ht="31.5" x14ac:dyDescent="0.25">
      <c r="A1594" s="33" t="s">
        <v>177</v>
      </c>
      <c r="B1594" s="33" t="s">
        <v>1409</v>
      </c>
      <c r="C1594" s="33" t="s">
        <v>1141</v>
      </c>
      <c r="D1594" s="33" t="s">
        <v>1111</v>
      </c>
      <c r="E1594" s="34" t="s">
        <v>542</v>
      </c>
      <c r="F1594" s="35">
        <f>F1595</f>
        <v>0</v>
      </c>
      <c r="G1594" s="35">
        <f t="shared" si="804"/>
        <v>1370.55204</v>
      </c>
      <c r="H1594" s="35">
        <f t="shared" si="805"/>
        <v>1143.1520399999999</v>
      </c>
      <c r="I1594" s="63">
        <f t="shared" si="805"/>
        <v>0</v>
      </c>
      <c r="J1594" s="63">
        <f t="shared" si="805"/>
        <v>0</v>
      </c>
      <c r="K1594" s="35">
        <f t="shared" si="805"/>
        <v>0</v>
      </c>
      <c r="L1594" s="35">
        <f t="shared" si="805"/>
        <v>0</v>
      </c>
      <c r="M1594" s="35">
        <f t="shared" si="805"/>
        <v>1370.55204</v>
      </c>
      <c r="N1594" s="78">
        <f t="shared" si="785"/>
        <v>100</v>
      </c>
    </row>
    <row r="1595" spans="1:14" ht="31.5" x14ac:dyDescent="0.25">
      <c r="A1595" s="33" t="s">
        <v>177</v>
      </c>
      <c r="B1595" s="33" t="s">
        <v>1409</v>
      </c>
      <c r="C1595" s="33" t="s">
        <v>1141</v>
      </c>
      <c r="D1595" s="33" t="s">
        <v>1112</v>
      </c>
      <c r="E1595" s="34" t="s">
        <v>543</v>
      </c>
      <c r="F1595" s="35">
        <v>0</v>
      </c>
      <c r="G1595" s="35">
        <v>1370.55204</v>
      </c>
      <c r="H1595" s="35">
        <v>1143.1520399999999</v>
      </c>
      <c r="I1595" s="63">
        <v>0</v>
      </c>
      <c r="J1595" s="63">
        <v>0</v>
      </c>
      <c r="K1595" s="35">
        <v>0</v>
      </c>
      <c r="L1595" s="35">
        <v>0</v>
      </c>
      <c r="M1595" s="35">
        <v>1370.55204</v>
      </c>
      <c r="N1595" s="78">
        <f t="shared" si="785"/>
        <v>100</v>
      </c>
    </row>
    <row r="1596" spans="1:14" s="32" customFormat="1" ht="31.5" x14ac:dyDescent="0.25">
      <c r="A1596" s="29" t="s">
        <v>177</v>
      </c>
      <c r="B1596" s="29" t="s">
        <v>1410</v>
      </c>
      <c r="C1596" s="29"/>
      <c r="D1596" s="29"/>
      <c r="E1596" s="30" t="s">
        <v>517</v>
      </c>
      <c r="F1596" s="31">
        <f>F1597+F1605</f>
        <v>115.583</v>
      </c>
      <c r="G1596" s="31">
        <f>G1597+G1605</f>
        <v>421.476</v>
      </c>
      <c r="H1596" s="31">
        <f t="shared" ref="H1596:M1596" si="806">H1597+H1605</f>
        <v>307.16147999999998</v>
      </c>
      <c r="I1596" s="62">
        <f t="shared" si="806"/>
        <v>305.89300000000003</v>
      </c>
      <c r="J1596" s="62">
        <f t="shared" si="806"/>
        <v>229.41973000000002</v>
      </c>
      <c r="K1596" s="31">
        <f t="shared" si="806"/>
        <v>0</v>
      </c>
      <c r="L1596" s="31">
        <f t="shared" si="806"/>
        <v>0</v>
      </c>
      <c r="M1596" s="31">
        <f t="shared" si="806"/>
        <v>411.39699000000002</v>
      </c>
      <c r="N1596" s="79">
        <f t="shared" si="785"/>
        <v>97.608639637844149</v>
      </c>
    </row>
    <row r="1597" spans="1:14" x14ac:dyDescent="0.25">
      <c r="A1597" s="33" t="s">
        <v>177</v>
      </c>
      <c r="B1597" s="33" t="s">
        <v>1410</v>
      </c>
      <c r="C1597" s="33" t="s">
        <v>59</v>
      </c>
      <c r="D1597" s="33"/>
      <c r="E1597" s="34" t="s">
        <v>579</v>
      </c>
      <c r="F1597" s="35">
        <f t="shared" ref="F1597:M1601" si="807">F1598</f>
        <v>115.583</v>
      </c>
      <c r="G1597" s="35">
        <f t="shared" si="807"/>
        <v>115.583</v>
      </c>
      <c r="H1597" s="35">
        <f t="shared" si="807"/>
        <v>77.741749999999996</v>
      </c>
      <c r="I1597" s="63">
        <f t="shared" si="807"/>
        <v>0</v>
      </c>
      <c r="J1597" s="63">
        <f t="shared" si="807"/>
        <v>0</v>
      </c>
      <c r="K1597" s="35">
        <f t="shared" si="807"/>
        <v>0</v>
      </c>
      <c r="L1597" s="35">
        <f t="shared" si="807"/>
        <v>0</v>
      </c>
      <c r="M1597" s="35">
        <f t="shared" si="807"/>
        <v>110.322</v>
      </c>
      <c r="N1597" s="78">
        <f t="shared" si="785"/>
        <v>95.448292568976413</v>
      </c>
    </row>
    <row r="1598" spans="1:14" ht="31.5" x14ac:dyDescent="0.25">
      <c r="A1598" s="33" t="s">
        <v>177</v>
      </c>
      <c r="B1598" s="33" t="s">
        <v>1410</v>
      </c>
      <c r="C1598" s="33" t="s">
        <v>130</v>
      </c>
      <c r="D1598" s="33"/>
      <c r="E1598" s="34" t="s">
        <v>598</v>
      </c>
      <c r="F1598" s="35">
        <f t="shared" si="807"/>
        <v>115.583</v>
      </c>
      <c r="G1598" s="35">
        <f t="shared" si="807"/>
        <v>115.583</v>
      </c>
      <c r="H1598" s="35">
        <f t="shared" si="807"/>
        <v>77.741749999999996</v>
      </c>
      <c r="I1598" s="63">
        <f t="shared" si="807"/>
        <v>0</v>
      </c>
      <c r="J1598" s="63">
        <f t="shared" si="807"/>
        <v>0</v>
      </c>
      <c r="K1598" s="35">
        <f t="shared" si="807"/>
        <v>0</v>
      </c>
      <c r="L1598" s="35">
        <f t="shared" si="807"/>
        <v>0</v>
      </c>
      <c r="M1598" s="35">
        <f t="shared" si="807"/>
        <v>110.322</v>
      </c>
      <c r="N1598" s="78">
        <f t="shared" si="785"/>
        <v>95.448292568976413</v>
      </c>
    </row>
    <row r="1599" spans="1:14" ht="31.5" x14ac:dyDescent="0.25">
      <c r="A1599" s="33" t="s">
        <v>177</v>
      </c>
      <c r="B1599" s="33" t="s">
        <v>1410</v>
      </c>
      <c r="C1599" s="33" t="s">
        <v>131</v>
      </c>
      <c r="D1599" s="33"/>
      <c r="E1599" s="34" t="s">
        <v>599</v>
      </c>
      <c r="F1599" s="35">
        <f t="shared" si="807"/>
        <v>115.583</v>
      </c>
      <c r="G1599" s="35">
        <f t="shared" si="807"/>
        <v>115.583</v>
      </c>
      <c r="H1599" s="35">
        <f t="shared" si="807"/>
        <v>77.741749999999996</v>
      </c>
      <c r="I1599" s="63">
        <f t="shared" si="807"/>
        <v>0</v>
      </c>
      <c r="J1599" s="63">
        <f t="shared" si="807"/>
        <v>0</v>
      </c>
      <c r="K1599" s="35">
        <f t="shared" si="807"/>
        <v>0</v>
      </c>
      <c r="L1599" s="35">
        <f t="shared" si="807"/>
        <v>0</v>
      </c>
      <c r="M1599" s="35">
        <f t="shared" si="807"/>
        <v>110.322</v>
      </c>
      <c r="N1599" s="78">
        <f t="shared" si="785"/>
        <v>95.448292568976413</v>
      </c>
    </row>
    <row r="1600" spans="1:14" ht="31.5" x14ac:dyDescent="0.25">
      <c r="A1600" s="33" t="s">
        <v>177</v>
      </c>
      <c r="B1600" s="33" t="s">
        <v>1410</v>
      </c>
      <c r="C1600" s="33" t="s">
        <v>129</v>
      </c>
      <c r="D1600" s="33"/>
      <c r="E1600" s="34" t="s">
        <v>601</v>
      </c>
      <c r="F1600" s="35">
        <f>F1601+F1603</f>
        <v>115.583</v>
      </c>
      <c r="G1600" s="35">
        <f>G1601+G1603</f>
        <v>115.583</v>
      </c>
      <c r="H1600" s="35">
        <f t="shared" ref="H1600:M1600" si="808">H1601+H1603</f>
        <v>77.741749999999996</v>
      </c>
      <c r="I1600" s="63">
        <f t="shared" si="808"/>
        <v>0</v>
      </c>
      <c r="J1600" s="63">
        <f t="shared" si="808"/>
        <v>0</v>
      </c>
      <c r="K1600" s="35">
        <f t="shared" si="808"/>
        <v>0</v>
      </c>
      <c r="L1600" s="35">
        <f t="shared" si="808"/>
        <v>0</v>
      </c>
      <c r="M1600" s="35">
        <f t="shared" si="808"/>
        <v>110.322</v>
      </c>
      <c r="N1600" s="78">
        <f t="shared" si="785"/>
        <v>95.448292568976413</v>
      </c>
    </row>
    <row r="1601" spans="1:14" ht="31.5" x14ac:dyDescent="0.25">
      <c r="A1601" s="33" t="s">
        <v>177</v>
      </c>
      <c r="B1601" s="33" t="s">
        <v>1410</v>
      </c>
      <c r="C1601" s="33" t="s">
        <v>129</v>
      </c>
      <c r="D1601" s="33" t="s">
        <v>1111</v>
      </c>
      <c r="E1601" s="34" t="s">
        <v>542</v>
      </c>
      <c r="F1601" s="35">
        <f t="shared" si="807"/>
        <v>91.983000000000004</v>
      </c>
      <c r="G1601" s="35">
        <f t="shared" si="807"/>
        <v>91.983000000000004</v>
      </c>
      <c r="H1601" s="35">
        <f t="shared" si="807"/>
        <v>59.865749999999998</v>
      </c>
      <c r="I1601" s="63">
        <f t="shared" si="807"/>
        <v>0</v>
      </c>
      <c r="J1601" s="63">
        <f t="shared" si="807"/>
        <v>0</v>
      </c>
      <c r="K1601" s="35">
        <f t="shared" si="807"/>
        <v>0</v>
      </c>
      <c r="L1601" s="35">
        <f t="shared" si="807"/>
        <v>0</v>
      </c>
      <c r="M1601" s="35">
        <f t="shared" si="807"/>
        <v>91.983000000000004</v>
      </c>
      <c r="N1601" s="78">
        <f t="shared" si="785"/>
        <v>100</v>
      </c>
    </row>
    <row r="1602" spans="1:14" ht="31.5" x14ac:dyDescent="0.25">
      <c r="A1602" s="33" t="s">
        <v>177</v>
      </c>
      <c r="B1602" s="33" t="s">
        <v>1410</v>
      </c>
      <c r="C1602" s="33" t="s">
        <v>129</v>
      </c>
      <c r="D1602" s="33" t="s">
        <v>1112</v>
      </c>
      <c r="E1602" s="34" t="s">
        <v>543</v>
      </c>
      <c r="F1602" s="35">
        <f>80+11.983</f>
        <v>91.983000000000004</v>
      </c>
      <c r="G1602" s="35">
        <v>91.983000000000004</v>
      </c>
      <c r="H1602" s="35">
        <v>59.865749999999998</v>
      </c>
      <c r="I1602" s="63">
        <v>0</v>
      </c>
      <c r="J1602" s="63">
        <v>0</v>
      </c>
      <c r="K1602" s="35">
        <v>0</v>
      </c>
      <c r="L1602" s="35">
        <v>0</v>
      </c>
      <c r="M1602" s="35">
        <v>91.983000000000004</v>
      </c>
      <c r="N1602" s="78">
        <f t="shared" si="785"/>
        <v>100</v>
      </c>
    </row>
    <row r="1603" spans="1:14" x14ac:dyDescent="0.25">
      <c r="A1603" s="33" t="s">
        <v>177</v>
      </c>
      <c r="B1603" s="33" t="s">
        <v>1410</v>
      </c>
      <c r="C1603" s="33" t="s">
        <v>129</v>
      </c>
      <c r="D1603" s="33" t="s">
        <v>1113</v>
      </c>
      <c r="E1603" s="34" t="s">
        <v>558</v>
      </c>
      <c r="F1603" s="35">
        <f t="shared" ref="F1603:M1603" si="809">F1604</f>
        <v>23.6</v>
      </c>
      <c r="G1603" s="35">
        <f t="shared" si="809"/>
        <v>23.6</v>
      </c>
      <c r="H1603" s="35">
        <f t="shared" si="809"/>
        <v>17.876000000000001</v>
      </c>
      <c r="I1603" s="63">
        <f t="shared" si="809"/>
        <v>0</v>
      </c>
      <c r="J1603" s="63">
        <f t="shared" si="809"/>
        <v>0</v>
      </c>
      <c r="K1603" s="35">
        <f t="shared" si="809"/>
        <v>0</v>
      </c>
      <c r="L1603" s="35">
        <f t="shared" si="809"/>
        <v>0</v>
      </c>
      <c r="M1603" s="35">
        <f t="shared" si="809"/>
        <v>18.338999999999999</v>
      </c>
      <c r="N1603" s="78">
        <f t="shared" si="785"/>
        <v>77.707627118644069</v>
      </c>
    </row>
    <row r="1604" spans="1:14" x14ac:dyDescent="0.25">
      <c r="A1604" s="33" t="s">
        <v>177</v>
      </c>
      <c r="B1604" s="33" t="s">
        <v>1410</v>
      </c>
      <c r="C1604" s="33" t="s">
        <v>129</v>
      </c>
      <c r="D1604" s="33" t="s">
        <v>1120</v>
      </c>
      <c r="E1604" s="34" t="s">
        <v>561</v>
      </c>
      <c r="F1604" s="35">
        <v>23.6</v>
      </c>
      <c r="G1604" s="35">
        <v>23.6</v>
      </c>
      <c r="H1604" s="35">
        <v>17.876000000000001</v>
      </c>
      <c r="I1604" s="63">
        <v>0</v>
      </c>
      <c r="J1604" s="63">
        <v>0</v>
      </c>
      <c r="K1604" s="35">
        <v>0</v>
      </c>
      <c r="L1604" s="35">
        <v>0</v>
      </c>
      <c r="M1604" s="35">
        <v>18.338999999999999</v>
      </c>
      <c r="N1604" s="78">
        <f t="shared" si="785"/>
        <v>77.707627118644069</v>
      </c>
    </row>
    <row r="1605" spans="1:14" ht="31.5" x14ac:dyDescent="0.25">
      <c r="A1605" s="33" t="s">
        <v>177</v>
      </c>
      <c r="B1605" s="33" t="s">
        <v>1410</v>
      </c>
      <c r="C1605" s="33" t="s">
        <v>1122</v>
      </c>
      <c r="D1605" s="33"/>
      <c r="E1605" s="34" t="s">
        <v>1885</v>
      </c>
      <c r="F1605" s="35">
        <f>F1606</f>
        <v>0</v>
      </c>
      <c r="G1605" s="35">
        <f t="shared" ref="G1605" si="810">G1606</f>
        <v>305.89300000000003</v>
      </c>
      <c r="H1605" s="35">
        <f t="shared" ref="H1605:M1605" si="811">H1606</f>
        <v>229.41973000000002</v>
      </c>
      <c r="I1605" s="63">
        <f t="shared" si="811"/>
        <v>305.89300000000003</v>
      </c>
      <c r="J1605" s="63">
        <f t="shared" si="811"/>
        <v>229.41973000000002</v>
      </c>
      <c r="K1605" s="35">
        <f t="shared" si="811"/>
        <v>0</v>
      </c>
      <c r="L1605" s="35">
        <f t="shared" si="811"/>
        <v>0</v>
      </c>
      <c r="M1605" s="35">
        <f t="shared" si="811"/>
        <v>301.07499000000001</v>
      </c>
      <c r="N1605" s="78">
        <f t="shared" si="785"/>
        <v>98.42493617049098</v>
      </c>
    </row>
    <row r="1606" spans="1:14" x14ac:dyDescent="0.25">
      <c r="A1606" s="33" t="s">
        <v>177</v>
      </c>
      <c r="B1606" s="33" t="s">
        <v>1410</v>
      </c>
      <c r="C1606" s="33" t="s">
        <v>1123</v>
      </c>
      <c r="D1606" s="33"/>
      <c r="E1606" s="34" t="s">
        <v>1175</v>
      </c>
      <c r="F1606" s="35">
        <f>F1607+F1610</f>
        <v>0</v>
      </c>
      <c r="G1606" s="35">
        <f>G1607+G1610</f>
        <v>305.89300000000003</v>
      </c>
      <c r="H1606" s="35">
        <f t="shared" ref="H1606:M1606" si="812">H1607+H1610</f>
        <v>229.41973000000002</v>
      </c>
      <c r="I1606" s="63">
        <f t="shared" si="812"/>
        <v>305.89300000000003</v>
      </c>
      <c r="J1606" s="63">
        <f t="shared" si="812"/>
        <v>229.41973000000002</v>
      </c>
      <c r="K1606" s="35">
        <f t="shared" si="812"/>
        <v>0</v>
      </c>
      <c r="L1606" s="35">
        <f t="shared" si="812"/>
        <v>0</v>
      </c>
      <c r="M1606" s="35">
        <f t="shared" si="812"/>
        <v>301.07499000000001</v>
      </c>
      <c r="N1606" s="78">
        <f t="shared" si="785"/>
        <v>98.42493617049098</v>
      </c>
    </row>
    <row r="1607" spans="1:14" ht="31.5" x14ac:dyDescent="0.25">
      <c r="A1607" s="33" t="s">
        <v>177</v>
      </c>
      <c r="B1607" s="33" t="s">
        <v>1410</v>
      </c>
      <c r="C1607" s="33" t="s">
        <v>250</v>
      </c>
      <c r="D1607" s="33"/>
      <c r="E1607" s="34" t="s">
        <v>1190</v>
      </c>
      <c r="F1607" s="35">
        <f>F1608</f>
        <v>0</v>
      </c>
      <c r="G1607" s="35">
        <f t="shared" ref="G1607:G1608" si="813">G1608</f>
        <v>95.951999999999998</v>
      </c>
      <c r="H1607" s="35">
        <f t="shared" ref="H1607:M1608" si="814">H1608</f>
        <v>71.963999999999999</v>
      </c>
      <c r="I1607" s="63">
        <f t="shared" si="814"/>
        <v>95.951999999999998</v>
      </c>
      <c r="J1607" s="63">
        <f t="shared" si="814"/>
        <v>71.963999999999999</v>
      </c>
      <c r="K1607" s="35">
        <f t="shared" si="814"/>
        <v>0</v>
      </c>
      <c r="L1607" s="35">
        <f t="shared" si="814"/>
        <v>0</v>
      </c>
      <c r="M1607" s="35">
        <f t="shared" si="814"/>
        <v>92.803420000000003</v>
      </c>
      <c r="N1607" s="78">
        <f t="shared" si="785"/>
        <v>96.718588460897109</v>
      </c>
    </row>
    <row r="1608" spans="1:14" ht="31.5" x14ac:dyDescent="0.25">
      <c r="A1608" s="33" t="s">
        <v>177</v>
      </c>
      <c r="B1608" s="33" t="s">
        <v>1410</v>
      </c>
      <c r="C1608" s="33" t="s">
        <v>250</v>
      </c>
      <c r="D1608" s="33" t="s">
        <v>1111</v>
      </c>
      <c r="E1608" s="34" t="s">
        <v>542</v>
      </c>
      <c r="F1608" s="35">
        <f>F1609</f>
        <v>0</v>
      </c>
      <c r="G1608" s="35">
        <f t="shared" si="813"/>
        <v>95.951999999999998</v>
      </c>
      <c r="H1608" s="35">
        <f t="shared" si="814"/>
        <v>71.963999999999999</v>
      </c>
      <c r="I1608" s="63">
        <f t="shared" si="814"/>
        <v>95.951999999999998</v>
      </c>
      <c r="J1608" s="63">
        <f t="shared" si="814"/>
        <v>71.963999999999999</v>
      </c>
      <c r="K1608" s="35">
        <f t="shared" si="814"/>
        <v>0</v>
      </c>
      <c r="L1608" s="35">
        <f t="shared" si="814"/>
        <v>0</v>
      </c>
      <c r="M1608" s="35">
        <f t="shared" si="814"/>
        <v>92.803420000000003</v>
      </c>
      <c r="N1608" s="78">
        <f t="shared" si="785"/>
        <v>96.718588460897109</v>
      </c>
    </row>
    <row r="1609" spans="1:14" ht="31.5" x14ac:dyDescent="0.25">
      <c r="A1609" s="33" t="s">
        <v>177</v>
      </c>
      <c r="B1609" s="33" t="s">
        <v>1410</v>
      </c>
      <c r="C1609" s="33" t="s">
        <v>250</v>
      </c>
      <c r="D1609" s="33" t="s">
        <v>1112</v>
      </c>
      <c r="E1609" s="34" t="s">
        <v>543</v>
      </c>
      <c r="F1609" s="35">
        <v>0</v>
      </c>
      <c r="G1609" s="35">
        <v>95.951999999999998</v>
      </c>
      <c r="H1609" s="35">
        <v>71.963999999999999</v>
      </c>
      <c r="I1609" s="63">
        <f>G1609</f>
        <v>95.951999999999998</v>
      </c>
      <c r="J1609" s="63">
        <f>H1609</f>
        <v>71.963999999999999</v>
      </c>
      <c r="K1609" s="35">
        <v>0</v>
      </c>
      <c r="L1609" s="35">
        <v>0</v>
      </c>
      <c r="M1609" s="35">
        <v>92.803420000000003</v>
      </c>
      <c r="N1609" s="78">
        <f t="shared" si="785"/>
        <v>96.718588460897109</v>
      </c>
    </row>
    <row r="1610" spans="1:14" ht="40.5" customHeight="1" x14ac:dyDescent="0.25">
      <c r="A1610" s="33" t="s">
        <v>177</v>
      </c>
      <c r="B1610" s="33" t="s">
        <v>1410</v>
      </c>
      <c r="C1610" s="33" t="s">
        <v>251</v>
      </c>
      <c r="D1610" s="33"/>
      <c r="E1610" s="34" t="s">
        <v>1191</v>
      </c>
      <c r="F1610" s="35">
        <f>F1611+F1613</f>
        <v>0</v>
      </c>
      <c r="G1610" s="35">
        <f>G1611+G1613</f>
        <v>209.941</v>
      </c>
      <c r="H1610" s="35">
        <f t="shared" ref="H1610:M1610" si="815">H1611+H1613</f>
        <v>157.45573000000002</v>
      </c>
      <c r="I1610" s="63">
        <f t="shared" si="815"/>
        <v>209.941</v>
      </c>
      <c r="J1610" s="63">
        <f t="shared" si="815"/>
        <v>157.45573000000002</v>
      </c>
      <c r="K1610" s="35">
        <f t="shared" si="815"/>
        <v>0</v>
      </c>
      <c r="L1610" s="35">
        <f t="shared" si="815"/>
        <v>0</v>
      </c>
      <c r="M1610" s="35">
        <f t="shared" si="815"/>
        <v>208.27157</v>
      </c>
      <c r="N1610" s="78">
        <f t="shared" ref="N1610:N1673" si="816">M1610/G1610*100</f>
        <v>99.204809922787831</v>
      </c>
    </row>
    <row r="1611" spans="1:14" ht="78.75" x14ac:dyDescent="0.25">
      <c r="A1611" s="33" t="s">
        <v>177</v>
      </c>
      <c r="B1611" s="33" t="s">
        <v>1410</v>
      </c>
      <c r="C1611" s="33" t="s">
        <v>251</v>
      </c>
      <c r="D1611" s="33" t="s">
        <v>1118</v>
      </c>
      <c r="E1611" s="34" t="s">
        <v>539</v>
      </c>
      <c r="F1611" s="35">
        <f>F1612</f>
        <v>0</v>
      </c>
      <c r="G1611" s="35">
        <f t="shared" ref="G1611" si="817">G1612</f>
        <v>117.44099</v>
      </c>
      <c r="H1611" s="35">
        <f t="shared" ref="H1611:M1611" si="818">H1612</f>
        <v>78.91198</v>
      </c>
      <c r="I1611" s="63">
        <f t="shared" si="818"/>
        <v>117.44099</v>
      </c>
      <c r="J1611" s="63">
        <f t="shared" si="818"/>
        <v>78.91198</v>
      </c>
      <c r="K1611" s="35">
        <f t="shared" si="818"/>
        <v>0</v>
      </c>
      <c r="L1611" s="35">
        <f t="shared" si="818"/>
        <v>0</v>
      </c>
      <c r="M1611" s="35">
        <f t="shared" si="818"/>
        <v>115.77157</v>
      </c>
      <c r="N1611" s="78">
        <f t="shared" si="816"/>
        <v>98.57850312740041</v>
      </c>
    </row>
    <row r="1612" spans="1:14" ht="31.5" x14ac:dyDescent="0.25">
      <c r="A1612" s="33" t="s">
        <v>177</v>
      </c>
      <c r="B1612" s="33" t="s">
        <v>1410</v>
      </c>
      <c r="C1612" s="33" t="s">
        <v>251</v>
      </c>
      <c r="D1612" s="33" t="s">
        <v>1128</v>
      </c>
      <c r="E1612" s="34" t="s">
        <v>541</v>
      </c>
      <c r="F1612" s="35">
        <v>0</v>
      </c>
      <c r="G1612" s="35">
        <v>117.44099</v>
      </c>
      <c r="H1612" s="35">
        <v>78.91198</v>
      </c>
      <c r="I1612" s="63">
        <f>G1612</f>
        <v>117.44099</v>
      </c>
      <c r="J1612" s="63">
        <f>H1612</f>
        <v>78.91198</v>
      </c>
      <c r="K1612" s="35">
        <v>0</v>
      </c>
      <c r="L1612" s="35">
        <v>0</v>
      </c>
      <c r="M1612" s="35">
        <v>115.77157</v>
      </c>
      <c r="N1612" s="78">
        <f t="shared" si="816"/>
        <v>98.57850312740041</v>
      </c>
    </row>
    <row r="1613" spans="1:14" ht="31.5" x14ac:dyDescent="0.25">
      <c r="A1613" s="33" t="s">
        <v>177</v>
      </c>
      <c r="B1613" s="33" t="s">
        <v>1410</v>
      </c>
      <c r="C1613" s="33" t="s">
        <v>251</v>
      </c>
      <c r="D1613" s="33" t="s">
        <v>1111</v>
      </c>
      <c r="E1613" s="34" t="s">
        <v>542</v>
      </c>
      <c r="F1613" s="35">
        <f>F1614</f>
        <v>0</v>
      </c>
      <c r="G1613" s="35">
        <f t="shared" ref="G1613" si="819">G1614</f>
        <v>92.500010000000003</v>
      </c>
      <c r="H1613" s="35">
        <f t="shared" ref="H1613:M1613" si="820">H1614</f>
        <v>78.543750000000003</v>
      </c>
      <c r="I1613" s="63">
        <f t="shared" si="820"/>
        <v>92.500010000000003</v>
      </c>
      <c r="J1613" s="63">
        <f t="shared" si="820"/>
        <v>78.543750000000003</v>
      </c>
      <c r="K1613" s="35">
        <f t="shared" si="820"/>
        <v>0</v>
      </c>
      <c r="L1613" s="35">
        <f t="shared" si="820"/>
        <v>0</v>
      </c>
      <c r="M1613" s="35">
        <f t="shared" si="820"/>
        <v>92.5</v>
      </c>
      <c r="N1613" s="78">
        <f t="shared" si="816"/>
        <v>99.999989189190359</v>
      </c>
    </row>
    <row r="1614" spans="1:14" ht="31.5" x14ac:dyDescent="0.25">
      <c r="A1614" s="33" t="s">
        <v>177</v>
      </c>
      <c r="B1614" s="33" t="s">
        <v>1410</v>
      </c>
      <c r="C1614" s="33" t="s">
        <v>251</v>
      </c>
      <c r="D1614" s="33" t="s">
        <v>1112</v>
      </c>
      <c r="E1614" s="34" t="s">
        <v>543</v>
      </c>
      <c r="F1614" s="35">
        <v>0</v>
      </c>
      <c r="G1614" s="35">
        <v>92.500010000000003</v>
      </c>
      <c r="H1614" s="35">
        <v>78.543750000000003</v>
      </c>
      <c r="I1614" s="63">
        <f>G1614</f>
        <v>92.500010000000003</v>
      </c>
      <c r="J1614" s="63">
        <f>H1614</f>
        <v>78.543750000000003</v>
      </c>
      <c r="K1614" s="35">
        <v>0</v>
      </c>
      <c r="L1614" s="35">
        <v>0</v>
      </c>
      <c r="M1614" s="35">
        <v>92.5</v>
      </c>
      <c r="N1614" s="78">
        <f t="shared" si="816"/>
        <v>99.999989189190359</v>
      </c>
    </row>
    <row r="1615" spans="1:14" s="22" customFormat="1" ht="17.25" customHeight="1" x14ac:dyDescent="0.25">
      <c r="A1615" s="25" t="s">
        <v>177</v>
      </c>
      <c r="B1615" s="25" t="s">
        <v>1130</v>
      </c>
      <c r="C1615" s="25"/>
      <c r="D1615" s="25"/>
      <c r="E1615" s="26" t="s">
        <v>500</v>
      </c>
      <c r="F1615" s="27">
        <f>F1616+F1679</f>
        <v>609044.42500000005</v>
      </c>
      <c r="G1615" s="27">
        <f>G1616+G1679</f>
        <v>738611.03660999995</v>
      </c>
      <c r="H1615" s="27">
        <f t="shared" ref="H1615:M1615" si="821">H1616+H1679</f>
        <v>410415.18431000004</v>
      </c>
      <c r="I1615" s="61">
        <f t="shared" si="821"/>
        <v>299738.37211</v>
      </c>
      <c r="J1615" s="61">
        <f t="shared" si="821"/>
        <v>148408.25711000001</v>
      </c>
      <c r="K1615" s="27">
        <f t="shared" si="821"/>
        <v>0</v>
      </c>
      <c r="L1615" s="27">
        <f t="shared" si="821"/>
        <v>0</v>
      </c>
      <c r="M1615" s="27">
        <f t="shared" si="821"/>
        <v>733609.63428</v>
      </c>
      <c r="N1615" s="78">
        <f t="shared" si="816"/>
        <v>99.322863850917415</v>
      </c>
    </row>
    <row r="1616" spans="1:14" s="32" customFormat="1" ht="16.5" customHeight="1" x14ac:dyDescent="0.25">
      <c r="A1616" s="29" t="s">
        <v>177</v>
      </c>
      <c r="B1616" s="29" t="s">
        <v>1411</v>
      </c>
      <c r="C1616" s="29"/>
      <c r="D1616" s="29"/>
      <c r="E1616" s="30" t="s">
        <v>520</v>
      </c>
      <c r="F1616" s="31">
        <f>F1617+F1634+F1639+F1660+F1673</f>
        <v>608284.9</v>
      </c>
      <c r="G1616" s="31">
        <f>G1617+G1634+G1639+G1660+G1673+G1648</f>
        <v>737851.51172999991</v>
      </c>
      <c r="H1616" s="31">
        <f t="shared" ref="H1616:M1616" si="822">H1617+H1634+H1639+H1660+H1673+H1648</f>
        <v>410152.54428000003</v>
      </c>
      <c r="I1616" s="62">
        <f t="shared" si="822"/>
        <v>299738.37211</v>
      </c>
      <c r="J1616" s="62">
        <f t="shared" si="822"/>
        <v>148408.25711000001</v>
      </c>
      <c r="K1616" s="31">
        <f t="shared" si="822"/>
        <v>0</v>
      </c>
      <c r="L1616" s="31">
        <f t="shared" si="822"/>
        <v>0</v>
      </c>
      <c r="M1616" s="31">
        <f t="shared" si="822"/>
        <v>733242.99557000003</v>
      </c>
      <c r="N1616" s="79">
        <f t="shared" si="816"/>
        <v>99.37541414678482</v>
      </c>
    </row>
    <row r="1617" spans="1:14" ht="31.5" x14ac:dyDescent="0.25">
      <c r="A1617" s="33" t="s">
        <v>177</v>
      </c>
      <c r="B1617" s="33" t="s">
        <v>1411</v>
      </c>
      <c r="C1617" s="33" t="s">
        <v>138</v>
      </c>
      <c r="D1617" s="33"/>
      <c r="E1617" s="34" t="s">
        <v>691</v>
      </c>
      <c r="F1617" s="35">
        <f t="shared" ref="F1617:M1617" si="823">F1618</f>
        <v>579561.57300000009</v>
      </c>
      <c r="G1617" s="35">
        <f t="shared" si="823"/>
        <v>610915.69326999993</v>
      </c>
      <c r="H1617" s="35">
        <f t="shared" si="823"/>
        <v>300832.11296</v>
      </c>
      <c r="I1617" s="63">
        <f t="shared" si="823"/>
        <v>232505.37034999998</v>
      </c>
      <c r="J1617" s="63">
        <f t="shared" si="823"/>
        <v>84722.03168</v>
      </c>
      <c r="K1617" s="35">
        <f t="shared" si="823"/>
        <v>0</v>
      </c>
      <c r="L1617" s="35">
        <f t="shared" si="823"/>
        <v>0</v>
      </c>
      <c r="M1617" s="35">
        <f t="shared" si="823"/>
        <v>608127.52731999999</v>
      </c>
      <c r="N1617" s="78">
        <f t="shared" si="816"/>
        <v>99.543608720365995</v>
      </c>
    </row>
    <row r="1618" spans="1:14" ht="31.5" x14ac:dyDescent="0.25">
      <c r="A1618" s="33" t="s">
        <v>177</v>
      </c>
      <c r="B1618" s="33" t="s">
        <v>1411</v>
      </c>
      <c r="C1618" s="33" t="s">
        <v>139</v>
      </c>
      <c r="D1618" s="33"/>
      <c r="E1618" s="34" t="s">
        <v>692</v>
      </c>
      <c r="F1618" s="35">
        <f>F1619+F1626+F1630</f>
        <v>579561.57300000009</v>
      </c>
      <c r="G1618" s="35">
        <f t="shared" ref="G1618" si="824">G1619+G1626+G1630</f>
        <v>610915.69326999993</v>
      </c>
      <c r="H1618" s="35">
        <f t="shared" ref="H1618:M1618" si="825">H1619+H1626+H1630</f>
        <v>300832.11296</v>
      </c>
      <c r="I1618" s="63">
        <f t="shared" si="825"/>
        <v>232505.37034999998</v>
      </c>
      <c r="J1618" s="63">
        <f t="shared" si="825"/>
        <v>84722.03168</v>
      </c>
      <c r="K1618" s="35">
        <f t="shared" si="825"/>
        <v>0</v>
      </c>
      <c r="L1618" s="35">
        <f t="shared" si="825"/>
        <v>0</v>
      </c>
      <c r="M1618" s="35">
        <f t="shared" si="825"/>
        <v>608127.52731999999</v>
      </c>
      <c r="N1618" s="78">
        <f t="shared" si="816"/>
        <v>99.543608720365995</v>
      </c>
    </row>
    <row r="1619" spans="1:14" ht="47.25" x14ac:dyDescent="0.25">
      <c r="A1619" s="33" t="s">
        <v>177</v>
      </c>
      <c r="B1619" s="33" t="s">
        <v>1411</v>
      </c>
      <c r="C1619" s="33" t="s">
        <v>140</v>
      </c>
      <c r="D1619" s="33"/>
      <c r="E1619" s="34" t="s">
        <v>693</v>
      </c>
      <c r="F1619" s="35">
        <f>F1620+F1623</f>
        <v>365188.37700000004</v>
      </c>
      <c r="G1619" s="35">
        <f t="shared" ref="G1619" si="826">G1620+G1623</f>
        <v>357718.37692000001</v>
      </c>
      <c r="H1619" s="35">
        <f t="shared" ref="H1619:M1619" si="827">H1620+H1623</f>
        <v>201041.73049000002</v>
      </c>
      <c r="I1619" s="63">
        <f t="shared" si="827"/>
        <v>0</v>
      </c>
      <c r="J1619" s="63">
        <f t="shared" si="827"/>
        <v>0</v>
      </c>
      <c r="K1619" s="35">
        <f t="shared" si="827"/>
        <v>0</v>
      </c>
      <c r="L1619" s="35">
        <f t="shared" si="827"/>
        <v>0</v>
      </c>
      <c r="M1619" s="35">
        <f t="shared" si="827"/>
        <v>354930.21097000001</v>
      </c>
      <c r="N1619" s="78">
        <f t="shared" si="816"/>
        <v>99.220569551386646</v>
      </c>
    </row>
    <row r="1620" spans="1:14" x14ac:dyDescent="0.25">
      <c r="A1620" s="33" t="s">
        <v>177</v>
      </c>
      <c r="B1620" s="33" t="s">
        <v>1411</v>
      </c>
      <c r="C1620" s="33" t="s">
        <v>132</v>
      </c>
      <c r="D1620" s="33"/>
      <c r="E1620" s="34" t="s">
        <v>694</v>
      </c>
      <c r="F1620" s="35">
        <f t="shared" ref="F1620:M1621" si="828">F1621</f>
        <v>360485.65100000001</v>
      </c>
      <c r="G1620" s="35">
        <f t="shared" si="828"/>
        <v>353015.65091999999</v>
      </c>
      <c r="H1620" s="35">
        <f t="shared" si="828"/>
        <v>197016.48029000001</v>
      </c>
      <c r="I1620" s="63">
        <f t="shared" si="828"/>
        <v>0</v>
      </c>
      <c r="J1620" s="63">
        <f t="shared" si="828"/>
        <v>0</v>
      </c>
      <c r="K1620" s="35">
        <f t="shared" si="828"/>
        <v>0</v>
      </c>
      <c r="L1620" s="35">
        <f t="shared" si="828"/>
        <v>0</v>
      </c>
      <c r="M1620" s="35">
        <f t="shared" si="828"/>
        <v>350227.56576999999</v>
      </c>
      <c r="N1620" s="78">
        <f t="shared" si="816"/>
        <v>99.210209195333434</v>
      </c>
    </row>
    <row r="1621" spans="1:14" ht="31.5" x14ac:dyDescent="0.25">
      <c r="A1621" s="33" t="s">
        <v>177</v>
      </c>
      <c r="B1621" s="33" t="s">
        <v>1411</v>
      </c>
      <c r="C1621" s="33" t="s">
        <v>132</v>
      </c>
      <c r="D1621" s="33" t="s">
        <v>1111</v>
      </c>
      <c r="E1621" s="34" t="s">
        <v>542</v>
      </c>
      <c r="F1621" s="35">
        <f t="shared" si="828"/>
        <v>360485.65100000001</v>
      </c>
      <c r="G1621" s="35">
        <f t="shared" si="828"/>
        <v>353015.65091999999</v>
      </c>
      <c r="H1621" s="35">
        <f t="shared" si="828"/>
        <v>197016.48029000001</v>
      </c>
      <c r="I1621" s="63">
        <f t="shared" si="828"/>
        <v>0</v>
      </c>
      <c r="J1621" s="63">
        <f t="shared" si="828"/>
        <v>0</v>
      </c>
      <c r="K1621" s="35">
        <f t="shared" si="828"/>
        <v>0</v>
      </c>
      <c r="L1621" s="35">
        <f t="shared" si="828"/>
        <v>0</v>
      </c>
      <c r="M1621" s="35">
        <f t="shared" si="828"/>
        <v>350227.56576999999</v>
      </c>
      <c r="N1621" s="78">
        <f t="shared" si="816"/>
        <v>99.210209195333434</v>
      </c>
    </row>
    <row r="1622" spans="1:14" ht="31.5" x14ac:dyDescent="0.25">
      <c r="A1622" s="33" t="s">
        <v>177</v>
      </c>
      <c r="B1622" s="33" t="s">
        <v>1411</v>
      </c>
      <c r="C1622" s="33" t="s">
        <v>132</v>
      </c>
      <c r="D1622" s="33" t="s">
        <v>1112</v>
      </c>
      <c r="E1622" s="34" t="s">
        <v>543</v>
      </c>
      <c r="F1622" s="35">
        <f>367125.196+3174.572-6980.419-2833.698</f>
        <v>360485.65100000001</v>
      </c>
      <c r="G1622" s="35">
        <v>353015.65091999999</v>
      </c>
      <c r="H1622" s="35">
        <v>197016.48029000001</v>
      </c>
      <c r="I1622" s="63">
        <v>0</v>
      </c>
      <c r="J1622" s="63">
        <v>0</v>
      </c>
      <c r="K1622" s="35">
        <v>0</v>
      </c>
      <c r="L1622" s="35">
        <v>0</v>
      </c>
      <c r="M1622" s="35">
        <v>350227.56576999999</v>
      </c>
      <c r="N1622" s="78">
        <f t="shared" si="816"/>
        <v>99.210209195333434</v>
      </c>
    </row>
    <row r="1623" spans="1:14" ht="31.5" x14ac:dyDescent="0.25">
      <c r="A1623" s="33" t="s">
        <v>177</v>
      </c>
      <c r="B1623" s="33" t="s">
        <v>1411</v>
      </c>
      <c r="C1623" s="33" t="s">
        <v>133</v>
      </c>
      <c r="D1623" s="33"/>
      <c r="E1623" s="34" t="s">
        <v>696</v>
      </c>
      <c r="F1623" s="35">
        <f t="shared" ref="F1623:M1624" si="829">F1624</f>
        <v>4702.7259999999997</v>
      </c>
      <c r="G1623" s="35">
        <f t="shared" si="829"/>
        <v>4702.7259999999997</v>
      </c>
      <c r="H1623" s="35">
        <f t="shared" si="829"/>
        <v>4025.2501999999999</v>
      </c>
      <c r="I1623" s="63">
        <f t="shared" si="829"/>
        <v>0</v>
      </c>
      <c r="J1623" s="63">
        <f t="shared" si="829"/>
        <v>0</v>
      </c>
      <c r="K1623" s="35">
        <f t="shared" si="829"/>
        <v>0</v>
      </c>
      <c r="L1623" s="35">
        <f t="shared" si="829"/>
        <v>0</v>
      </c>
      <c r="M1623" s="35">
        <f t="shared" si="829"/>
        <v>4702.6451999999999</v>
      </c>
      <c r="N1623" s="78">
        <f t="shared" si="816"/>
        <v>99.998281847592224</v>
      </c>
    </row>
    <row r="1624" spans="1:14" ht="31.5" x14ac:dyDescent="0.25">
      <c r="A1624" s="33" t="s">
        <v>177</v>
      </c>
      <c r="B1624" s="33" t="s">
        <v>1411</v>
      </c>
      <c r="C1624" s="33" t="s">
        <v>133</v>
      </c>
      <c r="D1624" s="33" t="s">
        <v>1111</v>
      </c>
      <c r="E1624" s="34" t="s">
        <v>542</v>
      </c>
      <c r="F1624" s="35">
        <f t="shared" si="829"/>
        <v>4702.7259999999997</v>
      </c>
      <c r="G1624" s="35">
        <f t="shared" si="829"/>
        <v>4702.7259999999997</v>
      </c>
      <c r="H1624" s="35">
        <f t="shared" si="829"/>
        <v>4025.2501999999999</v>
      </c>
      <c r="I1624" s="63">
        <f t="shared" si="829"/>
        <v>0</v>
      </c>
      <c r="J1624" s="63">
        <f t="shared" si="829"/>
        <v>0</v>
      </c>
      <c r="K1624" s="35">
        <f t="shared" si="829"/>
        <v>0</v>
      </c>
      <c r="L1624" s="35">
        <f t="shared" si="829"/>
        <v>0</v>
      </c>
      <c r="M1624" s="35">
        <f t="shared" si="829"/>
        <v>4702.6451999999999</v>
      </c>
      <c r="N1624" s="78">
        <f t="shared" si="816"/>
        <v>99.998281847592224</v>
      </c>
    </row>
    <row r="1625" spans="1:14" ht="31.5" x14ac:dyDescent="0.25">
      <c r="A1625" s="33" t="s">
        <v>177</v>
      </c>
      <c r="B1625" s="33" t="s">
        <v>1411</v>
      </c>
      <c r="C1625" s="33" t="s">
        <v>133</v>
      </c>
      <c r="D1625" s="33" t="s">
        <v>1112</v>
      </c>
      <c r="E1625" s="34" t="s">
        <v>543</v>
      </c>
      <c r="F1625" s="35">
        <f>5956.2-323.688-929.786</f>
        <v>4702.7259999999997</v>
      </c>
      <c r="G1625" s="35">
        <v>4702.7259999999997</v>
      </c>
      <c r="H1625" s="35">
        <v>4025.2501999999999</v>
      </c>
      <c r="I1625" s="63">
        <v>0</v>
      </c>
      <c r="J1625" s="63">
        <v>0</v>
      </c>
      <c r="K1625" s="35">
        <v>0</v>
      </c>
      <c r="L1625" s="35">
        <v>0</v>
      </c>
      <c r="M1625" s="35">
        <v>4702.6451999999999</v>
      </c>
      <c r="N1625" s="78">
        <f t="shared" si="816"/>
        <v>99.998281847592224</v>
      </c>
    </row>
    <row r="1626" spans="1:14" ht="63" x14ac:dyDescent="0.25">
      <c r="A1626" s="33" t="s">
        <v>177</v>
      </c>
      <c r="B1626" s="33" t="s">
        <v>1411</v>
      </c>
      <c r="C1626" s="33" t="s">
        <v>1239</v>
      </c>
      <c r="D1626" s="33"/>
      <c r="E1626" s="34" t="s">
        <v>1275</v>
      </c>
      <c r="F1626" s="35">
        <f t="shared" ref="F1626:M1628" si="830">F1627</f>
        <v>71853.918000000005</v>
      </c>
      <c r="G1626" s="35">
        <f t="shared" si="830"/>
        <v>110765.91830999999</v>
      </c>
      <c r="H1626" s="35">
        <f t="shared" si="830"/>
        <v>15068.35079</v>
      </c>
      <c r="I1626" s="63">
        <f t="shared" si="830"/>
        <v>90073.972309999997</v>
      </c>
      <c r="J1626" s="63">
        <f t="shared" si="830"/>
        <v>0</v>
      </c>
      <c r="K1626" s="35">
        <f t="shared" si="830"/>
        <v>0</v>
      </c>
      <c r="L1626" s="35">
        <f t="shared" si="830"/>
        <v>0</v>
      </c>
      <c r="M1626" s="35">
        <f t="shared" si="830"/>
        <v>110765.91830999999</v>
      </c>
      <c r="N1626" s="78">
        <f t="shared" si="816"/>
        <v>100</v>
      </c>
    </row>
    <row r="1627" spans="1:14" ht="63" x14ac:dyDescent="0.25">
      <c r="A1627" s="33" t="s">
        <v>177</v>
      </c>
      <c r="B1627" s="33" t="s">
        <v>1411</v>
      </c>
      <c r="C1627" s="33" t="s">
        <v>1436</v>
      </c>
      <c r="D1627" s="33"/>
      <c r="E1627" s="34" t="s">
        <v>698</v>
      </c>
      <c r="F1627" s="35">
        <f t="shared" ref="F1627:M1628" si="831">F1628</f>
        <v>71853.918000000005</v>
      </c>
      <c r="G1627" s="35">
        <f t="shared" si="830"/>
        <v>110765.91830999999</v>
      </c>
      <c r="H1627" s="35">
        <f t="shared" si="831"/>
        <v>15068.35079</v>
      </c>
      <c r="I1627" s="63">
        <f t="shared" si="831"/>
        <v>90073.972309999997</v>
      </c>
      <c r="J1627" s="63">
        <f t="shared" si="831"/>
        <v>0</v>
      </c>
      <c r="K1627" s="35">
        <f t="shared" si="831"/>
        <v>0</v>
      </c>
      <c r="L1627" s="35">
        <f t="shared" si="831"/>
        <v>0</v>
      </c>
      <c r="M1627" s="35">
        <f t="shared" si="831"/>
        <v>110765.91830999999</v>
      </c>
      <c r="N1627" s="78">
        <f t="shared" si="816"/>
        <v>100</v>
      </c>
    </row>
    <row r="1628" spans="1:14" ht="31.5" x14ac:dyDescent="0.25">
      <c r="A1628" s="33" t="s">
        <v>177</v>
      </c>
      <c r="B1628" s="33" t="s">
        <v>1411</v>
      </c>
      <c r="C1628" s="33" t="s">
        <v>1436</v>
      </c>
      <c r="D1628" s="33" t="s">
        <v>1111</v>
      </c>
      <c r="E1628" s="34" t="s">
        <v>542</v>
      </c>
      <c r="F1628" s="35">
        <f t="shared" si="831"/>
        <v>71853.918000000005</v>
      </c>
      <c r="G1628" s="35">
        <f t="shared" si="830"/>
        <v>110765.91830999999</v>
      </c>
      <c r="H1628" s="35">
        <f t="shared" si="831"/>
        <v>15068.35079</v>
      </c>
      <c r="I1628" s="63">
        <f t="shared" si="831"/>
        <v>90073.972309999997</v>
      </c>
      <c r="J1628" s="63">
        <f t="shared" si="831"/>
        <v>0</v>
      </c>
      <c r="K1628" s="35">
        <f t="shared" si="831"/>
        <v>0</v>
      </c>
      <c r="L1628" s="35">
        <f t="shared" si="831"/>
        <v>0</v>
      </c>
      <c r="M1628" s="35">
        <f t="shared" si="831"/>
        <v>110765.91830999999</v>
      </c>
      <c r="N1628" s="78">
        <f t="shared" si="816"/>
        <v>100</v>
      </c>
    </row>
    <row r="1629" spans="1:14" ht="31.5" x14ac:dyDescent="0.25">
      <c r="A1629" s="33" t="s">
        <v>177</v>
      </c>
      <c r="B1629" s="33" t="s">
        <v>1411</v>
      </c>
      <c r="C1629" s="33" t="s">
        <v>1436</v>
      </c>
      <c r="D1629" s="33" t="s">
        <v>1112</v>
      </c>
      <c r="E1629" s="34" t="s">
        <v>543</v>
      </c>
      <c r="F1629" s="35">
        <f>86742.2-14888.282</f>
        <v>71853.918000000005</v>
      </c>
      <c r="G1629" s="35">
        <v>110765.91830999999</v>
      </c>
      <c r="H1629" s="35">
        <v>15068.35079</v>
      </c>
      <c r="I1629" s="63">
        <v>90073.972309999997</v>
      </c>
      <c r="J1629" s="63">
        <v>0</v>
      </c>
      <c r="K1629" s="35">
        <v>0</v>
      </c>
      <c r="L1629" s="35">
        <v>0</v>
      </c>
      <c r="M1629" s="35">
        <v>110765.91830999999</v>
      </c>
      <c r="N1629" s="78">
        <f t="shared" si="816"/>
        <v>100</v>
      </c>
    </row>
    <row r="1630" spans="1:14" ht="94.5" x14ac:dyDescent="0.25">
      <c r="A1630" s="33" t="s">
        <v>177</v>
      </c>
      <c r="B1630" s="33" t="s">
        <v>1411</v>
      </c>
      <c r="C1630" s="33" t="s">
        <v>1431</v>
      </c>
      <c r="D1630" s="33"/>
      <c r="E1630" s="34" t="s">
        <v>1834</v>
      </c>
      <c r="F1630" s="35">
        <f>F1631</f>
        <v>142519.27799999999</v>
      </c>
      <c r="G1630" s="35">
        <f t="shared" ref="G1630:G1632" si="832">G1631</f>
        <v>142431.39804</v>
      </c>
      <c r="H1630" s="35">
        <f t="shared" ref="H1630:M1632" si="833">H1631</f>
        <v>84722.03168</v>
      </c>
      <c r="I1630" s="63">
        <f t="shared" si="833"/>
        <v>142431.39804</v>
      </c>
      <c r="J1630" s="63">
        <f t="shared" si="833"/>
        <v>84722.03168</v>
      </c>
      <c r="K1630" s="35">
        <f t="shared" si="833"/>
        <v>0</v>
      </c>
      <c r="L1630" s="35">
        <f t="shared" si="833"/>
        <v>0</v>
      </c>
      <c r="M1630" s="35">
        <f t="shared" si="833"/>
        <v>142431.39804</v>
      </c>
      <c r="N1630" s="78">
        <f t="shared" si="816"/>
        <v>100</v>
      </c>
    </row>
    <row r="1631" spans="1:14" ht="79.5" customHeight="1" x14ac:dyDescent="0.25">
      <c r="A1631" s="33" t="s">
        <v>177</v>
      </c>
      <c r="B1631" s="33" t="s">
        <v>1411</v>
      </c>
      <c r="C1631" s="33" t="s">
        <v>1433</v>
      </c>
      <c r="D1631" s="33"/>
      <c r="E1631" s="34" t="s">
        <v>1835</v>
      </c>
      <c r="F1631" s="35">
        <f>F1632</f>
        <v>142519.27799999999</v>
      </c>
      <c r="G1631" s="35">
        <f t="shared" si="832"/>
        <v>142431.39804</v>
      </c>
      <c r="H1631" s="35">
        <f t="shared" si="833"/>
        <v>84722.03168</v>
      </c>
      <c r="I1631" s="63">
        <f t="shared" si="833"/>
        <v>142431.39804</v>
      </c>
      <c r="J1631" s="63">
        <f t="shared" si="833"/>
        <v>84722.03168</v>
      </c>
      <c r="K1631" s="35">
        <f t="shared" si="833"/>
        <v>0</v>
      </c>
      <c r="L1631" s="35">
        <f t="shared" si="833"/>
        <v>0</v>
      </c>
      <c r="M1631" s="35">
        <f t="shared" si="833"/>
        <v>142431.39804</v>
      </c>
      <c r="N1631" s="78">
        <f t="shared" si="816"/>
        <v>100</v>
      </c>
    </row>
    <row r="1632" spans="1:14" ht="31.5" x14ac:dyDescent="0.25">
      <c r="A1632" s="33" t="s">
        <v>177</v>
      </c>
      <c r="B1632" s="33" t="s">
        <v>1411</v>
      </c>
      <c r="C1632" s="33" t="s">
        <v>1433</v>
      </c>
      <c r="D1632" s="33" t="s">
        <v>1111</v>
      </c>
      <c r="E1632" s="34" t="s">
        <v>542</v>
      </c>
      <c r="F1632" s="35">
        <f>F1633</f>
        <v>142519.27799999999</v>
      </c>
      <c r="G1632" s="35">
        <f t="shared" si="832"/>
        <v>142431.39804</v>
      </c>
      <c r="H1632" s="35">
        <f t="shared" si="833"/>
        <v>84722.03168</v>
      </c>
      <c r="I1632" s="63">
        <f t="shared" si="833"/>
        <v>142431.39804</v>
      </c>
      <c r="J1632" s="63">
        <f t="shared" si="833"/>
        <v>84722.03168</v>
      </c>
      <c r="K1632" s="35">
        <f t="shared" si="833"/>
        <v>0</v>
      </c>
      <c r="L1632" s="35">
        <f t="shared" si="833"/>
        <v>0</v>
      </c>
      <c r="M1632" s="35">
        <f t="shared" si="833"/>
        <v>142431.39804</v>
      </c>
      <c r="N1632" s="78">
        <f t="shared" si="816"/>
        <v>100</v>
      </c>
    </row>
    <row r="1633" spans="1:14" ht="31.5" x14ac:dyDescent="0.25">
      <c r="A1633" s="33" t="s">
        <v>177</v>
      </c>
      <c r="B1633" s="33" t="s">
        <v>1411</v>
      </c>
      <c r="C1633" s="33" t="s">
        <v>1433</v>
      </c>
      <c r="D1633" s="33" t="s">
        <v>1112</v>
      </c>
      <c r="E1633" s="34" t="s">
        <v>543</v>
      </c>
      <c r="F1633" s="35">
        <v>142519.27799999999</v>
      </c>
      <c r="G1633" s="35">
        <v>142431.39804</v>
      </c>
      <c r="H1633" s="35">
        <v>84722.03168</v>
      </c>
      <c r="I1633" s="63">
        <f>G1633</f>
        <v>142431.39804</v>
      </c>
      <c r="J1633" s="63">
        <f>H1633</f>
        <v>84722.03168</v>
      </c>
      <c r="K1633" s="35">
        <v>0</v>
      </c>
      <c r="L1633" s="35">
        <v>0</v>
      </c>
      <c r="M1633" s="35">
        <v>142431.39804</v>
      </c>
      <c r="N1633" s="78">
        <f t="shared" si="816"/>
        <v>100</v>
      </c>
    </row>
    <row r="1634" spans="1:14" ht="31.5" x14ac:dyDescent="0.25">
      <c r="A1634" s="33" t="s">
        <v>177</v>
      </c>
      <c r="B1634" s="33" t="s">
        <v>1411</v>
      </c>
      <c r="C1634" s="33" t="s">
        <v>141</v>
      </c>
      <c r="D1634" s="33"/>
      <c r="E1634" s="34" t="s">
        <v>717</v>
      </c>
      <c r="F1634" s="35">
        <f t="shared" ref="F1634:M1637" si="834">F1635</f>
        <v>7036.2000000000007</v>
      </c>
      <c r="G1634" s="35">
        <f t="shared" si="834"/>
        <v>7036.2000000000007</v>
      </c>
      <c r="H1634" s="35">
        <f t="shared" si="834"/>
        <v>2324.0314199999998</v>
      </c>
      <c r="I1634" s="63">
        <f t="shared" si="834"/>
        <v>0</v>
      </c>
      <c r="J1634" s="63">
        <f t="shared" si="834"/>
        <v>0</v>
      </c>
      <c r="K1634" s="35">
        <f t="shared" si="834"/>
        <v>0</v>
      </c>
      <c r="L1634" s="35">
        <f t="shared" si="834"/>
        <v>0</v>
      </c>
      <c r="M1634" s="35">
        <f t="shared" si="834"/>
        <v>6906.1592799999999</v>
      </c>
      <c r="N1634" s="78">
        <f t="shared" si="816"/>
        <v>98.151833091725635</v>
      </c>
    </row>
    <row r="1635" spans="1:14" ht="31.5" x14ac:dyDescent="0.25">
      <c r="A1635" s="33" t="s">
        <v>177</v>
      </c>
      <c r="B1635" s="33" t="s">
        <v>1411</v>
      </c>
      <c r="C1635" s="33" t="s">
        <v>142</v>
      </c>
      <c r="D1635" s="33"/>
      <c r="E1635" s="34" t="s">
        <v>718</v>
      </c>
      <c r="F1635" s="35">
        <f t="shared" si="834"/>
        <v>7036.2000000000007</v>
      </c>
      <c r="G1635" s="35">
        <f t="shared" si="834"/>
        <v>7036.2000000000007</v>
      </c>
      <c r="H1635" s="35">
        <f t="shared" si="834"/>
        <v>2324.0314199999998</v>
      </c>
      <c r="I1635" s="63">
        <f t="shared" si="834"/>
        <v>0</v>
      </c>
      <c r="J1635" s="63">
        <f t="shared" si="834"/>
        <v>0</v>
      </c>
      <c r="K1635" s="35">
        <f t="shared" si="834"/>
        <v>0</v>
      </c>
      <c r="L1635" s="35">
        <f t="shared" si="834"/>
        <v>0</v>
      </c>
      <c r="M1635" s="35">
        <f t="shared" si="834"/>
        <v>6906.1592799999999</v>
      </c>
      <c r="N1635" s="78">
        <f t="shared" si="816"/>
        <v>98.151833091725635</v>
      </c>
    </row>
    <row r="1636" spans="1:14" ht="47.25" x14ac:dyDescent="0.25">
      <c r="A1636" s="33" t="s">
        <v>177</v>
      </c>
      <c r="B1636" s="33" t="s">
        <v>1411</v>
      </c>
      <c r="C1636" s="33" t="s">
        <v>134</v>
      </c>
      <c r="D1636" s="33"/>
      <c r="E1636" s="34" t="s">
        <v>731</v>
      </c>
      <c r="F1636" s="35">
        <f t="shared" si="834"/>
        <v>7036.2000000000007</v>
      </c>
      <c r="G1636" s="35">
        <f t="shared" si="834"/>
        <v>7036.2000000000007</v>
      </c>
      <c r="H1636" s="35">
        <f t="shared" si="834"/>
        <v>2324.0314199999998</v>
      </c>
      <c r="I1636" s="63">
        <f t="shared" si="834"/>
        <v>0</v>
      </c>
      <c r="J1636" s="63">
        <f t="shared" si="834"/>
        <v>0</v>
      </c>
      <c r="K1636" s="35">
        <f t="shared" si="834"/>
        <v>0</v>
      </c>
      <c r="L1636" s="35">
        <f t="shared" si="834"/>
        <v>0</v>
      </c>
      <c r="M1636" s="35">
        <f t="shared" si="834"/>
        <v>6906.1592799999999</v>
      </c>
      <c r="N1636" s="78">
        <f t="shared" si="816"/>
        <v>98.151833091725635</v>
      </c>
    </row>
    <row r="1637" spans="1:14" ht="31.5" x14ac:dyDescent="0.25">
      <c r="A1637" s="33" t="s">
        <v>177</v>
      </c>
      <c r="B1637" s="33" t="s">
        <v>1411</v>
      </c>
      <c r="C1637" s="33" t="s">
        <v>134</v>
      </c>
      <c r="D1637" s="33" t="s">
        <v>1111</v>
      </c>
      <c r="E1637" s="34" t="s">
        <v>542</v>
      </c>
      <c r="F1637" s="35">
        <f t="shared" si="834"/>
        <v>7036.2000000000007</v>
      </c>
      <c r="G1637" s="35">
        <f t="shared" si="834"/>
        <v>7036.2000000000007</v>
      </c>
      <c r="H1637" s="35">
        <f t="shared" si="834"/>
        <v>2324.0314199999998</v>
      </c>
      <c r="I1637" s="63">
        <f t="shared" si="834"/>
        <v>0</v>
      </c>
      <c r="J1637" s="63">
        <f t="shared" si="834"/>
        <v>0</v>
      </c>
      <c r="K1637" s="35">
        <f t="shared" si="834"/>
        <v>0</v>
      </c>
      <c r="L1637" s="35">
        <f t="shared" si="834"/>
        <v>0</v>
      </c>
      <c r="M1637" s="35">
        <f t="shared" si="834"/>
        <v>6906.1592799999999</v>
      </c>
      <c r="N1637" s="78">
        <f t="shared" si="816"/>
        <v>98.151833091725635</v>
      </c>
    </row>
    <row r="1638" spans="1:14" ht="31.5" x14ac:dyDescent="0.25">
      <c r="A1638" s="33" t="s">
        <v>177</v>
      </c>
      <c r="B1638" s="33" t="s">
        <v>1411</v>
      </c>
      <c r="C1638" s="33" t="s">
        <v>134</v>
      </c>
      <c r="D1638" s="33" t="s">
        <v>1112</v>
      </c>
      <c r="E1638" s="34" t="s">
        <v>543</v>
      </c>
      <c r="F1638" s="35">
        <f>10686.7-3650.5</f>
        <v>7036.2000000000007</v>
      </c>
      <c r="G1638" s="35">
        <f>10686.7-3650.5</f>
        <v>7036.2000000000007</v>
      </c>
      <c r="H1638" s="35">
        <v>2324.0314199999998</v>
      </c>
      <c r="I1638" s="63">
        <v>0</v>
      </c>
      <c r="J1638" s="63">
        <v>0</v>
      </c>
      <c r="K1638" s="35">
        <v>0</v>
      </c>
      <c r="L1638" s="35">
        <v>0</v>
      </c>
      <c r="M1638" s="35">
        <v>6906.1592799999999</v>
      </c>
      <c r="N1638" s="78">
        <f t="shared" si="816"/>
        <v>98.151833091725635</v>
      </c>
    </row>
    <row r="1639" spans="1:14" ht="63" x14ac:dyDescent="0.25">
      <c r="A1639" s="33" t="s">
        <v>177</v>
      </c>
      <c r="B1639" s="33" t="s">
        <v>1411</v>
      </c>
      <c r="C1639" s="33" t="s">
        <v>1132</v>
      </c>
      <c r="D1639" s="33"/>
      <c r="E1639" s="34" t="s">
        <v>1557</v>
      </c>
      <c r="F1639" s="35">
        <f t="shared" ref="F1639:M1646" si="835">F1640</f>
        <v>5451.027</v>
      </c>
      <c r="G1639" s="35">
        <f t="shared" si="835"/>
        <v>8293.8369999999995</v>
      </c>
      <c r="H1639" s="35">
        <f t="shared" si="835"/>
        <v>6716.4134199999999</v>
      </c>
      <c r="I1639" s="63">
        <f t="shared" si="835"/>
        <v>0</v>
      </c>
      <c r="J1639" s="63">
        <f t="shared" si="835"/>
        <v>0</v>
      </c>
      <c r="K1639" s="35">
        <f t="shared" si="835"/>
        <v>0</v>
      </c>
      <c r="L1639" s="35">
        <f t="shared" si="835"/>
        <v>0</v>
      </c>
      <c r="M1639" s="35">
        <f t="shared" si="835"/>
        <v>8176.53568</v>
      </c>
      <c r="N1639" s="78">
        <f t="shared" si="816"/>
        <v>98.585680909812922</v>
      </c>
    </row>
    <row r="1640" spans="1:14" ht="47.25" x14ac:dyDescent="0.25">
      <c r="A1640" s="33" t="s">
        <v>177</v>
      </c>
      <c r="B1640" s="33" t="s">
        <v>1411</v>
      </c>
      <c r="C1640" s="33" t="s">
        <v>1133</v>
      </c>
      <c r="D1640" s="33"/>
      <c r="E1640" s="34" t="s">
        <v>741</v>
      </c>
      <c r="F1640" s="35">
        <f t="shared" si="835"/>
        <v>5451.027</v>
      </c>
      <c r="G1640" s="35">
        <f t="shared" si="835"/>
        <v>8293.8369999999995</v>
      </c>
      <c r="H1640" s="35">
        <f t="shared" si="835"/>
        <v>6716.4134199999999</v>
      </c>
      <c r="I1640" s="63">
        <f t="shared" si="835"/>
        <v>0</v>
      </c>
      <c r="J1640" s="63">
        <f t="shared" si="835"/>
        <v>0</v>
      </c>
      <c r="K1640" s="35">
        <f t="shared" si="835"/>
        <v>0</v>
      </c>
      <c r="L1640" s="35">
        <f t="shared" si="835"/>
        <v>0</v>
      </c>
      <c r="M1640" s="35">
        <f t="shared" si="835"/>
        <v>8176.53568</v>
      </c>
      <c r="N1640" s="78">
        <f t="shared" si="816"/>
        <v>98.585680909812922</v>
      </c>
    </row>
    <row r="1641" spans="1:14" ht="63" x14ac:dyDescent="0.25">
      <c r="A1641" s="33" t="s">
        <v>177</v>
      </c>
      <c r="B1641" s="33" t="s">
        <v>1411</v>
      </c>
      <c r="C1641" s="33" t="s">
        <v>143</v>
      </c>
      <c r="D1641" s="33"/>
      <c r="E1641" s="34" t="s">
        <v>751</v>
      </c>
      <c r="F1641" s="35">
        <f>F1645</f>
        <v>5451.027</v>
      </c>
      <c r="G1641" s="35">
        <f>G1645+G1642</f>
        <v>8293.8369999999995</v>
      </c>
      <c r="H1641" s="35">
        <f t="shared" ref="H1641:M1641" si="836">H1645+H1642</f>
        <v>6716.4134199999999</v>
      </c>
      <c r="I1641" s="63">
        <f t="shared" si="836"/>
        <v>0</v>
      </c>
      <c r="J1641" s="63">
        <f t="shared" si="836"/>
        <v>0</v>
      </c>
      <c r="K1641" s="35">
        <f t="shared" si="836"/>
        <v>0</v>
      </c>
      <c r="L1641" s="35">
        <f t="shared" si="836"/>
        <v>0</v>
      </c>
      <c r="M1641" s="35">
        <f t="shared" si="836"/>
        <v>8176.53568</v>
      </c>
      <c r="N1641" s="78">
        <f t="shared" si="816"/>
        <v>98.585680909812922</v>
      </c>
    </row>
    <row r="1642" spans="1:14" ht="31.5" x14ac:dyDescent="0.25">
      <c r="A1642" s="33" t="s">
        <v>177</v>
      </c>
      <c r="B1642" s="33" t="s">
        <v>1411</v>
      </c>
      <c r="C1642" s="33" t="s">
        <v>327</v>
      </c>
      <c r="D1642" s="33"/>
      <c r="E1642" s="34" t="s">
        <v>1379</v>
      </c>
      <c r="F1642" s="35">
        <v>0</v>
      </c>
      <c r="G1642" s="35">
        <f>G1643</f>
        <v>2842.81</v>
      </c>
      <c r="H1642" s="35">
        <f t="shared" ref="H1642:M1643" si="837">H1643</f>
        <v>2842.81</v>
      </c>
      <c r="I1642" s="63">
        <f t="shared" si="837"/>
        <v>0</v>
      </c>
      <c r="J1642" s="63">
        <f t="shared" si="837"/>
        <v>0</v>
      </c>
      <c r="K1642" s="35">
        <f t="shared" si="837"/>
        <v>0</v>
      </c>
      <c r="L1642" s="35">
        <f t="shared" si="837"/>
        <v>0</v>
      </c>
      <c r="M1642" s="35">
        <f t="shared" si="837"/>
        <v>2842.80699</v>
      </c>
      <c r="N1642" s="78">
        <f t="shared" si="816"/>
        <v>99.999894118847195</v>
      </c>
    </row>
    <row r="1643" spans="1:14" ht="31.5" x14ac:dyDescent="0.25">
      <c r="A1643" s="33" t="s">
        <v>177</v>
      </c>
      <c r="B1643" s="33" t="s">
        <v>1411</v>
      </c>
      <c r="C1643" s="33" t="s">
        <v>327</v>
      </c>
      <c r="D1643" s="33" t="s">
        <v>1111</v>
      </c>
      <c r="E1643" s="34" t="s">
        <v>542</v>
      </c>
      <c r="F1643" s="35">
        <v>0</v>
      </c>
      <c r="G1643" s="35">
        <f>G1644</f>
        <v>2842.81</v>
      </c>
      <c r="H1643" s="35">
        <f t="shared" si="837"/>
        <v>2842.81</v>
      </c>
      <c r="I1643" s="63">
        <f t="shared" si="837"/>
        <v>0</v>
      </c>
      <c r="J1643" s="63">
        <f t="shared" si="837"/>
        <v>0</v>
      </c>
      <c r="K1643" s="35">
        <f t="shared" si="837"/>
        <v>0</v>
      </c>
      <c r="L1643" s="35">
        <f t="shared" si="837"/>
        <v>0</v>
      </c>
      <c r="M1643" s="35">
        <f t="shared" si="837"/>
        <v>2842.80699</v>
      </c>
      <c r="N1643" s="78">
        <f t="shared" si="816"/>
        <v>99.999894118847195</v>
      </c>
    </row>
    <row r="1644" spans="1:14" ht="31.5" x14ac:dyDescent="0.25">
      <c r="A1644" s="33" t="s">
        <v>177</v>
      </c>
      <c r="B1644" s="33" t="s">
        <v>1411</v>
      </c>
      <c r="C1644" s="33" t="s">
        <v>327</v>
      </c>
      <c r="D1644" s="33" t="s">
        <v>1112</v>
      </c>
      <c r="E1644" s="34" t="s">
        <v>543</v>
      </c>
      <c r="F1644" s="35">
        <v>0</v>
      </c>
      <c r="G1644" s="35">
        <v>2842.81</v>
      </c>
      <c r="H1644" s="35">
        <v>2842.81</v>
      </c>
      <c r="I1644" s="63">
        <v>0</v>
      </c>
      <c r="J1644" s="63">
        <v>0</v>
      </c>
      <c r="K1644" s="35">
        <v>0</v>
      </c>
      <c r="L1644" s="35">
        <v>0</v>
      </c>
      <c r="M1644" s="35">
        <v>2842.80699</v>
      </c>
      <c r="N1644" s="78">
        <f t="shared" si="816"/>
        <v>99.999894118847195</v>
      </c>
    </row>
    <row r="1645" spans="1:14" ht="18" customHeight="1" x14ac:dyDescent="0.25">
      <c r="A1645" s="33" t="s">
        <v>177</v>
      </c>
      <c r="B1645" s="33" t="s">
        <v>1411</v>
      </c>
      <c r="C1645" s="33" t="s">
        <v>135</v>
      </c>
      <c r="D1645" s="33"/>
      <c r="E1645" s="34" t="s">
        <v>752</v>
      </c>
      <c r="F1645" s="35">
        <f t="shared" si="835"/>
        <v>5451.027</v>
      </c>
      <c r="G1645" s="35">
        <f t="shared" si="835"/>
        <v>5451.027</v>
      </c>
      <c r="H1645" s="35">
        <f t="shared" si="835"/>
        <v>3873.6034199999999</v>
      </c>
      <c r="I1645" s="63">
        <f t="shared" si="835"/>
        <v>0</v>
      </c>
      <c r="J1645" s="63">
        <f t="shared" si="835"/>
        <v>0</v>
      </c>
      <c r="K1645" s="35">
        <f t="shared" si="835"/>
        <v>0</v>
      </c>
      <c r="L1645" s="35">
        <f t="shared" si="835"/>
        <v>0</v>
      </c>
      <c r="M1645" s="35">
        <f t="shared" si="835"/>
        <v>5333.7286899999999</v>
      </c>
      <c r="N1645" s="78">
        <f t="shared" si="816"/>
        <v>97.84814292792899</v>
      </c>
    </row>
    <row r="1646" spans="1:14" ht="31.5" x14ac:dyDescent="0.25">
      <c r="A1646" s="33" t="s">
        <v>177</v>
      </c>
      <c r="B1646" s="33" t="s">
        <v>1411</v>
      </c>
      <c r="C1646" s="33" t="s">
        <v>135</v>
      </c>
      <c r="D1646" s="33" t="s">
        <v>1111</v>
      </c>
      <c r="E1646" s="34" t="s">
        <v>542</v>
      </c>
      <c r="F1646" s="35">
        <f t="shared" si="835"/>
        <v>5451.027</v>
      </c>
      <c r="G1646" s="35">
        <f t="shared" si="835"/>
        <v>5451.027</v>
      </c>
      <c r="H1646" s="35">
        <f t="shared" si="835"/>
        <v>3873.6034199999999</v>
      </c>
      <c r="I1646" s="63">
        <f t="shared" si="835"/>
        <v>0</v>
      </c>
      <c r="J1646" s="63">
        <f t="shared" si="835"/>
        <v>0</v>
      </c>
      <c r="K1646" s="35">
        <f t="shared" si="835"/>
        <v>0</v>
      </c>
      <c r="L1646" s="35">
        <f t="shared" si="835"/>
        <v>0</v>
      </c>
      <c r="M1646" s="35">
        <f t="shared" si="835"/>
        <v>5333.7286899999999</v>
      </c>
      <c r="N1646" s="78">
        <f t="shared" si="816"/>
        <v>97.84814292792899</v>
      </c>
    </row>
    <row r="1647" spans="1:14" ht="31.5" x14ac:dyDescent="0.25">
      <c r="A1647" s="33" t="s">
        <v>177</v>
      </c>
      <c r="B1647" s="33" t="s">
        <v>1411</v>
      </c>
      <c r="C1647" s="33" t="s">
        <v>135</v>
      </c>
      <c r="D1647" s="33" t="s">
        <v>1112</v>
      </c>
      <c r="E1647" s="34" t="s">
        <v>543</v>
      </c>
      <c r="F1647" s="35">
        <f>5800.2-349.173</f>
        <v>5451.027</v>
      </c>
      <c r="G1647" s="35">
        <v>5451.027</v>
      </c>
      <c r="H1647" s="35">
        <v>3873.6034199999999</v>
      </c>
      <c r="I1647" s="63">
        <v>0</v>
      </c>
      <c r="J1647" s="63">
        <v>0</v>
      </c>
      <c r="K1647" s="35">
        <v>0</v>
      </c>
      <c r="L1647" s="35">
        <v>0</v>
      </c>
      <c r="M1647" s="35">
        <v>5333.7286899999999</v>
      </c>
      <c r="N1647" s="78">
        <f t="shared" si="816"/>
        <v>97.84814292792899</v>
      </c>
    </row>
    <row r="1648" spans="1:14" ht="31.5" x14ac:dyDescent="0.25">
      <c r="A1648" s="33" t="s">
        <v>177</v>
      </c>
      <c r="B1648" s="33" t="s">
        <v>1411</v>
      </c>
      <c r="C1648" s="33" t="s">
        <v>164</v>
      </c>
      <c r="D1648" s="33"/>
      <c r="E1648" s="34" t="s">
        <v>1623</v>
      </c>
      <c r="F1648" s="35">
        <v>0</v>
      </c>
      <c r="G1648" s="35">
        <f>G1649</f>
        <v>84714.177039999995</v>
      </c>
      <c r="H1648" s="35">
        <f t="shared" ref="H1648:M1648" si="838">H1649</f>
        <v>80991.090490000002</v>
      </c>
      <c r="I1648" s="63">
        <f t="shared" si="838"/>
        <v>67233.001759999999</v>
      </c>
      <c r="J1648" s="63">
        <f t="shared" si="838"/>
        <v>63686.225429999999</v>
      </c>
      <c r="K1648" s="35">
        <f t="shared" si="838"/>
        <v>0</v>
      </c>
      <c r="L1648" s="35">
        <f t="shared" si="838"/>
        <v>0</v>
      </c>
      <c r="M1648" s="35">
        <f t="shared" si="838"/>
        <v>84597.808250000002</v>
      </c>
      <c r="N1648" s="78">
        <f t="shared" si="816"/>
        <v>99.862633629852709</v>
      </c>
    </row>
    <row r="1649" spans="1:14" ht="47.25" x14ac:dyDescent="0.25">
      <c r="A1649" s="33" t="s">
        <v>177</v>
      </c>
      <c r="B1649" s="33" t="s">
        <v>1411</v>
      </c>
      <c r="C1649" s="33" t="s">
        <v>165</v>
      </c>
      <c r="D1649" s="33"/>
      <c r="E1649" s="34" t="s">
        <v>1624</v>
      </c>
      <c r="F1649" s="35">
        <v>0</v>
      </c>
      <c r="G1649" s="35">
        <f>G1650+G1654</f>
        <v>84714.177039999995</v>
      </c>
      <c r="H1649" s="35">
        <f t="shared" ref="H1649:M1649" si="839">H1650+H1654</f>
        <v>80991.090490000002</v>
      </c>
      <c r="I1649" s="63">
        <f t="shared" si="839"/>
        <v>67233.001759999999</v>
      </c>
      <c r="J1649" s="63">
        <f t="shared" si="839"/>
        <v>63686.225429999999</v>
      </c>
      <c r="K1649" s="35">
        <f t="shared" si="839"/>
        <v>0</v>
      </c>
      <c r="L1649" s="35">
        <f t="shared" si="839"/>
        <v>0</v>
      </c>
      <c r="M1649" s="35">
        <f t="shared" si="839"/>
        <v>84597.808250000002</v>
      </c>
      <c r="N1649" s="78">
        <f t="shared" si="816"/>
        <v>99.862633629852709</v>
      </c>
    </row>
    <row r="1650" spans="1:14" ht="31.5" x14ac:dyDescent="0.25">
      <c r="A1650" s="33" t="s">
        <v>177</v>
      </c>
      <c r="B1650" s="33" t="s">
        <v>1411</v>
      </c>
      <c r="C1650" s="33" t="s">
        <v>166</v>
      </c>
      <c r="D1650" s="33"/>
      <c r="E1650" s="34" t="s">
        <v>1625</v>
      </c>
      <c r="F1650" s="35">
        <v>0</v>
      </c>
      <c r="G1650" s="35">
        <f>G1651</f>
        <v>672.92399999999998</v>
      </c>
      <c r="H1650" s="35">
        <f t="shared" ref="H1650:M1652" si="840">H1651</f>
        <v>672.92399999999998</v>
      </c>
      <c r="I1650" s="63">
        <f t="shared" si="840"/>
        <v>0</v>
      </c>
      <c r="J1650" s="63">
        <f t="shared" si="840"/>
        <v>0</v>
      </c>
      <c r="K1650" s="35">
        <f t="shared" si="840"/>
        <v>0</v>
      </c>
      <c r="L1650" s="35">
        <f t="shared" si="840"/>
        <v>0</v>
      </c>
      <c r="M1650" s="35">
        <f t="shared" si="840"/>
        <v>672.92399999999998</v>
      </c>
      <c r="N1650" s="78">
        <f t="shared" si="816"/>
        <v>100</v>
      </c>
    </row>
    <row r="1651" spans="1:14" ht="47.25" x14ac:dyDescent="0.25">
      <c r="A1651" s="33" t="s">
        <v>177</v>
      </c>
      <c r="B1651" s="33" t="s">
        <v>1411</v>
      </c>
      <c r="C1651" s="33" t="s">
        <v>1766</v>
      </c>
      <c r="D1651" s="33"/>
      <c r="E1651" s="34" t="s">
        <v>1767</v>
      </c>
      <c r="F1651" s="35">
        <v>0</v>
      </c>
      <c r="G1651" s="35">
        <f>G1652</f>
        <v>672.92399999999998</v>
      </c>
      <c r="H1651" s="35">
        <f t="shared" si="840"/>
        <v>672.92399999999998</v>
      </c>
      <c r="I1651" s="63">
        <f t="shared" si="840"/>
        <v>0</v>
      </c>
      <c r="J1651" s="63">
        <f t="shared" si="840"/>
        <v>0</v>
      </c>
      <c r="K1651" s="35">
        <f t="shared" si="840"/>
        <v>0</v>
      </c>
      <c r="L1651" s="35">
        <f t="shared" si="840"/>
        <v>0</v>
      </c>
      <c r="M1651" s="35">
        <f t="shared" si="840"/>
        <v>672.92399999999998</v>
      </c>
      <c r="N1651" s="78">
        <f t="shared" si="816"/>
        <v>100</v>
      </c>
    </row>
    <row r="1652" spans="1:14" x14ac:dyDescent="0.25">
      <c r="A1652" s="33" t="s">
        <v>177</v>
      </c>
      <c r="B1652" s="33" t="s">
        <v>1411</v>
      </c>
      <c r="C1652" s="33" t="s">
        <v>1766</v>
      </c>
      <c r="D1652" s="33" t="s">
        <v>1113</v>
      </c>
      <c r="E1652" s="34" t="s">
        <v>558</v>
      </c>
      <c r="F1652" s="35">
        <v>0</v>
      </c>
      <c r="G1652" s="35">
        <f>G1653</f>
        <v>672.92399999999998</v>
      </c>
      <c r="H1652" s="35">
        <f t="shared" si="840"/>
        <v>672.92399999999998</v>
      </c>
      <c r="I1652" s="63">
        <f t="shared" si="840"/>
        <v>0</v>
      </c>
      <c r="J1652" s="63">
        <f t="shared" si="840"/>
        <v>0</v>
      </c>
      <c r="K1652" s="35">
        <f t="shared" si="840"/>
        <v>0</v>
      </c>
      <c r="L1652" s="35">
        <f t="shared" si="840"/>
        <v>0</v>
      </c>
      <c r="M1652" s="35">
        <f t="shared" si="840"/>
        <v>672.92399999999998</v>
      </c>
      <c r="N1652" s="78">
        <f t="shared" si="816"/>
        <v>100</v>
      </c>
    </row>
    <row r="1653" spans="1:14" ht="63" x14ac:dyDescent="0.25">
      <c r="A1653" s="33" t="s">
        <v>177</v>
      </c>
      <c r="B1653" s="33" t="s">
        <v>1411</v>
      </c>
      <c r="C1653" s="33" t="s">
        <v>1766</v>
      </c>
      <c r="D1653" s="33" t="s">
        <v>137</v>
      </c>
      <c r="E1653" s="34" t="s">
        <v>559</v>
      </c>
      <c r="F1653" s="35">
        <v>0</v>
      </c>
      <c r="G1653" s="35">
        <v>672.92399999999998</v>
      </c>
      <c r="H1653" s="35">
        <v>672.92399999999998</v>
      </c>
      <c r="I1653" s="63">
        <v>0</v>
      </c>
      <c r="J1653" s="63">
        <v>0</v>
      </c>
      <c r="K1653" s="35">
        <v>0</v>
      </c>
      <c r="L1653" s="35">
        <v>0</v>
      </c>
      <c r="M1653" s="35">
        <v>672.92399999999998</v>
      </c>
      <c r="N1653" s="78">
        <f t="shared" si="816"/>
        <v>100</v>
      </c>
    </row>
    <row r="1654" spans="1:14" ht="31.5" x14ac:dyDescent="0.25">
      <c r="A1654" s="33" t="s">
        <v>177</v>
      </c>
      <c r="B1654" s="33" t="s">
        <v>1411</v>
      </c>
      <c r="C1654" s="33" t="s">
        <v>1437</v>
      </c>
      <c r="D1654" s="33"/>
      <c r="E1654" s="34" t="s">
        <v>1438</v>
      </c>
      <c r="F1654" s="35">
        <v>0</v>
      </c>
      <c r="G1654" s="35">
        <f>G1655</f>
        <v>84041.253039999996</v>
      </c>
      <c r="H1654" s="35">
        <f t="shared" ref="H1654:M1654" si="841">H1655</f>
        <v>80318.166490000003</v>
      </c>
      <c r="I1654" s="63">
        <f t="shared" si="841"/>
        <v>67233.001759999999</v>
      </c>
      <c r="J1654" s="63">
        <f t="shared" si="841"/>
        <v>63686.225429999999</v>
      </c>
      <c r="K1654" s="35">
        <f t="shared" si="841"/>
        <v>0</v>
      </c>
      <c r="L1654" s="35">
        <f t="shared" si="841"/>
        <v>0</v>
      </c>
      <c r="M1654" s="35">
        <f t="shared" si="841"/>
        <v>83924.884250000003</v>
      </c>
      <c r="N1654" s="78">
        <f t="shared" si="816"/>
        <v>99.861533728031631</v>
      </c>
    </row>
    <row r="1655" spans="1:14" ht="31.5" x14ac:dyDescent="0.25">
      <c r="A1655" s="33" t="s">
        <v>177</v>
      </c>
      <c r="B1655" s="33" t="s">
        <v>1411</v>
      </c>
      <c r="C1655" s="33" t="s">
        <v>1775</v>
      </c>
      <c r="D1655" s="33"/>
      <c r="E1655" s="34" t="s">
        <v>1776</v>
      </c>
      <c r="F1655" s="35">
        <v>0</v>
      </c>
      <c r="G1655" s="35">
        <f>G1656+G1658</f>
        <v>84041.253039999996</v>
      </c>
      <c r="H1655" s="35">
        <f t="shared" ref="H1655:M1655" si="842">H1656+H1658</f>
        <v>80318.166490000003</v>
      </c>
      <c r="I1655" s="63">
        <f t="shared" si="842"/>
        <v>67233.001759999999</v>
      </c>
      <c r="J1655" s="63">
        <f t="shared" si="842"/>
        <v>63686.225429999999</v>
      </c>
      <c r="K1655" s="35">
        <f t="shared" si="842"/>
        <v>0</v>
      </c>
      <c r="L1655" s="35">
        <f t="shared" si="842"/>
        <v>0</v>
      </c>
      <c r="M1655" s="35">
        <f t="shared" si="842"/>
        <v>83924.884250000003</v>
      </c>
      <c r="N1655" s="78">
        <f t="shared" si="816"/>
        <v>99.861533728031631</v>
      </c>
    </row>
    <row r="1656" spans="1:14" ht="31.5" x14ac:dyDescent="0.25">
      <c r="A1656" s="33" t="s">
        <v>177</v>
      </c>
      <c r="B1656" s="33" t="s">
        <v>1411</v>
      </c>
      <c r="C1656" s="33" t="s">
        <v>1775</v>
      </c>
      <c r="D1656" s="33" t="s">
        <v>18</v>
      </c>
      <c r="E1656" s="34" t="s">
        <v>552</v>
      </c>
      <c r="F1656" s="35">
        <v>0</v>
      </c>
      <c r="G1656" s="35">
        <f>G1657</f>
        <v>27084.939020000002</v>
      </c>
      <c r="H1656" s="35">
        <f t="shared" ref="H1656:M1656" si="843">H1657</f>
        <v>27084.939019999998</v>
      </c>
      <c r="I1656" s="63">
        <f t="shared" si="843"/>
        <v>21667.951209999999</v>
      </c>
      <c r="J1656" s="63">
        <f t="shared" si="843"/>
        <v>21667.951209999999</v>
      </c>
      <c r="K1656" s="35">
        <f t="shared" si="843"/>
        <v>0</v>
      </c>
      <c r="L1656" s="35">
        <f t="shared" si="843"/>
        <v>0</v>
      </c>
      <c r="M1656" s="35">
        <f t="shared" si="843"/>
        <v>26976.131310000001</v>
      </c>
      <c r="N1656" s="78">
        <f t="shared" si="816"/>
        <v>99.598272272573126</v>
      </c>
    </row>
    <row r="1657" spans="1:14" ht="47.25" x14ac:dyDescent="0.25">
      <c r="A1657" s="33" t="s">
        <v>177</v>
      </c>
      <c r="B1657" s="33" t="s">
        <v>1411</v>
      </c>
      <c r="C1657" s="33" t="s">
        <v>1775</v>
      </c>
      <c r="D1657" s="33" t="s">
        <v>14</v>
      </c>
      <c r="E1657" s="34" t="s">
        <v>555</v>
      </c>
      <c r="F1657" s="35">
        <v>0</v>
      </c>
      <c r="G1657" s="35">
        <v>27084.939020000002</v>
      </c>
      <c r="H1657" s="35">
        <f>5416.98781+21667.95121</f>
        <v>27084.939019999998</v>
      </c>
      <c r="I1657" s="63">
        <v>21667.951209999999</v>
      </c>
      <c r="J1657" s="63">
        <v>21667.951209999999</v>
      </c>
      <c r="K1657" s="35">
        <v>0</v>
      </c>
      <c r="L1657" s="35">
        <v>0</v>
      </c>
      <c r="M1657" s="35">
        <v>26976.131310000001</v>
      </c>
      <c r="N1657" s="78">
        <f t="shared" si="816"/>
        <v>99.598272272573126</v>
      </c>
    </row>
    <row r="1658" spans="1:14" ht="18.75" customHeight="1" x14ac:dyDescent="0.25">
      <c r="A1658" s="33" t="s">
        <v>177</v>
      </c>
      <c r="B1658" s="33" t="s">
        <v>1411</v>
      </c>
      <c r="C1658" s="33" t="s">
        <v>1775</v>
      </c>
      <c r="D1658" s="33" t="s">
        <v>1113</v>
      </c>
      <c r="E1658" s="34" t="s">
        <v>558</v>
      </c>
      <c r="F1658" s="35">
        <v>0</v>
      </c>
      <c r="G1658" s="35">
        <f>G1659</f>
        <v>56956.314019999998</v>
      </c>
      <c r="H1658" s="35">
        <f t="shared" ref="H1658:M1658" si="844">H1659</f>
        <v>53233.227469999998</v>
      </c>
      <c r="I1658" s="63">
        <f t="shared" si="844"/>
        <v>45565.05055</v>
      </c>
      <c r="J1658" s="63">
        <f t="shared" si="844"/>
        <v>42018.274219999999</v>
      </c>
      <c r="K1658" s="35">
        <f t="shared" si="844"/>
        <v>0</v>
      </c>
      <c r="L1658" s="35">
        <f t="shared" si="844"/>
        <v>0</v>
      </c>
      <c r="M1658" s="35">
        <f t="shared" si="844"/>
        <v>56948.752939999998</v>
      </c>
      <c r="N1658" s="78">
        <f t="shared" si="816"/>
        <v>99.986724772959604</v>
      </c>
    </row>
    <row r="1659" spans="1:14" ht="63" x14ac:dyDescent="0.25">
      <c r="A1659" s="33" t="s">
        <v>177</v>
      </c>
      <c r="B1659" s="33" t="s">
        <v>1411</v>
      </c>
      <c r="C1659" s="33" t="s">
        <v>1775</v>
      </c>
      <c r="D1659" s="33" t="s">
        <v>137</v>
      </c>
      <c r="E1659" s="34" t="s">
        <v>559</v>
      </c>
      <c r="F1659" s="35">
        <v>0</v>
      </c>
      <c r="G1659" s="35">
        <v>56956.314019999998</v>
      </c>
      <c r="H1659" s="35">
        <f>11214.95325+42018.27422</f>
        <v>53233.227469999998</v>
      </c>
      <c r="I1659" s="63">
        <v>45565.05055</v>
      </c>
      <c r="J1659" s="63">
        <v>42018.274219999999</v>
      </c>
      <c r="K1659" s="35">
        <v>0</v>
      </c>
      <c r="L1659" s="35">
        <v>0</v>
      </c>
      <c r="M1659" s="35">
        <v>56948.752939999998</v>
      </c>
      <c r="N1659" s="78">
        <f t="shared" si="816"/>
        <v>99.986724772959604</v>
      </c>
    </row>
    <row r="1660" spans="1:14" ht="31.5" x14ac:dyDescent="0.25">
      <c r="A1660" s="33" t="s">
        <v>177</v>
      </c>
      <c r="B1660" s="33" t="s">
        <v>1411</v>
      </c>
      <c r="C1660" s="33" t="s">
        <v>144</v>
      </c>
      <c r="D1660" s="33"/>
      <c r="E1660" s="34" t="s">
        <v>1036</v>
      </c>
      <c r="F1660" s="35">
        <f>F1661</f>
        <v>15330.7</v>
      </c>
      <c r="G1660" s="35">
        <f>G1661+G1668</f>
        <v>18296.578259999998</v>
      </c>
      <c r="H1660" s="35">
        <f t="shared" ref="H1660:M1660" si="845">H1661+H1668</f>
        <v>12504.24185</v>
      </c>
      <c r="I1660" s="63">
        <f t="shared" si="845"/>
        <v>0</v>
      </c>
      <c r="J1660" s="63">
        <f t="shared" si="845"/>
        <v>0</v>
      </c>
      <c r="K1660" s="35">
        <f t="shared" si="845"/>
        <v>0</v>
      </c>
      <c r="L1660" s="35">
        <f t="shared" si="845"/>
        <v>0</v>
      </c>
      <c r="M1660" s="35">
        <f t="shared" si="845"/>
        <v>18250.968829999998</v>
      </c>
      <c r="N1660" s="78">
        <f t="shared" si="816"/>
        <v>99.750721531906805</v>
      </c>
    </row>
    <row r="1661" spans="1:14" ht="47.25" x14ac:dyDescent="0.25">
      <c r="A1661" s="33" t="s">
        <v>177</v>
      </c>
      <c r="B1661" s="33" t="s">
        <v>1411</v>
      </c>
      <c r="C1661" s="33" t="s">
        <v>145</v>
      </c>
      <c r="D1661" s="33"/>
      <c r="E1661" s="34" t="s">
        <v>1062</v>
      </c>
      <c r="F1661" s="35">
        <f>F1662</f>
        <v>15330.7</v>
      </c>
      <c r="G1661" s="35">
        <f t="shared" ref="G1661:G1666" si="846">G1662</f>
        <v>13526.45026</v>
      </c>
      <c r="H1661" s="35">
        <f t="shared" ref="H1661:M1662" si="847">H1662</f>
        <v>12504.24185</v>
      </c>
      <c r="I1661" s="63">
        <f t="shared" si="847"/>
        <v>0</v>
      </c>
      <c r="J1661" s="63">
        <f t="shared" si="847"/>
        <v>0</v>
      </c>
      <c r="K1661" s="35">
        <f t="shared" si="847"/>
        <v>0</v>
      </c>
      <c r="L1661" s="35">
        <f t="shared" si="847"/>
        <v>0</v>
      </c>
      <c r="M1661" s="35">
        <f t="shared" si="847"/>
        <v>13480.841059999999</v>
      </c>
      <c r="N1661" s="78">
        <f t="shared" si="816"/>
        <v>99.662814713961765</v>
      </c>
    </row>
    <row r="1662" spans="1:14" ht="47.25" x14ac:dyDescent="0.25">
      <c r="A1662" s="33" t="s">
        <v>177</v>
      </c>
      <c r="B1662" s="33" t="s">
        <v>1411</v>
      </c>
      <c r="C1662" s="33" t="s">
        <v>146</v>
      </c>
      <c r="D1662" s="33"/>
      <c r="E1662" s="34" t="s">
        <v>1068</v>
      </c>
      <c r="F1662" s="35">
        <f>F1663</f>
        <v>15330.7</v>
      </c>
      <c r="G1662" s="35">
        <f t="shared" si="846"/>
        <v>13526.45026</v>
      </c>
      <c r="H1662" s="35">
        <f t="shared" si="847"/>
        <v>12504.24185</v>
      </c>
      <c r="I1662" s="63">
        <f t="shared" si="847"/>
        <v>0</v>
      </c>
      <c r="J1662" s="63">
        <f t="shared" si="847"/>
        <v>0</v>
      </c>
      <c r="K1662" s="35">
        <f t="shared" si="847"/>
        <v>0</v>
      </c>
      <c r="L1662" s="35">
        <f t="shared" si="847"/>
        <v>0</v>
      </c>
      <c r="M1662" s="35">
        <f t="shared" si="847"/>
        <v>13480.841059999999</v>
      </c>
      <c r="N1662" s="78">
        <f t="shared" si="816"/>
        <v>99.662814713961765</v>
      </c>
    </row>
    <row r="1663" spans="1:14" ht="31.5" x14ac:dyDescent="0.25">
      <c r="A1663" s="33" t="s">
        <v>177</v>
      </c>
      <c r="B1663" s="33" t="s">
        <v>1411</v>
      </c>
      <c r="C1663" s="33" t="s">
        <v>136</v>
      </c>
      <c r="D1663" s="33"/>
      <c r="E1663" s="34" t="s">
        <v>1865</v>
      </c>
      <c r="F1663" s="35">
        <f>F1666+F1664</f>
        <v>15330.7</v>
      </c>
      <c r="G1663" s="35">
        <f t="shared" ref="G1663" si="848">G1666+G1664</f>
        <v>13526.45026</v>
      </c>
      <c r="H1663" s="35">
        <f t="shared" ref="H1663:M1663" si="849">H1666+H1664</f>
        <v>12504.24185</v>
      </c>
      <c r="I1663" s="63">
        <f t="shared" si="849"/>
        <v>0</v>
      </c>
      <c r="J1663" s="63">
        <f t="shared" si="849"/>
        <v>0</v>
      </c>
      <c r="K1663" s="35">
        <f t="shared" si="849"/>
        <v>0</v>
      </c>
      <c r="L1663" s="35">
        <f t="shared" si="849"/>
        <v>0</v>
      </c>
      <c r="M1663" s="35">
        <f t="shared" si="849"/>
        <v>13480.841059999999</v>
      </c>
      <c r="N1663" s="78">
        <f t="shared" si="816"/>
        <v>99.662814713961765</v>
      </c>
    </row>
    <row r="1664" spans="1:14" ht="31.5" x14ac:dyDescent="0.25">
      <c r="A1664" s="33" t="s">
        <v>177</v>
      </c>
      <c r="B1664" s="33" t="s">
        <v>1411</v>
      </c>
      <c r="C1664" s="33" t="s">
        <v>136</v>
      </c>
      <c r="D1664" s="33" t="s">
        <v>18</v>
      </c>
      <c r="E1664" s="34" t="s">
        <v>552</v>
      </c>
      <c r="F1664" s="35">
        <f>F1665</f>
        <v>0</v>
      </c>
      <c r="G1664" s="35">
        <f>G1665</f>
        <v>2442.5810900000001</v>
      </c>
      <c r="H1664" s="35">
        <f t="shared" ref="H1664:M1664" si="850">H1665</f>
        <v>2442.5810900000001</v>
      </c>
      <c r="I1664" s="63">
        <f t="shared" si="850"/>
        <v>0</v>
      </c>
      <c r="J1664" s="63">
        <f t="shared" si="850"/>
        <v>0</v>
      </c>
      <c r="K1664" s="35">
        <f t="shared" si="850"/>
        <v>0</v>
      </c>
      <c r="L1664" s="35">
        <f t="shared" si="850"/>
        <v>0</v>
      </c>
      <c r="M1664" s="35">
        <f t="shared" si="850"/>
        <v>2442.5810900000001</v>
      </c>
      <c r="N1664" s="78">
        <f t="shared" si="816"/>
        <v>100</v>
      </c>
    </row>
    <row r="1665" spans="1:14" ht="47.25" x14ac:dyDescent="0.25">
      <c r="A1665" s="33" t="s">
        <v>177</v>
      </c>
      <c r="B1665" s="33" t="s">
        <v>1411</v>
      </c>
      <c r="C1665" s="33" t="s">
        <v>136</v>
      </c>
      <c r="D1665" s="33" t="s">
        <v>14</v>
      </c>
      <c r="E1665" s="34" t="s">
        <v>555</v>
      </c>
      <c r="F1665" s="35">
        <v>0</v>
      </c>
      <c r="G1665" s="35">
        <v>2442.5810900000001</v>
      </c>
      <c r="H1665" s="35">
        <v>2442.5810900000001</v>
      </c>
      <c r="I1665" s="63">
        <v>0</v>
      </c>
      <c r="J1665" s="63">
        <v>0</v>
      </c>
      <c r="K1665" s="35">
        <v>0</v>
      </c>
      <c r="L1665" s="35">
        <v>0</v>
      </c>
      <c r="M1665" s="35">
        <v>2442.5810900000001</v>
      </c>
      <c r="N1665" s="78">
        <f t="shared" si="816"/>
        <v>100</v>
      </c>
    </row>
    <row r="1666" spans="1:14" x14ac:dyDescent="0.25">
      <c r="A1666" s="33" t="s">
        <v>177</v>
      </c>
      <c r="B1666" s="33" t="s">
        <v>1411</v>
      </c>
      <c r="C1666" s="33" t="s">
        <v>136</v>
      </c>
      <c r="D1666" s="33" t="s">
        <v>1113</v>
      </c>
      <c r="E1666" s="34" t="s">
        <v>558</v>
      </c>
      <c r="F1666" s="35">
        <f t="shared" ref="F1666:M1666" si="851">F1667</f>
        <v>15330.7</v>
      </c>
      <c r="G1666" s="35">
        <f t="shared" si="846"/>
        <v>11083.86917</v>
      </c>
      <c r="H1666" s="35">
        <f t="shared" si="851"/>
        <v>10061.660760000001</v>
      </c>
      <c r="I1666" s="63">
        <f t="shared" si="851"/>
        <v>0</v>
      </c>
      <c r="J1666" s="63">
        <f t="shared" si="851"/>
        <v>0</v>
      </c>
      <c r="K1666" s="35">
        <f t="shared" si="851"/>
        <v>0</v>
      </c>
      <c r="L1666" s="35">
        <f t="shared" si="851"/>
        <v>0</v>
      </c>
      <c r="M1666" s="35">
        <f t="shared" si="851"/>
        <v>11038.259969999999</v>
      </c>
      <c r="N1666" s="78">
        <f t="shared" si="816"/>
        <v>99.588508315097684</v>
      </c>
    </row>
    <row r="1667" spans="1:14" ht="63" x14ac:dyDescent="0.25">
      <c r="A1667" s="33" t="s">
        <v>177</v>
      </c>
      <c r="B1667" s="33" t="s">
        <v>1411</v>
      </c>
      <c r="C1667" s="33" t="s">
        <v>136</v>
      </c>
      <c r="D1667" s="33" t="s">
        <v>137</v>
      </c>
      <c r="E1667" s="34" t="s">
        <v>559</v>
      </c>
      <c r="F1667" s="35">
        <v>15330.7</v>
      </c>
      <c r="G1667" s="35">
        <v>11083.86917</v>
      </c>
      <c r="H1667" s="35">
        <v>10061.660760000001</v>
      </c>
      <c r="I1667" s="63">
        <v>0</v>
      </c>
      <c r="J1667" s="63">
        <v>0</v>
      </c>
      <c r="K1667" s="35">
        <v>0</v>
      </c>
      <c r="L1667" s="35">
        <v>0</v>
      </c>
      <c r="M1667" s="35">
        <v>11038.259969999999</v>
      </c>
      <c r="N1667" s="78">
        <f t="shared" si="816"/>
        <v>99.588508315097684</v>
      </c>
    </row>
    <row r="1668" spans="1:14" ht="47.25" x14ac:dyDescent="0.25">
      <c r="A1668" s="33" t="s">
        <v>177</v>
      </c>
      <c r="B1668" s="33" t="s">
        <v>1411</v>
      </c>
      <c r="C1668" s="33" t="s">
        <v>242</v>
      </c>
      <c r="D1668" s="33"/>
      <c r="E1668" s="34" t="s">
        <v>1651</v>
      </c>
      <c r="F1668" s="35">
        <v>0</v>
      </c>
      <c r="G1668" s="35">
        <f>G1669</f>
        <v>4770.1279999999997</v>
      </c>
      <c r="H1668" s="35">
        <f t="shared" ref="H1668:M1671" si="852">H1669</f>
        <v>0</v>
      </c>
      <c r="I1668" s="63">
        <f t="shared" si="852"/>
        <v>0</v>
      </c>
      <c r="J1668" s="63">
        <f t="shared" si="852"/>
        <v>0</v>
      </c>
      <c r="K1668" s="35">
        <f t="shared" si="852"/>
        <v>0</v>
      </c>
      <c r="L1668" s="35">
        <f t="shared" si="852"/>
        <v>0</v>
      </c>
      <c r="M1668" s="35">
        <f t="shared" si="852"/>
        <v>4770.1277700000001</v>
      </c>
      <c r="N1668" s="78">
        <f t="shared" si="816"/>
        <v>99.999995178326458</v>
      </c>
    </row>
    <row r="1669" spans="1:14" ht="63" x14ac:dyDescent="0.25">
      <c r="A1669" s="33" t="s">
        <v>177</v>
      </c>
      <c r="B1669" s="33" t="s">
        <v>1411</v>
      </c>
      <c r="C1669" s="33" t="s">
        <v>1241</v>
      </c>
      <c r="D1669" s="33"/>
      <c r="E1669" s="34" t="s">
        <v>1896</v>
      </c>
      <c r="F1669" s="35">
        <v>0</v>
      </c>
      <c r="G1669" s="35">
        <f>G1670</f>
        <v>4770.1279999999997</v>
      </c>
      <c r="H1669" s="35">
        <f t="shared" si="852"/>
        <v>0</v>
      </c>
      <c r="I1669" s="63">
        <f t="shared" si="852"/>
        <v>0</v>
      </c>
      <c r="J1669" s="63">
        <f t="shared" si="852"/>
        <v>0</v>
      </c>
      <c r="K1669" s="35">
        <f t="shared" si="852"/>
        <v>0</v>
      </c>
      <c r="L1669" s="35">
        <f t="shared" si="852"/>
        <v>0</v>
      </c>
      <c r="M1669" s="35">
        <f t="shared" si="852"/>
        <v>4770.1277700000001</v>
      </c>
      <c r="N1669" s="78">
        <f t="shared" si="816"/>
        <v>99.999995178326458</v>
      </c>
    </row>
    <row r="1670" spans="1:14" ht="31.5" x14ac:dyDescent="0.25">
      <c r="A1670" s="33" t="s">
        <v>177</v>
      </c>
      <c r="B1670" s="33" t="s">
        <v>1411</v>
      </c>
      <c r="C1670" s="33" t="s">
        <v>1240</v>
      </c>
      <c r="D1670" s="33"/>
      <c r="E1670" s="34" t="s">
        <v>1245</v>
      </c>
      <c r="F1670" s="35">
        <v>0</v>
      </c>
      <c r="G1670" s="35">
        <f>G1671</f>
        <v>4770.1279999999997</v>
      </c>
      <c r="H1670" s="35">
        <f t="shared" si="852"/>
        <v>0</v>
      </c>
      <c r="I1670" s="63">
        <f t="shared" si="852"/>
        <v>0</v>
      </c>
      <c r="J1670" s="63">
        <f t="shared" si="852"/>
        <v>0</v>
      </c>
      <c r="K1670" s="35">
        <f t="shared" si="852"/>
        <v>0</v>
      </c>
      <c r="L1670" s="35">
        <f t="shared" si="852"/>
        <v>0</v>
      </c>
      <c r="M1670" s="35">
        <f t="shared" si="852"/>
        <v>4770.1277700000001</v>
      </c>
      <c r="N1670" s="78">
        <f t="shared" si="816"/>
        <v>99.999995178326458</v>
      </c>
    </row>
    <row r="1671" spans="1:14" ht="31.5" x14ac:dyDescent="0.25">
      <c r="A1671" s="33" t="s">
        <v>177</v>
      </c>
      <c r="B1671" s="33" t="s">
        <v>1411</v>
      </c>
      <c r="C1671" s="33" t="s">
        <v>1240</v>
      </c>
      <c r="D1671" s="33" t="s">
        <v>1111</v>
      </c>
      <c r="E1671" s="34" t="s">
        <v>542</v>
      </c>
      <c r="F1671" s="35">
        <v>0</v>
      </c>
      <c r="G1671" s="35">
        <f>G1672</f>
        <v>4770.1279999999997</v>
      </c>
      <c r="H1671" s="35">
        <f t="shared" si="852"/>
        <v>0</v>
      </c>
      <c r="I1671" s="63">
        <f t="shared" si="852"/>
        <v>0</v>
      </c>
      <c r="J1671" s="63">
        <f t="shared" si="852"/>
        <v>0</v>
      </c>
      <c r="K1671" s="35">
        <f t="shared" si="852"/>
        <v>0</v>
      </c>
      <c r="L1671" s="35">
        <f t="shared" si="852"/>
        <v>0</v>
      </c>
      <c r="M1671" s="35">
        <f t="shared" si="852"/>
        <v>4770.1277700000001</v>
      </c>
      <c r="N1671" s="78">
        <f t="shared" si="816"/>
        <v>99.999995178326458</v>
      </c>
    </row>
    <row r="1672" spans="1:14" ht="31.5" x14ac:dyDescent="0.25">
      <c r="A1672" s="33" t="s">
        <v>177</v>
      </c>
      <c r="B1672" s="33" t="s">
        <v>1411</v>
      </c>
      <c r="C1672" s="33" t="s">
        <v>1240</v>
      </c>
      <c r="D1672" s="33" t="s">
        <v>1112</v>
      </c>
      <c r="E1672" s="34" t="s">
        <v>543</v>
      </c>
      <c r="F1672" s="35">
        <v>0</v>
      </c>
      <c r="G1672" s="35">
        <v>4770.1279999999997</v>
      </c>
      <c r="H1672" s="35">
        <v>0</v>
      </c>
      <c r="I1672" s="63">
        <v>0</v>
      </c>
      <c r="J1672" s="63">
        <v>0</v>
      </c>
      <c r="K1672" s="35">
        <v>0</v>
      </c>
      <c r="L1672" s="35">
        <v>0</v>
      </c>
      <c r="M1672" s="35">
        <v>4770.1277700000001</v>
      </c>
      <c r="N1672" s="78">
        <f t="shared" si="816"/>
        <v>99.999995178326458</v>
      </c>
    </row>
    <row r="1673" spans="1:14" ht="31.5" x14ac:dyDescent="0.25">
      <c r="A1673" s="33" t="s">
        <v>177</v>
      </c>
      <c r="B1673" s="33" t="s">
        <v>1411</v>
      </c>
      <c r="C1673" s="33" t="s">
        <v>1122</v>
      </c>
      <c r="D1673" s="33"/>
      <c r="E1673" s="34" t="s">
        <v>1885</v>
      </c>
      <c r="F1673" s="35">
        <f t="shared" ref="F1673:M1675" si="853">F1674</f>
        <v>905.4</v>
      </c>
      <c r="G1673" s="35">
        <f t="shared" si="853"/>
        <v>8595.0261599999994</v>
      </c>
      <c r="H1673" s="35">
        <f t="shared" si="853"/>
        <v>6784.6541400000006</v>
      </c>
      <c r="I1673" s="63">
        <f t="shared" si="853"/>
        <v>0</v>
      </c>
      <c r="J1673" s="63">
        <f t="shared" si="853"/>
        <v>0</v>
      </c>
      <c r="K1673" s="35">
        <f t="shared" si="853"/>
        <v>0</v>
      </c>
      <c r="L1673" s="35">
        <f t="shared" si="853"/>
        <v>0</v>
      </c>
      <c r="M1673" s="35">
        <f t="shared" si="853"/>
        <v>7183.9962099999993</v>
      </c>
      <c r="N1673" s="78">
        <f t="shared" si="816"/>
        <v>83.583180275044086</v>
      </c>
    </row>
    <row r="1674" spans="1:14" ht="47.25" x14ac:dyDescent="0.25">
      <c r="A1674" s="33" t="s">
        <v>177</v>
      </c>
      <c r="B1674" s="33" t="s">
        <v>1411</v>
      </c>
      <c r="C1674" s="33" t="s">
        <v>405</v>
      </c>
      <c r="D1674" s="33"/>
      <c r="E1674" s="34" t="s">
        <v>1174</v>
      </c>
      <c r="F1674" s="35">
        <f>F1675+F1677</f>
        <v>905.4</v>
      </c>
      <c r="G1674" s="35">
        <f>G1675+G1677</f>
        <v>8595.0261599999994</v>
      </c>
      <c r="H1674" s="35">
        <f t="shared" ref="H1674:M1674" si="854">H1675+H1677</f>
        <v>6784.6541400000006</v>
      </c>
      <c r="I1674" s="63">
        <f t="shared" si="854"/>
        <v>0</v>
      </c>
      <c r="J1674" s="63">
        <f t="shared" si="854"/>
        <v>0</v>
      </c>
      <c r="K1674" s="35">
        <f t="shared" si="854"/>
        <v>0</v>
      </c>
      <c r="L1674" s="35">
        <f t="shared" si="854"/>
        <v>0</v>
      </c>
      <c r="M1674" s="35">
        <f t="shared" si="854"/>
        <v>7183.9962099999993</v>
      </c>
      <c r="N1674" s="78">
        <f t="shared" ref="N1674:N1737" si="855">M1674/G1674*100</f>
        <v>83.583180275044086</v>
      </c>
    </row>
    <row r="1675" spans="1:14" ht="31.5" x14ac:dyDescent="0.25">
      <c r="A1675" s="33" t="s">
        <v>177</v>
      </c>
      <c r="B1675" s="33" t="s">
        <v>1411</v>
      </c>
      <c r="C1675" s="33" t="s">
        <v>405</v>
      </c>
      <c r="D1675" s="33" t="s">
        <v>1111</v>
      </c>
      <c r="E1675" s="34" t="s">
        <v>542</v>
      </c>
      <c r="F1675" s="35">
        <f t="shared" si="853"/>
        <v>905.4</v>
      </c>
      <c r="G1675" s="35">
        <f t="shared" si="853"/>
        <v>7430.17202</v>
      </c>
      <c r="H1675" s="35">
        <f t="shared" si="853"/>
        <v>5619.8</v>
      </c>
      <c r="I1675" s="63">
        <f t="shared" si="853"/>
        <v>0</v>
      </c>
      <c r="J1675" s="63">
        <f t="shared" si="853"/>
        <v>0</v>
      </c>
      <c r="K1675" s="35">
        <f t="shared" si="853"/>
        <v>0</v>
      </c>
      <c r="L1675" s="35">
        <f t="shared" si="853"/>
        <v>0</v>
      </c>
      <c r="M1675" s="35">
        <f t="shared" si="853"/>
        <v>6019.1420699999999</v>
      </c>
      <c r="N1675" s="78">
        <f t="shared" si="855"/>
        <v>81.009457840250647</v>
      </c>
    </row>
    <row r="1676" spans="1:14" ht="31.5" x14ac:dyDescent="0.25">
      <c r="A1676" s="33" t="s">
        <v>177</v>
      </c>
      <c r="B1676" s="33" t="s">
        <v>1411</v>
      </c>
      <c r="C1676" s="33" t="s">
        <v>405</v>
      </c>
      <c r="D1676" s="33" t="s">
        <v>1112</v>
      </c>
      <c r="E1676" s="34" t="s">
        <v>543</v>
      </c>
      <c r="F1676" s="35">
        <v>905.4</v>
      </c>
      <c r="G1676" s="35">
        <v>7430.17202</v>
      </c>
      <c r="H1676" s="35">
        <v>5619.8</v>
      </c>
      <c r="I1676" s="63">
        <v>0</v>
      </c>
      <c r="J1676" s="63">
        <v>0</v>
      </c>
      <c r="K1676" s="35">
        <v>0</v>
      </c>
      <c r="L1676" s="35">
        <v>0</v>
      </c>
      <c r="M1676" s="35">
        <v>6019.1420699999999</v>
      </c>
      <c r="N1676" s="78">
        <f t="shared" si="855"/>
        <v>81.009457840250647</v>
      </c>
    </row>
    <row r="1677" spans="1:14" x14ac:dyDescent="0.25">
      <c r="A1677" s="33" t="s">
        <v>177</v>
      </c>
      <c r="B1677" s="33" t="s">
        <v>1411</v>
      </c>
      <c r="C1677" s="33" t="s">
        <v>405</v>
      </c>
      <c r="D1677" s="33" t="s">
        <v>1113</v>
      </c>
      <c r="E1677" s="34" t="s">
        <v>558</v>
      </c>
      <c r="F1677" s="35">
        <f>F1678</f>
        <v>0</v>
      </c>
      <c r="G1677" s="35">
        <f t="shared" ref="G1677" si="856">G1678</f>
        <v>1164.8541399999999</v>
      </c>
      <c r="H1677" s="35">
        <f t="shared" ref="H1677:M1677" si="857">H1678</f>
        <v>1164.8541399999999</v>
      </c>
      <c r="I1677" s="63">
        <f t="shared" si="857"/>
        <v>0</v>
      </c>
      <c r="J1677" s="63">
        <f t="shared" si="857"/>
        <v>0</v>
      </c>
      <c r="K1677" s="35">
        <f t="shared" si="857"/>
        <v>0</v>
      </c>
      <c r="L1677" s="35">
        <f t="shared" si="857"/>
        <v>0</v>
      </c>
      <c r="M1677" s="35">
        <f t="shared" si="857"/>
        <v>1164.8541399999999</v>
      </c>
      <c r="N1677" s="78">
        <f t="shared" si="855"/>
        <v>100</v>
      </c>
    </row>
    <row r="1678" spans="1:14" ht="63" x14ac:dyDescent="0.25">
      <c r="A1678" s="33" t="s">
        <v>177</v>
      </c>
      <c r="B1678" s="33" t="s">
        <v>1411</v>
      </c>
      <c r="C1678" s="33" t="s">
        <v>405</v>
      </c>
      <c r="D1678" s="33" t="s">
        <v>137</v>
      </c>
      <c r="E1678" s="34" t="s">
        <v>559</v>
      </c>
      <c r="F1678" s="35">
        <v>0</v>
      </c>
      <c r="G1678" s="35">
        <v>1164.8541399999999</v>
      </c>
      <c r="H1678" s="35">
        <v>1164.8541399999999</v>
      </c>
      <c r="I1678" s="63">
        <v>0</v>
      </c>
      <c r="J1678" s="63">
        <v>0</v>
      </c>
      <c r="K1678" s="35">
        <v>0</v>
      </c>
      <c r="L1678" s="35">
        <v>0</v>
      </c>
      <c r="M1678" s="35">
        <v>1164.8541399999999</v>
      </c>
      <c r="N1678" s="78">
        <f t="shared" si="855"/>
        <v>100</v>
      </c>
    </row>
    <row r="1679" spans="1:14" s="32" customFormat="1" ht="16.5" customHeight="1" x14ac:dyDescent="0.25">
      <c r="A1679" s="29" t="s">
        <v>177</v>
      </c>
      <c r="B1679" s="29" t="s">
        <v>1391</v>
      </c>
      <c r="C1679" s="29"/>
      <c r="D1679" s="29"/>
      <c r="E1679" s="30" t="s">
        <v>521</v>
      </c>
      <c r="F1679" s="31">
        <f>F1680+F1689+F1694</f>
        <v>759.52499999999986</v>
      </c>
      <c r="G1679" s="31">
        <f>G1680+G1689+G1694</f>
        <v>759.52487999999994</v>
      </c>
      <c r="H1679" s="31">
        <f t="shared" ref="H1679:M1679" si="858">H1680+H1689+H1694</f>
        <v>262.64003000000002</v>
      </c>
      <c r="I1679" s="62">
        <f t="shared" si="858"/>
        <v>0</v>
      </c>
      <c r="J1679" s="62">
        <f t="shared" si="858"/>
        <v>0</v>
      </c>
      <c r="K1679" s="31">
        <f t="shared" si="858"/>
        <v>0</v>
      </c>
      <c r="L1679" s="31">
        <f t="shared" si="858"/>
        <v>0</v>
      </c>
      <c r="M1679" s="31">
        <f t="shared" si="858"/>
        <v>366.63871</v>
      </c>
      <c r="N1679" s="79">
        <f t="shared" si="855"/>
        <v>48.272113218990278</v>
      </c>
    </row>
    <row r="1680" spans="1:14" ht="31.5" x14ac:dyDescent="0.25">
      <c r="A1680" s="33" t="s">
        <v>177</v>
      </c>
      <c r="B1680" s="33" t="s">
        <v>1391</v>
      </c>
      <c r="C1680" s="33" t="s">
        <v>152</v>
      </c>
      <c r="D1680" s="33"/>
      <c r="E1680" s="34" t="s">
        <v>672</v>
      </c>
      <c r="F1680" s="35">
        <f t="shared" ref="F1680:M1681" si="859">F1681</f>
        <v>362.19599999999997</v>
      </c>
      <c r="G1680" s="35">
        <f t="shared" si="859"/>
        <v>362.19600000000003</v>
      </c>
      <c r="H1680" s="35">
        <f t="shared" si="859"/>
        <v>136.84003000000001</v>
      </c>
      <c r="I1680" s="63">
        <f t="shared" si="859"/>
        <v>0</v>
      </c>
      <c r="J1680" s="63">
        <f t="shared" si="859"/>
        <v>0</v>
      </c>
      <c r="K1680" s="35">
        <f t="shared" si="859"/>
        <v>0</v>
      </c>
      <c r="L1680" s="35">
        <f t="shared" si="859"/>
        <v>0</v>
      </c>
      <c r="M1680" s="35">
        <f t="shared" si="859"/>
        <v>201.33873</v>
      </c>
      <c r="N1680" s="78">
        <f t="shared" si="855"/>
        <v>55.588336149488114</v>
      </c>
    </row>
    <row r="1681" spans="1:15" x14ac:dyDescent="0.25">
      <c r="A1681" s="33" t="s">
        <v>177</v>
      </c>
      <c r="B1681" s="33" t="s">
        <v>1391</v>
      </c>
      <c r="C1681" s="33" t="s">
        <v>154</v>
      </c>
      <c r="D1681" s="33"/>
      <c r="E1681" s="34" t="s">
        <v>681</v>
      </c>
      <c r="F1681" s="35">
        <f t="shared" si="859"/>
        <v>362.19599999999997</v>
      </c>
      <c r="G1681" s="35">
        <f t="shared" si="859"/>
        <v>362.19600000000003</v>
      </c>
      <c r="H1681" s="35">
        <f t="shared" si="859"/>
        <v>136.84003000000001</v>
      </c>
      <c r="I1681" s="63">
        <f t="shared" si="859"/>
        <v>0</v>
      </c>
      <c r="J1681" s="63">
        <f t="shared" si="859"/>
        <v>0</v>
      </c>
      <c r="K1681" s="35">
        <f t="shared" si="859"/>
        <v>0</v>
      </c>
      <c r="L1681" s="35">
        <f t="shared" si="859"/>
        <v>0</v>
      </c>
      <c r="M1681" s="35">
        <f t="shared" si="859"/>
        <v>201.33873</v>
      </c>
      <c r="N1681" s="78">
        <f t="shared" si="855"/>
        <v>55.588336149488114</v>
      </c>
    </row>
    <row r="1682" spans="1:15" ht="47.25" x14ac:dyDescent="0.25">
      <c r="A1682" s="33" t="s">
        <v>177</v>
      </c>
      <c r="B1682" s="33" t="s">
        <v>1391</v>
      </c>
      <c r="C1682" s="33" t="s">
        <v>153</v>
      </c>
      <c r="D1682" s="33"/>
      <c r="E1682" s="34" t="s">
        <v>684</v>
      </c>
      <c r="F1682" s="35">
        <f>F1683+F1686</f>
        <v>362.19599999999997</v>
      </c>
      <c r="G1682" s="35">
        <f>G1683+G1686</f>
        <v>362.19600000000003</v>
      </c>
      <c r="H1682" s="35">
        <f t="shared" ref="H1682:M1682" si="860">H1683+H1686</f>
        <v>136.84003000000001</v>
      </c>
      <c r="I1682" s="63">
        <f t="shared" si="860"/>
        <v>0</v>
      </c>
      <c r="J1682" s="63">
        <f t="shared" si="860"/>
        <v>0</v>
      </c>
      <c r="K1682" s="35">
        <f t="shared" si="860"/>
        <v>0</v>
      </c>
      <c r="L1682" s="35">
        <f t="shared" si="860"/>
        <v>0</v>
      </c>
      <c r="M1682" s="35">
        <f t="shared" si="860"/>
        <v>201.33873</v>
      </c>
      <c r="N1682" s="78">
        <f t="shared" si="855"/>
        <v>55.588336149488114</v>
      </c>
    </row>
    <row r="1683" spans="1:15" ht="47.25" x14ac:dyDescent="0.25">
      <c r="A1683" s="33" t="s">
        <v>177</v>
      </c>
      <c r="B1683" s="33" t="s">
        <v>1391</v>
      </c>
      <c r="C1683" s="33" t="s">
        <v>147</v>
      </c>
      <c r="D1683" s="33"/>
      <c r="E1683" s="34" t="s">
        <v>685</v>
      </c>
      <c r="F1683" s="35">
        <f t="shared" ref="F1683:M1684" si="861">F1684</f>
        <v>184.61699999999999</v>
      </c>
      <c r="G1683" s="35">
        <f t="shared" si="861"/>
        <v>184.61699999999999</v>
      </c>
      <c r="H1683" s="35">
        <f t="shared" si="861"/>
        <v>83.889049999999997</v>
      </c>
      <c r="I1683" s="63">
        <f t="shared" si="861"/>
        <v>0</v>
      </c>
      <c r="J1683" s="63">
        <f t="shared" si="861"/>
        <v>0</v>
      </c>
      <c r="K1683" s="35">
        <f t="shared" si="861"/>
        <v>0</v>
      </c>
      <c r="L1683" s="35">
        <f t="shared" si="861"/>
        <v>0</v>
      </c>
      <c r="M1683" s="35">
        <f t="shared" si="861"/>
        <v>183.34256999999999</v>
      </c>
      <c r="N1683" s="78">
        <f t="shared" si="855"/>
        <v>99.309689790214335</v>
      </c>
    </row>
    <row r="1684" spans="1:15" ht="31.5" x14ac:dyDescent="0.25">
      <c r="A1684" s="33" t="s">
        <v>177</v>
      </c>
      <c r="B1684" s="33" t="s">
        <v>1391</v>
      </c>
      <c r="C1684" s="33" t="s">
        <v>147</v>
      </c>
      <c r="D1684" s="33" t="s">
        <v>1111</v>
      </c>
      <c r="E1684" s="34" t="s">
        <v>542</v>
      </c>
      <c r="F1684" s="35">
        <f t="shared" si="861"/>
        <v>184.61699999999999</v>
      </c>
      <c r="G1684" s="35">
        <f t="shared" si="861"/>
        <v>184.61699999999999</v>
      </c>
      <c r="H1684" s="35">
        <f t="shared" si="861"/>
        <v>83.889049999999997</v>
      </c>
      <c r="I1684" s="63">
        <f t="shared" si="861"/>
        <v>0</v>
      </c>
      <c r="J1684" s="63">
        <f t="shared" si="861"/>
        <v>0</v>
      </c>
      <c r="K1684" s="35">
        <f t="shared" si="861"/>
        <v>0</v>
      </c>
      <c r="L1684" s="35">
        <f t="shared" si="861"/>
        <v>0</v>
      </c>
      <c r="M1684" s="35">
        <f t="shared" si="861"/>
        <v>183.34256999999999</v>
      </c>
      <c r="N1684" s="78">
        <f t="shared" si="855"/>
        <v>99.309689790214335</v>
      </c>
    </row>
    <row r="1685" spans="1:15" ht="31.5" x14ac:dyDescent="0.25">
      <c r="A1685" s="33" t="s">
        <v>177</v>
      </c>
      <c r="B1685" s="33" t="s">
        <v>1391</v>
      </c>
      <c r="C1685" s="33" t="s">
        <v>147</v>
      </c>
      <c r="D1685" s="33" t="s">
        <v>1112</v>
      </c>
      <c r="E1685" s="34" t="s">
        <v>543</v>
      </c>
      <c r="F1685" s="35">
        <f>397.7-213.083</f>
        <v>184.61699999999999</v>
      </c>
      <c r="G1685" s="35">
        <f>397.7-213.083</f>
        <v>184.61699999999999</v>
      </c>
      <c r="H1685" s="35">
        <v>83.889049999999997</v>
      </c>
      <c r="I1685" s="63">
        <v>0</v>
      </c>
      <c r="J1685" s="63">
        <v>0</v>
      </c>
      <c r="K1685" s="35">
        <v>0</v>
      </c>
      <c r="L1685" s="35">
        <v>0</v>
      </c>
      <c r="M1685" s="35">
        <v>183.34256999999999</v>
      </c>
      <c r="N1685" s="78">
        <f t="shared" si="855"/>
        <v>99.309689790214335</v>
      </c>
    </row>
    <row r="1686" spans="1:15" ht="31.5" x14ac:dyDescent="0.25">
      <c r="A1686" s="33" t="s">
        <v>177</v>
      </c>
      <c r="B1686" s="33" t="s">
        <v>1391</v>
      </c>
      <c r="C1686" s="33" t="s">
        <v>148</v>
      </c>
      <c r="D1686" s="33"/>
      <c r="E1686" s="34" t="s">
        <v>687</v>
      </c>
      <c r="F1686" s="35">
        <f t="shared" ref="F1686:M1687" si="862">F1687</f>
        <v>177.57899999999998</v>
      </c>
      <c r="G1686" s="35">
        <f t="shared" si="862"/>
        <v>177.57900000000001</v>
      </c>
      <c r="H1686" s="35">
        <f t="shared" si="862"/>
        <v>52.950980000000001</v>
      </c>
      <c r="I1686" s="63">
        <f t="shared" si="862"/>
        <v>0</v>
      </c>
      <c r="J1686" s="63">
        <f t="shared" si="862"/>
        <v>0</v>
      </c>
      <c r="K1686" s="35">
        <f t="shared" si="862"/>
        <v>0</v>
      </c>
      <c r="L1686" s="35">
        <f t="shared" si="862"/>
        <v>0</v>
      </c>
      <c r="M1686" s="35">
        <f t="shared" si="862"/>
        <v>17.99616</v>
      </c>
      <c r="N1686" s="78">
        <f t="shared" si="855"/>
        <v>10.134171270251549</v>
      </c>
    </row>
    <row r="1687" spans="1:15" ht="31.5" x14ac:dyDescent="0.25">
      <c r="A1687" s="33" t="s">
        <v>177</v>
      </c>
      <c r="B1687" s="33" t="s">
        <v>1391</v>
      </c>
      <c r="C1687" s="33" t="s">
        <v>148</v>
      </c>
      <c r="D1687" s="33" t="s">
        <v>1111</v>
      </c>
      <c r="E1687" s="34" t="s">
        <v>542</v>
      </c>
      <c r="F1687" s="35">
        <f t="shared" si="862"/>
        <v>177.57899999999998</v>
      </c>
      <c r="G1687" s="35">
        <f t="shared" si="862"/>
        <v>177.57900000000001</v>
      </c>
      <c r="H1687" s="35">
        <f t="shared" si="862"/>
        <v>52.950980000000001</v>
      </c>
      <c r="I1687" s="63">
        <f t="shared" si="862"/>
        <v>0</v>
      </c>
      <c r="J1687" s="63">
        <f t="shared" si="862"/>
        <v>0</v>
      </c>
      <c r="K1687" s="35">
        <f t="shared" si="862"/>
        <v>0</v>
      </c>
      <c r="L1687" s="35">
        <f t="shared" si="862"/>
        <v>0</v>
      </c>
      <c r="M1687" s="35">
        <f t="shared" si="862"/>
        <v>17.99616</v>
      </c>
      <c r="N1687" s="78">
        <f t="shared" si="855"/>
        <v>10.134171270251549</v>
      </c>
    </row>
    <row r="1688" spans="1:15" ht="31.5" x14ac:dyDescent="0.25">
      <c r="A1688" s="33" t="s">
        <v>177</v>
      </c>
      <c r="B1688" s="33" t="s">
        <v>1391</v>
      </c>
      <c r="C1688" s="33" t="s">
        <v>148</v>
      </c>
      <c r="D1688" s="33" t="s">
        <v>1112</v>
      </c>
      <c r="E1688" s="34" t="s">
        <v>543</v>
      </c>
      <c r="F1688" s="35">
        <f>467.5-264.521-25.4</f>
        <v>177.57899999999998</v>
      </c>
      <c r="G1688" s="35">
        <v>177.57900000000001</v>
      </c>
      <c r="H1688" s="35">
        <v>52.950980000000001</v>
      </c>
      <c r="I1688" s="63">
        <v>0</v>
      </c>
      <c r="J1688" s="63">
        <v>0</v>
      </c>
      <c r="K1688" s="35">
        <v>0</v>
      </c>
      <c r="L1688" s="35">
        <v>0</v>
      </c>
      <c r="M1688" s="35">
        <v>17.99616</v>
      </c>
      <c r="N1688" s="78">
        <f t="shared" si="855"/>
        <v>10.134171270251549</v>
      </c>
    </row>
    <row r="1689" spans="1:15" ht="31.5" hidden="1" x14ac:dyDescent="0.25">
      <c r="A1689" s="33" t="s">
        <v>177</v>
      </c>
      <c r="B1689" s="33" t="s">
        <v>1391</v>
      </c>
      <c r="C1689" s="33" t="s">
        <v>141</v>
      </c>
      <c r="D1689" s="33"/>
      <c r="E1689" s="34" t="s">
        <v>717</v>
      </c>
      <c r="F1689" s="35">
        <f t="shared" ref="F1689:M1692" si="863">F1690</f>
        <v>0</v>
      </c>
      <c r="G1689" s="35">
        <f t="shared" si="863"/>
        <v>0</v>
      </c>
      <c r="H1689" s="35">
        <f t="shared" si="863"/>
        <v>0</v>
      </c>
      <c r="I1689" s="63">
        <f t="shared" si="863"/>
        <v>0</v>
      </c>
      <c r="J1689" s="63">
        <f t="shared" si="863"/>
        <v>0</v>
      </c>
      <c r="K1689" s="35">
        <f t="shared" si="863"/>
        <v>0</v>
      </c>
      <c r="L1689" s="35">
        <f t="shared" si="863"/>
        <v>0</v>
      </c>
      <c r="M1689" s="35">
        <f t="shared" si="863"/>
        <v>0</v>
      </c>
      <c r="N1689" s="78">
        <v>0</v>
      </c>
      <c r="O1689" s="22">
        <v>1</v>
      </c>
    </row>
    <row r="1690" spans="1:15" ht="31.5" hidden="1" x14ac:dyDescent="0.25">
      <c r="A1690" s="33" t="s">
        <v>177</v>
      </c>
      <c r="B1690" s="33" t="s">
        <v>1391</v>
      </c>
      <c r="C1690" s="33" t="s">
        <v>142</v>
      </c>
      <c r="D1690" s="33"/>
      <c r="E1690" s="34" t="s">
        <v>718</v>
      </c>
      <c r="F1690" s="35">
        <f t="shared" si="863"/>
        <v>0</v>
      </c>
      <c r="G1690" s="35">
        <f t="shared" si="863"/>
        <v>0</v>
      </c>
      <c r="H1690" s="35">
        <f t="shared" si="863"/>
        <v>0</v>
      </c>
      <c r="I1690" s="63">
        <f t="shared" si="863"/>
        <v>0</v>
      </c>
      <c r="J1690" s="63">
        <f t="shared" si="863"/>
        <v>0</v>
      </c>
      <c r="K1690" s="35">
        <f t="shared" si="863"/>
        <v>0</v>
      </c>
      <c r="L1690" s="35">
        <f t="shared" si="863"/>
        <v>0</v>
      </c>
      <c r="M1690" s="35">
        <f t="shared" si="863"/>
        <v>0</v>
      </c>
      <c r="N1690" s="78">
        <v>0</v>
      </c>
      <c r="O1690" s="22">
        <v>1</v>
      </c>
    </row>
    <row r="1691" spans="1:15" ht="47.25" hidden="1" x14ac:dyDescent="0.25">
      <c r="A1691" s="33" t="s">
        <v>177</v>
      </c>
      <c r="B1691" s="33" t="s">
        <v>1391</v>
      </c>
      <c r="C1691" s="33" t="s">
        <v>149</v>
      </c>
      <c r="D1691" s="33"/>
      <c r="E1691" s="34" t="s">
        <v>732</v>
      </c>
      <c r="F1691" s="35">
        <f t="shared" si="863"/>
        <v>0</v>
      </c>
      <c r="G1691" s="35">
        <f t="shared" si="863"/>
        <v>0</v>
      </c>
      <c r="H1691" s="35">
        <f t="shared" si="863"/>
        <v>0</v>
      </c>
      <c r="I1691" s="63">
        <f t="shared" si="863"/>
        <v>0</v>
      </c>
      <c r="J1691" s="63">
        <f t="shared" si="863"/>
        <v>0</v>
      </c>
      <c r="K1691" s="35">
        <f t="shared" si="863"/>
        <v>0</v>
      </c>
      <c r="L1691" s="35">
        <f t="shared" si="863"/>
        <v>0</v>
      </c>
      <c r="M1691" s="35">
        <f t="shared" si="863"/>
        <v>0</v>
      </c>
      <c r="N1691" s="78">
        <v>0</v>
      </c>
      <c r="O1691" s="22">
        <v>1</v>
      </c>
    </row>
    <row r="1692" spans="1:15" ht="31.5" hidden="1" x14ac:dyDescent="0.25">
      <c r="A1692" s="33" t="s">
        <v>177</v>
      </c>
      <c r="B1692" s="33" t="s">
        <v>1391</v>
      </c>
      <c r="C1692" s="33" t="s">
        <v>149</v>
      </c>
      <c r="D1692" s="33" t="s">
        <v>1111</v>
      </c>
      <c r="E1692" s="34" t="s">
        <v>542</v>
      </c>
      <c r="F1692" s="35">
        <f t="shared" si="863"/>
        <v>0</v>
      </c>
      <c r="G1692" s="35">
        <f t="shared" si="863"/>
        <v>0</v>
      </c>
      <c r="H1692" s="35">
        <f t="shared" si="863"/>
        <v>0</v>
      </c>
      <c r="I1692" s="63">
        <f t="shared" si="863"/>
        <v>0</v>
      </c>
      <c r="J1692" s="63">
        <f t="shared" si="863"/>
        <v>0</v>
      </c>
      <c r="K1692" s="35">
        <f t="shared" si="863"/>
        <v>0</v>
      </c>
      <c r="L1692" s="35">
        <f t="shared" si="863"/>
        <v>0</v>
      </c>
      <c r="M1692" s="35">
        <f t="shared" si="863"/>
        <v>0</v>
      </c>
      <c r="N1692" s="78">
        <v>0</v>
      </c>
      <c r="O1692" s="22">
        <v>1</v>
      </c>
    </row>
    <row r="1693" spans="1:15" ht="31.5" hidden="1" x14ac:dyDescent="0.25">
      <c r="A1693" s="33" t="s">
        <v>177</v>
      </c>
      <c r="B1693" s="33" t="s">
        <v>1391</v>
      </c>
      <c r="C1693" s="33" t="s">
        <v>149</v>
      </c>
      <c r="D1693" s="33" t="s">
        <v>1112</v>
      </c>
      <c r="E1693" s="34" t="s">
        <v>543</v>
      </c>
      <c r="F1693" s="35">
        <f>292.5-292.5</f>
        <v>0</v>
      </c>
      <c r="G1693" s="35">
        <v>0</v>
      </c>
      <c r="H1693" s="35">
        <v>0</v>
      </c>
      <c r="I1693" s="63">
        <v>0</v>
      </c>
      <c r="J1693" s="63">
        <v>0</v>
      </c>
      <c r="K1693" s="35">
        <v>0</v>
      </c>
      <c r="L1693" s="35">
        <v>0</v>
      </c>
      <c r="M1693" s="35">
        <v>0</v>
      </c>
      <c r="N1693" s="78">
        <v>0</v>
      </c>
      <c r="O1693" s="22">
        <v>1</v>
      </c>
    </row>
    <row r="1694" spans="1:15" ht="31.5" x14ac:dyDescent="0.25">
      <c r="A1694" s="33" t="s">
        <v>177</v>
      </c>
      <c r="B1694" s="33" t="s">
        <v>1391</v>
      </c>
      <c r="C1694" s="33" t="s">
        <v>1152</v>
      </c>
      <c r="D1694" s="33"/>
      <c r="E1694" s="34" t="s">
        <v>1083</v>
      </c>
      <c r="F1694" s="35">
        <f>F1700+F1695</f>
        <v>397.32899999999995</v>
      </c>
      <c r="G1694" s="35">
        <f>G1700+G1695</f>
        <v>397.32887999999997</v>
      </c>
      <c r="H1694" s="35">
        <f t="shared" ref="H1694:M1694" si="864">H1700+H1695</f>
        <v>125.8</v>
      </c>
      <c r="I1694" s="63">
        <f t="shared" si="864"/>
        <v>0</v>
      </c>
      <c r="J1694" s="63">
        <f t="shared" si="864"/>
        <v>0</v>
      </c>
      <c r="K1694" s="35">
        <f t="shared" si="864"/>
        <v>0</v>
      </c>
      <c r="L1694" s="35">
        <f t="shared" si="864"/>
        <v>0</v>
      </c>
      <c r="M1694" s="35">
        <f t="shared" si="864"/>
        <v>165.29998000000001</v>
      </c>
      <c r="N1694" s="78">
        <f t="shared" si="855"/>
        <v>41.602810246262493</v>
      </c>
    </row>
    <row r="1695" spans="1:15" ht="63" x14ac:dyDescent="0.25">
      <c r="A1695" s="33" t="s">
        <v>177</v>
      </c>
      <c r="B1695" s="33" t="s">
        <v>1391</v>
      </c>
      <c r="C1695" s="33" t="s">
        <v>1153</v>
      </c>
      <c r="D1695" s="33"/>
      <c r="E1695" s="34" t="s">
        <v>1238</v>
      </c>
      <c r="F1695" s="35">
        <f t="shared" ref="F1695:M1698" si="865">F1696</f>
        <v>100</v>
      </c>
      <c r="G1695" s="35">
        <f t="shared" si="865"/>
        <v>100</v>
      </c>
      <c r="H1695" s="35">
        <f t="shared" si="865"/>
        <v>0</v>
      </c>
      <c r="I1695" s="63">
        <f t="shared" si="865"/>
        <v>0</v>
      </c>
      <c r="J1695" s="63">
        <f t="shared" si="865"/>
        <v>0</v>
      </c>
      <c r="K1695" s="35">
        <f t="shared" si="865"/>
        <v>0</v>
      </c>
      <c r="L1695" s="35">
        <f t="shared" si="865"/>
        <v>0</v>
      </c>
      <c r="M1695" s="35">
        <f t="shared" si="865"/>
        <v>39.5</v>
      </c>
      <c r="N1695" s="78">
        <f t="shared" si="855"/>
        <v>39.5</v>
      </c>
      <c r="O1695" s="22"/>
    </row>
    <row r="1696" spans="1:15" ht="31.5" x14ac:dyDescent="0.25">
      <c r="A1696" s="33" t="s">
        <v>177</v>
      </c>
      <c r="B1696" s="33" t="s">
        <v>1391</v>
      </c>
      <c r="C1696" s="33" t="s">
        <v>1154</v>
      </c>
      <c r="D1696" s="33"/>
      <c r="E1696" s="34" t="s">
        <v>1274</v>
      </c>
      <c r="F1696" s="35">
        <f t="shared" si="865"/>
        <v>100</v>
      </c>
      <c r="G1696" s="35">
        <f t="shared" si="865"/>
        <v>100</v>
      </c>
      <c r="H1696" s="35">
        <f t="shared" si="865"/>
        <v>0</v>
      </c>
      <c r="I1696" s="63">
        <f t="shared" si="865"/>
        <v>0</v>
      </c>
      <c r="J1696" s="63">
        <f t="shared" si="865"/>
        <v>0</v>
      </c>
      <c r="K1696" s="35">
        <f t="shared" si="865"/>
        <v>0</v>
      </c>
      <c r="L1696" s="35">
        <f t="shared" si="865"/>
        <v>0</v>
      </c>
      <c r="M1696" s="35">
        <f t="shared" si="865"/>
        <v>39.5</v>
      </c>
      <c r="N1696" s="78">
        <f t="shared" si="855"/>
        <v>39.5</v>
      </c>
      <c r="O1696" s="22"/>
    </row>
    <row r="1697" spans="1:15" ht="47.25" x14ac:dyDescent="0.25">
      <c r="A1697" s="33" t="s">
        <v>177</v>
      </c>
      <c r="B1697" s="33" t="s">
        <v>1391</v>
      </c>
      <c r="C1697" s="33" t="s">
        <v>1799</v>
      </c>
      <c r="D1697" s="33"/>
      <c r="E1697" s="34" t="s">
        <v>1800</v>
      </c>
      <c r="F1697" s="35">
        <f t="shared" si="865"/>
        <v>100</v>
      </c>
      <c r="G1697" s="35">
        <f t="shared" si="865"/>
        <v>100</v>
      </c>
      <c r="H1697" s="35">
        <f t="shared" si="865"/>
        <v>0</v>
      </c>
      <c r="I1697" s="63">
        <f t="shared" si="865"/>
        <v>0</v>
      </c>
      <c r="J1697" s="63">
        <f t="shared" si="865"/>
        <v>0</v>
      </c>
      <c r="K1697" s="35">
        <f t="shared" si="865"/>
        <v>0</v>
      </c>
      <c r="L1697" s="35">
        <f t="shared" si="865"/>
        <v>0</v>
      </c>
      <c r="M1697" s="35">
        <f t="shared" si="865"/>
        <v>39.5</v>
      </c>
      <c r="N1697" s="78">
        <f t="shared" si="855"/>
        <v>39.5</v>
      </c>
      <c r="O1697" s="22"/>
    </row>
    <row r="1698" spans="1:15" ht="31.5" x14ac:dyDescent="0.25">
      <c r="A1698" s="33" t="s">
        <v>177</v>
      </c>
      <c r="B1698" s="33" t="s">
        <v>1391</v>
      </c>
      <c r="C1698" s="33" t="s">
        <v>1799</v>
      </c>
      <c r="D1698" s="33" t="s">
        <v>1111</v>
      </c>
      <c r="E1698" s="34" t="s">
        <v>542</v>
      </c>
      <c r="F1698" s="35">
        <f t="shared" si="865"/>
        <v>100</v>
      </c>
      <c r="G1698" s="35">
        <f t="shared" si="865"/>
        <v>100</v>
      </c>
      <c r="H1698" s="35">
        <f t="shared" si="865"/>
        <v>0</v>
      </c>
      <c r="I1698" s="63">
        <f t="shared" si="865"/>
        <v>0</v>
      </c>
      <c r="J1698" s="63">
        <f t="shared" si="865"/>
        <v>0</v>
      </c>
      <c r="K1698" s="35">
        <f t="shared" si="865"/>
        <v>0</v>
      </c>
      <c r="L1698" s="35">
        <f t="shared" si="865"/>
        <v>0</v>
      </c>
      <c r="M1698" s="35">
        <f t="shared" si="865"/>
        <v>39.5</v>
      </c>
      <c r="N1698" s="78">
        <f t="shared" si="855"/>
        <v>39.5</v>
      </c>
      <c r="O1698" s="22"/>
    </row>
    <row r="1699" spans="1:15" ht="31.5" x14ac:dyDescent="0.25">
      <c r="A1699" s="33" t="s">
        <v>177</v>
      </c>
      <c r="B1699" s="33" t="s">
        <v>1391</v>
      </c>
      <c r="C1699" s="33" t="s">
        <v>1799</v>
      </c>
      <c r="D1699" s="33" t="s">
        <v>1112</v>
      </c>
      <c r="E1699" s="34" t="s">
        <v>543</v>
      </c>
      <c r="F1699" s="35">
        <v>100</v>
      </c>
      <c r="G1699" s="35">
        <v>100</v>
      </c>
      <c r="H1699" s="35">
        <v>0</v>
      </c>
      <c r="I1699" s="63">
        <v>0</v>
      </c>
      <c r="J1699" s="63">
        <v>0</v>
      </c>
      <c r="K1699" s="35">
        <v>0</v>
      </c>
      <c r="L1699" s="35">
        <v>0</v>
      </c>
      <c r="M1699" s="35">
        <v>39.5</v>
      </c>
      <c r="N1699" s="78">
        <f t="shared" si="855"/>
        <v>39.5</v>
      </c>
      <c r="O1699" s="22"/>
    </row>
    <row r="1700" spans="1:15" ht="31.5" x14ac:dyDescent="0.25">
      <c r="A1700" s="33" t="s">
        <v>177</v>
      </c>
      <c r="B1700" s="33" t="s">
        <v>1391</v>
      </c>
      <c r="C1700" s="33" t="s">
        <v>1162</v>
      </c>
      <c r="D1700" s="33"/>
      <c r="E1700" s="34" t="s">
        <v>1090</v>
      </c>
      <c r="F1700" s="35">
        <f t="shared" ref="F1700:M1702" si="866">F1701</f>
        <v>297.32899999999995</v>
      </c>
      <c r="G1700" s="35">
        <f t="shared" si="866"/>
        <v>297.32887999999997</v>
      </c>
      <c r="H1700" s="35">
        <f t="shared" si="866"/>
        <v>125.8</v>
      </c>
      <c r="I1700" s="63">
        <f t="shared" si="866"/>
        <v>0</v>
      </c>
      <c r="J1700" s="63">
        <f t="shared" si="866"/>
        <v>0</v>
      </c>
      <c r="K1700" s="35">
        <f t="shared" si="866"/>
        <v>0</v>
      </c>
      <c r="L1700" s="35">
        <f t="shared" si="866"/>
        <v>0</v>
      </c>
      <c r="M1700" s="35">
        <f t="shared" si="866"/>
        <v>125.79998000000001</v>
      </c>
      <c r="N1700" s="78">
        <f t="shared" si="855"/>
        <v>42.310044015905895</v>
      </c>
    </row>
    <row r="1701" spans="1:15" ht="78.75" x14ac:dyDescent="0.25">
      <c r="A1701" s="33" t="s">
        <v>177</v>
      </c>
      <c r="B1701" s="33" t="s">
        <v>1391</v>
      </c>
      <c r="C1701" s="33" t="s">
        <v>150</v>
      </c>
      <c r="D1701" s="33"/>
      <c r="E1701" s="34" t="s">
        <v>1092</v>
      </c>
      <c r="F1701" s="35">
        <f t="shared" si="866"/>
        <v>297.32899999999995</v>
      </c>
      <c r="G1701" s="35">
        <f>G1702+G1704</f>
        <v>297.32887999999997</v>
      </c>
      <c r="H1701" s="35">
        <f t="shared" ref="H1701:M1701" si="867">H1702+H1704</f>
        <v>125.8</v>
      </c>
      <c r="I1701" s="63">
        <f t="shared" si="867"/>
        <v>0</v>
      </c>
      <c r="J1701" s="63">
        <f t="shared" si="867"/>
        <v>0</v>
      </c>
      <c r="K1701" s="35">
        <f t="shared" si="867"/>
        <v>0</v>
      </c>
      <c r="L1701" s="35">
        <f t="shared" si="867"/>
        <v>0</v>
      </c>
      <c r="M1701" s="35">
        <f t="shared" si="867"/>
        <v>125.79998000000001</v>
      </c>
      <c r="N1701" s="78">
        <f t="shared" si="855"/>
        <v>42.310044015905895</v>
      </c>
    </row>
    <row r="1702" spans="1:15" ht="31.5" x14ac:dyDescent="0.25">
      <c r="A1702" s="33" t="s">
        <v>177</v>
      </c>
      <c r="B1702" s="33" t="s">
        <v>1391</v>
      </c>
      <c r="C1702" s="33" t="s">
        <v>150</v>
      </c>
      <c r="D1702" s="33" t="s">
        <v>1111</v>
      </c>
      <c r="E1702" s="34" t="s">
        <v>542</v>
      </c>
      <c r="F1702" s="35">
        <f t="shared" si="866"/>
        <v>297.32899999999995</v>
      </c>
      <c r="G1702" s="35">
        <f t="shared" si="866"/>
        <v>94.128879999999995</v>
      </c>
      <c r="H1702" s="35">
        <f t="shared" si="866"/>
        <v>50.8</v>
      </c>
      <c r="I1702" s="63">
        <f t="shared" si="866"/>
        <v>0</v>
      </c>
      <c r="J1702" s="63">
        <f t="shared" si="866"/>
        <v>0</v>
      </c>
      <c r="K1702" s="35">
        <f t="shared" si="866"/>
        <v>0</v>
      </c>
      <c r="L1702" s="35">
        <f t="shared" si="866"/>
        <v>0</v>
      </c>
      <c r="M1702" s="35">
        <f t="shared" si="866"/>
        <v>50.799979999999998</v>
      </c>
      <c r="N1702" s="78">
        <f t="shared" si="855"/>
        <v>53.968537605036836</v>
      </c>
    </row>
    <row r="1703" spans="1:15" ht="31.5" x14ac:dyDescent="0.25">
      <c r="A1703" s="33" t="s">
        <v>177</v>
      </c>
      <c r="B1703" s="33" t="s">
        <v>1391</v>
      </c>
      <c r="C1703" s="33" t="s">
        <v>150</v>
      </c>
      <c r="D1703" s="33" t="s">
        <v>1112</v>
      </c>
      <c r="E1703" s="34" t="s">
        <v>543</v>
      </c>
      <c r="F1703" s="35">
        <f>709.829-100-312.5</f>
        <v>297.32899999999995</v>
      </c>
      <c r="G1703" s="35">
        <v>94.128879999999995</v>
      </c>
      <c r="H1703" s="35">
        <v>50.8</v>
      </c>
      <c r="I1703" s="63">
        <v>0</v>
      </c>
      <c r="J1703" s="63">
        <v>0</v>
      </c>
      <c r="K1703" s="35">
        <v>0</v>
      </c>
      <c r="L1703" s="35">
        <v>0</v>
      </c>
      <c r="M1703" s="35">
        <v>50.799979999999998</v>
      </c>
      <c r="N1703" s="78">
        <f t="shared" si="855"/>
        <v>53.968537605036836</v>
      </c>
    </row>
    <row r="1704" spans="1:15" x14ac:dyDescent="0.25">
      <c r="A1704" s="33" t="s">
        <v>177</v>
      </c>
      <c r="B1704" s="33" t="s">
        <v>1391</v>
      </c>
      <c r="C1704" s="33" t="s">
        <v>150</v>
      </c>
      <c r="D1704" s="33" t="s">
        <v>1113</v>
      </c>
      <c r="E1704" s="34" t="s">
        <v>558</v>
      </c>
      <c r="F1704" s="35">
        <v>0</v>
      </c>
      <c r="G1704" s="35">
        <f>G1705</f>
        <v>203.2</v>
      </c>
      <c r="H1704" s="35">
        <f t="shared" ref="H1704:M1704" si="868">H1705</f>
        <v>75</v>
      </c>
      <c r="I1704" s="63">
        <f t="shared" si="868"/>
        <v>0</v>
      </c>
      <c r="J1704" s="63">
        <f t="shared" si="868"/>
        <v>0</v>
      </c>
      <c r="K1704" s="35">
        <f t="shared" si="868"/>
        <v>0</v>
      </c>
      <c r="L1704" s="35">
        <f t="shared" si="868"/>
        <v>0</v>
      </c>
      <c r="M1704" s="35">
        <f t="shared" si="868"/>
        <v>75</v>
      </c>
      <c r="N1704" s="78">
        <f t="shared" si="855"/>
        <v>36.909448818897637</v>
      </c>
    </row>
    <row r="1705" spans="1:15" x14ac:dyDescent="0.25">
      <c r="A1705" s="33" t="s">
        <v>177</v>
      </c>
      <c r="B1705" s="33" t="s">
        <v>1391</v>
      </c>
      <c r="C1705" s="33" t="s">
        <v>150</v>
      </c>
      <c r="D1705" s="33" t="s">
        <v>1114</v>
      </c>
      <c r="E1705" s="34" t="s">
        <v>560</v>
      </c>
      <c r="F1705" s="35">
        <v>0</v>
      </c>
      <c r="G1705" s="35">
        <v>203.2</v>
      </c>
      <c r="H1705" s="35">
        <v>75</v>
      </c>
      <c r="I1705" s="63">
        <v>0</v>
      </c>
      <c r="J1705" s="63">
        <v>0</v>
      </c>
      <c r="K1705" s="35">
        <v>0</v>
      </c>
      <c r="L1705" s="35">
        <v>0</v>
      </c>
      <c r="M1705" s="35">
        <v>75</v>
      </c>
      <c r="N1705" s="78">
        <f t="shared" si="855"/>
        <v>36.909448818897637</v>
      </c>
    </row>
    <row r="1706" spans="1:15" s="22" customFormat="1" ht="16.5" customHeight="1" x14ac:dyDescent="0.25">
      <c r="A1706" s="25" t="s">
        <v>177</v>
      </c>
      <c r="B1706" s="25" t="s">
        <v>22</v>
      </c>
      <c r="C1706" s="25"/>
      <c r="D1706" s="25"/>
      <c r="E1706" s="26" t="s">
        <v>501</v>
      </c>
      <c r="F1706" s="27">
        <f>F1714+F1773+F1707</f>
        <v>119903.54199999999</v>
      </c>
      <c r="G1706" s="27">
        <f t="shared" ref="G1706" si="869">G1714+G1773+G1707</f>
        <v>48718.314660000011</v>
      </c>
      <c r="H1706" s="27">
        <f t="shared" ref="H1706:M1706" si="870">H1714+H1773+H1707</f>
        <v>23776.986190000003</v>
      </c>
      <c r="I1706" s="61">
        <f t="shared" si="870"/>
        <v>7587.5864099999999</v>
      </c>
      <c r="J1706" s="61">
        <f t="shared" si="870"/>
        <v>1628.1988099999999</v>
      </c>
      <c r="K1706" s="27">
        <f t="shared" si="870"/>
        <v>0</v>
      </c>
      <c r="L1706" s="27">
        <f t="shared" si="870"/>
        <v>0</v>
      </c>
      <c r="M1706" s="27">
        <f t="shared" si="870"/>
        <v>46114.928360000005</v>
      </c>
      <c r="N1706" s="78">
        <f t="shared" si="855"/>
        <v>94.656247207710763</v>
      </c>
    </row>
    <row r="1707" spans="1:15" s="32" customFormat="1" ht="17.25" customHeight="1" x14ac:dyDescent="0.25">
      <c r="A1707" s="29" t="s">
        <v>177</v>
      </c>
      <c r="B1707" s="29" t="s">
        <v>1412</v>
      </c>
      <c r="C1707" s="29"/>
      <c r="D1707" s="29"/>
      <c r="E1707" s="30" t="s">
        <v>523</v>
      </c>
      <c r="F1707" s="31">
        <f t="shared" ref="F1707:M1712" si="871">F1708</f>
        <v>138.91500000000002</v>
      </c>
      <c r="G1707" s="31">
        <f t="shared" si="871"/>
        <v>138.91499999999999</v>
      </c>
      <c r="H1707" s="31">
        <f t="shared" si="871"/>
        <v>0</v>
      </c>
      <c r="I1707" s="62">
        <f t="shared" si="871"/>
        <v>0</v>
      </c>
      <c r="J1707" s="62">
        <f t="shared" si="871"/>
        <v>0</v>
      </c>
      <c r="K1707" s="31">
        <f t="shared" si="871"/>
        <v>0</v>
      </c>
      <c r="L1707" s="31">
        <f t="shared" si="871"/>
        <v>0</v>
      </c>
      <c r="M1707" s="31">
        <f t="shared" si="871"/>
        <v>0</v>
      </c>
      <c r="N1707" s="79">
        <f t="shared" si="855"/>
        <v>0</v>
      </c>
    </row>
    <row r="1708" spans="1:15" s="22" customFormat="1" ht="31.5" x14ac:dyDescent="0.25">
      <c r="A1708" s="33" t="s">
        <v>177</v>
      </c>
      <c r="B1708" s="33" t="s">
        <v>1412</v>
      </c>
      <c r="C1708" s="33" t="s">
        <v>144</v>
      </c>
      <c r="D1708" s="33"/>
      <c r="E1708" s="34" t="s">
        <v>1036</v>
      </c>
      <c r="F1708" s="35">
        <f t="shared" si="871"/>
        <v>138.91500000000002</v>
      </c>
      <c r="G1708" s="35">
        <f t="shared" si="871"/>
        <v>138.91499999999999</v>
      </c>
      <c r="H1708" s="35">
        <f t="shared" si="871"/>
        <v>0</v>
      </c>
      <c r="I1708" s="63">
        <f t="shared" si="871"/>
        <v>0</v>
      </c>
      <c r="J1708" s="63">
        <f t="shared" si="871"/>
        <v>0</v>
      </c>
      <c r="K1708" s="35">
        <f t="shared" si="871"/>
        <v>0</v>
      </c>
      <c r="L1708" s="35">
        <f t="shared" si="871"/>
        <v>0</v>
      </c>
      <c r="M1708" s="35">
        <f t="shared" si="871"/>
        <v>0</v>
      </c>
      <c r="N1708" s="78">
        <f t="shared" si="855"/>
        <v>0</v>
      </c>
    </row>
    <row r="1709" spans="1:15" s="22" customFormat="1" ht="31.5" x14ac:dyDescent="0.25">
      <c r="A1709" s="33" t="s">
        <v>177</v>
      </c>
      <c r="B1709" s="33" t="s">
        <v>1412</v>
      </c>
      <c r="C1709" s="33" t="s">
        <v>201</v>
      </c>
      <c r="D1709" s="33"/>
      <c r="E1709" s="34" t="s">
        <v>1072</v>
      </c>
      <c r="F1709" s="35">
        <f t="shared" si="871"/>
        <v>138.91500000000002</v>
      </c>
      <c r="G1709" s="35">
        <f t="shared" si="871"/>
        <v>138.91499999999999</v>
      </c>
      <c r="H1709" s="35">
        <f t="shared" si="871"/>
        <v>0</v>
      </c>
      <c r="I1709" s="63">
        <f t="shared" si="871"/>
        <v>0</v>
      </c>
      <c r="J1709" s="63">
        <f t="shared" si="871"/>
        <v>0</v>
      </c>
      <c r="K1709" s="35">
        <f t="shared" si="871"/>
        <v>0</v>
      </c>
      <c r="L1709" s="35">
        <f t="shared" si="871"/>
        <v>0</v>
      </c>
      <c r="M1709" s="35">
        <f t="shared" si="871"/>
        <v>0</v>
      </c>
      <c r="N1709" s="78">
        <f t="shared" si="855"/>
        <v>0</v>
      </c>
    </row>
    <row r="1710" spans="1:15" s="22" customFormat="1" ht="63" x14ac:dyDescent="0.25">
      <c r="A1710" s="33" t="s">
        <v>177</v>
      </c>
      <c r="B1710" s="33" t="s">
        <v>1412</v>
      </c>
      <c r="C1710" s="33" t="s">
        <v>202</v>
      </c>
      <c r="D1710" s="33"/>
      <c r="E1710" s="34" t="s">
        <v>1073</v>
      </c>
      <c r="F1710" s="35">
        <f t="shared" si="871"/>
        <v>138.91500000000002</v>
      </c>
      <c r="G1710" s="35">
        <f t="shared" si="871"/>
        <v>138.91499999999999</v>
      </c>
      <c r="H1710" s="35">
        <f t="shared" si="871"/>
        <v>0</v>
      </c>
      <c r="I1710" s="63">
        <f t="shared" si="871"/>
        <v>0</v>
      </c>
      <c r="J1710" s="63">
        <f t="shared" si="871"/>
        <v>0</v>
      </c>
      <c r="K1710" s="35">
        <f t="shared" si="871"/>
        <v>0</v>
      </c>
      <c r="L1710" s="35">
        <f t="shared" si="871"/>
        <v>0</v>
      </c>
      <c r="M1710" s="35">
        <f t="shared" si="871"/>
        <v>0</v>
      </c>
      <c r="N1710" s="78">
        <f t="shared" si="855"/>
        <v>0</v>
      </c>
    </row>
    <row r="1711" spans="1:15" s="22" customFormat="1" ht="31.5" x14ac:dyDescent="0.25">
      <c r="A1711" s="33" t="s">
        <v>177</v>
      </c>
      <c r="B1711" s="33" t="s">
        <v>1412</v>
      </c>
      <c r="C1711" s="33" t="s">
        <v>1336</v>
      </c>
      <c r="D1711" s="33"/>
      <c r="E1711" s="34" t="s">
        <v>1367</v>
      </c>
      <c r="F1711" s="35">
        <f t="shared" si="871"/>
        <v>138.91500000000002</v>
      </c>
      <c r="G1711" s="35">
        <f t="shared" si="871"/>
        <v>138.91499999999999</v>
      </c>
      <c r="H1711" s="35">
        <f t="shared" si="871"/>
        <v>0</v>
      </c>
      <c r="I1711" s="63">
        <f t="shared" si="871"/>
        <v>0</v>
      </c>
      <c r="J1711" s="63">
        <f t="shared" si="871"/>
        <v>0</v>
      </c>
      <c r="K1711" s="35">
        <f t="shared" si="871"/>
        <v>0</v>
      </c>
      <c r="L1711" s="35">
        <f t="shared" si="871"/>
        <v>0</v>
      </c>
      <c r="M1711" s="35">
        <f t="shared" si="871"/>
        <v>0</v>
      </c>
      <c r="N1711" s="78">
        <f t="shared" si="855"/>
        <v>0</v>
      </c>
    </row>
    <row r="1712" spans="1:15" s="22" customFormat="1" ht="31.5" x14ac:dyDescent="0.25">
      <c r="A1712" s="33" t="s">
        <v>177</v>
      </c>
      <c r="B1712" s="33" t="s">
        <v>1412</v>
      </c>
      <c r="C1712" s="33" t="s">
        <v>1336</v>
      </c>
      <c r="D1712" s="33" t="s">
        <v>1111</v>
      </c>
      <c r="E1712" s="34" t="s">
        <v>542</v>
      </c>
      <c r="F1712" s="35">
        <f t="shared" si="871"/>
        <v>138.91500000000002</v>
      </c>
      <c r="G1712" s="35">
        <f t="shared" si="871"/>
        <v>138.91499999999999</v>
      </c>
      <c r="H1712" s="35">
        <f t="shared" si="871"/>
        <v>0</v>
      </c>
      <c r="I1712" s="63">
        <f t="shared" si="871"/>
        <v>0</v>
      </c>
      <c r="J1712" s="63">
        <f t="shared" si="871"/>
        <v>0</v>
      </c>
      <c r="K1712" s="35">
        <f t="shared" si="871"/>
        <v>0</v>
      </c>
      <c r="L1712" s="35">
        <f t="shared" si="871"/>
        <v>0</v>
      </c>
      <c r="M1712" s="35">
        <f t="shared" si="871"/>
        <v>0</v>
      </c>
      <c r="N1712" s="78">
        <f t="shared" si="855"/>
        <v>0</v>
      </c>
    </row>
    <row r="1713" spans="1:14" s="22" customFormat="1" ht="31.5" x14ac:dyDescent="0.25">
      <c r="A1713" s="33" t="s">
        <v>177</v>
      </c>
      <c r="B1713" s="33" t="s">
        <v>1412</v>
      </c>
      <c r="C1713" s="33" t="s">
        <v>1336</v>
      </c>
      <c r="D1713" s="33" t="s">
        <v>1112</v>
      </c>
      <c r="E1713" s="34" t="s">
        <v>543</v>
      </c>
      <c r="F1713" s="35">
        <f>558.965-420.05</f>
        <v>138.91500000000002</v>
      </c>
      <c r="G1713" s="35">
        <v>138.91499999999999</v>
      </c>
      <c r="H1713" s="35">
        <v>0</v>
      </c>
      <c r="I1713" s="63">
        <v>0</v>
      </c>
      <c r="J1713" s="63">
        <v>0</v>
      </c>
      <c r="K1713" s="35">
        <v>0</v>
      </c>
      <c r="L1713" s="35">
        <v>0</v>
      </c>
      <c r="M1713" s="35">
        <v>0</v>
      </c>
      <c r="N1713" s="78">
        <f t="shared" si="855"/>
        <v>0</v>
      </c>
    </row>
    <row r="1714" spans="1:14" s="32" customFormat="1" ht="17.25" customHeight="1" x14ac:dyDescent="0.25">
      <c r="A1714" s="29" t="s">
        <v>177</v>
      </c>
      <c r="B1714" s="29" t="s">
        <v>1413</v>
      </c>
      <c r="C1714" s="29"/>
      <c r="D1714" s="29"/>
      <c r="E1714" s="30" t="s">
        <v>524</v>
      </c>
      <c r="F1714" s="31">
        <f>F1721+F1729+F1747+F1715+F1762</f>
        <v>108765.227</v>
      </c>
      <c r="G1714" s="31">
        <f t="shared" ref="G1714" si="872">G1721+G1729+G1747+G1715+G1762+G1768</f>
        <v>36991.421310000005</v>
      </c>
      <c r="H1714" s="31">
        <f t="shared" ref="H1714:M1714" si="873">H1721+H1729+H1747+H1715+H1762+H1768</f>
        <v>15482.626840000001</v>
      </c>
      <c r="I1714" s="62">
        <f t="shared" si="873"/>
        <v>7587.5864099999999</v>
      </c>
      <c r="J1714" s="62">
        <f t="shared" si="873"/>
        <v>1628.1988099999999</v>
      </c>
      <c r="K1714" s="31">
        <f t="shared" si="873"/>
        <v>0</v>
      </c>
      <c r="L1714" s="31">
        <f t="shared" si="873"/>
        <v>0</v>
      </c>
      <c r="M1714" s="31">
        <f t="shared" si="873"/>
        <v>34527.861550000009</v>
      </c>
      <c r="N1714" s="79">
        <f t="shared" si="855"/>
        <v>93.340186257363371</v>
      </c>
    </row>
    <row r="1715" spans="1:14" ht="31.5" x14ac:dyDescent="0.25">
      <c r="A1715" s="33" t="s">
        <v>177</v>
      </c>
      <c r="B1715" s="33" t="s">
        <v>1413</v>
      </c>
      <c r="C1715" s="33" t="s">
        <v>138</v>
      </c>
      <c r="D1715" s="33"/>
      <c r="E1715" s="34" t="s">
        <v>691</v>
      </c>
      <c r="F1715" s="35">
        <f t="shared" ref="F1715:M1719" si="874">F1716</f>
        <v>98</v>
      </c>
      <c r="G1715" s="35">
        <f t="shared" si="874"/>
        <v>98</v>
      </c>
      <c r="H1715" s="35">
        <f t="shared" si="874"/>
        <v>98</v>
      </c>
      <c r="I1715" s="63">
        <f t="shared" si="874"/>
        <v>0</v>
      </c>
      <c r="J1715" s="63">
        <f t="shared" si="874"/>
        <v>0</v>
      </c>
      <c r="K1715" s="35">
        <f t="shared" si="874"/>
        <v>0</v>
      </c>
      <c r="L1715" s="35">
        <f t="shared" si="874"/>
        <v>0</v>
      </c>
      <c r="M1715" s="35">
        <f t="shared" si="874"/>
        <v>98</v>
      </c>
      <c r="N1715" s="78">
        <f t="shared" si="855"/>
        <v>100</v>
      </c>
    </row>
    <row r="1716" spans="1:14" ht="31.5" x14ac:dyDescent="0.25">
      <c r="A1716" s="33" t="s">
        <v>177</v>
      </c>
      <c r="B1716" s="33" t="s">
        <v>1413</v>
      </c>
      <c r="C1716" s="33" t="s">
        <v>139</v>
      </c>
      <c r="D1716" s="33"/>
      <c r="E1716" s="34" t="s">
        <v>692</v>
      </c>
      <c r="F1716" s="35">
        <f t="shared" si="874"/>
        <v>98</v>
      </c>
      <c r="G1716" s="35">
        <f t="shared" si="874"/>
        <v>98</v>
      </c>
      <c r="H1716" s="35">
        <f t="shared" si="874"/>
        <v>98</v>
      </c>
      <c r="I1716" s="63">
        <f t="shared" si="874"/>
        <v>0</v>
      </c>
      <c r="J1716" s="63">
        <f t="shared" si="874"/>
        <v>0</v>
      </c>
      <c r="K1716" s="35">
        <f t="shared" si="874"/>
        <v>0</v>
      </c>
      <c r="L1716" s="35">
        <f t="shared" si="874"/>
        <v>0</v>
      </c>
      <c r="M1716" s="35">
        <f t="shared" si="874"/>
        <v>98</v>
      </c>
      <c r="N1716" s="78">
        <f t="shared" si="855"/>
        <v>100</v>
      </c>
    </row>
    <row r="1717" spans="1:14" ht="63" x14ac:dyDescent="0.25">
      <c r="A1717" s="33" t="s">
        <v>177</v>
      </c>
      <c r="B1717" s="33" t="s">
        <v>1413</v>
      </c>
      <c r="C1717" s="33" t="s">
        <v>302</v>
      </c>
      <c r="D1717" s="33"/>
      <c r="E1717" s="34" t="s">
        <v>702</v>
      </c>
      <c r="F1717" s="35">
        <f t="shared" si="874"/>
        <v>98</v>
      </c>
      <c r="G1717" s="35">
        <f t="shared" si="874"/>
        <v>98</v>
      </c>
      <c r="H1717" s="35">
        <f t="shared" si="874"/>
        <v>98</v>
      </c>
      <c r="I1717" s="63">
        <f t="shared" si="874"/>
        <v>0</v>
      </c>
      <c r="J1717" s="63">
        <f t="shared" si="874"/>
        <v>0</v>
      </c>
      <c r="K1717" s="35">
        <f t="shared" si="874"/>
        <v>0</v>
      </c>
      <c r="L1717" s="35">
        <f t="shared" si="874"/>
        <v>0</v>
      </c>
      <c r="M1717" s="35">
        <f t="shared" si="874"/>
        <v>98</v>
      </c>
      <c r="N1717" s="78">
        <f t="shared" si="855"/>
        <v>100</v>
      </c>
    </row>
    <row r="1718" spans="1:14" ht="31.5" x14ac:dyDescent="0.25">
      <c r="A1718" s="33" t="s">
        <v>177</v>
      </c>
      <c r="B1718" s="33" t="s">
        <v>1413</v>
      </c>
      <c r="C1718" s="33" t="s">
        <v>1319</v>
      </c>
      <c r="D1718" s="33"/>
      <c r="E1718" s="34" t="s">
        <v>1359</v>
      </c>
      <c r="F1718" s="35">
        <f t="shared" si="874"/>
        <v>98</v>
      </c>
      <c r="G1718" s="35">
        <f t="shared" si="874"/>
        <v>98</v>
      </c>
      <c r="H1718" s="35">
        <f t="shared" si="874"/>
        <v>98</v>
      </c>
      <c r="I1718" s="63">
        <f t="shared" si="874"/>
        <v>0</v>
      </c>
      <c r="J1718" s="63">
        <f t="shared" si="874"/>
        <v>0</v>
      </c>
      <c r="K1718" s="35">
        <f t="shared" si="874"/>
        <v>0</v>
      </c>
      <c r="L1718" s="35">
        <f t="shared" si="874"/>
        <v>0</v>
      </c>
      <c r="M1718" s="35">
        <f t="shared" si="874"/>
        <v>98</v>
      </c>
      <c r="N1718" s="78">
        <f t="shared" si="855"/>
        <v>100</v>
      </c>
    </row>
    <row r="1719" spans="1:14" ht="31.5" x14ac:dyDescent="0.25">
      <c r="A1719" s="33" t="s">
        <v>177</v>
      </c>
      <c r="B1719" s="33" t="s">
        <v>1413</v>
      </c>
      <c r="C1719" s="33" t="s">
        <v>1319</v>
      </c>
      <c r="D1719" s="33" t="s">
        <v>1111</v>
      </c>
      <c r="E1719" s="34" t="s">
        <v>542</v>
      </c>
      <c r="F1719" s="35">
        <f t="shared" si="874"/>
        <v>98</v>
      </c>
      <c r="G1719" s="35">
        <f t="shared" si="874"/>
        <v>98</v>
      </c>
      <c r="H1719" s="35">
        <f t="shared" si="874"/>
        <v>98</v>
      </c>
      <c r="I1719" s="63">
        <f t="shared" si="874"/>
        <v>0</v>
      </c>
      <c r="J1719" s="63">
        <f t="shared" si="874"/>
        <v>0</v>
      </c>
      <c r="K1719" s="35">
        <f t="shared" si="874"/>
        <v>0</v>
      </c>
      <c r="L1719" s="35">
        <f t="shared" si="874"/>
        <v>0</v>
      </c>
      <c r="M1719" s="35">
        <f t="shared" si="874"/>
        <v>98</v>
      </c>
      <c r="N1719" s="78">
        <f t="shared" si="855"/>
        <v>100</v>
      </c>
    </row>
    <row r="1720" spans="1:14" ht="31.5" x14ac:dyDescent="0.25">
      <c r="A1720" s="33" t="s">
        <v>177</v>
      </c>
      <c r="B1720" s="33" t="s">
        <v>1413</v>
      </c>
      <c r="C1720" s="33" t="s">
        <v>1319</v>
      </c>
      <c r="D1720" s="33" t="s">
        <v>1112</v>
      </c>
      <c r="E1720" s="34" t="s">
        <v>543</v>
      </c>
      <c r="F1720" s="35">
        <v>98</v>
      </c>
      <c r="G1720" s="35">
        <v>98</v>
      </c>
      <c r="H1720" s="35">
        <v>98</v>
      </c>
      <c r="I1720" s="63">
        <v>0</v>
      </c>
      <c r="J1720" s="63">
        <v>0</v>
      </c>
      <c r="K1720" s="35">
        <v>0</v>
      </c>
      <c r="L1720" s="35">
        <v>0</v>
      </c>
      <c r="M1720" s="35">
        <v>98</v>
      </c>
      <c r="N1720" s="78">
        <f t="shared" si="855"/>
        <v>100</v>
      </c>
    </row>
    <row r="1721" spans="1:14" ht="31.5" x14ac:dyDescent="0.25">
      <c r="A1721" s="33" t="s">
        <v>177</v>
      </c>
      <c r="B1721" s="33" t="s">
        <v>1413</v>
      </c>
      <c r="C1721" s="33" t="s">
        <v>141</v>
      </c>
      <c r="D1721" s="33"/>
      <c r="E1721" s="34" t="s">
        <v>717</v>
      </c>
      <c r="F1721" s="35">
        <f t="shared" ref="F1721:M1721" si="875">F1722</f>
        <v>14728.265000000001</v>
      </c>
      <c r="G1721" s="35">
        <f t="shared" si="875"/>
        <v>14488.264999999999</v>
      </c>
      <c r="H1721" s="35">
        <f t="shared" si="875"/>
        <v>8848.5051800000001</v>
      </c>
      <c r="I1721" s="63">
        <f t="shared" si="875"/>
        <v>0</v>
      </c>
      <c r="J1721" s="63">
        <f t="shared" si="875"/>
        <v>0</v>
      </c>
      <c r="K1721" s="35">
        <f t="shared" si="875"/>
        <v>0</v>
      </c>
      <c r="L1721" s="35">
        <f t="shared" si="875"/>
        <v>0</v>
      </c>
      <c r="M1721" s="35">
        <f t="shared" si="875"/>
        <v>14302.53738</v>
      </c>
      <c r="N1721" s="78">
        <f t="shared" si="855"/>
        <v>98.71808239288832</v>
      </c>
    </row>
    <row r="1722" spans="1:14" ht="31.5" x14ac:dyDescent="0.25">
      <c r="A1722" s="33" t="s">
        <v>177</v>
      </c>
      <c r="B1722" s="33" t="s">
        <v>1413</v>
      </c>
      <c r="C1722" s="33" t="s">
        <v>142</v>
      </c>
      <c r="D1722" s="33"/>
      <c r="E1722" s="34" t="s">
        <v>718</v>
      </c>
      <c r="F1722" s="35">
        <f>F1723+F1726</f>
        <v>14728.265000000001</v>
      </c>
      <c r="G1722" s="35">
        <f>G1723+G1726</f>
        <v>14488.264999999999</v>
      </c>
      <c r="H1722" s="35">
        <f t="shared" ref="H1722:M1722" si="876">H1723+H1726</f>
        <v>8848.5051800000001</v>
      </c>
      <c r="I1722" s="63">
        <f t="shared" si="876"/>
        <v>0</v>
      </c>
      <c r="J1722" s="63">
        <f t="shared" si="876"/>
        <v>0</v>
      </c>
      <c r="K1722" s="35">
        <f t="shared" si="876"/>
        <v>0</v>
      </c>
      <c r="L1722" s="35">
        <f t="shared" si="876"/>
        <v>0</v>
      </c>
      <c r="M1722" s="35">
        <f t="shared" si="876"/>
        <v>14302.53738</v>
      </c>
      <c r="N1722" s="78">
        <f t="shared" si="855"/>
        <v>98.71808239288832</v>
      </c>
    </row>
    <row r="1723" spans="1:14" ht="31.5" x14ac:dyDescent="0.25">
      <c r="A1723" s="33" t="s">
        <v>177</v>
      </c>
      <c r="B1723" s="33" t="s">
        <v>1413</v>
      </c>
      <c r="C1723" s="33" t="s">
        <v>159</v>
      </c>
      <c r="D1723" s="33"/>
      <c r="E1723" s="34" t="s">
        <v>719</v>
      </c>
      <c r="F1723" s="35">
        <f t="shared" ref="F1723:M1724" si="877">F1724</f>
        <v>12822.259000000002</v>
      </c>
      <c r="G1723" s="35">
        <f t="shared" si="877"/>
        <v>12582.259</v>
      </c>
      <c r="H1723" s="35">
        <f t="shared" si="877"/>
        <v>7790.7936799999998</v>
      </c>
      <c r="I1723" s="63">
        <f t="shared" si="877"/>
        <v>0</v>
      </c>
      <c r="J1723" s="63">
        <f t="shared" si="877"/>
        <v>0</v>
      </c>
      <c r="K1723" s="35">
        <f t="shared" si="877"/>
        <v>0</v>
      </c>
      <c r="L1723" s="35">
        <f t="shared" si="877"/>
        <v>0</v>
      </c>
      <c r="M1723" s="35">
        <f t="shared" si="877"/>
        <v>12396.5322</v>
      </c>
      <c r="N1723" s="78">
        <f t="shared" si="855"/>
        <v>98.523899404709439</v>
      </c>
    </row>
    <row r="1724" spans="1:14" ht="31.5" x14ac:dyDescent="0.25">
      <c r="A1724" s="33" t="s">
        <v>177</v>
      </c>
      <c r="B1724" s="33" t="s">
        <v>1413</v>
      </c>
      <c r="C1724" s="33" t="s">
        <v>159</v>
      </c>
      <c r="D1724" s="33" t="s">
        <v>1111</v>
      </c>
      <c r="E1724" s="34" t="s">
        <v>542</v>
      </c>
      <c r="F1724" s="35">
        <f t="shared" ref="F1724:M1724" si="878">F1725</f>
        <v>12822.259000000002</v>
      </c>
      <c r="G1724" s="35">
        <f t="shared" si="877"/>
        <v>12582.259</v>
      </c>
      <c r="H1724" s="35">
        <f t="shared" si="878"/>
        <v>7790.7936799999998</v>
      </c>
      <c r="I1724" s="63">
        <f t="shared" si="878"/>
        <v>0</v>
      </c>
      <c r="J1724" s="63">
        <f t="shared" si="878"/>
        <v>0</v>
      </c>
      <c r="K1724" s="35">
        <f t="shared" si="878"/>
        <v>0</v>
      </c>
      <c r="L1724" s="35">
        <f t="shared" si="878"/>
        <v>0</v>
      </c>
      <c r="M1724" s="35">
        <f t="shared" si="878"/>
        <v>12396.5322</v>
      </c>
      <c r="N1724" s="78">
        <f t="shared" si="855"/>
        <v>98.523899404709439</v>
      </c>
    </row>
    <row r="1725" spans="1:14" ht="31.5" x14ac:dyDescent="0.25">
      <c r="A1725" s="33" t="s">
        <v>177</v>
      </c>
      <c r="B1725" s="33" t="s">
        <v>1413</v>
      </c>
      <c r="C1725" s="33" t="s">
        <v>159</v>
      </c>
      <c r="D1725" s="33" t="s">
        <v>1112</v>
      </c>
      <c r="E1725" s="34" t="s">
        <v>543</v>
      </c>
      <c r="F1725" s="35">
        <f>16319-687.284-2722.997-86.46</f>
        <v>12822.259000000002</v>
      </c>
      <c r="G1725" s="35">
        <v>12582.259</v>
      </c>
      <c r="H1725" s="35">
        <v>7790.7936799999998</v>
      </c>
      <c r="I1725" s="63">
        <v>0</v>
      </c>
      <c r="J1725" s="63">
        <v>0</v>
      </c>
      <c r="K1725" s="35">
        <v>0</v>
      </c>
      <c r="L1725" s="35">
        <v>0</v>
      </c>
      <c r="M1725" s="35">
        <v>12396.5322</v>
      </c>
      <c r="N1725" s="78">
        <f t="shared" si="855"/>
        <v>98.523899404709439</v>
      </c>
    </row>
    <row r="1726" spans="1:14" ht="31.5" x14ac:dyDescent="0.25">
      <c r="A1726" s="33" t="s">
        <v>177</v>
      </c>
      <c r="B1726" s="33" t="s">
        <v>1413</v>
      </c>
      <c r="C1726" s="33" t="s">
        <v>160</v>
      </c>
      <c r="D1726" s="33"/>
      <c r="E1726" s="34" t="s">
        <v>720</v>
      </c>
      <c r="F1726" s="35">
        <f t="shared" ref="F1726:M1727" si="879">F1727</f>
        <v>1906.0059999999999</v>
      </c>
      <c r="G1726" s="35">
        <f t="shared" si="879"/>
        <v>1906.0060000000001</v>
      </c>
      <c r="H1726" s="35">
        <f t="shared" si="879"/>
        <v>1057.7114999999999</v>
      </c>
      <c r="I1726" s="63">
        <f t="shared" si="879"/>
        <v>0</v>
      </c>
      <c r="J1726" s="63">
        <f t="shared" si="879"/>
        <v>0</v>
      </c>
      <c r="K1726" s="35">
        <f t="shared" si="879"/>
        <v>0</v>
      </c>
      <c r="L1726" s="35">
        <f t="shared" si="879"/>
        <v>0</v>
      </c>
      <c r="M1726" s="35">
        <f t="shared" si="879"/>
        <v>1906.0051800000001</v>
      </c>
      <c r="N1726" s="78">
        <f t="shared" si="855"/>
        <v>99.99995697809976</v>
      </c>
    </row>
    <row r="1727" spans="1:14" ht="31.5" x14ac:dyDescent="0.25">
      <c r="A1727" s="33" t="s">
        <v>177</v>
      </c>
      <c r="B1727" s="33" t="s">
        <v>1413</v>
      </c>
      <c r="C1727" s="33" t="s">
        <v>160</v>
      </c>
      <c r="D1727" s="33" t="s">
        <v>1111</v>
      </c>
      <c r="E1727" s="34" t="s">
        <v>542</v>
      </c>
      <c r="F1727" s="35">
        <f t="shared" si="879"/>
        <v>1906.0059999999999</v>
      </c>
      <c r="G1727" s="35">
        <f t="shared" si="879"/>
        <v>1906.0060000000001</v>
      </c>
      <c r="H1727" s="35">
        <f t="shared" si="879"/>
        <v>1057.7114999999999</v>
      </c>
      <c r="I1727" s="63">
        <f t="shared" si="879"/>
        <v>0</v>
      </c>
      <c r="J1727" s="63">
        <f t="shared" si="879"/>
        <v>0</v>
      </c>
      <c r="K1727" s="35">
        <f t="shared" si="879"/>
        <v>0</v>
      </c>
      <c r="L1727" s="35">
        <f t="shared" si="879"/>
        <v>0</v>
      </c>
      <c r="M1727" s="35">
        <f t="shared" si="879"/>
        <v>1906.0051800000001</v>
      </c>
      <c r="N1727" s="78">
        <f t="shared" si="855"/>
        <v>99.99995697809976</v>
      </c>
    </row>
    <row r="1728" spans="1:14" ht="31.5" x14ac:dyDescent="0.25">
      <c r="A1728" s="33" t="s">
        <v>177</v>
      </c>
      <c r="B1728" s="33" t="s">
        <v>1413</v>
      </c>
      <c r="C1728" s="33" t="s">
        <v>160</v>
      </c>
      <c r="D1728" s="33" t="s">
        <v>1112</v>
      </c>
      <c r="E1728" s="34" t="s">
        <v>543</v>
      </c>
      <c r="F1728" s="35">
        <f>2670.7-764.694</f>
        <v>1906.0059999999999</v>
      </c>
      <c r="G1728" s="35">
        <v>1906.0060000000001</v>
      </c>
      <c r="H1728" s="35">
        <v>1057.7114999999999</v>
      </c>
      <c r="I1728" s="63">
        <v>0</v>
      </c>
      <c r="J1728" s="63">
        <v>0</v>
      </c>
      <c r="K1728" s="35">
        <v>0</v>
      </c>
      <c r="L1728" s="35">
        <v>0</v>
      </c>
      <c r="M1728" s="35">
        <v>1906.0051800000001</v>
      </c>
      <c r="N1728" s="78">
        <f t="shared" si="855"/>
        <v>99.99995697809976</v>
      </c>
    </row>
    <row r="1729" spans="1:15" ht="31.5" x14ac:dyDescent="0.25">
      <c r="A1729" s="33" t="s">
        <v>177</v>
      </c>
      <c r="B1729" s="33" t="s">
        <v>1413</v>
      </c>
      <c r="C1729" s="33" t="s">
        <v>164</v>
      </c>
      <c r="D1729" s="33"/>
      <c r="E1729" s="34" t="s">
        <v>758</v>
      </c>
      <c r="F1729" s="35">
        <f t="shared" ref="F1729:M1729" si="880">F1730</f>
        <v>86076.501000000004</v>
      </c>
      <c r="G1729" s="35">
        <f t="shared" si="880"/>
        <v>9484.4830299999994</v>
      </c>
      <c r="H1729" s="35">
        <f t="shared" si="880"/>
        <v>2035.2485299999998</v>
      </c>
      <c r="I1729" s="63">
        <f t="shared" si="880"/>
        <v>7587.5864099999999</v>
      </c>
      <c r="J1729" s="63">
        <f t="shared" si="880"/>
        <v>1628.1988099999999</v>
      </c>
      <c r="K1729" s="35">
        <f t="shared" si="880"/>
        <v>0</v>
      </c>
      <c r="L1729" s="35">
        <f t="shared" si="880"/>
        <v>0</v>
      </c>
      <c r="M1729" s="35">
        <f t="shared" si="880"/>
        <v>7361.3680600000007</v>
      </c>
      <c r="N1729" s="78">
        <f t="shared" si="855"/>
        <v>77.614858255484705</v>
      </c>
    </row>
    <row r="1730" spans="1:15" ht="47.25" x14ac:dyDescent="0.25">
      <c r="A1730" s="33" t="s">
        <v>177</v>
      </c>
      <c r="B1730" s="33" t="s">
        <v>1413</v>
      </c>
      <c r="C1730" s="33" t="s">
        <v>165</v>
      </c>
      <c r="D1730" s="33"/>
      <c r="E1730" s="34" t="s">
        <v>759</v>
      </c>
      <c r="F1730" s="35">
        <f>F1737+F1743+F1731</f>
        <v>86076.501000000004</v>
      </c>
      <c r="G1730" s="35">
        <f t="shared" ref="G1730:M1730" si="881">G1737+G1743+G1731</f>
        <v>9484.4830299999994</v>
      </c>
      <c r="H1730" s="35">
        <f t="shared" si="881"/>
        <v>2035.2485299999998</v>
      </c>
      <c r="I1730" s="63">
        <f t="shared" si="881"/>
        <v>7587.5864099999999</v>
      </c>
      <c r="J1730" s="63">
        <f t="shared" si="881"/>
        <v>1628.1988099999999</v>
      </c>
      <c r="K1730" s="35">
        <f t="shared" si="881"/>
        <v>0</v>
      </c>
      <c r="L1730" s="35">
        <f t="shared" si="881"/>
        <v>0</v>
      </c>
      <c r="M1730" s="35">
        <f t="shared" si="881"/>
        <v>7361.3680600000007</v>
      </c>
      <c r="N1730" s="78">
        <f t="shared" si="855"/>
        <v>77.614858255484705</v>
      </c>
    </row>
    <row r="1731" spans="1:15" ht="31.5" x14ac:dyDescent="0.25">
      <c r="A1731" s="33" t="s">
        <v>177</v>
      </c>
      <c r="B1731" s="33" t="s">
        <v>1413</v>
      </c>
      <c r="C1731" s="33" t="s">
        <v>166</v>
      </c>
      <c r="D1731" s="33"/>
      <c r="E1731" s="34" t="s">
        <v>1625</v>
      </c>
      <c r="F1731" s="35">
        <f>F1732</f>
        <v>0</v>
      </c>
      <c r="G1731" s="35">
        <f t="shared" ref="G1731:M1731" si="882">G1732</f>
        <v>7449.2345000000005</v>
      </c>
      <c r="H1731" s="35">
        <f t="shared" si="882"/>
        <v>0</v>
      </c>
      <c r="I1731" s="63">
        <f t="shared" si="882"/>
        <v>5959.3876</v>
      </c>
      <c r="J1731" s="63">
        <f t="shared" si="882"/>
        <v>0</v>
      </c>
      <c r="K1731" s="35">
        <f t="shared" si="882"/>
        <v>0</v>
      </c>
      <c r="L1731" s="35">
        <f t="shared" si="882"/>
        <v>0</v>
      </c>
      <c r="M1731" s="35">
        <f t="shared" si="882"/>
        <v>5378.0647800000006</v>
      </c>
      <c r="N1731" s="78">
        <f t="shared" si="855"/>
        <v>72.196207274720649</v>
      </c>
    </row>
    <row r="1732" spans="1:15" ht="47.25" x14ac:dyDescent="0.25">
      <c r="A1732" s="33" t="s">
        <v>177</v>
      </c>
      <c r="B1732" s="33" t="s">
        <v>1413</v>
      </c>
      <c r="C1732" s="33" t="s">
        <v>1804</v>
      </c>
      <c r="D1732" s="33"/>
      <c r="E1732" s="34" t="s">
        <v>1443</v>
      </c>
      <c r="F1732" s="35">
        <f>F1735</f>
        <v>0</v>
      </c>
      <c r="G1732" s="35">
        <f>G1735+G1733</f>
        <v>7449.2345000000005</v>
      </c>
      <c r="H1732" s="35">
        <f t="shared" ref="H1732:M1732" si="883">H1735+H1733</f>
        <v>0</v>
      </c>
      <c r="I1732" s="63">
        <f t="shared" si="883"/>
        <v>5959.3876</v>
      </c>
      <c r="J1732" s="63">
        <f t="shared" si="883"/>
        <v>0</v>
      </c>
      <c r="K1732" s="35">
        <f t="shared" si="883"/>
        <v>0</v>
      </c>
      <c r="L1732" s="35">
        <f t="shared" si="883"/>
        <v>0</v>
      </c>
      <c r="M1732" s="35">
        <f t="shared" si="883"/>
        <v>5378.0647800000006</v>
      </c>
      <c r="N1732" s="78">
        <f t="shared" si="855"/>
        <v>72.196207274720649</v>
      </c>
    </row>
    <row r="1733" spans="1:15" ht="31.5" x14ac:dyDescent="0.25">
      <c r="A1733" s="33" t="s">
        <v>177</v>
      </c>
      <c r="B1733" s="33" t="s">
        <v>1413</v>
      </c>
      <c r="C1733" s="33" t="s">
        <v>1804</v>
      </c>
      <c r="D1733" s="33" t="s">
        <v>18</v>
      </c>
      <c r="E1733" s="34" t="s">
        <v>552</v>
      </c>
      <c r="F1733" s="35"/>
      <c r="G1733" s="35">
        <f>G1734</f>
        <v>2695.7732900000001</v>
      </c>
      <c r="H1733" s="35">
        <f t="shared" ref="H1733:M1733" si="884">H1734</f>
        <v>0</v>
      </c>
      <c r="I1733" s="63">
        <f t="shared" si="884"/>
        <v>2156.6186299999999</v>
      </c>
      <c r="J1733" s="63">
        <f t="shared" si="884"/>
        <v>0</v>
      </c>
      <c r="K1733" s="35">
        <f t="shared" si="884"/>
        <v>0</v>
      </c>
      <c r="L1733" s="35">
        <f t="shared" si="884"/>
        <v>0</v>
      </c>
      <c r="M1733" s="35">
        <f t="shared" si="884"/>
        <v>1824.6017400000001</v>
      </c>
      <c r="N1733" s="78">
        <f t="shared" si="855"/>
        <v>67.683797697988169</v>
      </c>
    </row>
    <row r="1734" spans="1:15" ht="47.25" x14ac:dyDescent="0.25">
      <c r="A1734" s="33" t="s">
        <v>177</v>
      </c>
      <c r="B1734" s="33" t="s">
        <v>1413</v>
      </c>
      <c r="C1734" s="33" t="s">
        <v>1804</v>
      </c>
      <c r="D1734" s="33" t="s">
        <v>14</v>
      </c>
      <c r="E1734" s="34" t="s">
        <v>555</v>
      </c>
      <c r="F1734" s="35"/>
      <c r="G1734" s="35">
        <v>2695.7732900000001</v>
      </c>
      <c r="H1734" s="35">
        <v>0</v>
      </c>
      <c r="I1734" s="63">
        <v>2156.6186299999999</v>
      </c>
      <c r="J1734" s="63">
        <v>0</v>
      </c>
      <c r="K1734" s="35">
        <v>0</v>
      </c>
      <c r="L1734" s="35">
        <v>0</v>
      </c>
      <c r="M1734" s="35">
        <v>1824.6017400000001</v>
      </c>
      <c r="N1734" s="78">
        <f t="shared" si="855"/>
        <v>67.683797697988169</v>
      </c>
    </row>
    <row r="1735" spans="1:15" x14ac:dyDescent="0.25">
      <c r="A1735" s="33" t="s">
        <v>177</v>
      </c>
      <c r="B1735" s="33" t="s">
        <v>1413</v>
      </c>
      <c r="C1735" s="33" t="s">
        <v>1804</v>
      </c>
      <c r="D1735" s="33" t="s">
        <v>1113</v>
      </c>
      <c r="E1735" s="34" t="s">
        <v>558</v>
      </c>
      <c r="F1735" s="35">
        <f>F1736</f>
        <v>0</v>
      </c>
      <c r="G1735" s="35">
        <f t="shared" ref="G1735" si="885">G1736</f>
        <v>4753.4612100000004</v>
      </c>
      <c r="H1735" s="35">
        <f t="shared" ref="H1735:M1735" si="886">H1736</f>
        <v>0</v>
      </c>
      <c r="I1735" s="63">
        <f t="shared" si="886"/>
        <v>3802.7689700000001</v>
      </c>
      <c r="J1735" s="63">
        <f t="shared" si="886"/>
        <v>0</v>
      </c>
      <c r="K1735" s="35">
        <f t="shared" si="886"/>
        <v>0</v>
      </c>
      <c r="L1735" s="35">
        <f t="shared" si="886"/>
        <v>0</v>
      </c>
      <c r="M1735" s="35">
        <f t="shared" si="886"/>
        <v>3553.4630400000001</v>
      </c>
      <c r="N1735" s="78">
        <f t="shared" si="855"/>
        <v>74.755275850878348</v>
      </c>
    </row>
    <row r="1736" spans="1:15" ht="63" x14ac:dyDescent="0.25">
      <c r="A1736" s="33" t="s">
        <v>177</v>
      </c>
      <c r="B1736" s="33" t="s">
        <v>1413</v>
      </c>
      <c r="C1736" s="33" t="s">
        <v>1804</v>
      </c>
      <c r="D1736" s="33" t="s">
        <v>137</v>
      </c>
      <c r="E1736" s="34" t="s">
        <v>559</v>
      </c>
      <c r="F1736" s="35">
        <v>0</v>
      </c>
      <c r="G1736" s="35">
        <v>4753.4612100000004</v>
      </c>
      <c r="H1736" s="35">
        <v>0</v>
      </c>
      <c r="I1736" s="63">
        <v>3802.7689700000001</v>
      </c>
      <c r="J1736" s="63">
        <v>0</v>
      </c>
      <c r="K1736" s="35">
        <v>0</v>
      </c>
      <c r="L1736" s="35">
        <v>0</v>
      </c>
      <c r="M1736" s="35">
        <v>3553.4630400000001</v>
      </c>
      <c r="N1736" s="78">
        <f t="shared" si="855"/>
        <v>74.755275850878348</v>
      </c>
    </row>
    <row r="1737" spans="1:15" ht="31.5" x14ac:dyDescent="0.25">
      <c r="A1737" s="33" t="s">
        <v>177</v>
      </c>
      <c r="B1737" s="33" t="s">
        <v>1413</v>
      </c>
      <c r="C1737" s="33" t="s">
        <v>1437</v>
      </c>
      <c r="D1737" s="33"/>
      <c r="E1737" s="34" t="s">
        <v>1438</v>
      </c>
      <c r="F1737" s="35">
        <f>F1738</f>
        <v>86076.501000000004</v>
      </c>
      <c r="G1737" s="35">
        <f>G1738</f>
        <v>2035.2485299999998</v>
      </c>
      <c r="H1737" s="35">
        <f t="shared" ref="H1737:M1737" si="887">H1738</f>
        <v>2035.2485299999998</v>
      </c>
      <c r="I1737" s="63">
        <f t="shared" si="887"/>
        <v>1628.1988099999999</v>
      </c>
      <c r="J1737" s="63">
        <f t="shared" si="887"/>
        <v>1628.1988099999999</v>
      </c>
      <c r="K1737" s="35">
        <f t="shared" si="887"/>
        <v>0</v>
      </c>
      <c r="L1737" s="35">
        <f t="shared" si="887"/>
        <v>0</v>
      </c>
      <c r="M1737" s="35">
        <f t="shared" si="887"/>
        <v>1983.3032800000001</v>
      </c>
      <c r="N1737" s="78">
        <f t="shared" si="855"/>
        <v>97.447719566710617</v>
      </c>
    </row>
    <row r="1738" spans="1:15" ht="31.5" x14ac:dyDescent="0.25">
      <c r="A1738" s="33" t="s">
        <v>177</v>
      </c>
      <c r="B1738" s="33" t="s">
        <v>1413</v>
      </c>
      <c r="C1738" s="33" t="s">
        <v>1775</v>
      </c>
      <c r="D1738" s="33"/>
      <c r="E1738" s="34" t="s">
        <v>1776</v>
      </c>
      <c r="F1738" s="35">
        <f>F1739+F1741</f>
        <v>86076.501000000004</v>
      </c>
      <c r="G1738" s="35">
        <f>G1739+G1741</f>
        <v>2035.2485299999998</v>
      </c>
      <c r="H1738" s="35">
        <f t="shared" ref="H1738:M1738" si="888">H1739+H1741</f>
        <v>2035.2485299999998</v>
      </c>
      <c r="I1738" s="63">
        <f t="shared" si="888"/>
        <v>1628.1988099999999</v>
      </c>
      <c r="J1738" s="63">
        <f t="shared" si="888"/>
        <v>1628.1988099999999</v>
      </c>
      <c r="K1738" s="35">
        <f t="shared" si="888"/>
        <v>0</v>
      </c>
      <c r="L1738" s="35">
        <f t="shared" si="888"/>
        <v>0</v>
      </c>
      <c r="M1738" s="35">
        <f t="shared" si="888"/>
        <v>1983.3032800000001</v>
      </c>
      <c r="N1738" s="78">
        <f t="shared" ref="N1738:N1801" si="889">M1738/G1738*100</f>
        <v>97.447719566710617</v>
      </c>
    </row>
    <row r="1739" spans="1:15" ht="31.5" x14ac:dyDescent="0.25">
      <c r="A1739" s="33" t="s">
        <v>177</v>
      </c>
      <c r="B1739" s="33" t="s">
        <v>1413</v>
      </c>
      <c r="C1739" s="33" t="s">
        <v>1775</v>
      </c>
      <c r="D1739" s="33" t="s">
        <v>18</v>
      </c>
      <c r="E1739" s="34" t="s">
        <v>552</v>
      </c>
      <c r="F1739" s="35">
        <f>F1740</f>
        <v>0</v>
      </c>
      <c r="G1739" s="35">
        <f>G1740</f>
        <v>1093.84817</v>
      </c>
      <c r="H1739" s="35">
        <f t="shared" ref="H1739:M1739" si="890">H1740</f>
        <v>1093.84817</v>
      </c>
      <c r="I1739" s="63">
        <f t="shared" si="890"/>
        <v>875.07852000000003</v>
      </c>
      <c r="J1739" s="63">
        <f t="shared" si="890"/>
        <v>875.07852000000003</v>
      </c>
      <c r="K1739" s="35">
        <f t="shared" si="890"/>
        <v>0</v>
      </c>
      <c r="L1739" s="35">
        <f t="shared" si="890"/>
        <v>0</v>
      </c>
      <c r="M1739" s="35">
        <f t="shared" si="890"/>
        <v>1054.3339900000001</v>
      </c>
      <c r="N1739" s="78">
        <f t="shared" si="889"/>
        <v>96.387599204010201</v>
      </c>
    </row>
    <row r="1740" spans="1:15" ht="47.25" x14ac:dyDescent="0.25">
      <c r="A1740" s="33" t="s">
        <v>177</v>
      </c>
      <c r="B1740" s="33" t="s">
        <v>1413</v>
      </c>
      <c r="C1740" s="33" t="s">
        <v>1775</v>
      </c>
      <c r="D1740" s="33" t="s">
        <v>14</v>
      </c>
      <c r="E1740" s="34" t="s">
        <v>555</v>
      </c>
      <c r="F1740" s="35">
        <v>0</v>
      </c>
      <c r="G1740" s="35">
        <v>1093.84817</v>
      </c>
      <c r="H1740" s="35">
        <f>218.76965+875.07852</f>
        <v>1093.84817</v>
      </c>
      <c r="I1740" s="63">
        <v>875.07852000000003</v>
      </c>
      <c r="J1740" s="63">
        <v>875.07852000000003</v>
      </c>
      <c r="K1740" s="35">
        <v>0</v>
      </c>
      <c r="L1740" s="35">
        <v>0</v>
      </c>
      <c r="M1740" s="35">
        <v>1054.3339900000001</v>
      </c>
      <c r="N1740" s="78">
        <f t="shared" si="889"/>
        <v>96.387599204010201</v>
      </c>
    </row>
    <row r="1741" spans="1:15" ht="16.5" customHeight="1" x14ac:dyDescent="0.25">
      <c r="A1741" s="33" t="s">
        <v>177</v>
      </c>
      <c r="B1741" s="33" t="s">
        <v>1413</v>
      </c>
      <c r="C1741" s="33" t="s">
        <v>1775</v>
      </c>
      <c r="D1741" s="33" t="s">
        <v>1113</v>
      </c>
      <c r="E1741" s="34" t="s">
        <v>558</v>
      </c>
      <c r="F1741" s="35">
        <f>F1742</f>
        <v>86076.501000000004</v>
      </c>
      <c r="G1741" s="35">
        <f>G1742</f>
        <v>941.40035999999998</v>
      </c>
      <c r="H1741" s="35">
        <f t="shared" ref="H1741:M1741" si="891">H1742</f>
        <v>941.40035999999998</v>
      </c>
      <c r="I1741" s="63">
        <f t="shared" si="891"/>
        <v>753.12028999999995</v>
      </c>
      <c r="J1741" s="63">
        <f t="shared" si="891"/>
        <v>753.12028999999995</v>
      </c>
      <c r="K1741" s="35">
        <f t="shared" si="891"/>
        <v>0</v>
      </c>
      <c r="L1741" s="35">
        <f t="shared" si="891"/>
        <v>0</v>
      </c>
      <c r="M1741" s="35">
        <f t="shared" si="891"/>
        <v>928.96929</v>
      </c>
      <c r="N1741" s="78">
        <f t="shared" si="889"/>
        <v>98.679512933264661</v>
      </c>
    </row>
    <row r="1742" spans="1:15" ht="63" x14ac:dyDescent="0.25">
      <c r="A1742" s="33" t="s">
        <v>177</v>
      </c>
      <c r="B1742" s="33" t="s">
        <v>1413</v>
      </c>
      <c r="C1742" s="33" t="s">
        <v>1775</v>
      </c>
      <c r="D1742" s="33" t="s">
        <v>137</v>
      </c>
      <c r="E1742" s="34" t="s">
        <v>559</v>
      </c>
      <c r="F1742" s="35">
        <v>86076.501000000004</v>
      </c>
      <c r="G1742" s="35">
        <v>941.40035999999998</v>
      </c>
      <c r="H1742" s="35">
        <f>188.28007+753.12029</f>
        <v>941.40035999999998</v>
      </c>
      <c r="I1742" s="63">
        <v>753.12028999999995</v>
      </c>
      <c r="J1742" s="63">
        <v>753.12028999999995</v>
      </c>
      <c r="K1742" s="35">
        <v>0</v>
      </c>
      <c r="L1742" s="35">
        <v>0</v>
      </c>
      <c r="M1742" s="35">
        <v>928.96929</v>
      </c>
      <c r="N1742" s="78">
        <f t="shared" si="889"/>
        <v>98.679512933264661</v>
      </c>
    </row>
    <row r="1743" spans="1:15" ht="31.5" hidden="1" x14ac:dyDescent="0.25">
      <c r="A1743" s="33" t="s">
        <v>177</v>
      </c>
      <c r="B1743" s="33" t="s">
        <v>1413</v>
      </c>
      <c r="C1743" s="33" t="s">
        <v>166</v>
      </c>
      <c r="D1743" s="33"/>
      <c r="E1743" s="34" t="s">
        <v>760</v>
      </c>
      <c r="F1743" s="35">
        <f>F1744</f>
        <v>0</v>
      </c>
      <c r="G1743" s="35">
        <f t="shared" ref="G1743:G1745" si="892">G1744</f>
        <v>0</v>
      </c>
      <c r="H1743" s="35">
        <f t="shared" ref="H1743:M1743" si="893">H1744</f>
        <v>0</v>
      </c>
      <c r="I1743" s="63">
        <f t="shared" si="893"/>
        <v>0</v>
      </c>
      <c r="J1743" s="63">
        <f t="shared" si="893"/>
        <v>0</v>
      </c>
      <c r="K1743" s="35">
        <f t="shared" si="893"/>
        <v>0</v>
      </c>
      <c r="L1743" s="35">
        <f t="shared" si="893"/>
        <v>0</v>
      </c>
      <c r="M1743" s="35">
        <f t="shared" si="893"/>
        <v>0</v>
      </c>
      <c r="N1743" s="78">
        <v>0</v>
      </c>
      <c r="O1743" s="22">
        <v>1</v>
      </c>
    </row>
    <row r="1744" spans="1:15" ht="31.5" hidden="1" x14ac:dyDescent="0.25">
      <c r="A1744" s="33" t="s">
        <v>177</v>
      </c>
      <c r="B1744" s="33" t="s">
        <v>1413</v>
      </c>
      <c r="C1744" s="33" t="s">
        <v>161</v>
      </c>
      <c r="D1744" s="33"/>
      <c r="E1744" s="34" t="s">
        <v>761</v>
      </c>
      <c r="F1744" s="35">
        <f t="shared" ref="F1744:M1745" si="894">F1745</f>
        <v>0</v>
      </c>
      <c r="G1744" s="35">
        <f t="shared" si="892"/>
        <v>0</v>
      </c>
      <c r="H1744" s="35">
        <f t="shared" si="894"/>
        <v>0</v>
      </c>
      <c r="I1744" s="63">
        <f t="shared" si="894"/>
        <v>0</v>
      </c>
      <c r="J1744" s="63">
        <f t="shared" si="894"/>
        <v>0</v>
      </c>
      <c r="K1744" s="35">
        <f t="shared" si="894"/>
        <v>0</v>
      </c>
      <c r="L1744" s="35">
        <f t="shared" si="894"/>
        <v>0</v>
      </c>
      <c r="M1744" s="35">
        <f t="shared" si="894"/>
        <v>0</v>
      </c>
      <c r="N1744" s="78">
        <v>0</v>
      </c>
      <c r="O1744" s="22">
        <v>1</v>
      </c>
    </row>
    <row r="1745" spans="1:15" hidden="1" x14ac:dyDescent="0.25">
      <c r="A1745" s="33" t="s">
        <v>177</v>
      </c>
      <c r="B1745" s="33" t="s">
        <v>1413</v>
      </c>
      <c r="C1745" s="33" t="s">
        <v>161</v>
      </c>
      <c r="D1745" s="33" t="s">
        <v>1113</v>
      </c>
      <c r="E1745" s="34" t="s">
        <v>558</v>
      </c>
      <c r="F1745" s="35">
        <f t="shared" si="894"/>
        <v>0</v>
      </c>
      <c r="G1745" s="35">
        <f t="shared" si="892"/>
        <v>0</v>
      </c>
      <c r="H1745" s="35">
        <f t="shared" si="894"/>
        <v>0</v>
      </c>
      <c r="I1745" s="63">
        <f t="shared" si="894"/>
        <v>0</v>
      </c>
      <c r="J1745" s="63">
        <f t="shared" si="894"/>
        <v>0</v>
      </c>
      <c r="K1745" s="35">
        <f t="shared" si="894"/>
        <v>0</v>
      </c>
      <c r="L1745" s="35">
        <f t="shared" si="894"/>
        <v>0</v>
      </c>
      <c r="M1745" s="35">
        <f t="shared" si="894"/>
        <v>0</v>
      </c>
      <c r="N1745" s="78">
        <v>0</v>
      </c>
      <c r="O1745" s="22">
        <v>1</v>
      </c>
    </row>
    <row r="1746" spans="1:15" ht="63" hidden="1" x14ac:dyDescent="0.25">
      <c r="A1746" s="33" t="s">
        <v>177</v>
      </c>
      <c r="B1746" s="33" t="s">
        <v>1413</v>
      </c>
      <c r="C1746" s="33" t="s">
        <v>161</v>
      </c>
      <c r="D1746" s="33" t="s">
        <v>137</v>
      </c>
      <c r="E1746" s="34" t="s">
        <v>559</v>
      </c>
      <c r="F1746" s="35">
        <f>4175.8-4175.8</f>
        <v>0</v>
      </c>
      <c r="G1746" s="35">
        <f>4175.8-4175.8</f>
        <v>0</v>
      </c>
      <c r="H1746" s="35">
        <v>0</v>
      </c>
      <c r="I1746" s="63">
        <v>0</v>
      </c>
      <c r="J1746" s="63">
        <v>0</v>
      </c>
      <c r="K1746" s="35">
        <v>0</v>
      </c>
      <c r="L1746" s="35">
        <v>0</v>
      </c>
      <c r="M1746" s="35">
        <v>0</v>
      </c>
      <c r="N1746" s="78">
        <v>0</v>
      </c>
      <c r="O1746" s="22">
        <v>1</v>
      </c>
    </row>
    <row r="1747" spans="1:15" ht="31.5" x14ac:dyDescent="0.25">
      <c r="A1747" s="33" t="s">
        <v>177</v>
      </c>
      <c r="B1747" s="33" t="s">
        <v>1413</v>
      </c>
      <c r="C1747" s="33" t="s">
        <v>144</v>
      </c>
      <c r="D1747" s="33"/>
      <c r="E1747" s="34" t="s">
        <v>1036</v>
      </c>
      <c r="F1747" s="35">
        <f>F1748+F1757</f>
        <v>7859.5860000000002</v>
      </c>
      <c r="G1747" s="35">
        <f t="shared" ref="G1747" si="895">G1748+G1757</f>
        <v>11134.96974</v>
      </c>
      <c r="H1747" s="35">
        <f t="shared" ref="H1747:M1747" si="896">H1748+H1757</f>
        <v>4308.1261299999996</v>
      </c>
      <c r="I1747" s="63">
        <f t="shared" si="896"/>
        <v>0</v>
      </c>
      <c r="J1747" s="63">
        <f t="shared" si="896"/>
        <v>0</v>
      </c>
      <c r="K1747" s="35">
        <f t="shared" si="896"/>
        <v>0</v>
      </c>
      <c r="L1747" s="35">
        <f t="shared" si="896"/>
        <v>0</v>
      </c>
      <c r="M1747" s="35">
        <f t="shared" si="896"/>
        <v>10984.04362</v>
      </c>
      <c r="N1747" s="78">
        <f t="shared" si="889"/>
        <v>98.644575391544791</v>
      </c>
    </row>
    <row r="1748" spans="1:15" ht="31.5" x14ac:dyDescent="0.25">
      <c r="A1748" s="33" t="s">
        <v>177</v>
      </c>
      <c r="B1748" s="33" t="s">
        <v>1413</v>
      </c>
      <c r="C1748" s="33" t="s">
        <v>167</v>
      </c>
      <c r="D1748" s="33"/>
      <c r="E1748" s="34" t="s">
        <v>1059</v>
      </c>
      <c r="F1748" s="35">
        <f t="shared" ref="F1748:M1751" si="897">F1749</f>
        <v>7859.5860000000002</v>
      </c>
      <c r="G1748" s="35">
        <f>G1749+G1753</f>
        <v>10338.32</v>
      </c>
      <c r="H1748" s="35">
        <f t="shared" ref="H1748:M1748" si="898">H1749+H1753</f>
        <v>3791.4763899999998</v>
      </c>
      <c r="I1748" s="63">
        <f t="shared" si="898"/>
        <v>0</v>
      </c>
      <c r="J1748" s="63">
        <f t="shared" si="898"/>
        <v>0</v>
      </c>
      <c r="K1748" s="35">
        <f t="shared" si="898"/>
        <v>0</v>
      </c>
      <c r="L1748" s="35">
        <f t="shared" si="898"/>
        <v>0</v>
      </c>
      <c r="M1748" s="35">
        <f t="shared" si="898"/>
        <v>10187.39388</v>
      </c>
      <c r="N1748" s="78">
        <f t="shared" si="889"/>
        <v>98.540129150577656</v>
      </c>
    </row>
    <row r="1749" spans="1:15" ht="47.25" x14ac:dyDescent="0.25">
      <c r="A1749" s="33" t="s">
        <v>177</v>
      </c>
      <c r="B1749" s="33" t="s">
        <v>1413</v>
      </c>
      <c r="C1749" s="33" t="s">
        <v>168</v>
      </c>
      <c r="D1749" s="33"/>
      <c r="E1749" s="34" t="s">
        <v>1060</v>
      </c>
      <c r="F1749" s="35">
        <f t="shared" si="897"/>
        <v>7859.5860000000002</v>
      </c>
      <c r="G1749" s="35">
        <f t="shared" si="897"/>
        <v>7859.5860000000002</v>
      </c>
      <c r="H1749" s="35">
        <f t="shared" si="897"/>
        <v>2859.8949299999999</v>
      </c>
      <c r="I1749" s="63">
        <f t="shared" si="897"/>
        <v>0</v>
      </c>
      <c r="J1749" s="63">
        <f t="shared" si="897"/>
        <v>0</v>
      </c>
      <c r="K1749" s="35">
        <f t="shared" si="897"/>
        <v>0</v>
      </c>
      <c r="L1749" s="35">
        <f t="shared" si="897"/>
        <v>0</v>
      </c>
      <c r="M1749" s="35">
        <f t="shared" si="897"/>
        <v>7834.5540600000004</v>
      </c>
      <c r="N1749" s="78">
        <f t="shared" si="889"/>
        <v>99.68151070552571</v>
      </c>
    </row>
    <row r="1750" spans="1:15" ht="31.5" x14ac:dyDescent="0.25">
      <c r="A1750" s="33" t="s">
        <v>177</v>
      </c>
      <c r="B1750" s="33" t="s">
        <v>1413</v>
      </c>
      <c r="C1750" s="33" t="s">
        <v>162</v>
      </c>
      <c r="D1750" s="33"/>
      <c r="E1750" s="34" t="s">
        <v>1061</v>
      </c>
      <c r="F1750" s="35">
        <f t="shared" si="897"/>
        <v>7859.5860000000002</v>
      </c>
      <c r="G1750" s="35">
        <f t="shared" si="897"/>
        <v>7859.5860000000002</v>
      </c>
      <c r="H1750" s="35">
        <f t="shared" si="897"/>
        <v>2859.8949299999999</v>
      </c>
      <c r="I1750" s="63">
        <f t="shared" si="897"/>
        <v>0</v>
      </c>
      <c r="J1750" s="63">
        <f t="shared" si="897"/>
        <v>0</v>
      </c>
      <c r="K1750" s="35">
        <f t="shared" si="897"/>
        <v>0</v>
      </c>
      <c r="L1750" s="35">
        <f t="shared" si="897"/>
        <v>0</v>
      </c>
      <c r="M1750" s="35">
        <f t="shared" si="897"/>
        <v>7834.5540600000004</v>
      </c>
      <c r="N1750" s="78">
        <f t="shared" si="889"/>
        <v>99.68151070552571</v>
      </c>
    </row>
    <row r="1751" spans="1:15" ht="31.5" x14ac:dyDescent="0.25">
      <c r="A1751" s="33" t="s">
        <v>177</v>
      </c>
      <c r="B1751" s="33" t="s">
        <v>1413</v>
      </c>
      <c r="C1751" s="33" t="s">
        <v>162</v>
      </c>
      <c r="D1751" s="33" t="s">
        <v>1111</v>
      </c>
      <c r="E1751" s="34" t="s">
        <v>542</v>
      </c>
      <c r="F1751" s="35">
        <f t="shared" si="897"/>
        <v>7859.5860000000002</v>
      </c>
      <c r="G1751" s="35">
        <f t="shared" si="897"/>
        <v>7859.5860000000002</v>
      </c>
      <c r="H1751" s="35">
        <f t="shared" si="897"/>
        <v>2859.8949299999999</v>
      </c>
      <c r="I1751" s="63">
        <f t="shared" si="897"/>
        <v>0</v>
      </c>
      <c r="J1751" s="63">
        <f t="shared" si="897"/>
        <v>0</v>
      </c>
      <c r="K1751" s="35">
        <f t="shared" si="897"/>
        <v>0</v>
      </c>
      <c r="L1751" s="35">
        <f t="shared" si="897"/>
        <v>0</v>
      </c>
      <c r="M1751" s="35">
        <f t="shared" si="897"/>
        <v>7834.5540600000004</v>
      </c>
      <c r="N1751" s="78">
        <f t="shared" si="889"/>
        <v>99.68151070552571</v>
      </c>
    </row>
    <row r="1752" spans="1:15" ht="31.5" x14ac:dyDescent="0.25">
      <c r="A1752" s="33" t="s">
        <v>177</v>
      </c>
      <c r="B1752" s="33" t="s">
        <v>1413</v>
      </c>
      <c r="C1752" s="33" t="s">
        <v>162</v>
      </c>
      <c r="D1752" s="33" t="s">
        <v>1112</v>
      </c>
      <c r="E1752" s="34" t="s">
        <v>543</v>
      </c>
      <c r="F1752" s="35">
        <f>2874.3-14.371+4999.657</f>
        <v>7859.5860000000002</v>
      </c>
      <c r="G1752" s="35">
        <v>7859.5860000000002</v>
      </c>
      <c r="H1752" s="35">
        <v>2859.8949299999999</v>
      </c>
      <c r="I1752" s="63">
        <v>0</v>
      </c>
      <c r="J1752" s="63">
        <v>0</v>
      </c>
      <c r="K1752" s="35">
        <v>0</v>
      </c>
      <c r="L1752" s="35">
        <v>0</v>
      </c>
      <c r="M1752" s="35">
        <v>7834.5540600000004</v>
      </c>
      <c r="N1752" s="78">
        <f t="shared" si="889"/>
        <v>99.68151070552571</v>
      </c>
    </row>
    <row r="1753" spans="1:15" ht="47.25" x14ac:dyDescent="0.25">
      <c r="A1753" s="33" t="s">
        <v>177</v>
      </c>
      <c r="B1753" s="33" t="s">
        <v>1413</v>
      </c>
      <c r="C1753" s="33" t="s">
        <v>1343</v>
      </c>
      <c r="D1753" s="33"/>
      <c r="E1753" s="34" t="s">
        <v>1649</v>
      </c>
      <c r="F1753" s="35">
        <v>0</v>
      </c>
      <c r="G1753" s="35">
        <f>G1754</f>
        <v>2478.7339999999999</v>
      </c>
      <c r="H1753" s="35">
        <f t="shared" ref="H1753:M1755" si="899">H1754</f>
        <v>931.58145999999999</v>
      </c>
      <c r="I1753" s="63">
        <f t="shared" si="899"/>
        <v>0</v>
      </c>
      <c r="J1753" s="63">
        <f t="shared" si="899"/>
        <v>0</v>
      </c>
      <c r="K1753" s="35">
        <f t="shared" si="899"/>
        <v>0</v>
      </c>
      <c r="L1753" s="35">
        <f t="shared" si="899"/>
        <v>0</v>
      </c>
      <c r="M1753" s="35">
        <f t="shared" si="899"/>
        <v>2352.8398200000001</v>
      </c>
      <c r="N1753" s="78">
        <f t="shared" si="889"/>
        <v>94.921029041438103</v>
      </c>
    </row>
    <row r="1754" spans="1:15" ht="63" x14ac:dyDescent="0.25">
      <c r="A1754" s="33" t="s">
        <v>177</v>
      </c>
      <c r="B1754" s="33" t="s">
        <v>1413</v>
      </c>
      <c r="C1754" s="33" t="s">
        <v>1344</v>
      </c>
      <c r="D1754" s="33"/>
      <c r="E1754" s="34" t="s">
        <v>1382</v>
      </c>
      <c r="F1754" s="35">
        <v>0</v>
      </c>
      <c r="G1754" s="35">
        <f>G1755</f>
        <v>2478.7339999999999</v>
      </c>
      <c r="H1754" s="35">
        <f t="shared" si="899"/>
        <v>931.58145999999999</v>
      </c>
      <c r="I1754" s="63">
        <f t="shared" si="899"/>
        <v>0</v>
      </c>
      <c r="J1754" s="63">
        <f t="shared" si="899"/>
        <v>0</v>
      </c>
      <c r="K1754" s="35">
        <f t="shared" si="899"/>
        <v>0</v>
      </c>
      <c r="L1754" s="35">
        <f t="shared" si="899"/>
        <v>0</v>
      </c>
      <c r="M1754" s="35">
        <f t="shared" si="899"/>
        <v>2352.8398200000001</v>
      </c>
      <c r="N1754" s="78">
        <f t="shared" si="889"/>
        <v>94.921029041438103</v>
      </c>
    </row>
    <row r="1755" spans="1:15" ht="31.5" x14ac:dyDescent="0.25">
      <c r="A1755" s="33" t="s">
        <v>177</v>
      </c>
      <c r="B1755" s="33" t="s">
        <v>1413</v>
      </c>
      <c r="C1755" s="33" t="s">
        <v>1344</v>
      </c>
      <c r="D1755" s="33" t="s">
        <v>1111</v>
      </c>
      <c r="E1755" s="34" t="s">
        <v>542</v>
      </c>
      <c r="F1755" s="35">
        <v>0</v>
      </c>
      <c r="G1755" s="35">
        <f>G1756</f>
        <v>2478.7339999999999</v>
      </c>
      <c r="H1755" s="35">
        <f t="shared" si="899"/>
        <v>931.58145999999999</v>
      </c>
      <c r="I1755" s="63">
        <f t="shared" si="899"/>
        <v>0</v>
      </c>
      <c r="J1755" s="63">
        <f t="shared" si="899"/>
        <v>0</v>
      </c>
      <c r="K1755" s="35">
        <f t="shared" si="899"/>
        <v>0</v>
      </c>
      <c r="L1755" s="35">
        <f t="shared" si="899"/>
        <v>0</v>
      </c>
      <c r="M1755" s="35">
        <f t="shared" si="899"/>
        <v>2352.8398200000001</v>
      </c>
      <c r="N1755" s="78">
        <f t="shared" si="889"/>
        <v>94.921029041438103</v>
      </c>
    </row>
    <row r="1756" spans="1:15" ht="31.5" x14ac:dyDescent="0.25">
      <c r="A1756" s="33" t="s">
        <v>177</v>
      </c>
      <c r="B1756" s="33" t="s">
        <v>1413</v>
      </c>
      <c r="C1756" s="33" t="s">
        <v>1344</v>
      </c>
      <c r="D1756" s="33" t="s">
        <v>1112</v>
      </c>
      <c r="E1756" s="34" t="s">
        <v>543</v>
      </c>
      <c r="F1756" s="35">
        <v>0</v>
      </c>
      <c r="G1756" s="35">
        <v>2478.7339999999999</v>
      </c>
      <c r="H1756" s="35">
        <v>931.58145999999999</v>
      </c>
      <c r="I1756" s="63">
        <v>0</v>
      </c>
      <c r="J1756" s="63">
        <v>0</v>
      </c>
      <c r="K1756" s="35">
        <v>0</v>
      </c>
      <c r="L1756" s="35">
        <v>0</v>
      </c>
      <c r="M1756" s="35">
        <v>2352.8398200000001</v>
      </c>
      <c r="N1756" s="78">
        <f t="shared" si="889"/>
        <v>94.921029041438103</v>
      </c>
    </row>
    <row r="1757" spans="1:15" ht="47.25" x14ac:dyDescent="0.25">
      <c r="A1757" s="33" t="s">
        <v>177</v>
      </c>
      <c r="B1757" s="33" t="s">
        <v>1413</v>
      </c>
      <c r="C1757" s="33" t="s">
        <v>145</v>
      </c>
      <c r="D1757" s="33"/>
      <c r="E1757" s="34" t="s">
        <v>1608</v>
      </c>
      <c r="F1757" s="35">
        <f>F1758</f>
        <v>0</v>
      </c>
      <c r="G1757" s="35">
        <f t="shared" ref="G1757:G1760" si="900">G1758</f>
        <v>796.64973999999995</v>
      </c>
      <c r="H1757" s="35">
        <f t="shared" ref="H1757:M1760" si="901">H1758</f>
        <v>516.64973999999995</v>
      </c>
      <c r="I1757" s="63">
        <f t="shared" si="901"/>
        <v>0</v>
      </c>
      <c r="J1757" s="63">
        <f t="shared" si="901"/>
        <v>0</v>
      </c>
      <c r="K1757" s="35">
        <f t="shared" si="901"/>
        <v>0</v>
      </c>
      <c r="L1757" s="35">
        <f t="shared" si="901"/>
        <v>0</v>
      </c>
      <c r="M1757" s="35">
        <f t="shared" si="901"/>
        <v>796.64973999999995</v>
      </c>
      <c r="N1757" s="78">
        <f t="shared" si="889"/>
        <v>100</v>
      </c>
    </row>
    <row r="1758" spans="1:15" ht="47.25" x14ac:dyDescent="0.25">
      <c r="A1758" s="33" t="s">
        <v>177</v>
      </c>
      <c r="B1758" s="33" t="s">
        <v>1413</v>
      </c>
      <c r="C1758" s="33" t="s">
        <v>146</v>
      </c>
      <c r="D1758" s="33"/>
      <c r="E1758" s="34" t="s">
        <v>1609</v>
      </c>
      <c r="F1758" s="35">
        <f>F1759</f>
        <v>0</v>
      </c>
      <c r="G1758" s="35">
        <f t="shared" si="900"/>
        <v>796.64973999999995</v>
      </c>
      <c r="H1758" s="35">
        <f t="shared" si="901"/>
        <v>516.64973999999995</v>
      </c>
      <c r="I1758" s="63">
        <f t="shared" si="901"/>
        <v>0</v>
      </c>
      <c r="J1758" s="63">
        <f t="shared" si="901"/>
        <v>0</v>
      </c>
      <c r="K1758" s="35">
        <f t="shared" si="901"/>
        <v>0</v>
      </c>
      <c r="L1758" s="35">
        <f t="shared" si="901"/>
        <v>0</v>
      </c>
      <c r="M1758" s="35">
        <f t="shared" si="901"/>
        <v>796.64973999999995</v>
      </c>
      <c r="N1758" s="78">
        <f t="shared" si="889"/>
        <v>100</v>
      </c>
    </row>
    <row r="1759" spans="1:15" ht="15.75" customHeight="1" x14ac:dyDescent="0.25">
      <c r="A1759" s="33" t="s">
        <v>177</v>
      </c>
      <c r="B1759" s="33" t="s">
        <v>1413</v>
      </c>
      <c r="C1759" s="33" t="s">
        <v>136</v>
      </c>
      <c r="D1759" s="33"/>
      <c r="E1759" s="34" t="s">
        <v>1865</v>
      </c>
      <c r="F1759" s="35">
        <f>F1760</f>
        <v>0</v>
      </c>
      <c r="G1759" s="35">
        <f t="shared" si="900"/>
        <v>796.64973999999995</v>
      </c>
      <c r="H1759" s="35">
        <f t="shared" si="901"/>
        <v>516.64973999999995</v>
      </c>
      <c r="I1759" s="63">
        <f t="shared" si="901"/>
        <v>0</v>
      </c>
      <c r="J1759" s="63">
        <f t="shared" si="901"/>
        <v>0</v>
      </c>
      <c r="K1759" s="35">
        <f t="shared" si="901"/>
        <v>0</v>
      </c>
      <c r="L1759" s="35">
        <f t="shared" si="901"/>
        <v>0</v>
      </c>
      <c r="M1759" s="35">
        <f t="shared" si="901"/>
        <v>796.64973999999995</v>
      </c>
      <c r="N1759" s="78">
        <f t="shared" si="889"/>
        <v>100</v>
      </c>
    </row>
    <row r="1760" spans="1:15" x14ac:dyDescent="0.25">
      <c r="A1760" s="33" t="s">
        <v>177</v>
      </c>
      <c r="B1760" s="33" t="s">
        <v>1413</v>
      </c>
      <c r="C1760" s="33" t="s">
        <v>136</v>
      </c>
      <c r="D1760" s="33" t="s">
        <v>1113</v>
      </c>
      <c r="E1760" s="34" t="s">
        <v>558</v>
      </c>
      <c r="F1760" s="35">
        <f>F1761</f>
        <v>0</v>
      </c>
      <c r="G1760" s="35">
        <f t="shared" si="900"/>
        <v>796.64973999999995</v>
      </c>
      <c r="H1760" s="35">
        <f t="shared" si="901"/>
        <v>516.64973999999995</v>
      </c>
      <c r="I1760" s="63">
        <f t="shared" si="901"/>
        <v>0</v>
      </c>
      <c r="J1760" s="63">
        <f t="shared" si="901"/>
        <v>0</v>
      </c>
      <c r="K1760" s="35">
        <f t="shared" si="901"/>
        <v>0</v>
      </c>
      <c r="L1760" s="35">
        <f t="shared" si="901"/>
        <v>0</v>
      </c>
      <c r="M1760" s="35">
        <f t="shared" si="901"/>
        <v>796.64973999999995</v>
      </c>
      <c r="N1760" s="78">
        <f t="shared" si="889"/>
        <v>100</v>
      </c>
    </row>
    <row r="1761" spans="1:14" ht="63" x14ac:dyDescent="0.25">
      <c r="A1761" s="33" t="s">
        <v>177</v>
      </c>
      <c r="B1761" s="33" t="s">
        <v>1413</v>
      </c>
      <c r="C1761" s="33" t="s">
        <v>136</v>
      </c>
      <c r="D1761" s="33" t="s">
        <v>137</v>
      </c>
      <c r="E1761" s="34" t="s">
        <v>559</v>
      </c>
      <c r="F1761" s="35">
        <v>0</v>
      </c>
      <c r="G1761" s="35">
        <v>796.64973999999995</v>
      </c>
      <c r="H1761" s="35">
        <v>516.64973999999995</v>
      </c>
      <c r="I1761" s="63">
        <v>0</v>
      </c>
      <c r="J1761" s="63">
        <v>0</v>
      </c>
      <c r="K1761" s="35">
        <v>0</v>
      </c>
      <c r="L1761" s="35">
        <v>0</v>
      </c>
      <c r="M1761" s="35">
        <v>796.64973999999995</v>
      </c>
      <c r="N1761" s="78">
        <f t="shared" si="889"/>
        <v>100</v>
      </c>
    </row>
    <row r="1762" spans="1:14" ht="31.5" x14ac:dyDescent="0.25">
      <c r="A1762" s="33" t="s">
        <v>177</v>
      </c>
      <c r="B1762" s="33" t="s">
        <v>1413</v>
      </c>
      <c r="C1762" s="33" t="s">
        <v>1122</v>
      </c>
      <c r="D1762" s="33"/>
      <c r="E1762" s="34" t="s">
        <v>1885</v>
      </c>
      <c r="F1762" s="35">
        <f t="shared" ref="F1762:M1764" si="902">F1763</f>
        <v>2.875</v>
      </c>
      <c r="G1762" s="35">
        <f t="shared" si="902"/>
        <v>1592.9565399999999</v>
      </c>
      <c r="H1762" s="35">
        <f t="shared" si="902"/>
        <v>0</v>
      </c>
      <c r="I1762" s="63">
        <f t="shared" si="902"/>
        <v>0</v>
      </c>
      <c r="J1762" s="63">
        <f t="shared" si="902"/>
        <v>0</v>
      </c>
      <c r="K1762" s="35">
        <f t="shared" si="902"/>
        <v>0</v>
      </c>
      <c r="L1762" s="35">
        <f t="shared" si="902"/>
        <v>0</v>
      </c>
      <c r="M1762" s="35">
        <f t="shared" si="902"/>
        <v>1589.1654900000001</v>
      </c>
      <c r="N1762" s="78">
        <f t="shared" si="889"/>
        <v>99.762011711882622</v>
      </c>
    </row>
    <row r="1763" spans="1:14" ht="47.25" x14ac:dyDescent="0.25">
      <c r="A1763" s="33" t="s">
        <v>177</v>
      </c>
      <c r="B1763" s="33" t="s">
        <v>1413</v>
      </c>
      <c r="C1763" s="33" t="s">
        <v>405</v>
      </c>
      <c r="D1763" s="33"/>
      <c r="E1763" s="34" t="s">
        <v>1174</v>
      </c>
      <c r="F1763" s="35">
        <f>F1764+F1766</f>
        <v>2.875</v>
      </c>
      <c r="G1763" s="35">
        <f>G1764+G1766</f>
        <v>1592.9565399999999</v>
      </c>
      <c r="H1763" s="35">
        <f t="shared" ref="H1763:M1763" si="903">H1764+H1766</f>
        <v>0</v>
      </c>
      <c r="I1763" s="63">
        <f t="shared" si="903"/>
        <v>0</v>
      </c>
      <c r="J1763" s="63">
        <f t="shared" si="903"/>
        <v>0</v>
      </c>
      <c r="K1763" s="35">
        <f t="shared" si="903"/>
        <v>0</v>
      </c>
      <c r="L1763" s="35">
        <f t="shared" si="903"/>
        <v>0</v>
      </c>
      <c r="M1763" s="35">
        <f t="shared" si="903"/>
        <v>1589.1654900000001</v>
      </c>
      <c r="N1763" s="78">
        <f t="shared" si="889"/>
        <v>99.762011711882622</v>
      </c>
    </row>
    <row r="1764" spans="1:14" ht="31.5" x14ac:dyDescent="0.25">
      <c r="A1764" s="33" t="s">
        <v>177</v>
      </c>
      <c r="B1764" s="33" t="s">
        <v>1413</v>
      </c>
      <c r="C1764" s="33" t="s">
        <v>405</v>
      </c>
      <c r="D1764" s="33" t="s">
        <v>1111</v>
      </c>
      <c r="E1764" s="34" t="s">
        <v>542</v>
      </c>
      <c r="F1764" s="35">
        <f t="shared" si="902"/>
        <v>2.875</v>
      </c>
      <c r="G1764" s="35">
        <f t="shared" si="902"/>
        <v>1353.7106799999999</v>
      </c>
      <c r="H1764" s="35">
        <f t="shared" si="902"/>
        <v>0</v>
      </c>
      <c r="I1764" s="63">
        <f t="shared" si="902"/>
        <v>0</v>
      </c>
      <c r="J1764" s="63">
        <f t="shared" si="902"/>
        <v>0</v>
      </c>
      <c r="K1764" s="35">
        <f t="shared" si="902"/>
        <v>0</v>
      </c>
      <c r="L1764" s="35">
        <f t="shared" si="902"/>
        <v>0</v>
      </c>
      <c r="M1764" s="35">
        <f t="shared" si="902"/>
        <v>1349.9196300000001</v>
      </c>
      <c r="N1764" s="78">
        <f t="shared" si="889"/>
        <v>99.719951238029694</v>
      </c>
    </row>
    <row r="1765" spans="1:14" ht="31.5" x14ac:dyDescent="0.25">
      <c r="A1765" s="33" t="s">
        <v>177</v>
      </c>
      <c r="B1765" s="33" t="s">
        <v>1413</v>
      </c>
      <c r="C1765" s="33" t="s">
        <v>405</v>
      </c>
      <c r="D1765" s="33" t="s">
        <v>1112</v>
      </c>
      <c r="E1765" s="34" t="s">
        <v>543</v>
      </c>
      <c r="F1765" s="35">
        <v>2.875</v>
      </c>
      <c r="G1765" s="35">
        <v>1353.7106799999999</v>
      </c>
      <c r="H1765" s="35">
        <v>0</v>
      </c>
      <c r="I1765" s="63">
        <v>0</v>
      </c>
      <c r="J1765" s="63">
        <v>0</v>
      </c>
      <c r="K1765" s="35">
        <v>0</v>
      </c>
      <c r="L1765" s="35">
        <v>0</v>
      </c>
      <c r="M1765" s="35">
        <v>1349.9196300000001</v>
      </c>
      <c r="N1765" s="78">
        <f t="shared" si="889"/>
        <v>99.719951238029694</v>
      </c>
    </row>
    <row r="1766" spans="1:14" x14ac:dyDescent="0.25">
      <c r="A1766" s="33" t="s">
        <v>177</v>
      </c>
      <c r="B1766" s="33" t="s">
        <v>1413</v>
      </c>
      <c r="C1766" s="33" t="s">
        <v>405</v>
      </c>
      <c r="D1766" s="33" t="s">
        <v>1113</v>
      </c>
      <c r="E1766" s="34" t="s">
        <v>558</v>
      </c>
      <c r="F1766" s="35">
        <f>F1767</f>
        <v>0</v>
      </c>
      <c r="G1766" s="35">
        <f>G1767</f>
        <v>239.24585999999999</v>
      </c>
      <c r="H1766" s="35">
        <f t="shared" ref="H1766:M1766" si="904">H1767</f>
        <v>0</v>
      </c>
      <c r="I1766" s="63">
        <f t="shared" si="904"/>
        <v>0</v>
      </c>
      <c r="J1766" s="63">
        <f t="shared" si="904"/>
        <v>0</v>
      </c>
      <c r="K1766" s="35">
        <f t="shared" si="904"/>
        <v>0</v>
      </c>
      <c r="L1766" s="35">
        <f t="shared" si="904"/>
        <v>0</v>
      </c>
      <c r="M1766" s="35">
        <f t="shared" si="904"/>
        <v>239.24585999999999</v>
      </c>
      <c r="N1766" s="78">
        <f t="shared" si="889"/>
        <v>100</v>
      </c>
    </row>
    <row r="1767" spans="1:14" ht="63" x14ac:dyDescent="0.25">
      <c r="A1767" s="33" t="s">
        <v>177</v>
      </c>
      <c r="B1767" s="33" t="s">
        <v>1413</v>
      </c>
      <c r="C1767" s="33" t="s">
        <v>405</v>
      </c>
      <c r="D1767" s="33" t="s">
        <v>137</v>
      </c>
      <c r="E1767" s="34" t="s">
        <v>559</v>
      </c>
      <c r="F1767" s="35">
        <v>0</v>
      </c>
      <c r="G1767" s="35">
        <v>239.24585999999999</v>
      </c>
      <c r="H1767" s="35">
        <v>0</v>
      </c>
      <c r="I1767" s="63">
        <v>0</v>
      </c>
      <c r="J1767" s="63">
        <v>0</v>
      </c>
      <c r="K1767" s="35">
        <v>0</v>
      </c>
      <c r="L1767" s="35">
        <v>0</v>
      </c>
      <c r="M1767" s="35">
        <v>239.24585999999999</v>
      </c>
      <c r="N1767" s="78">
        <f t="shared" si="889"/>
        <v>100</v>
      </c>
    </row>
    <row r="1768" spans="1:14" ht="47.25" x14ac:dyDescent="0.25">
      <c r="A1768" s="33" t="s">
        <v>177</v>
      </c>
      <c r="B1768" s="33" t="s">
        <v>1413</v>
      </c>
      <c r="C1768" s="33" t="s">
        <v>1139</v>
      </c>
      <c r="D1768" s="33"/>
      <c r="E1768" s="34" t="s">
        <v>1211</v>
      </c>
      <c r="F1768" s="35">
        <v>0</v>
      </c>
      <c r="G1768" s="35">
        <f t="shared" ref="G1768:G1771" si="905">G1769</f>
        <v>192.74700000000001</v>
      </c>
      <c r="H1768" s="35">
        <f t="shared" ref="H1768:M1771" si="906">H1769</f>
        <v>192.74700000000001</v>
      </c>
      <c r="I1768" s="63">
        <f t="shared" si="906"/>
        <v>0</v>
      </c>
      <c r="J1768" s="63">
        <f t="shared" si="906"/>
        <v>0</v>
      </c>
      <c r="K1768" s="35">
        <f t="shared" si="906"/>
        <v>0</v>
      </c>
      <c r="L1768" s="35">
        <f t="shared" si="906"/>
        <v>0</v>
      </c>
      <c r="M1768" s="35">
        <f t="shared" si="906"/>
        <v>192.74700000000001</v>
      </c>
      <c r="N1768" s="78">
        <f t="shared" si="889"/>
        <v>100</v>
      </c>
    </row>
    <row r="1769" spans="1:14" ht="31.5" x14ac:dyDescent="0.25">
      <c r="A1769" s="33" t="s">
        <v>177</v>
      </c>
      <c r="B1769" s="33" t="s">
        <v>1413</v>
      </c>
      <c r="C1769" s="33" t="s">
        <v>1146</v>
      </c>
      <c r="D1769" s="33"/>
      <c r="E1769" s="34" t="s">
        <v>1212</v>
      </c>
      <c r="F1769" s="35">
        <v>0</v>
      </c>
      <c r="G1769" s="35">
        <f t="shared" si="905"/>
        <v>192.74700000000001</v>
      </c>
      <c r="H1769" s="35">
        <f t="shared" si="906"/>
        <v>192.74700000000001</v>
      </c>
      <c r="I1769" s="63">
        <f t="shared" si="906"/>
        <v>0</v>
      </c>
      <c r="J1769" s="63">
        <f t="shared" si="906"/>
        <v>0</v>
      </c>
      <c r="K1769" s="35">
        <f t="shared" si="906"/>
        <v>0</v>
      </c>
      <c r="L1769" s="35">
        <f t="shared" si="906"/>
        <v>0</v>
      </c>
      <c r="M1769" s="35">
        <f t="shared" si="906"/>
        <v>192.74700000000001</v>
      </c>
      <c r="N1769" s="78">
        <f t="shared" si="889"/>
        <v>100</v>
      </c>
    </row>
    <row r="1770" spans="1:14" ht="31.5" x14ac:dyDescent="0.25">
      <c r="A1770" s="33" t="s">
        <v>177</v>
      </c>
      <c r="B1770" s="33" t="s">
        <v>1413</v>
      </c>
      <c r="C1770" s="33" t="s">
        <v>1147</v>
      </c>
      <c r="D1770" s="33"/>
      <c r="E1770" s="34" t="s">
        <v>1213</v>
      </c>
      <c r="F1770" s="35">
        <v>0</v>
      </c>
      <c r="G1770" s="35">
        <f t="shared" si="905"/>
        <v>192.74700000000001</v>
      </c>
      <c r="H1770" s="35">
        <f t="shared" si="906"/>
        <v>192.74700000000001</v>
      </c>
      <c r="I1770" s="63">
        <f t="shared" si="906"/>
        <v>0</v>
      </c>
      <c r="J1770" s="63">
        <f t="shared" si="906"/>
        <v>0</v>
      </c>
      <c r="K1770" s="35">
        <f t="shared" si="906"/>
        <v>0</v>
      </c>
      <c r="L1770" s="35">
        <f t="shared" si="906"/>
        <v>0</v>
      </c>
      <c r="M1770" s="35">
        <f t="shared" si="906"/>
        <v>192.74700000000001</v>
      </c>
      <c r="N1770" s="78">
        <f t="shared" si="889"/>
        <v>100</v>
      </c>
    </row>
    <row r="1771" spans="1:14" x14ac:dyDescent="0.25">
      <c r="A1771" s="33" t="s">
        <v>177</v>
      </c>
      <c r="B1771" s="33" t="s">
        <v>1413</v>
      </c>
      <c r="C1771" s="33" t="s">
        <v>1147</v>
      </c>
      <c r="D1771" s="33" t="s">
        <v>1113</v>
      </c>
      <c r="E1771" s="34" t="s">
        <v>558</v>
      </c>
      <c r="F1771" s="35">
        <v>0</v>
      </c>
      <c r="G1771" s="35">
        <f t="shared" si="905"/>
        <v>192.74700000000001</v>
      </c>
      <c r="H1771" s="35">
        <f t="shared" si="906"/>
        <v>192.74700000000001</v>
      </c>
      <c r="I1771" s="63">
        <f t="shared" si="906"/>
        <v>0</v>
      </c>
      <c r="J1771" s="63">
        <f t="shared" si="906"/>
        <v>0</v>
      </c>
      <c r="K1771" s="35">
        <f t="shared" si="906"/>
        <v>0</v>
      </c>
      <c r="L1771" s="35">
        <f t="shared" si="906"/>
        <v>0</v>
      </c>
      <c r="M1771" s="35">
        <f t="shared" si="906"/>
        <v>192.74700000000001</v>
      </c>
      <c r="N1771" s="78">
        <f t="shared" si="889"/>
        <v>100</v>
      </c>
    </row>
    <row r="1772" spans="1:14" x14ac:dyDescent="0.25">
      <c r="A1772" s="33" t="s">
        <v>177</v>
      </c>
      <c r="B1772" s="33" t="s">
        <v>1413</v>
      </c>
      <c r="C1772" s="33" t="s">
        <v>1147</v>
      </c>
      <c r="D1772" s="33" t="s">
        <v>1114</v>
      </c>
      <c r="E1772" s="34" t="s">
        <v>560</v>
      </c>
      <c r="F1772" s="35">
        <v>0</v>
      </c>
      <c r="G1772" s="35">
        <v>192.74700000000001</v>
      </c>
      <c r="H1772" s="35">
        <v>192.74700000000001</v>
      </c>
      <c r="I1772" s="63">
        <v>0</v>
      </c>
      <c r="J1772" s="63">
        <v>0</v>
      </c>
      <c r="K1772" s="35">
        <v>0</v>
      </c>
      <c r="L1772" s="35">
        <v>0</v>
      </c>
      <c r="M1772" s="35">
        <v>192.74700000000001</v>
      </c>
      <c r="N1772" s="78">
        <f t="shared" si="889"/>
        <v>100</v>
      </c>
    </row>
    <row r="1773" spans="1:14" s="32" customFormat="1" ht="31.5" x14ac:dyDescent="0.25">
      <c r="A1773" s="29" t="s">
        <v>177</v>
      </c>
      <c r="B1773" s="29" t="s">
        <v>1414</v>
      </c>
      <c r="C1773" s="29"/>
      <c r="D1773" s="29"/>
      <c r="E1773" s="30" t="s">
        <v>525</v>
      </c>
      <c r="F1773" s="31">
        <f>F1774+F1784+F1789</f>
        <v>10999.4</v>
      </c>
      <c r="G1773" s="31">
        <f t="shared" ref="G1773" si="907">G1774+G1784+G1789</f>
        <v>11587.978350000001</v>
      </c>
      <c r="H1773" s="31">
        <f t="shared" ref="H1773:M1773" si="908">H1774+H1784+H1789</f>
        <v>8294.3593500000006</v>
      </c>
      <c r="I1773" s="62">
        <f t="shared" si="908"/>
        <v>0</v>
      </c>
      <c r="J1773" s="62">
        <f t="shared" si="908"/>
        <v>0</v>
      </c>
      <c r="K1773" s="31">
        <f t="shared" si="908"/>
        <v>0</v>
      </c>
      <c r="L1773" s="31">
        <f t="shared" si="908"/>
        <v>0</v>
      </c>
      <c r="M1773" s="31">
        <f t="shared" si="908"/>
        <v>11587.06681</v>
      </c>
      <c r="N1773" s="79">
        <f t="shared" si="889"/>
        <v>99.992133744364466</v>
      </c>
    </row>
    <row r="1774" spans="1:14" ht="31.5" x14ac:dyDescent="0.25">
      <c r="A1774" s="33" t="s">
        <v>177</v>
      </c>
      <c r="B1774" s="33" t="s">
        <v>1414</v>
      </c>
      <c r="C1774" s="33" t="s">
        <v>138</v>
      </c>
      <c r="D1774" s="33"/>
      <c r="E1774" s="34" t="s">
        <v>691</v>
      </c>
      <c r="F1774" s="35">
        <f t="shared" ref="F1774:M1776" si="909">F1775</f>
        <v>10967.4</v>
      </c>
      <c r="G1774" s="35">
        <f t="shared" si="909"/>
        <v>10967.400000000001</v>
      </c>
      <c r="H1774" s="35">
        <f t="shared" si="909"/>
        <v>7916.5597500000003</v>
      </c>
      <c r="I1774" s="63">
        <f t="shared" si="909"/>
        <v>0</v>
      </c>
      <c r="J1774" s="63">
        <f t="shared" si="909"/>
        <v>0</v>
      </c>
      <c r="K1774" s="35">
        <f t="shared" si="909"/>
        <v>0</v>
      </c>
      <c r="L1774" s="35">
        <f t="shared" si="909"/>
        <v>0</v>
      </c>
      <c r="M1774" s="35">
        <f t="shared" si="909"/>
        <v>10966.48846</v>
      </c>
      <c r="N1774" s="78">
        <f t="shared" si="889"/>
        <v>99.991688640881151</v>
      </c>
    </row>
    <row r="1775" spans="1:14" ht="31.5" x14ac:dyDescent="0.25">
      <c r="A1775" s="33" t="s">
        <v>177</v>
      </c>
      <c r="B1775" s="33" t="s">
        <v>1414</v>
      </c>
      <c r="C1775" s="33" t="s">
        <v>170</v>
      </c>
      <c r="D1775" s="33"/>
      <c r="E1775" s="34" t="s">
        <v>715</v>
      </c>
      <c r="F1775" s="35">
        <f t="shared" si="909"/>
        <v>10967.4</v>
      </c>
      <c r="G1775" s="35">
        <f t="shared" si="909"/>
        <v>10967.400000000001</v>
      </c>
      <c r="H1775" s="35">
        <f t="shared" si="909"/>
        <v>7916.5597500000003</v>
      </c>
      <c r="I1775" s="63">
        <f t="shared" si="909"/>
        <v>0</v>
      </c>
      <c r="J1775" s="63">
        <f t="shared" si="909"/>
        <v>0</v>
      </c>
      <c r="K1775" s="35">
        <f t="shared" si="909"/>
        <v>0</v>
      </c>
      <c r="L1775" s="35">
        <f t="shared" si="909"/>
        <v>0</v>
      </c>
      <c r="M1775" s="35">
        <f t="shared" si="909"/>
        <v>10966.48846</v>
      </c>
      <c r="N1775" s="78">
        <f t="shared" si="889"/>
        <v>99.991688640881151</v>
      </c>
    </row>
    <row r="1776" spans="1:14" ht="31.5" x14ac:dyDescent="0.25">
      <c r="A1776" s="33" t="s">
        <v>177</v>
      </c>
      <c r="B1776" s="33" t="s">
        <v>1414</v>
      </c>
      <c r="C1776" s="33" t="s">
        <v>171</v>
      </c>
      <c r="D1776" s="33"/>
      <c r="E1776" s="34" t="s">
        <v>716</v>
      </c>
      <c r="F1776" s="35">
        <f t="shared" si="909"/>
        <v>10967.4</v>
      </c>
      <c r="G1776" s="35">
        <f t="shared" si="909"/>
        <v>10967.400000000001</v>
      </c>
      <c r="H1776" s="35">
        <f t="shared" si="909"/>
        <v>7916.5597500000003</v>
      </c>
      <c r="I1776" s="63">
        <f t="shared" si="909"/>
        <v>0</v>
      </c>
      <c r="J1776" s="63">
        <f t="shared" si="909"/>
        <v>0</v>
      </c>
      <c r="K1776" s="35">
        <f t="shared" si="909"/>
        <v>0</v>
      </c>
      <c r="L1776" s="35">
        <f t="shared" si="909"/>
        <v>0</v>
      </c>
      <c r="M1776" s="35">
        <f t="shared" si="909"/>
        <v>10966.48846</v>
      </c>
      <c r="N1776" s="78">
        <f t="shared" si="889"/>
        <v>99.991688640881151</v>
      </c>
    </row>
    <row r="1777" spans="1:14" ht="47.25" x14ac:dyDescent="0.25">
      <c r="A1777" s="33" t="s">
        <v>177</v>
      </c>
      <c r="B1777" s="33" t="s">
        <v>1414</v>
      </c>
      <c r="C1777" s="33" t="s">
        <v>169</v>
      </c>
      <c r="D1777" s="33"/>
      <c r="E1777" s="34" t="s">
        <v>589</v>
      </c>
      <c r="F1777" s="35">
        <f>F1778+F1780+F1782</f>
        <v>10967.4</v>
      </c>
      <c r="G1777" s="35">
        <f>G1778+G1780+G1782</f>
        <v>10967.400000000001</v>
      </c>
      <c r="H1777" s="35">
        <f t="shared" ref="H1777:M1777" si="910">H1778+H1780+H1782</f>
        <v>7916.5597500000003</v>
      </c>
      <c r="I1777" s="63">
        <f t="shared" si="910"/>
        <v>0</v>
      </c>
      <c r="J1777" s="63">
        <f t="shared" si="910"/>
        <v>0</v>
      </c>
      <c r="K1777" s="35">
        <f t="shared" si="910"/>
        <v>0</v>
      </c>
      <c r="L1777" s="35">
        <f t="shared" si="910"/>
        <v>0</v>
      </c>
      <c r="M1777" s="35">
        <f t="shared" si="910"/>
        <v>10966.48846</v>
      </c>
      <c r="N1777" s="78">
        <f t="shared" si="889"/>
        <v>99.991688640881151</v>
      </c>
    </row>
    <row r="1778" spans="1:14" ht="78.75" x14ac:dyDescent="0.25">
      <c r="A1778" s="33" t="s">
        <v>177</v>
      </c>
      <c r="B1778" s="33" t="s">
        <v>1414</v>
      </c>
      <c r="C1778" s="33" t="s">
        <v>169</v>
      </c>
      <c r="D1778" s="33" t="s">
        <v>1118</v>
      </c>
      <c r="E1778" s="34" t="s">
        <v>539</v>
      </c>
      <c r="F1778" s="35">
        <f t="shared" ref="F1778:M1778" si="911">F1779</f>
        <v>8427.2999999999993</v>
      </c>
      <c r="G1778" s="35">
        <f t="shared" si="911"/>
        <v>8695.4852800000008</v>
      </c>
      <c r="H1778" s="35">
        <f t="shared" si="911"/>
        <v>6108.83</v>
      </c>
      <c r="I1778" s="63">
        <f t="shared" si="911"/>
        <v>0</v>
      </c>
      <c r="J1778" s="63">
        <f t="shared" si="911"/>
        <v>0</v>
      </c>
      <c r="K1778" s="35">
        <f t="shared" si="911"/>
        <v>0</v>
      </c>
      <c r="L1778" s="35">
        <f t="shared" si="911"/>
        <v>0</v>
      </c>
      <c r="M1778" s="35">
        <f t="shared" si="911"/>
        <v>8695.0529399999996</v>
      </c>
      <c r="N1778" s="78">
        <f t="shared" si="889"/>
        <v>99.995027994573277</v>
      </c>
    </row>
    <row r="1779" spans="1:14" ht="17.25" customHeight="1" x14ac:dyDescent="0.25">
      <c r="A1779" s="33" t="s">
        <v>177</v>
      </c>
      <c r="B1779" s="33" t="s">
        <v>1414</v>
      </c>
      <c r="C1779" s="33" t="s">
        <v>169</v>
      </c>
      <c r="D1779" s="33" t="s">
        <v>1119</v>
      </c>
      <c r="E1779" s="34" t="s">
        <v>540</v>
      </c>
      <c r="F1779" s="35">
        <f>8214.9+212.4</f>
        <v>8427.2999999999993</v>
      </c>
      <c r="G1779" s="35">
        <v>8695.4852800000008</v>
      </c>
      <c r="H1779" s="35">
        <v>6108.83</v>
      </c>
      <c r="I1779" s="63">
        <v>0</v>
      </c>
      <c r="J1779" s="63">
        <v>0</v>
      </c>
      <c r="K1779" s="35">
        <v>0</v>
      </c>
      <c r="L1779" s="35">
        <v>0</v>
      </c>
      <c r="M1779" s="35">
        <v>8695.0529399999996</v>
      </c>
      <c r="N1779" s="78">
        <f t="shared" si="889"/>
        <v>99.995027994573277</v>
      </c>
    </row>
    <row r="1780" spans="1:14" ht="31.5" x14ac:dyDescent="0.25">
      <c r="A1780" s="33" t="s">
        <v>177</v>
      </c>
      <c r="B1780" s="33" t="s">
        <v>1414</v>
      </c>
      <c r="C1780" s="33" t="s">
        <v>169</v>
      </c>
      <c r="D1780" s="33" t="s">
        <v>1111</v>
      </c>
      <c r="E1780" s="34" t="s">
        <v>542</v>
      </c>
      <c r="F1780" s="35">
        <f t="shared" ref="F1780:M1780" si="912">F1781</f>
        <v>2534.6999999999998</v>
      </c>
      <c r="G1780" s="35">
        <f t="shared" si="912"/>
        <v>2264.1807199999998</v>
      </c>
      <c r="H1780" s="35">
        <f t="shared" si="912"/>
        <v>1801.1297500000001</v>
      </c>
      <c r="I1780" s="63">
        <f t="shared" si="912"/>
        <v>0</v>
      </c>
      <c r="J1780" s="63">
        <f t="shared" si="912"/>
        <v>0</v>
      </c>
      <c r="K1780" s="35">
        <f t="shared" si="912"/>
        <v>0</v>
      </c>
      <c r="L1780" s="35">
        <f t="shared" si="912"/>
        <v>0</v>
      </c>
      <c r="M1780" s="35">
        <f t="shared" si="912"/>
        <v>2263.7015200000001</v>
      </c>
      <c r="N1780" s="78">
        <f t="shared" si="889"/>
        <v>99.978835611673261</v>
      </c>
    </row>
    <row r="1781" spans="1:14" ht="31.5" x14ac:dyDescent="0.25">
      <c r="A1781" s="33" t="s">
        <v>177</v>
      </c>
      <c r="B1781" s="33" t="s">
        <v>1414</v>
      </c>
      <c r="C1781" s="33" t="s">
        <v>169</v>
      </c>
      <c r="D1781" s="33" t="s">
        <v>1112</v>
      </c>
      <c r="E1781" s="34" t="s">
        <v>543</v>
      </c>
      <c r="F1781" s="35">
        <v>2534.6999999999998</v>
      </c>
      <c r="G1781" s="35">
        <v>2264.1807199999998</v>
      </c>
      <c r="H1781" s="35">
        <v>1801.1297500000001</v>
      </c>
      <c r="I1781" s="63">
        <v>0</v>
      </c>
      <c r="J1781" s="63">
        <v>0</v>
      </c>
      <c r="K1781" s="35">
        <v>0</v>
      </c>
      <c r="L1781" s="35">
        <v>0</v>
      </c>
      <c r="M1781" s="35">
        <v>2263.7015200000001</v>
      </c>
      <c r="N1781" s="78">
        <f t="shared" si="889"/>
        <v>99.978835611673261</v>
      </c>
    </row>
    <row r="1782" spans="1:14" x14ac:dyDescent="0.25">
      <c r="A1782" s="33" t="s">
        <v>177</v>
      </c>
      <c r="B1782" s="33" t="s">
        <v>1414</v>
      </c>
      <c r="C1782" s="33" t="s">
        <v>169</v>
      </c>
      <c r="D1782" s="33" t="s">
        <v>1113</v>
      </c>
      <c r="E1782" s="34" t="s">
        <v>558</v>
      </c>
      <c r="F1782" s="35">
        <f t="shared" ref="F1782:M1782" si="913">F1783</f>
        <v>5.4</v>
      </c>
      <c r="G1782" s="35">
        <f t="shared" si="913"/>
        <v>7.734</v>
      </c>
      <c r="H1782" s="35">
        <f t="shared" si="913"/>
        <v>6.6</v>
      </c>
      <c r="I1782" s="63">
        <f t="shared" si="913"/>
        <v>0</v>
      </c>
      <c r="J1782" s="63">
        <f t="shared" si="913"/>
        <v>0</v>
      </c>
      <c r="K1782" s="35">
        <f t="shared" si="913"/>
        <v>0</v>
      </c>
      <c r="L1782" s="35">
        <f t="shared" si="913"/>
        <v>0</v>
      </c>
      <c r="M1782" s="35">
        <f t="shared" si="913"/>
        <v>7.734</v>
      </c>
      <c r="N1782" s="78">
        <f t="shared" si="889"/>
        <v>100</v>
      </c>
    </row>
    <row r="1783" spans="1:14" x14ac:dyDescent="0.25">
      <c r="A1783" s="33" t="s">
        <v>177</v>
      </c>
      <c r="B1783" s="33" t="s">
        <v>1414</v>
      </c>
      <c r="C1783" s="33" t="s">
        <v>169</v>
      </c>
      <c r="D1783" s="33" t="s">
        <v>1120</v>
      </c>
      <c r="E1783" s="34" t="s">
        <v>561</v>
      </c>
      <c r="F1783" s="35">
        <v>5.4</v>
      </c>
      <c r="G1783" s="35">
        <v>7.734</v>
      </c>
      <c r="H1783" s="35">
        <v>6.6</v>
      </c>
      <c r="I1783" s="63">
        <v>0</v>
      </c>
      <c r="J1783" s="63">
        <v>0</v>
      </c>
      <c r="K1783" s="35">
        <v>0</v>
      </c>
      <c r="L1783" s="35">
        <v>0</v>
      </c>
      <c r="M1783" s="35">
        <v>7.734</v>
      </c>
      <c r="N1783" s="78">
        <f t="shared" si="889"/>
        <v>100</v>
      </c>
    </row>
    <row r="1784" spans="1:14" ht="31.5" x14ac:dyDescent="0.25">
      <c r="A1784" s="33" t="s">
        <v>177</v>
      </c>
      <c r="B1784" s="33" t="s">
        <v>1414</v>
      </c>
      <c r="C1784" s="33" t="s">
        <v>1122</v>
      </c>
      <c r="D1784" s="33"/>
      <c r="E1784" s="34" t="s">
        <v>1885</v>
      </c>
      <c r="F1784" s="35">
        <f t="shared" ref="F1784:M1787" si="914">F1785</f>
        <v>32</v>
      </c>
      <c r="G1784" s="35">
        <f t="shared" si="914"/>
        <v>32</v>
      </c>
      <c r="H1784" s="35">
        <f t="shared" si="914"/>
        <v>32</v>
      </c>
      <c r="I1784" s="63">
        <f t="shared" si="914"/>
        <v>0</v>
      </c>
      <c r="J1784" s="63">
        <f t="shared" si="914"/>
        <v>0</v>
      </c>
      <c r="K1784" s="35">
        <f t="shared" si="914"/>
        <v>0</v>
      </c>
      <c r="L1784" s="35">
        <f t="shared" si="914"/>
        <v>0</v>
      </c>
      <c r="M1784" s="35">
        <f t="shared" si="914"/>
        <v>32</v>
      </c>
      <c r="N1784" s="78">
        <f t="shared" si="889"/>
        <v>100</v>
      </c>
    </row>
    <row r="1785" spans="1:14" x14ac:dyDescent="0.25">
      <c r="A1785" s="33" t="s">
        <v>177</v>
      </c>
      <c r="B1785" s="33" t="s">
        <v>1414</v>
      </c>
      <c r="C1785" s="33" t="s">
        <v>1143</v>
      </c>
      <c r="D1785" s="33"/>
      <c r="E1785" s="34" t="s">
        <v>1270</v>
      </c>
      <c r="F1785" s="35">
        <f t="shared" si="914"/>
        <v>32</v>
      </c>
      <c r="G1785" s="35">
        <f t="shared" si="914"/>
        <v>32</v>
      </c>
      <c r="H1785" s="35">
        <f t="shared" si="914"/>
        <v>32</v>
      </c>
      <c r="I1785" s="63">
        <f t="shared" si="914"/>
        <v>0</v>
      </c>
      <c r="J1785" s="63">
        <f t="shared" si="914"/>
        <v>0</v>
      </c>
      <c r="K1785" s="35">
        <f t="shared" si="914"/>
        <v>0</v>
      </c>
      <c r="L1785" s="35">
        <f t="shared" si="914"/>
        <v>0</v>
      </c>
      <c r="M1785" s="35">
        <f t="shared" si="914"/>
        <v>32</v>
      </c>
      <c r="N1785" s="78">
        <f t="shared" si="889"/>
        <v>100</v>
      </c>
    </row>
    <row r="1786" spans="1:14" x14ac:dyDescent="0.25">
      <c r="A1786" s="33" t="s">
        <v>177</v>
      </c>
      <c r="B1786" s="33" t="s">
        <v>1414</v>
      </c>
      <c r="C1786" s="33" t="s">
        <v>1349</v>
      </c>
      <c r="D1786" s="33"/>
      <c r="E1786" s="34" t="s">
        <v>1350</v>
      </c>
      <c r="F1786" s="35">
        <f t="shared" si="914"/>
        <v>32</v>
      </c>
      <c r="G1786" s="35">
        <f t="shared" si="914"/>
        <v>32</v>
      </c>
      <c r="H1786" s="35">
        <f t="shared" si="914"/>
        <v>32</v>
      </c>
      <c r="I1786" s="63">
        <f t="shared" si="914"/>
        <v>0</v>
      </c>
      <c r="J1786" s="63">
        <f t="shared" si="914"/>
        <v>0</v>
      </c>
      <c r="K1786" s="35">
        <f t="shared" si="914"/>
        <v>0</v>
      </c>
      <c r="L1786" s="35">
        <f t="shared" si="914"/>
        <v>0</v>
      </c>
      <c r="M1786" s="35">
        <f t="shared" si="914"/>
        <v>32</v>
      </c>
      <c r="N1786" s="78">
        <f t="shared" si="889"/>
        <v>100</v>
      </c>
    </row>
    <row r="1787" spans="1:14" ht="31.5" x14ac:dyDescent="0.25">
      <c r="A1787" s="33" t="s">
        <v>177</v>
      </c>
      <c r="B1787" s="33" t="s">
        <v>1414</v>
      </c>
      <c r="C1787" s="33" t="s">
        <v>1349</v>
      </c>
      <c r="D1787" s="33" t="s">
        <v>1111</v>
      </c>
      <c r="E1787" s="34" t="s">
        <v>542</v>
      </c>
      <c r="F1787" s="35">
        <f t="shared" si="914"/>
        <v>32</v>
      </c>
      <c r="G1787" s="35">
        <f t="shared" si="914"/>
        <v>32</v>
      </c>
      <c r="H1787" s="35">
        <f t="shared" si="914"/>
        <v>32</v>
      </c>
      <c r="I1787" s="63">
        <f t="shared" si="914"/>
        <v>0</v>
      </c>
      <c r="J1787" s="63">
        <f t="shared" si="914"/>
        <v>0</v>
      </c>
      <c r="K1787" s="35">
        <f t="shared" si="914"/>
        <v>0</v>
      </c>
      <c r="L1787" s="35">
        <f t="shared" si="914"/>
        <v>0</v>
      </c>
      <c r="M1787" s="35">
        <f t="shared" si="914"/>
        <v>32</v>
      </c>
      <c r="N1787" s="78">
        <f t="shared" si="889"/>
        <v>100</v>
      </c>
    </row>
    <row r="1788" spans="1:14" ht="31.5" x14ac:dyDescent="0.25">
      <c r="A1788" s="33" t="s">
        <v>177</v>
      </c>
      <c r="B1788" s="33" t="s">
        <v>1414</v>
      </c>
      <c r="C1788" s="33" t="s">
        <v>1349</v>
      </c>
      <c r="D1788" s="33" t="s">
        <v>1112</v>
      </c>
      <c r="E1788" s="34" t="s">
        <v>543</v>
      </c>
      <c r="F1788" s="35">
        <v>32</v>
      </c>
      <c r="G1788" s="35">
        <v>32</v>
      </c>
      <c r="H1788" s="35">
        <v>32</v>
      </c>
      <c r="I1788" s="63">
        <v>0</v>
      </c>
      <c r="J1788" s="63">
        <v>0</v>
      </c>
      <c r="K1788" s="35">
        <v>0</v>
      </c>
      <c r="L1788" s="35">
        <v>0</v>
      </c>
      <c r="M1788" s="35">
        <v>32</v>
      </c>
      <c r="N1788" s="78">
        <f t="shared" si="889"/>
        <v>100</v>
      </c>
    </row>
    <row r="1789" spans="1:14" ht="47.25" x14ac:dyDescent="0.25">
      <c r="A1789" s="33" t="s">
        <v>177</v>
      </c>
      <c r="B1789" s="33" t="s">
        <v>1414</v>
      </c>
      <c r="C1789" s="33" t="s">
        <v>1139</v>
      </c>
      <c r="D1789" s="33"/>
      <c r="E1789" s="34" t="s">
        <v>1211</v>
      </c>
      <c r="F1789" s="35">
        <f>F1790</f>
        <v>0</v>
      </c>
      <c r="G1789" s="35">
        <f t="shared" ref="G1789:G1792" si="915">G1790</f>
        <v>588.57835</v>
      </c>
      <c r="H1789" s="35">
        <f t="shared" ref="H1789:M1792" si="916">H1790</f>
        <v>345.7996</v>
      </c>
      <c r="I1789" s="63">
        <f t="shared" si="916"/>
        <v>0</v>
      </c>
      <c r="J1789" s="63">
        <f t="shared" si="916"/>
        <v>0</v>
      </c>
      <c r="K1789" s="35">
        <f t="shared" si="916"/>
        <v>0</v>
      </c>
      <c r="L1789" s="35">
        <f t="shared" si="916"/>
        <v>0</v>
      </c>
      <c r="M1789" s="35">
        <f t="shared" si="916"/>
        <v>588.57835</v>
      </c>
      <c r="N1789" s="78">
        <f t="shared" si="889"/>
        <v>100</v>
      </c>
    </row>
    <row r="1790" spans="1:14" ht="31.5" x14ac:dyDescent="0.25">
      <c r="A1790" s="33" t="s">
        <v>177</v>
      </c>
      <c r="B1790" s="33" t="s">
        <v>1414</v>
      </c>
      <c r="C1790" s="33" t="s">
        <v>1146</v>
      </c>
      <c r="D1790" s="33"/>
      <c r="E1790" s="34" t="s">
        <v>1212</v>
      </c>
      <c r="F1790" s="35">
        <f>F1791</f>
        <v>0</v>
      </c>
      <c r="G1790" s="35">
        <f t="shared" si="915"/>
        <v>588.57835</v>
      </c>
      <c r="H1790" s="35">
        <f t="shared" si="916"/>
        <v>345.7996</v>
      </c>
      <c r="I1790" s="63">
        <f t="shared" si="916"/>
        <v>0</v>
      </c>
      <c r="J1790" s="63">
        <f t="shared" si="916"/>
        <v>0</v>
      </c>
      <c r="K1790" s="35">
        <f t="shared" si="916"/>
        <v>0</v>
      </c>
      <c r="L1790" s="35">
        <f t="shared" si="916"/>
        <v>0</v>
      </c>
      <c r="M1790" s="35">
        <f t="shared" si="916"/>
        <v>588.57835</v>
      </c>
      <c r="N1790" s="78">
        <f t="shared" si="889"/>
        <v>100</v>
      </c>
    </row>
    <row r="1791" spans="1:14" ht="31.5" x14ac:dyDescent="0.25">
      <c r="A1791" s="33" t="s">
        <v>177</v>
      </c>
      <c r="B1791" s="33" t="s">
        <v>1414</v>
      </c>
      <c r="C1791" s="33" t="s">
        <v>1147</v>
      </c>
      <c r="D1791" s="33"/>
      <c r="E1791" s="34" t="s">
        <v>1213</v>
      </c>
      <c r="F1791" s="35">
        <f>F1792</f>
        <v>0</v>
      </c>
      <c r="G1791" s="35">
        <f t="shared" si="915"/>
        <v>588.57835</v>
      </c>
      <c r="H1791" s="35">
        <f t="shared" si="916"/>
        <v>345.7996</v>
      </c>
      <c r="I1791" s="63">
        <f t="shared" si="916"/>
        <v>0</v>
      </c>
      <c r="J1791" s="63">
        <f t="shared" si="916"/>
        <v>0</v>
      </c>
      <c r="K1791" s="35">
        <f t="shared" si="916"/>
        <v>0</v>
      </c>
      <c r="L1791" s="35">
        <f t="shared" si="916"/>
        <v>0</v>
      </c>
      <c r="M1791" s="35">
        <f t="shared" si="916"/>
        <v>588.57835</v>
      </c>
      <c r="N1791" s="78">
        <f t="shared" si="889"/>
        <v>100</v>
      </c>
    </row>
    <row r="1792" spans="1:14" x14ac:dyDescent="0.25">
      <c r="A1792" s="33" t="s">
        <v>177</v>
      </c>
      <c r="B1792" s="33" t="s">
        <v>1414</v>
      </c>
      <c r="C1792" s="33" t="s">
        <v>1147</v>
      </c>
      <c r="D1792" s="33" t="s">
        <v>1113</v>
      </c>
      <c r="E1792" s="34" t="s">
        <v>558</v>
      </c>
      <c r="F1792" s="35">
        <f>F1793</f>
        <v>0</v>
      </c>
      <c r="G1792" s="35">
        <f t="shared" si="915"/>
        <v>588.57835</v>
      </c>
      <c r="H1792" s="35">
        <f t="shared" si="916"/>
        <v>345.7996</v>
      </c>
      <c r="I1792" s="63">
        <f t="shared" si="916"/>
        <v>0</v>
      </c>
      <c r="J1792" s="63">
        <f t="shared" si="916"/>
        <v>0</v>
      </c>
      <c r="K1792" s="35">
        <f t="shared" si="916"/>
        <v>0</v>
      </c>
      <c r="L1792" s="35">
        <f t="shared" si="916"/>
        <v>0</v>
      </c>
      <c r="M1792" s="35">
        <f t="shared" si="916"/>
        <v>588.57835</v>
      </c>
      <c r="N1792" s="78">
        <f t="shared" si="889"/>
        <v>100</v>
      </c>
    </row>
    <row r="1793" spans="1:14" x14ac:dyDescent="0.25">
      <c r="A1793" s="33" t="s">
        <v>177</v>
      </c>
      <c r="B1793" s="33" t="s">
        <v>1414</v>
      </c>
      <c r="C1793" s="33" t="s">
        <v>1147</v>
      </c>
      <c r="D1793" s="33" t="s">
        <v>1114</v>
      </c>
      <c r="E1793" s="34" t="s">
        <v>560</v>
      </c>
      <c r="F1793" s="35">
        <v>0</v>
      </c>
      <c r="G1793" s="35">
        <v>588.57835</v>
      </c>
      <c r="H1793" s="35">
        <v>345.7996</v>
      </c>
      <c r="I1793" s="63">
        <v>0</v>
      </c>
      <c r="J1793" s="63">
        <v>0</v>
      </c>
      <c r="K1793" s="35">
        <v>0</v>
      </c>
      <c r="L1793" s="35">
        <v>0</v>
      </c>
      <c r="M1793" s="35">
        <v>588.57835</v>
      </c>
      <c r="N1793" s="78">
        <f t="shared" si="889"/>
        <v>100</v>
      </c>
    </row>
    <row r="1794" spans="1:14" s="22" customFormat="1" x14ac:dyDescent="0.25">
      <c r="A1794" s="25" t="s">
        <v>177</v>
      </c>
      <c r="B1794" s="25" t="s">
        <v>1137</v>
      </c>
      <c r="C1794" s="25"/>
      <c r="D1794" s="25"/>
      <c r="E1794" s="26" t="s">
        <v>502</v>
      </c>
      <c r="F1794" s="27">
        <f t="shared" ref="F1794:M1796" si="917">F1795</f>
        <v>3361.8969999999999</v>
      </c>
      <c r="G1794" s="27">
        <f t="shared" si="917"/>
        <v>2686.337</v>
      </c>
      <c r="H1794" s="27">
        <f t="shared" si="917"/>
        <v>2034.9870599999999</v>
      </c>
      <c r="I1794" s="61">
        <f t="shared" si="917"/>
        <v>0</v>
      </c>
      <c r="J1794" s="61">
        <f t="shared" si="917"/>
        <v>0</v>
      </c>
      <c r="K1794" s="27">
        <f t="shared" si="917"/>
        <v>0</v>
      </c>
      <c r="L1794" s="27">
        <f t="shared" si="917"/>
        <v>0</v>
      </c>
      <c r="M1794" s="27">
        <f t="shared" si="917"/>
        <v>2686.3270199999997</v>
      </c>
      <c r="N1794" s="78">
        <f t="shared" si="889"/>
        <v>99.999628490394159</v>
      </c>
    </row>
    <row r="1795" spans="1:14" s="32" customFormat="1" ht="31.5" x14ac:dyDescent="0.25">
      <c r="A1795" s="29" t="s">
        <v>177</v>
      </c>
      <c r="B1795" s="29" t="s">
        <v>1393</v>
      </c>
      <c r="C1795" s="29"/>
      <c r="D1795" s="29"/>
      <c r="E1795" s="30" t="s">
        <v>526</v>
      </c>
      <c r="F1795" s="31">
        <f>F1796+F1810</f>
        <v>3361.8969999999999</v>
      </c>
      <c r="G1795" s="31">
        <f t="shared" ref="G1795" si="918">G1796+G1810</f>
        <v>2686.337</v>
      </c>
      <c r="H1795" s="31">
        <f t="shared" ref="H1795:M1795" si="919">H1796+H1810</f>
        <v>2034.9870599999999</v>
      </c>
      <c r="I1795" s="62">
        <f t="shared" si="919"/>
        <v>0</v>
      </c>
      <c r="J1795" s="62">
        <f t="shared" si="919"/>
        <v>0</v>
      </c>
      <c r="K1795" s="31">
        <f t="shared" si="919"/>
        <v>0</v>
      </c>
      <c r="L1795" s="31">
        <f t="shared" si="919"/>
        <v>0</v>
      </c>
      <c r="M1795" s="31">
        <f t="shared" si="919"/>
        <v>2686.3270199999997</v>
      </c>
      <c r="N1795" s="79">
        <f t="shared" si="889"/>
        <v>99.999628490394159</v>
      </c>
    </row>
    <row r="1796" spans="1:14" ht="31.5" x14ac:dyDescent="0.25">
      <c r="A1796" s="33" t="s">
        <v>177</v>
      </c>
      <c r="B1796" s="33" t="s">
        <v>1393</v>
      </c>
      <c r="C1796" s="33" t="s">
        <v>1172</v>
      </c>
      <c r="D1796" s="33"/>
      <c r="E1796" s="34" t="s">
        <v>769</v>
      </c>
      <c r="F1796" s="35">
        <f t="shared" si="917"/>
        <v>2611.337</v>
      </c>
      <c r="G1796" s="35">
        <f t="shared" si="917"/>
        <v>2686.337</v>
      </c>
      <c r="H1796" s="35">
        <f t="shared" si="917"/>
        <v>2034.9870599999999</v>
      </c>
      <c r="I1796" s="63">
        <f t="shared" si="917"/>
        <v>0</v>
      </c>
      <c r="J1796" s="63">
        <f t="shared" si="917"/>
        <v>0</v>
      </c>
      <c r="K1796" s="35">
        <f t="shared" si="917"/>
        <v>0</v>
      </c>
      <c r="L1796" s="35">
        <f t="shared" si="917"/>
        <v>0</v>
      </c>
      <c r="M1796" s="35">
        <f t="shared" si="917"/>
        <v>2686.3270199999997</v>
      </c>
      <c r="N1796" s="78">
        <f t="shared" si="889"/>
        <v>99.999628490394159</v>
      </c>
    </row>
    <row r="1797" spans="1:14" ht="31.5" x14ac:dyDescent="0.25">
      <c r="A1797" s="33" t="s">
        <v>177</v>
      </c>
      <c r="B1797" s="33" t="s">
        <v>1393</v>
      </c>
      <c r="C1797" s="33" t="s">
        <v>6</v>
      </c>
      <c r="D1797" s="33"/>
      <c r="E1797" s="34" t="s">
        <v>770</v>
      </c>
      <c r="F1797" s="35">
        <f>F1798+F1806</f>
        <v>2611.337</v>
      </c>
      <c r="G1797" s="35">
        <f>G1798+G1806+G1802</f>
        <v>2686.337</v>
      </c>
      <c r="H1797" s="35">
        <f t="shared" ref="H1797:M1797" si="920">H1798+H1806+H1802</f>
        <v>2034.9870599999999</v>
      </c>
      <c r="I1797" s="63">
        <f t="shared" si="920"/>
        <v>0</v>
      </c>
      <c r="J1797" s="63">
        <f t="shared" si="920"/>
        <v>0</v>
      </c>
      <c r="K1797" s="35">
        <f t="shared" si="920"/>
        <v>0</v>
      </c>
      <c r="L1797" s="35">
        <f t="shared" si="920"/>
        <v>0</v>
      </c>
      <c r="M1797" s="35">
        <f t="shared" si="920"/>
        <v>2686.3270199999997</v>
      </c>
      <c r="N1797" s="78">
        <f t="shared" si="889"/>
        <v>99.999628490394159</v>
      </c>
    </row>
    <row r="1798" spans="1:14" ht="47.25" x14ac:dyDescent="0.25">
      <c r="A1798" s="33" t="s">
        <v>177</v>
      </c>
      <c r="B1798" s="33" t="s">
        <v>1393</v>
      </c>
      <c r="C1798" s="33" t="s">
        <v>7</v>
      </c>
      <c r="D1798" s="33"/>
      <c r="E1798" s="34" t="s">
        <v>771</v>
      </c>
      <c r="F1798" s="35">
        <f t="shared" ref="F1798:M1800" si="921">F1799</f>
        <v>1947</v>
      </c>
      <c r="G1798" s="35">
        <f t="shared" si="921"/>
        <v>1947</v>
      </c>
      <c r="H1798" s="35">
        <f t="shared" si="921"/>
        <v>1627.8185599999999</v>
      </c>
      <c r="I1798" s="63">
        <f t="shared" si="921"/>
        <v>0</v>
      </c>
      <c r="J1798" s="63">
        <f t="shared" si="921"/>
        <v>0</v>
      </c>
      <c r="K1798" s="35">
        <f t="shared" si="921"/>
        <v>0</v>
      </c>
      <c r="L1798" s="35">
        <f t="shared" si="921"/>
        <v>0</v>
      </c>
      <c r="M1798" s="35">
        <f t="shared" si="921"/>
        <v>1946.99344</v>
      </c>
      <c r="N1798" s="78">
        <f t="shared" si="889"/>
        <v>99.999663071391893</v>
      </c>
    </row>
    <row r="1799" spans="1:14" ht="31.5" x14ac:dyDescent="0.25">
      <c r="A1799" s="33" t="s">
        <v>177</v>
      </c>
      <c r="B1799" s="33" t="s">
        <v>1393</v>
      </c>
      <c r="C1799" s="33" t="s">
        <v>12</v>
      </c>
      <c r="D1799" s="33"/>
      <c r="E1799" s="34" t="s">
        <v>772</v>
      </c>
      <c r="F1799" s="35">
        <f t="shared" si="921"/>
        <v>1947</v>
      </c>
      <c r="G1799" s="35">
        <f t="shared" si="921"/>
        <v>1947</v>
      </c>
      <c r="H1799" s="35">
        <f t="shared" si="921"/>
        <v>1627.8185599999999</v>
      </c>
      <c r="I1799" s="63">
        <f t="shared" si="921"/>
        <v>0</v>
      </c>
      <c r="J1799" s="63">
        <f t="shared" si="921"/>
        <v>0</v>
      </c>
      <c r="K1799" s="35">
        <f t="shared" si="921"/>
        <v>0</v>
      </c>
      <c r="L1799" s="35">
        <f t="shared" si="921"/>
        <v>0</v>
      </c>
      <c r="M1799" s="35">
        <f t="shared" si="921"/>
        <v>1946.99344</v>
      </c>
      <c r="N1799" s="78">
        <f t="shared" si="889"/>
        <v>99.999663071391893</v>
      </c>
    </row>
    <row r="1800" spans="1:14" ht="31.5" x14ac:dyDescent="0.25">
      <c r="A1800" s="33" t="s">
        <v>177</v>
      </c>
      <c r="B1800" s="33" t="s">
        <v>1393</v>
      </c>
      <c r="C1800" s="33" t="s">
        <v>12</v>
      </c>
      <c r="D1800" s="33" t="s">
        <v>1111</v>
      </c>
      <c r="E1800" s="34" t="s">
        <v>542</v>
      </c>
      <c r="F1800" s="35">
        <f t="shared" si="921"/>
        <v>1947</v>
      </c>
      <c r="G1800" s="35">
        <f t="shared" si="921"/>
        <v>1947</v>
      </c>
      <c r="H1800" s="35">
        <f t="shared" si="921"/>
        <v>1627.8185599999999</v>
      </c>
      <c r="I1800" s="63">
        <f t="shared" si="921"/>
        <v>0</v>
      </c>
      <c r="J1800" s="63">
        <f t="shared" si="921"/>
        <v>0</v>
      </c>
      <c r="K1800" s="35">
        <f t="shared" si="921"/>
        <v>0</v>
      </c>
      <c r="L1800" s="35">
        <f t="shared" si="921"/>
        <v>0</v>
      </c>
      <c r="M1800" s="35">
        <f t="shared" si="921"/>
        <v>1946.99344</v>
      </c>
      <c r="N1800" s="78">
        <f t="shared" si="889"/>
        <v>99.999663071391893</v>
      </c>
    </row>
    <row r="1801" spans="1:14" ht="31.5" x14ac:dyDescent="0.25">
      <c r="A1801" s="33" t="s">
        <v>177</v>
      </c>
      <c r="B1801" s="33" t="s">
        <v>1393</v>
      </c>
      <c r="C1801" s="33" t="s">
        <v>12</v>
      </c>
      <c r="D1801" s="33" t="s">
        <v>1112</v>
      </c>
      <c r="E1801" s="34" t="s">
        <v>543</v>
      </c>
      <c r="F1801" s="35">
        <v>1947</v>
      </c>
      <c r="G1801" s="35">
        <v>1947</v>
      </c>
      <c r="H1801" s="35">
        <v>1627.8185599999999</v>
      </c>
      <c r="I1801" s="63">
        <v>0</v>
      </c>
      <c r="J1801" s="63">
        <v>0</v>
      </c>
      <c r="K1801" s="35">
        <v>0</v>
      </c>
      <c r="L1801" s="35">
        <v>0</v>
      </c>
      <c r="M1801" s="35">
        <v>1946.99344</v>
      </c>
      <c r="N1801" s="78">
        <f t="shared" si="889"/>
        <v>99.999663071391893</v>
      </c>
    </row>
    <row r="1802" spans="1:14" ht="31.5" x14ac:dyDescent="0.25">
      <c r="A1802" s="33" t="s">
        <v>177</v>
      </c>
      <c r="B1802" s="33" t="s">
        <v>1393</v>
      </c>
      <c r="C1802" s="33" t="s">
        <v>20</v>
      </c>
      <c r="D1802" s="33"/>
      <c r="E1802" s="34" t="s">
        <v>1509</v>
      </c>
      <c r="F1802" s="35">
        <v>0</v>
      </c>
      <c r="G1802" s="35">
        <f>G1803</f>
        <v>75</v>
      </c>
      <c r="H1802" s="35">
        <f t="shared" ref="H1802:M1804" si="922">H1803</f>
        <v>75</v>
      </c>
      <c r="I1802" s="63">
        <f t="shared" si="922"/>
        <v>0</v>
      </c>
      <c r="J1802" s="63">
        <f t="shared" si="922"/>
        <v>0</v>
      </c>
      <c r="K1802" s="35">
        <f t="shared" si="922"/>
        <v>0</v>
      </c>
      <c r="L1802" s="35">
        <f t="shared" si="922"/>
        <v>0</v>
      </c>
      <c r="M1802" s="35">
        <f t="shared" si="922"/>
        <v>75</v>
      </c>
      <c r="N1802" s="78">
        <f t="shared" ref="N1802:N1865" si="923">M1802/G1802*100</f>
        <v>100</v>
      </c>
    </row>
    <row r="1803" spans="1:14" ht="31.5" x14ac:dyDescent="0.25">
      <c r="A1803" s="33" t="s">
        <v>177</v>
      </c>
      <c r="B1803" s="33" t="s">
        <v>1393</v>
      </c>
      <c r="C1803" s="33" t="s">
        <v>16</v>
      </c>
      <c r="D1803" s="33"/>
      <c r="E1803" s="34" t="s">
        <v>779</v>
      </c>
      <c r="F1803" s="35">
        <v>0</v>
      </c>
      <c r="G1803" s="35">
        <f>G1804</f>
        <v>75</v>
      </c>
      <c r="H1803" s="35">
        <f t="shared" si="922"/>
        <v>75</v>
      </c>
      <c r="I1803" s="63">
        <f t="shared" si="922"/>
        <v>0</v>
      </c>
      <c r="J1803" s="63">
        <f t="shared" si="922"/>
        <v>0</v>
      </c>
      <c r="K1803" s="35">
        <f t="shared" si="922"/>
        <v>0</v>
      </c>
      <c r="L1803" s="35">
        <f t="shared" si="922"/>
        <v>0</v>
      </c>
      <c r="M1803" s="35">
        <f t="shared" si="922"/>
        <v>75</v>
      </c>
      <c r="N1803" s="78">
        <f t="shared" si="923"/>
        <v>100</v>
      </c>
    </row>
    <row r="1804" spans="1:14" ht="31.5" x14ac:dyDescent="0.25">
      <c r="A1804" s="33" t="s">
        <v>177</v>
      </c>
      <c r="B1804" s="33" t="s">
        <v>1393</v>
      </c>
      <c r="C1804" s="33" t="s">
        <v>16</v>
      </c>
      <c r="D1804" s="33" t="s">
        <v>1111</v>
      </c>
      <c r="E1804" s="34" t="s">
        <v>542</v>
      </c>
      <c r="F1804" s="35">
        <v>0</v>
      </c>
      <c r="G1804" s="35">
        <f>G1805</f>
        <v>75</v>
      </c>
      <c r="H1804" s="35">
        <f t="shared" si="922"/>
        <v>75</v>
      </c>
      <c r="I1804" s="63">
        <f t="shared" si="922"/>
        <v>0</v>
      </c>
      <c r="J1804" s="63">
        <f t="shared" si="922"/>
        <v>0</v>
      </c>
      <c r="K1804" s="35">
        <f t="shared" si="922"/>
        <v>0</v>
      </c>
      <c r="L1804" s="35">
        <f t="shared" si="922"/>
        <v>0</v>
      </c>
      <c r="M1804" s="35">
        <f t="shared" si="922"/>
        <v>75</v>
      </c>
      <c r="N1804" s="78">
        <f t="shared" si="923"/>
        <v>100</v>
      </c>
    </row>
    <row r="1805" spans="1:14" ht="31.5" x14ac:dyDescent="0.25">
      <c r="A1805" s="33" t="s">
        <v>177</v>
      </c>
      <c r="B1805" s="33" t="s">
        <v>1393</v>
      </c>
      <c r="C1805" s="33" t="s">
        <v>16</v>
      </c>
      <c r="D1805" s="33" t="s">
        <v>1112</v>
      </c>
      <c r="E1805" s="34" t="s">
        <v>543</v>
      </c>
      <c r="F1805" s="35">
        <v>0</v>
      </c>
      <c r="G1805" s="35">
        <v>75</v>
      </c>
      <c r="H1805" s="35">
        <v>75</v>
      </c>
      <c r="I1805" s="63">
        <v>0</v>
      </c>
      <c r="J1805" s="63">
        <v>0</v>
      </c>
      <c r="K1805" s="35">
        <v>0</v>
      </c>
      <c r="L1805" s="35">
        <v>0</v>
      </c>
      <c r="M1805" s="35">
        <v>75</v>
      </c>
      <c r="N1805" s="78">
        <f t="shared" si="923"/>
        <v>100</v>
      </c>
    </row>
    <row r="1806" spans="1:14" ht="31.5" x14ac:dyDescent="0.25">
      <c r="A1806" s="33" t="s">
        <v>177</v>
      </c>
      <c r="B1806" s="33" t="s">
        <v>1393</v>
      </c>
      <c r="C1806" s="33" t="s">
        <v>173</v>
      </c>
      <c r="D1806" s="33"/>
      <c r="E1806" s="34" t="s">
        <v>780</v>
      </c>
      <c r="F1806" s="35">
        <f t="shared" ref="F1806:M1808" si="924">F1807</f>
        <v>664.33699999999999</v>
      </c>
      <c r="G1806" s="35">
        <f t="shared" si="924"/>
        <v>664.33699999999999</v>
      </c>
      <c r="H1806" s="35">
        <f t="shared" si="924"/>
        <v>332.16849999999999</v>
      </c>
      <c r="I1806" s="63">
        <f t="shared" si="924"/>
        <v>0</v>
      </c>
      <c r="J1806" s="63">
        <f t="shared" si="924"/>
        <v>0</v>
      </c>
      <c r="K1806" s="35">
        <f t="shared" si="924"/>
        <v>0</v>
      </c>
      <c r="L1806" s="35">
        <f t="shared" si="924"/>
        <v>0</v>
      </c>
      <c r="M1806" s="35">
        <f t="shared" si="924"/>
        <v>664.33357999999998</v>
      </c>
      <c r="N1806" s="78">
        <f t="shared" si="923"/>
        <v>99.999485201035014</v>
      </c>
    </row>
    <row r="1807" spans="1:14" x14ac:dyDescent="0.25">
      <c r="A1807" s="33" t="s">
        <v>177</v>
      </c>
      <c r="B1807" s="33" t="s">
        <v>1393</v>
      </c>
      <c r="C1807" s="33" t="s">
        <v>172</v>
      </c>
      <c r="D1807" s="33"/>
      <c r="E1807" s="34" t="s">
        <v>781</v>
      </c>
      <c r="F1807" s="35">
        <f t="shared" si="924"/>
        <v>664.33699999999999</v>
      </c>
      <c r="G1807" s="35">
        <f t="shared" si="924"/>
        <v>664.33699999999999</v>
      </c>
      <c r="H1807" s="35">
        <f t="shared" si="924"/>
        <v>332.16849999999999</v>
      </c>
      <c r="I1807" s="63">
        <f t="shared" si="924"/>
        <v>0</v>
      </c>
      <c r="J1807" s="63">
        <f t="shared" si="924"/>
        <v>0</v>
      </c>
      <c r="K1807" s="35">
        <f t="shared" si="924"/>
        <v>0</v>
      </c>
      <c r="L1807" s="35">
        <f t="shared" si="924"/>
        <v>0</v>
      </c>
      <c r="M1807" s="35">
        <f t="shared" si="924"/>
        <v>664.33357999999998</v>
      </c>
      <c r="N1807" s="78">
        <f t="shared" si="923"/>
        <v>99.999485201035014</v>
      </c>
    </row>
    <row r="1808" spans="1:14" ht="31.5" x14ac:dyDescent="0.25">
      <c r="A1808" s="33" t="s">
        <v>177</v>
      </c>
      <c r="B1808" s="33" t="s">
        <v>1393</v>
      </c>
      <c r="C1808" s="33" t="s">
        <v>172</v>
      </c>
      <c r="D1808" s="33" t="s">
        <v>1111</v>
      </c>
      <c r="E1808" s="34" t="s">
        <v>542</v>
      </c>
      <c r="F1808" s="35">
        <f t="shared" si="924"/>
        <v>664.33699999999999</v>
      </c>
      <c r="G1808" s="35">
        <f t="shared" si="924"/>
        <v>664.33699999999999</v>
      </c>
      <c r="H1808" s="35">
        <f t="shared" si="924"/>
        <v>332.16849999999999</v>
      </c>
      <c r="I1808" s="63">
        <f t="shared" si="924"/>
        <v>0</v>
      </c>
      <c r="J1808" s="63">
        <f t="shared" si="924"/>
        <v>0</v>
      </c>
      <c r="K1808" s="35">
        <f t="shared" si="924"/>
        <v>0</v>
      </c>
      <c r="L1808" s="35">
        <f t="shared" si="924"/>
        <v>0</v>
      </c>
      <c r="M1808" s="35">
        <f t="shared" si="924"/>
        <v>664.33357999999998</v>
      </c>
      <c r="N1808" s="78">
        <f t="shared" si="923"/>
        <v>99.999485201035014</v>
      </c>
    </row>
    <row r="1809" spans="1:15" ht="31.5" x14ac:dyDescent="0.25">
      <c r="A1809" s="33" t="s">
        <v>177</v>
      </c>
      <c r="B1809" s="33" t="s">
        <v>1393</v>
      </c>
      <c r="C1809" s="33" t="s">
        <v>172</v>
      </c>
      <c r="D1809" s="33" t="s">
        <v>1112</v>
      </c>
      <c r="E1809" s="34" t="s">
        <v>543</v>
      </c>
      <c r="F1809" s="35">
        <f>1197-532.663</f>
        <v>664.33699999999999</v>
      </c>
      <c r="G1809" s="35">
        <f>1197-532.663</f>
        <v>664.33699999999999</v>
      </c>
      <c r="H1809" s="35">
        <v>332.16849999999999</v>
      </c>
      <c r="I1809" s="63">
        <v>0</v>
      </c>
      <c r="J1809" s="63">
        <v>0</v>
      </c>
      <c r="K1809" s="35">
        <v>0</v>
      </c>
      <c r="L1809" s="35">
        <v>0</v>
      </c>
      <c r="M1809" s="35">
        <v>664.33357999999998</v>
      </c>
      <c r="N1809" s="78">
        <f t="shared" si="923"/>
        <v>99.999485201035014</v>
      </c>
    </row>
    <row r="1810" spans="1:15" ht="31.5" hidden="1" x14ac:dyDescent="0.25">
      <c r="A1810" s="33" t="s">
        <v>177</v>
      </c>
      <c r="B1810" s="33" t="s">
        <v>1393</v>
      </c>
      <c r="C1810" s="33" t="s">
        <v>1122</v>
      </c>
      <c r="D1810" s="33"/>
      <c r="E1810" s="34" t="s">
        <v>1885</v>
      </c>
      <c r="F1810" s="35">
        <f t="shared" ref="F1810:M1813" si="925">F1811</f>
        <v>750.56</v>
      </c>
      <c r="G1810" s="35">
        <f t="shared" si="925"/>
        <v>0</v>
      </c>
      <c r="H1810" s="35">
        <f t="shared" si="925"/>
        <v>0</v>
      </c>
      <c r="I1810" s="63">
        <f t="shared" si="925"/>
        <v>0</v>
      </c>
      <c r="J1810" s="63">
        <f t="shared" si="925"/>
        <v>0</v>
      </c>
      <c r="K1810" s="35">
        <f t="shared" si="925"/>
        <v>0</v>
      </c>
      <c r="L1810" s="35">
        <f t="shared" si="925"/>
        <v>0</v>
      </c>
      <c r="M1810" s="35">
        <f t="shared" si="925"/>
        <v>0</v>
      </c>
      <c r="N1810" s="78">
        <v>0</v>
      </c>
      <c r="O1810" s="22">
        <v>1</v>
      </c>
    </row>
    <row r="1811" spans="1:15" ht="47.25" hidden="1" x14ac:dyDescent="0.25">
      <c r="A1811" s="33" t="s">
        <v>177</v>
      </c>
      <c r="B1811" s="33" t="s">
        <v>1393</v>
      </c>
      <c r="C1811" s="33" t="s">
        <v>27</v>
      </c>
      <c r="D1811" s="33"/>
      <c r="E1811" s="34" t="s">
        <v>1891</v>
      </c>
      <c r="F1811" s="35">
        <f t="shared" si="925"/>
        <v>750.56</v>
      </c>
      <c r="G1811" s="35">
        <f t="shared" si="925"/>
        <v>0</v>
      </c>
      <c r="H1811" s="35">
        <f t="shared" si="925"/>
        <v>0</v>
      </c>
      <c r="I1811" s="63">
        <f t="shared" si="925"/>
        <v>0</v>
      </c>
      <c r="J1811" s="63">
        <f t="shared" si="925"/>
        <v>0</v>
      </c>
      <c r="K1811" s="35">
        <f t="shared" si="925"/>
        <v>0</v>
      </c>
      <c r="L1811" s="35">
        <f t="shared" si="925"/>
        <v>0</v>
      </c>
      <c r="M1811" s="35">
        <f t="shared" si="925"/>
        <v>0</v>
      </c>
      <c r="N1811" s="78">
        <v>0</v>
      </c>
      <c r="O1811" s="22">
        <v>1</v>
      </c>
    </row>
    <row r="1812" spans="1:15" ht="47.25" hidden="1" x14ac:dyDescent="0.25">
      <c r="A1812" s="33" t="s">
        <v>177</v>
      </c>
      <c r="B1812" s="33" t="s">
        <v>1393</v>
      </c>
      <c r="C1812" s="33" t="s">
        <v>24</v>
      </c>
      <c r="D1812" s="33"/>
      <c r="E1812" s="34" t="s">
        <v>589</v>
      </c>
      <c r="F1812" s="35">
        <f t="shared" si="925"/>
        <v>750.56</v>
      </c>
      <c r="G1812" s="35">
        <f t="shared" si="925"/>
        <v>0</v>
      </c>
      <c r="H1812" s="35">
        <f t="shared" si="925"/>
        <v>0</v>
      </c>
      <c r="I1812" s="63">
        <f t="shared" si="925"/>
        <v>0</v>
      </c>
      <c r="J1812" s="63">
        <f t="shared" si="925"/>
        <v>0</v>
      </c>
      <c r="K1812" s="35">
        <f t="shared" si="925"/>
        <v>0</v>
      </c>
      <c r="L1812" s="35">
        <f t="shared" si="925"/>
        <v>0</v>
      </c>
      <c r="M1812" s="35">
        <f t="shared" si="925"/>
        <v>0</v>
      </c>
      <c r="N1812" s="78">
        <v>0</v>
      </c>
      <c r="O1812" s="22">
        <v>1</v>
      </c>
    </row>
    <row r="1813" spans="1:15" ht="31.5" hidden="1" x14ac:dyDescent="0.25">
      <c r="A1813" s="33" t="s">
        <v>177</v>
      </c>
      <c r="B1813" s="33" t="s">
        <v>1393</v>
      </c>
      <c r="C1813" s="33" t="s">
        <v>24</v>
      </c>
      <c r="D1813" s="33" t="s">
        <v>1111</v>
      </c>
      <c r="E1813" s="34" t="s">
        <v>542</v>
      </c>
      <c r="F1813" s="35">
        <f t="shared" si="925"/>
        <v>750.56</v>
      </c>
      <c r="G1813" s="35">
        <f t="shared" si="925"/>
        <v>0</v>
      </c>
      <c r="H1813" s="35">
        <f t="shared" si="925"/>
        <v>0</v>
      </c>
      <c r="I1813" s="63">
        <f t="shared" si="925"/>
        <v>0</v>
      </c>
      <c r="J1813" s="63">
        <f t="shared" si="925"/>
        <v>0</v>
      </c>
      <c r="K1813" s="35">
        <f t="shared" si="925"/>
        <v>0</v>
      </c>
      <c r="L1813" s="35">
        <f t="shared" si="925"/>
        <v>0</v>
      </c>
      <c r="M1813" s="35">
        <f t="shared" si="925"/>
        <v>0</v>
      </c>
      <c r="N1813" s="78">
        <v>0</v>
      </c>
      <c r="O1813" s="22">
        <v>1</v>
      </c>
    </row>
    <row r="1814" spans="1:15" ht="31.5" hidden="1" x14ac:dyDescent="0.25">
      <c r="A1814" s="33" t="s">
        <v>177</v>
      </c>
      <c r="B1814" s="33" t="s">
        <v>1393</v>
      </c>
      <c r="C1814" s="33" t="s">
        <v>24</v>
      </c>
      <c r="D1814" s="33" t="s">
        <v>1112</v>
      </c>
      <c r="E1814" s="34" t="s">
        <v>543</v>
      </c>
      <c r="F1814" s="35">
        <v>750.56</v>
      </c>
      <c r="G1814" s="35">
        <v>0</v>
      </c>
      <c r="H1814" s="35">
        <v>0</v>
      </c>
      <c r="I1814" s="63">
        <v>0</v>
      </c>
      <c r="J1814" s="63">
        <v>0</v>
      </c>
      <c r="K1814" s="35">
        <v>0</v>
      </c>
      <c r="L1814" s="35">
        <v>0</v>
      </c>
      <c r="M1814" s="35">
        <v>0</v>
      </c>
      <c r="N1814" s="78">
        <v>0</v>
      </c>
      <c r="O1814" s="22">
        <v>1</v>
      </c>
    </row>
    <row r="1815" spans="1:15" s="22" customFormat="1" x14ac:dyDescent="0.25">
      <c r="A1815" s="25" t="s">
        <v>177</v>
      </c>
      <c r="B1815" s="25" t="s">
        <v>1171</v>
      </c>
      <c r="C1815" s="25"/>
      <c r="D1815" s="25"/>
      <c r="E1815" s="26" t="s">
        <v>503</v>
      </c>
      <c r="F1815" s="27">
        <f t="shared" ref="F1815:M1815" si="926">F1816</f>
        <v>3766.1</v>
      </c>
      <c r="G1815" s="27">
        <f t="shared" si="926"/>
        <v>3766.1</v>
      </c>
      <c r="H1815" s="27">
        <f t="shared" si="926"/>
        <v>3660.1</v>
      </c>
      <c r="I1815" s="61">
        <f t="shared" si="926"/>
        <v>0</v>
      </c>
      <c r="J1815" s="61">
        <f t="shared" si="926"/>
        <v>0</v>
      </c>
      <c r="K1815" s="27">
        <f t="shared" si="926"/>
        <v>0</v>
      </c>
      <c r="L1815" s="27">
        <f t="shared" si="926"/>
        <v>0</v>
      </c>
      <c r="M1815" s="27">
        <f t="shared" si="926"/>
        <v>3765.87</v>
      </c>
      <c r="N1815" s="78">
        <f t="shared" si="923"/>
        <v>99.993892886540451</v>
      </c>
    </row>
    <row r="1816" spans="1:15" s="32" customFormat="1" x14ac:dyDescent="0.25">
      <c r="A1816" s="29" t="s">
        <v>177</v>
      </c>
      <c r="B1816" s="29" t="s">
        <v>1397</v>
      </c>
      <c r="C1816" s="29"/>
      <c r="D1816" s="29"/>
      <c r="E1816" s="30" t="s">
        <v>529</v>
      </c>
      <c r="F1816" s="31">
        <f>F1817+F1823</f>
        <v>3766.1</v>
      </c>
      <c r="G1816" s="31">
        <f>G1817+G1823</f>
        <v>3766.1</v>
      </c>
      <c r="H1816" s="31">
        <f t="shared" ref="H1816:M1816" si="927">H1817+H1823</f>
        <v>3660.1</v>
      </c>
      <c r="I1816" s="62">
        <f t="shared" si="927"/>
        <v>0</v>
      </c>
      <c r="J1816" s="62">
        <f t="shared" si="927"/>
        <v>0</v>
      </c>
      <c r="K1816" s="31">
        <f t="shared" si="927"/>
        <v>0</v>
      </c>
      <c r="L1816" s="31">
        <f t="shared" si="927"/>
        <v>0</v>
      </c>
      <c r="M1816" s="31">
        <f t="shared" si="927"/>
        <v>3765.87</v>
      </c>
      <c r="N1816" s="79">
        <f t="shared" si="923"/>
        <v>99.993892886540451</v>
      </c>
    </row>
    <row r="1817" spans="1:15" x14ac:dyDescent="0.25">
      <c r="A1817" s="33" t="s">
        <v>177</v>
      </c>
      <c r="B1817" s="33" t="s">
        <v>1397</v>
      </c>
      <c r="C1817" s="33" t="s">
        <v>62</v>
      </c>
      <c r="D1817" s="33"/>
      <c r="E1817" s="34" t="s">
        <v>636</v>
      </c>
      <c r="F1817" s="35">
        <f t="shared" ref="F1817:M1821" si="928">F1818</f>
        <v>3514.1</v>
      </c>
      <c r="G1817" s="35">
        <f t="shared" si="928"/>
        <v>3514.1</v>
      </c>
      <c r="H1817" s="35">
        <f t="shared" si="928"/>
        <v>3514.1</v>
      </c>
      <c r="I1817" s="63">
        <f t="shared" si="928"/>
        <v>0</v>
      </c>
      <c r="J1817" s="63">
        <f t="shared" si="928"/>
        <v>0</v>
      </c>
      <c r="K1817" s="35">
        <f t="shared" si="928"/>
        <v>0</v>
      </c>
      <c r="L1817" s="35">
        <f t="shared" si="928"/>
        <v>0</v>
      </c>
      <c r="M1817" s="35">
        <f t="shared" si="928"/>
        <v>3514.1</v>
      </c>
      <c r="N1817" s="78">
        <f t="shared" si="923"/>
        <v>100</v>
      </c>
    </row>
    <row r="1818" spans="1:15" ht="47.25" x14ac:dyDescent="0.25">
      <c r="A1818" s="33" t="s">
        <v>177</v>
      </c>
      <c r="B1818" s="33" t="s">
        <v>1397</v>
      </c>
      <c r="C1818" s="33" t="s">
        <v>66</v>
      </c>
      <c r="D1818" s="33"/>
      <c r="E1818" s="34" t="s">
        <v>643</v>
      </c>
      <c r="F1818" s="35">
        <f t="shared" si="928"/>
        <v>3514.1</v>
      </c>
      <c r="G1818" s="35">
        <f t="shared" si="928"/>
        <v>3514.1</v>
      </c>
      <c r="H1818" s="35">
        <f t="shared" si="928"/>
        <v>3514.1</v>
      </c>
      <c r="I1818" s="63">
        <f t="shared" si="928"/>
        <v>0</v>
      </c>
      <c r="J1818" s="63">
        <f t="shared" si="928"/>
        <v>0</v>
      </c>
      <c r="K1818" s="35">
        <f t="shared" si="928"/>
        <v>0</v>
      </c>
      <c r="L1818" s="35">
        <f t="shared" si="928"/>
        <v>0</v>
      </c>
      <c r="M1818" s="35">
        <f t="shared" si="928"/>
        <v>3514.1</v>
      </c>
      <c r="N1818" s="78">
        <f t="shared" si="923"/>
        <v>100</v>
      </c>
    </row>
    <row r="1819" spans="1:15" ht="31.5" x14ac:dyDescent="0.25">
      <c r="A1819" s="33" t="s">
        <v>177</v>
      </c>
      <c r="B1819" s="33" t="s">
        <v>1397</v>
      </c>
      <c r="C1819" s="33" t="s">
        <v>67</v>
      </c>
      <c r="D1819" s="33"/>
      <c r="E1819" s="34" t="s">
        <v>644</v>
      </c>
      <c r="F1819" s="35">
        <f t="shared" si="928"/>
        <v>3514.1</v>
      </c>
      <c r="G1819" s="35">
        <f t="shared" si="928"/>
        <v>3514.1</v>
      </c>
      <c r="H1819" s="35">
        <f t="shared" si="928"/>
        <v>3514.1</v>
      </c>
      <c r="I1819" s="63">
        <f t="shared" si="928"/>
        <v>0</v>
      </c>
      <c r="J1819" s="63">
        <f t="shared" si="928"/>
        <v>0</v>
      </c>
      <c r="K1819" s="35">
        <f t="shared" si="928"/>
        <v>0</v>
      </c>
      <c r="L1819" s="35">
        <f t="shared" si="928"/>
        <v>0</v>
      </c>
      <c r="M1819" s="35">
        <f t="shared" si="928"/>
        <v>3514.1</v>
      </c>
      <c r="N1819" s="78">
        <f t="shared" si="923"/>
        <v>100</v>
      </c>
    </row>
    <row r="1820" spans="1:15" ht="63" x14ac:dyDescent="0.25">
      <c r="A1820" s="33" t="s">
        <v>177</v>
      </c>
      <c r="B1820" s="33" t="s">
        <v>1397</v>
      </c>
      <c r="C1820" s="33" t="s">
        <v>174</v>
      </c>
      <c r="D1820" s="33"/>
      <c r="E1820" s="34" t="s">
        <v>646</v>
      </c>
      <c r="F1820" s="35">
        <f t="shared" si="928"/>
        <v>3514.1</v>
      </c>
      <c r="G1820" s="35">
        <f t="shared" si="928"/>
        <v>3514.1</v>
      </c>
      <c r="H1820" s="35">
        <f t="shared" si="928"/>
        <v>3514.1</v>
      </c>
      <c r="I1820" s="63">
        <f t="shared" si="928"/>
        <v>0</v>
      </c>
      <c r="J1820" s="63">
        <f t="shared" si="928"/>
        <v>0</v>
      </c>
      <c r="K1820" s="35">
        <f t="shared" si="928"/>
        <v>0</v>
      </c>
      <c r="L1820" s="35">
        <f t="shared" si="928"/>
        <v>0</v>
      </c>
      <c r="M1820" s="35">
        <f t="shared" si="928"/>
        <v>3514.1</v>
      </c>
      <c r="N1820" s="78">
        <f t="shared" si="923"/>
        <v>100</v>
      </c>
    </row>
    <row r="1821" spans="1:15" ht="31.5" x14ac:dyDescent="0.25">
      <c r="A1821" s="33" t="s">
        <v>177</v>
      </c>
      <c r="B1821" s="33" t="s">
        <v>1397</v>
      </c>
      <c r="C1821" s="33" t="s">
        <v>174</v>
      </c>
      <c r="D1821" s="33" t="s">
        <v>18</v>
      </c>
      <c r="E1821" s="34" t="s">
        <v>552</v>
      </c>
      <c r="F1821" s="35">
        <f t="shared" si="928"/>
        <v>3514.1</v>
      </c>
      <c r="G1821" s="35">
        <f t="shared" si="928"/>
        <v>3514.1</v>
      </c>
      <c r="H1821" s="35">
        <f t="shared" si="928"/>
        <v>3514.1</v>
      </c>
      <c r="I1821" s="63">
        <f t="shared" si="928"/>
        <v>0</v>
      </c>
      <c r="J1821" s="63">
        <f t="shared" si="928"/>
        <v>0</v>
      </c>
      <c r="K1821" s="35">
        <f t="shared" si="928"/>
        <v>0</v>
      </c>
      <c r="L1821" s="35">
        <f t="shared" si="928"/>
        <v>0</v>
      </c>
      <c r="M1821" s="35">
        <f t="shared" si="928"/>
        <v>3514.1</v>
      </c>
      <c r="N1821" s="78">
        <f t="shared" si="923"/>
        <v>100</v>
      </c>
    </row>
    <row r="1822" spans="1:15" ht="47.25" x14ac:dyDescent="0.25">
      <c r="A1822" s="33" t="s">
        <v>177</v>
      </c>
      <c r="B1822" s="33" t="s">
        <v>1397</v>
      </c>
      <c r="C1822" s="33" t="s">
        <v>174</v>
      </c>
      <c r="D1822" s="33" t="s">
        <v>14</v>
      </c>
      <c r="E1822" s="34" t="s">
        <v>555</v>
      </c>
      <c r="F1822" s="35">
        <v>3514.1</v>
      </c>
      <c r="G1822" s="35">
        <v>3514.1</v>
      </c>
      <c r="H1822" s="35">
        <v>3514.1</v>
      </c>
      <c r="I1822" s="63">
        <v>0</v>
      </c>
      <c r="J1822" s="63">
        <v>0</v>
      </c>
      <c r="K1822" s="35">
        <v>0</v>
      </c>
      <c r="L1822" s="35">
        <v>0</v>
      </c>
      <c r="M1822" s="35">
        <v>3514.1</v>
      </c>
      <c r="N1822" s="78">
        <f t="shared" si="923"/>
        <v>100</v>
      </c>
    </row>
    <row r="1823" spans="1:15" ht="47.25" x14ac:dyDescent="0.25">
      <c r="A1823" s="33" t="s">
        <v>177</v>
      </c>
      <c r="B1823" s="33" t="s">
        <v>1397</v>
      </c>
      <c r="C1823" s="33" t="s">
        <v>42</v>
      </c>
      <c r="D1823" s="33"/>
      <c r="E1823" s="34" t="s">
        <v>647</v>
      </c>
      <c r="F1823" s="35">
        <f t="shared" ref="F1823:M1827" si="929">F1824</f>
        <v>252</v>
      </c>
      <c r="G1823" s="35">
        <f t="shared" si="929"/>
        <v>252</v>
      </c>
      <c r="H1823" s="35">
        <f t="shared" si="929"/>
        <v>146</v>
      </c>
      <c r="I1823" s="63">
        <f t="shared" si="929"/>
        <v>0</v>
      </c>
      <c r="J1823" s="63">
        <f t="shared" si="929"/>
        <v>0</v>
      </c>
      <c r="K1823" s="35">
        <f t="shared" si="929"/>
        <v>0</v>
      </c>
      <c r="L1823" s="35">
        <f t="shared" si="929"/>
        <v>0</v>
      </c>
      <c r="M1823" s="35">
        <f t="shared" si="929"/>
        <v>251.77</v>
      </c>
      <c r="N1823" s="78">
        <f t="shared" si="923"/>
        <v>99.908730158730165</v>
      </c>
    </row>
    <row r="1824" spans="1:15" ht="31.5" x14ac:dyDescent="0.25">
      <c r="A1824" s="33" t="s">
        <v>177</v>
      </c>
      <c r="B1824" s="33" t="s">
        <v>1397</v>
      </c>
      <c r="C1824" s="33" t="s">
        <v>68</v>
      </c>
      <c r="D1824" s="33"/>
      <c r="E1824" s="34" t="s">
        <v>665</v>
      </c>
      <c r="F1824" s="35">
        <f t="shared" si="929"/>
        <v>252</v>
      </c>
      <c r="G1824" s="35">
        <f t="shared" si="929"/>
        <v>252</v>
      </c>
      <c r="H1824" s="35">
        <f t="shared" si="929"/>
        <v>146</v>
      </c>
      <c r="I1824" s="63">
        <f t="shared" si="929"/>
        <v>0</v>
      </c>
      <c r="J1824" s="63">
        <f t="shared" si="929"/>
        <v>0</v>
      </c>
      <c r="K1824" s="35">
        <f t="shared" si="929"/>
        <v>0</v>
      </c>
      <c r="L1824" s="35">
        <f t="shared" si="929"/>
        <v>0</v>
      </c>
      <c r="M1824" s="35">
        <f t="shared" si="929"/>
        <v>251.77</v>
      </c>
      <c r="N1824" s="78">
        <f t="shared" si="923"/>
        <v>99.908730158730165</v>
      </c>
    </row>
    <row r="1825" spans="1:14" ht="47.25" x14ac:dyDescent="0.25">
      <c r="A1825" s="33" t="s">
        <v>177</v>
      </c>
      <c r="B1825" s="33" t="s">
        <v>1397</v>
      </c>
      <c r="C1825" s="33" t="s">
        <v>176</v>
      </c>
      <c r="D1825" s="33"/>
      <c r="E1825" s="34" t="s">
        <v>1230</v>
      </c>
      <c r="F1825" s="35">
        <f t="shared" si="929"/>
        <v>252</v>
      </c>
      <c r="G1825" s="35">
        <f t="shared" si="929"/>
        <v>252</v>
      </c>
      <c r="H1825" s="35">
        <f t="shared" si="929"/>
        <v>146</v>
      </c>
      <c r="I1825" s="63">
        <f t="shared" si="929"/>
        <v>0</v>
      </c>
      <c r="J1825" s="63">
        <f t="shared" si="929"/>
        <v>0</v>
      </c>
      <c r="K1825" s="35">
        <f t="shared" si="929"/>
        <v>0</v>
      </c>
      <c r="L1825" s="35">
        <f t="shared" si="929"/>
        <v>0</v>
      </c>
      <c r="M1825" s="35">
        <f t="shared" si="929"/>
        <v>251.77</v>
      </c>
      <c r="N1825" s="78">
        <f t="shared" si="923"/>
        <v>99.908730158730165</v>
      </c>
    </row>
    <row r="1826" spans="1:14" ht="31.5" x14ac:dyDescent="0.25">
      <c r="A1826" s="33" t="s">
        <v>177</v>
      </c>
      <c r="B1826" s="33" t="s">
        <v>1397</v>
      </c>
      <c r="C1826" s="33" t="s">
        <v>175</v>
      </c>
      <c r="D1826" s="33"/>
      <c r="E1826" s="34" t="s">
        <v>671</v>
      </c>
      <c r="F1826" s="35">
        <f t="shared" si="929"/>
        <v>252</v>
      </c>
      <c r="G1826" s="35">
        <f t="shared" si="929"/>
        <v>252</v>
      </c>
      <c r="H1826" s="35">
        <f t="shared" si="929"/>
        <v>146</v>
      </c>
      <c r="I1826" s="63">
        <f t="shared" si="929"/>
        <v>0</v>
      </c>
      <c r="J1826" s="63">
        <f t="shared" si="929"/>
        <v>0</v>
      </c>
      <c r="K1826" s="35">
        <f t="shared" si="929"/>
        <v>0</v>
      </c>
      <c r="L1826" s="35">
        <f t="shared" si="929"/>
        <v>0</v>
      </c>
      <c r="M1826" s="35">
        <f t="shared" si="929"/>
        <v>251.77</v>
      </c>
      <c r="N1826" s="78">
        <f t="shared" si="923"/>
        <v>99.908730158730165</v>
      </c>
    </row>
    <row r="1827" spans="1:14" ht="31.5" x14ac:dyDescent="0.25">
      <c r="A1827" s="33" t="s">
        <v>177</v>
      </c>
      <c r="B1827" s="33" t="s">
        <v>1397</v>
      </c>
      <c r="C1827" s="33" t="s">
        <v>175</v>
      </c>
      <c r="D1827" s="33" t="s">
        <v>1111</v>
      </c>
      <c r="E1827" s="34" t="s">
        <v>542</v>
      </c>
      <c r="F1827" s="35">
        <f t="shared" si="929"/>
        <v>252</v>
      </c>
      <c r="G1827" s="35">
        <f t="shared" si="929"/>
        <v>252</v>
      </c>
      <c r="H1827" s="35">
        <f t="shared" si="929"/>
        <v>146</v>
      </c>
      <c r="I1827" s="63">
        <f t="shared" si="929"/>
        <v>0</v>
      </c>
      <c r="J1827" s="63">
        <f t="shared" si="929"/>
        <v>0</v>
      </c>
      <c r="K1827" s="35">
        <f t="shared" si="929"/>
        <v>0</v>
      </c>
      <c r="L1827" s="35">
        <f t="shared" si="929"/>
        <v>0</v>
      </c>
      <c r="M1827" s="35">
        <f t="shared" si="929"/>
        <v>251.77</v>
      </c>
      <c r="N1827" s="78">
        <f t="shared" si="923"/>
        <v>99.908730158730165</v>
      </c>
    </row>
    <row r="1828" spans="1:14" ht="31.5" x14ac:dyDescent="0.25">
      <c r="A1828" s="33" t="s">
        <v>177</v>
      </c>
      <c r="B1828" s="33" t="s">
        <v>1397</v>
      </c>
      <c r="C1828" s="33" t="s">
        <v>175</v>
      </c>
      <c r="D1828" s="33" t="s">
        <v>1112</v>
      </c>
      <c r="E1828" s="34" t="s">
        <v>543</v>
      </c>
      <c r="F1828" s="35">
        <v>252</v>
      </c>
      <c r="G1828" s="35">
        <v>252</v>
      </c>
      <c r="H1828" s="35">
        <v>146</v>
      </c>
      <c r="I1828" s="63">
        <v>0</v>
      </c>
      <c r="J1828" s="63">
        <v>0</v>
      </c>
      <c r="K1828" s="35">
        <v>0</v>
      </c>
      <c r="L1828" s="35">
        <v>0</v>
      </c>
      <c r="M1828" s="35">
        <v>251.77</v>
      </c>
      <c r="N1828" s="78">
        <f t="shared" si="923"/>
        <v>99.908730158730165</v>
      </c>
    </row>
    <row r="1829" spans="1:14" s="22" customFormat="1" x14ac:dyDescent="0.25">
      <c r="A1829" s="25" t="s">
        <v>177</v>
      </c>
      <c r="B1829" s="25" t="s">
        <v>1131</v>
      </c>
      <c r="C1829" s="25"/>
      <c r="D1829" s="25"/>
      <c r="E1829" s="26" t="s">
        <v>504</v>
      </c>
      <c r="F1829" s="27">
        <f t="shared" ref="F1829:M1835" si="930">F1830</f>
        <v>1570.7489999999998</v>
      </c>
      <c r="G1829" s="27">
        <f t="shared" si="930"/>
        <v>5281.1661899999999</v>
      </c>
      <c r="H1829" s="27">
        <f t="shared" si="930"/>
        <v>3160.3189199999997</v>
      </c>
      <c r="I1829" s="61">
        <f t="shared" si="930"/>
        <v>0</v>
      </c>
      <c r="J1829" s="61">
        <f t="shared" si="930"/>
        <v>0</v>
      </c>
      <c r="K1829" s="27">
        <f t="shared" si="930"/>
        <v>0</v>
      </c>
      <c r="L1829" s="27">
        <f t="shared" si="930"/>
        <v>0</v>
      </c>
      <c r="M1829" s="27">
        <f t="shared" si="930"/>
        <v>5240.0545699999993</v>
      </c>
      <c r="N1829" s="78">
        <f t="shared" si="923"/>
        <v>99.2215427706508</v>
      </c>
    </row>
    <row r="1830" spans="1:14" s="32" customFormat="1" x14ac:dyDescent="0.25">
      <c r="A1830" s="29" t="s">
        <v>177</v>
      </c>
      <c r="B1830" s="29" t="s">
        <v>1399</v>
      </c>
      <c r="C1830" s="29"/>
      <c r="D1830" s="29"/>
      <c r="E1830" s="30" t="s">
        <v>531</v>
      </c>
      <c r="F1830" s="31">
        <f>F1831+F1837</f>
        <v>1570.7489999999998</v>
      </c>
      <c r="G1830" s="31">
        <f>G1831+G1837</f>
        <v>5281.1661899999999</v>
      </c>
      <c r="H1830" s="31">
        <f t="shared" ref="H1830:M1830" si="931">H1831+H1837</f>
        <v>3160.3189199999997</v>
      </c>
      <c r="I1830" s="62">
        <f t="shared" si="931"/>
        <v>0</v>
      </c>
      <c r="J1830" s="62">
        <f t="shared" si="931"/>
        <v>0</v>
      </c>
      <c r="K1830" s="31">
        <f t="shared" si="931"/>
        <v>0</v>
      </c>
      <c r="L1830" s="31">
        <f t="shared" si="931"/>
        <v>0</v>
      </c>
      <c r="M1830" s="31">
        <f t="shared" si="931"/>
        <v>5240.0545699999993</v>
      </c>
      <c r="N1830" s="79">
        <f t="shared" si="923"/>
        <v>99.2215427706508</v>
      </c>
    </row>
    <row r="1831" spans="1:14" x14ac:dyDescent="0.25">
      <c r="A1831" s="33" t="s">
        <v>177</v>
      </c>
      <c r="B1831" s="33" t="s">
        <v>1399</v>
      </c>
      <c r="C1831" s="33" t="s">
        <v>37</v>
      </c>
      <c r="D1831" s="33"/>
      <c r="E1831" s="34" t="s">
        <v>609</v>
      </c>
      <c r="F1831" s="35">
        <f t="shared" si="930"/>
        <v>1281.5999999999999</v>
      </c>
      <c r="G1831" s="35">
        <f t="shared" si="930"/>
        <v>1281.5999999999999</v>
      </c>
      <c r="H1831" s="35">
        <f t="shared" si="930"/>
        <v>511.67399999999998</v>
      </c>
      <c r="I1831" s="63">
        <f t="shared" si="930"/>
        <v>0</v>
      </c>
      <c r="J1831" s="63">
        <f t="shared" si="930"/>
        <v>0</v>
      </c>
      <c r="K1831" s="35">
        <f t="shared" si="930"/>
        <v>0</v>
      </c>
      <c r="L1831" s="35">
        <f t="shared" si="930"/>
        <v>0</v>
      </c>
      <c r="M1831" s="35">
        <f t="shared" si="930"/>
        <v>1279.48838</v>
      </c>
      <c r="N1831" s="78">
        <f t="shared" si="923"/>
        <v>99.83523564294633</v>
      </c>
    </row>
    <row r="1832" spans="1:14" ht="31.5" x14ac:dyDescent="0.25">
      <c r="A1832" s="33" t="s">
        <v>177</v>
      </c>
      <c r="B1832" s="33" t="s">
        <v>1399</v>
      </c>
      <c r="C1832" s="33" t="s">
        <v>89</v>
      </c>
      <c r="D1832" s="33"/>
      <c r="E1832" s="34" t="s">
        <v>610</v>
      </c>
      <c r="F1832" s="35">
        <f t="shared" si="930"/>
        <v>1281.5999999999999</v>
      </c>
      <c r="G1832" s="35">
        <f t="shared" si="930"/>
        <v>1281.5999999999999</v>
      </c>
      <c r="H1832" s="35">
        <f t="shared" si="930"/>
        <v>511.67399999999998</v>
      </c>
      <c r="I1832" s="63">
        <f t="shared" si="930"/>
        <v>0</v>
      </c>
      <c r="J1832" s="63">
        <f t="shared" si="930"/>
        <v>0</v>
      </c>
      <c r="K1832" s="35">
        <f t="shared" si="930"/>
        <v>0</v>
      </c>
      <c r="L1832" s="35">
        <f t="shared" si="930"/>
        <v>0</v>
      </c>
      <c r="M1832" s="35">
        <f t="shared" si="930"/>
        <v>1279.48838</v>
      </c>
      <c r="N1832" s="78">
        <f t="shared" si="923"/>
        <v>99.83523564294633</v>
      </c>
    </row>
    <row r="1833" spans="1:14" ht="31.5" x14ac:dyDescent="0.25">
      <c r="A1833" s="33" t="s">
        <v>177</v>
      </c>
      <c r="B1833" s="33" t="s">
        <v>1399</v>
      </c>
      <c r="C1833" s="33" t="s">
        <v>90</v>
      </c>
      <c r="D1833" s="33"/>
      <c r="E1833" s="34" t="s">
        <v>611</v>
      </c>
      <c r="F1833" s="35">
        <f t="shared" si="930"/>
        <v>1281.5999999999999</v>
      </c>
      <c r="G1833" s="35">
        <f t="shared" si="930"/>
        <v>1281.5999999999999</v>
      </c>
      <c r="H1833" s="35">
        <f t="shared" si="930"/>
        <v>511.67399999999998</v>
      </c>
      <c r="I1833" s="63">
        <f t="shared" si="930"/>
        <v>0</v>
      </c>
      <c r="J1833" s="63">
        <f t="shared" si="930"/>
        <v>0</v>
      </c>
      <c r="K1833" s="35">
        <f t="shared" si="930"/>
        <v>0</v>
      </c>
      <c r="L1833" s="35">
        <f t="shared" si="930"/>
        <v>0</v>
      </c>
      <c r="M1833" s="35">
        <f t="shared" si="930"/>
        <v>1279.48838</v>
      </c>
      <c r="N1833" s="78">
        <f t="shared" si="923"/>
        <v>99.83523564294633</v>
      </c>
    </row>
    <row r="1834" spans="1:14" ht="47.25" x14ac:dyDescent="0.25">
      <c r="A1834" s="33" t="s">
        <v>177</v>
      </c>
      <c r="B1834" s="33" t="s">
        <v>1399</v>
      </c>
      <c r="C1834" s="33" t="s">
        <v>77</v>
      </c>
      <c r="D1834" s="33"/>
      <c r="E1834" s="34" t="s">
        <v>614</v>
      </c>
      <c r="F1834" s="35">
        <f t="shared" si="930"/>
        <v>1281.5999999999999</v>
      </c>
      <c r="G1834" s="35">
        <f t="shared" si="930"/>
        <v>1281.5999999999999</v>
      </c>
      <c r="H1834" s="35">
        <f t="shared" si="930"/>
        <v>511.67399999999998</v>
      </c>
      <c r="I1834" s="63">
        <f t="shared" si="930"/>
        <v>0</v>
      </c>
      <c r="J1834" s="63">
        <f t="shared" si="930"/>
        <v>0</v>
      </c>
      <c r="K1834" s="35">
        <f t="shared" si="930"/>
        <v>0</v>
      </c>
      <c r="L1834" s="35">
        <f t="shared" si="930"/>
        <v>0</v>
      </c>
      <c r="M1834" s="35">
        <f t="shared" si="930"/>
        <v>1279.48838</v>
      </c>
      <c r="N1834" s="78">
        <f t="shared" si="923"/>
        <v>99.83523564294633</v>
      </c>
    </row>
    <row r="1835" spans="1:14" ht="31.5" x14ac:dyDescent="0.25">
      <c r="A1835" s="33" t="s">
        <v>177</v>
      </c>
      <c r="B1835" s="33" t="s">
        <v>1399</v>
      </c>
      <c r="C1835" s="33" t="s">
        <v>77</v>
      </c>
      <c r="D1835" s="33" t="s">
        <v>1111</v>
      </c>
      <c r="E1835" s="34" t="s">
        <v>542</v>
      </c>
      <c r="F1835" s="35">
        <f t="shared" si="930"/>
        <v>1281.5999999999999</v>
      </c>
      <c r="G1835" s="35">
        <f t="shared" si="930"/>
        <v>1281.5999999999999</v>
      </c>
      <c r="H1835" s="35">
        <f t="shared" si="930"/>
        <v>511.67399999999998</v>
      </c>
      <c r="I1835" s="63">
        <f t="shared" si="930"/>
        <v>0</v>
      </c>
      <c r="J1835" s="63">
        <f t="shared" si="930"/>
        <v>0</v>
      </c>
      <c r="K1835" s="35">
        <f t="shared" si="930"/>
        <v>0</v>
      </c>
      <c r="L1835" s="35">
        <f t="shared" si="930"/>
        <v>0</v>
      </c>
      <c r="M1835" s="35">
        <f t="shared" si="930"/>
        <v>1279.48838</v>
      </c>
      <c r="N1835" s="78">
        <f t="shared" si="923"/>
        <v>99.83523564294633</v>
      </c>
    </row>
    <row r="1836" spans="1:14" ht="31.5" x14ac:dyDescent="0.25">
      <c r="A1836" s="33" t="s">
        <v>177</v>
      </c>
      <c r="B1836" s="33" t="s">
        <v>1399</v>
      </c>
      <c r="C1836" s="33" t="s">
        <v>77</v>
      </c>
      <c r="D1836" s="33" t="s">
        <v>1112</v>
      </c>
      <c r="E1836" s="34" t="s">
        <v>543</v>
      </c>
      <c r="F1836" s="35">
        <v>1281.5999999999999</v>
      </c>
      <c r="G1836" s="35">
        <v>1281.5999999999999</v>
      </c>
      <c r="H1836" s="35">
        <v>511.67399999999998</v>
      </c>
      <c r="I1836" s="63">
        <v>0</v>
      </c>
      <c r="J1836" s="63">
        <v>0</v>
      </c>
      <c r="K1836" s="35">
        <v>0</v>
      </c>
      <c r="L1836" s="35">
        <v>0</v>
      </c>
      <c r="M1836" s="35">
        <v>1279.48838</v>
      </c>
      <c r="N1836" s="78">
        <f t="shared" si="923"/>
        <v>99.83523564294633</v>
      </c>
    </row>
    <row r="1837" spans="1:14" ht="31.5" x14ac:dyDescent="0.25">
      <c r="A1837" s="33" t="s">
        <v>177</v>
      </c>
      <c r="B1837" s="33" t="s">
        <v>1399</v>
      </c>
      <c r="C1837" s="33" t="s">
        <v>1122</v>
      </c>
      <c r="D1837" s="33"/>
      <c r="E1837" s="34" t="s">
        <v>1885</v>
      </c>
      <c r="F1837" s="35">
        <f t="shared" ref="F1837:M1839" si="932">F1838</f>
        <v>289.149</v>
      </c>
      <c r="G1837" s="35">
        <f t="shared" si="932"/>
        <v>3999.5661899999996</v>
      </c>
      <c r="H1837" s="35">
        <f t="shared" si="932"/>
        <v>2648.6449199999997</v>
      </c>
      <c r="I1837" s="63">
        <f t="shared" si="932"/>
        <v>0</v>
      </c>
      <c r="J1837" s="63">
        <f t="shared" si="932"/>
        <v>0</v>
      </c>
      <c r="K1837" s="35">
        <f t="shared" si="932"/>
        <v>0</v>
      </c>
      <c r="L1837" s="35">
        <f t="shared" si="932"/>
        <v>0</v>
      </c>
      <c r="M1837" s="35">
        <f t="shared" si="932"/>
        <v>3960.5661899999996</v>
      </c>
      <c r="N1837" s="78">
        <f t="shared" si="923"/>
        <v>99.024894247343369</v>
      </c>
    </row>
    <row r="1838" spans="1:14" ht="47.25" x14ac:dyDescent="0.25">
      <c r="A1838" s="33" t="s">
        <v>177</v>
      </c>
      <c r="B1838" s="33" t="s">
        <v>1399</v>
      </c>
      <c r="C1838" s="33" t="s">
        <v>405</v>
      </c>
      <c r="D1838" s="33"/>
      <c r="E1838" s="34" t="s">
        <v>1174</v>
      </c>
      <c r="F1838" s="35">
        <f>F1839+F1841</f>
        <v>289.149</v>
      </c>
      <c r="G1838" s="35">
        <f>G1839+G1841</f>
        <v>3999.5661899999996</v>
      </c>
      <c r="H1838" s="35">
        <f t="shared" ref="H1838:M1838" si="933">H1839+H1841</f>
        <v>2648.6449199999997</v>
      </c>
      <c r="I1838" s="63">
        <f t="shared" si="933"/>
        <v>0</v>
      </c>
      <c r="J1838" s="63">
        <f t="shared" si="933"/>
        <v>0</v>
      </c>
      <c r="K1838" s="35">
        <f t="shared" si="933"/>
        <v>0</v>
      </c>
      <c r="L1838" s="35">
        <f t="shared" si="933"/>
        <v>0</v>
      </c>
      <c r="M1838" s="35">
        <f t="shared" si="933"/>
        <v>3960.5661899999996</v>
      </c>
      <c r="N1838" s="78">
        <f t="shared" si="923"/>
        <v>99.024894247343369</v>
      </c>
    </row>
    <row r="1839" spans="1:14" ht="31.5" x14ac:dyDescent="0.25">
      <c r="A1839" s="33" t="s">
        <v>177</v>
      </c>
      <c r="B1839" s="33" t="s">
        <v>1399</v>
      </c>
      <c r="C1839" s="33" t="s">
        <v>405</v>
      </c>
      <c r="D1839" s="33" t="s">
        <v>1111</v>
      </c>
      <c r="E1839" s="34" t="s">
        <v>542</v>
      </c>
      <c r="F1839" s="35">
        <f t="shared" si="932"/>
        <v>289.149</v>
      </c>
      <c r="G1839" s="35">
        <f t="shared" si="932"/>
        <v>1940.05</v>
      </c>
      <c r="H1839" s="35">
        <f t="shared" si="932"/>
        <v>1422.37068</v>
      </c>
      <c r="I1839" s="63">
        <f t="shared" si="932"/>
        <v>0</v>
      </c>
      <c r="J1839" s="63">
        <f t="shared" si="932"/>
        <v>0</v>
      </c>
      <c r="K1839" s="35">
        <f t="shared" si="932"/>
        <v>0</v>
      </c>
      <c r="L1839" s="35">
        <f t="shared" si="932"/>
        <v>0</v>
      </c>
      <c r="M1839" s="35">
        <f t="shared" si="932"/>
        <v>1901.05</v>
      </c>
      <c r="N1839" s="78">
        <f t="shared" si="923"/>
        <v>97.989742532408968</v>
      </c>
    </row>
    <row r="1840" spans="1:14" ht="31.5" x14ac:dyDescent="0.25">
      <c r="A1840" s="33" t="s">
        <v>177</v>
      </c>
      <c r="B1840" s="33" t="s">
        <v>1399</v>
      </c>
      <c r="C1840" s="33" t="s">
        <v>405</v>
      </c>
      <c r="D1840" s="33" t="s">
        <v>1112</v>
      </c>
      <c r="E1840" s="34" t="s">
        <v>543</v>
      </c>
      <c r="F1840" s="35">
        <v>289.149</v>
      </c>
      <c r="G1840" s="35">
        <v>1940.05</v>
      </c>
      <c r="H1840" s="35">
        <v>1422.37068</v>
      </c>
      <c r="I1840" s="63">
        <v>0</v>
      </c>
      <c r="J1840" s="63">
        <v>0</v>
      </c>
      <c r="K1840" s="35">
        <v>0</v>
      </c>
      <c r="L1840" s="35">
        <v>0</v>
      </c>
      <c r="M1840" s="35">
        <v>1901.05</v>
      </c>
      <c r="N1840" s="78">
        <f t="shared" si="923"/>
        <v>97.989742532408968</v>
      </c>
    </row>
    <row r="1841" spans="1:14" ht="31.5" x14ac:dyDescent="0.25">
      <c r="A1841" s="33" t="s">
        <v>177</v>
      </c>
      <c r="B1841" s="33" t="s">
        <v>1399</v>
      </c>
      <c r="C1841" s="33" t="s">
        <v>405</v>
      </c>
      <c r="D1841" s="33" t="s">
        <v>18</v>
      </c>
      <c r="E1841" s="34" t="s">
        <v>552</v>
      </c>
      <c r="F1841" s="35">
        <f>F1842</f>
        <v>0</v>
      </c>
      <c r="G1841" s="35">
        <f t="shared" ref="G1841" si="934">G1842</f>
        <v>2059.5161899999998</v>
      </c>
      <c r="H1841" s="35">
        <f t="shared" ref="H1841:M1841" si="935">H1842</f>
        <v>1226.27424</v>
      </c>
      <c r="I1841" s="63">
        <f t="shared" si="935"/>
        <v>0</v>
      </c>
      <c r="J1841" s="63">
        <f t="shared" si="935"/>
        <v>0</v>
      </c>
      <c r="K1841" s="35">
        <f t="shared" si="935"/>
        <v>0</v>
      </c>
      <c r="L1841" s="35">
        <f t="shared" si="935"/>
        <v>0</v>
      </c>
      <c r="M1841" s="35">
        <f t="shared" si="935"/>
        <v>2059.5161899999998</v>
      </c>
      <c r="N1841" s="78">
        <f t="shared" si="923"/>
        <v>100</v>
      </c>
    </row>
    <row r="1842" spans="1:14" ht="47.25" x14ac:dyDescent="0.25">
      <c r="A1842" s="33" t="s">
        <v>177</v>
      </c>
      <c r="B1842" s="33" t="s">
        <v>1399</v>
      </c>
      <c r="C1842" s="33" t="s">
        <v>405</v>
      </c>
      <c r="D1842" s="33" t="s">
        <v>14</v>
      </c>
      <c r="E1842" s="34" t="s">
        <v>555</v>
      </c>
      <c r="F1842" s="35">
        <v>0</v>
      </c>
      <c r="G1842" s="35">
        <v>2059.5161899999998</v>
      </c>
      <c r="H1842" s="35">
        <v>1226.27424</v>
      </c>
      <c r="I1842" s="63">
        <v>0</v>
      </c>
      <c r="J1842" s="63">
        <v>0</v>
      </c>
      <c r="K1842" s="35">
        <v>0</v>
      </c>
      <c r="L1842" s="35">
        <v>0</v>
      </c>
      <c r="M1842" s="35">
        <v>2059.5161899999998</v>
      </c>
      <c r="N1842" s="78">
        <f t="shared" si="923"/>
        <v>100</v>
      </c>
    </row>
    <row r="1843" spans="1:14" x14ac:dyDescent="0.25">
      <c r="A1843" s="25" t="s">
        <v>177</v>
      </c>
      <c r="B1843" s="25" t="s">
        <v>23</v>
      </c>
      <c r="C1843" s="33"/>
      <c r="D1843" s="33"/>
      <c r="E1843" s="26" t="s">
        <v>505</v>
      </c>
      <c r="F1843" s="35">
        <f>F1844</f>
        <v>0</v>
      </c>
      <c r="G1843" s="27">
        <f t="shared" ref="G1843:G1848" si="936">G1844</f>
        <v>750.56</v>
      </c>
      <c r="H1843" s="27">
        <f t="shared" ref="H1843:M1848" si="937">H1844</f>
        <v>0</v>
      </c>
      <c r="I1843" s="61">
        <f t="shared" si="937"/>
        <v>0</v>
      </c>
      <c r="J1843" s="61">
        <f t="shared" si="937"/>
        <v>0</v>
      </c>
      <c r="K1843" s="27">
        <f t="shared" si="937"/>
        <v>0</v>
      </c>
      <c r="L1843" s="27">
        <f t="shared" si="937"/>
        <v>0</v>
      </c>
      <c r="M1843" s="27">
        <f t="shared" si="937"/>
        <v>750.56</v>
      </c>
      <c r="N1843" s="78">
        <f t="shared" si="923"/>
        <v>100</v>
      </c>
    </row>
    <row r="1844" spans="1:14" x14ac:dyDescent="0.25">
      <c r="A1844" s="33" t="s">
        <v>177</v>
      </c>
      <c r="B1844" s="29" t="s">
        <v>1395</v>
      </c>
      <c r="C1844" s="33"/>
      <c r="D1844" s="33"/>
      <c r="E1844" s="30" t="s">
        <v>533</v>
      </c>
      <c r="F1844" s="35">
        <f t="shared" ref="F1844:M1844" si="938">F1846</f>
        <v>0</v>
      </c>
      <c r="G1844" s="31">
        <f t="shared" si="938"/>
        <v>750.56</v>
      </c>
      <c r="H1844" s="31">
        <f t="shared" si="938"/>
        <v>0</v>
      </c>
      <c r="I1844" s="62">
        <f t="shared" si="938"/>
        <v>0</v>
      </c>
      <c r="J1844" s="62">
        <f t="shared" si="938"/>
        <v>0</v>
      </c>
      <c r="K1844" s="31">
        <f t="shared" si="938"/>
        <v>0</v>
      </c>
      <c r="L1844" s="31">
        <f t="shared" si="938"/>
        <v>0</v>
      </c>
      <c r="M1844" s="31">
        <f t="shared" si="938"/>
        <v>750.56</v>
      </c>
      <c r="N1844" s="79">
        <f t="shared" si="923"/>
        <v>100</v>
      </c>
    </row>
    <row r="1845" spans="1:14" ht="31.5" x14ac:dyDescent="0.25">
      <c r="A1845" s="33" t="s">
        <v>177</v>
      </c>
      <c r="B1845" s="33" t="s">
        <v>1395</v>
      </c>
      <c r="C1845" s="33" t="s">
        <v>1122</v>
      </c>
      <c r="D1845" s="33"/>
      <c r="E1845" s="34" t="s">
        <v>1885</v>
      </c>
      <c r="F1845" s="35">
        <f>F1846</f>
        <v>0</v>
      </c>
      <c r="G1845" s="35">
        <f t="shared" ref="G1845:M1845" si="939">G1846</f>
        <v>750.56</v>
      </c>
      <c r="H1845" s="35">
        <f t="shared" si="939"/>
        <v>0</v>
      </c>
      <c r="I1845" s="63">
        <f t="shared" si="939"/>
        <v>0</v>
      </c>
      <c r="J1845" s="63">
        <f t="shared" si="939"/>
        <v>0</v>
      </c>
      <c r="K1845" s="35">
        <f t="shared" si="939"/>
        <v>0</v>
      </c>
      <c r="L1845" s="35">
        <f t="shared" si="939"/>
        <v>0</v>
      </c>
      <c r="M1845" s="35">
        <f t="shared" si="939"/>
        <v>750.56</v>
      </c>
      <c r="N1845" s="78">
        <f t="shared" si="923"/>
        <v>100</v>
      </c>
    </row>
    <row r="1846" spans="1:14" ht="47.25" x14ac:dyDescent="0.25">
      <c r="A1846" s="33" t="s">
        <v>177</v>
      </c>
      <c r="B1846" s="33" t="s">
        <v>1395</v>
      </c>
      <c r="C1846" s="33" t="s">
        <v>27</v>
      </c>
      <c r="D1846" s="33"/>
      <c r="E1846" s="34" t="s">
        <v>1510</v>
      </c>
      <c r="F1846" s="35">
        <f>F1847</f>
        <v>0</v>
      </c>
      <c r="G1846" s="35">
        <f t="shared" si="936"/>
        <v>750.56</v>
      </c>
      <c r="H1846" s="35">
        <f t="shared" si="937"/>
        <v>0</v>
      </c>
      <c r="I1846" s="63">
        <f t="shared" si="937"/>
        <v>0</v>
      </c>
      <c r="J1846" s="63">
        <f t="shared" si="937"/>
        <v>0</v>
      </c>
      <c r="K1846" s="35">
        <f t="shared" si="937"/>
        <v>0</v>
      </c>
      <c r="L1846" s="35">
        <f t="shared" si="937"/>
        <v>0</v>
      </c>
      <c r="M1846" s="35">
        <f t="shared" si="937"/>
        <v>750.56</v>
      </c>
      <c r="N1846" s="78">
        <f t="shared" si="923"/>
        <v>100</v>
      </c>
    </row>
    <row r="1847" spans="1:14" ht="47.25" x14ac:dyDescent="0.25">
      <c r="A1847" s="33" t="s">
        <v>177</v>
      </c>
      <c r="B1847" s="33" t="s">
        <v>1395</v>
      </c>
      <c r="C1847" s="33" t="s">
        <v>24</v>
      </c>
      <c r="D1847" s="33"/>
      <c r="E1847" s="34" t="s">
        <v>589</v>
      </c>
      <c r="F1847" s="35">
        <f>F1848</f>
        <v>0</v>
      </c>
      <c r="G1847" s="35">
        <f t="shared" si="936"/>
        <v>750.56</v>
      </c>
      <c r="H1847" s="35">
        <f t="shared" si="937"/>
        <v>0</v>
      </c>
      <c r="I1847" s="63">
        <f t="shared" si="937"/>
        <v>0</v>
      </c>
      <c r="J1847" s="63">
        <f t="shared" si="937"/>
        <v>0</v>
      </c>
      <c r="K1847" s="35">
        <f t="shared" si="937"/>
        <v>0</v>
      </c>
      <c r="L1847" s="35">
        <f t="shared" si="937"/>
        <v>0</v>
      </c>
      <c r="M1847" s="35">
        <f t="shared" si="937"/>
        <v>750.56</v>
      </c>
      <c r="N1847" s="78">
        <f t="shared" si="923"/>
        <v>100</v>
      </c>
    </row>
    <row r="1848" spans="1:14" ht="31.5" x14ac:dyDescent="0.25">
      <c r="A1848" s="33" t="s">
        <v>177</v>
      </c>
      <c r="B1848" s="33" t="s">
        <v>1395</v>
      </c>
      <c r="C1848" s="33" t="s">
        <v>24</v>
      </c>
      <c r="D1848" s="33" t="s">
        <v>1111</v>
      </c>
      <c r="E1848" s="34" t="s">
        <v>542</v>
      </c>
      <c r="F1848" s="35">
        <f>F1849</f>
        <v>0</v>
      </c>
      <c r="G1848" s="35">
        <f t="shared" si="936"/>
        <v>750.56</v>
      </c>
      <c r="H1848" s="35">
        <f t="shared" si="937"/>
        <v>0</v>
      </c>
      <c r="I1848" s="63">
        <f t="shared" si="937"/>
        <v>0</v>
      </c>
      <c r="J1848" s="63">
        <f t="shared" si="937"/>
        <v>0</v>
      </c>
      <c r="K1848" s="35">
        <f t="shared" si="937"/>
        <v>0</v>
      </c>
      <c r="L1848" s="35">
        <f t="shared" si="937"/>
        <v>0</v>
      </c>
      <c r="M1848" s="35">
        <f t="shared" si="937"/>
        <v>750.56</v>
      </c>
      <c r="N1848" s="78">
        <f t="shared" si="923"/>
        <v>100</v>
      </c>
    </row>
    <row r="1849" spans="1:14" ht="31.5" x14ac:dyDescent="0.25">
      <c r="A1849" s="33" t="s">
        <v>177</v>
      </c>
      <c r="B1849" s="33" t="s">
        <v>1395</v>
      </c>
      <c r="C1849" s="33" t="s">
        <v>24</v>
      </c>
      <c r="D1849" s="33" t="s">
        <v>1112</v>
      </c>
      <c r="E1849" s="34" t="s">
        <v>543</v>
      </c>
      <c r="F1849" s="35">
        <v>0</v>
      </c>
      <c r="G1849" s="35">
        <v>750.56</v>
      </c>
      <c r="H1849" s="35">
        <v>0</v>
      </c>
      <c r="I1849" s="63">
        <v>0</v>
      </c>
      <c r="J1849" s="63">
        <v>0</v>
      </c>
      <c r="K1849" s="35">
        <v>0</v>
      </c>
      <c r="L1849" s="35">
        <v>0</v>
      </c>
      <c r="M1849" s="35">
        <v>750.56</v>
      </c>
      <c r="N1849" s="78">
        <f t="shared" si="923"/>
        <v>100</v>
      </c>
    </row>
    <row r="1850" spans="1:14" s="22" customFormat="1" x14ac:dyDescent="0.25">
      <c r="A1850" s="25" t="s">
        <v>177</v>
      </c>
      <c r="B1850" s="25" t="s">
        <v>1138</v>
      </c>
      <c r="C1850" s="25"/>
      <c r="D1850" s="25"/>
      <c r="E1850" s="26" t="s">
        <v>1311</v>
      </c>
      <c r="F1850" s="27">
        <f t="shared" ref="F1850:M1856" si="940">F1851</f>
        <v>1821.2</v>
      </c>
      <c r="G1850" s="27">
        <f t="shared" si="940"/>
        <v>1896.2</v>
      </c>
      <c r="H1850" s="27">
        <f t="shared" si="940"/>
        <v>1352.4766299999999</v>
      </c>
      <c r="I1850" s="61">
        <f t="shared" si="940"/>
        <v>0</v>
      </c>
      <c r="J1850" s="61">
        <f t="shared" si="940"/>
        <v>0</v>
      </c>
      <c r="K1850" s="27">
        <f t="shared" si="940"/>
        <v>0</v>
      </c>
      <c r="L1850" s="27">
        <f t="shared" si="940"/>
        <v>0</v>
      </c>
      <c r="M1850" s="27">
        <f t="shared" si="940"/>
        <v>1887.7550000000001</v>
      </c>
      <c r="N1850" s="78">
        <f t="shared" si="923"/>
        <v>99.5546355869634</v>
      </c>
    </row>
    <row r="1851" spans="1:14" s="32" customFormat="1" x14ac:dyDescent="0.25">
      <c r="A1851" s="29" t="s">
        <v>177</v>
      </c>
      <c r="B1851" s="29" t="s">
        <v>1386</v>
      </c>
      <c r="C1851" s="29"/>
      <c r="D1851" s="29"/>
      <c r="E1851" s="30" t="s">
        <v>910</v>
      </c>
      <c r="F1851" s="31">
        <f>F1852+F1858</f>
        <v>1821.2</v>
      </c>
      <c r="G1851" s="31">
        <f>G1852+G1858</f>
        <v>1896.2</v>
      </c>
      <c r="H1851" s="31">
        <f t="shared" ref="H1851:M1851" si="941">H1852+H1858</f>
        <v>1352.4766299999999</v>
      </c>
      <c r="I1851" s="62">
        <f t="shared" si="941"/>
        <v>0</v>
      </c>
      <c r="J1851" s="62">
        <f t="shared" si="941"/>
        <v>0</v>
      </c>
      <c r="K1851" s="31">
        <f t="shared" si="941"/>
        <v>0</v>
      </c>
      <c r="L1851" s="31">
        <f t="shared" si="941"/>
        <v>0</v>
      </c>
      <c r="M1851" s="31">
        <f t="shared" si="941"/>
        <v>1887.7550000000001</v>
      </c>
      <c r="N1851" s="79">
        <f t="shared" si="923"/>
        <v>99.5546355869634</v>
      </c>
    </row>
    <row r="1852" spans="1:14" ht="31.5" x14ac:dyDescent="0.25">
      <c r="A1852" s="33" t="s">
        <v>177</v>
      </c>
      <c r="B1852" s="33" t="s">
        <v>1386</v>
      </c>
      <c r="C1852" s="33" t="s">
        <v>790</v>
      </c>
      <c r="D1852" s="33"/>
      <c r="E1852" s="34" t="s">
        <v>1227</v>
      </c>
      <c r="F1852" s="35">
        <f t="shared" si="940"/>
        <v>1821.2</v>
      </c>
      <c r="G1852" s="35">
        <f t="shared" si="940"/>
        <v>1821.2</v>
      </c>
      <c r="H1852" s="35">
        <f t="shared" si="940"/>
        <v>1277.4766299999999</v>
      </c>
      <c r="I1852" s="63">
        <f t="shared" si="940"/>
        <v>0</v>
      </c>
      <c r="J1852" s="63">
        <f t="shared" si="940"/>
        <v>0</v>
      </c>
      <c r="K1852" s="35">
        <f t="shared" si="940"/>
        <v>0</v>
      </c>
      <c r="L1852" s="35">
        <f t="shared" si="940"/>
        <v>0</v>
      </c>
      <c r="M1852" s="35">
        <f t="shared" si="940"/>
        <v>1812.7550000000001</v>
      </c>
      <c r="N1852" s="78">
        <f t="shared" si="923"/>
        <v>99.536294750713822</v>
      </c>
    </row>
    <row r="1853" spans="1:14" ht="31.5" x14ac:dyDescent="0.25">
      <c r="A1853" s="33" t="s">
        <v>177</v>
      </c>
      <c r="B1853" s="33" t="s">
        <v>1386</v>
      </c>
      <c r="C1853" s="33" t="s">
        <v>794</v>
      </c>
      <c r="D1853" s="33"/>
      <c r="E1853" s="34" t="s">
        <v>929</v>
      </c>
      <c r="F1853" s="35">
        <f t="shared" si="940"/>
        <v>1821.2</v>
      </c>
      <c r="G1853" s="35">
        <f t="shared" si="940"/>
        <v>1821.2</v>
      </c>
      <c r="H1853" s="35">
        <f t="shared" si="940"/>
        <v>1277.4766299999999</v>
      </c>
      <c r="I1853" s="63">
        <f t="shared" si="940"/>
        <v>0</v>
      </c>
      <c r="J1853" s="63">
        <f t="shared" si="940"/>
        <v>0</v>
      </c>
      <c r="K1853" s="35">
        <f t="shared" si="940"/>
        <v>0</v>
      </c>
      <c r="L1853" s="35">
        <f t="shared" si="940"/>
        <v>0</v>
      </c>
      <c r="M1853" s="35">
        <f t="shared" si="940"/>
        <v>1812.7550000000001</v>
      </c>
      <c r="N1853" s="78">
        <f t="shared" si="923"/>
        <v>99.536294750713822</v>
      </c>
    </row>
    <row r="1854" spans="1:14" ht="63" x14ac:dyDescent="0.25">
      <c r="A1854" s="33" t="s">
        <v>177</v>
      </c>
      <c r="B1854" s="33" t="s">
        <v>1386</v>
      </c>
      <c r="C1854" s="33" t="s">
        <v>795</v>
      </c>
      <c r="D1854" s="33"/>
      <c r="E1854" s="34" t="s">
        <v>930</v>
      </c>
      <c r="F1854" s="35">
        <f t="shared" si="940"/>
        <v>1821.2</v>
      </c>
      <c r="G1854" s="35">
        <f t="shared" si="940"/>
        <v>1821.2</v>
      </c>
      <c r="H1854" s="35">
        <f t="shared" si="940"/>
        <v>1277.4766299999999</v>
      </c>
      <c r="I1854" s="63">
        <f t="shared" si="940"/>
        <v>0</v>
      </c>
      <c r="J1854" s="63">
        <f t="shared" si="940"/>
        <v>0</v>
      </c>
      <c r="K1854" s="35">
        <f t="shared" si="940"/>
        <v>0</v>
      </c>
      <c r="L1854" s="35">
        <f t="shared" si="940"/>
        <v>0</v>
      </c>
      <c r="M1854" s="35">
        <f t="shared" si="940"/>
        <v>1812.7550000000001</v>
      </c>
      <c r="N1854" s="78">
        <f t="shared" si="923"/>
        <v>99.536294750713822</v>
      </c>
    </row>
    <row r="1855" spans="1:14" ht="31.5" x14ac:dyDescent="0.25">
      <c r="A1855" s="33" t="s">
        <v>177</v>
      </c>
      <c r="B1855" s="33" t="s">
        <v>1386</v>
      </c>
      <c r="C1855" s="33" t="s">
        <v>793</v>
      </c>
      <c r="D1855" s="33"/>
      <c r="E1855" s="34" t="s">
        <v>931</v>
      </c>
      <c r="F1855" s="35">
        <f t="shared" si="940"/>
        <v>1821.2</v>
      </c>
      <c r="G1855" s="35">
        <f t="shared" si="940"/>
        <v>1821.2</v>
      </c>
      <c r="H1855" s="35">
        <f t="shared" si="940"/>
        <v>1277.4766299999999</v>
      </c>
      <c r="I1855" s="63">
        <f t="shared" si="940"/>
        <v>0</v>
      </c>
      <c r="J1855" s="63">
        <f t="shared" si="940"/>
        <v>0</v>
      </c>
      <c r="K1855" s="35">
        <f t="shared" si="940"/>
        <v>0</v>
      </c>
      <c r="L1855" s="35">
        <f t="shared" si="940"/>
        <v>0</v>
      </c>
      <c r="M1855" s="35">
        <f t="shared" si="940"/>
        <v>1812.7550000000001</v>
      </c>
      <c r="N1855" s="78">
        <f t="shared" si="923"/>
        <v>99.536294750713822</v>
      </c>
    </row>
    <row r="1856" spans="1:14" ht="31.5" x14ac:dyDescent="0.25">
      <c r="A1856" s="33" t="s">
        <v>177</v>
      </c>
      <c r="B1856" s="33" t="s">
        <v>1386</v>
      </c>
      <c r="C1856" s="33" t="s">
        <v>793</v>
      </c>
      <c r="D1856" s="33" t="s">
        <v>1111</v>
      </c>
      <c r="E1856" s="34" t="s">
        <v>542</v>
      </c>
      <c r="F1856" s="35">
        <f t="shared" si="940"/>
        <v>1821.2</v>
      </c>
      <c r="G1856" s="35">
        <f t="shared" si="940"/>
        <v>1821.2</v>
      </c>
      <c r="H1856" s="35">
        <f t="shared" si="940"/>
        <v>1277.4766299999999</v>
      </c>
      <c r="I1856" s="63">
        <f t="shared" si="940"/>
        <v>0</v>
      </c>
      <c r="J1856" s="63">
        <f t="shared" si="940"/>
        <v>0</v>
      </c>
      <c r="K1856" s="35">
        <f t="shared" si="940"/>
        <v>0</v>
      </c>
      <c r="L1856" s="35">
        <f t="shared" si="940"/>
        <v>0</v>
      </c>
      <c r="M1856" s="35">
        <f t="shared" si="940"/>
        <v>1812.7550000000001</v>
      </c>
      <c r="N1856" s="78">
        <f t="shared" si="923"/>
        <v>99.536294750713822</v>
      </c>
    </row>
    <row r="1857" spans="1:14" ht="31.5" x14ac:dyDescent="0.25">
      <c r="A1857" s="33" t="s">
        <v>177</v>
      </c>
      <c r="B1857" s="33" t="s">
        <v>1386</v>
      </c>
      <c r="C1857" s="33" t="s">
        <v>793</v>
      </c>
      <c r="D1857" s="33" t="s">
        <v>1112</v>
      </c>
      <c r="E1857" s="34" t="s">
        <v>543</v>
      </c>
      <c r="F1857" s="35">
        <v>1821.2</v>
      </c>
      <c r="G1857" s="35">
        <v>1821.2</v>
      </c>
      <c r="H1857" s="35">
        <v>1277.4766299999999</v>
      </c>
      <c r="I1857" s="63">
        <v>0</v>
      </c>
      <c r="J1857" s="63">
        <v>0</v>
      </c>
      <c r="K1857" s="35">
        <v>0</v>
      </c>
      <c r="L1857" s="35">
        <v>0</v>
      </c>
      <c r="M1857" s="35">
        <v>1812.7550000000001</v>
      </c>
      <c r="N1857" s="78">
        <f t="shared" si="923"/>
        <v>99.536294750713822</v>
      </c>
    </row>
    <row r="1858" spans="1:14" ht="31.5" x14ac:dyDescent="0.25">
      <c r="A1858" s="33" t="s">
        <v>177</v>
      </c>
      <c r="B1858" s="33" t="s">
        <v>1386</v>
      </c>
      <c r="C1858" s="33" t="s">
        <v>1122</v>
      </c>
      <c r="D1858" s="33"/>
      <c r="E1858" s="34" t="s">
        <v>1885</v>
      </c>
      <c r="F1858" s="35">
        <f>F1859</f>
        <v>0</v>
      </c>
      <c r="G1858" s="35">
        <f t="shared" ref="G1858:G1860" si="942">G1859</f>
        <v>75</v>
      </c>
      <c r="H1858" s="35">
        <f t="shared" ref="H1858:M1860" si="943">H1859</f>
        <v>75</v>
      </c>
      <c r="I1858" s="63">
        <f t="shared" si="943"/>
        <v>0</v>
      </c>
      <c r="J1858" s="63">
        <f t="shared" si="943"/>
        <v>0</v>
      </c>
      <c r="K1858" s="35">
        <f t="shared" si="943"/>
        <v>0</v>
      </c>
      <c r="L1858" s="35">
        <f t="shared" si="943"/>
        <v>0</v>
      </c>
      <c r="M1858" s="35">
        <f t="shared" si="943"/>
        <v>75</v>
      </c>
      <c r="N1858" s="78">
        <f t="shared" si="923"/>
        <v>100</v>
      </c>
    </row>
    <row r="1859" spans="1:14" ht="47.25" x14ac:dyDescent="0.25">
      <c r="A1859" s="33" t="s">
        <v>177</v>
      </c>
      <c r="B1859" s="33" t="s">
        <v>1386</v>
      </c>
      <c r="C1859" s="33" t="s">
        <v>405</v>
      </c>
      <c r="D1859" s="33"/>
      <c r="E1859" s="34" t="s">
        <v>1174</v>
      </c>
      <c r="F1859" s="35">
        <f>F1860</f>
        <v>0</v>
      </c>
      <c r="G1859" s="35">
        <f t="shared" si="942"/>
        <v>75</v>
      </c>
      <c r="H1859" s="35">
        <f t="shared" si="943"/>
        <v>75</v>
      </c>
      <c r="I1859" s="63">
        <f t="shared" si="943"/>
        <v>0</v>
      </c>
      <c r="J1859" s="63">
        <f t="shared" si="943"/>
        <v>0</v>
      </c>
      <c r="K1859" s="35">
        <f t="shared" si="943"/>
        <v>0</v>
      </c>
      <c r="L1859" s="35">
        <f t="shared" si="943"/>
        <v>0</v>
      </c>
      <c r="M1859" s="35">
        <f t="shared" si="943"/>
        <v>75</v>
      </c>
      <c r="N1859" s="78">
        <f t="shared" si="923"/>
        <v>100</v>
      </c>
    </row>
    <row r="1860" spans="1:14" ht="31.5" x14ac:dyDescent="0.25">
      <c r="A1860" s="33" t="s">
        <v>177</v>
      </c>
      <c r="B1860" s="33" t="s">
        <v>1386</v>
      </c>
      <c r="C1860" s="33" t="s">
        <v>405</v>
      </c>
      <c r="D1860" s="33" t="s">
        <v>1111</v>
      </c>
      <c r="E1860" s="34" t="s">
        <v>542</v>
      </c>
      <c r="F1860" s="35">
        <f>F1861</f>
        <v>0</v>
      </c>
      <c r="G1860" s="35">
        <f t="shared" si="942"/>
        <v>75</v>
      </c>
      <c r="H1860" s="35">
        <f t="shared" si="943"/>
        <v>75</v>
      </c>
      <c r="I1860" s="63">
        <f t="shared" si="943"/>
        <v>0</v>
      </c>
      <c r="J1860" s="63">
        <f t="shared" si="943"/>
        <v>0</v>
      </c>
      <c r="K1860" s="35">
        <f t="shared" si="943"/>
        <v>0</v>
      </c>
      <c r="L1860" s="35">
        <f t="shared" si="943"/>
        <v>0</v>
      </c>
      <c r="M1860" s="35">
        <f t="shared" si="943"/>
        <v>75</v>
      </c>
      <c r="N1860" s="78">
        <f t="shared" si="923"/>
        <v>100</v>
      </c>
    </row>
    <row r="1861" spans="1:14" ht="31.5" x14ac:dyDescent="0.25">
      <c r="A1861" s="33" t="s">
        <v>177</v>
      </c>
      <c r="B1861" s="33" t="s">
        <v>1386</v>
      </c>
      <c r="C1861" s="33" t="s">
        <v>405</v>
      </c>
      <c r="D1861" s="33" t="s">
        <v>1112</v>
      </c>
      <c r="E1861" s="34" t="s">
        <v>543</v>
      </c>
      <c r="F1861" s="35">
        <v>0</v>
      </c>
      <c r="G1861" s="35">
        <v>75</v>
      </c>
      <c r="H1861" s="35">
        <v>75</v>
      </c>
      <c r="I1861" s="63">
        <v>0</v>
      </c>
      <c r="J1861" s="63">
        <v>0</v>
      </c>
      <c r="K1861" s="35">
        <v>0</v>
      </c>
      <c r="L1861" s="35">
        <v>0</v>
      </c>
      <c r="M1861" s="35">
        <v>75</v>
      </c>
      <c r="N1861" s="78">
        <f t="shared" si="923"/>
        <v>100</v>
      </c>
    </row>
    <row r="1862" spans="1:14" s="22" customFormat="1" ht="31.5" x14ac:dyDescent="0.25">
      <c r="A1862" s="25" t="s">
        <v>178</v>
      </c>
      <c r="B1862" s="25" t="s">
        <v>1387</v>
      </c>
      <c r="C1862" s="25"/>
      <c r="D1862" s="25"/>
      <c r="E1862" s="26" t="s">
        <v>479</v>
      </c>
      <c r="F1862" s="27">
        <f>F1863+F1942+F1974+F2074+F2163+F2184+F2198+F2219+F2212</f>
        <v>530100.478</v>
      </c>
      <c r="G1862" s="27">
        <f t="shared" ref="G1862" si="944">G1863+G1942+G1974+G2074+G2163+G2184+G2198+G2219+G2212</f>
        <v>576376.83426000015</v>
      </c>
      <c r="H1862" s="27">
        <f t="shared" ref="H1862:M1862" si="945">H1863+H1942+H1974+H2074+H2163+H2184+H2198+H2219+H2212</f>
        <v>390381.78870000009</v>
      </c>
      <c r="I1862" s="61">
        <f t="shared" si="945"/>
        <v>127626.41807</v>
      </c>
      <c r="J1862" s="61">
        <f t="shared" si="945"/>
        <v>69408.211329999991</v>
      </c>
      <c r="K1862" s="27">
        <f t="shared" si="945"/>
        <v>0</v>
      </c>
      <c r="L1862" s="27">
        <f t="shared" si="945"/>
        <v>0</v>
      </c>
      <c r="M1862" s="27">
        <f t="shared" si="945"/>
        <v>574129.49311000004</v>
      </c>
      <c r="N1862" s="79">
        <f t="shared" si="923"/>
        <v>99.610091694110949</v>
      </c>
    </row>
    <row r="1863" spans="1:14" s="22" customFormat="1" ht="18" customHeight="1" x14ac:dyDescent="0.25">
      <c r="A1863" s="25" t="s">
        <v>178</v>
      </c>
      <c r="B1863" s="25" t="s">
        <v>1105</v>
      </c>
      <c r="C1863" s="25"/>
      <c r="D1863" s="25"/>
      <c r="E1863" s="26" t="s">
        <v>498</v>
      </c>
      <c r="F1863" s="27">
        <f>F1864+F1892</f>
        <v>65147.078999999998</v>
      </c>
      <c r="G1863" s="27">
        <f>G1864+G1892</f>
        <v>66260.006419999991</v>
      </c>
      <c r="H1863" s="27">
        <f t="shared" ref="H1863:M1863" si="946">H1864+H1892</f>
        <v>46326.109500000006</v>
      </c>
      <c r="I1863" s="61">
        <f t="shared" si="946"/>
        <v>5582.1274199999998</v>
      </c>
      <c r="J1863" s="61">
        <f t="shared" si="946"/>
        <v>3697.7602999999999</v>
      </c>
      <c r="K1863" s="27">
        <f t="shared" si="946"/>
        <v>0</v>
      </c>
      <c r="L1863" s="27">
        <f t="shared" si="946"/>
        <v>0</v>
      </c>
      <c r="M1863" s="27">
        <f t="shared" si="946"/>
        <v>66033.137340000001</v>
      </c>
      <c r="N1863" s="78">
        <f t="shared" si="923"/>
        <v>99.657607820678521</v>
      </c>
    </row>
    <row r="1864" spans="1:14" s="32" customFormat="1" ht="63" x14ac:dyDescent="0.25">
      <c r="A1864" s="29" t="s">
        <v>178</v>
      </c>
      <c r="B1864" s="29" t="s">
        <v>1408</v>
      </c>
      <c r="C1864" s="29"/>
      <c r="D1864" s="29"/>
      <c r="E1864" s="30" t="s">
        <v>510</v>
      </c>
      <c r="F1864" s="31">
        <f>F1865+F1878+F1873</f>
        <v>47812</v>
      </c>
      <c r="G1864" s="31">
        <f>G1865+G1878+G1873</f>
        <v>48612.4</v>
      </c>
      <c r="H1864" s="31">
        <f t="shared" ref="H1864:M1864" si="947">H1865+H1878+H1873</f>
        <v>33816.195850000004</v>
      </c>
      <c r="I1864" s="62">
        <f t="shared" si="947"/>
        <v>5071.5999999999995</v>
      </c>
      <c r="J1864" s="62">
        <f t="shared" si="947"/>
        <v>3697.7602999999999</v>
      </c>
      <c r="K1864" s="31">
        <f t="shared" si="947"/>
        <v>0</v>
      </c>
      <c r="L1864" s="31">
        <f t="shared" si="947"/>
        <v>0</v>
      </c>
      <c r="M1864" s="31">
        <f t="shared" si="947"/>
        <v>48529.713750000003</v>
      </c>
      <c r="N1864" s="79">
        <f t="shared" si="923"/>
        <v>99.829907081320812</v>
      </c>
    </row>
    <row r="1865" spans="1:14" ht="47.25" x14ac:dyDescent="0.25">
      <c r="A1865" s="33" t="s">
        <v>178</v>
      </c>
      <c r="B1865" s="33" t="s">
        <v>1408</v>
      </c>
      <c r="C1865" s="33" t="s">
        <v>42</v>
      </c>
      <c r="D1865" s="33"/>
      <c r="E1865" s="34" t="s">
        <v>647</v>
      </c>
      <c r="F1865" s="35">
        <f t="shared" ref="F1865:M1867" si="948">F1866</f>
        <v>5071.6000000000004</v>
      </c>
      <c r="G1865" s="35">
        <f t="shared" si="948"/>
        <v>5071.5999999999995</v>
      </c>
      <c r="H1865" s="35">
        <f t="shared" si="948"/>
        <v>3697.7602999999999</v>
      </c>
      <c r="I1865" s="63">
        <f t="shared" si="948"/>
        <v>5071.5999999999995</v>
      </c>
      <c r="J1865" s="63">
        <f t="shared" si="948"/>
        <v>3697.7602999999999</v>
      </c>
      <c r="K1865" s="35">
        <f t="shared" si="948"/>
        <v>0</v>
      </c>
      <c r="L1865" s="35">
        <f t="shared" si="948"/>
        <v>0</v>
      </c>
      <c r="M1865" s="35">
        <f t="shared" si="948"/>
        <v>5071.5999899999997</v>
      </c>
      <c r="N1865" s="78">
        <f t="shared" si="923"/>
        <v>99.999999802823567</v>
      </c>
    </row>
    <row r="1866" spans="1:14" ht="31.5" x14ac:dyDescent="0.25">
      <c r="A1866" s="33" t="s">
        <v>178</v>
      </c>
      <c r="B1866" s="33" t="s">
        <v>1408</v>
      </c>
      <c r="C1866" s="33" t="s">
        <v>105</v>
      </c>
      <c r="D1866" s="33"/>
      <c r="E1866" s="34" t="s">
        <v>662</v>
      </c>
      <c r="F1866" s="35">
        <f t="shared" si="948"/>
        <v>5071.6000000000004</v>
      </c>
      <c r="G1866" s="35">
        <f t="shared" si="948"/>
        <v>5071.5999999999995</v>
      </c>
      <c r="H1866" s="35">
        <f t="shared" si="948"/>
        <v>3697.7602999999999</v>
      </c>
      <c r="I1866" s="63">
        <f t="shared" si="948"/>
        <v>5071.5999999999995</v>
      </c>
      <c r="J1866" s="63">
        <f t="shared" si="948"/>
        <v>3697.7602999999999</v>
      </c>
      <c r="K1866" s="35">
        <f t="shared" si="948"/>
        <v>0</v>
      </c>
      <c r="L1866" s="35">
        <f t="shared" si="948"/>
        <v>0</v>
      </c>
      <c r="M1866" s="35">
        <f t="shared" si="948"/>
        <v>5071.5999899999997</v>
      </c>
      <c r="N1866" s="78">
        <f t="shared" ref="N1866:N1929" si="949">M1866/G1866*100</f>
        <v>99.999999802823567</v>
      </c>
    </row>
    <row r="1867" spans="1:14" ht="63" x14ac:dyDescent="0.25">
      <c r="A1867" s="33" t="s">
        <v>178</v>
      </c>
      <c r="B1867" s="33" t="s">
        <v>1408</v>
      </c>
      <c r="C1867" s="33" t="s">
        <v>114</v>
      </c>
      <c r="D1867" s="33"/>
      <c r="E1867" s="34" t="s">
        <v>663</v>
      </c>
      <c r="F1867" s="35">
        <f t="shared" si="948"/>
        <v>5071.6000000000004</v>
      </c>
      <c r="G1867" s="35">
        <f t="shared" si="948"/>
        <v>5071.5999999999995</v>
      </c>
      <c r="H1867" s="35">
        <f t="shared" si="948"/>
        <v>3697.7602999999999</v>
      </c>
      <c r="I1867" s="63">
        <f t="shared" si="948"/>
        <v>5071.5999999999995</v>
      </c>
      <c r="J1867" s="63">
        <f t="shared" si="948"/>
        <v>3697.7602999999999</v>
      </c>
      <c r="K1867" s="35">
        <f t="shared" si="948"/>
        <v>0</v>
      </c>
      <c r="L1867" s="35">
        <f t="shared" si="948"/>
        <v>0</v>
      </c>
      <c r="M1867" s="35">
        <f t="shared" si="948"/>
        <v>5071.5999899999997</v>
      </c>
      <c r="N1867" s="78">
        <f t="shared" si="949"/>
        <v>99.999999802823567</v>
      </c>
    </row>
    <row r="1868" spans="1:14" ht="31.5" x14ac:dyDescent="0.25">
      <c r="A1868" s="33" t="s">
        <v>178</v>
      </c>
      <c r="B1868" s="33" t="s">
        <v>1408</v>
      </c>
      <c r="C1868" s="33" t="s">
        <v>111</v>
      </c>
      <c r="D1868" s="33"/>
      <c r="E1868" s="34" t="s">
        <v>664</v>
      </c>
      <c r="F1868" s="35">
        <f>F1869+F1871</f>
        <v>5071.6000000000004</v>
      </c>
      <c r="G1868" s="35">
        <f>G1869+G1871</f>
        <v>5071.5999999999995</v>
      </c>
      <c r="H1868" s="35">
        <f t="shared" ref="H1868:M1868" si="950">H1869+H1871</f>
        <v>3697.7602999999999</v>
      </c>
      <c r="I1868" s="63">
        <f t="shared" si="950"/>
        <v>5071.5999999999995</v>
      </c>
      <c r="J1868" s="63">
        <f t="shared" si="950"/>
        <v>3697.7602999999999</v>
      </c>
      <c r="K1868" s="35">
        <f t="shared" si="950"/>
        <v>0</v>
      </c>
      <c r="L1868" s="35">
        <f t="shared" si="950"/>
        <v>0</v>
      </c>
      <c r="M1868" s="35">
        <f t="shared" si="950"/>
        <v>5071.5999899999997</v>
      </c>
      <c r="N1868" s="78">
        <f t="shared" si="949"/>
        <v>99.999999802823567</v>
      </c>
    </row>
    <row r="1869" spans="1:14" ht="78.75" x14ac:dyDescent="0.25">
      <c r="A1869" s="33" t="s">
        <v>178</v>
      </c>
      <c r="B1869" s="33" t="s">
        <v>1408</v>
      </c>
      <c r="C1869" s="33" t="s">
        <v>111</v>
      </c>
      <c r="D1869" s="33" t="s">
        <v>1118</v>
      </c>
      <c r="E1869" s="34" t="s">
        <v>539</v>
      </c>
      <c r="F1869" s="35">
        <f t="shared" ref="F1869:M1869" si="951">F1870</f>
        <v>4947.3</v>
      </c>
      <c r="G1869" s="35">
        <f t="shared" si="951"/>
        <v>4918.1007099999997</v>
      </c>
      <c r="H1869" s="35">
        <f t="shared" si="951"/>
        <v>3580.43154</v>
      </c>
      <c r="I1869" s="63">
        <f t="shared" si="951"/>
        <v>4918.1007099999997</v>
      </c>
      <c r="J1869" s="63">
        <f t="shared" si="951"/>
        <v>3580.43154</v>
      </c>
      <c r="K1869" s="35">
        <f t="shared" si="951"/>
        <v>0</v>
      </c>
      <c r="L1869" s="35">
        <f t="shared" si="951"/>
        <v>0</v>
      </c>
      <c r="M1869" s="35">
        <f t="shared" si="951"/>
        <v>4918.1007</v>
      </c>
      <c r="N1869" s="78">
        <f t="shared" si="949"/>
        <v>99.999999796669485</v>
      </c>
    </row>
    <row r="1870" spans="1:14" ht="31.5" x14ac:dyDescent="0.25">
      <c r="A1870" s="33" t="s">
        <v>178</v>
      </c>
      <c r="B1870" s="33" t="s">
        <v>1408</v>
      </c>
      <c r="C1870" s="33" t="s">
        <v>111</v>
      </c>
      <c r="D1870" s="33" t="s">
        <v>1128</v>
      </c>
      <c r="E1870" s="34" t="s">
        <v>541</v>
      </c>
      <c r="F1870" s="35">
        <v>4947.3</v>
      </c>
      <c r="G1870" s="35">
        <v>4918.1007099999997</v>
      </c>
      <c r="H1870" s="35">
        <v>3580.43154</v>
      </c>
      <c r="I1870" s="63">
        <f>G1870</f>
        <v>4918.1007099999997</v>
      </c>
      <c r="J1870" s="63">
        <f>H1870</f>
        <v>3580.43154</v>
      </c>
      <c r="K1870" s="35">
        <v>0</v>
      </c>
      <c r="L1870" s="35">
        <v>0</v>
      </c>
      <c r="M1870" s="35">
        <v>4918.1007</v>
      </c>
      <c r="N1870" s="78">
        <f t="shared" si="949"/>
        <v>99.999999796669485</v>
      </c>
    </row>
    <row r="1871" spans="1:14" ht="31.5" x14ac:dyDescent="0.25">
      <c r="A1871" s="33" t="s">
        <v>178</v>
      </c>
      <c r="B1871" s="33" t="s">
        <v>1408</v>
      </c>
      <c r="C1871" s="33" t="s">
        <v>111</v>
      </c>
      <c r="D1871" s="33" t="s">
        <v>1111</v>
      </c>
      <c r="E1871" s="34" t="s">
        <v>542</v>
      </c>
      <c r="F1871" s="35">
        <f t="shared" ref="F1871:M1871" si="952">F1872</f>
        <v>124.3</v>
      </c>
      <c r="G1871" s="35">
        <f t="shared" si="952"/>
        <v>153.49929</v>
      </c>
      <c r="H1871" s="35">
        <f t="shared" si="952"/>
        <v>117.32876</v>
      </c>
      <c r="I1871" s="63">
        <f t="shared" si="952"/>
        <v>153.49929</v>
      </c>
      <c r="J1871" s="63">
        <f t="shared" si="952"/>
        <v>117.32876</v>
      </c>
      <c r="K1871" s="35">
        <f t="shared" si="952"/>
        <v>0</v>
      </c>
      <c r="L1871" s="35">
        <f t="shared" si="952"/>
        <v>0</v>
      </c>
      <c r="M1871" s="35">
        <f t="shared" si="952"/>
        <v>153.49929</v>
      </c>
      <c r="N1871" s="78">
        <f t="shared" si="949"/>
        <v>100</v>
      </c>
    </row>
    <row r="1872" spans="1:14" ht="31.5" x14ac:dyDescent="0.25">
      <c r="A1872" s="33" t="s">
        <v>178</v>
      </c>
      <c r="B1872" s="33" t="s">
        <v>1408</v>
      </c>
      <c r="C1872" s="33" t="s">
        <v>111</v>
      </c>
      <c r="D1872" s="33" t="s">
        <v>1112</v>
      </c>
      <c r="E1872" s="34" t="s">
        <v>543</v>
      </c>
      <c r="F1872" s="35">
        <v>124.3</v>
      </c>
      <c r="G1872" s="35">
        <v>153.49929</v>
      </c>
      <c r="H1872" s="35">
        <v>117.32876</v>
      </c>
      <c r="I1872" s="63">
        <f>G1872</f>
        <v>153.49929</v>
      </c>
      <c r="J1872" s="63">
        <f>H1872</f>
        <v>117.32876</v>
      </c>
      <c r="K1872" s="35">
        <v>0</v>
      </c>
      <c r="L1872" s="35">
        <v>0</v>
      </c>
      <c r="M1872" s="35">
        <v>153.49929</v>
      </c>
      <c r="N1872" s="78">
        <f t="shared" si="949"/>
        <v>100</v>
      </c>
    </row>
    <row r="1873" spans="1:14" ht="31.5" x14ac:dyDescent="0.25">
      <c r="A1873" s="33" t="s">
        <v>178</v>
      </c>
      <c r="B1873" s="33" t="s">
        <v>1408</v>
      </c>
      <c r="C1873" s="33" t="s">
        <v>1122</v>
      </c>
      <c r="D1873" s="33"/>
      <c r="E1873" s="34" t="s">
        <v>1885</v>
      </c>
      <c r="F1873" s="35">
        <f t="shared" ref="F1873:M1876" si="953">F1874</f>
        <v>32</v>
      </c>
      <c r="G1873" s="35">
        <f t="shared" si="953"/>
        <v>32</v>
      </c>
      <c r="H1873" s="35">
        <f t="shared" si="953"/>
        <v>32</v>
      </c>
      <c r="I1873" s="63">
        <f t="shared" si="953"/>
        <v>0</v>
      </c>
      <c r="J1873" s="63">
        <f t="shared" si="953"/>
        <v>0</v>
      </c>
      <c r="K1873" s="35">
        <f t="shared" si="953"/>
        <v>0</v>
      </c>
      <c r="L1873" s="35">
        <f t="shared" si="953"/>
        <v>0</v>
      </c>
      <c r="M1873" s="35">
        <f t="shared" si="953"/>
        <v>32</v>
      </c>
      <c r="N1873" s="78">
        <f t="shared" si="949"/>
        <v>100</v>
      </c>
    </row>
    <row r="1874" spans="1:14" x14ac:dyDescent="0.25">
      <c r="A1874" s="33" t="s">
        <v>178</v>
      </c>
      <c r="B1874" s="33" t="s">
        <v>1408</v>
      </c>
      <c r="C1874" s="33" t="s">
        <v>1143</v>
      </c>
      <c r="D1874" s="33"/>
      <c r="E1874" s="34" t="s">
        <v>1270</v>
      </c>
      <c r="F1874" s="35">
        <f t="shared" si="953"/>
        <v>32</v>
      </c>
      <c r="G1874" s="35">
        <f t="shared" si="953"/>
        <v>32</v>
      </c>
      <c r="H1874" s="35">
        <f t="shared" si="953"/>
        <v>32</v>
      </c>
      <c r="I1874" s="63">
        <f t="shared" si="953"/>
        <v>0</v>
      </c>
      <c r="J1874" s="63">
        <f t="shared" si="953"/>
        <v>0</v>
      </c>
      <c r="K1874" s="35">
        <f t="shared" si="953"/>
        <v>0</v>
      </c>
      <c r="L1874" s="35">
        <f t="shared" si="953"/>
        <v>0</v>
      </c>
      <c r="M1874" s="35">
        <f t="shared" si="953"/>
        <v>32</v>
      </c>
      <c r="N1874" s="78">
        <f t="shared" si="949"/>
        <v>100</v>
      </c>
    </row>
    <row r="1875" spans="1:14" x14ac:dyDescent="0.25">
      <c r="A1875" s="33" t="s">
        <v>178</v>
      </c>
      <c r="B1875" s="33" t="s">
        <v>1408</v>
      </c>
      <c r="C1875" s="33" t="s">
        <v>1349</v>
      </c>
      <c r="D1875" s="33"/>
      <c r="E1875" s="34" t="s">
        <v>1350</v>
      </c>
      <c r="F1875" s="35">
        <f t="shared" si="953"/>
        <v>32</v>
      </c>
      <c r="G1875" s="35">
        <f t="shared" si="953"/>
        <v>32</v>
      </c>
      <c r="H1875" s="35">
        <f t="shared" si="953"/>
        <v>32</v>
      </c>
      <c r="I1875" s="63">
        <f t="shared" si="953"/>
        <v>0</v>
      </c>
      <c r="J1875" s="63">
        <f t="shared" si="953"/>
        <v>0</v>
      </c>
      <c r="K1875" s="35">
        <f t="shared" si="953"/>
        <v>0</v>
      </c>
      <c r="L1875" s="35">
        <f t="shared" si="953"/>
        <v>0</v>
      </c>
      <c r="M1875" s="35">
        <f t="shared" si="953"/>
        <v>32</v>
      </c>
      <c r="N1875" s="78">
        <f t="shared" si="949"/>
        <v>100</v>
      </c>
    </row>
    <row r="1876" spans="1:14" ht="31.5" x14ac:dyDescent="0.25">
      <c r="A1876" s="33" t="s">
        <v>178</v>
      </c>
      <c r="B1876" s="33" t="s">
        <v>1408</v>
      </c>
      <c r="C1876" s="33" t="s">
        <v>1349</v>
      </c>
      <c r="D1876" s="33" t="s">
        <v>1111</v>
      </c>
      <c r="E1876" s="34" t="s">
        <v>542</v>
      </c>
      <c r="F1876" s="35">
        <f t="shared" si="953"/>
        <v>32</v>
      </c>
      <c r="G1876" s="35">
        <f t="shared" si="953"/>
        <v>32</v>
      </c>
      <c r="H1876" s="35">
        <f t="shared" si="953"/>
        <v>32</v>
      </c>
      <c r="I1876" s="63">
        <f t="shared" si="953"/>
        <v>0</v>
      </c>
      <c r="J1876" s="63">
        <f t="shared" si="953"/>
        <v>0</v>
      </c>
      <c r="K1876" s="35">
        <f t="shared" si="953"/>
        <v>0</v>
      </c>
      <c r="L1876" s="35">
        <f t="shared" si="953"/>
        <v>0</v>
      </c>
      <c r="M1876" s="35">
        <f t="shared" si="953"/>
        <v>32</v>
      </c>
      <c r="N1876" s="78">
        <f t="shared" si="949"/>
        <v>100</v>
      </c>
    </row>
    <row r="1877" spans="1:14" ht="31.5" x14ac:dyDescent="0.25">
      <c r="A1877" s="33" t="s">
        <v>178</v>
      </c>
      <c r="B1877" s="33" t="s">
        <v>1408</v>
      </c>
      <c r="C1877" s="33" t="s">
        <v>1349</v>
      </c>
      <c r="D1877" s="33" t="s">
        <v>1112</v>
      </c>
      <c r="E1877" s="34" t="s">
        <v>543</v>
      </c>
      <c r="F1877" s="35">
        <v>32</v>
      </c>
      <c r="G1877" s="35">
        <v>32</v>
      </c>
      <c r="H1877" s="35">
        <v>32</v>
      </c>
      <c r="I1877" s="63">
        <v>0</v>
      </c>
      <c r="J1877" s="63">
        <v>0</v>
      </c>
      <c r="K1877" s="35">
        <v>0</v>
      </c>
      <c r="L1877" s="35">
        <v>0</v>
      </c>
      <c r="M1877" s="35">
        <v>32</v>
      </c>
      <c r="N1877" s="78">
        <f t="shared" si="949"/>
        <v>100</v>
      </c>
    </row>
    <row r="1878" spans="1:14" ht="31.5" x14ac:dyDescent="0.25">
      <c r="A1878" s="33" t="s">
        <v>178</v>
      </c>
      <c r="B1878" s="33" t="s">
        <v>1408</v>
      </c>
      <c r="C1878" s="33" t="s">
        <v>1125</v>
      </c>
      <c r="D1878" s="33"/>
      <c r="E1878" s="34" t="s">
        <v>1207</v>
      </c>
      <c r="F1878" s="35">
        <f t="shared" ref="F1878:M1878" si="954">F1879</f>
        <v>42708.4</v>
      </c>
      <c r="G1878" s="35">
        <f t="shared" si="954"/>
        <v>43508.800000000003</v>
      </c>
      <c r="H1878" s="35">
        <f t="shared" si="954"/>
        <v>30086.435550000002</v>
      </c>
      <c r="I1878" s="63">
        <f t="shared" si="954"/>
        <v>0</v>
      </c>
      <c r="J1878" s="63">
        <f t="shared" si="954"/>
        <v>0</v>
      </c>
      <c r="K1878" s="35">
        <f t="shared" si="954"/>
        <v>0</v>
      </c>
      <c r="L1878" s="35">
        <f t="shared" si="954"/>
        <v>0</v>
      </c>
      <c r="M1878" s="35">
        <f t="shared" si="954"/>
        <v>43426.11376</v>
      </c>
      <c r="N1878" s="78">
        <f t="shared" si="949"/>
        <v>99.809955135512809</v>
      </c>
    </row>
    <row r="1879" spans="1:14" ht="31.5" x14ac:dyDescent="0.25">
      <c r="A1879" s="33" t="s">
        <v>178</v>
      </c>
      <c r="B1879" s="33" t="s">
        <v>1408</v>
      </c>
      <c r="C1879" s="33" t="s">
        <v>115</v>
      </c>
      <c r="D1879" s="33"/>
      <c r="E1879" s="34" t="s">
        <v>1209</v>
      </c>
      <c r="F1879" s="35">
        <f>F1880+F1885</f>
        <v>42708.4</v>
      </c>
      <c r="G1879" s="35">
        <f>G1880+G1885</f>
        <v>43508.800000000003</v>
      </c>
      <c r="H1879" s="35">
        <f t="shared" ref="H1879:M1879" si="955">H1880+H1885</f>
        <v>30086.435550000002</v>
      </c>
      <c r="I1879" s="63">
        <f t="shared" si="955"/>
        <v>0</v>
      </c>
      <c r="J1879" s="63">
        <f t="shared" si="955"/>
        <v>0</v>
      </c>
      <c r="K1879" s="35">
        <f t="shared" si="955"/>
        <v>0</v>
      </c>
      <c r="L1879" s="35">
        <f t="shared" si="955"/>
        <v>0</v>
      </c>
      <c r="M1879" s="35">
        <f t="shared" si="955"/>
        <v>43426.11376</v>
      </c>
      <c r="N1879" s="78">
        <f t="shared" si="949"/>
        <v>99.809955135512809</v>
      </c>
    </row>
    <row r="1880" spans="1:14" ht="31.5" x14ac:dyDescent="0.25">
      <c r="A1880" s="33" t="s">
        <v>178</v>
      </c>
      <c r="B1880" s="33" t="s">
        <v>1408</v>
      </c>
      <c r="C1880" s="33" t="s">
        <v>112</v>
      </c>
      <c r="D1880" s="33"/>
      <c r="E1880" s="34" t="s">
        <v>1200</v>
      </c>
      <c r="F1880" s="35">
        <f>F1881+F1883</f>
        <v>39082.9</v>
      </c>
      <c r="G1880" s="35">
        <f t="shared" ref="G1880" si="956">G1881+G1883</f>
        <v>39948.396769999999</v>
      </c>
      <c r="H1880" s="35">
        <f t="shared" ref="H1880:M1880" si="957">H1881+H1883</f>
        <v>27921.735930000003</v>
      </c>
      <c r="I1880" s="63">
        <f t="shared" si="957"/>
        <v>0</v>
      </c>
      <c r="J1880" s="63">
        <f t="shared" si="957"/>
        <v>0</v>
      </c>
      <c r="K1880" s="35">
        <f t="shared" si="957"/>
        <v>0</v>
      </c>
      <c r="L1880" s="35">
        <f t="shared" si="957"/>
        <v>0</v>
      </c>
      <c r="M1880" s="35">
        <f t="shared" si="957"/>
        <v>39941.663130000001</v>
      </c>
      <c r="N1880" s="78">
        <f t="shared" si="949"/>
        <v>99.983144154598321</v>
      </c>
    </row>
    <row r="1881" spans="1:14" ht="78.75" x14ac:dyDescent="0.25">
      <c r="A1881" s="33" t="s">
        <v>178</v>
      </c>
      <c r="B1881" s="33" t="s">
        <v>1408</v>
      </c>
      <c r="C1881" s="33" t="s">
        <v>112</v>
      </c>
      <c r="D1881" s="33" t="s">
        <v>1118</v>
      </c>
      <c r="E1881" s="34" t="s">
        <v>539</v>
      </c>
      <c r="F1881" s="35">
        <f t="shared" ref="F1881:M1881" si="958">F1882</f>
        <v>39082.9</v>
      </c>
      <c r="G1881" s="35">
        <f t="shared" si="958"/>
        <v>39945.476179999998</v>
      </c>
      <c r="H1881" s="35">
        <f t="shared" si="958"/>
        <v>27918.815340000001</v>
      </c>
      <c r="I1881" s="63">
        <f t="shared" si="958"/>
        <v>0</v>
      </c>
      <c r="J1881" s="63">
        <f t="shared" si="958"/>
        <v>0</v>
      </c>
      <c r="K1881" s="35">
        <f t="shared" si="958"/>
        <v>0</v>
      </c>
      <c r="L1881" s="35">
        <f t="shared" si="958"/>
        <v>0</v>
      </c>
      <c r="M1881" s="35">
        <f t="shared" si="958"/>
        <v>39938.742539999999</v>
      </c>
      <c r="N1881" s="78">
        <f t="shared" si="949"/>
        <v>99.983142922193096</v>
      </c>
    </row>
    <row r="1882" spans="1:14" ht="31.5" x14ac:dyDescent="0.25">
      <c r="A1882" s="33" t="s">
        <v>178</v>
      </c>
      <c r="B1882" s="33" t="s">
        <v>1408</v>
      </c>
      <c r="C1882" s="33" t="s">
        <v>112</v>
      </c>
      <c r="D1882" s="33" t="s">
        <v>1128</v>
      </c>
      <c r="E1882" s="34" t="s">
        <v>541</v>
      </c>
      <c r="F1882" s="35">
        <f>37952.3+1130.6</f>
        <v>39082.9</v>
      </c>
      <c r="G1882" s="35">
        <v>39945.476179999998</v>
      </c>
      <c r="H1882" s="35">
        <v>27918.815340000001</v>
      </c>
      <c r="I1882" s="63">
        <v>0</v>
      </c>
      <c r="J1882" s="63">
        <v>0</v>
      </c>
      <c r="K1882" s="35">
        <v>0</v>
      </c>
      <c r="L1882" s="35">
        <v>0</v>
      </c>
      <c r="M1882" s="35">
        <v>39938.742539999999</v>
      </c>
      <c r="N1882" s="78">
        <f t="shared" si="949"/>
        <v>99.983142922193096</v>
      </c>
    </row>
    <row r="1883" spans="1:14" x14ac:dyDescent="0.25">
      <c r="A1883" s="33" t="s">
        <v>178</v>
      </c>
      <c r="B1883" s="33" t="s">
        <v>1408</v>
      </c>
      <c r="C1883" s="33" t="s">
        <v>112</v>
      </c>
      <c r="D1883" s="33" t="s">
        <v>65</v>
      </c>
      <c r="E1883" s="34" t="s">
        <v>544</v>
      </c>
      <c r="F1883" s="35">
        <f>F1884</f>
        <v>0</v>
      </c>
      <c r="G1883" s="35">
        <f t="shared" ref="G1883" si="959">G1884</f>
        <v>2.9205899999999998</v>
      </c>
      <c r="H1883" s="35">
        <f t="shared" ref="H1883:M1883" si="960">H1884</f>
        <v>2.9205899999999998</v>
      </c>
      <c r="I1883" s="63">
        <f t="shared" si="960"/>
        <v>0</v>
      </c>
      <c r="J1883" s="63">
        <f t="shared" si="960"/>
        <v>0</v>
      </c>
      <c r="K1883" s="35">
        <f t="shared" si="960"/>
        <v>0</v>
      </c>
      <c r="L1883" s="35">
        <f t="shared" si="960"/>
        <v>0</v>
      </c>
      <c r="M1883" s="35">
        <f t="shared" si="960"/>
        <v>2.9205899999999998</v>
      </c>
      <c r="N1883" s="78">
        <f t="shared" si="949"/>
        <v>100</v>
      </c>
    </row>
    <row r="1884" spans="1:14" ht="31.5" x14ac:dyDescent="0.25">
      <c r="A1884" s="33" t="s">
        <v>178</v>
      </c>
      <c r="B1884" s="33" t="s">
        <v>1408</v>
      </c>
      <c r="C1884" s="33" t="s">
        <v>112</v>
      </c>
      <c r="D1884" s="33" t="s">
        <v>353</v>
      </c>
      <c r="E1884" s="34" t="s">
        <v>546</v>
      </c>
      <c r="F1884" s="35">
        <v>0</v>
      </c>
      <c r="G1884" s="35">
        <v>2.9205899999999998</v>
      </c>
      <c r="H1884" s="35">
        <v>2.9205899999999998</v>
      </c>
      <c r="I1884" s="63">
        <v>0</v>
      </c>
      <c r="J1884" s="63">
        <v>0</v>
      </c>
      <c r="K1884" s="35">
        <v>0</v>
      </c>
      <c r="L1884" s="35">
        <v>0</v>
      </c>
      <c r="M1884" s="35">
        <v>2.9205899999999998</v>
      </c>
      <c r="N1884" s="78">
        <f t="shared" si="949"/>
        <v>100</v>
      </c>
    </row>
    <row r="1885" spans="1:14" ht="31.5" x14ac:dyDescent="0.25">
      <c r="A1885" s="33" t="s">
        <v>178</v>
      </c>
      <c r="B1885" s="33" t="s">
        <v>1408</v>
      </c>
      <c r="C1885" s="33" t="s">
        <v>113</v>
      </c>
      <c r="D1885" s="33"/>
      <c r="E1885" s="34" t="s">
        <v>1201</v>
      </c>
      <c r="F1885" s="35">
        <f>F1888+F1890+F1886</f>
        <v>3625.5</v>
      </c>
      <c r="G1885" s="35">
        <f>G1888+G1890+G1886</f>
        <v>3560.4032300000003</v>
      </c>
      <c r="H1885" s="35">
        <f t="shared" ref="H1885:M1885" si="961">H1888+H1890+H1886</f>
        <v>2164.6996200000003</v>
      </c>
      <c r="I1885" s="63">
        <f t="shared" si="961"/>
        <v>0</v>
      </c>
      <c r="J1885" s="63">
        <f t="shared" si="961"/>
        <v>0</v>
      </c>
      <c r="K1885" s="35">
        <f t="shared" si="961"/>
        <v>0</v>
      </c>
      <c r="L1885" s="35">
        <f t="shared" si="961"/>
        <v>0</v>
      </c>
      <c r="M1885" s="35">
        <f t="shared" si="961"/>
        <v>3484.4506300000003</v>
      </c>
      <c r="N1885" s="78">
        <f t="shared" si="949"/>
        <v>97.866741627464478</v>
      </c>
    </row>
    <row r="1886" spans="1:14" ht="78.75" x14ac:dyDescent="0.25">
      <c r="A1886" s="33" t="s">
        <v>178</v>
      </c>
      <c r="B1886" s="33" t="s">
        <v>1408</v>
      </c>
      <c r="C1886" s="33" t="s">
        <v>113</v>
      </c>
      <c r="D1886" s="33" t="s">
        <v>1118</v>
      </c>
      <c r="E1886" s="34" t="s">
        <v>539</v>
      </c>
      <c r="F1886" s="35">
        <f>F1887</f>
        <v>0</v>
      </c>
      <c r="G1886" s="35">
        <f t="shared" ref="G1886" si="962">G1887</f>
        <v>4.0716000000000001</v>
      </c>
      <c r="H1886" s="35">
        <f t="shared" ref="H1886:M1886" si="963">H1887</f>
        <v>3.5954899999999999</v>
      </c>
      <c r="I1886" s="63">
        <f t="shared" si="963"/>
        <v>0</v>
      </c>
      <c r="J1886" s="63">
        <f t="shared" si="963"/>
        <v>0</v>
      </c>
      <c r="K1886" s="35">
        <f t="shared" si="963"/>
        <v>0</v>
      </c>
      <c r="L1886" s="35">
        <f t="shared" si="963"/>
        <v>0</v>
      </c>
      <c r="M1886" s="35">
        <f t="shared" si="963"/>
        <v>4.0716000000000001</v>
      </c>
      <c r="N1886" s="78">
        <f t="shared" si="949"/>
        <v>100</v>
      </c>
    </row>
    <row r="1887" spans="1:14" ht="31.5" x14ac:dyDescent="0.25">
      <c r="A1887" s="33" t="s">
        <v>178</v>
      </c>
      <c r="B1887" s="33" t="s">
        <v>1408</v>
      </c>
      <c r="C1887" s="33" t="s">
        <v>113</v>
      </c>
      <c r="D1887" s="33" t="s">
        <v>1128</v>
      </c>
      <c r="E1887" s="34" t="s">
        <v>541</v>
      </c>
      <c r="F1887" s="35">
        <v>0</v>
      </c>
      <c r="G1887" s="35">
        <v>4.0716000000000001</v>
      </c>
      <c r="H1887" s="35">
        <v>3.5954899999999999</v>
      </c>
      <c r="I1887" s="63">
        <v>0</v>
      </c>
      <c r="J1887" s="63">
        <v>0</v>
      </c>
      <c r="K1887" s="35">
        <v>0</v>
      </c>
      <c r="L1887" s="35">
        <v>0</v>
      </c>
      <c r="M1887" s="35">
        <v>4.0716000000000001</v>
      </c>
      <c r="N1887" s="78">
        <f t="shared" si="949"/>
        <v>100</v>
      </c>
    </row>
    <row r="1888" spans="1:14" ht="31.5" x14ac:dyDescent="0.25">
      <c r="A1888" s="33" t="s">
        <v>178</v>
      </c>
      <c r="B1888" s="33" t="s">
        <v>1408</v>
      </c>
      <c r="C1888" s="33" t="s">
        <v>113</v>
      </c>
      <c r="D1888" s="33" t="s">
        <v>1111</v>
      </c>
      <c r="E1888" s="34" t="s">
        <v>542</v>
      </c>
      <c r="F1888" s="35">
        <f t="shared" ref="F1888:M1888" si="964">F1889</f>
        <v>3614.7</v>
      </c>
      <c r="G1888" s="35">
        <f t="shared" si="964"/>
        <v>3492.4406300000001</v>
      </c>
      <c r="H1888" s="35">
        <f t="shared" si="964"/>
        <v>2097.2131300000001</v>
      </c>
      <c r="I1888" s="63">
        <f t="shared" si="964"/>
        <v>0</v>
      </c>
      <c r="J1888" s="63">
        <f t="shared" si="964"/>
        <v>0</v>
      </c>
      <c r="K1888" s="35">
        <f t="shared" si="964"/>
        <v>0</v>
      </c>
      <c r="L1888" s="35">
        <f t="shared" si="964"/>
        <v>0</v>
      </c>
      <c r="M1888" s="35">
        <f t="shared" si="964"/>
        <v>3416.48803</v>
      </c>
      <c r="N1888" s="78">
        <f t="shared" si="949"/>
        <v>97.825228599519534</v>
      </c>
    </row>
    <row r="1889" spans="1:14" ht="31.5" x14ac:dyDescent="0.25">
      <c r="A1889" s="33" t="s">
        <v>178</v>
      </c>
      <c r="B1889" s="33" t="s">
        <v>1408</v>
      </c>
      <c r="C1889" s="33" t="s">
        <v>113</v>
      </c>
      <c r="D1889" s="33" t="s">
        <v>1112</v>
      </c>
      <c r="E1889" s="34" t="s">
        <v>543</v>
      </c>
      <c r="F1889" s="35">
        <v>3614.7</v>
      </c>
      <c r="G1889" s="35">
        <v>3492.4406300000001</v>
      </c>
      <c r="H1889" s="35">
        <v>2097.2131300000001</v>
      </c>
      <c r="I1889" s="63">
        <v>0</v>
      </c>
      <c r="J1889" s="63">
        <v>0</v>
      </c>
      <c r="K1889" s="35">
        <v>0</v>
      </c>
      <c r="L1889" s="35">
        <v>0</v>
      </c>
      <c r="M1889" s="35">
        <v>3416.48803</v>
      </c>
      <c r="N1889" s="78">
        <f t="shared" si="949"/>
        <v>97.825228599519534</v>
      </c>
    </row>
    <row r="1890" spans="1:14" x14ac:dyDescent="0.25">
      <c r="A1890" s="33" t="s">
        <v>178</v>
      </c>
      <c r="B1890" s="33" t="s">
        <v>1408</v>
      </c>
      <c r="C1890" s="33" t="s">
        <v>113</v>
      </c>
      <c r="D1890" s="33" t="s">
        <v>1113</v>
      </c>
      <c r="E1890" s="34" t="s">
        <v>558</v>
      </c>
      <c r="F1890" s="35">
        <f t="shared" ref="F1890:M1890" si="965">F1891</f>
        <v>10.8</v>
      </c>
      <c r="G1890" s="35">
        <f t="shared" si="965"/>
        <v>63.890999999999998</v>
      </c>
      <c r="H1890" s="35">
        <f t="shared" si="965"/>
        <v>63.890999999999998</v>
      </c>
      <c r="I1890" s="63">
        <f t="shared" si="965"/>
        <v>0</v>
      </c>
      <c r="J1890" s="63">
        <f t="shared" si="965"/>
        <v>0</v>
      </c>
      <c r="K1890" s="35">
        <f t="shared" si="965"/>
        <v>0</v>
      </c>
      <c r="L1890" s="35">
        <f t="shared" si="965"/>
        <v>0</v>
      </c>
      <c r="M1890" s="35">
        <f t="shared" si="965"/>
        <v>63.890999999999998</v>
      </c>
      <c r="N1890" s="78">
        <f t="shared" si="949"/>
        <v>100</v>
      </c>
    </row>
    <row r="1891" spans="1:14" x14ac:dyDescent="0.25">
      <c r="A1891" s="33" t="s">
        <v>178</v>
      </c>
      <c r="B1891" s="33" t="s">
        <v>1408</v>
      </c>
      <c r="C1891" s="33" t="s">
        <v>113</v>
      </c>
      <c r="D1891" s="33" t="s">
        <v>1120</v>
      </c>
      <c r="E1891" s="34" t="s">
        <v>561</v>
      </c>
      <c r="F1891" s="35">
        <v>10.8</v>
      </c>
      <c r="G1891" s="35">
        <v>63.890999999999998</v>
      </c>
      <c r="H1891" s="35">
        <v>63.890999999999998</v>
      </c>
      <c r="I1891" s="63">
        <v>0</v>
      </c>
      <c r="J1891" s="63">
        <v>0</v>
      </c>
      <c r="K1891" s="35">
        <v>0</v>
      </c>
      <c r="L1891" s="35">
        <v>0</v>
      </c>
      <c r="M1891" s="35">
        <v>63.890999999999998</v>
      </c>
      <c r="N1891" s="78">
        <f t="shared" si="949"/>
        <v>100</v>
      </c>
    </row>
    <row r="1892" spans="1:14" s="32" customFormat="1" x14ac:dyDescent="0.25">
      <c r="A1892" s="29" t="s">
        <v>178</v>
      </c>
      <c r="B1892" s="29" t="s">
        <v>1384</v>
      </c>
      <c r="C1892" s="29"/>
      <c r="D1892" s="29"/>
      <c r="E1892" s="30" t="s">
        <v>514</v>
      </c>
      <c r="F1892" s="31">
        <f>F1893+F1929+F1937</f>
        <v>17335.079000000002</v>
      </c>
      <c r="G1892" s="31">
        <f>G1893+G1929+G1937</f>
        <v>17647.606419999996</v>
      </c>
      <c r="H1892" s="31">
        <f t="shared" ref="H1892:M1892" si="966">H1893+H1929+H1937</f>
        <v>12509.913649999999</v>
      </c>
      <c r="I1892" s="62">
        <f t="shared" si="966"/>
        <v>510.52742000000001</v>
      </c>
      <c r="J1892" s="62">
        <f t="shared" si="966"/>
        <v>0</v>
      </c>
      <c r="K1892" s="31">
        <f t="shared" si="966"/>
        <v>0</v>
      </c>
      <c r="L1892" s="31">
        <f t="shared" si="966"/>
        <v>0</v>
      </c>
      <c r="M1892" s="31">
        <f t="shared" si="966"/>
        <v>17503.423589999999</v>
      </c>
      <c r="N1892" s="79">
        <f t="shared" si="949"/>
        <v>99.182989315556156</v>
      </c>
    </row>
    <row r="1893" spans="1:14" x14ac:dyDescent="0.25">
      <c r="A1893" s="33" t="s">
        <v>178</v>
      </c>
      <c r="B1893" s="33" t="s">
        <v>1384</v>
      </c>
      <c r="C1893" s="33" t="s">
        <v>56</v>
      </c>
      <c r="D1893" s="33"/>
      <c r="E1893" s="34" t="s">
        <v>564</v>
      </c>
      <c r="F1893" s="35">
        <f>F1894+F1921</f>
        <v>17335.079000000002</v>
      </c>
      <c r="G1893" s="35">
        <f>G1894+G1921</f>
        <v>17135.078999999998</v>
      </c>
      <c r="H1893" s="35">
        <f t="shared" ref="H1893:M1893" si="967">H1894+H1921</f>
        <v>12507.913649999999</v>
      </c>
      <c r="I1893" s="63">
        <f t="shared" si="967"/>
        <v>0</v>
      </c>
      <c r="J1893" s="63">
        <f t="shared" si="967"/>
        <v>0</v>
      </c>
      <c r="K1893" s="35">
        <f t="shared" si="967"/>
        <v>0</v>
      </c>
      <c r="L1893" s="35">
        <f t="shared" si="967"/>
        <v>0</v>
      </c>
      <c r="M1893" s="35">
        <f t="shared" si="967"/>
        <v>16990.89617</v>
      </c>
      <c r="N1893" s="78">
        <f t="shared" si="949"/>
        <v>99.158551705539281</v>
      </c>
    </row>
    <row r="1894" spans="1:14" ht="31.5" x14ac:dyDescent="0.25">
      <c r="A1894" s="33" t="s">
        <v>178</v>
      </c>
      <c r="B1894" s="33" t="s">
        <v>1384</v>
      </c>
      <c r="C1894" s="33" t="s">
        <v>122</v>
      </c>
      <c r="D1894" s="33"/>
      <c r="E1894" s="34" t="s">
        <v>565</v>
      </c>
      <c r="F1894" s="35">
        <f>F1895+F1908+F1915</f>
        <v>17015.079000000002</v>
      </c>
      <c r="G1894" s="35">
        <f>G1895+G1908+G1915</f>
        <v>17015.078999999998</v>
      </c>
      <c r="H1894" s="35">
        <f t="shared" ref="H1894:M1894" si="968">H1895+H1908+H1915</f>
        <v>12448.913649999999</v>
      </c>
      <c r="I1894" s="63">
        <f t="shared" si="968"/>
        <v>0</v>
      </c>
      <c r="J1894" s="63">
        <f t="shared" si="968"/>
        <v>0</v>
      </c>
      <c r="K1894" s="35">
        <f t="shared" si="968"/>
        <v>0</v>
      </c>
      <c r="L1894" s="35">
        <f t="shared" si="968"/>
        <v>0</v>
      </c>
      <c r="M1894" s="35">
        <f t="shared" si="968"/>
        <v>16870.89617</v>
      </c>
      <c r="N1894" s="78">
        <f t="shared" si="949"/>
        <v>99.152617334306839</v>
      </c>
    </row>
    <row r="1895" spans="1:14" ht="63" x14ac:dyDescent="0.25">
      <c r="A1895" s="33" t="s">
        <v>178</v>
      </c>
      <c r="B1895" s="33" t="s">
        <v>1384</v>
      </c>
      <c r="C1895" s="33" t="s">
        <v>123</v>
      </c>
      <c r="D1895" s="33"/>
      <c r="E1895" s="34" t="s">
        <v>1249</v>
      </c>
      <c r="F1895" s="35">
        <f>F1896+F1899+F1902+F1905</f>
        <v>871</v>
      </c>
      <c r="G1895" s="35">
        <f>G1896+G1899+G1902+G1905</f>
        <v>871</v>
      </c>
      <c r="H1895" s="35">
        <f t="shared" ref="H1895:M1895" si="969">H1896+H1899+H1902+H1905</f>
        <v>540.20504000000005</v>
      </c>
      <c r="I1895" s="63">
        <f t="shared" si="969"/>
        <v>0</v>
      </c>
      <c r="J1895" s="63">
        <f t="shared" si="969"/>
        <v>0</v>
      </c>
      <c r="K1895" s="35">
        <f t="shared" si="969"/>
        <v>0</v>
      </c>
      <c r="L1895" s="35">
        <f t="shared" si="969"/>
        <v>0</v>
      </c>
      <c r="M1895" s="35">
        <f t="shared" si="969"/>
        <v>869</v>
      </c>
      <c r="N1895" s="78">
        <f t="shared" si="949"/>
        <v>99.77037887485649</v>
      </c>
    </row>
    <row r="1896" spans="1:14" ht="63" x14ac:dyDescent="0.25">
      <c r="A1896" s="33" t="s">
        <v>178</v>
      </c>
      <c r="B1896" s="33" t="s">
        <v>1384</v>
      </c>
      <c r="C1896" s="33" t="s">
        <v>116</v>
      </c>
      <c r="D1896" s="33"/>
      <c r="E1896" s="34" t="s">
        <v>1250</v>
      </c>
      <c r="F1896" s="35">
        <f t="shared" ref="F1896:M1897" si="970">F1897</f>
        <v>221.5</v>
      </c>
      <c r="G1896" s="35">
        <f t="shared" si="970"/>
        <v>221.5</v>
      </c>
      <c r="H1896" s="35">
        <f t="shared" si="970"/>
        <v>38.080039999999997</v>
      </c>
      <c r="I1896" s="63">
        <f t="shared" si="970"/>
        <v>0</v>
      </c>
      <c r="J1896" s="63">
        <f t="shared" si="970"/>
        <v>0</v>
      </c>
      <c r="K1896" s="35">
        <f t="shared" si="970"/>
        <v>0</v>
      </c>
      <c r="L1896" s="35">
        <f t="shared" si="970"/>
        <v>0</v>
      </c>
      <c r="M1896" s="35">
        <f t="shared" si="970"/>
        <v>219.5</v>
      </c>
      <c r="N1896" s="78">
        <f t="shared" si="949"/>
        <v>99.097065462753946</v>
      </c>
    </row>
    <row r="1897" spans="1:14" ht="31.5" x14ac:dyDescent="0.25">
      <c r="A1897" s="33" t="s">
        <v>178</v>
      </c>
      <c r="B1897" s="33" t="s">
        <v>1384</v>
      </c>
      <c r="C1897" s="33" t="s">
        <v>116</v>
      </c>
      <c r="D1897" s="33" t="s">
        <v>1111</v>
      </c>
      <c r="E1897" s="34" t="s">
        <v>542</v>
      </c>
      <c r="F1897" s="35">
        <f t="shared" si="970"/>
        <v>221.5</v>
      </c>
      <c r="G1897" s="35">
        <f t="shared" si="970"/>
        <v>221.5</v>
      </c>
      <c r="H1897" s="35">
        <f t="shared" si="970"/>
        <v>38.080039999999997</v>
      </c>
      <c r="I1897" s="63">
        <f t="shared" si="970"/>
        <v>0</v>
      </c>
      <c r="J1897" s="63">
        <f t="shared" si="970"/>
        <v>0</v>
      </c>
      <c r="K1897" s="35">
        <f t="shared" si="970"/>
        <v>0</v>
      </c>
      <c r="L1897" s="35">
        <f t="shared" si="970"/>
        <v>0</v>
      </c>
      <c r="M1897" s="35">
        <f t="shared" si="970"/>
        <v>219.5</v>
      </c>
      <c r="N1897" s="78">
        <f t="shared" si="949"/>
        <v>99.097065462753946</v>
      </c>
    </row>
    <row r="1898" spans="1:14" ht="31.5" x14ac:dyDescent="0.25">
      <c r="A1898" s="33" t="s">
        <v>178</v>
      </c>
      <c r="B1898" s="33" t="s">
        <v>1384</v>
      </c>
      <c r="C1898" s="33" t="s">
        <v>116</v>
      </c>
      <c r="D1898" s="33" t="s">
        <v>1112</v>
      </c>
      <c r="E1898" s="34" t="s">
        <v>543</v>
      </c>
      <c r="F1898" s="35">
        <v>221.5</v>
      </c>
      <c r="G1898" s="35">
        <v>221.5</v>
      </c>
      <c r="H1898" s="35">
        <v>38.080039999999997</v>
      </c>
      <c r="I1898" s="63">
        <v>0</v>
      </c>
      <c r="J1898" s="63">
        <v>0</v>
      </c>
      <c r="K1898" s="35">
        <v>0</v>
      </c>
      <c r="L1898" s="35">
        <v>0</v>
      </c>
      <c r="M1898" s="35">
        <v>219.5</v>
      </c>
      <c r="N1898" s="78">
        <f t="shared" si="949"/>
        <v>99.097065462753946</v>
      </c>
    </row>
    <row r="1899" spans="1:14" ht="47.25" x14ac:dyDescent="0.25">
      <c r="A1899" s="33" t="s">
        <v>178</v>
      </c>
      <c r="B1899" s="33" t="s">
        <v>1384</v>
      </c>
      <c r="C1899" s="33" t="s">
        <v>117</v>
      </c>
      <c r="D1899" s="33"/>
      <c r="E1899" s="34" t="s">
        <v>567</v>
      </c>
      <c r="F1899" s="35">
        <f t="shared" ref="F1899:M1900" si="971">F1900</f>
        <v>521.5</v>
      </c>
      <c r="G1899" s="35">
        <f t="shared" si="971"/>
        <v>521.5</v>
      </c>
      <c r="H1899" s="35">
        <f t="shared" si="971"/>
        <v>391.125</v>
      </c>
      <c r="I1899" s="63">
        <f t="shared" si="971"/>
        <v>0</v>
      </c>
      <c r="J1899" s="63">
        <f t="shared" si="971"/>
        <v>0</v>
      </c>
      <c r="K1899" s="35">
        <f t="shared" si="971"/>
        <v>0</v>
      </c>
      <c r="L1899" s="35">
        <f t="shared" si="971"/>
        <v>0</v>
      </c>
      <c r="M1899" s="35">
        <f t="shared" si="971"/>
        <v>521.5</v>
      </c>
      <c r="N1899" s="78">
        <f t="shared" si="949"/>
        <v>100</v>
      </c>
    </row>
    <row r="1900" spans="1:14" ht="31.5" x14ac:dyDescent="0.25">
      <c r="A1900" s="33" t="s">
        <v>178</v>
      </c>
      <c r="B1900" s="33" t="s">
        <v>1384</v>
      </c>
      <c r="C1900" s="33" t="s">
        <v>117</v>
      </c>
      <c r="D1900" s="33" t="s">
        <v>18</v>
      </c>
      <c r="E1900" s="34" t="s">
        <v>552</v>
      </c>
      <c r="F1900" s="35">
        <f t="shared" si="971"/>
        <v>521.5</v>
      </c>
      <c r="G1900" s="35">
        <f t="shared" si="971"/>
        <v>521.5</v>
      </c>
      <c r="H1900" s="35">
        <f t="shared" si="971"/>
        <v>391.125</v>
      </c>
      <c r="I1900" s="63">
        <f t="shared" si="971"/>
        <v>0</v>
      </c>
      <c r="J1900" s="63">
        <f t="shared" si="971"/>
        <v>0</v>
      </c>
      <c r="K1900" s="35">
        <f t="shared" si="971"/>
        <v>0</v>
      </c>
      <c r="L1900" s="35">
        <f t="shared" si="971"/>
        <v>0</v>
      </c>
      <c r="M1900" s="35">
        <f t="shared" si="971"/>
        <v>521.5</v>
      </c>
      <c r="N1900" s="78">
        <f t="shared" si="949"/>
        <v>100</v>
      </c>
    </row>
    <row r="1901" spans="1:14" ht="47.25" x14ac:dyDescent="0.25">
      <c r="A1901" s="33" t="s">
        <v>178</v>
      </c>
      <c r="B1901" s="33" t="s">
        <v>1384</v>
      </c>
      <c r="C1901" s="33" t="s">
        <v>117</v>
      </c>
      <c r="D1901" s="33" t="s">
        <v>14</v>
      </c>
      <c r="E1901" s="34" t="s">
        <v>555</v>
      </c>
      <c r="F1901" s="35">
        <v>521.5</v>
      </c>
      <c r="G1901" s="35">
        <v>521.5</v>
      </c>
      <c r="H1901" s="35">
        <v>391.125</v>
      </c>
      <c r="I1901" s="63">
        <v>0</v>
      </c>
      <c r="J1901" s="63">
        <v>0</v>
      </c>
      <c r="K1901" s="35">
        <v>0</v>
      </c>
      <c r="L1901" s="35">
        <v>0</v>
      </c>
      <c r="M1901" s="35">
        <v>521.5</v>
      </c>
      <c r="N1901" s="78">
        <f t="shared" si="949"/>
        <v>100</v>
      </c>
    </row>
    <row r="1902" spans="1:14" ht="63" x14ac:dyDescent="0.25">
      <c r="A1902" s="33" t="s">
        <v>178</v>
      </c>
      <c r="B1902" s="33" t="s">
        <v>1384</v>
      </c>
      <c r="C1902" s="33" t="s">
        <v>118</v>
      </c>
      <c r="D1902" s="33"/>
      <c r="E1902" s="34" t="s">
        <v>568</v>
      </c>
      <c r="F1902" s="35">
        <f t="shared" ref="F1902:M1903" si="972">F1903</f>
        <v>128</v>
      </c>
      <c r="G1902" s="35">
        <f t="shared" si="972"/>
        <v>128</v>
      </c>
      <c r="H1902" s="35">
        <f t="shared" si="972"/>
        <v>111</v>
      </c>
      <c r="I1902" s="63">
        <f t="shared" si="972"/>
        <v>0</v>
      </c>
      <c r="J1902" s="63">
        <f t="shared" si="972"/>
        <v>0</v>
      </c>
      <c r="K1902" s="35">
        <f t="shared" si="972"/>
        <v>0</v>
      </c>
      <c r="L1902" s="35">
        <f t="shared" si="972"/>
        <v>0</v>
      </c>
      <c r="M1902" s="35">
        <f t="shared" si="972"/>
        <v>128</v>
      </c>
      <c r="N1902" s="78">
        <f t="shared" si="949"/>
        <v>100</v>
      </c>
    </row>
    <row r="1903" spans="1:14" ht="31.5" x14ac:dyDescent="0.25">
      <c r="A1903" s="33" t="s">
        <v>178</v>
      </c>
      <c r="B1903" s="33" t="s">
        <v>1384</v>
      </c>
      <c r="C1903" s="33" t="s">
        <v>118</v>
      </c>
      <c r="D1903" s="33" t="s">
        <v>18</v>
      </c>
      <c r="E1903" s="34" t="s">
        <v>552</v>
      </c>
      <c r="F1903" s="35">
        <f t="shared" si="972"/>
        <v>128</v>
      </c>
      <c r="G1903" s="35">
        <f t="shared" si="972"/>
        <v>128</v>
      </c>
      <c r="H1903" s="35">
        <f t="shared" si="972"/>
        <v>111</v>
      </c>
      <c r="I1903" s="63">
        <f t="shared" si="972"/>
        <v>0</v>
      </c>
      <c r="J1903" s="63">
        <f t="shared" si="972"/>
        <v>0</v>
      </c>
      <c r="K1903" s="35">
        <f t="shared" si="972"/>
        <v>0</v>
      </c>
      <c r="L1903" s="35">
        <f t="shared" si="972"/>
        <v>0</v>
      </c>
      <c r="M1903" s="35">
        <f t="shared" si="972"/>
        <v>128</v>
      </c>
      <c r="N1903" s="78">
        <f t="shared" si="949"/>
        <v>100</v>
      </c>
    </row>
    <row r="1904" spans="1:14" ht="47.25" x14ac:dyDescent="0.25">
      <c r="A1904" s="33" t="s">
        <v>178</v>
      </c>
      <c r="B1904" s="33" t="s">
        <v>1384</v>
      </c>
      <c r="C1904" s="33" t="s">
        <v>118</v>
      </c>
      <c r="D1904" s="33" t="s">
        <v>14</v>
      </c>
      <c r="E1904" s="34" t="s">
        <v>555</v>
      </c>
      <c r="F1904" s="35">
        <v>128</v>
      </c>
      <c r="G1904" s="35">
        <v>128</v>
      </c>
      <c r="H1904" s="35">
        <v>111</v>
      </c>
      <c r="I1904" s="63">
        <v>0</v>
      </c>
      <c r="J1904" s="63">
        <v>0</v>
      </c>
      <c r="K1904" s="35">
        <v>0</v>
      </c>
      <c r="L1904" s="35">
        <v>0</v>
      </c>
      <c r="M1904" s="35">
        <v>128</v>
      </c>
      <c r="N1904" s="78">
        <f t="shared" si="949"/>
        <v>100</v>
      </c>
    </row>
    <row r="1905" spans="1:15" ht="47.25" hidden="1" x14ac:dyDescent="0.25">
      <c r="A1905" s="33" t="s">
        <v>178</v>
      </c>
      <c r="B1905" s="33" t="s">
        <v>1384</v>
      </c>
      <c r="C1905" s="33" t="s">
        <v>1338</v>
      </c>
      <c r="D1905" s="33"/>
      <c r="E1905" s="34" t="s">
        <v>1340</v>
      </c>
      <c r="F1905" s="35">
        <f t="shared" ref="F1905:M1906" si="973">F1906</f>
        <v>0</v>
      </c>
      <c r="G1905" s="35">
        <f t="shared" si="973"/>
        <v>0</v>
      </c>
      <c r="H1905" s="35">
        <f t="shared" si="973"/>
        <v>0</v>
      </c>
      <c r="I1905" s="63">
        <f t="shared" si="973"/>
        <v>0</v>
      </c>
      <c r="J1905" s="63">
        <f t="shared" si="973"/>
        <v>0</v>
      </c>
      <c r="K1905" s="35">
        <f t="shared" si="973"/>
        <v>0</v>
      </c>
      <c r="L1905" s="35">
        <f t="shared" si="973"/>
        <v>0</v>
      </c>
      <c r="M1905" s="35">
        <f t="shared" si="973"/>
        <v>0</v>
      </c>
      <c r="N1905" s="78">
        <v>0</v>
      </c>
      <c r="O1905" s="22">
        <v>1</v>
      </c>
    </row>
    <row r="1906" spans="1:15" ht="31.5" hidden="1" x14ac:dyDescent="0.25">
      <c r="A1906" s="33" t="s">
        <v>178</v>
      </c>
      <c r="B1906" s="33" t="s">
        <v>1384</v>
      </c>
      <c r="C1906" s="33" t="s">
        <v>1338</v>
      </c>
      <c r="D1906" s="33" t="s">
        <v>18</v>
      </c>
      <c r="E1906" s="34" t="s">
        <v>552</v>
      </c>
      <c r="F1906" s="35">
        <f t="shared" si="973"/>
        <v>0</v>
      </c>
      <c r="G1906" s="35">
        <f t="shared" si="973"/>
        <v>0</v>
      </c>
      <c r="H1906" s="35">
        <f t="shared" si="973"/>
        <v>0</v>
      </c>
      <c r="I1906" s="63">
        <f t="shared" si="973"/>
        <v>0</v>
      </c>
      <c r="J1906" s="63">
        <f t="shared" si="973"/>
        <v>0</v>
      </c>
      <c r="K1906" s="35">
        <f t="shared" si="973"/>
        <v>0</v>
      </c>
      <c r="L1906" s="35">
        <f t="shared" si="973"/>
        <v>0</v>
      </c>
      <c r="M1906" s="35">
        <f t="shared" si="973"/>
        <v>0</v>
      </c>
      <c r="N1906" s="78">
        <v>0</v>
      </c>
      <c r="O1906" s="22">
        <v>1</v>
      </c>
    </row>
    <row r="1907" spans="1:15" ht="47.25" hidden="1" x14ac:dyDescent="0.25">
      <c r="A1907" s="33" t="s">
        <v>178</v>
      </c>
      <c r="B1907" s="33" t="s">
        <v>1384</v>
      </c>
      <c r="C1907" s="33" t="s">
        <v>1338</v>
      </c>
      <c r="D1907" s="33" t="s">
        <v>14</v>
      </c>
      <c r="E1907" s="34" t="s">
        <v>555</v>
      </c>
      <c r="F1907" s="35">
        <v>0</v>
      </c>
      <c r="G1907" s="35">
        <v>0</v>
      </c>
      <c r="H1907" s="35">
        <v>0</v>
      </c>
      <c r="I1907" s="63">
        <v>0</v>
      </c>
      <c r="J1907" s="63">
        <v>0</v>
      </c>
      <c r="K1907" s="35">
        <v>0</v>
      </c>
      <c r="L1907" s="35">
        <v>0</v>
      </c>
      <c r="M1907" s="35">
        <v>0</v>
      </c>
      <c r="N1907" s="78">
        <v>0</v>
      </c>
      <c r="O1907" s="22">
        <v>1</v>
      </c>
    </row>
    <row r="1908" spans="1:15" ht="63" x14ac:dyDescent="0.25">
      <c r="A1908" s="33" t="s">
        <v>178</v>
      </c>
      <c r="B1908" s="33" t="s">
        <v>1384</v>
      </c>
      <c r="C1908" s="33" t="s">
        <v>124</v>
      </c>
      <c r="D1908" s="33"/>
      <c r="E1908" s="34" t="s">
        <v>569</v>
      </c>
      <c r="F1908" s="35">
        <f>F1909+F1912</f>
        <v>6977.0609999999997</v>
      </c>
      <c r="G1908" s="35">
        <f>G1909+G1912</f>
        <v>6977.0609999999997</v>
      </c>
      <c r="H1908" s="35">
        <f t="shared" ref="H1908:M1908" si="974">H1909+H1912</f>
        <v>5795.1360000000004</v>
      </c>
      <c r="I1908" s="63">
        <f t="shared" si="974"/>
        <v>0</v>
      </c>
      <c r="J1908" s="63">
        <f t="shared" si="974"/>
        <v>0</v>
      </c>
      <c r="K1908" s="35">
        <f t="shared" si="974"/>
        <v>0</v>
      </c>
      <c r="L1908" s="35">
        <f t="shared" si="974"/>
        <v>0</v>
      </c>
      <c r="M1908" s="35">
        <f t="shared" si="974"/>
        <v>6977.0605699999996</v>
      </c>
      <c r="N1908" s="78">
        <f t="shared" si="949"/>
        <v>99.99999383694653</v>
      </c>
    </row>
    <row r="1909" spans="1:15" ht="31.5" x14ac:dyDescent="0.25">
      <c r="A1909" s="33" t="s">
        <v>178</v>
      </c>
      <c r="B1909" s="33" t="s">
        <v>1384</v>
      </c>
      <c r="C1909" s="33" t="s">
        <v>119</v>
      </c>
      <c r="D1909" s="33"/>
      <c r="E1909" s="34" t="s">
        <v>571</v>
      </c>
      <c r="F1909" s="35">
        <f t="shared" ref="F1909:M1910" si="975">F1910</f>
        <v>6725.0609999999997</v>
      </c>
      <c r="G1909" s="35">
        <f t="shared" si="975"/>
        <v>6725.0609999999997</v>
      </c>
      <c r="H1909" s="35">
        <f t="shared" si="975"/>
        <v>5543.1360000000004</v>
      </c>
      <c r="I1909" s="63">
        <f t="shared" si="975"/>
        <v>0</v>
      </c>
      <c r="J1909" s="63">
        <f t="shared" si="975"/>
        <v>0</v>
      </c>
      <c r="K1909" s="35">
        <f t="shared" si="975"/>
        <v>0</v>
      </c>
      <c r="L1909" s="35">
        <f t="shared" si="975"/>
        <v>0</v>
      </c>
      <c r="M1909" s="35">
        <f t="shared" si="975"/>
        <v>6725.0605699999996</v>
      </c>
      <c r="N1909" s="78">
        <f t="shared" si="949"/>
        <v>99.999993606005958</v>
      </c>
    </row>
    <row r="1910" spans="1:15" ht="31.5" x14ac:dyDescent="0.25">
      <c r="A1910" s="33" t="s">
        <v>178</v>
      </c>
      <c r="B1910" s="33" t="s">
        <v>1384</v>
      </c>
      <c r="C1910" s="33" t="s">
        <v>119</v>
      </c>
      <c r="D1910" s="33" t="s">
        <v>18</v>
      </c>
      <c r="E1910" s="34" t="s">
        <v>552</v>
      </c>
      <c r="F1910" s="35">
        <f t="shared" si="975"/>
        <v>6725.0609999999997</v>
      </c>
      <c r="G1910" s="35">
        <f t="shared" si="975"/>
        <v>6725.0609999999997</v>
      </c>
      <c r="H1910" s="35">
        <f t="shared" si="975"/>
        <v>5543.1360000000004</v>
      </c>
      <c r="I1910" s="63">
        <f t="shared" si="975"/>
        <v>0</v>
      </c>
      <c r="J1910" s="63">
        <f t="shared" si="975"/>
        <v>0</v>
      </c>
      <c r="K1910" s="35">
        <f t="shared" si="975"/>
        <v>0</v>
      </c>
      <c r="L1910" s="35">
        <f t="shared" si="975"/>
        <v>0</v>
      </c>
      <c r="M1910" s="35">
        <f t="shared" si="975"/>
        <v>6725.0605699999996</v>
      </c>
      <c r="N1910" s="78">
        <f t="shared" si="949"/>
        <v>99.999993606005958</v>
      </c>
    </row>
    <row r="1911" spans="1:15" ht="47.25" x14ac:dyDescent="0.25">
      <c r="A1911" s="33" t="s">
        <v>178</v>
      </c>
      <c r="B1911" s="33" t="s">
        <v>1384</v>
      </c>
      <c r="C1911" s="33" t="s">
        <v>119</v>
      </c>
      <c r="D1911" s="33" t="s">
        <v>14</v>
      </c>
      <c r="E1911" s="34" t="s">
        <v>555</v>
      </c>
      <c r="F1911" s="35">
        <v>6725.0609999999997</v>
      </c>
      <c r="G1911" s="35">
        <v>6725.0609999999997</v>
      </c>
      <c r="H1911" s="35">
        <v>5543.1360000000004</v>
      </c>
      <c r="I1911" s="63">
        <v>0</v>
      </c>
      <c r="J1911" s="63">
        <v>0</v>
      </c>
      <c r="K1911" s="35">
        <v>0</v>
      </c>
      <c r="L1911" s="35">
        <v>0</v>
      </c>
      <c r="M1911" s="35">
        <v>6725.0605699999996</v>
      </c>
      <c r="N1911" s="78">
        <f t="shared" si="949"/>
        <v>99.999993606005958</v>
      </c>
    </row>
    <row r="1912" spans="1:15" ht="31.5" x14ac:dyDescent="0.25">
      <c r="A1912" s="33" t="s">
        <v>178</v>
      </c>
      <c r="B1912" s="33" t="s">
        <v>1384</v>
      </c>
      <c r="C1912" s="33" t="s">
        <v>120</v>
      </c>
      <c r="D1912" s="33"/>
      <c r="E1912" s="34" t="s">
        <v>1378</v>
      </c>
      <c r="F1912" s="35">
        <f t="shared" ref="F1912:M1913" si="976">F1913</f>
        <v>252</v>
      </c>
      <c r="G1912" s="35">
        <f t="shared" si="976"/>
        <v>252</v>
      </c>
      <c r="H1912" s="35">
        <f t="shared" si="976"/>
        <v>252</v>
      </c>
      <c r="I1912" s="63">
        <f t="shared" si="976"/>
        <v>0</v>
      </c>
      <c r="J1912" s="63">
        <f t="shared" si="976"/>
        <v>0</v>
      </c>
      <c r="K1912" s="35">
        <f t="shared" si="976"/>
        <v>0</v>
      </c>
      <c r="L1912" s="35">
        <f t="shared" si="976"/>
        <v>0</v>
      </c>
      <c r="M1912" s="35">
        <f t="shared" si="976"/>
        <v>252</v>
      </c>
      <c r="N1912" s="78">
        <f t="shared" si="949"/>
        <v>100</v>
      </c>
    </row>
    <row r="1913" spans="1:15" ht="31.5" x14ac:dyDescent="0.25">
      <c r="A1913" s="33" t="s">
        <v>178</v>
      </c>
      <c r="B1913" s="33" t="s">
        <v>1384</v>
      </c>
      <c r="C1913" s="33" t="s">
        <v>120</v>
      </c>
      <c r="D1913" s="33" t="s">
        <v>18</v>
      </c>
      <c r="E1913" s="34" t="s">
        <v>552</v>
      </c>
      <c r="F1913" s="35">
        <f t="shared" si="976"/>
        <v>252</v>
      </c>
      <c r="G1913" s="35">
        <f t="shared" si="976"/>
        <v>252</v>
      </c>
      <c r="H1913" s="35">
        <f t="shared" si="976"/>
        <v>252</v>
      </c>
      <c r="I1913" s="63">
        <f t="shared" si="976"/>
        <v>0</v>
      </c>
      <c r="J1913" s="63">
        <f t="shared" si="976"/>
        <v>0</v>
      </c>
      <c r="K1913" s="35">
        <f t="shared" si="976"/>
        <v>0</v>
      </c>
      <c r="L1913" s="35">
        <f t="shared" si="976"/>
        <v>0</v>
      </c>
      <c r="M1913" s="35">
        <f t="shared" si="976"/>
        <v>252</v>
      </c>
      <c r="N1913" s="78">
        <f t="shared" si="949"/>
        <v>100</v>
      </c>
    </row>
    <row r="1914" spans="1:15" ht="47.25" x14ac:dyDescent="0.25">
      <c r="A1914" s="33" t="s">
        <v>178</v>
      </c>
      <c r="B1914" s="33" t="s">
        <v>1384</v>
      </c>
      <c r="C1914" s="33" t="s">
        <v>120</v>
      </c>
      <c r="D1914" s="33" t="s">
        <v>14</v>
      </c>
      <c r="E1914" s="34" t="s">
        <v>555</v>
      </c>
      <c r="F1914" s="35">
        <v>252</v>
      </c>
      <c r="G1914" s="35">
        <v>252</v>
      </c>
      <c r="H1914" s="35">
        <v>252</v>
      </c>
      <c r="I1914" s="63">
        <v>0</v>
      </c>
      <c r="J1914" s="63">
        <v>0</v>
      </c>
      <c r="K1914" s="35">
        <v>0</v>
      </c>
      <c r="L1914" s="35">
        <v>0</v>
      </c>
      <c r="M1914" s="35">
        <v>252</v>
      </c>
      <c r="N1914" s="78">
        <f t="shared" si="949"/>
        <v>100</v>
      </c>
    </row>
    <row r="1915" spans="1:15" ht="47.25" x14ac:dyDescent="0.25">
      <c r="A1915" s="33" t="s">
        <v>178</v>
      </c>
      <c r="B1915" s="33" t="s">
        <v>1384</v>
      </c>
      <c r="C1915" s="33" t="s">
        <v>125</v>
      </c>
      <c r="D1915" s="33"/>
      <c r="E1915" s="34" t="s">
        <v>572</v>
      </c>
      <c r="F1915" s="35">
        <f t="shared" ref="F1915:M1915" si="977">F1916</f>
        <v>9167.0180000000018</v>
      </c>
      <c r="G1915" s="35">
        <f t="shared" si="977"/>
        <v>9167.018</v>
      </c>
      <c r="H1915" s="35">
        <f t="shared" si="977"/>
        <v>6113.5726099999993</v>
      </c>
      <c r="I1915" s="63">
        <f t="shared" si="977"/>
        <v>0</v>
      </c>
      <c r="J1915" s="63">
        <f t="shared" si="977"/>
        <v>0</v>
      </c>
      <c r="K1915" s="35">
        <f t="shared" si="977"/>
        <v>0</v>
      </c>
      <c r="L1915" s="35">
        <f t="shared" si="977"/>
        <v>0</v>
      </c>
      <c r="M1915" s="35">
        <f t="shared" si="977"/>
        <v>9024.8356000000003</v>
      </c>
      <c r="N1915" s="78">
        <f t="shared" si="949"/>
        <v>98.448978719142914</v>
      </c>
    </row>
    <row r="1916" spans="1:15" ht="31.5" x14ac:dyDescent="0.25">
      <c r="A1916" s="33" t="s">
        <v>178</v>
      </c>
      <c r="B1916" s="33" t="s">
        <v>1384</v>
      </c>
      <c r="C1916" s="33" t="s">
        <v>121</v>
      </c>
      <c r="D1916" s="33"/>
      <c r="E1916" s="34" t="s">
        <v>573</v>
      </c>
      <c r="F1916" s="35">
        <f>F1917+F1919</f>
        <v>9167.0180000000018</v>
      </c>
      <c r="G1916" s="35">
        <f>G1917+G1919</f>
        <v>9167.018</v>
      </c>
      <c r="H1916" s="35">
        <f t="shared" ref="H1916:M1916" si="978">H1917+H1919</f>
        <v>6113.5726099999993</v>
      </c>
      <c r="I1916" s="63">
        <f t="shared" si="978"/>
        <v>0</v>
      </c>
      <c r="J1916" s="63">
        <f t="shared" si="978"/>
        <v>0</v>
      </c>
      <c r="K1916" s="35">
        <f t="shared" si="978"/>
        <v>0</v>
      </c>
      <c r="L1916" s="35">
        <f t="shared" si="978"/>
        <v>0</v>
      </c>
      <c r="M1916" s="35">
        <f t="shared" si="978"/>
        <v>9024.8356000000003</v>
      </c>
      <c r="N1916" s="78">
        <f t="shared" si="949"/>
        <v>98.448978719142914</v>
      </c>
    </row>
    <row r="1917" spans="1:15" ht="31.5" x14ac:dyDescent="0.25">
      <c r="A1917" s="33" t="s">
        <v>178</v>
      </c>
      <c r="B1917" s="33" t="s">
        <v>1384</v>
      </c>
      <c r="C1917" s="33" t="s">
        <v>121</v>
      </c>
      <c r="D1917" s="33" t="s">
        <v>1111</v>
      </c>
      <c r="E1917" s="34" t="s">
        <v>542</v>
      </c>
      <c r="F1917" s="35">
        <f t="shared" ref="F1917:M1917" si="979">F1918</f>
        <v>9112.3180000000011</v>
      </c>
      <c r="G1917" s="35">
        <f t="shared" si="979"/>
        <v>9112.3179999999993</v>
      </c>
      <c r="H1917" s="35">
        <f t="shared" si="979"/>
        <v>6075.9676099999997</v>
      </c>
      <c r="I1917" s="63">
        <f t="shared" si="979"/>
        <v>0</v>
      </c>
      <c r="J1917" s="63">
        <f t="shared" si="979"/>
        <v>0</v>
      </c>
      <c r="K1917" s="35">
        <f t="shared" si="979"/>
        <v>0</v>
      </c>
      <c r="L1917" s="35">
        <f t="shared" si="979"/>
        <v>0</v>
      </c>
      <c r="M1917" s="35">
        <f t="shared" si="979"/>
        <v>8973.7435999999998</v>
      </c>
      <c r="N1917" s="78">
        <f t="shared" si="949"/>
        <v>98.479262905442937</v>
      </c>
    </row>
    <row r="1918" spans="1:15" ht="31.5" x14ac:dyDescent="0.25">
      <c r="A1918" s="33" t="s">
        <v>178</v>
      </c>
      <c r="B1918" s="33" t="s">
        <v>1384</v>
      </c>
      <c r="C1918" s="33" t="s">
        <v>121</v>
      </c>
      <c r="D1918" s="33" t="s">
        <v>1112</v>
      </c>
      <c r="E1918" s="34" t="s">
        <v>543</v>
      </c>
      <c r="F1918" s="35">
        <f>8367.1-58.8+804.018</f>
        <v>9112.3180000000011</v>
      </c>
      <c r="G1918" s="35">
        <v>9112.3179999999993</v>
      </c>
      <c r="H1918" s="35">
        <v>6075.9676099999997</v>
      </c>
      <c r="I1918" s="63">
        <v>0</v>
      </c>
      <c r="J1918" s="63">
        <v>0</v>
      </c>
      <c r="K1918" s="35">
        <v>0</v>
      </c>
      <c r="L1918" s="35">
        <v>0</v>
      </c>
      <c r="M1918" s="35">
        <v>8973.7435999999998</v>
      </c>
      <c r="N1918" s="78">
        <f t="shared" si="949"/>
        <v>98.479262905442937</v>
      </c>
    </row>
    <row r="1919" spans="1:15" x14ac:dyDescent="0.25">
      <c r="A1919" s="33" t="s">
        <v>178</v>
      </c>
      <c r="B1919" s="33" t="s">
        <v>1384</v>
      </c>
      <c r="C1919" s="33" t="s">
        <v>121</v>
      </c>
      <c r="D1919" s="33" t="s">
        <v>1113</v>
      </c>
      <c r="E1919" s="34" t="s">
        <v>558</v>
      </c>
      <c r="F1919" s="35">
        <f t="shared" ref="F1919:M1919" si="980">F1920</f>
        <v>54.7</v>
      </c>
      <c r="G1919" s="35">
        <f t="shared" si="980"/>
        <v>54.7</v>
      </c>
      <c r="H1919" s="35">
        <f t="shared" si="980"/>
        <v>37.604999999999997</v>
      </c>
      <c r="I1919" s="63">
        <f t="shared" si="980"/>
        <v>0</v>
      </c>
      <c r="J1919" s="63">
        <f t="shared" si="980"/>
        <v>0</v>
      </c>
      <c r="K1919" s="35">
        <f t="shared" si="980"/>
        <v>0</v>
      </c>
      <c r="L1919" s="35">
        <f t="shared" si="980"/>
        <v>0</v>
      </c>
      <c r="M1919" s="35">
        <f t="shared" si="980"/>
        <v>51.091999999999999</v>
      </c>
      <c r="N1919" s="78">
        <f t="shared" si="949"/>
        <v>93.404021937842771</v>
      </c>
    </row>
    <row r="1920" spans="1:15" x14ac:dyDescent="0.25">
      <c r="A1920" s="33" t="s">
        <v>178</v>
      </c>
      <c r="B1920" s="33" t="s">
        <v>1384</v>
      </c>
      <c r="C1920" s="33" t="s">
        <v>121</v>
      </c>
      <c r="D1920" s="33" t="s">
        <v>1120</v>
      </c>
      <c r="E1920" s="34" t="s">
        <v>561</v>
      </c>
      <c r="F1920" s="35">
        <v>54.7</v>
      </c>
      <c r="G1920" s="35">
        <v>54.7</v>
      </c>
      <c r="H1920" s="35">
        <v>37.604999999999997</v>
      </c>
      <c r="I1920" s="63">
        <v>0</v>
      </c>
      <c r="J1920" s="63">
        <v>0</v>
      </c>
      <c r="K1920" s="35">
        <v>0</v>
      </c>
      <c r="L1920" s="35">
        <v>0</v>
      </c>
      <c r="M1920" s="35">
        <v>51.091999999999999</v>
      </c>
      <c r="N1920" s="78">
        <f t="shared" si="949"/>
        <v>93.404021937842771</v>
      </c>
    </row>
    <row r="1921" spans="1:15" ht="31.5" x14ac:dyDescent="0.25">
      <c r="A1921" s="33" t="s">
        <v>178</v>
      </c>
      <c r="B1921" s="33" t="s">
        <v>1384</v>
      </c>
      <c r="C1921" s="33" t="s">
        <v>57</v>
      </c>
      <c r="D1921" s="33"/>
      <c r="E1921" s="34" t="s">
        <v>574</v>
      </c>
      <c r="F1921" s="35">
        <f t="shared" ref="F1921:M1921" si="981">F1922</f>
        <v>320</v>
      </c>
      <c r="G1921" s="35">
        <f t="shared" si="981"/>
        <v>120</v>
      </c>
      <c r="H1921" s="35">
        <f t="shared" si="981"/>
        <v>59</v>
      </c>
      <c r="I1921" s="63">
        <f t="shared" si="981"/>
        <v>0</v>
      </c>
      <c r="J1921" s="63">
        <f t="shared" si="981"/>
        <v>0</v>
      </c>
      <c r="K1921" s="35">
        <f t="shared" si="981"/>
        <v>0</v>
      </c>
      <c r="L1921" s="35">
        <f t="shared" si="981"/>
        <v>0</v>
      </c>
      <c r="M1921" s="35">
        <f t="shared" si="981"/>
        <v>120</v>
      </c>
      <c r="N1921" s="78">
        <f t="shared" si="949"/>
        <v>100</v>
      </c>
    </row>
    <row r="1922" spans="1:15" ht="63" x14ac:dyDescent="0.25">
      <c r="A1922" s="33" t="s">
        <v>178</v>
      </c>
      <c r="B1922" s="33" t="s">
        <v>1384</v>
      </c>
      <c r="C1922" s="33" t="s">
        <v>58</v>
      </c>
      <c r="D1922" s="33"/>
      <c r="E1922" s="34" t="s">
        <v>575</v>
      </c>
      <c r="F1922" s="35">
        <f>F1923+F1926</f>
        <v>320</v>
      </c>
      <c r="G1922" s="35">
        <f>G1923+G1926</f>
        <v>120</v>
      </c>
      <c r="H1922" s="35">
        <f t="shared" ref="H1922:M1922" si="982">H1923+H1926</f>
        <v>59</v>
      </c>
      <c r="I1922" s="63">
        <f t="shared" si="982"/>
        <v>0</v>
      </c>
      <c r="J1922" s="63">
        <f t="shared" si="982"/>
        <v>0</v>
      </c>
      <c r="K1922" s="35">
        <f t="shared" si="982"/>
        <v>0</v>
      </c>
      <c r="L1922" s="35">
        <f t="shared" si="982"/>
        <v>0</v>
      </c>
      <c r="M1922" s="35">
        <f t="shared" si="982"/>
        <v>120</v>
      </c>
      <c r="N1922" s="78">
        <f t="shared" si="949"/>
        <v>100</v>
      </c>
    </row>
    <row r="1923" spans="1:15" ht="78.75" x14ac:dyDescent="0.25">
      <c r="A1923" s="33" t="s">
        <v>178</v>
      </c>
      <c r="B1923" s="33" t="s">
        <v>1384</v>
      </c>
      <c r="C1923" s="33" t="s">
        <v>73</v>
      </c>
      <c r="D1923" s="33"/>
      <c r="E1923" s="34" t="s">
        <v>576</v>
      </c>
      <c r="F1923" s="35">
        <f t="shared" ref="F1923:M1924" si="983">F1924</f>
        <v>225</v>
      </c>
      <c r="G1923" s="35">
        <f t="shared" si="983"/>
        <v>25</v>
      </c>
      <c r="H1923" s="35">
        <f t="shared" si="983"/>
        <v>0</v>
      </c>
      <c r="I1923" s="63">
        <f t="shared" si="983"/>
        <v>0</v>
      </c>
      <c r="J1923" s="63">
        <f t="shared" si="983"/>
        <v>0</v>
      </c>
      <c r="K1923" s="35">
        <f t="shared" si="983"/>
        <v>0</v>
      </c>
      <c r="L1923" s="35">
        <f t="shared" si="983"/>
        <v>0</v>
      </c>
      <c r="M1923" s="35">
        <f t="shared" si="983"/>
        <v>25</v>
      </c>
      <c r="N1923" s="78">
        <f t="shared" si="949"/>
        <v>100</v>
      </c>
    </row>
    <row r="1924" spans="1:15" ht="31.5" x14ac:dyDescent="0.25">
      <c r="A1924" s="33" t="s">
        <v>178</v>
      </c>
      <c r="B1924" s="33" t="s">
        <v>1384</v>
      </c>
      <c r="C1924" s="33" t="s">
        <v>73</v>
      </c>
      <c r="D1924" s="33" t="s">
        <v>18</v>
      </c>
      <c r="E1924" s="34" t="s">
        <v>552</v>
      </c>
      <c r="F1924" s="35">
        <f t="shared" si="983"/>
        <v>225</v>
      </c>
      <c r="G1924" s="35">
        <f t="shared" si="983"/>
        <v>25</v>
      </c>
      <c r="H1924" s="35">
        <f t="shared" si="983"/>
        <v>0</v>
      </c>
      <c r="I1924" s="63">
        <f t="shared" si="983"/>
        <v>0</v>
      </c>
      <c r="J1924" s="63">
        <f t="shared" si="983"/>
        <v>0</v>
      </c>
      <c r="K1924" s="35">
        <f t="shared" si="983"/>
        <v>0</v>
      </c>
      <c r="L1924" s="35">
        <f t="shared" si="983"/>
        <v>0</v>
      </c>
      <c r="M1924" s="35">
        <f t="shared" si="983"/>
        <v>25</v>
      </c>
      <c r="N1924" s="78">
        <f t="shared" si="949"/>
        <v>100</v>
      </c>
    </row>
    <row r="1925" spans="1:15" ht="47.25" x14ac:dyDescent="0.25">
      <c r="A1925" s="33" t="s">
        <v>178</v>
      </c>
      <c r="B1925" s="33" t="s">
        <v>1384</v>
      </c>
      <c r="C1925" s="33" t="s">
        <v>73</v>
      </c>
      <c r="D1925" s="33" t="s">
        <v>14</v>
      </c>
      <c r="E1925" s="34" t="s">
        <v>555</v>
      </c>
      <c r="F1925" s="35">
        <v>225</v>
      </c>
      <c r="G1925" s="35">
        <v>25</v>
      </c>
      <c r="H1925" s="35">
        <v>0</v>
      </c>
      <c r="I1925" s="63">
        <v>0</v>
      </c>
      <c r="J1925" s="63">
        <v>0</v>
      </c>
      <c r="K1925" s="35">
        <v>0</v>
      </c>
      <c r="L1925" s="35">
        <v>0</v>
      </c>
      <c r="M1925" s="35">
        <v>25</v>
      </c>
      <c r="N1925" s="78">
        <f t="shared" si="949"/>
        <v>100</v>
      </c>
    </row>
    <row r="1926" spans="1:15" ht="63" x14ac:dyDescent="0.25">
      <c r="A1926" s="33" t="s">
        <v>178</v>
      </c>
      <c r="B1926" s="33" t="s">
        <v>1384</v>
      </c>
      <c r="C1926" s="33" t="s">
        <v>45</v>
      </c>
      <c r="D1926" s="33"/>
      <c r="E1926" s="34" t="s">
        <v>577</v>
      </c>
      <c r="F1926" s="35">
        <f t="shared" ref="F1926:M1927" si="984">F1927</f>
        <v>95</v>
      </c>
      <c r="G1926" s="35">
        <f t="shared" si="984"/>
        <v>95</v>
      </c>
      <c r="H1926" s="35">
        <f t="shared" si="984"/>
        <v>59</v>
      </c>
      <c r="I1926" s="63">
        <f t="shared" si="984"/>
        <v>0</v>
      </c>
      <c r="J1926" s="63">
        <f t="shared" si="984"/>
        <v>0</v>
      </c>
      <c r="K1926" s="35">
        <f t="shared" si="984"/>
        <v>0</v>
      </c>
      <c r="L1926" s="35">
        <f t="shared" si="984"/>
        <v>0</v>
      </c>
      <c r="M1926" s="35">
        <f t="shared" si="984"/>
        <v>95</v>
      </c>
      <c r="N1926" s="78">
        <f t="shared" si="949"/>
        <v>100</v>
      </c>
    </row>
    <row r="1927" spans="1:15" ht="31.5" x14ac:dyDescent="0.25">
      <c r="A1927" s="33" t="s">
        <v>178</v>
      </c>
      <c r="B1927" s="33" t="s">
        <v>1384</v>
      </c>
      <c r="C1927" s="33" t="s">
        <v>45</v>
      </c>
      <c r="D1927" s="33" t="s">
        <v>18</v>
      </c>
      <c r="E1927" s="34" t="s">
        <v>552</v>
      </c>
      <c r="F1927" s="35">
        <f t="shared" si="984"/>
        <v>95</v>
      </c>
      <c r="G1927" s="35">
        <f t="shared" si="984"/>
        <v>95</v>
      </c>
      <c r="H1927" s="35">
        <f t="shared" si="984"/>
        <v>59</v>
      </c>
      <c r="I1927" s="63">
        <f t="shared" si="984"/>
        <v>0</v>
      </c>
      <c r="J1927" s="63">
        <f t="shared" si="984"/>
        <v>0</v>
      </c>
      <c r="K1927" s="35">
        <f t="shared" si="984"/>
        <v>0</v>
      </c>
      <c r="L1927" s="35">
        <f t="shared" si="984"/>
        <v>0</v>
      </c>
      <c r="M1927" s="35">
        <f t="shared" si="984"/>
        <v>95</v>
      </c>
      <c r="N1927" s="78">
        <f t="shared" si="949"/>
        <v>100</v>
      </c>
    </row>
    <row r="1928" spans="1:15" ht="47.25" x14ac:dyDescent="0.25">
      <c r="A1928" s="33" t="s">
        <v>178</v>
      </c>
      <c r="B1928" s="33" t="s">
        <v>1384</v>
      </c>
      <c r="C1928" s="33" t="s">
        <v>45</v>
      </c>
      <c r="D1928" s="33" t="s">
        <v>14</v>
      </c>
      <c r="E1928" s="34" t="s">
        <v>555</v>
      </c>
      <c r="F1928" s="35">
        <v>95</v>
      </c>
      <c r="G1928" s="35">
        <v>95</v>
      </c>
      <c r="H1928" s="35">
        <v>59</v>
      </c>
      <c r="I1928" s="63">
        <v>0</v>
      </c>
      <c r="J1928" s="63">
        <v>0</v>
      </c>
      <c r="K1928" s="35">
        <v>0</v>
      </c>
      <c r="L1928" s="35">
        <v>0</v>
      </c>
      <c r="M1928" s="35">
        <v>95</v>
      </c>
      <c r="N1928" s="78">
        <f t="shared" si="949"/>
        <v>100</v>
      </c>
    </row>
    <row r="1929" spans="1:15" ht="31.5" hidden="1" x14ac:dyDescent="0.25">
      <c r="A1929" s="33" t="s">
        <v>178</v>
      </c>
      <c r="B1929" s="33" t="s">
        <v>1384</v>
      </c>
      <c r="C1929" s="33" t="s">
        <v>1122</v>
      </c>
      <c r="D1929" s="33"/>
      <c r="E1929" s="34" t="s">
        <v>1885</v>
      </c>
      <c r="F1929" s="35">
        <f>F1930</f>
        <v>0</v>
      </c>
      <c r="G1929" s="35">
        <f>G1930+G1933</f>
        <v>510.52742000000001</v>
      </c>
      <c r="H1929" s="35">
        <f t="shared" ref="H1929:M1929" si="985">H1930+H1933</f>
        <v>0</v>
      </c>
      <c r="I1929" s="63">
        <f t="shared" si="985"/>
        <v>510.52742000000001</v>
      </c>
      <c r="J1929" s="63">
        <f t="shared" si="985"/>
        <v>0</v>
      </c>
      <c r="K1929" s="35">
        <f t="shared" si="985"/>
        <v>0</v>
      </c>
      <c r="L1929" s="35">
        <f t="shared" si="985"/>
        <v>0</v>
      </c>
      <c r="M1929" s="35">
        <f t="shared" si="985"/>
        <v>510.52742000000001</v>
      </c>
      <c r="N1929" s="78">
        <f t="shared" si="949"/>
        <v>100</v>
      </c>
      <c r="O1929" s="22">
        <v>1</v>
      </c>
    </row>
    <row r="1930" spans="1:15" ht="47.25" hidden="1" x14ac:dyDescent="0.25">
      <c r="A1930" s="33" t="s">
        <v>178</v>
      </c>
      <c r="B1930" s="33" t="s">
        <v>1384</v>
      </c>
      <c r="C1930" s="33" t="s">
        <v>405</v>
      </c>
      <c r="D1930" s="33"/>
      <c r="E1930" s="34" t="s">
        <v>1174</v>
      </c>
      <c r="F1930" s="35">
        <f>F1931</f>
        <v>0</v>
      </c>
      <c r="G1930" s="35">
        <f t="shared" ref="G1930:G1931" si="986">G1931</f>
        <v>0</v>
      </c>
      <c r="H1930" s="35">
        <f t="shared" ref="H1930:M1931" si="987">H1931</f>
        <v>0</v>
      </c>
      <c r="I1930" s="63">
        <f t="shared" si="987"/>
        <v>0</v>
      </c>
      <c r="J1930" s="63">
        <f t="shared" si="987"/>
        <v>0</v>
      </c>
      <c r="K1930" s="35">
        <f t="shared" si="987"/>
        <v>0</v>
      </c>
      <c r="L1930" s="35">
        <f t="shared" si="987"/>
        <v>0</v>
      </c>
      <c r="M1930" s="35">
        <f t="shared" si="987"/>
        <v>0</v>
      </c>
      <c r="N1930" s="78">
        <v>0</v>
      </c>
      <c r="O1930" s="22">
        <v>1</v>
      </c>
    </row>
    <row r="1931" spans="1:15" ht="31.5" hidden="1" x14ac:dyDescent="0.25">
      <c r="A1931" s="33" t="s">
        <v>178</v>
      </c>
      <c r="B1931" s="33" t="s">
        <v>1384</v>
      </c>
      <c r="C1931" s="33" t="s">
        <v>405</v>
      </c>
      <c r="D1931" s="33" t="s">
        <v>1111</v>
      </c>
      <c r="E1931" s="34" t="s">
        <v>542</v>
      </c>
      <c r="F1931" s="35">
        <f>F1932</f>
        <v>0</v>
      </c>
      <c r="G1931" s="35">
        <f t="shared" si="986"/>
        <v>0</v>
      </c>
      <c r="H1931" s="35">
        <f t="shared" si="987"/>
        <v>0</v>
      </c>
      <c r="I1931" s="63">
        <f t="shared" si="987"/>
        <v>0</v>
      </c>
      <c r="J1931" s="63">
        <f t="shared" si="987"/>
        <v>0</v>
      </c>
      <c r="K1931" s="35">
        <f t="shared" si="987"/>
        <v>0</v>
      </c>
      <c r="L1931" s="35">
        <f t="shared" si="987"/>
        <v>0</v>
      </c>
      <c r="M1931" s="35">
        <f t="shared" si="987"/>
        <v>0</v>
      </c>
      <c r="N1931" s="78">
        <v>0</v>
      </c>
      <c r="O1931" s="22">
        <v>1</v>
      </c>
    </row>
    <row r="1932" spans="1:15" ht="31.5" hidden="1" x14ac:dyDescent="0.25">
      <c r="A1932" s="33" t="s">
        <v>178</v>
      </c>
      <c r="B1932" s="33" t="s">
        <v>1384</v>
      </c>
      <c r="C1932" s="33" t="s">
        <v>405</v>
      </c>
      <c r="D1932" s="33" t="s">
        <v>1112</v>
      </c>
      <c r="E1932" s="34" t="s">
        <v>543</v>
      </c>
      <c r="F1932" s="35">
        <v>0</v>
      </c>
      <c r="G1932" s="35">
        <f>10-10</f>
        <v>0</v>
      </c>
      <c r="H1932" s="35">
        <v>0</v>
      </c>
      <c r="I1932" s="63">
        <v>0</v>
      </c>
      <c r="J1932" s="63">
        <v>0</v>
      </c>
      <c r="K1932" s="35">
        <v>0</v>
      </c>
      <c r="L1932" s="35">
        <v>0</v>
      </c>
      <c r="M1932" s="35">
        <v>0</v>
      </c>
      <c r="N1932" s="78">
        <v>0</v>
      </c>
      <c r="O1932" s="22">
        <v>1</v>
      </c>
    </row>
    <row r="1933" spans="1:15" x14ac:dyDescent="0.25">
      <c r="A1933" s="33" t="s">
        <v>178</v>
      </c>
      <c r="B1933" s="33" t="s">
        <v>1384</v>
      </c>
      <c r="C1933" s="33" t="s">
        <v>1123</v>
      </c>
      <c r="D1933" s="33"/>
      <c r="E1933" s="34" t="s">
        <v>1175</v>
      </c>
      <c r="F1933" s="35"/>
      <c r="G1933" s="35">
        <f>G1934</f>
        <v>510.52742000000001</v>
      </c>
      <c r="H1933" s="35">
        <f t="shared" ref="H1933:M1935" si="988">H1934</f>
        <v>0</v>
      </c>
      <c r="I1933" s="63">
        <f t="shared" si="988"/>
        <v>510.52742000000001</v>
      </c>
      <c r="J1933" s="63">
        <f t="shared" si="988"/>
        <v>0</v>
      </c>
      <c r="K1933" s="35">
        <f t="shared" si="988"/>
        <v>0</v>
      </c>
      <c r="L1933" s="35">
        <f t="shared" si="988"/>
        <v>0</v>
      </c>
      <c r="M1933" s="35">
        <f t="shared" si="988"/>
        <v>510.52742000000001</v>
      </c>
      <c r="N1933" s="78">
        <f t="shared" ref="N1933:N1993" si="989">M1933/G1933*100</f>
        <v>100</v>
      </c>
      <c r="O1933" s="22"/>
    </row>
    <row r="1934" spans="1:15" ht="47.25" x14ac:dyDescent="0.25">
      <c r="A1934" s="33" t="s">
        <v>178</v>
      </c>
      <c r="B1934" s="33" t="s">
        <v>1384</v>
      </c>
      <c r="C1934" s="33" t="s">
        <v>1912</v>
      </c>
      <c r="D1934" s="33"/>
      <c r="E1934" s="56" t="s">
        <v>1913</v>
      </c>
      <c r="F1934" s="35"/>
      <c r="G1934" s="35">
        <f>G1935</f>
        <v>510.52742000000001</v>
      </c>
      <c r="H1934" s="35">
        <f t="shared" si="988"/>
        <v>0</v>
      </c>
      <c r="I1934" s="63">
        <f t="shared" si="988"/>
        <v>510.52742000000001</v>
      </c>
      <c r="J1934" s="63">
        <f t="shared" si="988"/>
        <v>0</v>
      </c>
      <c r="K1934" s="35">
        <f t="shared" si="988"/>
        <v>0</v>
      </c>
      <c r="L1934" s="35">
        <f t="shared" si="988"/>
        <v>0</v>
      </c>
      <c r="M1934" s="35">
        <f t="shared" si="988"/>
        <v>510.52742000000001</v>
      </c>
      <c r="N1934" s="78">
        <f t="shared" si="989"/>
        <v>100</v>
      </c>
      <c r="O1934" s="22"/>
    </row>
    <row r="1935" spans="1:15" ht="78.75" x14ac:dyDescent="0.25">
      <c r="A1935" s="33" t="s">
        <v>178</v>
      </c>
      <c r="B1935" s="33" t="s">
        <v>1384</v>
      </c>
      <c r="C1935" s="33" t="s">
        <v>1912</v>
      </c>
      <c r="D1935" s="33" t="s">
        <v>1118</v>
      </c>
      <c r="E1935" s="34" t="s">
        <v>539</v>
      </c>
      <c r="F1935" s="35"/>
      <c r="G1935" s="35">
        <f>G1936</f>
        <v>510.52742000000001</v>
      </c>
      <c r="H1935" s="35">
        <f t="shared" si="988"/>
        <v>0</v>
      </c>
      <c r="I1935" s="63">
        <f t="shared" si="988"/>
        <v>510.52742000000001</v>
      </c>
      <c r="J1935" s="63">
        <f t="shared" si="988"/>
        <v>0</v>
      </c>
      <c r="K1935" s="35">
        <f t="shared" si="988"/>
        <v>0</v>
      </c>
      <c r="L1935" s="35">
        <f t="shared" si="988"/>
        <v>0</v>
      </c>
      <c r="M1935" s="35">
        <f t="shared" si="988"/>
        <v>510.52742000000001</v>
      </c>
      <c r="N1935" s="78">
        <f t="shared" si="989"/>
        <v>100</v>
      </c>
      <c r="O1935" s="22"/>
    </row>
    <row r="1936" spans="1:15" ht="31.5" x14ac:dyDescent="0.25">
      <c r="A1936" s="33" t="s">
        <v>178</v>
      </c>
      <c r="B1936" s="33" t="s">
        <v>1384</v>
      </c>
      <c r="C1936" s="33" t="s">
        <v>1912</v>
      </c>
      <c r="D1936" s="33" t="s">
        <v>1128</v>
      </c>
      <c r="E1936" s="34" t="s">
        <v>541</v>
      </c>
      <c r="F1936" s="35"/>
      <c r="G1936" s="35">
        <v>510.52742000000001</v>
      </c>
      <c r="H1936" s="35">
        <v>0</v>
      </c>
      <c r="I1936" s="63">
        <f>G1936</f>
        <v>510.52742000000001</v>
      </c>
      <c r="J1936" s="63">
        <f>H1936</f>
        <v>0</v>
      </c>
      <c r="K1936" s="35">
        <v>0</v>
      </c>
      <c r="L1936" s="35">
        <v>0</v>
      </c>
      <c r="M1936" s="35">
        <v>510.52742000000001</v>
      </c>
      <c r="N1936" s="78">
        <f t="shared" si="989"/>
        <v>100</v>
      </c>
      <c r="O1936" s="22"/>
    </row>
    <row r="1937" spans="1:14" ht="47.25" x14ac:dyDescent="0.25">
      <c r="A1937" s="33" t="s">
        <v>178</v>
      </c>
      <c r="B1937" s="33" t="s">
        <v>1384</v>
      </c>
      <c r="C1937" s="33" t="s">
        <v>1139</v>
      </c>
      <c r="D1937" s="33"/>
      <c r="E1937" s="34" t="s">
        <v>1211</v>
      </c>
      <c r="F1937" s="35">
        <f>F1938</f>
        <v>0</v>
      </c>
      <c r="G1937" s="35">
        <f t="shared" ref="G1937:G1940" si="990">G1938</f>
        <v>2</v>
      </c>
      <c r="H1937" s="35">
        <f t="shared" ref="H1937:M1940" si="991">H1938</f>
        <v>2</v>
      </c>
      <c r="I1937" s="63">
        <f t="shared" si="991"/>
        <v>0</v>
      </c>
      <c r="J1937" s="63">
        <f t="shared" si="991"/>
        <v>0</v>
      </c>
      <c r="K1937" s="35">
        <f t="shared" si="991"/>
        <v>0</v>
      </c>
      <c r="L1937" s="35">
        <f t="shared" si="991"/>
        <v>0</v>
      </c>
      <c r="M1937" s="35">
        <f t="shared" si="991"/>
        <v>2</v>
      </c>
      <c r="N1937" s="78">
        <f t="shared" si="989"/>
        <v>100</v>
      </c>
    </row>
    <row r="1938" spans="1:14" ht="31.5" x14ac:dyDescent="0.25">
      <c r="A1938" s="33" t="s">
        <v>178</v>
      </c>
      <c r="B1938" s="33" t="s">
        <v>1384</v>
      </c>
      <c r="C1938" s="33" t="s">
        <v>1146</v>
      </c>
      <c r="D1938" s="33"/>
      <c r="E1938" s="34" t="s">
        <v>1212</v>
      </c>
      <c r="F1938" s="35">
        <f>F1939</f>
        <v>0</v>
      </c>
      <c r="G1938" s="35">
        <f t="shared" si="990"/>
        <v>2</v>
      </c>
      <c r="H1938" s="35">
        <f t="shared" si="991"/>
        <v>2</v>
      </c>
      <c r="I1938" s="63">
        <f t="shared" si="991"/>
        <v>0</v>
      </c>
      <c r="J1938" s="63">
        <f t="shared" si="991"/>
        <v>0</v>
      </c>
      <c r="K1938" s="35">
        <f t="shared" si="991"/>
        <v>0</v>
      </c>
      <c r="L1938" s="35">
        <f t="shared" si="991"/>
        <v>0</v>
      </c>
      <c r="M1938" s="35">
        <f t="shared" si="991"/>
        <v>2</v>
      </c>
      <c r="N1938" s="78">
        <f t="shared" si="989"/>
        <v>100</v>
      </c>
    </row>
    <row r="1939" spans="1:14" ht="31.5" x14ac:dyDescent="0.25">
      <c r="A1939" s="33" t="s">
        <v>178</v>
      </c>
      <c r="B1939" s="33" t="s">
        <v>1384</v>
      </c>
      <c r="C1939" s="33" t="s">
        <v>1147</v>
      </c>
      <c r="D1939" s="33"/>
      <c r="E1939" s="34" t="s">
        <v>1213</v>
      </c>
      <c r="F1939" s="35">
        <f>F1940</f>
        <v>0</v>
      </c>
      <c r="G1939" s="35">
        <f t="shared" si="990"/>
        <v>2</v>
      </c>
      <c r="H1939" s="35">
        <f t="shared" si="991"/>
        <v>2</v>
      </c>
      <c r="I1939" s="63">
        <f t="shared" si="991"/>
        <v>0</v>
      </c>
      <c r="J1939" s="63">
        <f t="shared" si="991"/>
        <v>0</v>
      </c>
      <c r="K1939" s="35">
        <f t="shared" si="991"/>
        <v>0</v>
      </c>
      <c r="L1939" s="35">
        <f t="shared" si="991"/>
        <v>0</v>
      </c>
      <c r="M1939" s="35">
        <f t="shared" si="991"/>
        <v>2</v>
      </c>
      <c r="N1939" s="78">
        <f t="shared" si="989"/>
        <v>100</v>
      </c>
    </row>
    <row r="1940" spans="1:14" x14ac:dyDescent="0.25">
      <c r="A1940" s="33" t="s">
        <v>178</v>
      </c>
      <c r="B1940" s="33" t="s">
        <v>1384</v>
      </c>
      <c r="C1940" s="33" t="s">
        <v>1147</v>
      </c>
      <c r="D1940" s="33" t="s">
        <v>1113</v>
      </c>
      <c r="E1940" s="34" t="s">
        <v>558</v>
      </c>
      <c r="F1940" s="35">
        <f>F1941</f>
        <v>0</v>
      </c>
      <c r="G1940" s="35">
        <f t="shared" si="990"/>
        <v>2</v>
      </c>
      <c r="H1940" s="35">
        <f t="shared" si="991"/>
        <v>2</v>
      </c>
      <c r="I1940" s="63">
        <f t="shared" si="991"/>
        <v>0</v>
      </c>
      <c r="J1940" s="63">
        <f t="shared" si="991"/>
        <v>0</v>
      </c>
      <c r="K1940" s="35">
        <f t="shared" si="991"/>
        <v>0</v>
      </c>
      <c r="L1940" s="35">
        <f t="shared" si="991"/>
        <v>0</v>
      </c>
      <c r="M1940" s="35">
        <f t="shared" si="991"/>
        <v>2</v>
      </c>
      <c r="N1940" s="78">
        <f t="shared" si="989"/>
        <v>100</v>
      </c>
    </row>
    <row r="1941" spans="1:14" x14ac:dyDescent="0.25">
      <c r="A1941" s="33" t="s">
        <v>178</v>
      </c>
      <c r="B1941" s="33" t="s">
        <v>1384</v>
      </c>
      <c r="C1941" s="33" t="s">
        <v>1147</v>
      </c>
      <c r="D1941" s="33" t="s">
        <v>1114</v>
      </c>
      <c r="E1941" s="34" t="s">
        <v>560</v>
      </c>
      <c r="F1941" s="35">
        <v>0</v>
      </c>
      <c r="G1941" s="35">
        <v>2</v>
      </c>
      <c r="H1941" s="35">
        <v>2</v>
      </c>
      <c r="I1941" s="63">
        <v>0</v>
      </c>
      <c r="J1941" s="63">
        <v>0</v>
      </c>
      <c r="K1941" s="35">
        <v>0</v>
      </c>
      <c r="L1941" s="35">
        <v>0</v>
      </c>
      <c r="M1941" s="35">
        <v>2</v>
      </c>
      <c r="N1941" s="78">
        <f t="shared" si="989"/>
        <v>100</v>
      </c>
    </row>
    <row r="1942" spans="1:14" s="22" customFormat="1" ht="31.5" x14ac:dyDescent="0.25">
      <c r="A1942" s="25" t="s">
        <v>178</v>
      </c>
      <c r="B1942" s="25" t="s">
        <v>5</v>
      </c>
      <c r="C1942" s="25"/>
      <c r="D1942" s="25"/>
      <c r="E1942" s="26" t="s">
        <v>499</v>
      </c>
      <c r="F1942" s="27">
        <f>F1943+F1955</f>
        <v>419.4</v>
      </c>
      <c r="G1942" s="27">
        <f>G1943+G1955</f>
        <v>965.14200000000005</v>
      </c>
      <c r="H1942" s="27">
        <f t="shared" ref="H1942:M1942" si="992">H1943+H1955</f>
        <v>573.97390999999993</v>
      </c>
      <c r="I1942" s="61">
        <f t="shared" si="992"/>
        <v>388.66200000000003</v>
      </c>
      <c r="J1942" s="61">
        <f t="shared" si="992"/>
        <v>220.63490999999999</v>
      </c>
      <c r="K1942" s="27">
        <f t="shared" si="992"/>
        <v>0</v>
      </c>
      <c r="L1942" s="27">
        <f t="shared" si="992"/>
        <v>0</v>
      </c>
      <c r="M1942" s="27">
        <f t="shared" si="992"/>
        <v>932.52361999999994</v>
      </c>
      <c r="N1942" s="78">
        <f t="shared" si="989"/>
        <v>96.620354310557403</v>
      </c>
    </row>
    <row r="1943" spans="1:14" s="32" customFormat="1" ht="47.25" x14ac:dyDescent="0.25">
      <c r="A1943" s="29" t="s">
        <v>178</v>
      </c>
      <c r="B1943" s="29" t="s">
        <v>1409</v>
      </c>
      <c r="C1943" s="29"/>
      <c r="D1943" s="29"/>
      <c r="E1943" s="30" t="s">
        <v>515</v>
      </c>
      <c r="F1943" s="31">
        <f t="shared" ref="F1943:M1948" si="993">F1944</f>
        <v>133.4</v>
      </c>
      <c r="G1943" s="31">
        <f>G1944+G1950</f>
        <v>290.48</v>
      </c>
      <c r="H1943" s="31">
        <f t="shared" ref="H1943:M1943" si="994">H1944+H1950</f>
        <v>133.4</v>
      </c>
      <c r="I1943" s="62">
        <f t="shared" si="994"/>
        <v>0</v>
      </c>
      <c r="J1943" s="62">
        <f t="shared" si="994"/>
        <v>0</v>
      </c>
      <c r="K1943" s="31">
        <f t="shared" si="994"/>
        <v>0</v>
      </c>
      <c r="L1943" s="31">
        <f t="shared" si="994"/>
        <v>0</v>
      </c>
      <c r="M1943" s="31">
        <f t="shared" si="994"/>
        <v>290.48</v>
      </c>
      <c r="N1943" s="79">
        <f t="shared" si="989"/>
        <v>100</v>
      </c>
    </row>
    <row r="1944" spans="1:14" x14ac:dyDescent="0.25">
      <c r="A1944" s="33" t="s">
        <v>178</v>
      </c>
      <c r="B1944" s="33" t="s">
        <v>1409</v>
      </c>
      <c r="C1944" s="33" t="s">
        <v>59</v>
      </c>
      <c r="D1944" s="33"/>
      <c r="E1944" s="34" t="s">
        <v>579</v>
      </c>
      <c r="F1944" s="35">
        <f t="shared" si="993"/>
        <v>133.4</v>
      </c>
      <c r="G1944" s="35">
        <f t="shared" si="993"/>
        <v>133.4</v>
      </c>
      <c r="H1944" s="35">
        <f t="shared" si="993"/>
        <v>133.4</v>
      </c>
      <c r="I1944" s="63">
        <f t="shared" si="993"/>
        <v>0</v>
      </c>
      <c r="J1944" s="63">
        <f t="shared" si="993"/>
        <v>0</v>
      </c>
      <c r="K1944" s="35">
        <f t="shared" si="993"/>
        <v>0</v>
      </c>
      <c r="L1944" s="35">
        <f t="shared" si="993"/>
        <v>0</v>
      </c>
      <c r="M1944" s="35">
        <f t="shared" si="993"/>
        <v>133.4</v>
      </c>
      <c r="N1944" s="78">
        <f t="shared" si="989"/>
        <v>100</v>
      </c>
    </row>
    <row r="1945" spans="1:14" ht="63" x14ac:dyDescent="0.25">
      <c r="A1945" s="33" t="s">
        <v>178</v>
      </c>
      <c r="B1945" s="33" t="s">
        <v>1409</v>
      </c>
      <c r="C1945" s="33" t="s">
        <v>127</v>
      </c>
      <c r="D1945" s="33"/>
      <c r="E1945" s="34" t="s">
        <v>587</v>
      </c>
      <c r="F1945" s="35">
        <f t="shared" si="993"/>
        <v>133.4</v>
      </c>
      <c r="G1945" s="35">
        <f t="shared" si="993"/>
        <v>133.4</v>
      </c>
      <c r="H1945" s="35">
        <f t="shared" si="993"/>
        <v>133.4</v>
      </c>
      <c r="I1945" s="63">
        <f t="shared" si="993"/>
        <v>0</v>
      </c>
      <c r="J1945" s="63">
        <f t="shared" si="993"/>
        <v>0</v>
      </c>
      <c r="K1945" s="35">
        <f t="shared" si="993"/>
        <v>0</v>
      </c>
      <c r="L1945" s="35">
        <f t="shared" si="993"/>
        <v>0</v>
      </c>
      <c r="M1945" s="35">
        <f t="shared" si="993"/>
        <v>133.4</v>
      </c>
      <c r="N1945" s="78">
        <f t="shared" si="989"/>
        <v>100</v>
      </c>
    </row>
    <row r="1946" spans="1:14" ht="47.25" x14ac:dyDescent="0.25">
      <c r="A1946" s="33" t="s">
        <v>178</v>
      </c>
      <c r="B1946" s="33" t="s">
        <v>1409</v>
      </c>
      <c r="C1946" s="33" t="s">
        <v>128</v>
      </c>
      <c r="D1946" s="33"/>
      <c r="E1946" s="34" t="s">
        <v>596</v>
      </c>
      <c r="F1946" s="35">
        <f t="shared" si="993"/>
        <v>133.4</v>
      </c>
      <c r="G1946" s="35">
        <f t="shared" si="993"/>
        <v>133.4</v>
      </c>
      <c r="H1946" s="35">
        <f t="shared" si="993"/>
        <v>133.4</v>
      </c>
      <c r="I1946" s="63">
        <f t="shared" si="993"/>
        <v>0</v>
      </c>
      <c r="J1946" s="63">
        <f t="shared" si="993"/>
        <v>0</v>
      </c>
      <c r="K1946" s="35">
        <f t="shared" si="993"/>
        <v>0</v>
      </c>
      <c r="L1946" s="35">
        <f t="shared" si="993"/>
        <v>0</v>
      </c>
      <c r="M1946" s="35">
        <f t="shared" si="993"/>
        <v>133.4</v>
      </c>
      <c r="N1946" s="78">
        <f t="shared" si="989"/>
        <v>100</v>
      </c>
    </row>
    <row r="1947" spans="1:14" ht="31.5" x14ac:dyDescent="0.25">
      <c r="A1947" s="33" t="s">
        <v>178</v>
      </c>
      <c r="B1947" s="33" t="s">
        <v>1409</v>
      </c>
      <c r="C1947" s="33" t="s">
        <v>126</v>
      </c>
      <c r="D1947" s="33"/>
      <c r="E1947" s="34" t="s">
        <v>597</v>
      </c>
      <c r="F1947" s="35">
        <f t="shared" si="993"/>
        <v>133.4</v>
      </c>
      <c r="G1947" s="35">
        <f t="shared" si="993"/>
        <v>133.4</v>
      </c>
      <c r="H1947" s="35">
        <f t="shared" si="993"/>
        <v>133.4</v>
      </c>
      <c r="I1947" s="63">
        <f t="shared" si="993"/>
        <v>0</v>
      </c>
      <c r="J1947" s="63">
        <f t="shared" si="993"/>
        <v>0</v>
      </c>
      <c r="K1947" s="35">
        <f t="shared" si="993"/>
        <v>0</v>
      </c>
      <c r="L1947" s="35">
        <f t="shared" si="993"/>
        <v>0</v>
      </c>
      <c r="M1947" s="35">
        <f t="shared" si="993"/>
        <v>133.4</v>
      </c>
      <c r="N1947" s="78">
        <f t="shared" si="989"/>
        <v>100</v>
      </c>
    </row>
    <row r="1948" spans="1:14" ht="31.5" x14ac:dyDescent="0.25">
      <c r="A1948" s="33" t="s">
        <v>178</v>
      </c>
      <c r="B1948" s="33" t="s">
        <v>1409</v>
      </c>
      <c r="C1948" s="33" t="s">
        <v>126</v>
      </c>
      <c r="D1948" s="33" t="s">
        <v>1111</v>
      </c>
      <c r="E1948" s="34" t="s">
        <v>542</v>
      </c>
      <c r="F1948" s="35">
        <f t="shared" si="993"/>
        <v>133.4</v>
      </c>
      <c r="G1948" s="35">
        <f t="shared" si="993"/>
        <v>133.4</v>
      </c>
      <c r="H1948" s="35">
        <f t="shared" si="993"/>
        <v>133.4</v>
      </c>
      <c r="I1948" s="63">
        <f t="shared" si="993"/>
        <v>0</v>
      </c>
      <c r="J1948" s="63">
        <f t="shared" si="993"/>
        <v>0</v>
      </c>
      <c r="K1948" s="35">
        <f t="shared" si="993"/>
        <v>0</v>
      </c>
      <c r="L1948" s="35">
        <f t="shared" si="993"/>
        <v>0</v>
      </c>
      <c r="M1948" s="35">
        <f t="shared" si="993"/>
        <v>133.4</v>
      </c>
      <c r="N1948" s="78">
        <f t="shared" si="989"/>
        <v>100</v>
      </c>
    </row>
    <row r="1949" spans="1:14" ht="31.5" x14ac:dyDescent="0.25">
      <c r="A1949" s="33" t="s">
        <v>178</v>
      </c>
      <c r="B1949" s="33" t="s">
        <v>1409</v>
      </c>
      <c r="C1949" s="33" t="s">
        <v>126</v>
      </c>
      <c r="D1949" s="33" t="s">
        <v>1112</v>
      </c>
      <c r="E1949" s="34" t="s">
        <v>543</v>
      </c>
      <c r="F1949" s="35">
        <v>133.4</v>
      </c>
      <c r="G1949" s="35">
        <v>133.4</v>
      </c>
      <c r="H1949" s="35">
        <v>133.4</v>
      </c>
      <c r="I1949" s="63">
        <v>0</v>
      </c>
      <c r="J1949" s="63">
        <v>0</v>
      </c>
      <c r="K1949" s="35">
        <v>0</v>
      </c>
      <c r="L1949" s="35">
        <v>0</v>
      </c>
      <c r="M1949" s="35">
        <v>133.4</v>
      </c>
      <c r="N1949" s="78">
        <f t="shared" si="989"/>
        <v>100</v>
      </c>
    </row>
    <row r="1950" spans="1:14" ht="47.25" x14ac:dyDescent="0.25">
      <c r="A1950" s="33" t="s">
        <v>178</v>
      </c>
      <c r="B1950" s="33" t="s">
        <v>1409</v>
      </c>
      <c r="C1950" s="33" t="s">
        <v>1139</v>
      </c>
      <c r="D1950" s="33"/>
      <c r="E1950" s="34" t="s">
        <v>1211</v>
      </c>
      <c r="F1950" s="35"/>
      <c r="G1950" s="35">
        <f>G1951</f>
        <v>157.08000000000001</v>
      </c>
      <c r="H1950" s="35">
        <f t="shared" ref="H1950:M1953" si="995">H1951</f>
        <v>0</v>
      </c>
      <c r="I1950" s="63">
        <f t="shared" si="995"/>
        <v>0</v>
      </c>
      <c r="J1950" s="63">
        <f t="shared" si="995"/>
        <v>0</v>
      </c>
      <c r="K1950" s="35">
        <f t="shared" si="995"/>
        <v>0</v>
      </c>
      <c r="L1950" s="35">
        <f t="shared" si="995"/>
        <v>0</v>
      </c>
      <c r="M1950" s="35">
        <f t="shared" si="995"/>
        <v>157.08000000000001</v>
      </c>
      <c r="N1950" s="78">
        <f t="shared" si="989"/>
        <v>100</v>
      </c>
    </row>
    <row r="1951" spans="1:14" x14ac:dyDescent="0.25">
      <c r="A1951" s="33" t="s">
        <v>178</v>
      </c>
      <c r="B1951" s="33" t="s">
        <v>1409</v>
      </c>
      <c r="C1951" s="33" t="s">
        <v>1140</v>
      </c>
      <c r="D1951" s="33"/>
      <c r="E1951" s="34" t="s">
        <v>1214</v>
      </c>
      <c r="F1951" s="35"/>
      <c r="G1951" s="35">
        <f>G1952</f>
        <v>157.08000000000001</v>
      </c>
      <c r="H1951" s="35">
        <f t="shared" si="995"/>
        <v>0</v>
      </c>
      <c r="I1951" s="63">
        <f t="shared" si="995"/>
        <v>0</v>
      </c>
      <c r="J1951" s="63">
        <f t="shared" si="995"/>
        <v>0</v>
      </c>
      <c r="K1951" s="35">
        <f t="shared" si="995"/>
        <v>0</v>
      </c>
      <c r="L1951" s="35">
        <f t="shared" si="995"/>
        <v>0</v>
      </c>
      <c r="M1951" s="35">
        <f t="shared" si="995"/>
        <v>157.08000000000001</v>
      </c>
      <c r="N1951" s="78">
        <f t="shared" si="989"/>
        <v>100</v>
      </c>
    </row>
    <row r="1952" spans="1:14" x14ac:dyDescent="0.25">
      <c r="A1952" s="33" t="s">
        <v>178</v>
      </c>
      <c r="B1952" s="33" t="s">
        <v>1409</v>
      </c>
      <c r="C1952" s="33" t="s">
        <v>1141</v>
      </c>
      <c r="D1952" s="33"/>
      <c r="E1952" s="34" t="s">
        <v>1215</v>
      </c>
      <c r="F1952" s="35"/>
      <c r="G1952" s="35">
        <f>G1953</f>
        <v>157.08000000000001</v>
      </c>
      <c r="H1952" s="35">
        <f t="shared" si="995"/>
        <v>0</v>
      </c>
      <c r="I1952" s="63">
        <f t="shared" si="995"/>
        <v>0</v>
      </c>
      <c r="J1952" s="63">
        <f t="shared" si="995"/>
        <v>0</v>
      </c>
      <c r="K1952" s="35">
        <f t="shared" si="995"/>
        <v>0</v>
      </c>
      <c r="L1952" s="35">
        <f t="shared" si="995"/>
        <v>0</v>
      </c>
      <c r="M1952" s="35">
        <f t="shared" si="995"/>
        <v>157.08000000000001</v>
      </c>
      <c r="N1952" s="78">
        <f t="shared" si="989"/>
        <v>100</v>
      </c>
    </row>
    <row r="1953" spans="1:14" ht="31.5" x14ac:dyDescent="0.25">
      <c r="A1953" s="33" t="s">
        <v>178</v>
      </c>
      <c r="B1953" s="33" t="s">
        <v>1409</v>
      </c>
      <c r="C1953" s="33" t="s">
        <v>1141</v>
      </c>
      <c r="D1953" s="33" t="s">
        <v>1111</v>
      </c>
      <c r="E1953" s="34" t="s">
        <v>542</v>
      </c>
      <c r="F1953" s="35"/>
      <c r="G1953" s="35">
        <f>G1954</f>
        <v>157.08000000000001</v>
      </c>
      <c r="H1953" s="35">
        <f t="shared" si="995"/>
        <v>0</v>
      </c>
      <c r="I1953" s="63">
        <f t="shared" si="995"/>
        <v>0</v>
      </c>
      <c r="J1953" s="63">
        <f t="shared" si="995"/>
        <v>0</v>
      </c>
      <c r="K1953" s="35">
        <f t="shared" si="995"/>
        <v>0</v>
      </c>
      <c r="L1953" s="35">
        <f t="shared" si="995"/>
        <v>0</v>
      </c>
      <c r="M1953" s="35">
        <f t="shared" si="995"/>
        <v>157.08000000000001</v>
      </c>
      <c r="N1953" s="78">
        <f t="shared" si="989"/>
        <v>100</v>
      </c>
    </row>
    <row r="1954" spans="1:14" ht="31.5" x14ac:dyDescent="0.25">
      <c r="A1954" s="33" t="s">
        <v>178</v>
      </c>
      <c r="B1954" s="33" t="s">
        <v>1409</v>
      </c>
      <c r="C1954" s="33" t="s">
        <v>1141</v>
      </c>
      <c r="D1954" s="33" t="s">
        <v>1112</v>
      </c>
      <c r="E1954" s="34" t="s">
        <v>543</v>
      </c>
      <c r="F1954" s="35"/>
      <c r="G1954" s="35">
        <v>157.08000000000001</v>
      </c>
      <c r="H1954" s="35">
        <v>0</v>
      </c>
      <c r="I1954" s="63">
        <v>0</v>
      </c>
      <c r="J1954" s="63">
        <v>0</v>
      </c>
      <c r="K1954" s="35">
        <v>0</v>
      </c>
      <c r="L1954" s="35">
        <v>0</v>
      </c>
      <c r="M1954" s="35">
        <v>157.08000000000001</v>
      </c>
      <c r="N1954" s="78">
        <f t="shared" si="989"/>
        <v>100</v>
      </c>
    </row>
    <row r="1955" spans="1:14" s="32" customFormat="1" ht="31.5" x14ac:dyDescent="0.25">
      <c r="A1955" s="29" t="s">
        <v>178</v>
      </c>
      <c r="B1955" s="29" t="s">
        <v>1410</v>
      </c>
      <c r="C1955" s="29"/>
      <c r="D1955" s="29"/>
      <c r="E1955" s="30" t="s">
        <v>517</v>
      </c>
      <c r="F1955" s="31">
        <f>F1956+F1964</f>
        <v>286</v>
      </c>
      <c r="G1955" s="31">
        <f>G1956+G1964</f>
        <v>674.66200000000003</v>
      </c>
      <c r="H1955" s="31">
        <f t="shared" ref="H1955:M1955" si="996">H1956+H1964</f>
        <v>440.57390999999996</v>
      </c>
      <c r="I1955" s="62">
        <f t="shared" si="996"/>
        <v>388.66200000000003</v>
      </c>
      <c r="J1955" s="62">
        <f t="shared" si="996"/>
        <v>220.63490999999999</v>
      </c>
      <c r="K1955" s="31">
        <f t="shared" si="996"/>
        <v>0</v>
      </c>
      <c r="L1955" s="31">
        <f t="shared" si="996"/>
        <v>0</v>
      </c>
      <c r="M1955" s="31">
        <f t="shared" si="996"/>
        <v>642.04361999999992</v>
      </c>
      <c r="N1955" s="79">
        <f t="shared" si="989"/>
        <v>95.165226439313301</v>
      </c>
    </row>
    <row r="1956" spans="1:14" x14ac:dyDescent="0.25">
      <c r="A1956" s="33" t="s">
        <v>178</v>
      </c>
      <c r="B1956" s="33" t="s">
        <v>1410</v>
      </c>
      <c r="C1956" s="33" t="s">
        <v>59</v>
      </c>
      <c r="D1956" s="33"/>
      <c r="E1956" s="34" t="s">
        <v>579</v>
      </c>
      <c r="F1956" s="35">
        <f t="shared" ref="F1956:M1958" si="997">F1957</f>
        <v>286</v>
      </c>
      <c r="G1956" s="35">
        <f t="shared" si="997"/>
        <v>286</v>
      </c>
      <c r="H1956" s="35">
        <f t="shared" si="997"/>
        <v>219.93899999999999</v>
      </c>
      <c r="I1956" s="63">
        <f t="shared" si="997"/>
        <v>0</v>
      </c>
      <c r="J1956" s="63">
        <f t="shared" si="997"/>
        <v>0</v>
      </c>
      <c r="K1956" s="35">
        <f t="shared" si="997"/>
        <v>0</v>
      </c>
      <c r="L1956" s="35">
        <f t="shared" si="997"/>
        <v>0</v>
      </c>
      <c r="M1956" s="35">
        <f t="shared" si="997"/>
        <v>253.38163</v>
      </c>
      <c r="N1956" s="78">
        <f t="shared" si="989"/>
        <v>88.594975524475529</v>
      </c>
    </row>
    <row r="1957" spans="1:14" ht="31.5" x14ac:dyDescent="0.25">
      <c r="A1957" s="33" t="s">
        <v>178</v>
      </c>
      <c r="B1957" s="33" t="s">
        <v>1410</v>
      </c>
      <c r="C1957" s="33" t="s">
        <v>130</v>
      </c>
      <c r="D1957" s="33"/>
      <c r="E1957" s="34" t="s">
        <v>598</v>
      </c>
      <c r="F1957" s="35">
        <f t="shared" si="997"/>
        <v>286</v>
      </c>
      <c r="G1957" s="35">
        <f t="shared" si="997"/>
        <v>286</v>
      </c>
      <c r="H1957" s="35">
        <f t="shared" si="997"/>
        <v>219.93899999999999</v>
      </c>
      <c r="I1957" s="63">
        <f t="shared" si="997"/>
        <v>0</v>
      </c>
      <c r="J1957" s="63">
        <f t="shared" si="997"/>
        <v>0</v>
      </c>
      <c r="K1957" s="35">
        <f t="shared" si="997"/>
        <v>0</v>
      </c>
      <c r="L1957" s="35">
        <f t="shared" si="997"/>
        <v>0</v>
      </c>
      <c r="M1957" s="35">
        <f t="shared" si="997"/>
        <v>253.38163</v>
      </c>
      <c r="N1957" s="78">
        <f t="shared" si="989"/>
        <v>88.594975524475529</v>
      </c>
    </row>
    <row r="1958" spans="1:14" ht="31.5" x14ac:dyDescent="0.25">
      <c r="A1958" s="33" t="s">
        <v>178</v>
      </c>
      <c r="B1958" s="33" t="s">
        <v>1410</v>
      </c>
      <c r="C1958" s="33" t="s">
        <v>131</v>
      </c>
      <c r="D1958" s="33"/>
      <c r="E1958" s="34" t="s">
        <v>599</v>
      </c>
      <c r="F1958" s="35">
        <f t="shared" si="997"/>
        <v>286</v>
      </c>
      <c r="G1958" s="35">
        <f t="shared" si="997"/>
        <v>286</v>
      </c>
      <c r="H1958" s="35">
        <f t="shared" si="997"/>
        <v>219.93899999999999</v>
      </c>
      <c r="I1958" s="63">
        <f t="shared" si="997"/>
        <v>0</v>
      </c>
      <c r="J1958" s="63">
        <f t="shared" si="997"/>
        <v>0</v>
      </c>
      <c r="K1958" s="35">
        <f t="shared" si="997"/>
        <v>0</v>
      </c>
      <c r="L1958" s="35">
        <f t="shared" si="997"/>
        <v>0</v>
      </c>
      <c r="M1958" s="35">
        <f t="shared" si="997"/>
        <v>253.38163</v>
      </c>
      <c r="N1958" s="78">
        <f t="shared" si="989"/>
        <v>88.594975524475529</v>
      </c>
    </row>
    <row r="1959" spans="1:14" ht="31.5" x14ac:dyDescent="0.25">
      <c r="A1959" s="33" t="s">
        <v>178</v>
      </c>
      <c r="B1959" s="33" t="s">
        <v>1410</v>
      </c>
      <c r="C1959" s="33" t="s">
        <v>129</v>
      </c>
      <c r="D1959" s="33"/>
      <c r="E1959" s="34" t="s">
        <v>601</v>
      </c>
      <c r="F1959" s="35">
        <f>F1960+F1962</f>
        <v>286</v>
      </c>
      <c r="G1959" s="35">
        <f>G1960+G1962</f>
        <v>286</v>
      </c>
      <c r="H1959" s="35">
        <f t="shared" ref="H1959:M1959" si="998">H1960+H1962</f>
        <v>219.93899999999999</v>
      </c>
      <c r="I1959" s="63">
        <f t="shared" si="998"/>
        <v>0</v>
      </c>
      <c r="J1959" s="63">
        <f t="shared" si="998"/>
        <v>0</v>
      </c>
      <c r="K1959" s="35">
        <f t="shared" si="998"/>
        <v>0</v>
      </c>
      <c r="L1959" s="35">
        <f t="shared" si="998"/>
        <v>0</v>
      </c>
      <c r="M1959" s="35">
        <f t="shared" si="998"/>
        <v>253.38163</v>
      </c>
      <c r="N1959" s="78">
        <f t="shared" si="989"/>
        <v>88.594975524475529</v>
      </c>
    </row>
    <row r="1960" spans="1:14" ht="31.5" x14ac:dyDescent="0.25">
      <c r="A1960" s="33" t="s">
        <v>178</v>
      </c>
      <c r="B1960" s="33" t="s">
        <v>1410</v>
      </c>
      <c r="C1960" s="33" t="s">
        <v>129</v>
      </c>
      <c r="D1960" s="33" t="s">
        <v>1111</v>
      </c>
      <c r="E1960" s="34" t="s">
        <v>542</v>
      </c>
      <c r="F1960" s="35">
        <f t="shared" ref="F1960:M1960" si="999">F1961</f>
        <v>220.3</v>
      </c>
      <c r="G1960" s="35">
        <f t="shared" si="999"/>
        <v>220.3</v>
      </c>
      <c r="H1960" s="35">
        <f t="shared" si="999"/>
        <v>203.72399999999999</v>
      </c>
      <c r="I1960" s="63">
        <f t="shared" si="999"/>
        <v>0</v>
      </c>
      <c r="J1960" s="63">
        <f t="shared" si="999"/>
        <v>0</v>
      </c>
      <c r="K1960" s="35">
        <f t="shared" si="999"/>
        <v>0</v>
      </c>
      <c r="L1960" s="35">
        <f t="shared" si="999"/>
        <v>0</v>
      </c>
      <c r="M1960" s="35">
        <f t="shared" si="999"/>
        <v>220.29863</v>
      </c>
      <c r="N1960" s="78">
        <f t="shared" si="989"/>
        <v>99.999378120744424</v>
      </c>
    </row>
    <row r="1961" spans="1:14" ht="31.5" x14ac:dyDescent="0.25">
      <c r="A1961" s="33" t="s">
        <v>178</v>
      </c>
      <c r="B1961" s="33" t="s">
        <v>1410</v>
      </c>
      <c r="C1961" s="33" t="s">
        <v>129</v>
      </c>
      <c r="D1961" s="33" t="s">
        <v>1112</v>
      </c>
      <c r="E1961" s="34" t="s">
        <v>543</v>
      </c>
      <c r="F1961" s="35">
        <v>220.3</v>
      </c>
      <c r="G1961" s="35">
        <v>220.3</v>
      </c>
      <c r="H1961" s="35">
        <v>203.72399999999999</v>
      </c>
      <c r="I1961" s="63">
        <v>0</v>
      </c>
      <c r="J1961" s="63">
        <v>0</v>
      </c>
      <c r="K1961" s="35">
        <v>0</v>
      </c>
      <c r="L1961" s="35">
        <v>0</v>
      </c>
      <c r="M1961" s="35">
        <v>220.29863</v>
      </c>
      <c r="N1961" s="78">
        <f t="shared" si="989"/>
        <v>99.999378120744424</v>
      </c>
    </row>
    <row r="1962" spans="1:14" x14ac:dyDescent="0.25">
      <c r="A1962" s="33" t="s">
        <v>178</v>
      </c>
      <c r="B1962" s="33" t="s">
        <v>1410</v>
      </c>
      <c r="C1962" s="33" t="s">
        <v>129</v>
      </c>
      <c r="D1962" s="33" t="s">
        <v>1113</v>
      </c>
      <c r="E1962" s="34" t="s">
        <v>558</v>
      </c>
      <c r="F1962" s="35">
        <f t="shared" ref="F1962:M1962" si="1000">F1963</f>
        <v>65.7</v>
      </c>
      <c r="G1962" s="35">
        <f t="shared" si="1000"/>
        <v>65.7</v>
      </c>
      <c r="H1962" s="35">
        <f t="shared" si="1000"/>
        <v>16.215</v>
      </c>
      <c r="I1962" s="63">
        <f t="shared" si="1000"/>
        <v>0</v>
      </c>
      <c r="J1962" s="63">
        <f t="shared" si="1000"/>
        <v>0</v>
      </c>
      <c r="K1962" s="35">
        <f t="shared" si="1000"/>
        <v>0</v>
      </c>
      <c r="L1962" s="35">
        <f t="shared" si="1000"/>
        <v>0</v>
      </c>
      <c r="M1962" s="35">
        <f t="shared" si="1000"/>
        <v>33.082999999999998</v>
      </c>
      <c r="N1962" s="78">
        <f t="shared" si="989"/>
        <v>50.354642313546414</v>
      </c>
    </row>
    <row r="1963" spans="1:14" x14ac:dyDescent="0.25">
      <c r="A1963" s="33" t="s">
        <v>178</v>
      </c>
      <c r="B1963" s="33" t="s">
        <v>1410</v>
      </c>
      <c r="C1963" s="33" t="s">
        <v>129</v>
      </c>
      <c r="D1963" s="33" t="s">
        <v>1120</v>
      </c>
      <c r="E1963" s="34" t="s">
        <v>561</v>
      </c>
      <c r="F1963" s="35">
        <v>65.7</v>
      </c>
      <c r="G1963" s="35">
        <v>65.7</v>
      </c>
      <c r="H1963" s="35">
        <v>16.215</v>
      </c>
      <c r="I1963" s="63">
        <v>0</v>
      </c>
      <c r="J1963" s="63">
        <v>0</v>
      </c>
      <c r="K1963" s="35">
        <v>0</v>
      </c>
      <c r="L1963" s="35">
        <v>0</v>
      </c>
      <c r="M1963" s="35">
        <v>33.082999999999998</v>
      </c>
      <c r="N1963" s="78">
        <f t="shared" si="989"/>
        <v>50.354642313546414</v>
      </c>
    </row>
    <row r="1964" spans="1:14" ht="31.5" x14ac:dyDescent="0.25">
      <c r="A1964" s="33" t="s">
        <v>178</v>
      </c>
      <c r="B1964" s="33" t="s">
        <v>1410</v>
      </c>
      <c r="C1964" s="33" t="s">
        <v>1122</v>
      </c>
      <c r="D1964" s="33"/>
      <c r="E1964" s="34" t="s">
        <v>1885</v>
      </c>
      <c r="F1964" s="35">
        <f>F1965</f>
        <v>0</v>
      </c>
      <c r="G1964" s="35">
        <f t="shared" ref="G1964" si="1001">G1965</f>
        <v>388.66200000000003</v>
      </c>
      <c r="H1964" s="35">
        <f t="shared" ref="H1964:M1964" si="1002">H1965</f>
        <v>220.63490999999999</v>
      </c>
      <c r="I1964" s="63">
        <f t="shared" si="1002"/>
        <v>388.66200000000003</v>
      </c>
      <c r="J1964" s="63">
        <f t="shared" si="1002"/>
        <v>220.63490999999999</v>
      </c>
      <c r="K1964" s="35">
        <f t="shared" si="1002"/>
        <v>0</v>
      </c>
      <c r="L1964" s="35">
        <f t="shared" si="1002"/>
        <v>0</v>
      </c>
      <c r="M1964" s="35">
        <f t="shared" si="1002"/>
        <v>388.66198999999995</v>
      </c>
      <c r="N1964" s="78">
        <f t="shared" si="989"/>
        <v>99.999997427070284</v>
      </c>
    </row>
    <row r="1965" spans="1:14" x14ac:dyDescent="0.25">
      <c r="A1965" s="33" t="s">
        <v>178</v>
      </c>
      <c r="B1965" s="33" t="s">
        <v>1410</v>
      </c>
      <c r="C1965" s="33" t="s">
        <v>1123</v>
      </c>
      <c r="D1965" s="33"/>
      <c r="E1965" s="34" t="s">
        <v>1175</v>
      </c>
      <c r="F1965" s="35">
        <f>F1966+F1969</f>
        <v>0</v>
      </c>
      <c r="G1965" s="35">
        <f>G1966+G1969</f>
        <v>388.66200000000003</v>
      </c>
      <c r="H1965" s="35">
        <f t="shared" ref="H1965:M1965" si="1003">H1966+H1969</f>
        <v>220.63490999999999</v>
      </c>
      <c r="I1965" s="63">
        <f t="shared" si="1003"/>
        <v>388.66200000000003</v>
      </c>
      <c r="J1965" s="63">
        <f t="shared" si="1003"/>
        <v>220.63490999999999</v>
      </c>
      <c r="K1965" s="35">
        <f t="shared" si="1003"/>
        <v>0</v>
      </c>
      <c r="L1965" s="35">
        <f t="shared" si="1003"/>
        <v>0</v>
      </c>
      <c r="M1965" s="35">
        <f t="shared" si="1003"/>
        <v>388.66198999999995</v>
      </c>
      <c r="N1965" s="78">
        <f t="shared" si="989"/>
        <v>99.999997427070284</v>
      </c>
    </row>
    <row r="1966" spans="1:14" ht="31.5" x14ac:dyDescent="0.25">
      <c r="A1966" s="33" t="s">
        <v>178</v>
      </c>
      <c r="B1966" s="33" t="s">
        <v>1410</v>
      </c>
      <c r="C1966" s="33" t="s">
        <v>250</v>
      </c>
      <c r="D1966" s="33"/>
      <c r="E1966" s="34" t="s">
        <v>1190</v>
      </c>
      <c r="F1966" s="35">
        <f>F1967</f>
        <v>0</v>
      </c>
      <c r="G1966" s="35">
        <f t="shared" ref="G1966:G1967" si="1004">G1967</f>
        <v>129.035</v>
      </c>
      <c r="H1966" s="35">
        <f t="shared" ref="H1966:M1967" si="1005">H1967</f>
        <v>64.517499999999998</v>
      </c>
      <c r="I1966" s="63">
        <f t="shared" si="1005"/>
        <v>129.035</v>
      </c>
      <c r="J1966" s="63">
        <f t="shared" si="1005"/>
        <v>64.517499999999998</v>
      </c>
      <c r="K1966" s="35">
        <f t="shared" si="1005"/>
        <v>0</v>
      </c>
      <c r="L1966" s="35">
        <f t="shared" si="1005"/>
        <v>0</v>
      </c>
      <c r="M1966" s="35">
        <f t="shared" si="1005"/>
        <v>129.035</v>
      </c>
      <c r="N1966" s="78">
        <f t="shared" si="989"/>
        <v>100</v>
      </c>
    </row>
    <row r="1967" spans="1:14" ht="31.5" x14ac:dyDescent="0.25">
      <c r="A1967" s="33" t="s">
        <v>178</v>
      </c>
      <c r="B1967" s="33" t="s">
        <v>1410</v>
      </c>
      <c r="C1967" s="33" t="s">
        <v>250</v>
      </c>
      <c r="D1967" s="33" t="s">
        <v>1111</v>
      </c>
      <c r="E1967" s="34" t="s">
        <v>542</v>
      </c>
      <c r="F1967" s="35">
        <f>F1968</f>
        <v>0</v>
      </c>
      <c r="G1967" s="35">
        <f t="shared" si="1004"/>
        <v>129.035</v>
      </c>
      <c r="H1967" s="35">
        <f t="shared" si="1005"/>
        <v>64.517499999999998</v>
      </c>
      <c r="I1967" s="63">
        <f t="shared" si="1005"/>
        <v>129.035</v>
      </c>
      <c r="J1967" s="63">
        <f t="shared" si="1005"/>
        <v>64.517499999999998</v>
      </c>
      <c r="K1967" s="35">
        <f t="shared" si="1005"/>
        <v>0</v>
      </c>
      <c r="L1967" s="35">
        <f t="shared" si="1005"/>
        <v>0</v>
      </c>
      <c r="M1967" s="35">
        <f t="shared" si="1005"/>
        <v>129.035</v>
      </c>
      <c r="N1967" s="78">
        <f t="shared" si="989"/>
        <v>100</v>
      </c>
    </row>
    <row r="1968" spans="1:14" ht="31.5" x14ac:dyDescent="0.25">
      <c r="A1968" s="33" t="s">
        <v>178</v>
      </c>
      <c r="B1968" s="33" t="s">
        <v>1410</v>
      </c>
      <c r="C1968" s="33" t="s">
        <v>250</v>
      </c>
      <c r="D1968" s="33" t="s">
        <v>1112</v>
      </c>
      <c r="E1968" s="34" t="s">
        <v>543</v>
      </c>
      <c r="F1968" s="35">
        <v>0</v>
      </c>
      <c r="G1968" s="35">
        <v>129.035</v>
      </c>
      <c r="H1968" s="35">
        <v>64.517499999999998</v>
      </c>
      <c r="I1968" s="63">
        <f>G1968</f>
        <v>129.035</v>
      </c>
      <c r="J1968" s="63">
        <f>H1968</f>
        <v>64.517499999999998</v>
      </c>
      <c r="K1968" s="35">
        <v>0</v>
      </c>
      <c r="L1968" s="35">
        <v>0</v>
      </c>
      <c r="M1968" s="35">
        <v>129.035</v>
      </c>
      <c r="N1968" s="78">
        <f t="shared" si="989"/>
        <v>100</v>
      </c>
    </row>
    <row r="1969" spans="1:14" ht="47.25" x14ac:dyDescent="0.25">
      <c r="A1969" s="33" t="s">
        <v>178</v>
      </c>
      <c r="B1969" s="33" t="s">
        <v>1410</v>
      </c>
      <c r="C1969" s="33" t="s">
        <v>251</v>
      </c>
      <c r="D1969" s="33"/>
      <c r="E1969" s="34" t="s">
        <v>1191</v>
      </c>
      <c r="F1969" s="35">
        <f>F1970+F1972</f>
        <v>0</v>
      </c>
      <c r="G1969" s="35">
        <f>G1970+G1972</f>
        <v>259.62700000000001</v>
      </c>
      <c r="H1969" s="35">
        <f t="shared" ref="H1969:M1969" si="1006">H1970+H1972</f>
        <v>156.11741000000001</v>
      </c>
      <c r="I1969" s="63">
        <f t="shared" si="1006"/>
        <v>259.62700000000001</v>
      </c>
      <c r="J1969" s="63">
        <f t="shared" si="1006"/>
        <v>156.11741000000001</v>
      </c>
      <c r="K1969" s="35">
        <f t="shared" si="1006"/>
        <v>0</v>
      </c>
      <c r="L1969" s="35">
        <f t="shared" si="1006"/>
        <v>0</v>
      </c>
      <c r="M1969" s="35">
        <f t="shared" si="1006"/>
        <v>259.62698999999998</v>
      </c>
      <c r="N1969" s="78">
        <f t="shared" si="989"/>
        <v>99.999996148320463</v>
      </c>
    </row>
    <row r="1970" spans="1:14" ht="78.75" x14ac:dyDescent="0.25">
      <c r="A1970" s="33" t="s">
        <v>178</v>
      </c>
      <c r="B1970" s="33" t="s">
        <v>1410</v>
      </c>
      <c r="C1970" s="33" t="s">
        <v>251</v>
      </c>
      <c r="D1970" s="33" t="s">
        <v>1118</v>
      </c>
      <c r="E1970" s="34" t="s">
        <v>539</v>
      </c>
      <c r="F1970" s="35">
        <f>F1971</f>
        <v>0</v>
      </c>
      <c r="G1970" s="35">
        <f t="shared" ref="G1970" si="1007">G1971</f>
        <v>112.28076</v>
      </c>
      <c r="H1970" s="35">
        <f t="shared" ref="H1970:M1970" si="1008">H1971</f>
        <v>78.911910000000006</v>
      </c>
      <c r="I1970" s="63">
        <f t="shared" si="1008"/>
        <v>112.28076</v>
      </c>
      <c r="J1970" s="63">
        <f t="shared" si="1008"/>
        <v>78.911910000000006</v>
      </c>
      <c r="K1970" s="35">
        <f t="shared" si="1008"/>
        <v>0</v>
      </c>
      <c r="L1970" s="35">
        <f t="shared" si="1008"/>
        <v>0</v>
      </c>
      <c r="M1970" s="35">
        <f t="shared" si="1008"/>
        <v>112.28075</v>
      </c>
      <c r="N1970" s="78">
        <f t="shared" si="989"/>
        <v>99.999991093754616</v>
      </c>
    </row>
    <row r="1971" spans="1:14" ht="31.5" x14ac:dyDescent="0.25">
      <c r="A1971" s="33" t="s">
        <v>178</v>
      </c>
      <c r="B1971" s="33" t="s">
        <v>1410</v>
      </c>
      <c r="C1971" s="33" t="s">
        <v>251</v>
      </c>
      <c r="D1971" s="33" t="s">
        <v>1128</v>
      </c>
      <c r="E1971" s="34" t="s">
        <v>541</v>
      </c>
      <c r="F1971" s="35">
        <v>0</v>
      </c>
      <c r="G1971" s="35">
        <v>112.28076</v>
      </c>
      <c r="H1971" s="35">
        <v>78.911910000000006</v>
      </c>
      <c r="I1971" s="63">
        <f>G1971</f>
        <v>112.28076</v>
      </c>
      <c r="J1971" s="63">
        <f>H1971</f>
        <v>78.911910000000006</v>
      </c>
      <c r="K1971" s="35">
        <v>0</v>
      </c>
      <c r="L1971" s="35">
        <v>0</v>
      </c>
      <c r="M1971" s="35">
        <v>112.28075</v>
      </c>
      <c r="N1971" s="78">
        <f t="shared" si="989"/>
        <v>99.999991093754616</v>
      </c>
    </row>
    <row r="1972" spans="1:14" ht="31.5" x14ac:dyDescent="0.25">
      <c r="A1972" s="33" t="s">
        <v>178</v>
      </c>
      <c r="B1972" s="33" t="s">
        <v>1410</v>
      </c>
      <c r="C1972" s="33" t="s">
        <v>251</v>
      </c>
      <c r="D1972" s="33" t="s">
        <v>1111</v>
      </c>
      <c r="E1972" s="34" t="s">
        <v>542</v>
      </c>
      <c r="F1972" s="35">
        <f>F1973</f>
        <v>0</v>
      </c>
      <c r="G1972" s="35">
        <f t="shared" ref="G1972" si="1009">G1973</f>
        <v>147.34623999999999</v>
      </c>
      <c r="H1972" s="35">
        <f t="shared" ref="H1972:M1972" si="1010">H1973</f>
        <v>77.205500000000001</v>
      </c>
      <c r="I1972" s="63">
        <f t="shared" si="1010"/>
        <v>147.34623999999999</v>
      </c>
      <c r="J1972" s="63">
        <f t="shared" si="1010"/>
        <v>77.205500000000001</v>
      </c>
      <c r="K1972" s="35">
        <f t="shared" si="1010"/>
        <v>0</v>
      </c>
      <c r="L1972" s="35">
        <f t="shared" si="1010"/>
        <v>0</v>
      </c>
      <c r="M1972" s="35">
        <f t="shared" si="1010"/>
        <v>147.34623999999999</v>
      </c>
      <c r="N1972" s="78">
        <f t="shared" si="989"/>
        <v>100</v>
      </c>
    </row>
    <row r="1973" spans="1:14" ht="31.5" x14ac:dyDescent="0.25">
      <c r="A1973" s="33" t="s">
        <v>178</v>
      </c>
      <c r="B1973" s="33" t="s">
        <v>1410</v>
      </c>
      <c r="C1973" s="33" t="s">
        <v>251</v>
      </c>
      <c r="D1973" s="33" t="s">
        <v>1112</v>
      </c>
      <c r="E1973" s="34" t="s">
        <v>543</v>
      </c>
      <c r="F1973" s="35">
        <v>0</v>
      </c>
      <c r="G1973" s="35">
        <v>147.34623999999999</v>
      </c>
      <c r="H1973" s="35">
        <v>77.205500000000001</v>
      </c>
      <c r="I1973" s="63">
        <f>G1973</f>
        <v>147.34623999999999</v>
      </c>
      <c r="J1973" s="63">
        <f>H1973</f>
        <v>77.205500000000001</v>
      </c>
      <c r="K1973" s="35">
        <v>0</v>
      </c>
      <c r="L1973" s="35">
        <v>0</v>
      </c>
      <c r="M1973" s="35">
        <v>147.34623999999999</v>
      </c>
      <c r="N1973" s="78">
        <f t="shared" si="989"/>
        <v>100</v>
      </c>
    </row>
    <row r="1974" spans="1:14" s="22" customFormat="1" ht="17.25" customHeight="1" x14ac:dyDescent="0.25">
      <c r="A1974" s="25" t="s">
        <v>178</v>
      </c>
      <c r="B1974" s="25" t="s">
        <v>1130</v>
      </c>
      <c r="C1974" s="25"/>
      <c r="D1974" s="25"/>
      <c r="E1974" s="26" t="s">
        <v>500</v>
      </c>
      <c r="F1974" s="27">
        <f>F1975+F2036</f>
        <v>372770.511</v>
      </c>
      <c r="G1974" s="27">
        <f>G1975+G2036</f>
        <v>451075.98812000011</v>
      </c>
      <c r="H1974" s="27">
        <f t="shared" ref="H1974:M1974" si="1011">H1975+H2036</f>
        <v>301339.07393000001</v>
      </c>
      <c r="I1974" s="61">
        <f t="shared" si="1011"/>
        <v>120819.79919999999</v>
      </c>
      <c r="J1974" s="61">
        <f t="shared" si="1011"/>
        <v>64723.832159999998</v>
      </c>
      <c r="K1974" s="27">
        <f t="shared" si="1011"/>
        <v>0</v>
      </c>
      <c r="L1974" s="27">
        <f t="shared" si="1011"/>
        <v>0</v>
      </c>
      <c r="M1974" s="27">
        <f t="shared" si="1011"/>
        <v>449318.62014999997</v>
      </c>
      <c r="N1974" s="78">
        <f t="shared" si="989"/>
        <v>99.61040533828357</v>
      </c>
    </row>
    <row r="1975" spans="1:14" s="32" customFormat="1" ht="16.5" customHeight="1" x14ac:dyDescent="0.25">
      <c r="A1975" s="29" t="s">
        <v>178</v>
      </c>
      <c r="B1975" s="29" t="s">
        <v>1411</v>
      </c>
      <c r="C1975" s="29"/>
      <c r="D1975" s="29"/>
      <c r="E1975" s="30" t="s">
        <v>520</v>
      </c>
      <c r="F1975" s="31">
        <f>F1976+F1993+F1998+F2015+F2028</f>
        <v>372574.511</v>
      </c>
      <c r="G1975" s="31">
        <f>G1976+G1993+G1998+G2015+G2028+G2007</f>
        <v>450833.48812000011</v>
      </c>
      <c r="H1975" s="31">
        <f t="shared" ref="H1975:M1975" si="1012">H1976+H1993+H1998+H2015+H2028+H2007</f>
        <v>301192.57393000001</v>
      </c>
      <c r="I1975" s="62">
        <f t="shared" si="1012"/>
        <v>120819.79919999999</v>
      </c>
      <c r="J1975" s="62">
        <f t="shared" si="1012"/>
        <v>64723.832159999998</v>
      </c>
      <c r="K1975" s="31">
        <f t="shared" si="1012"/>
        <v>0</v>
      </c>
      <c r="L1975" s="31">
        <f t="shared" si="1012"/>
        <v>0</v>
      </c>
      <c r="M1975" s="31">
        <f t="shared" si="1012"/>
        <v>449176.12014999997</v>
      </c>
      <c r="N1975" s="79">
        <f t="shared" si="989"/>
        <v>99.63237691660585</v>
      </c>
    </row>
    <row r="1976" spans="1:14" ht="31.5" x14ac:dyDescent="0.25">
      <c r="A1976" s="33" t="s">
        <v>178</v>
      </c>
      <c r="B1976" s="33" t="s">
        <v>1411</v>
      </c>
      <c r="C1976" s="33" t="s">
        <v>138</v>
      </c>
      <c r="D1976" s="33"/>
      <c r="E1976" s="34" t="s">
        <v>691</v>
      </c>
      <c r="F1976" s="35">
        <f t="shared" ref="F1976:M1976" si="1013">F1977</f>
        <v>349329.32999999996</v>
      </c>
      <c r="G1976" s="35">
        <f t="shared" si="1013"/>
        <v>362634.45396000001</v>
      </c>
      <c r="H1976" s="35">
        <f t="shared" si="1013"/>
        <v>234804.77361</v>
      </c>
      <c r="I1976" s="63">
        <f t="shared" si="1013"/>
        <v>86236.153959999996</v>
      </c>
      <c r="J1976" s="63">
        <f t="shared" si="1013"/>
        <v>30140.18692</v>
      </c>
      <c r="K1976" s="35">
        <f t="shared" si="1013"/>
        <v>0</v>
      </c>
      <c r="L1976" s="35">
        <f t="shared" si="1013"/>
        <v>0</v>
      </c>
      <c r="M1976" s="35">
        <f t="shared" si="1013"/>
        <v>361170.85378</v>
      </c>
      <c r="N1976" s="78">
        <f t="shared" si="989"/>
        <v>99.596397925233703</v>
      </c>
    </row>
    <row r="1977" spans="1:14" ht="31.5" x14ac:dyDescent="0.25">
      <c r="A1977" s="33" t="s">
        <v>178</v>
      </c>
      <c r="B1977" s="33" t="s">
        <v>1411</v>
      </c>
      <c r="C1977" s="33" t="s">
        <v>139</v>
      </c>
      <c r="D1977" s="33"/>
      <c r="E1977" s="34" t="s">
        <v>692</v>
      </c>
      <c r="F1977" s="35">
        <f>F1978+F1985+F1989</f>
        <v>349329.32999999996</v>
      </c>
      <c r="G1977" s="35">
        <f>G1978+G1985+G1989</f>
        <v>362634.45396000001</v>
      </c>
      <c r="H1977" s="35">
        <f t="shared" ref="H1977:M1977" si="1014">H1978+H1985+H1989</f>
        <v>234804.77361</v>
      </c>
      <c r="I1977" s="63">
        <f t="shared" si="1014"/>
        <v>86236.153959999996</v>
      </c>
      <c r="J1977" s="63">
        <f t="shared" si="1014"/>
        <v>30140.18692</v>
      </c>
      <c r="K1977" s="35">
        <f t="shared" si="1014"/>
        <v>0</v>
      </c>
      <c r="L1977" s="35">
        <f t="shared" si="1014"/>
        <v>0</v>
      </c>
      <c r="M1977" s="35">
        <f t="shared" si="1014"/>
        <v>361170.85378</v>
      </c>
      <c r="N1977" s="78">
        <f t="shared" si="989"/>
        <v>99.596397925233703</v>
      </c>
    </row>
    <row r="1978" spans="1:14" ht="47.25" x14ac:dyDescent="0.25">
      <c r="A1978" s="33" t="s">
        <v>178</v>
      </c>
      <c r="B1978" s="33" t="s">
        <v>1411</v>
      </c>
      <c r="C1978" s="33" t="s">
        <v>140</v>
      </c>
      <c r="D1978" s="33"/>
      <c r="E1978" s="34" t="s">
        <v>693</v>
      </c>
      <c r="F1978" s="35">
        <f>F1979+F1982</f>
        <v>262102.90099999998</v>
      </c>
      <c r="G1978" s="35">
        <f>G1979+G1982</f>
        <v>272812.60100000002</v>
      </c>
      <c r="H1978" s="35">
        <f t="shared" ref="H1978:M1978" si="1015">H1979+H1982</f>
        <v>201078.88769</v>
      </c>
      <c r="I1978" s="63">
        <f t="shared" si="1015"/>
        <v>0</v>
      </c>
      <c r="J1978" s="63">
        <f t="shared" si="1015"/>
        <v>0</v>
      </c>
      <c r="K1978" s="35">
        <f t="shared" si="1015"/>
        <v>0</v>
      </c>
      <c r="L1978" s="35">
        <f t="shared" si="1015"/>
        <v>0</v>
      </c>
      <c r="M1978" s="35">
        <f t="shared" si="1015"/>
        <v>271349.00082000002</v>
      </c>
      <c r="N1978" s="78">
        <f t="shared" si="989"/>
        <v>99.463514451079178</v>
      </c>
    </row>
    <row r="1979" spans="1:14" ht="18" customHeight="1" x14ac:dyDescent="0.25">
      <c r="A1979" s="33" t="s">
        <v>178</v>
      </c>
      <c r="B1979" s="33" t="s">
        <v>1411</v>
      </c>
      <c r="C1979" s="33" t="s">
        <v>132</v>
      </c>
      <c r="D1979" s="33"/>
      <c r="E1979" s="34" t="s">
        <v>694</v>
      </c>
      <c r="F1979" s="35">
        <f t="shared" ref="F1979:M1980" si="1016">F1980</f>
        <v>254948.37</v>
      </c>
      <c r="G1979" s="35">
        <f t="shared" si="1016"/>
        <v>265658.07</v>
      </c>
      <c r="H1979" s="35">
        <f t="shared" si="1016"/>
        <v>195859.96169</v>
      </c>
      <c r="I1979" s="63">
        <f t="shared" si="1016"/>
        <v>0</v>
      </c>
      <c r="J1979" s="63">
        <f t="shared" si="1016"/>
        <v>0</v>
      </c>
      <c r="K1979" s="35">
        <f t="shared" si="1016"/>
        <v>0</v>
      </c>
      <c r="L1979" s="35">
        <f t="shared" si="1016"/>
        <v>0</v>
      </c>
      <c r="M1979" s="35">
        <f t="shared" si="1016"/>
        <v>264194.46982</v>
      </c>
      <c r="N1979" s="78">
        <f t="shared" si="989"/>
        <v>99.449066169907809</v>
      </c>
    </row>
    <row r="1980" spans="1:14" ht="31.5" x14ac:dyDescent="0.25">
      <c r="A1980" s="33" t="s">
        <v>178</v>
      </c>
      <c r="B1980" s="33" t="s">
        <v>1411</v>
      </c>
      <c r="C1980" s="33" t="s">
        <v>132</v>
      </c>
      <c r="D1980" s="33" t="s">
        <v>1111</v>
      </c>
      <c r="E1980" s="34" t="s">
        <v>542</v>
      </c>
      <c r="F1980" s="35">
        <f t="shared" si="1016"/>
        <v>254948.37</v>
      </c>
      <c r="G1980" s="35">
        <f t="shared" si="1016"/>
        <v>265658.07</v>
      </c>
      <c r="H1980" s="35">
        <f t="shared" si="1016"/>
        <v>195859.96169</v>
      </c>
      <c r="I1980" s="63">
        <f t="shared" si="1016"/>
        <v>0</v>
      </c>
      <c r="J1980" s="63">
        <f t="shared" si="1016"/>
        <v>0</v>
      </c>
      <c r="K1980" s="35">
        <f t="shared" si="1016"/>
        <v>0</v>
      </c>
      <c r="L1980" s="35">
        <f t="shared" si="1016"/>
        <v>0</v>
      </c>
      <c r="M1980" s="35">
        <f t="shared" si="1016"/>
        <v>264194.46982</v>
      </c>
      <c r="N1980" s="78">
        <f t="shared" si="989"/>
        <v>99.449066169907809</v>
      </c>
    </row>
    <row r="1981" spans="1:14" ht="31.5" x14ac:dyDescent="0.25">
      <c r="A1981" s="33" t="s">
        <v>178</v>
      </c>
      <c r="B1981" s="33" t="s">
        <v>1411</v>
      </c>
      <c r="C1981" s="33" t="s">
        <v>132</v>
      </c>
      <c r="D1981" s="33" t="s">
        <v>1112</v>
      </c>
      <c r="E1981" s="34" t="s">
        <v>543</v>
      </c>
      <c r="F1981" s="35">
        <f>252213.3+2260.72+474.35</f>
        <v>254948.37</v>
      </c>
      <c r="G1981" s="35">
        <v>265658.07</v>
      </c>
      <c r="H1981" s="35">
        <v>195859.96169</v>
      </c>
      <c r="I1981" s="63">
        <v>0</v>
      </c>
      <c r="J1981" s="63">
        <v>0</v>
      </c>
      <c r="K1981" s="35">
        <v>0</v>
      </c>
      <c r="L1981" s="35">
        <v>0</v>
      </c>
      <c r="M1981" s="35">
        <v>264194.46982</v>
      </c>
      <c r="N1981" s="78">
        <f t="shared" si="989"/>
        <v>99.449066169907809</v>
      </c>
    </row>
    <row r="1982" spans="1:14" ht="31.5" x14ac:dyDescent="0.25">
      <c r="A1982" s="33" t="s">
        <v>178</v>
      </c>
      <c r="B1982" s="33" t="s">
        <v>1411</v>
      </c>
      <c r="C1982" s="33" t="s">
        <v>133</v>
      </c>
      <c r="D1982" s="33"/>
      <c r="E1982" s="34" t="s">
        <v>696</v>
      </c>
      <c r="F1982" s="35">
        <f t="shared" ref="F1982:M1983" si="1017">F1983</f>
        <v>7154.5310000000009</v>
      </c>
      <c r="G1982" s="35">
        <f t="shared" si="1017"/>
        <v>7154.5309999999999</v>
      </c>
      <c r="H1982" s="35">
        <f t="shared" si="1017"/>
        <v>5218.9260000000004</v>
      </c>
      <c r="I1982" s="63">
        <f t="shared" si="1017"/>
        <v>0</v>
      </c>
      <c r="J1982" s="63">
        <f t="shared" si="1017"/>
        <v>0</v>
      </c>
      <c r="K1982" s="35">
        <f t="shared" si="1017"/>
        <v>0</v>
      </c>
      <c r="L1982" s="35">
        <f t="shared" si="1017"/>
        <v>0</v>
      </c>
      <c r="M1982" s="35">
        <f t="shared" si="1017"/>
        <v>7154.5309999999999</v>
      </c>
      <c r="N1982" s="78">
        <f t="shared" si="989"/>
        <v>100</v>
      </c>
    </row>
    <row r="1983" spans="1:14" ht="31.5" x14ac:dyDescent="0.25">
      <c r="A1983" s="33" t="s">
        <v>178</v>
      </c>
      <c r="B1983" s="33" t="s">
        <v>1411</v>
      </c>
      <c r="C1983" s="33" t="s">
        <v>133</v>
      </c>
      <c r="D1983" s="33" t="s">
        <v>1111</v>
      </c>
      <c r="E1983" s="34" t="s">
        <v>542</v>
      </c>
      <c r="F1983" s="35">
        <f t="shared" si="1017"/>
        <v>7154.5310000000009</v>
      </c>
      <c r="G1983" s="35">
        <f t="shared" si="1017"/>
        <v>7154.5309999999999</v>
      </c>
      <c r="H1983" s="35">
        <f t="shared" si="1017"/>
        <v>5218.9260000000004</v>
      </c>
      <c r="I1983" s="63">
        <f t="shared" si="1017"/>
        <v>0</v>
      </c>
      <c r="J1983" s="63">
        <f t="shared" si="1017"/>
        <v>0</v>
      </c>
      <c r="K1983" s="35">
        <f t="shared" si="1017"/>
        <v>0</v>
      </c>
      <c r="L1983" s="35">
        <f t="shared" si="1017"/>
        <v>0</v>
      </c>
      <c r="M1983" s="35">
        <f t="shared" si="1017"/>
        <v>7154.5309999999999</v>
      </c>
      <c r="N1983" s="78">
        <f t="shared" si="989"/>
        <v>100</v>
      </c>
    </row>
    <row r="1984" spans="1:14" ht="31.5" x14ac:dyDescent="0.25">
      <c r="A1984" s="33" t="s">
        <v>178</v>
      </c>
      <c r="B1984" s="33" t="s">
        <v>1411</v>
      </c>
      <c r="C1984" s="33" t="s">
        <v>133</v>
      </c>
      <c r="D1984" s="33" t="s">
        <v>1112</v>
      </c>
      <c r="E1984" s="34" t="s">
        <v>543</v>
      </c>
      <c r="F1984" s="35">
        <f>5290.8+2499.076-71.874-563.471</f>
        <v>7154.5310000000009</v>
      </c>
      <c r="G1984" s="35">
        <v>7154.5309999999999</v>
      </c>
      <c r="H1984" s="35">
        <v>5218.9260000000004</v>
      </c>
      <c r="I1984" s="63">
        <v>0</v>
      </c>
      <c r="J1984" s="63">
        <v>0</v>
      </c>
      <c r="K1984" s="35">
        <v>0</v>
      </c>
      <c r="L1984" s="35">
        <v>0</v>
      </c>
      <c r="M1984" s="35">
        <v>7154.5309999999999</v>
      </c>
      <c r="N1984" s="78">
        <f t="shared" si="989"/>
        <v>100</v>
      </c>
    </row>
    <row r="1985" spans="1:14" ht="63" x14ac:dyDescent="0.25">
      <c r="A1985" s="33" t="s">
        <v>178</v>
      </c>
      <c r="B1985" s="33" t="s">
        <v>1411</v>
      </c>
      <c r="C1985" s="33" t="s">
        <v>1239</v>
      </c>
      <c r="D1985" s="33"/>
      <c r="E1985" s="34" t="s">
        <v>1435</v>
      </c>
      <c r="F1985" s="35">
        <f>F1986</f>
        <v>0</v>
      </c>
      <c r="G1985" s="35">
        <f t="shared" ref="G1985:G1987" si="1018">G1986</f>
        <v>19809.987639999999</v>
      </c>
      <c r="H1985" s="35">
        <f t="shared" ref="H1985:M1987" si="1019">H1986</f>
        <v>3585.6990000000001</v>
      </c>
      <c r="I1985" s="63">
        <f t="shared" si="1019"/>
        <v>16224.288640000001</v>
      </c>
      <c r="J1985" s="63">
        <f t="shared" si="1019"/>
        <v>0</v>
      </c>
      <c r="K1985" s="35">
        <f t="shared" si="1019"/>
        <v>0</v>
      </c>
      <c r="L1985" s="35">
        <f t="shared" si="1019"/>
        <v>0</v>
      </c>
      <c r="M1985" s="35">
        <f t="shared" si="1019"/>
        <v>19809.987639999999</v>
      </c>
      <c r="N1985" s="78">
        <f t="shared" si="989"/>
        <v>100</v>
      </c>
    </row>
    <row r="1986" spans="1:14" ht="63" x14ac:dyDescent="0.25">
      <c r="A1986" s="33" t="s">
        <v>178</v>
      </c>
      <c r="B1986" s="33" t="s">
        <v>1411</v>
      </c>
      <c r="C1986" s="33" t="s">
        <v>1436</v>
      </c>
      <c r="D1986" s="33"/>
      <c r="E1986" s="34" t="s">
        <v>698</v>
      </c>
      <c r="F1986" s="35">
        <f>F1987</f>
        <v>0</v>
      </c>
      <c r="G1986" s="35">
        <f t="shared" si="1018"/>
        <v>19809.987639999999</v>
      </c>
      <c r="H1986" s="35">
        <f t="shared" si="1019"/>
        <v>3585.6990000000001</v>
      </c>
      <c r="I1986" s="63">
        <f t="shared" si="1019"/>
        <v>16224.288640000001</v>
      </c>
      <c r="J1986" s="63">
        <f t="shared" si="1019"/>
        <v>0</v>
      </c>
      <c r="K1986" s="35">
        <f t="shared" si="1019"/>
        <v>0</v>
      </c>
      <c r="L1986" s="35">
        <f t="shared" si="1019"/>
        <v>0</v>
      </c>
      <c r="M1986" s="35">
        <f t="shared" si="1019"/>
        <v>19809.987639999999</v>
      </c>
      <c r="N1986" s="78">
        <f t="shared" si="989"/>
        <v>100</v>
      </c>
    </row>
    <row r="1987" spans="1:14" ht="31.5" x14ac:dyDescent="0.25">
      <c r="A1987" s="33" t="s">
        <v>178</v>
      </c>
      <c r="B1987" s="33" t="s">
        <v>1411</v>
      </c>
      <c r="C1987" s="33" t="s">
        <v>1436</v>
      </c>
      <c r="D1987" s="33" t="s">
        <v>1111</v>
      </c>
      <c r="E1987" s="34" t="s">
        <v>542</v>
      </c>
      <c r="F1987" s="35">
        <f>F1988</f>
        <v>0</v>
      </c>
      <c r="G1987" s="35">
        <f t="shared" si="1018"/>
        <v>19809.987639999999</v>
      </c>
      <c r="H1987" s="35">
        <f t="shared" si="1019"/>
        <v>3585.6990000000001</v>
      </c>
      <c r="I1987" s="63">
        <f t="shared" si="1019"/>
        <v>16224.288640000001</v>
      </c>
      <c r="J1987" s="63">
        <f t="shared" si="1019"/>
        <v>0</v>
      </c>
      <c r="K1987" s="35">
        <f t="shared" si="1019"/>
        <v>0</v>
      </c>
      <c r="L1987" s="35">
        <f t="shared" si="1019"/>
        <v>0</v>
      </c>
      <c r="M1987" s="35">
        <f t="shared" si="1019"/>
        <v>19809.987639999999</v>
      </c>
      <c r="N1987" s="78">
        <f t="shared" si="989"/>
        <v>100</v>
      </c>
    </row>
    <row r="1988" spans="1:14" ht="31.5" x14ac:dyDescent="0.25">
      <c r="A1988" s="33" t="s">
        <v>178</v>
      </c>
      <c r="B1988" s="33" t="s">
        <v>1411</v>
      </c>
      <c r="C1988" s="33" t="s">
        <v>1436</v>
      </c>
      <c r="D1988" s="33" t="s">
        <v>1112</v>
      </c>
      <c r="E1988" s="34" t="s">
        <v>543</v>
      </c>
      <c r="F1988" s="35">
        <v>0</v>
      </c>
      <c r="G1988" s="35">
        <v>19809.987639999999</v>
      </c>
      <c r="H1988" s="35">
        <f>3585.699+0</f>
        <v>3585.6990000000001</v>
      </c>
      <c r="I1988" s="63">
        <v>16224.288640000001</v>
      </c>
      <c r="J1988" s="63">
        <v>0</v>
      </c>
      <c r="K1988" s="35">
        <v>0</v>
      </c>
      <c r="L1988" s="35">
        <v>0</v>
      </c>
      <c r="M1988" s="35">
        <v>19809.987639999999</v>
      </c>
      <c r="N1988" s="78">
        <f t="shared" si="989"/>
        <v>100</v>
      </c>
    </row>
    <row r="1989" spans="1:14" ht="94.5" x14ac:dyDescent="0.25">
      <c r="A1989" s="33" t="s">
        <v>178</v>
      </c>
      <c r="B1989" s="33" t="s">
        <v>1411</v>
      </c>
      <c r="C1989" s="33" t="s">
        <v>1431</v>
      </c>
      <c r="D1989" s="33"/>
      <c r="E1989" s="34" t="s">
        <v>1834</v>
      </c>
      <c r="F1989" s="35">
        <f>F1990</f>
        <v>87226.429000000004</v>
      </c>
      <c r="G1989" s="35">
        <f t="shared" ref="G1989:G1991" si="1020">G1990</f>
        <v>70011.865319999997</v>
      </c>
      <c r="H1989" s="35">
        <f t="shared" ref="H1989:M1991" si="1021">H1990</f>
        <v>30140.18692</v>
      </c>
      <c r="I1989" s="63">
        <f t="shared" si="1021"/>
        <v>70011.865319999997</v>
      </c>
      <c r="J1989" s="63">
        <f t="shared" si="1021"/>
        <v>30140.18692</v>
      </c>
      <c r="K1989" s="35">
        <f t="shared" si="1021"/>
        <v>0</v>
      </c>
      <c r="L1989" s="35">
        <f t="shared" si="1021"/>
        <v>0</v>
      </c>
      <c r="M1989" s="35">
        <f t="shared" si="1021"/>
        <v>70011.865319999997</v>
      </c>
      <c r="N1989" s="78">
        <f t="shared" si="989"/>
        <v>100</v>
      </c>
    </row>
    <row r="1990" spans="1:14" ht="78.75" x14ac:dyDescent="0.25">
      <c r="A1990" s="33" t="s">
        <v>178</v>
      </c>
      <c r="B1990" s="33" t="s">
        <v>1411</v>
      </c>
      <c r="C1990" s="33" t="s">
        <v>1433</v>
      </c>
      <c r="D1990" s="33"/>
      <c r="E1990" s="34" t="s">
        <v>1835</v>
      </c>
      <c r="F1990" s="35">
        <f>F1991</f>
        <v>87226.429000000004</v>
      </c>
      <c r="G1990" s="35">
        <f t="shared" si="1020"/>
        <v>70011.865319999997</v>
      </c>
      <c r="H1990" s="35">
        <f t="shared" si="1021"/>
        <v>30140.18692</v>
      </c>
      <c r="I1990" s="63">
        <f t="shared" si="1021"/>
        <v>70011.865319999997</v>
      </c>
      <c r="J1990" s="63">
        <f t="shared" si="1021"/>
        <v>30140.18692</v>
      </c>
      <c r="K1990" s="35">
        <f t="shared" si="1021"/>
        <v>0</v>
      </c>
      <c r="L1990" s="35">
        <f t="shared" si="1021"/>
        <v>0</v>
      </c>
      <c r="M1990" s="35">
        <f t="shared" si="1021"/>
        <v>70011.865319999997</v>
      </c>
      <c r="N1990" s="78">
        <f t="shared" si="989"/>
        <v>100</v>
      </c>
    </row>
    <row r="1991" spans="1:14" ht="31.5" x14ac:dyDescent="0.25">
      <c r="A1991" s="33" t="s">
        <v>178</v>
      </c>
      <c r="B1991" s="33" t="s">
        <v>1411</v>
      </c>
      <c r="C1991" s="33" t="s">
        <v>1433</v>
      </c>
      <c r="D1991" s="33" t="s">
        <v>1111</v>
      </c>
      <c r="E1991" s="34" t="s">
        <v>542</v>
      </c>
      <c r="F1991" s="35">
        <f>F1992</f>
        <v>87226.429000000004</v>
      </c>
      <c r="G1991" s="35">
        <f t="shared" si="1020"/>
        <v>70011.865319999997</v>
      </c>
      <c r="H1991" s="35">
        <f t="shared" si="1021"/>
        <v>30140.18692</v>
      </c>
      <c r="I1991" s="63">
        <f t="shared" si="1021"/>
        <v>70011.865319999997</v>
      </c>
      <c r="J1991" s="63">
        <f t="shared" si="1021"/>
        <v>30140.18692</v>
      </c>
      <c r="K1991" s="35">
        <f t="shared" si="1021"/>
        <v>0</v>
      </c>
      <c r="L1991" s="35">
        <f t="shared" si="1021"/>
        <v>0</v>
      </c>
      <c r="M1991" s="35">
        <f t="shared" si="1021"/>
        <v>70011.865319999997</v>
      </c>
      <c r="N1991" s="78">
        <f t="shared" si="989"/>
        <v>100</v>
      </c>
    </row>
    <row r="1992" spans="1:14" ht="31.5" x14ac:dyDescent="0.25">
      <c r="A1992" s="33" t="s">
        <v>178</v>
      </c>
      <c r="B1992" s="33" t="s">
        <v>1411</v>
      </c>
      <c r="C1992" s="33" t="s">
        <v>1433</v>
      </c>
      <c r="D1992" s="33" t="s">
        <v>1112</v>
      </c>
      <c r="E1992" s="34" t="s">
        <v>543</v>
      </c>
      <c r="F1992" s="35">
        <v>87226.429000000004</v>
      </c>
      <c r="G1992" s="35">
        <v>70011.865319999997</v>
      </c>
      <c r="H1992" s="35">
        <v>30140.18692</v>
      </c>
      <c r="I1992" s="63">
        <f>G1992</f>
        <v>70011.865319999997</v>
      </c>
      <c r="J1992" s="63">
        <f>H1992</f>
        <v>30140.18692</v>
      </c>
      <c r="K1992" s="35">
        <v>0</v>
      </c>
      <c r="L1992" s="35">
        <v>0</v>
      </c>
      <c r="M1992" s="35">
        <v>70011.865319999997</v>
      </c>
      <c r="N1992" s="78">
        <f t="shared" si="989"/>
        <v>100</v>
      </c>
    </row>
    <row r="1993" spans="1:14" ht="31.5" x14ac:dyDescent="0.25">
      <c r="A1993" s="33" t="s">
        <v>178</v>
      </c>
      <c r="B1993" s="33" t="s">
        <v>1411</v>
      </c>
      <c r="C1993" s="33" t="s">
        <v>141</v>
      </c>
      <c r="D1993" s="33"/>
      <c r="E1993" s="34" t="s">
        <v>717</v>
      </c>
      <c r="F1993" s="35">
        <f t="shared" ref="F1993:M1996" si="1022">F1994</f>
        <v>5091.0029999999997</v>
      </c>
      <c r="G1993" s="35">
        <f t="shared" si="1022"/>
        <v>5091.0029999999997</v>
      </c>
      <c r="H1993" s="35">
        <f t="shared" si="1022"/>
        <v>2398.6759999999999</v>
      </c>
      <c r="I1993" s="63">
        <f t="shared" si="1022"/>
        <v>0</v>
      </c>
      <c r="J1993" s="63">
        <f t="shared" si="1022"/>
        <v>0</v>
      </c>
      <c r="K1993" s="35">
        <f t="shared" si="1022"/>
        <v>0</v>
      </c>
      <c r="L1993" s="35">
        <f t="shared" si="1022"/>
        <v>0</v>
      </c>
      <c r="M1993" s="35">
        <f t="shared" si="1022"/>
        <v>5003.1273700000002</v>
      </c>
      <c r="N1993" s="78">
        <f t="shared" si="989"/>
        <v>98.273903393889199</v>
      </c>
    </row>
    <row r="1994" spans="1:14" ht="31.5" x14ac:dyDescent="0.25">
      <c r="A1994" s="33" t="s">
        <v>178</v>
      </c>
      <c r="B1994" s="33" t="s">
        <v>1411</v>
      </c>
      <c r="C1994" s="33" t="s">
        <v>142</v>
      </c>
      <c r="D1994" s="33"/>
      <c r="E1994" s="34" t="s">
        <v>718</v>
      </c>
      <c r="F1994" s="35">
        <f t="shared" si="1022"/>
        <v>5091.0029999999997</v>
      </c>
      <c r="G1994" s="35">
        <f t="shared" si="1022"/>
        <v>5091.0029999999997</v>
      </c>
      <c r="H1994" s="35">
        <f t="shared" si="1022"/>
        <v>2398.6759999999999</v>
      </c>
      <c r="I1994" s="63">
        <f t="shared" si="1022"/>
        <v>0</v>
      </c>
      <c r="J1994" s="63">
        <f t="shared" si="1022"/>
        <v>0</v>
      </c>
      <c r="K1994" s="35">
        <f t="shared" si="1022"/>
        <v>0</v>
      </c>
      <c r="L1994" s="35">
        <f t="shared" si="1022"/>
        <v>0</v>
      </c>
      <c r="M1994" s="35">
        <f t="shared" si="1022"/>
        <v>5003.1273700000002</v>
      </c>
      <c r="N1994" s="78">
        <f t="shared" ref="N1994:N2056" si="1023">M1994/G1994*100</f>
        <v>98.273903393889199</v>
      </c>
    </row>
    <row r="1995" spans="1:14" ht="47.25" x14ac:dyDescent="0.25">
      <c r="A1995" s="33" t="s">
        <v>178</v>
      </c>
      <c r="B1995" s="33" t="s">
        <v>1411</v>
      </c>
      <c r="C1995" s="33" t="s">
        <v>134</v>
      </c>
      <c r="D1995" s="33"/>
      <c r="E1995" s="34" t="s">
        <v>731</v>
      </c>
      <c r="F1995" s="35">
        <f t="shared" si="1022"/>
        <v>5091.0029999999997</v>
      </c>
      <c r="G1995" s="35">
        <f t="shared" si="1022"/>
        <v>5091.0029999999997</v>
      </c>
      <c r="H1995" s="35">
        <f t="shared" si="1022"/>
        <v>2398.6759999999999</v>
      </c>
      <c r="I1995" s="63">
        <f t="shared" si="1022"/>
        <v>0</v>
      </c>
      <c r="J1995" s="63">
        <f t="shared" si="1022"/>
        <v>0</v>
      </c>
      <c r="K1995" s="35">
        <f t="shared" si="1022"/>
        <v>0</v>
      </c>
      <c r="L1995" s="35">
        <f t="shared" si="1022"/>
        <v>0</v>
      </c>
      <c r="M1995" s="35">
        <f t="shared" si="1022"/>
        <v>5003.1273700000002</v>
      </c>
      <c r="N1995" s="78">
        <f t="shared" si="1023"/>
        <v>98.273903393889199</v>
      </c>
    </row>
    <row r="1996" spans="1:14" ht="31.5" x14ac:dyDescent="0.25">
      <c r="A1996" s="33" t="s">
        <v>178</v>
      </c>
      <c r="B1996" s="33" t="s">
        <v>1411</v>
      </c>
      <c r="C1996" s="33" t="s">
        <v>134</v>
      </c>
      <c r="D1996" s="33" t="s">
        <v>1111</v>
      </c>
      <c r="E1996" s="34" t="s">
        <v>542</v>
      </c>
      <c r="F1996" s="35">
        <f t="shared" si="1022"/>
        <v>5091.0029999999997</v>
      </c>
      <c r="G1996" s="35">
        <f t="shared" si="1022"/>
        <v>5091.0029999999997</v>
      </c>
      <c r="H1996" s="35">
        <f t="shared" si="1022"/>
        <v>2398.6759999999999</v>
      </c>
      <c r="I1996" s="63">
        <f t="shared" si="1022"/>
        <v>0</v>
      </c>
      <c r="J1996" s="63">
        <f t="shared" si="1022"/>
        <v>0</v>
      </c>
      <c r="K1996" s="35">
        <f t="shared" si="1022"/>
        <v>0</v>
      </c>
      <c r="L1996" s="35">
        <f t="shared" si="1022"/>
        <v>0</v>
      </c>
      <c r="M1996" s="35">
        <f t="shared" si="1022"/>
        <v>5003.1273700000002</v>
      </c>
      <c r="N1996" s="78">
        <f t="shared" si="1023"/>
        <v>98.273903393889199</v>
      </c>
    </row>
    <row r="1997" spans="1:14" ht="31.5" x14ac:dyDescent="0.25">
      <c r="A1997" s="33" t="s">
        <v>178</v>
      </c>
      <c r="B1997" s="33" t="s">
        <v>1411</v>
      </c>
      <c r="C1997" s="33" t="s">
        <v>134</v>
      </c>
      <c r="D1997" s="33" t="s">
        <v>1112</v>
      </c>
      <c r="E1997" s="34" t="s">
        <v>543</v>
      </c>
      <c r="F1997" s="35">
        <f>6398.9-394.47-913.427</f>
        <v>5091.0029999999997</v>
      </c>
      <c r="G1997" s="35">
        <v>5091.0029999999997</v>
      </c>
      <c r="H1997" s="35">
        <v>2398.6759999999999</v>
      </c>
      <c r="I1997" s="63">
        <v>0</v>
      </c>
      <c r="J1997" s="63">
        <v>0</v>
      </c>
      <c r="K1997" s="35">
        <v>0</v>
      </c>
      <c r="L1997" s="35">
        <v>0</v>
      </c>
      <c r="M1997" s="35">
        <v>5003.1273700000002</v>
      </c>
      <c r="N1997" s="78">
        <f t="shared" si="1023"/>
        <v>98.273903393889199</v>
      </c>
    </row>
    <row r="1998" spans="1:14" ht="63" x14ac:dyDescent="0.25">
      <c r="A1998" s="33" t="s">
        <v>178</v>
      </c>
      <c r="B1998" s="33" t="s">
        <v>1411</v>
      </c>
      <c r="C1998" s="33" t="s">
        <v>1132</v>
      </c>
      <c r="D1998" s="33"/>
      <c r="E1998" s="34" t="s">
        <v>1557</v>
      </c>
      <c r="F1998" s="35">
        <f t="shared" ref="F1998:M2005" si="1024">F1999</f>
        <v>4361.3</v>
      </c>
      <c r="G1998" s="35">
        <f t="shared" si="1024"/>
        <v>5920.7000000000007</v>
      </c>
      <c r="H1998" s="35">
        <f t="shared" si="1024"/>
        <v>5103.3518299999996</v>
      </c>
      <c r="I1998" s="63">
        <f t="shared" si="1024"/>
        <v>0</v>
      </c>
      <c r="J1998" s="63">
        <f t="shared" si="1024"/>
        <v>0</v>
      </c>
      <c r="K1998" s="35">
        <f t="shared" si="1024"/>
        <v>0</v>
      </c>
      <c r="L1998" s="35">
        <f t="shared" si="1024"/>
        <v>0</v>
      </c>
      <c r="M1998" s="35">
        <f t="shared" si="1024"/>
        <v>5883.0297499999997</v>
      </c>
      <c r="N1998" s="78">
        <f t="shared" si="1023"/>
        <v>99.363753441316035</v>
      </c>
    </row>
    <row r="1999" spans="1:14" ht="47.25" x14ac:dyDescent="0.25">
      <c r="A1999" s="33" t="s">
        <v>178</v>
      </c>
      <c r="B1999" s="33" t="s">
        <v>1411</v>
      </c>
      <c r="C1999" s="33" t="s">
        <v>1133</v>
      </c>
      <c r="D1999" s="33"/>
      <c r="E1999" s="34" t="s">
        <v>741</v>
      </c>
      <c r="F1999" s="35">
        <f t="shared" si="1024"/>
        <v>4361.3</v>
      </c>
      <c r="G1999" s="35">
        <f t="shared" si="1024"/>
        <v>5920.7000000000007</v>
      </c>
      <c r="H1999" s="35">
        <f t="shared" si="1024"/>
        <v>5103.3518299999996</v>
      </c>
      <c r="I1999" s="63">
        <f t="shared" si="1024"/>
        <v>0</v>
      </c>
      <c r="J1999" s="63">
        <f t="shared" si="1024"/>
        <v>0</v>
      </c>
      <c r="K1999" s="35">
        <f t="shared" si="1024"/>
        <v>0</v>
      </c>
      <c r="L1999" s="35">
        <f t="shared" si="1024"/>
        <v>0</v>
      </c>
      <c r="M1999" s="35">
        <f t="shared" si="1024"/>
        <v>5883.0297499999997</v>
      </c>
      <c r="N1999" s="78">
        <f t="shared" si="1023"/>
        <v>99.363753441316035</v>
      </c>
    </row>
    <row r="2000" spans="1:14" ht="63" x14ac:dyDescent="0.25">
      <c r="A2000" s="33" t="s">
        <v>178</v>
      </c>
      <c r="B2000" s="33" t="s">
        <v>1411</v>
      </c>
      <c r="C2000" s="33" t="s">
        <v>143</v>
      </c>
      <c r="D2000" s="33"/>
      <c r="E2000" s="34" t="s">
        <v>751</v>
      </c>
      <c r="F2000" s="35">
        <f>F2004</f>
        <v>4361.3</v>
      </c>
      <c r="G2000" s="35">
        <f>G2004+G2001</f>
        <v>5920.7000000000007</v>
      </c>
      <c r="H2000" s="35">
        <f t="shared" ref="H2000:M2000" si="1025">H2004+H2001</f>
        <v>5103.3518299999996</v>
      </c>
      <c r="I2000" s="63">
        <f t="shared" si="1025"/>
        <v>0</v>
      </c>
      <c r="J2000" s="63">
        <f t="shared" si="1025"/>
        <v>0</v>
      </c>
      <c r="K2000" s="35">
        <f t="shared" si="1025"/>
        <v>0</v>
      </c>
      <c r="L2000" s="35">
        <f t="shared" si="1025"/>
        <v>0</v>
      </c>
      <c r="M2000" s="35">
        <f t="shared" si="1025"/>
        <v>5883.0297499999997</v>
      </c>
      <c r="N2000" s="78">
        <f t="shared" si="1023"/>
        <v>99.363753441316035</v>
      </c>
    </row>
    <row r="2001" spans="1:14" ht="31.5" x14ac:dyDescent="0.25">
      <c r="A2001" s="33" t="s">
        <v>178</v>
      </c>
      <c r="B2001" s="33" t="s">
        <v>1411</v>
      </c>
      <c r="C2001" s="33" t="s">
        <v>327</v>
      </c>
      <c r="D2001" s="33"/>
      <c r="E2001" s="34" t="s">
        <v>1379</v>
      </c>
      <c r="F2001" s="35">
        <v>0</v>
      </c>
      <c r="G2001" s="35">
        <f>G2002</f>
        <v>1559.4</v>
      </c>
      <c r="H2001" s="35">
        <f t="shared" ref="H2001:M2002" si="1026">H2002</f>
        <v>1559.4</v>
      </c>
      <c r="I2001" s="63">
        <f t="shared" si="1026"/>
        <v>0</v>
      </c>
      <c r="J2001" s="63">
        <f t="shared" si="1026"/>
        <v>0</v>
      </c>
      <c r="K2001" s="35">
        <f t="shared" si="1026"/>
        <v>0</v>
      </c>
      <c r="L2001" s="35">
        <f t="shared" si="1026"/>
        <v>0</v>
      </c>
      <c r="M2001" s="35">
        <f t="shared" si="1026"/>
        <v>1559.4</v>
      </c>
      <c r="N2001" s="78">
        <f t="shared" si="1023"/>
        <v>100</v>
      </c>
    </row>
    <row r="2002" spans="1:14" ht="31.5" x14ac:dyDescent="0.25">
      <c r="A2002" s="33" t="s">
        <v>178</v>
      </c>
      <c r="B2002" s="33" t="s">
        <v>1411</v>
      </c>
      <c r="C2002" s="33" t="s">
        <v>327</v>
      </c>
      <c r="D2002" s="33" t="s">
        <v>1111</v>
      </c>
      <c r="E2002" s="34" t="s">
        <v>542</v>
      </c>
      <c r="F2002" s="35">
        <v>0</v>
      </c>
      <c r="G2002" s="35">
        <f>G2003</f>
        <v>1559.4</v>
      </c>
      <c r="H2002" s="35">
        <f t="shared" si="1026"/>
        <v>1559.4</v>
      </c>
      <c r="I2002" s="63">
        <f t="shared" si="1026"/>
        <v>0</v>
      </c>
      <c r="J2002" s="63">
        <f t="shared" si="1026"/>
        <v>0</v>
      </c>
      <c r="K2002" s="35">
        <f t="shared" si="1026"/>
        <v>0</v>
      </c>
      <c r="L2002" s="35">
        <f t="shared" si="1026"/>
        <v>0</v>
      </c>
      <c r="M2002" s="35">
        <f t="shared" si="1026"/>
        <v>1559.4</v>
      </c>
      <c r="N2002" s="78">
        <f t="shared" si="1023"/>
        <v>100</v>
      </c>
    </row>
    <row r="2003" spans="1:14" ht="31.5" x14ac:dyDescent="0.25">
      <c r="A2003" s="33" t="s">
        <v>178</v>
      </c>
      <c r="B2003" s="33" t="s">
        <v>1411</v>
      </c>
      <c r="C2003" s="33" t="s">
        <v>327</v>
      </c>
      <c r="D2003" s="33" t="s">
        <v>1112</v>
      </c>
      <c r="E2003" s="34" t="s">
        <v>543</v>
      </c>
      <c r="F2003" s="35">
        <v>0</v>
      </c>
      <c r="G2003" s="35">
        <v>1559.4</v>
      </c>
      <c r="H2003" s="35">
        <v>1559.4</v>
      </c>
      <c r="I2003" s="63">
        <v>0</v>
      </c>
      <c r="J2003" s="63">
        <v>0</v>
      </c>
      <c r="K2003" s="35">
        <v>0</v>
      </c>
      <c r="L2003" s="35">
        <v>0</v>
      </c>
      <c r="M2003" s="35">
        <v>1559.4</v>
      </c>
      <c r="N2003" s="78">
        <f t="shared" si="1023"/>
        <v>100</v>
      </c>
    </row>
    <row r="2004" spans="1:14" ht="17.25" customHeight="1" x14ac:dyDescent="0.25">
      <c r="A2004" s="33" t="s">
        <v>178</v>
      </c>
      <c r="B2004" s="33" t="s">
        <v>1411</v>
      </c>
      <c r="C2004" s="33" t="s">
        <v>135</v>
      </c>
      <c r="D2004" s="33"/>
      <c r="E2004" s="34" t="s">
        <v>752</v>
      </c>
      <c r="F2004" s="35">
        <f t="shared" si="1024"/>
        <v>4361.3</v>
      </c>
      <c r="G2004" s="35">
        <f t="shared" si="1024"/>
        <v>4361.3</v>
      </c>
      <c r="H2004" s="35">
        <f t="shared" si="1024"/>
        <v>3543.95183</v>
      </c>
      <c r="I2004" s="63">
        <f t="shared" si="1024"/>
        <v>0</v>
      </c>
      <c r="J2004" s="63">
        <f t="shared" si="1024"/>
        <v>0</v>
      </c>
      <c r="K2004" s="35">
        <f t="shared" si="1024"/>
        <v>0</v>
      </c>
      <c r="L2004" s="35">
        <f t="shared" si="1024"/>
        <v>0</v>
      </c>
      <c r="M2004" s="35">
        <f t="shared" si="1024"/>
        <v>4323.6297500000001</v>
      </c>
      <c r="N2004" s="78">
        <f t="shared" si="1023"/>
        <v>99.136260977231558</v>
      </c>
    </row>
    <row r="2005" spans="1:14" ht="31.5" x14ac:dyDescent="0.25">
      <c r="A2005" s="33" t="s">
        <v>178</v>
      </c>
      <c r="B2005" s="33" t="s">
        <v>1411</v>
      </c>
      <c r="C2005" s="33" t="s">
        <v>135</v>
      </c>
      <c r="D2005" s="33" t="s">
        <v>1111</v>
      </c>
      <c r="E2005" s="34" t="s">
        <v>542</v>
      </c>
      <c r="F2005" s="35">
        <f t="shared" si="1024"/>
        <v>4361.3</v>
      </c>
      <c r="G2005" s="35">
        <f t="shared" si="1024"/>
        <v>4361.3</v>
      </c>
      <c r="H2005" s="35">
        <f t="shared" si="1024"/>
        <v>3543.95183</v>
      </c>
      <c r="I2005" s="63">
        <f t="shared" si="1024"/>
        <v>0</v>
      </c>
      <c r="J2005" s="63">
        <f t="shared" si="1024"/>
        <v>0</v>
      </c>
      <c r="K2005" s="35">
        <f t="shared" si="1024"/>
        <v>0</v>
      </c>
      <c r="L2005" s="35">
        <f t="shared" si="1024"/>
        <v>0</v>
      </c>
      <c r="M2005" s="35">
        <f t="shared" si="1024"/>
        <v>4323.6297500000001</v>
      </c>
      <c r="N2005" s="78">
        <f t="shared" si="1023"/>
        <v>99.136260977231558</v>
      </c>
    </row>
    <row r="2006" spans="1:14" ht="31.5" x14ac:dyDescent="0.25">
      <c r="A2006" s="33" t="s">
        <v>178</v>
      </c>
      <c r="B2006" s="33" t="s">
        <v>1411</v>
      </c>
      <c r="C2006" s="33" t="s">
        <v>135</v>
      </c>
      <c r="D2006" s="33" t="s">
        <v>1112</v>
      </c>
      <c r="E2006" s="34" t="s">
        <v>543</v>
      </c>
      <c r="F2006" s="35">
        <v>4361.3</v>
      </c>
      <c r="G2006" s="35">
        <v>4361.3</v>
      </c>
      <c r="H2006" s="35">
        <v>3543.95183</v>
      </c>
      <c r="I2006" s="63">
        <v>0</v>
      </c>
      <c r="J2006" s="63">
        <v>0</v>
      </c>
      <c r="K2006" s="35">
        <v>0</v>
      </c>
      <c r="L2006" s="35">
        <v>0</v>
      </c>
      <c r="M2006" s="35">
        <v>4323.6297500000001</v>
      </c>
      <c r="N2006" s="78">
        <f t="shared" si="1023"/>
        <v>99.136260977231558</v>
      </c>
    </row>
    <row r="2007" spans="1:14" ht="31.5" x14ac:dyDescent="0.25">
      <c r="A2007" s="33" t="s">
        <v>178</v>
      </c>
      <c r="B2007" s="33" t="s">
        <v>1411</v>
      </c>
      <c r="C2007" s="33" t="s">
        <v>164</v>
      </c>
      <c r="D2007" s="33"/>
      <c r="E2007" s="34" t="s">
        <v>1623</v>
      </c>
      <c r="F2007" s="35">
        <v>0</v>
      </c>
      <c r="G2007" s="35">
        <f>G2008</f>
        <v>43229.556580000004</v>
      </c>
      <c r="H2007" s="35">
        <f t="shared" ref="H2007:M2009" si="1027">H2008</f>
        <v>43229.556580000004</v>
      </c>
      <c r="I2007" s="63">
        <f t="shared" si="1027"/>
        <v>34583.645239999998</v>
      </c>
      <c r="J2007" s="63">
        <f t="shared" si="1027"/>
        <v>34583.645239999998</v>
      </c>
      <c r="K2007" s="35">
        <f t="shared" si="1027"/>
        <v>0</v>
      </c>
      <c r="L2007" s="35">
        <f t="shared" si="1027"/>
        <v>0</v>
      </c>
      <c r="M2007" s="35">
        <f t="shared" si="1027"/>
        <v>43229.556580000004</v>
      </c>
      <c r="N2007" s="78">
        <f t="shared" si="1023"/>
        <v>100</v>
      </c>
    </row>
    <row r="2008" spans="1:14" ht="47.25" x14ac:dyDescent="0.25">
      <c r="A2008" s="33" t="s">
        <v>178</v>
      </c>
      <c r="B2008" s="33" t="s">
        <v>1411</v>
      </c>
      <c r="C2008" s="33" t="s">
        <v>165</v>
      </c>
      <c r="D2008" s="33"/>
      <c r="E2008" s="34" t="s">
        <v>1624</v>
      </c>
      <c r="F2008" s="35">
        <v>0</v>
      </c>
      <c r="G2008" s="35">
        <f>G2009</f>
        <v>43229.556580000004</v>
      </c>
      <c r="H2008" s="35">
        <f t="shared" si="1027"/>
        <v>43229.556580000004</v>
      </c>
      <c r="I2008" s="63">
        <f t="shared" si="1027"/>
        <v>34583.645239999998</v>
      </c>
      <c r="J2008" s="63">
        <f t="shared" si="1027"/>
        <v>34583.645239999998</v>
      </c>
      <c r="K2008" s="35">
        <f t="shared" si="1027"/>
        <v>0</v>
      </c>
      <c r="L2008" s="35">
        <f t="shared" si="1027"/>
        <v>0</v>
      </c>
      <c r="M2008" s="35">
        <f t="shared" si="1027"/>
        <v>43229.556580000004</v>
      </c>
      <c r="N2008" s="78">
        <f t="shared" si="1023"/>
        <v>100</v>
      </c>
    </row>
    <row r="2009" spans="1:14" ht="31.5" x14ac:dyDescent="0.25">
      <c r="A2009" s="33" t="s">
        <v>178</v>
      </c>
      <c r="B2009" s="33" t="s">
        <v>1411</v>
      </c>
      <c r="C2009" s="33" t="s">
        <v>1437</v>
      </c>
      <c r="D2009" s="33"/>
      <c r="E2009" s="34" t="s">
        <v>1438</v>
      </c>
      <c r="F2009" s="35">
        <v>0</v>
      </c>
      <c r="G2009" s="35">
        <f>G2010</f>
        <v>43229.556580000004</v>
      </c>
      <c r="H2009" s="35">
        <f t="shared" si="1027"/>
        <v>43229.556580000004</v>
      </c>
      <c r="I2009" s="63">
        <f t="shared" si="1027"/>
        <v>34583.645239999998</v>
      </c>
      <c r="J2009" s="63">
        <f t="shared" si="1027"/>
        <v>34583.645239999998</v>
      </c>
      <c r="K2009" s="35">
        <f t="shared" si="1027"/>
        <v>0</v>
      </c>
      <c r="L2009" s="35">
        <f t="shared" si="1027"/>
        <v>0</v>
      </c>
      <c r="M2009" s="35">
        <f t="shared" si="1027"/>
        <v>43229.556580000004</v>
      </c>
      <c r="N2009" s="78">
        <f t="shared" si="1023"/>
        <v>100</v>
      </c>
    </row>
    <row r="2010" spans="1:14" ht="31.5" x14ac:dyDescent="0.25">
      <c r="A2010" s="33" t="s">
        <v>178</v>
      </c>
      <c r="B2010" s="33" t="s">
        <v>1411</v>
      </c>
      <c r="C2010" s="33" t="s">
        <v>1775</v>
      </c>
      <c r="D2010" s="33"/>
      <c r="E2010" s="34" t="s">
        <v>1776</v>
      </c>
      <c r="F2010" s="35">
        <v>0</v>
      </c>
      <c r="G2010" s="35">
        <f>G2011+G2013</f>
        <v>43229.556580000004</v>
      </c>
      <c r="H2010" s="35">
        <f t="shared" ref="H2010:M2010" si="1028">H2011+H2013</f>
        <v>43229.556580000004</v>
      </c>
      <c r="I2010" s="63">
        <f t="shared" si="1028"/>
        <v>34583.645239999998</v>
      </c>
      <c r="J2010" s="63">
        <f t="shared" si="1028"/>
        <v>34583.645239999998</v>
      </c>
      <c r="K2010" s="35">
        <f t="shared" si="1028"/>
        <v>0</v>
      </c>
      <c r="L2010" s="35">
        <f t="shared" si="1028"/>
        <v>0</v>
      </c>
      <c r="M2010" s="35">
        <f t="shared" si="1028"/>
        <v>43229.556580000004</v>
      </c>
      <c r="N2010" s="78">
        <f t="shared" si="1023"/>
        <v>100</v>
      </c>
    </row>
    <row r="2011" spans="1:14" ht="31.5" x14ac:dyDescent="0.25">
      <c r="A2011" s="33" t="s">
        <v>178</v>
      </c>
      <c r="B2011" s="33" t="s">
        <v>1411</v>
      </c>
      <c r="C2011" s="33" t="s">
        <v>1775</v>
      </c>
      <c r="D2011" s="33" t="s">
        <v>18</v>
      </c>
      <c r="E2011" s="34" t="s">
        <v>552</v>
      </c>
      <c r="F2011" s="35">
        <v>0</v>
      </c>
      <c r="G2011" s="35">
        <f>G2012</f>
        <v>18137.033790000001</v>
      </c>
      <c r="H2011" s="35">
        <f t="shared" ref="H2011:M2011" si="1029">H2012</f>
        <v>18137.033790000001</v>
      </c>
      <c r="I2011" s="63">
        <f t="shared" si="1029"/>
        <v>14509.62702</v>
      </c>
      <c r="J2011" s="63">
        <f t="shared" si="1029"/>
        <v>14509.62702</v>
      </c>
      <c r="K2011" s="35">
        <f t="shared" si="1029"/>
        <v>0</v>
      </c>
      <c r="L2011" s="35">
        <f t="shared" si="1029"/>
        <v>0</v>
      </c>
      <c r="M2011" s="35">
        <f t="shared" si="1029"/>
        <v>18137.033790000001</v>
      </c>
      <c r="N2011" s="78">
        <f t="shared" si="1023"/>
        <v>100</v>
      </c>
    </row>
    <row r="2012" spans="1:14" ht="47.25" x14ac:dyDescent="0.25">
      <c r="A2012" s="33" t="s">
        <v>178</v>
      </c>
      <c r="B2012" s="33" t="s">
        <v>1411</v>
      </c>
      <c r="C2012" s="33" t="s">
        <v>1775</v>
      </c>
      <c r="D2012" s="33" t="s">
        <v>14</v>
      </c>
      <c r="E2012" s="34" t="s">
        <v>555</v>
      </c>
      <c r="F2012" s="35">
        <v>0</v>
      </c>
      <c r="G2012" s="35">
        <v>18137.033790000001</v>
      </c>
      <c r="H2012" s="35">
        <f>3627.40677+14509.62702</f>
        <v>18137.033790000001</v>
      </c>
      <c r="I2012" s="63">
        <v>14509.62702</v>
      </c>
      <c r="J2012" s="63">
        <v>14509.62702</v>
      </c>
      <c r="K2012" s="35">
        <v>0</v>
      </c>
      <c r="L2012" s="35">
        <v>0</v>
      </c>
      <c r="M2012" s="35">
        <v>18137.033790000001</v>
      </c>
      <c r="N2012" s="78">
        <f t="shared" si="1023"/>
        <v>100</v>
      </c>
    </row>
    <row r="2013" spans="1:14" ht="16.5" customHeight="1" x14ac:dyDescent="0.25">
      <c r="A2013" s="33" t="s">
        <v>178</v>
      </c>
      <c r="B2013" s="33" t="s">
        <v>1411</v>
      </c>
      <c r="C2013" s="33" t="s">
        <v>1775</v>
      </c>
      <c r="D2013" s="33" t="s">
        <v>1113</v>
      </c>
      <c r="E2013" s="34" t="s">
        <v>558</v>
      </c>
      <c r="F2013" s="35">
        <v>0</v>
      </c>
      <c r="G2013" s="35">
        <f>G2014</f>
        <v>25092.522789999999</v>
      </c>
      <c r="H2013" s="35">
        <f t="shared" ref="H2013:M2013" si="1030">H2014</f>
        <v>25092.522790000003</v>
      </c>
      <c r="I2013" s="63">
        <f t="shared" si="1030"/>
        <v>20074.018220000002</v>
      </c>
      <c r="J2013" s="63">
        <f t="shared" si="1030"/>
        <v>20074.018220000002</v>
      </c>
      <c r="K2013" s="35">
        <f t="shared" si="1030"/>
        <v>0</v>
      </c>
      <c r="L2013" s="35">
        <f t="shared" si="1030"/>
        <v>0</v>
      </c>
      <c r="M2013" s="35">
        <f t="shared" si="1030"/>
        <v>25092.522789999999</v>
      </c>
      <c r="N2013" s="78">
        <f t="shared" si="1023"/>
        <v>100</v>
      </c>
    </row>
    <row r="2014" spans="1:14" ht="63" x14ac:dyDescent="0.25">
      <c r="A2014" s="33" t="s">
        <v>178</v>
      </c>
      <c r="B2014" s="33" t="s">
        <v>1411</v>
      </c>
      <c r="C2014" s="33" t="s">
        <v>1775</v>
      </c>
      <c r="D2014" s="33" t="s">
        <v>137</v>
      </c>
      <c r="E2014" s="34" t="s">
        <v>559</v>
      </c>
      <c r="F2014" s="35">
        <v>0</v>
      </c>
      <c r="G2014" s="35">
        <v>25092.522789999999</v>
      </c>
      <c r="H2014" s="35">
        <f>5018.50457+20074.01822</f>
        <v>25092.522790000003</v>
      </c>
      <c r="I2014" s="63">
        <v>20074.018220000002</v>
      </c>
      <c r="J2014" s="63">
        <v>20074.018220000002</v>
      </c>
      <c r="K2014" s="35">
        <v>0</v>
      </c>
      <c r="L2014" s="35">
        <v>0</v>
      </c>
      <c r="M2014" s="35">
        <v>25092.522789999999</v>
      </c>
      <c r="N2014" s="78">
        <f t="shared" si="1023"/>
        <v>100</v>
      </c>
    </row>
    <row r="2015" spans="1:14" ht="31.5" x14ac:dyDescent="0.25">
      <c r="A2015" s="33" t="s">
        <v>178</v>
      </c>
      <c r="B2015" s="33" t="s">
        <v>1411</v>
      </c>
      <c r="C2015" s="33" t="s">
        <v>144</v>
      </c>
      <c r="D2015" s="33"/>
      <c r="E2015" s="34" t="s">
        <v>1036</v>
      </c>
      <c r="F2015" s="35">
        <f>F2016</f>
        <v>12932.4</v>
      </c>
      <c r="G2015" s="35">
        <f>G2016+G2023</f>
        <v>23983.798000000003</v>
      </c>
      <c r="H2015" s="35">
        <f t="shared" ref="H2015:M2015" si="1031">H2016+H2023</f>
        <v>9495.6840000000011</v>
      </c>
      <c r="I2015" s="63">
        <f t="shared" si="1031"/>
        <v>0</v>
      </c>
      <c r="J2015" s="63">
        <f t="shared" si="1031"/>
        <v>0</v>
      </c>
      <c r="K2015" s="35">
        <f t="shared" si="1031"/>
        <v>0</v>
      </c>
      <c r="L2015" s="35">
        <f t="shared" si="1031"/>
        <v>0</v>
      </c>
      <c r="M2015" s="35">
        <f t="shared" si="1031"/>
        <v>23983.798000000003</v>
      </c>
      <c r="N2015" s="78">
        <f t="shared" si="1023"/>
        <v>100</v>
      </c>
    </row>
    <row r="2016" spans="1:14" ht="47.25" x14ac:dyDescent="0.25">
      <c r="A2016" s="33" t="s">
        <v>178</v>
      </c>
      <c r="B2016" s="33" t="s">
        <v>1411</v>
      </c>
      <c r="C2016" s="33" t="s">
        <v>145</v>
      </c>
      <c r="D2016" s="33"/>
      <c r="E2016" s="34" t="s">
        <v>1062</v>
      </c>
      <c r="F2016" s="35">
        <f>F2017</f>
        <v>12932.4</v>
      </c>
      <c r="G2016" s="35">
        <f t="shared" ref="G2016:G2021" si="1032">G2017</f>
        <v>11392.073</v>
      </c>
      <c r="H2016" s="35">
        <f t="shared" ref="H2016:M2017" si="1033">H2017</f>
        <v>9495.6840000000011</v>
      </c>
      <c r="I2016" s="63">
        <f t="shared" si="1033"/>
        <v>0</v>
      </c>
      <c r="J2016" s="63">
        <f t="shared" si="1033"/>
        <v>0</v>
      </c>
      <c r="K2016" s="35">
        <f t="shared" si="1033"/>
        <v>0</v>
      </c>
      <c r="L2016" s="35">
        <f t="shared" si="1033"/>
        <v>0</v>
      </c>
      <c r="M2016" s="35">
        <f t="shared" si="1033"/>
        <v>11392.073</v>
      </c>
      <c r="N2016" s="78">
        <f t="shared" si="1023"/>
        <v>100</v>
      </c>
    </row>
    <row r="2017" spans="1:14" ht="47.25" x14ac:dyDescent="0.25">
      <c r="A2017" s="33" t="s">
        <v>178</v>
      </c>
      <c r="B2017" s="33" t="s">
        <v>1411</v>
      </c>
      <c r="C2017" s="33" t="s">
        <v>146</v>
      </c>
      <c r="D2017" s="33"/>
      <c r="E2017" s="34" t="s">
        <v>1068</v>
      </c>
      <c r="F2017" s="35">
        <f>F2018</f>
        <v>12932.4</v>
      </c>
      <c r="G2017" s="35">
        <f t="shared" si="1032"/>
        <v>11392.073</v>
      </c>
      <c r="H2017" s="35">
        <f t="shared" si="1033"/>
        <v>9495.6840000000011</v>
      </c>
      <c r="I2017" s="63">
        <f t="shared" si="1033"/>
        <v>0</v>
      </c>
      <c r="J2017" s="63">
        <f t="shared" si="1033"/>
        <v>0</v>
      </c>
      <c r="K2017" s="35">
        <f t="shared" si="1033"/>
        <v>0</v>
      </c>
      <c r="L2017" s="35">
        <f t="shared" si="1033"/>
        <v>0</v>
      </c>
      <c r="M2017" s="35">
        <f t="shared" si="1033"/>
        <v>11392.073</v>
      </c>
      <c r="N2017" s="78">
        <f t="shared" si="1023"/>
        <v>100</v>
      </c>
    </row>
    <row r="2018" spans="1:14" ht="31.5" x14ac:dyDescent="0.25">
      <c r="A2018" s="33" t="s">
        <v>178</v>
      </c>
      <c r="B2018" s="33" t="s">
        <v>1411</v>
      </c>
      <c r="C2018" s="33" t="s">
        <v>136</v>
      </c>
      <c r="D2018" s="33"/>
      <c r="E2018" s="34" t="s">
        <v>1865</v>
      </c>
      <c r="F2018" s="35">
        <f>F2021+F2019</f>
        <v>12932.4</v>
      </c>
      <c r="G2018" s="35">
        <f t="shared" ref="G2018" si="1034">G2021+G2019</f>
        <v>11392.073</v>
      </c>
      <c r="H2018" s="35">
        <f t="shared" ref="H2018:M2018" si="1035">H2021+H2019</f>
        <v>9495.6840000000011</v>
      </c>
      <c r="I2018" s="63">
        <f t="shared" si="1035"/>
        <v>0</v>
      </c>
      <c r="J2018" s="63">
        <f t="shared" si="1035"/>
        <v>0</v>
      </c>
      <c r="K2018" s="35">
        <f t="shared" si="1035"/>
        <v>0</v>
      </c>
      <c r="L2018" s="35">
        <f t="shared" si="1035"/>
        <v>0</v>
      </c>
      <c r="M2018" s="35">
        <f t="shared" si="1035"/>
        <v>11392.073</v>
      </c>
      <c r="N2018" s="78">
        <f t="shared" si="1023"/>
        <v>100</v>
      </c>
    </row>
    <row r="2019" spans="1:14" ht="31.5" x14ac:dyDescent="0.25">
      <c r="A2019" s="33" t="s">
        <v>178</v>
      </c>
      <c r="B2019" s="33" t="s">
        <v>1411</v>
      </c>
      <c r="C2019" s="33" t="s">
        <v>136</v>
      </c>
      <c r="D2019" s="33" t="s">
        <v>18</v>
      </c>
      <c r="E2019" s="34" t="s">
        <v>552</v>
      </c>
      <c r="F2019" s="35">
        <f>F2020</f>
        <v>0</v>
      </c>
      <c r="G2019" s="35">
        <f t="shared" ref="G2019" si="1036">G2020</f>
        <v>3631.4369999999999</v>
      </c>
      <c r="H2019" s="35">
        <f t="shared" ref="H2019:M2019" si="1037">H2020</f>
        <v>2993</v>
      </c>
      <c r="I2019" s="63">
        <f t="shared" si="1037"/>
        <v>0</v>
      </c>
      <c r="J2019" s="63">
        <f t="shared" si="1037"/>
        <v>0</v>
      </c>
      <c r="K2019" s="35">
        <f t="shared" si="1037"/>
        <v>0</v>
      </c>
      <c r="L2019" s="35">
        <f t="shared" si="1037"/>
        <v>0</v>
      </c>
      <c r="M2019" s="35">
        <f t="shared" si="1037"/>
        <v>3631.4369999999999</v>
      </c>
      <c r="N2019" s="78">
        <f t="shared" si="1023"/>
        <v>100</v>
      </c>
    </row>
    <row r="2020" spans="1:14" ht="47.25" x14ac:dyDescent="0.25">
      <c r="A2020" s="33" t="s">
        <v>178</v>
      </c>
      <c r="B2020" s="33" t="s">
        <v>1411</v>
      </c>
      <c r="C2020" s="33" t="s">
        <v>136</v>
      </c>
      <c r="D2020" s="33" t="s">
        <v>14</v>
      </c>
      <c r="E2020" s="34" t="s">
        <v>555</v>
      </c>
      <c r="F2020" s="35">
        <v>0</v>
      </c>
      <c r="G2020" s="35">
        <v>3631.4369999999999</v>
      </c>
      <c r="H2020" s="35">
        <v>2993</v>
      </c>
      <c r="I2020" s="63">
        <v>0</v>
      </c>
      <c r="J2020" s="63">
        <v>0</v>
      </c>
      <c r="K2020" s="35">
        <v>0</v>
      </c>
      <c r="L2020" s="35">
        <v>0</v>
      </c>
      <c r="M2020" s="35">
        <v>3631.4369999999999</v>
      </c>
      <c r="N2020" s="78">
        <f t="shared" si="1023"/>
        <v>100</v>
      </c>
    </row>
    <row r="2021" spans="1:14" ht="18" customHeight="1" x14ac:dyDescent="0.25">
      <c r="A2021" s="33" t="s">
        <v>178</v>
      </c>
      <c r="B2021" s="33" t="s">
        <v>1411</v>
      </c>
      <c r="C2021" s="33" t="s">
        <v>136</v>
      </c>
      <c r="D2021" s="33" t="s">
        <v>1113</v>
      </c>
      <c r="E2021" s="34" t="s">
        <v>558</v>
      </c>
      <c r="F2021" s="35">
        <f t="shared" ref="F2021:M2021" si="1038">F2022</f>
        <v>12932.4</v>
      </c>
      <c r="G2021" s="35">
        <f t="shared" si="1032"/>
        <v>7760.6360000000004</v>
      </c>
      <c r="H2021" s="35">
        <f t="shared" si="1038"/>
        <v>6502.6840000000002</v>
      </c>
      <c r="I2021" s="63">
        <f t="shared" si="1038"/>
        <v>0</v>
      </c>
      <c r="J2021" s="63">
        <f t="shared" si="1038"/>
        <v>0</v>
      </c>
      <c r="K2021" s="35">
        <f t="shared" si="1038"/>
        <v>0</v>
      </c>
      <c r="L2021" s="35">
        <f t="shared" si="1038"/>
        <v>0</v>
      </c>
      <c r="M2021" s="35">
        <f t="shared" si="1038"/>
        <v>7760.6360000000004</v>
      </c>
      <c r="N2021" s="78">
        <f t="shared" si="1023"/>
        <v>100</v>
      </c>
    </row>
    <row r="2022" spans="1:14" ht="63" x14ac:dyDescent="0.25">
      <c r="A2022" s="33" t="s">
        <v>178</v>
      </c>
      <c r="B2022" s="33" t="s">
        <v>1411</v>
      </c>
      <c r="C2022" s="33" t="s">
        <v>136</v>
      </c>
      <c r="D2022" s="33" t="s">
        <v>137</v>
      </c>
      <c r="E2022" s="34" t="s">
        <v>559</v>
      </c>
      <c r="F2022" s="35">
        <v>12932.4</v>
      </c>
      <c r="G2022" s="35">
        <v>7760.6360000000004</v>
      </c>
      <c r="H2022" s="35">
        <v>6502.6840000000002</v>
      </c>
      <c r="I2022" s="63">
        <v>0</v>
      </c>
      <c r="J2022" s="63">
        <v>0</v>
      </c>
      <c r="K2022" s="35">
        <v>0</v>
      </c>
      <c r="L2022" s="35">
        <v>0</v>
      </c>
      <c r="M2022" s="35">
        <v>7760.6360000000004</v>
      </c>
      <c r="N2022" s="78">
        <f t="shared" si="1023"/>
        <v>100</v>
      </c>
    </row>
    <row r="2023" spans="1:14" ht="47.25" x14ac:dyDescent="0.25">
      <c r="A2023" s="33" t="s">
        <v>178</v>
      </c>
      <c r="B2023" s="33" t="s">
        <v>1411</v>
      </c>
      <c r="C2023" s="33" t="s">
        <v>242</v>
      </c>
      <c r="D2023" s="33"/>
      <c r="E2023" s="34" t="s">
        <v>1651</v>
      </c>
      <c r="F2023" s="35">
        <v>0</v>
      </c>
      <c r="G2023" s="35">
        <f>G2024</f>
        <v>12591.725</v>
      </c>
      <c r="H2023" s="35">
        <f t="shared" ref="H2023:M2026" si="1039">H2024</f>
        <v>0</v>
      </c>
      <c r="I2023" s="63">
        <f t="shared" si="1039"/>
        <v>0</v>
      </c>
      <c r="J2023" s="63">
        <f t="shared" si="1039"/>
        <v>0</v>
      </c>
      <c r="K2023" s="35">
        <f t="shared" si="1039"/>
        <v>0</v>
      </c>
      <c r="L2023" s="35">
        <f t="shared" si="1039"/>
        <v>0</v>
      </c>
      <c r="M2023" s="35">
        <f t="shared" si="1039"/>
        <v>12591.725</v>
      </c>
      <c r="N2023" s="78">
        <f t="shared" si="1023"/>
        <v>100</v>
      </c>
    </row>
    <row r="2024" spans="1:14" ht="63" x14ac:dyDescent="0.25">
      <c r="A2024" s="33" t="s">
        <v>178</v>
      </c>
      <c r="B2024" s="33" t="s">
        <v>1411</v>
      </c>
      <c r="C2024" s="33" t="s">
        <v>1241</v>
      </c>
      <c r="D2024" s="33"/>
      <c r="E2024" s="34" t="s">
        <v>1896</v>
      </c>
      <c r="F2024" s="35">
        <v>0</v>
      </c>
      <c r="G2024" s="35">
        <f>G2025</f>
        <v>12591.725</v>
      </c>
      <c r="H2024" s="35">
        <f t="shared" si="1039"/>
        <v>0</v>
      </c>
      <c r="I2024" s="63">
        <f t="shared" si="1039"/>
        <v>0</v>
      </c>
      <c r="J2024" s="63">
        <f t="shared" si="1039"/>
        <v>0</v>
      </c>
      <c r="K2024" s="35">
        <f t="shared" si="1039"/>
        <v>0</v>
      </c>
      <c r="L2024" s="35">
        <f t="shared" si="1039"/>
        <v>0</v>
      </c>
      <c r="M2024" s="35">
        <f t="shared" si="1039"/>
        <v>12591.725</v>
      </c>
      <c r="N2024" s="78">
        <f t="shared" si="1023"/>
        <v>100</v>
      </c>
    </row>
    <row r="2025" spans="1:14" ht="31.5" x14ac:dyDescent="0.25">
      <c r="A2025" s="33" t="s">
        <v>178</v>
      </c>
      <c r="B2025" s="33" t="s">
        <v>1411</v>
      </c>
      <c r="C2025" s="33" t="s">
        <v>1240</v>
      </c>
      <c r="D2025" s="33"/>
      <c r="E2025" s="34" t="s">
        <v>1245</v>
      </c>
      <c r="F2025" s="35">
        <v>0</v>
      </c>
      <c r="G2025" s="35">
        <f>G2026</f>
        <v>12591.725</v>
      </c>
      <c r="H2025" s="35">
        <f t="shared" si="1039"/>
        <v>0</v>
      </c>
      <c r="I2025" s="63">
        <f t="shared" si="1039"/>
        <v>0</v>
      </c>
      <c r="J2025" s="63">
        <f t="shared" si="1039"/>
        <v>0</v>
      </c>
      <c r="K2025" s="35">
        <f t="shared" si="1039"/>
        <v>0</v>
      </c>
      <c r="L2025" s="35">
        <f t="shared" si="1039"/>
        <v>0</v>
      </c>
      <c r="M2025" s="35">
        <f t="shared" si="1039"/>
        <v>12591.725</v>
      </c>
      <c r="N2025" s="78">
        <f t="shared" si="1023"/>
        <v>100</v>
      </c>
    </row>
    <row r="2026" spans="1:14" ht="31.5" x14ac:dyDescent="0.25">
      <c r="A2026" s="33" t="s">
        <v>178</v>
      </c>
      <c r="B2026" s="33" t="s">
        <v>1411</v>
      </c>
      <c r="C2026" s="33" t="s">
        <v>1240</v>
      </c>
      <c r="D2026" s="33" t="s">
        <v>1111</v>
      </c>
      <c r="E2026" s="34" t="s">
        <v>542</v>
      </c>
      <c r="F2026" s="35">
        <v>0</v>
      </c>
      <c r="G2026" s="35">
        <f>G2027</f>
        <v>12591.725</v>
      </c>
      <c r="H2026" s="35">
        <f t="shared" si="1039"/>
        <v>0</v>
      </c>
      <c r="I2026" s="63">
        <f t="shared" si="1039"/>
        <v>0</v>
      </c>
      <c r="J2026" s="63">
        <f t="shared" si="1039"/>
        <v>0</v>
      </c>
      <c r="K2026" s="35">
        <f t="shared" si="1039"/>
        <v>0</v>
      </c>
      <c r="L2026" s="35">
        <f t="shared" si="1039"/>
        <v>0</v>
      </c>
      <c r="M2026" s="35">
        <f t="shared" si="1039"/>
        <v>12591.725</v>
      </c>
      <c r="N2026" s="78">
        <f t="shared" si="1023"/>
        <v>100</v>
      </c>
    </row>
    <row r="2027" spans="1:14" ht="31.5" x14ac:dyDescent="0.25">
      <c r="A2027" s="33" t="s">
        <v>178</v>
      </c>
      <c r="B2027" s="33" t="s">
        <v>1411</v>
      </c>
      <c r="C2027" s="33" t="s">
        <v>1240</v>
      </c>
      <c r="D2027" s="33" t="s">
        <v>1112</v>
      </c>
      <c r="E2027" s="34" t="s">
        <v>543</v>
      </c>
      <c r="F2027" s="35">
        <v>0</v>
      </c>
      <c r="G2027" s="35">
        <v>12591.725</v>
      </c>
      <c r="H2027" s="35">
        <v>0</v>
      </c>
      <c r="I2027" s="63">
        <v>0</v>
      </c>
      <c r="J2027" s="63">
        <v>0</v>
      </c>
      <c r="K2027" s="35">
        <v>0</v>
      </c>
      <c r="L2027" s="35">
        <v>0</v>
      </c>
      <c r="M2027" s="35">
        <v>12591.725</v>
      </c>
      <c r="N2027" s="78">
        <f t="shared" si="1023"/>
        <v>100</v>
      </c>
    </row>
    <row r="2028" spans="1:14" ht="31.5" x14ac:dyDescent="0.25">
      <c r="A2028" s="33" t="s">
        <v>178</v>
      </c>
      <c r="B2028" s="33" t="s">
        <v>1411</v>
      </c>
      <c r="C2028" s="33" t="s">
        <v>1122</v>
      </c>
      <c r="D2028" s="33"/>
      <c r="E2028" s="34" t="s">
        <v>1885</v>
      </c>
      <c r="F2028" s="35">
        <f t="shared" ref="F2028:M2028" si="1040">F2029</f>
        <v>860.47800000000007</v>
      </c>
      <c r="G2028" s="35">
        <f t="shared" si="1040"/>
        <v>9973.9765799999986</v>
      </c>
      <c r="H2028" s="35">
        <f t="shared" si="1040"/>
        <v>6160.5319099999997</v>
      </c>
      <c r="I2028" s="63">
        <f t="shared" si="1040"/>
        <v>0</v>
      </c>
      <c r="J2028" s="63">
        <f t="shared" si="1040"/>
        <v>0</v>
      </c>
      <c r="K2028" s="35">
        <f t="shared" si="1040"/>
        <v>0</v>
      </c>
      <c r="L2028" s="35">
        <f t="shared" si="1040"/>
        <v>0</v>
      </c>
      <c r="M2028" s="35">
        <f t="shared" si="1040"/>
        <v>9905.7546700000003</v>
      </c>
      <c r="N2028" s="78">
        <f t="shared" si="1023"/>
        <v>99.316000900415204</v>
      </c>
    </row>
    <row r="2029" spans="1:14" ht="47.25" x14ac:dyDescent="0.25">
      <c r="A2029" s="33" t="s">
        <v>178</v>
      </c>
      <c r="B2029" s="33" t="s">
        <v>1411</v>
      </c>
      <c r="C2029" s="33" t="s">
        <v>405</v>
      </c>
      <c r="D2029" s="33"/>
      <c r="E2029" s="34" t="s">
        <v>1174</v>
      </c>
      <c r="F2029" s="35">
        <f>F2034+F2030</f>
        <v>860.47800000000007</v>
      </c>
      <c r="G2029" s="35">
        <f>G2034+G2030+G2032</f>
        <v>9973.9765799999986</v>
      </c>
      <c r="H2029" s="35">
        <f t="shared" ref="H2029:M2029" si="1041">H2034+H2030+H2032</f>
        <v>6160.5319099999997</v>
      </c>
      <c r="I2029" s="63">
        <f t="shared" si="1041"/>
        <v>0</v>
      </c>
      <c r="J2029" s="63">
        <f t="shared" si="1041"/>
        <v>0</v>
      </c>
      <c r="K2029" s="35">
        <f t="shared" si="1041"/>
        <v>0</v>
      </c>
      <c r="L2029" s="35">
        <f t="shared" si="1041"/>
        <v>0</v>
      </c>
      <c r="M2029" s="35">
        <f t="shared" si="1041"/>
        <v>9905.7546700000003</v>
      </c>
      <c r="N2029" s="78">
        <f t="shared" si="1023"/>
        <v>99.316000900415204</v>
      </c>
    </row>
    <row r="2030" spans="1:14" ht="31.5" x14ac:dyDescent="0.25">
      <c r="A2030" s="33" t="s">
        <v>178</v>
      </c>
      <c r="B2030" s="33" t="s">
        <v>1411</v>
      </c>
      <c r="C2030" s="33" t="s">
        <v>405</v>
      </c>
      <c r="D2030" s="33" t="s">
        <v>1111</v>
      </c>
      <c r="E2030" s="34" t="s">
        <v>542</v>
      </c>
      <c r="F2030" s="35">
        <f t="shared" ref="F2030:M2030" si="1042">F2031</f>
        <v>760.68200000000002</v>
      </c>
      <c r="G2030" s="35">
        <f t="shared" si="1042"/>
        <v>7118.5389699999996</v>
      </c>
      <c r="H2030" s="35">
        <f t="shared" si="1042"/>
        <v>3037.0083</v>
      </c>
      <c r="I2030" s="63">
        <f t="shared" si="1042"/>
        <v>0</v>
      </c>
      <c r="J2030" s="63">
        <f t="shared" si="1042"/>
        <v>0</v>
      </c>
      <c r="K2030" s="35">
        <f t="shared" si="1042"/>
        <v>0</v>
      </c>
      <c r="L2030" s="35">
        <f t="shared" si="1042"/>
        <v>0</v>
      </c>
      <c r="M2030" s="35">
        <f t="shared" si="1042"/>
        <v>7050.3170600000003</v>
      </c>
      <c r="N2030" s="78">
        <f t="shared" si="1023"/>
        <v>99.041630448502005</v>
      </c>
    </row>
    <row r="2031" spans="1:14" ht="31.5" x14ac:dyDescent="0.25">
      <c r="A2031" s="33" t="s">
        <v>178</v>
      </c>
      <c r="B2031" s="33" t="s">
        <v>1411</v>
      </c>
      <c r="C2031" s="33" t="s">
        <v>405</v>
      </c>
      <c r="D2031" s="33" t="s">
        <v>1112</v>
      </c>
      <c r="E2031" s="34" t="s">
        <v>543</v>
      </c>
      <c r="F2031" s="35">
        <v>760.68200000000002</v>
      </c>
      <c r="G2031" s="35">
        <v>7118.5389699999996</v>
      </c>
      <c r="H2031" s="35">
        <v>3037.0083</v>
      </c>
      <c r="I2031" s="63">
        <v>0</v>
      </c>
      <c r="J2031" s="63">
        <v>0</v>
      </c>
      <c r="K2031" s="35">
        <v>0</v>
      </c>
      <c r="L2031" s="35">
        <v>0</v>
      </c>
      <c r="M2031" s="35">
        <v>7050.3170600000003</v>
      </c>
      <c r="N2031" s="78">
        <f t="shared" si="1023"/>
        <v>99.041630448502005</v>
      </c>
    </row>
    <row r="2032" spans="1:14" ht="31.5" x14ac:dyDescent="0.25">
      <c r="A2032" s="33" t="s">
        <v>178</v>
      </c>
      <c r="B2032" s="33" t="s">
        <v>1411</v>
      </c>
      <c r="C2032" s="33" t="s">
        <v>405</v>
      </c>
      <c r="D2032" s="33" t="s">
        <v>18</v>
      </c>
      <c r="E2032" s="34" t="s">
        <v>552</v>
      </c>
      <c r="F2032" s="35"/>
      <c r="G2032" s="35">
        <f>G2033</f>
        <v>670</v>
      </c>
      <c r="H2032" s="35">
        <f t="shared" ref="H2032:M2032" si="1043">H2033</f>
        <v>0</v>
      </c>
      <c r="I2032" s="63">
        <f t="shared" si="1043"/>
        <v>0</v>
      </c>
      <c r="J2032" s="63">
        <f t="shared" si="1043"/>
        <v>0</v>
      </c>
      <c r="K2032" s="35">
        <f t="shared" si="1043"/>
        <v>0</v>
      </c>
      <c r="L2032" s="35">
        <f t="shared" si="1043"/>
        <v>0</v>
      </c>
      <c r="M2032" s="35">
        <f t="shared" si="1043"/>
        <v>670</v>
      </c>
      <c r="N2032" s="78">
        <f t="shared" si="1023"/>
        <v>100</v>
      </c>
    </row>
    <row r="2033" spans="1:15" ht="47.25" x14ac:dyDescent="0.25">
      <c r="A2033" s="33" t="s">
        <v>178</v>
      </c>
      <c r="B2033" s="33" t="s">
        <v>1411</v>
      </c>
      <c r="C2033" s="33" t="s">
        <v>405</v>
      </c>
      <c r="D2033" s="33" t="s">
        <v>14</v>
      </c>
      <c r="E2033" s="34" t="s">
        <v>555</v>
      </c>
      <c r="F2033" s="35"/>
      <c r="G2033" s="35">
        <v>670</v>
      </c>
      <c r="H2033" s="35">
        <v>0</v>
      </c>
      <c r="I2033" s="63">
        <v>0</v>
      </c>
      <c r="J2033" s="63">
        <v>0</v>
      </c>
      <c r="K2033" s="35">
        <v>0</v>
      </c>
      <c r="L2033" s="35">
        <v>0</v>
      </c>
      <c r="M2033" s="35">
        <v>670</v>
      </c>
      <c r="N2033" s="78">
        <f t="shared" si="1023"/>
        <v>100</v>
      </c>
    </row>
    <row r="2034" spans="1:15" x14ac:dyDescent="0.25">
      <c r="A2034" s="33" t="s">
        <v>178</v>
      </c>
      <c r="B2034" s="33" t="s">
        <v>1411</v>
      </c>
      <c r="C2034" s="33" t="s">
        <v>405</v>
      </c>
      <c r="D2034" s="33" t="s">
        <v>1113</v>
      </c>
      <c r="E2034" s="34" t="s">
        <v>558</v>
      </c>
      <c r="F2034" s="35">
        <f t="shared" ref="F2034:M2034" si="1044">F2035</f>
        <v>99.796000000000006</v>
      </c>
      <c r="G2034" s="35">
        <f t="shared" si="1044"/>
        <v>2185.4376099999999</v>
      </c>
      <c r="H2034" s="35">
        <f t="shared" si="1044"/>
        <v>3123.5236100000002</v>
      </c>
      <c r="I2034" s="63">
        <f t="shared" si="1044"/>
        <v>0</v>
      </c>
      <c r="J2034" s="63">
        <f t="shared" si="1044"/>
        <v>0</v>
      </c>
      <c r="K2034" s="35">
        <f t="shared" si="1044"/>
        <v>0</v>
      </c>
      <c r="L2034" s="35">
        <f t="shared" si="1044"/>
        <v>0</v>
      </c>
      <c r="M2034" s="35">
        <f t="shared" si="1044"/>
        <v>2185.4376099999999</v>
      </c>
      <c r="N2034" s="78">
        <f t="shared" si="1023"/>
        <v>100</v>
      </c>
    </row>
    <row r="2035" spans="1:15" ht="63" x14ac:dyDescent="0.25">
      <c r="A2035" s="33" t="s">
        <v>178</v>
      </c>
      <c r="B2035" s="33" t="s">
        <v>1411</v>
      </c>
      <c r="C2035" s="33" t="s">
        <v>405</v>
      </c>
      <c r="D2035" s="33" t="s">
        <v>137</v>
      </c>
      <c r="E2035" s="34" t="s">
        <v>559</v>
      </c>
      <c r="F2035" s="35">
        <v>99.796000000000006</v>
      </c>
      <c r="G2035" s="35">
        <v>2185.4376099999999</v>
      </c>
      <c r="H2035" s="35">
        <v>3123.5236100000002</v>
      </c>
      <c r="I2035" s="63">
        <v>0</v>
      </c>
      <c r="J2035" s="63">
        <v>0</v>
      </c>
      <c r="K2035" s="35">
        <v>0</v>
      </c>
      <c r="L2035" s="35">
        <v>0</v>
      </c>
      <c r="M2035" s="35">
        <v>2185.4376099999999</v>
      </c>
      <c r="N2035" s="78">
        <f t="shared" si="1023"/>
        <v>100</v>
      </c>
    </row>
    <row r="2036" spans="1:15" s="32" customFormat="1" ht="18" customHeight="1" x14ac:dyDescent="0.25">
      <c r="A2036" s="29" t="s">
        <v>178</v>
      </c>
      <c r="B2036" s="29" t="s">
        <v>1391</v>
      </c>
      <c r="C2036" s="29"/>
      <c r="D2036" s="29"/>
      <c r="E2036" s="30" t="s">
        <v>521</v>
      </c>
      <c r="F2036" s="31">
        <f>F2037+F2046+F2051+F2063+F2069</f>
        <v>196</v>
      </c>
      <c r="G2036" s="31">
        <f>G2037+G2046+G2051+G2063+G2069</f>
        <v>242.5</v>
      </c>
      <c r="H2036" s="31">
        <f t="shared" ref="H2036:M2036" si="1045">H2037+H2046+H2051+H2063+H2069</f>
        <v>146.5</v>
      </c>
      <c r="I2036" s="62">
        <f t="shared" si="1045"/>
        <v>0</v>
      </c>
      <c r="J2036" s="62">
        <f t="shared" si="1045"/>
        <v>0</v>
      </c>
      <c r="K2036" s="31">
        <f t="shared" si="1045"/>
        <v>0</v>
      </c>
      <c r="L2036" s="31">
        <f t="shared" si="1045"/>
        <v>0</v>
      </c>
      <c r="M2036" s="31">
        <f t="shared" si="1045"/>
        <v>142.5</v>
      </c>
      <c r="N2036" s="79">
        <f t="shared" si="1023"/>
        <v>58.762886597938149</v>
      </c>
    </row>
    <row r="2037" spans="1:15" ht="31.5" hidden="1" x14ac:dyDescent="0.25">
      <c r="A2037" s="33" t="s">
        <v>178</v>
      </c>
      <c r="B2037" s="33" t="s">
        <v>1391</v>
      </c>
      <c r="C2037" s="33" t="s">
        <v>152</v>
      </c>
      <c r="D2037" s="33"/>
      <c r="E2037" s="34" t="s">
        <v>672</v>
      </c>
      <c r="F2037" s="35">
        <f t="shared" ref="F2037:M2038" si="1046">F2038</f>
        <v>0</v>
      </c>
      <c r="G2037" s="35">
        <f t="shared" si="1046"/>
        <v>0</v>
      </c>
      <c r="H2037" s="35">
        <f t="shared" si="1046"/>
        <v>0</v>
      </c>
      <c r="I2037" s="63">
        <f t="shared" si="1046"/>
        <v>0</v>
      </c>
      <c r="J2037" s="63">
        <f t="shared" si="1046"/>
        <v>0</v>
      </c>
      <c r="K2037" s="35">
        <f t="shared" si="1046"/>
        <v>0</v>
      </c>
      <c r="L2037" s="35">
        <f t="shared" si="1046"/>
        <v>0</v>
      </c>
      <c r="M2037" s="35">
        <f t="shared" si="1046"/>
        <v>0</v>
      </c>
      <c r="N2037" s="78">
        <v>0</v>
      </c>
      <c r="O2037" s="22">
        <v>1</v>
      </c>
    </row>
    <row r="2038" spans="1:15" hidden="1" x14ac:dyDescent="0.25">
      <c r="A2038" s="33" t="s">
        <v>178</v>
      </c>
      <c r="B2038" s="33" t="s">
        <v>1391</v>
      </c>
      <c r="C2038" s="33" t="s">
        <v>154</v>
      </c>
      <c r="D2038" s="33"/>
      <c r="E2038" s="34" t="s">
        <v>681</v>
      </c>
      <c r="F2038" s="35">
        <f t="shared" si="1046"/>
        <v>0</v>
      </c>
      <c r="G2038" s="35">
        <f t="shared" si="1046"/>
        <v>0</v>
      </c>
      <c r="H2038" s="35">
        <f t="shared" si="1046"/>
        <v>0</v>
      </c>
      <c r="I2038" s="63">
        <f t="shared" si="1046"/>
        <v>0</v>
      </c>
      <c r="J2038" s="63">
        <f t="shared" si="1046"/>
        <v>0</v>
      </c>
      <c r="K2038" s="35">
        <f t="shared" si="1046"/>
        <v>0</v>
      </c>
      <c r="L2038" s="35">
        <f t="shared" si="1046"/>
        <v>0</v>
      </c>
      <c r="M2038" s="35">
        <f t="shared" si="1046"/>
        <v>0</v>
      </c>
      <c r="N2038" s="78">
        <v>0</v>
      </c>
      <c r="O2038" s="22">
        <v>1</v>
      </c>
    </row>
    <row r="2039" spans="1:15" ht="47.25" hidden="1" x14ac:dyDescent="0.25">
      <c r="A2039" s="33" t="s">
        <v>178</v>
      </c>
      <c r="B2039" s="33" t="s">
        <v>1391</v>
      </c>
      <c r="C2039" s="33" t="s">
        <v>153</v>
      </c>
      <c r="D2039" s="33"/>
      <c r="E2039" s="34" t="s">
        <v>684</v>
      </c>
      <c r="F2039" s="35">
        <f>F2040+F2043</f>
        <v>0</v>
      </c>
      <c r="G2039" s="35">
        <f>G2040+G2043</f>
        <v>0</v>
      </c>
      <c r="H2039" s="35">
        <f t="shared" ref="H2039:M2039" si="1047">H2040+H2043</f>
        <v>0</v>
      </c>
      <c r="I2039" s="63">
        <f t="shared" si="1047"/>
        <v>0</v>
      </c>
      <c r="J2039" s="63">
        <f t="shared" si="1047"/>
        <v>0</v>
      </c>
      <c r="K2039" s="35">
        <f t="shared" si="1047"/>
        <v>0</v>
      </c>
      <c r="L2039" s="35">
        <f t="shared" si="1047"/>
        <v>0</v>
      </c>
      <c r="M2039" s="35">
        <f t="shared" si="1047"/>
        <v>0</v>
      </c>
      <c r="N2039" s="78">
        <v>0</v>
      </c>
      <c r="O2039" s="22">
        <v>1</v>
      </c>
    </row>
    <row r="2040" spans="1:15" ht="47.25" hidden="1" x14ac:dyDescent="0.25">
      <c r="A2040" s="33" t="s">
        <v>178</v>
      </c>
      <c r="B2040" s="33" t="s">
        <v>1391</v>
      </c>
      <c r="C2040" s="33" t="s">
        <v>147</v>
      </c>
      <c r="D2040" s="33"/>
      <c r="E2040" s="34" t="s">
        <v>685</v>
      </c>
      <c r="F2040" s="35">
        <f t="shared" ref="F2040:M2041" si="1048">F2041</f>
        <v>0</v>
      </c>
      <c r="G2040" s="35">
        <f t="shared" si="1048"/>
        <v>0</v>
      </c>
      <c r="H2040" s="35">
        <f t="shared" si="1048"/>
        <v>0</v>
      </c>
      <c r="I2040" s="63">
        <f t="shared" si="1048"/>
        <v>0</v>
      </c>
      <c r="J2040" s="63">
        <f t="shared" si="1048"/>
        <v>0</v>
      </c>
      <c r="K2040" s="35">
        <f t="shared" si="1048"/>
        <v>0</v>
      </c>
      <c r="L2040" s="35">
        <f t="shared" si="1048"/>
        <v>0</v>
      </c>
      <c r="M2040" s="35">
        <f t="shared" si="1048"/>
        <v>0</v>
      </c>
      <c r="N2040" s="78">
        <v>0</v>
      </c>
      <c r="O2040" s="22">
        <v>1</v>
      </c>
    </row>
    <row r="2041" spans="1:15" ht="31.5" hidden="1" x14ac:dyDescent="0.25">
      <c r="A2041" s="33" t="s">
        <v>178</v>
      </c>
      <c r="B2041" s="33" t="s">
        <v>1391</v>
      </c>
      <c r="C2041" s="33" t="s">
        <v>147</v>
      </c>
      <c r="D2041" s="33" t="s">
        <v>1111</v>
      </c>
      <c r="E2041" s="34" t="s">
        <v>542</v>
      </c>
      <c r="F2041" s="35">
        <f t="shared" si="1048"/>
        <v>0</v>
      </c>
      <c r="G2041" s="35">
        <f t="shared" si="1048"/>
        <v>0</v>
      </c>
      <c r="H2041" s="35">
        <f t="shared" si="1048"/>
        <v>0</v>
      </c>
      <c r="I2041" s="63">
        <f t="shared" si="1048"/>
        <v>0</v>
      </c>
      <c r="J2041" s="63">
        <f t="shared" si="1048"/>
        <v>0</v>
      </c>
      <c r="K2041" s="35">
        <f t="shared" si="1048"/>
        <v>0</v>
      </c>
      <c r="L2041" s="35">
        <f t="shared" si="1048"/>
        <v>0</v>
      </c>
      <c r="M2041" s="35">
        <f t="shared" si="1048"/>
        <v>0</v>
      </c>
      <c r="N2041" s="78">
        <v>0</v>
      </c>
      <c r="O2041" s="22">
        <v>1</v>
      </c>
    </row>
    <row r="2042" spans="1:15" ht="31.5" hidden="1" x14ac:dyDescent="0.25">
      <c r="A2042" s="33" t="s">
        <v>178</v>
      </c>
      <c r="B2042" s="33" t="s">
        <v>1391</v>
      </c>
      <c r="C2042" s="33" t="s">
        <v>147</v>
      </c>
      <c r="D2042" s="33" t="s">
        <v>1112</v>
      </c>
      <c r="E2042" s="34" t="s">
        <v>543</v>
      </c>
      <c r="F2042" s="35">
        <f>941.7-941.7</f>
        <v>0</v>
      </c>
      <c r="G2042" s="35">
        <v>0</v>
      </c>
      <c r="H2042" s="35">
        <v>0</v>
      </c>
      <c r="I2042" s="63">
        <v>0</v>
      </c>
      <c r="J2042" s="63">
        <v>0</v>
      </c>
      <c r="K2042" s="35">
        <v>0</v>
      </c>
      <c r="L2042" s="35">
        <v>0</v>
      </c>
      <c r="M2042" s="35">
        <v>0</v>
      </c>
      <c r="N2042" s="78">
        <v>0</v>
      </c>
      <c r="O2042" s="22">
        <v>1</v>
      </c>
    </row>
    <row r="2043" spans="1:15" ht="31.5" hidden="1" x14ac:dyDescent="0.25">
      <c r="A2043" s="33" t="s">
        <v>178</v>
      </c>
      <c r="B2043" s="33" t="s">
        <v>1391</v>
      </c>
      <c r="C2043" s="33" t="s">
        <v>148</v>
      </c>
      <c r="D2043" s="33"/>
      <c r="E2043" s="34" t="s">
        <v>687</v>
      </c>
      <c r="F2043" s="35">
        <f t="shared" ref="F2043:M2044" si="1049">F2044</f>
        <v>0</v>
      </c>
      <c r="G2043" s="35">
        <f t="shared" si="1049"/>
        <v>0</v>
      </c>
      <c r="H2043" s="35">
        <f t="shared" si="1049"/>
        <v>0</v>
      </c>
      <c r="I2043" s="63">
        <f t="shared" si="1049"/>
        <v>0</v>
      </c>
      <c r="J2043" s="63">
        <f t="shared" si="1049"/>
        <v>0</v>
      </c>
      <c r="K2043" s="35">
        <f t="shared" si="1049"/>
        <v>0</v>
      </c>
      <c r="L2043" s="35">
        <f t="shared" si="1049"/>
        <v>0</v>
      </c>
      <c r="M2043" s="35">
        <f t="shared" si="1049"/>
        <v>0</v>
      </c>
      <c r="N2043" s="78">
        <v>0</v>
      </c>
      <c r="O2043" s="22">
        <v>1</v>
      </c>
    </row>
    <row r="2044" spans="1:15" ht="31.5" hidden="1" x14ac:dyDescent="0.25">
      <c r="A2044" s="33" t="s">
        <v>178</v>
      </c>
      <c r="B2044" s="33" t="s">
        <v>1391</v>
      </c>
      <c r="C2044" s="33" t="s">
        <v>148</v>
      </c>
      <c r="D2044" s="33" t="s">
        <v>1111</v>
      </c>
      <c r="E2044" s="34" t="s">
        <v>542</v>
      </c>
      <c r="F2044" s="35">
        <f t="shared" si="1049"/>
        <v>0</v>
      </c>
      <c r="G2044" s="35">
        <f t="shared" si="1049"/>
        <v>0</v>
      </c>
      <c r="H2044" s="35">
        <f t="shared" si="1049"/>
        <v>0</v>
      </c>
      <c r="I2044" s="63">
        <f t="shared" si="1049"/>
        <v>0</v>
      </c>
      <c r="J2044" s="63">
        <f t="shared" si="1049"/>
        <v>0</v>
      </c>
      <c r="K2044" s="35">
        <f t="shared" si="1049"/>
        <v>0</v>
      </c>
      <c r="L2044" s="35">
        <f t="shared" si="1049"/>
        <v>0</v>
      </c>
      <c r="M2044" s="35">
        <f t="shared" si="1049"/>
        <v>0</v>
      </c>
      <c r="N2044" s="78">
        <v>0</v>
      </c>
      <c r="O2044" s="22">
        <v>1</v>
      </c>
    </row>
    <row r="2045" spans="1:15" ht="31.5" hidden="1" x14ac:dyDescent="0.25">
      <c r="A2045" s="33" t="s">
        <v>178</v>
      </c>
      <c r="B2045" s="33" t="s">
        <v>1391</v>
      </c>
      <c r="C2045" s="33" t="s">
        <v>148</v>
      </c>
      <c r="D2045" s="33" t="s">
        <v>1112</v>
      </c>
      <c r="E2045" s="34" t="s">
        <v>543</v>
      </c>
      <c r="F2045" s="35">
        <f>278.9-278.9</f>
        <v>0</v>
      </c>
      <c r="G2045" s="35">
        <v>0</v>
      </c>
      <c r="H2045" s="35">
        <v>0</v>
      </c>
      <c r="I2045" s="63">
        <v>0</v>
      </c>
      <c r="J2045" s="63">
        <v>0</v>
      </c>
      <c r="K2045" s="35">
        <v>0</v>
      </c>
      <c r="L2045" s="35">
        <v>0</v>
      </c>
      <c r="M2045" s="35">
        <v>0</v>
      </c>
      <c r="N2045" s="78">
        <v>0</v>
      </c>
      <c r="O2045" s="22">
        <v>1</v>
      </c>
    </row>
    <row r="2046" spans="1:15" ht="31.5" x14ac:dyDescent="0.25">
      <c r="A2046" s="33" t="s">
        <v>178</v>
      </c>
      <c r="B2046" s="33" t="s">
        <v>1391</v>
      </c>
      <c r="C2046" s="33" t="s">
        <v>141</v>
      </c>
      <c r="D2046" s="33"/>
      <c r="E2046" s="34" t="s">
        <v>717</v>
      </c>
      <c r="F2046" s="35">
        <f t="shared" ref="F2046:M2049" si="1050">F2047</f>
        <v>40</v>
      </c>
      <c r="G2046" s="35">
        <f t="shared" si="1050"/>
        <v>40</v>
      </c>
      <c r="H2046" s="35">
        <f t="shared" si="1050"/>
        <v>0</v>
      </c>
      <c r="I2046" s="63">
        <f t="shared" si="1050"/>
        <v>0</v>
      </c>
      <c r="J2046" s="63">
        <f t="shared" si="1050"/>
        <v>0</v>
      </c>
      <c r="K2046" s="35">
        <f t="shared" si="1050"/>
        <v>0</v>
      </c>
      <c r="L2046" s="35">
        <f t="shared" si="1050"/>
        <v>0</v>
      </c>
      <c r="M2046" s="35">
        <f t="shared" si="1050"/>
        <v>40</v>
      </c>
      <c r="N2046" s="78">
        <f t="shared" si="1023"/>
        <v>100</v>
      </c>
    </row>
    <row r="2047" spans="1:15" ht="31.5" x14ac:dyDescent="0.25">
      <c r="A2047" s="33" t="s">
        <v>178</v>
      </c>
      <c r="B2047" s="33" t="s">
        <v>1391</v>
      </c>
      <c r="C2047" s="33" t="s">
        <v>142</v>
      </c>
      <c r="D2047" s="33"/>
      <c r="E2047" s="34" t="s">
        <v>718</v>
      </c>
      <c r="F2047" s="35">
        <f t="shared" si="1050"/>
        <v>40</v>
      </c>
      <c r="G2047" s="35">
        <f t="shared" si="1050"/>
        <v>40</v>
      </c>
      <c r="H2047" s="35">
        <f t="shared" si="1050"/>
        <v>0</v>
      </c>
      <c r="I2047" s="63">
        <f t="shared" si="1050"/>
        <v>0</v>
      </c>
      <c r="J2047" s="63">
        <f t="shared" si="1050"/>
        <v>0</v>
      </c>
      <c r="K2047" s="35">
        <f t="shared" si="1050"/>
        <v>0</v>
      </c>
      <c r="L2047" s="35">
        <f t="shared" si="1050"/>
        <v>0</v>
      </c>
      <c r="M2047" s="35">
        <f t="shared" si="1050"/>
        <v>40</v>
      </c>
      <c r="N2047" s="78">
        <f t="shared" si="1023"/>
        <v>100</v>
      </c>
    </row>
    <row r="2048" spans="1:15" ht="47.25" x14ac:dyDescent="0.25">
      <c r="A2048" s="33" t="s">
        <v>178</v>
      </c>
      <c r="B2048" s="33" t="s">
        <v>1391</v>
      </c>
      <c r="C2048" s="33" t="s">
        <v>149</v>
      </c>
      <c r="D2048" s="33"/>
      <c r="E2048" s="34" t="s">
        <v>732</v>
      </c>
      <c r="F2048" s="35">
        <f t="shared" si="1050"/>
        <v>40</v>
      </c>
      <c r="G2048" s="35">
        <f t="shared" si="1050"/>
        <v>40</v>
      </c>
      <c r="H2048" s="35">
        <f t="shared" si="1050"/>
        <v>0</v>
      </c>
      <c r="I2048" s="63">
        <f t="shared" si="1050"/>
        <v>0</v>
      </c>
      <c r="J2048" s="63">
        <f t="shared" si="1050"/>
        <v>0</v>
      </c>
      <c r="K2048" s="35">
        <f t="shared" si="1050"/>
        <v>0</v>
      </c>
      <c r="L2048" s="35">
        <f t="shared" si="1050"/>
        <v>0</v>
      </c>
      <c r="M2048" s="35">
        <f t="shared" si="1050"/>
        <v>40</v>
      </c>
      <c r="N2048" s="78">
        <f t="shared" si="1023"/>
        <v>100</v>
      </c>
    </row>
    <row r="2049" spans="1:15" ht="31.5" x14ac:dyDescent="0.25">
      <c r="A2049" s="33" t="s">
        <v>178</v>
      </c>
      <c r="B2049" s="33" t="s">
        <v>1391</v>
      </c>
      <c r="C2049" s="33" t="s">
        <v>149</v>
      </c>
      <c r="D2049" s="33" t="s">
        <v>1111</v>
      </c>
      <c r="E2049" s="34" t="s">
        <v>542</v>
      </c>
      <c r="F2049" s="35">
        <f t="shared" si="1050"/>
        <v>40</v>
      </c>
      <c r="G2049" s="35">
        <f t="shared" si="1050"/>
        <v>40</v>
      </c>
      <c r="H2049" s="35">
        <f t="shared" si="1050"/>
        <v>0</v>
      </c>
      <c r="I2049" s="63">
        <f t="shared" si="1050"/>
        <v>0</v>
      </c>
      <c r="J2049" s="63">
        <f t="shared" si="1050"/>
        <v>0</v>
      </c>
      <c r="K2049" s="35">
        <f t="shared" si="1050"/>
        <v>0</v>
      </c>
      <c r="L2049" s="35">
        <f t="shared" si="1050"/>
        <v>0</v>
      </c>
      <c r="M2049" s="35">
        <f t="shared" si="1050"/>
        <v>40</v>
      </c>
      <c r="N2049" s="78">
        <f t="shared" si="1023"/>
        <v>100</v>
      </c>
    </row>
    <row r="2050" spans="1:15" ht="31.5" x14ac:dyDescent="0.25">
      <c r="A2050" s="33" t="s">
        <v>178</v>
      </c>
      <c r="B2050" s="33" t="s">
        <v>1391</v>
      </c>
      <c r="C2050" s="33" t="s">
        <v>149</v>
      </c>
      <c r="D2050" s="33" t="s">
        <v>1112</v>
      </c>
      <c r="E2050" s="34" t="s">
        <v>543</v>
      </c>
      <c r="F2050" s="35">
        <f>228.7-188.7</f>
        <v>40</v>
      </c>
      <c r="G2050" s="35">
        <v>40</v>
      </c>
      <c r="H2050" s="35">
        <v>0</v>
      </c>
      <c r="I2050" s="63">
        <v>0</v>
      </c>
      <c r="J2050" s="63">
        <v>0</v>
      </c>
      <c r="K2050" s="35">
        <v>0</v>
      </c>
      <c r="L2050" s="35">
        <v>0</v>
      </c>
      <c r="M2050" s="35">
        <v>40</v>
      </c>
      <c r="N2050" s="78">
        <f t="shared" si="1023"/>
        <v>100</v>
      </c>
    </row>
    <row r="2051" spans="1:15" ht="31.5" x14ac:dyDescent="0.25">
      <c r="A2051" s="33" t="s">
        <v>178</v>
      </c>
      <c r="B2051" s="33" t="s">
        <v>1391</v>
      </c>
      <c r="C2051" s="33" t="s">
        <v>1152</v>
      </c>
      <c r="D2051" s="33"/>
      <c r="E2051" s="34" t="s">
        <v>1083</v>
      </c>
      <c r="F2051" s="35">
        <f>F2057+F2052</f>
        <v>100</v>
      </c>
      <c r="G2051" s="35">
        <f>G2057+G2052</f>
        <v>100</v>
      </c>
      <c r="H2051" s="35">
        <f t="shared" ref="H2051:M2051" si="1051">H2057+H2052</f>
        <v>100</v>
      </c>
      <c r="I2051" s="63">
        <f t="shared" si="1051"/>
        <v>0</v>
      </c>
      <c r="J2051" s="63">
        <f t="shared" si="1051"/>
        <v>0</v>
      </c>
      <c r="K2051" s="35">
        <f t="shared" si="1051"/>
        <v>0</v>
      </c>
      <c r="L2051" s="35">
        <f t="shared" si="1051"/>
        <v>0</v>
      </c>
      <c r="M2051" s="35">
        <f t="shared" si="1051"/>
        <v>0</v>
      </c>
      <c r="N2051" s="78">
        <f t="shared" si="1023"/>
        <v>0</v>
      </c>
    </row>
    <row r="2052" spans="1:15" ht="63" x14ac:dyDescent="0.25">
      <c r="A2052" s="33" t="s">
        <v>178</v>
      </c>
      <c r="B2052" s="33" t="s">
        <v>1391</v>
      </c>
      <c r="C2052" s="33" t="s">
        <v>1153</v>
      </c>
      <c r="D2052" s="33"/>
      <c r="E2052" s="34" t="s">
        <v>1238</v>
      </c>
      <c r="F2052" s="35">
        <f t="shared" ref="F2052:M2055" si="1052">F2053</f>
        <v>100</v>
      </c>
      <c r="G2052" s="35">
        <f t="shared" si="1052"/>
        <v>100</v>
      </c>
      <c r="H2052" s="35">
        <f t="shared" si="1052"/>
        <v>100</v>
      </c>
      <c r="I2052" s="63">
        <f t="shared" si="1052"/>
        <v>0</v>
      </c>
      <c r="J2052" s="63">
        <f t="shared" si="1052"/>
        <v>0</v>
      </c>
      <c r="K2052" s="35">
        <f t="shared" si="1052"/>
        <v>0</v>
      </c>
      <c r="L2052" s="35">
        <f t="shared" si="1052"/>
        <v>0</v>
      </c>
      <c r="M2052" s="35">
        <f t="shared" si="1052"/>
        <v>0</v>
      </c>
      <c r="N2052" s="78">
        <f t="shared" si="1023"/>
        <v>0</v>
      </c>
      <c r="O2052" s="22"/>
    </row>
    <row r="2053" spans="1:15" ht="31.5" x14ac:dyDescent="0.25">
      <c r="A2053" s="33" t="s">
        <v>178</v>
      </c>
      <c r="B2053" s="33" t="s">
        <v>1391</v>
      </c>
      <c r="C2053" s="33" t="s">
        <v>1154</v>
      </c>
      <c r="D2053" s="33"/>
      <c r="E2053" s="34" t="s">
        <v>1274</v>
      </c>
      <c r="F2053" s="35">
        <f t="shared" si="1052"/>
        <v>100</v>
      </c>
      <c r="G2053" s="35">
        <f t="shared" si="1052"/>
        <v>100</v>
      </c>
      <c r="H2053" s="35">
        <f t="shared" si="1052"/>
        <v>100</v>
      </c>
      <c r="I2053" s="63">
        <f t="shared" si="1052"/>
        <v>0</v>
      </c>
      <c r="J2053" s="63">
        <f t="shared" si="1052"/>
        <v>0</v>
      </c>
      <c r="K2053" s="35">
        <f t="shared" si="1052"/>
        <v>0</v>
      </c>
      <c r="L2053" s="35">
        <f t="shared" si="1052"/>
        <v>0</v>
      </c>
      <c r="M2053" s="35">
        <f t="shared" si="1052"/>
        <v>0</v>
      </c>
      <c r="N2053" s="78">
        <f t="shared" si="1023"/>
        <v>0</v>
      </c>
      <c r="O2053" s="22"/>
    </row>
    <row r="2054" spans="1:15" ht="47.25" x14ac:dyDescent="0.25">
      <c r="A2054" s="33" t="s">
        <v>178</v>
      </c>
      <c r="B2054" s="33" t="s">
        <v>1391</v>
      </c>
      <c r="C2054" s="33" t="s">
        <v>1799</v>
      </c>
      <c r="D2054" s="33"/>
      <c r="E2054" s="34" t="s">
        <v>1800</v>
      </c>
      <c r="F2054" s="35">
        <f t="shared" si="1052"/>
        <v>100</v>
      </c>
      <c r="G2054" s="35">
        <f t="shared" si="1052"/>
        <v>100</v>
      </c>
      <c r="H2054" s="35">
        <f t="shared" si="1052"/>
        <v>100</v>
      </c>
      <c r="I2054" s="63">
        <f t="shared" si="1052"/>
        <v>0</v>
      </c>
      <c r="J2054" s="63">
        <f t="shared" si="1052"/>
        <v>0</v>
      </c>
      <c r="K2054" s="35">
        <f t="shared" si="1052"/>
        <v>0</v>
      </c>
      <c r="L2054" s="35">
        <f t="shared" si="1052"/>
        <v>0</v>
      </c>
      <c r="M2054" s="35">
        <f t="shared" si="1052"/>
        <v>0</v>
      </c>
      <c r="N2054" s="78">
        <f t="shared" si="1023"/>
        <v>0</v>
      </c>
      <c r="O2054" s="22"/>
    </row>
    <row r="2055" spans="1:15" ht="31.5" x14ac:dyDescent="0.25">
      <c r="A2055" s="33" t="s">
        <v>178</v>
      </c>
      <c r="B2055" s="33" t="s">
        <v>1391</v>
      </c>
      <c r="C2055" s="33" t="s">
        <v>1799</v>
      </c>
      <c r="D2055" s="33" t="s">
        <v>1111</v>
      </c>
      <c r="E2055" s="34" t="s">
        <v>542</v>
      </c>
      <c r="F2055" s="35">
        <f t="shared" si="1052"/>
        <v>100</v>
      </c>
      <c r="G2055" s="35">
        <f t="shared" si="1052"/>
        <v>100</v>
      </c>
      <c r="H2055" s="35">
        <f t="shared" si="1052"/>
        <v>100</v>
      </c>
      <c r="I2055" s="63">
        <f t="shared" si="1052"/>
        <v>0</v>
      </c>
      <c r="J2055" s="63">
        <f t="shared" si="1052"/>
        <v>0</v>
      </c>
      <c r="K2055" s="35">
        <f t="shared" si="1052"/>
        <v>0</v>
      </c>
      <c r="L2055" s="35">
        <f t="shared" si="1052"/>
        <v>0</v>
      </c>
      <c r="M2055" s="35">
        <f t="shared" si="1052"/>
        <v>0</v>
      </c>
      <c r="N2055" s="78">
        <f t="shared" si="1023"/>
        <v>0</v>
      </c>
      <c r="O2055" s="22"/>
    </row>
    <row r="2056" spans="1:15" ht="31.5" x14ac:dyDescent="0.25">
      <c r="A2056" s="33" t="s">
        <v>178</v>
      </c>
      <c r="B2056" s="33" t="s">
        <v>1391</v>
      </c>
      <c r="C2056" s="33" t="s">
        <v>1799</v>
      </c>
      <c r="D2056" s="33" t="s">
        <v>1112</v>
      </c>
      <c r="E2056" s="34" t="s">
        <v>543</v>
      </c>
      <c r="F2056" s="35">
        <v>100</v>
      </c>
      <c r="G2056" s="35">
        <v>100</v>
      </c>
      <c r="H2056" s="35">
        <v>100</v>
      </c>
      <c r="I2056" s="63">
        <v>0</v>
      </c>
      <c r="J2056" s="63">
        <v>0</v>
      </c>
      <c r="K2056" s="35">
        <v>0</v>
      </c>
      <c r="L2056" s="35">
        <v>0</v>
      </c>
      <c r="M2056" s="35">
        <v>0</v>
      </c>
      <c r="N2056" s="78">
        <f t="shared" si="1023"/>
        <v>0</v>
      </c>
      <c r="O2056" s="22"/>
    </row>
    <row r="2057" spans="1:15" ht="31.5" hidden="1" x14ac:dyDescent="0.25">
      <c r="A2057" s="33" t="s">
        <v>178</v>
      </c>
      <c r="B2057" s="33" t="s">
        <v>1391</v>
      </c>
      <c r="C2057" s="33" t="s">
        <v>1162</v>
      </c>
      <c r="D2057" s="33"/>
      <c r="E2057" s="34" t="s">
        <v>1090</v>
      </c>
      <c r="F2057" s="35">
        <f t="shared" ref="F2057:M2059" si="1053">F2058</f>
        <v>0</v>
      </c>
      <c r="G2057" s="35">
        <f t="shared" si="1053"/>
        <v>0</v>
      </c>
      <c r="H2057" s="35">
        <f t="shared" si="1053"/>
        <v>0</v>
      </c>
      <c r="I2057" s="63">
        <f t="shared" si="1053"/>
        <v>0</v>
      </c>
      <c r="J2057" s="63">
        <f t="shared" si="1053"/>
        <v>0</v>
      </c>
      <c r="K2057" s="35">
        <f t="shared" si="1053"/>
        <v>0</v>
      </c>
      <c r="L2057" s="35">
        <f t="shared" si="1053"/>
        <v>0</v>
      </c>
      <c r="M2057" s="35">
        <f t="shared" si="1053"/>
        <v>0</v>
      </c>
      <c r="N2057" s="78">
        <v>0</v>
      </c>
      <c r="O2057" s="22">
        <v>1</v>
      </c>
    </row>
    <row r="2058" spans="1:15" ht="78.75" hidden="1" x14ac:dyDescent="0.25">
      <c r="A2058" s="33" t="s">
        <v>178</v>
      </c>
      <c r="B2058" s="33" t="s">
        <v>1391</v>
      </c>
      <c r="C2058" s="33" t="s">
        <v>150</v>
      </c>
      <c r="D2058" s="33"/>
      <c r="E2058" s="34" t="s">
        <v>1092</v>
      </c>
      <c r="F2058" s="35">
        <f t="shared" si="1053"/>
        <v>0</v>
      </c>
      <c r="G2058" s="35">
        <f>G2059+G2061</f>
        <v>0</v>
      </c>
      <c r="H2058" s="35">
        <f t="shared" ref="H2058:M2058" si="1054">H2059+H2061</f>
        <v>0</v>
      </c>
      <c r="I2058" s="63">
        <f t="shared" si="1054"/>
        <v>0</v>
      </c>
      <c r="J2058" s="63">
        <f t="shared" si="1054"/>
        <v>0</v>
      </c>
      <c r="K2058" s="35">
        <f t="shared" si="1054"/>
        <v>0</v>
      </c>
      <c r="L2058" s="35">
        <f t="shared" si="1054"/>
        <v>0</v>
      </c>
      <c r="M2058" s="35">
        <f t="shared" si="1054"/>
        <v>0</v>
      </c>
      <c r="N2058" s="78">
        <v>0</v>
      </c>
      <c r="O2058" s="22">
        <v>1</v>
      </c>
    </row>
    <row r="2059" spans="1:15" ht="31.5" hidden="1" x14ac:dyDescent="0.25">
      <c r="A2059" s="33" t="s">
        <v>178</v>
      </c>
      <c r="B2059" s="33" t="s">
        <v>1391</v>
      </c>
      <c r="C2059" s="33" t="s">
        <v>150</v>
      </c>
      <c r="D2059" s="33" t="s">
        <v>1111</v>
      </c>
      <c r="E2059" s="34" t="s">
        <v>542</v>
      </c>
      <c r="F2059" s="35">
        <f t="shared" si="1053"/>
        <v>0</v>
      </c>
      <c r="G2059" s="35">
        <f t="shared" si="1053"/>
        <v>0</v>
      </c>
      <c r="H2059" s="35">
        <f t="shared" si="1053"/>
        <v>0</v>
      </c>
      <c r="I2059" s="63">
        <f t="shared" si="1053"/>
        <v>0</v>
      </c>
      <c r="J2059" s="63">
        <f t="shared" si="1053"/>
        <v>0</v>
      </c>
      <c r="K2059" s="35">
        <f t="shared" si="1053"/>
        <v>0</v>
      </c>
      <c r="L2059" s="35">
        <f t="shared" si="1053"/>
        <v>0</v>
      </c>
      <c r="M2059" s="35">
        <f t="shared" si="1053"/>
        <v>0</v>
      </c>
      <c r="N2059" s="78">
        <v>0</v>
      </c>
      <c r="O2059" s="22">
        <v>1</v>
      </c>
    </row>
    <row r="2060" spans="1:15" ht="31.5" hidden="1" x14ac:dyDescent="0.25">
      <c r="A2060" s="33" t="s">
        <v>178</v>
      </c>
      <c r="B2060" s="33" t="s">
        <v>1391</v>
      </c>
      <c r="C2060" s="33" t="s">
        <v>150</v>
      </c>
      <c r="D2060" s="33" t="s">
        <v>1112</v>
      </c>
      <c r="E2060" s="34" t="s">
        <v>543</v>
      </c>
      <c r="F2060" s="35">
        <f>514.1-100-312.5-101.6</f>
        <v>0</v>
      </c>
      <c r="G2060" s="35">
        <v>0</v>
      </c>
      <c r="H2060" s="35">
        <v>0</v>
      </c>
      <c r="I2060" s="63">
        <v>0</v>
      </c>
      <c r="J2060" s="63">
        <v>0</v>
      </c>
      <c r="K2060" s="35">
        <v>0</v>
      </c>
      <c r="L2060" s="35">
        <v>0</v>
      </c>
      <c r="M2060" s="35">
        <v>0</v>
      </c>
      <c r="N2060" s="78">
        <v>0</v>
      </c>
      <c r="O2060" s="22">
        <v>1</v>
      </c>
    </row>
    <row r="2061" spans="1:15" hidden="1" x14ac:dyDescent="0.25">
      <c r="A2061" s="33" t="s">
        <v>178</v>
      </c>
      <c r="B2061" s="33" t="s">
        <v>1391</v>
      </c>
      <c r="C2061" s="33" t="s">
        <v>150</v>
      </c>
      <c r="D2061" s="33" t="s">
        <v>1113</v>
      </c>
      <c r="E2061" s="34" t="s">
        <v>558</v>
      </c>
      <c r="F2061" s="35">
        <v>0</v>
      </c>
      <c r="G2061" s="35">
        <f>G2062</f>
        <v>0</v>
      </c>
      <c r="H2061" s="35">
        <f t="shared" ref="H2061:M2061" si="1055">H2062</f>
        <v>0</v>
      </c>
      <c r="I2061" s="63">
        <f t="shared" si="1055"/>
        <v>0</v>
      </c>
      <c r="J2061" s="63">
        <f t="shared" si="1055"/>
        <v>0</v>
      </c>
      <c r="K2061" s="35">
        <f t="shared" si="1055"/>
        <v>0</v>
      </c>
      <c r="L2061" s="35">
        <f t="shared" si="1055"/>
        <v>0</v>
      </c>
      <c r="M2061" s="35">
        <f t="shared" si="1055"/>
        <v>0</v>
      </c>
      <c r="N2061" s="78">
        <v>0</v>
      </c>
      <c r="O2061" s="22">
        <v>1</v>
      </c>
    </row>
    <row r="2062" spans="1:15" hidden="1" x14ac:dyDescent="0.25">
      <c r="A2062" s="33" t="s">
        <v>178</v>
      </c>
      <c r="B2062" s="33" t="s">
        <v>1391</v>
      </c>
      <c r="C2062" s="33" t="s">
        <v>150</v>
      </c>
      <c r="D2062" s="33" t="s">
        <v>1114</v>
      </c>
      <c r="E2062" s="34" t="s">
        <v>560</v>
      </c>
      <c r="F2062" s="35">
        <v>0</v>
      </c>
      <c r="G2062" s="35">
        <v>0</v>
      </c>
      <c r="H2062" s="35">
        <v>0</v>
      </c>
      <c r="I2062" s="63">
        <v>0</v>
      </c>
      <c r="J2062" s="63">
        <v>0</v>
      </c>
      <c r="K2062" s="35">
        <v>0</v>
      </c>
      <c r="L2062" s="35">
        <v>0</v>
      </c>
      <c r="M2062" s="35">
        <v>0</v>
      </c>
      <c r="N2062" s="78">
        <v>0</v>
      </c>
      <c r="O2062" s="22">
        <v>1</v>
      </c>
    </row>
    <row r="2063" spans="1:15" ht="31.5" x14ac:dyDescent="0.25">
      <c r="A2063" s="33" t="s">
        <v>178</v>
      </c>
      <c r="B2063" s="33" t="s">
        <v>1391</v>
      </c>
      <c r="C2063" s="33" t="s">
        <v>155</v>
      </c>
      <c r="D2063" s="33"/>
      <c r="E2063" s="34" t="s">
        <v>1099</v>
      </c>
      <c r="F2063" s="35">
        <f t="shared" ref="F2063:M2067" si="1056">F2064</f>
        <v>56</v>
      </c>
      <c r="G2063" s="35">
        <f t="shared" si="1056"/>
        <v>56</v>
      </c>
      <c r="H2063" s="35">
        <f t="shared" si="1056"/>
        <v>0</v>
      </c>
      <c r="I2063" s="63">
        <f t="shared" si="1056"/>
        <v>0</v>
      </c>
      <c r="J2063" s="63">
        <f t="shared" si="1056"/>
        <v>0</v>
      </c>
      <c r="K2063" s="35">
        <f t="shared" si="1056"/>
        <v>0</v>
      </c>
      <c r="L2063" s="35">
        <f t="shared" si="1056"/>
        <v>0</v>
      </c>
      <c r="M2063" s="35">
        <f t="shared" si="1056"/>
        <v>56</v>
      </c>
      <c r="N2063" s="78">
        <f t="shared" ref="N2063:N2121" si="1057">M2063/G2063*100</f>
        <v>100</v>
      </c>
    </row>
    <row r="2064" spans="1:15" ht="47.25" x14ac:dyDescent="0.25">
      <c r="A2064" s="33" t="s">
        <v>178</v>
      </c>
      <c r="B2064" s="33" t="s">
        <v>1391</v>
      </c>
      <c r="C2064" s="33" t="s">
        <v>156</v>
      </c>
      <c r="D2064" s="33"/>
      <c r="E2064" s="34" t="s">
        <v>1100</v>
      </c>
      <c r="F2064" s="35">
        <f t="shared" si="1056"/>
        <v>56</v>
      </c>
      <c r="G2064" s="35">
        <f t="shared" si="1056"/>
        <v>56</v>
      </c>
      <c r="H2064" s="35">
        <f t="shared" si="1056"/>
        <v>0</v>
      </c>
      <c r="I2064" s="63">
        <f t="shared" si="1056"/>
        <v>0</v>
      </c>
      <c r="J2064" s="63">
        <f t="shared" si="1056"/>
        <v>0</v>
      </c>
      <c r="K2064" s="35">
        <f t="shared" si="1056"/>
        <v>0</v>
      </c>
      <c r="L2064" s="35">
        <f t="shared" si="1056"/>
        <v>0</v>
      </c>
      <c r="M2064" s="35">
        <f t="shared" si="1056"/>
        <v>56</v>
      </c>
      <c r="N2064" s="78">
        <f t="shared" si="1057"/>
        <v>100</v>
      </c>
    </row>
    <row r="2065" spans="1:14" ht="31.5" x14ac:dyDescent="0.25">
      <c r="A2065" s="33" t="s">
        <v>178</v>
      </c>
      <c r="B2065" s="33" t="s">
        <v>1391</v>
      </c>
      <c r="C2065" s="33" t="s">
        <v>157</v>
      </c>
      <c r="D2065" s="33"/>
      <c r="E2065" s="34" t="s">
        <v>1877</v>
      </c>
      <c r="F2065" s="35">
        <f t="shared" si="1056"/>
        <v>56</v>
      </c>
      <c r="G2065" s="35">
        <f t="shared" si="1056"/>
        <v>56</v>
      </c>
      <c r="H2065" s="35">
        <f t="shared" si="1056"/>
        <v>0</v>
      </c>
      <c r="I2065" s="63">
        <f t="shared" si="1056"/>
        <v>0</v>
      </c>
      <c r="J2065" s="63">
        <f t="shared" si="1056"/>
        <v>0</v>
      </c>
      <c r="K2065" s="35">
        <f t="shared" si="1056"/>
        <v>0</v>
      </c>
      <c r="L2065" s="35">
        <f t="shared" si="1056"/>
        <v>0</v>
      </c>
      <c r="M2065" s="35">
        <f t="shared" si="1056"/>
        <v>56</v>
      </c>
      <c r="N2065" s="78">
        <f t="shared" si="1057"/>
        <v>100</v>
      </c>
    </row>
    <row r="2066" spans="1:14" ht="31.5" x14ac:dyDescent="0.25">
      <c r="A2066" s="33" t="s">
        <v>178</v>
      </c>
      <c r="B2066" s="33" t="s">
        <v>1391</v>
      </c>
      <c r="C2066" s="33" t="s">
        <v>151</v>
      </c>
      <c r="D2066" s="33"/>
      <c r="E2066" s="34" t="s">
        <v>1879</v>
      </c>
      <c r="F2066" s="35">
        <f t="shared" si="1056"/>
        <v>56</v>
      </c>
      <c r="G2066" s="35">
        <f t="shared" si="1056"/>
        <v>56</v>
      </c>
      <c r="H2066" s="35">
        <f t="shared" si="1056"/>
        <v>0</v>
      </c>
      <c r="I2066" s="63">
        <f t="shared" si="1056"/>
        <v>0</v>
      </c>
      <c r="J2066" s="63">
        <f t="shared" si="1056"/>
        <v>0</v>
      </c>
      <c r="K2066" s="35">
        <f t="shared" si="1056"/>
        <v>0</v>
      </c>
      <c r="L2066" s="35">
        <f t="shared" si="1056"/>
        <v>0</v>
      </c>
      <c r="M2066" s="35">
        <f t="shared" si="1056"/>
        <v>56</v>
      </c>
      <c r="N2066" s="78">
        <f t="shared" si="1057"/>
        <v>100</v>
      </c>
    </row>
    <row r="2067" spans="1:14" ht="31.5" x14ac:dyDescent="0.25">
      <c r="A2067" s="33" t="s">
        <v>178</v>
      </c>
      <c r="B2067" s="33" t="s">
        <v>1391</v>
      </c>
      <c r="C2067" s="33" t="s">
        <v>151</v>
      </c>
      <c r="D2067" s="33" t="s">
        <v>1111</v>
      </c>
      <c r="E2067" s="34" t="s">
        <v>542</v>
      </c>
      <c r="F2067" s="35">
        <f t="shared" si="1056"/>
        <v>56</v>
      </c>
      <c r="G2067" s="35">
        <f t="shared" si="1056"/>
        <v>56</v>
      </c>
      <c r="H2067" s="35">
        <f t="shared" si="1056"/>
        <v>0</v>
      </c>
      <c r="I2067" s="63">
        <f t="shared" si="1056"/>
        <v>0</v>
      </c>
      <c r="J2067" s="63">
        <f t="shared" si="1056"/>
        <v>0</v>
      </c>
      <c r="K2067" s="35">
        <f t="shared" si="1056"/>
        <v>0</v>
      </c>
      <c r="L2067" s="35">
        <f t="shared" si="1056"/>
        <v>0</v>
      </c>
      <c r="M2067" s="35">
        <f t="shared" si="1056"/>
        <v>56</v>
      </c>
      <c r="N2067" s="78">
        <f t="shared" si="1057"/>
        <v>100</v>
      </c>
    </row>
    <row r="2068" spans="1:14" ht="31.5" x14ac:dyDescent="0.25">
      <c r="A2068" s="33" t="s">
        <v>178</v>
      </c>
      <c r="B2068" s="33" t="s">
        <v>1391</v>
      </c>
      <c r="C2068" s="33" t="s">
        <v>151</v>
      </c>
      <c r="D2068" s="33" t="s">
        <v>1112</v>
      </c>
      <c r="E2068" s="34" t="s">
        <v>543</v>
      </c>
      <c r="F2068" s="35">
        <v>56</v>
      </c>
      <c r="G2068" s="35">
        <v>56</v>
      </c>
      <c r="H2068" s="35">
        <v>0</v>
      </c>
      <c r="I2068" s="63">
        <v>0</v>
      </c>
      <c r="J2068" s="63">
        <v>0</v>
      </c>
      <c r="K2068" s="35">
        <v>0</v>
      </c>
      <c r="L2068" s="35">
        <v>0</v>
      </c>
      <c r="M2068" s="35">
        <v>56</v>
      </c>
      <c r="N2068" s="78">
        <f t="shared" si="1057"/>
        <v>100</v>
      </c>
    </row>
    <row r="2069" spans="1:14" ht="47.25" x14ac:dyDescent="0.25">
      <c r="A2069" s="33" t="s">
        <v>178</v>
      </c>
      <c r="B2069" s="33" t="s">
        <v>1391</v>
      </c>
      <c r="C2069" s="33" t="s">
        <v>1139</v>
      </c>
      <c r="D2069" s="33"/>
      <c r="E2069" s="34" t="s">
        <v>1211</v>
      </c>
      <c r="F2069" s="35">
        <f>F2070</f>
        <v>0</v>
      </c>
      <c r="G2069" s="35">
        <f t="shared" ref="G2069:G2072" si="1058">G2070</f>
        <v>46.5</v>
      </c>
      <c r="H2069" s="35">
        <f t="shared" ref="H2069:M2072" si="1059">H2070</f>
        <v>46.5</v>
      </c>
      <c r="I2069" s="63">
        <f t="shared" si="1059"/>
        <v>0</v>
      </c>
      <c r="J2069" s="63">
        <f t="shared" si="1059"/>
        <v>0</v>
      </c>
      <c r="K2069" s="35">
        <f t="shared" si="1059"/>
        <v>0</v>
      </c>
      <c r="L2069" s="35">
        <f t="shared" si="1059"/>
        <v>0</v>
      </c>
      <c r="M2069" s="35">
        <f t="shared" si="1059"/>
        <v>46.5</v>
      </c>
      <c r="N2069" s="78">
        <f t="shared" si="1057"/>
        <v>100</v>
      </c>
    </row>
    <row r="2070" spans="1:14" ht="31.5" x14ac:dyDescent="0.25">
      <c r="A2070" s="33" t="s">
        <v>178</v>
      </c>
      <c r="B2070" s="33" t="s">
        <v>1391</v>
      </c>
      <c r="C2070" s="33" t="s">
        <v>1146</v>
      </c>
      <c r="D2070" s="33"/>
      <c r="E2070" s="34" t="s">
        <v>1212</v>
      </c>
      <c r="F2070" s="35">
        <f>F2071</f>
        <v>0</v>
      </c>
      <c r="G2070" s="35">
        <f t="shared" si="1058"/>
        <v>46.5</v>
      </c>
      <c r="H2070" s="35">
        <f t="shared" si="1059"/>
        <v>46.5</v>
      </c>
      <c r="I2070" s="63">
        <f t="shared" si="1059"/>
        <v>0</v>
      </c>
      <c r="J2070" s="63">
        <f t="shared" si="1059"/>
        <v>0</v>
      </c>
      <c r="K2070" s="35">
        <f t="shared" si="1059"/>
        <v>0</v>
      </c>
      <c r="L2070" s="35">
        <f t="shared" si="1059"/>
        <v>0</v>
      </c>
      <c r="M2070" s="35">
        <f t="shared" si="1059"/>
        <v>46.5</v>
      </c>
      <c r="N2070" s="78">
        <f t="shared" si="1057"/>
        <v>100</v>
      </c>
    </row>
    <row r="2071" spans="1:14" ht="31.5" x14ac:dyDescent="0.25">
      <c r="A2071" s="33" t="s">
        <v>178</v>
      </c>
      <c r="B2071" s="33" t="s">
        <v>1391</v>
      </c>
      <c r="C2071" s="33" t="s">
        <v>1147</v>
      </c>
      <c r="D2071" s="33"/>
      <c r="E2071" s="34" t="s">
        <v>1213</v>
      </c>
      <c r="F2071" s="35">
        <f>F2072</f>
        <v>0</v>
      </c>
      <c r="G2071" s="35">
        <f t="shared" si="1058"/>
        <v>46.5</v>
      </c>
      <c r="H2071" s="35">
        <f t="shared" si="1059"/>
        <v>46.5</v>
      </c>
      <c r="I2071" s="63">
        <f t="shared" si="1059"/>
        <v>0</v>
      </c>
      <c r="J2071" s="63">
        <f t="shared" si="1059"/>
        <v>0</v>
      </c>
      <c r="K2071" s="35">
        <f t="shared" si="1059"/>
        <v>0</v>
      </c>
      <c r="L2071" s="35">
        <f t="shared" si="1059"/>
        <v>0</v>
      </c>
      <c r="M2071" s="35">
        <f t="shared" si="1059"/>
        <v>46.5</v>
      </c>
      <c r="N2071" s="78">
        <f t="shared" si="1057"/>
        <v>100</v>
      </c>
    </row>
    <row r="2072" spans="1:14" x14ac:dyDescent="0.25">
      <c r="A2072" s="33" t="s">
        <v>178</v>
      </c>
      <c r="B2072" s="33" t="s">
        <v>1391</v>
      </c>
      <c r="C2072" s="33" t="s">
        <v>1147</v>
      </c>
      <c r="D2072" s="33" t="s">
        <v>1113</v>
      </c>
      <c r="E2072" s="34" t="s">
        <v>558</v>
      </c>
      <c r="F2072" s="35">
        <f>F2073</f>
        <v>0</v>
      </c>
      <c r="G2072" s="35">
        <f t="shared" si="1058"/>
        <v>46.5</v>
      </c>
      <c r="H2072" s="35">
        <f t="shared" si="1059"/>
        <v>46.5</v>
      </c>
      <c r="I2072" s="63">
        <f t="shared" si="1059"/>
        <v>0</v>
      </c>
      <c r="J2072" s="63">
        <f t="shared" si="1059"/>
        <v>0</v>
      </c>
      <c r="K2072" s="35">
        <f t="shared" si="1059"/>
        <v>0</v>
      </c>
      <c r="L2072" s="35">
        <f t="shared" si="1059"/>
        <v>0</v>
      </c>
      <c r="M2072" s="35">
        <f t="shared" si="1059"/>
        <v>46.5</v>
      </c>
      <c r="N2072" s="78">
        <f t="shared" si="1057"/>
        <v>100</v>
      </c>
    </row>
    <row r="2073" spans="1:14" x14ac:dyDescent="0.25">
      <c r="A2073" s="33" t="s">
        <v>178</v>
      </c>
      <c r="B2073" s="33" t="s">
        <v>1391</v>
      </c>
      <c r="C2073" s="33" t="s">
        <v>1147</v>
      </c>
      <c r="D2073" s="33" t="s">
        <v>1114</v>
      </c>
      <c r="E2073" s="34" t="s">
        <v>560</v>
      </c>
      <c r="F2073" s="35">
        <v>0</v>
      </c>
      <c r="G2073" s="35">
        <f>23.5+23</f>
        <v>46.5</v>
      </c>
      <c r="H2073" s="35">
        <v>46.5</v>
      </c>
      <c r="I2073" s="63">
        <v>0</v>
      </c>
      <c r="J2073" s="63">
        <v>0</v>
      </c>
      <c r="K2073" s="35">
        <v>0</v>
      </c>
      <c r="L2073" s="35">
        <v>0</v>
      </c>
      <c r="M2073" s="35">
        <v>46.5</v>
      </c>
      <c r="N2073" s="78">
        <f t="shared" si="1057"/>
        <v>100</v>
      </c>
    </row>
    <row r="2074" spans="1:14" s="22" customFormat="1" ht="18.75" customHeight="1" x14ac:dyDescent="0.25">
      <c r="A2074" s="25" t="s">
        <v>178</v>
      </c>
      <c r="B2074" s="25" t="s">
        <v>22</v>
      </c>
      <c r="C2074" s="25"/>
      <c r="D2074" s="25"/>
      <c r="E2074" s="26" t="s">
        <v>501</v>
      </c>
      <c r="F2074" s="27">
        <f>F2081+F2147+F2075</f>
        <v>82823.142999999982</v>
      </c>
      <c r="G2074" s="27">
        <f t="shared" ref="G2074" si="1060">G2081+G2147+G2075</f>
        <v>47315.502719999989</v>
      </c>
      <c r="H2074" s="27">
        <f t="shared" ref="H2074:M2074" si="1061">H2081+H2147+H2075</f>
        <v>33883.098359999996</v>
      </c>
      <c r="I2074" s="61">
        <f t="shared" si="1061"/>
        <v>835.82945000000007</v>
      </c>
      <c r="J2074" s="61">
        <f t="shared" si="1061"/>
        <v>765.98396000000002</v>
      </c>
      <c r="K2074" s="27">
        <f t="shared" si="1061"/>
        <v>0</v>
      </c>
      <c r="L2074" s="27">
        <f t="shared" si="1061"/>
        <v>0</v>
      </c>
      <c r="M2074" s="27">
        <f t="shared" si="1061"/>
        <v>47095.155709999999</v>
      </c>
      <c r="N2074" s="78">
        <f t="shared" si="1057"/>
        <v>99.534302718278312</v>
      </c>
    </row>
    <row r="2075" spans="1:14" s="39" customFormat="1" ht="17.25" customHeight="1" x14ac:dyDescent="0.25">
      <c r="A2075" s="29" t="s">
        <v>178</v>
      </c>
      <c r="B2075" s="29" t="s">
        <v>1415</v>
      </c>
      <c r="C2075" s="37"/>
      <c r="D2075" s="37"/>
      <c r="E2075" s="30" t="s">
        <v>522</v>
      </c>
      <c r="F2075" s="38">
        <f>F2076</f>
        <v>0</v>
      </c>
      <c r="G2075" s="38">
        <f t="shared" ref="G2075:G2079" si="1062">G2076</f>
        <v>15</v>
      </c>
      <c r="H2075" s="38">
        <f t="shared" ref="H2075:M2079" si="1063">H2076</f>
        <v>15</v>
      </c>
      <c r="I2075" s="65">
        <f t="shared" si="1063"/>
        <v>0</v>
      </c>
      <c r="J2075" s="65">
        <f t="shared" si="1063"/>
        <v>0</v>
      </c>
      <c r="K2075" s="38">
        <f t="shared" si="1063"/>
        <v>0</v>
      </c>
      <c r="L2075" s="38">
        <f t="shared" si="1063"/>
        <v>0</v>
      </c>
      <c r="M2075" s="38">
        <f t="shared" si="1063"/>
        <v>15</v>
      </c>
      <c r="N2075" s="79">
        <f t="shared" si="1057"/>
        <v>100</v>
      </c>
    </row>
    <row r="2076" spans="1:14" ht="47.25" x14ac:dyDescent="0.25">
      <c r="A2076" s="33" t="s">
        <v>178</v>
      </c>
      <c r="B2076" s="33" t="s">
        <v>1415</v>
      </c>
      <c r="C2076" s="33" t="s">
        <v>1139</v>
      </c>
      <c r="D2076" s="33"/>
      <c r="E2076" s="34" t="s">
        <v>1211</v>
      </c>
      <c r="F2076" s="35">
        <f>F2077</f>
        <v>0</v>
      </c>
      <c r="G2076" s="35">
        <f t="shared" si="1062"/>
        <v>15</v>
      </c>
      <c r="H2076" s="35">
        <f t="shared" si="1063"/>
        <v>15</v>
      </c>
      <c r="I2076" s="63">
        <f t="shared" si="1063"/>
        <v>0</v>
      </c>
      <c r="J2076" s="63">
        <f t="shared" si="1063"/>
        <v>0</v>
      </c>
      <c r="K2076" s="35">
        <f t="shared" si="1063"/>
        <v>0</v>
      </c>
      <c r="L2076" s="35">
        <f t="shared" si="1063"/>
        <v>0</v>
      </c>
      <c r="M2076" s="35">
        <f t="shared" si="1063"/>
        <v>15</v>
      </c>
      <c r="N2076" s="78">
        <f t="shared" si="1057"/>
        <v>100</v>
      </c>
    </row>
    <row r="2077" spans="1:14" ht="31.5" x14ac:dyDescent="0.25">
      <c r="A2077" s="33" t="s">
        <v>178</v>
      </c>
      <c r="B2077" s="33" t="s">
        <v>1415</v>
      </c>
      <c r="C2077" s="33" t="s">
        <v>1146</v>
      </c>
      <c r="D2077" s="33"/>
      <c r="E2077" s="34" t="s">
        <v>1212</v>
      </c>
      <c r="F2077" s="35">
        <f>F2078</f>
        <v>0</v>
      </c>
      <c r="G2077" s="35">
        <f t="shared" si="1062"/>
        <v>15</v>
      </c>
      <c r="H2077" s="35">
        <f t="shared" si="1063"/>
        <v>15</v>
      </c>
      <c r="I2077" s="63">
        <f t="shared" si="1063"/>
        <v>0</v>
      </c>
      <c r="J2077" s="63">
        <f t="shared" si="1063"/>
        <v>0</v>
      </c>
      <c r="K2077" s="35">
        <f t="shared" si="1063"/>
        <v>0</v>
      </c>
      <c r="L2077" s="35">
        <f t="shared" si="1063"/>
        <v>0</v>
      </c>
      <c r="M2077" s="35">
        <f t="shared" si="1063"/>
        <v>15</v>
      </c>
      <c r="N2077" s="78">
        <f t="shared" si="1057"/>
        <v>100</v>
      </c>
    </row>
    <row r="2078" spans="1:14" ht="31.5" x14ac:dyDescent="0.25">
      <c r="A2078" s="33" t="s">
        <v>178</v>
      </c>
      <c r="B2078" s="33" t="s">
        <v>1415</v>
      </c>
      <c r="C2078" s="33" t="s">
        <v>1147</v>
      </c>
      <c r="D2078" s="33"/>
      <c r="E2078" s="34" t="s">
        <v>1213</v>
      </c>
      <c r="F2078" s="35">
        <f>F2079</f>
        <v>0</v>
      </c>
      <c r="G2078" s="35">
        <f t="shared" si="1062"/>
        <v>15</v>
      </c>
      <c r="H2078" s="35">
        <f t="shared" si="1063"/>
        <v>15</v>
      </c>
      <c r="I2078" s="63">
        <f t="shared" si="1063"/>
        <v>0</v>
      </c>
      <c r="J2078" s="63">
        <f t="shared" si="1063"/>
        <v>0</v>
      </c>
      <c r="K2078" s="35">
        <f t="shared" si="1063"/>
        <v>0</v>
      </c>
      <c r="L2078" s="35">
        <f t="shared" si="1063"/>
        <v>0</v>
      </c>
      <c r="M2078" s="35">
        <f t="shared" si="1063"/>
        <v>15</v>
      </c>
      <c r="N2078" s="78">
        <f t="shared" si="1057"/>
        <v>100</v>
      </c>
    </row>
    <row r="2079" spans="1:14" x14ac:dyDescent="0.25">
      <c r="A2079" s="33" t="s">
        <v>178</v>
      </c>
      <c r="B2079" s="33" t="s">
        <v>1415</v>
      </c>
      <c r="C2079" s="33" t="s">
        <v>1147</v>
      </c>
      <c r="D2079" s="33" t="s">
        <v>1113</v>
      </c>
      <c r="E2079" s="34" t="s">
        <v>558</v>
      </c>
      <c r="F2079" s="35">
        <f>F2080</f>
        <v>0</v>
      </c>
      <c r="G2079" s="35">
        <f t="shared" si="1062"/>
        <v>15</v>
      </c>
      <c r="H2079" s="35">
        <f t="shared" si="1063"/>
        <v>15</v>
      </c>
      <c r="I2079" s="63">
        <f t="shared" si="1063"/>
        <v>0</v>
      </c>
      <c r="J2079" s="63">
        <f t="shared" si="1063"/>
        <v>0</v>
      </c>
      <c r="K2079" s="35">
        <f t="shared" si="1063"/>
        <v>0</v>
      </c>
      <c r="L2079" s="35">
        <f t="shared" si="1063"/>
        <v>0</v>
      </c>
      <c r="M2079" s="35">
        <f t="shared" si="1063"/>
        <v>15</v>
      </c>
      <c r="N2079" s="78">
        <f t="shared" si="1057"/>
        <v>100</v>
      </c>
    </row>
    <row r="2080" spans="1:14" x14ac:dyDescent="0.25">
      <c r="A2080" s="33" t="s">
        <v>178</v>
      </c>
      <c r="B2080" s="33" t="s">
        <v>1415</v>
      </c>
      <c r="C2080" s="33" t="s">
        <v>1147</v>
      </c>
      <c r="D2080" s="33" t="s">
        <v>1114</v>
      </c>
      <c r="E2080" s="34" t="s">
        <v>560</v>
      </c>
      <c r="F2080" s="35">
        <v>0</v>
      </c>
      <c r="G2080" s="35">
        <v>15</v>
      </c>
      <c r="H2080" s="35">
        <v>15</v>
      </c>
      <c r="I2080" s="63">
        <v>0</v>
      </c>
      <c r="J2080" s="63">
        <v>0</v>
      </c>
      <c r="K2080" s="35">
        <v>0</v>
      </c>
      <c r="L2080" s="35">
        <v>0</v>
      </c>
      <c r="M2080" s="35">
        <v>15</v>
      </c>
      <c r="N2080" s="78">
        <f t="shared" si="1057"/>
        <v>100</v>
      </c>
    </row>
    <row r="2081" spans="1:14" s="32" customFormat="1" x14ac:dyDescent="0.25">
      <c r="A2081" s="29" t="s">
        <v>178</v>
      </c>
      <c r="B2081" s="29" t="s">
        <v>1413</v>
      </c>
      <c r="C2081" s="29"/>
      <c r="D2081" s="29"/>
      <c r="E2081" s="30" t="s">
        <v>524</v>
      </c>
      <c r="F2081" s="31">
        <f>F2082+F2094+F2102+F2117+F2088+F2139</f>
        <v>70290.042999999991</v>
      </c>
      <c r="G2081" s="31">
        <f t="shared" ref="G2081" si="1064">G2082+G2094+G2102+G2117+G2088+G2139</f>
        <v>34767.402719999991</v>
      </c>
      <c r="H2081" s="31">
        <f t="shared" ref="H2081:M2081" si="1065">H2082+H2094+H2102+H2117+H2088+H2139</f>
        <v>24606.058359999995</v>
      </c>
      <c r="I2081" s="62">
        <f t="shared" si="1065"/>
        <v>835.82945000000007</v>
      </c>
      <c r="J2081" s="62">
        <f t="shared" si="1065"/>
        <v>765.98396000000002</v>
      </c>
      <c r="K2081" s="31">
        <f t="shared" si="1065"/>
        <v>0</v>
      </c>
      <c r="L2081" s="31">
        <f t="shared" si="1065"/>
        <v>0</v>
      </c>
      <c r="M2081" s="31">
        <f t="shared" si="1065"/>
        <v>34575.074619999999</v>
      </c>
      <c r="N2081" s="79">
        <f t="shared" si="1057"/>
        <v>99.446814875563433</v>
      </c>
    </row>
    <row r="2082" spans="1:14" ht="31.5" x14ac:dyDescent="0.25">
      <c r="A2082" s="33" t="s">
        <v>178</v>
      </c>
      <c r="B2082" s="33" t="s">
        <v>1413</v>
      </c>
      <c r="C2082" s="33" t="s">
        <v>152</v>
      </c>
      <c r="D2082" s="33"/>
      <c r="E2082" s="34" t="s">
        <v>672</v>
      </c>
      <c r="F2082" s="35">
        <f t="shared" ref="F2082:M2086" si="1066">F2083</f>
        <v>335.72</v>
      </c>
      <c r="G2082" s="35">
        <f t="shared" si="1066"/>
        <v>335.72</v>
      </c>
      <c r="H2082" s="35">
        <f t="shared" si="1066"/>
        <v>500</v>
      </c>
      <c r="I2082" s="63">
        <f t="shared" si="1066"/>
        <v>0</v>
      </c>
      <c r="J2082" s="63">
        <f t="shared" si="1066"/>
        <v>0</v>
      </c>
      <c r="K2082" s="35">
        <f t="shared" si="1066"/>
        <v>0</v>
      </c>
      <c r="L2082" s="35">
        <f t="shared" si="1066"/>
        <v>0</v>
      </c>
      <c r="M2082" s="35">
        <f t="shared" si="1066"/>
        <v>335.72</v>
      </c>
      <c r="N2082" s="78">
        <f t="shared" si="1057"/>
        <v>100</v>
      </c>
    </row>
    <row r="2083" spans="1:14" x14ac:dyDescent="0.25">
      <c r="A2083" s="33" t="s">
        <v>178</v>
      </c>
      <c r="B2083" s="33" t="s">
        <v>1413</v>
      </c>
      <c r="C2083" s="33" t="s">
        <v>154</v>
      </c>
      <c r="D2083" s="33"/>
      <c r="E2083" s="34" t="s">
        <v>681</v>
      </c>
      <c r="F2083" s="35">
        <f t="shared" si="1066"/>
        <v>335.72</v>
      </c>
      <c r="G2083" s="35">
        <f t="shared" si="1066"/>
        <v>335.72</v>
      </c>
      <c r="H2083" s="35">
        <f t="shared" si="1066"/>
        <v>500</v>
      </c>
      <c r="I2083" s="63">
        <f t="shared" si="1066"/>
        <v>0</v>
      </c>
      <c r="J2083" s="63">
        <f t="shared" si="1066"/>
        <v>0</v>
      </c>
      <c r="K2083" s="35">
        <f t="shared" si="1066"/>
        <v>0</v>
      </c>
      <c r="L2083" s="35">
        <f t="shared" si="1066"/>
        <v>0</v>
      </c>
      <c r="M2083" s="35">
        <f t="shared" si="1066"/>
        <v>335.72</v>
      </c>
      <c r="N2083" s="78">
        <f t="shared" si="1057"/>
        <v>100</v>
      </c>
    </row>
    <row r="2084" spans="1:14" ht="31.5" x14ac:dyDescent="0.25">
      <c r="A2084" s="33" t="s">
        <v>178</v>
      </c>
      <c r="B2084" s="33" t="s">
        <v>1413</v>
      </c>
      <c r="C2084" s="33" t="s">
        <v>163</v>
      </c>
      <c r="D2084" s="33"/>
      <c r="E2084" s="34" t="s">
        <v>682</v>
      </c>
      <c r="F2084" s="35">
        <f t="shared" si="1066"/>
        <v>335.72</v>
      </c>
      <c r="G2084" s="35">
        <f t="shared" si="1066"/>
        <v>335.72</v>
      </c>
      <c r="H2084" s="35">
        <f t="shared" si="1066"/>
        <v>500</v>
      </c>
      <c r="I2084" s="63">
        <f t="shared" si="1066"/>
        <v>0</v>
      </c>
      <c r="J2084" s="63">
        <f t="shared" si="1066"/>
        <v>0</v>
      </c>
      <c r="K2084" s="35">
        <f t="shared" si="1066"/>
        <v>0</v>
      </c>
      <c r="L2084" s="35">
        <f t="shared" si="1066"/>
        <v>0</v>
      </c>
      <c r="M2084" s="35">
        <f t="shared" si="1066"/>
        <v>335.72</v>
      </c>
      <c r="N2084" s="78">
        <f t="shared" si="1057"/>
        <v>100</v>
      </c>
    </row>
    <row r="2085" spans="1:14" ht="31.5" x14ac:dyDescent="0.25">
      <c r="A2085" s="33" t="s">
        <v>178</v>
      </c>
      <c r="B2085" s="33" t="s">
        <v>1413</v>
      </c>
      <c r="C2085" s="33" t="s">
        <v>158</v>
      </c>
      <c r="D2085" s="33"/>
      <c r="E2085" s="34" t="s">
        <v>683</v>
      </c>
      <c r="F2085" s="35">
        <f t="shared" si="1066"/>
        <v>335.72</v>
      </c>
      <c r="G2085" s="35">
        <f t="shared" si="1066"/>
        <v>335.72</v>
      </c>
      <c r="H2085" s="35">
        <f t="shared" si="1066"/>
        <v>500</v>
      </c>
      <c r="I2085" s="63">
        <f t="shared" si="1066"/>
        <v>0</v>
      </c>
      <c r="J2085" s="63">
        <f t="shared" si="1066"/>
        <v>0</v>
      </c>
      <c r="K2085" s="35">
        <f t="shared" si="1066"/>
        <v>0</v>
      </c>
      <c r="L2085" s="35">
        <f t="shared" si="1066"/>
        <v>0</v>
      </c>
      <c r="M2085" s="35">
        <f t="shared" si="1066"/>
        <v>335.72</v>
      </c>
      <c r="N2085" s="78">
        <f t="shared" si="1057"/>
        <v>100</v>
      </c>
    </row>
    <row r="2086" spans="1:14" ht="31.5" x14ac:dyDescent="0.25">
      <c r="A2086" s="33" t="s">
        <v>178</v>
      </c>
      <c r="B2086" s="33" t="s">
        <v>1413</v>
      </c>
      <c r="C2086" s="33" t="s">
        <v>158</v>
      </c>
      <c r="D2086" s="33" t="s">
        <v>1111</v>
      </c>
      <c r="E2086" s="34" t="s">
        <v>542</v>
      </c>
      <c r="F2086" s="35">
        <f t="shared" si="1066"/>
        <v>335.72</v>
      </c>
      <c r="G2086" s="35">
        <f t="shared" si="1066"/>
        <v>335.72</v>
      </c>
      <c r="H2086" s="35">
        <f t="shared" si="1066"/>
        <v>500</v>
      </c>
      <c r="I2086" s="63">
        <f t="shared" si="1066"/>
        <v>0</v>
      </c>
      <c r="J2086" s="63">
        <f t="shared" si="1066"/>
        <v>0</v>
      </c>
      <c r="K2086" s="35">
        <f t="shared" si="1066"/>
        <v>0</v>
      </c>
      <c r="L2086" s="35">
        <f t="shared" si="1066"/>
        <v>0</v>
      </c>
      <c r="M2086" s="35">
        <f t="shared" si="1066"/>
        <v>335.72</v>
      </c>
      <c r="N2086" s="78">
        <f t="shared" si="1057"/>
        <v>100</v>
      </c>
    </row>
    <row r="2087" spans="1:14" ht="31.5" x14ac:dyDescent="0.25">
      <c r="A2087" s="33" t="s">
        <v>178</v>
      </c>
      <c r="B2087" s="33" t="s">
        <v>1413</v>
      </c>
      <c r="C2087" s="33" t="s">
        <v>158</v>
      </c>
      <c r="D2087" s="33" t="s">
        <v>1112</v>
      </c>
      <c r="E2087" s="34" t="s">
        <v>543</v>
      </c>
      <c r="F2087" s="35">
        <f>599.5-263.78</f>
        <v>335.72</v>
      </c>
      <c r="G2087" s="35">
        <v>335.72</v>
      </c>
      <c r="H2087" s="35">
        <v>500</v>
      </c>
      <c r="I2087" s="63">
        <v>0</v>
      </c>
      <c r="J2087" s="63">
        <v>0</v>
      </c>
      <c r="K2087" s="35">
        <v>0</v>
      </c>
      <c r="L2087" s="35">
        <v>0</v>
      </c>
      <c r="M2087" s="35">
        <v>335.72</v>
      </c>
      <c r="N2087" s="78">
        <f t="shared" si="1057"/>
        <v>100</v>
      </c>
    </row>
    <row r="2088" spans="1:14" ht="31.5" x14ac:dyDescent="0.25">
      <c r="A2088" s="33" t="s">
        <v>178</v>
      </c>
      <c r="B2088" s="33" t="s">
        <v>1413</v>
      </c>
      <c r="C2088" s="33" t="s">
        <v>138</v>
      </c>
      <c r="D2088" s="33"/>
      <c r="E2088" s="34" t="s">
        <v>691</v>
      </c>
      <c r="F2088" s="35">
        <f t="shared" ref="F2088:M2092" si="1067">F2089</f>
        <v>106.282</v>
      </c>
      <c r="G2088" s="35">
        <f t="shared" si="1067"/>
        <v>106.28172000000001</v>
      </c>
      <c r="H2088" s="35">
        <f t="shared" si="1067"/>
        <v>106.28172000000001</v>
      </c>
      <c r="I2088" s="63">
        <f t="shared" si="1067"/>
        <v>0</v>
      </c>
      <c r="J2088" s="63">
        <f t="shared" si="1067"/>
        <v>0</v>
      </c>
      <c r="K2088" s="35">
        <f t="shared" si="1067"/>
        <v>0</v>
      </c>
      <c r="L2088" s="35">
        <f t="shared" si="1067"/>
        <v>0</v>
      </c>
      <c r="M2088" s="35">
        <f t="shared" si="1067"/>
        <v>106.28172000000001</v>
      </c>
      <c r="N2088" s="78">
        <f t="shared" si="1057"/>
        <v>100</v>
      </c>
    </row>
    <row r="2089" spans="1:14" ht="31.5" x14ac:dyDescent="0.25">
      <c r="A2089" s="33" t="s">
        <v>178</v>
      </c>
      <c r="B2089" s="33" t="s">
        <v>1413</v>
      </c>
      <c r="C2089" s="33" t="s">
        <v>139</v>
      </c>
      <c r="D2089" s="33"/>
      <c r="E2089" s="34" t="s">
        <v>692</v>
      </c>
      <c r="F2089" s="35">
        <f t="shared" si="1067"/>
        <v>106.282</v>
      </c>
      <c r="G2089" s="35">
        <f t="shared" si="1067"/>
        <v>106.28172000000001</v>
      </c>
      <c r="H2089" s="35">
        <f t="shared" si="1067"/>
        <v>106.28172000000001</v>
      </c>
      <c r="I2089" s="63">
        <f t="shared" si="1067"/>
        <v>0</v>
      </c>
      <c r="J2089" s="63">
        <f t="shared" si="1067"/>
        <v>0</v>
      </c>
      <c r="K2089" s="35">
        <f t="shared" si="1067"/>
        <v>0</v>
      </c>
      <c r="L2089" s="35">
        <f t="shared" si="1067"/>
        <v>0</v>
      </c>
      <c r="M2089" s="35">
        <f t="shared" si="1067"/>
        <v>106.28172000000001</v>
      </c>
      <c r="N2089" s="78">
        <f t="shared" si="1057"/>
        <v>100</v>
      </c>
    </row>
    <row r="2090" spans="1:14" ht="63" x14ac:dyDescent="0.25">
      <c r="A2090" s="33" t="s">
        <v>178</v>
      </c>
      <c r="B2090" s="33" t="s">
        <v>1413</v>
      </c>
      <c r="C2090" s="33" t="s">
        <v>302</v>
      </c>
      <c r="D2090" s="33"/>
      <c r="E2090" s="34" t="s">
        <v>702</v>
      </c>
      <c r="F2090" s="35">
        <f t="shared" si="1067"/>
        <v>106.282</v>
      </c>
      <c r="G2090" s="35">
        <f t="shared" si="1067"/>
        <v>106.28172000000001</v>
      </c>
      <c r="H2090" s="35">
        <f t="shared" si="1067"/>
        <v>106.28172000000001</v>
      </c>
      <c r="I2090" s="63">
        <f t="shared" si="1067"/>
        <v>0</v>
      </c>
      <c r="J2090" s="63">
        <f t="shared" si="1067"/>
        <v>0</v>
      </c>
      <c r="K2090" s="35">
        <f t="shared" si="1067"/>
        <v>0</v>
      </c>
      <c r="L2090" s="35">
        <f t="shared" si="1067"/>
        <v>0</v>
      </c>
      <c r="M2090" s="35">
        <f t="shared" si="1067"/>
        <v>106.28172000000001</v>
      </c>
      <c r="N2090" s="78">
        <f t="shared" si="1057"/>
        <v>100</v>
      </c>
    </row>
    <row r="2091" spans="1:14" ht="31.5" x14ac:dyDescent="0.25">
      <c r="A2091" s="33" t="s">
        <v>178</v>
      </c>
      <c r="B2091" s="33" t="s">
        <v>1413</v>
      </c>
      <c r="C2091" s="33" t="s">
        <v>1319</v>
      </c>
      <c r="D2091" s="33"/>
      <c r="E2091" s="34" t="s">
        <v>1359</v>
      </c>
      <c r="F2091" s="35">
        <f t="shared" si="1067"/>
        <v>106.282</v>
      </c>
      <c r="G2091" s="35">
        <f t="shared" si="1067"/>
        <v>106.28172000000001</v>
      </c>
      <c r="H2091" s="35">
        <f t="shared" si="1067"/>
        <v>106.28172000000001</v>
      </c>
      <c r="I2091" s="63">
        <f t="shared" si="1067"/>
        <v>0</v>
      </c>
      <c r="J2091" s="63">
        <f t="shared" si="1067"/>
        <v>0</v>
      </c>
      <c r="K2091" s="35">
        <f t="shared" si="1067"/>
        <v>0</v>
      </c>
      <c r="L2091" s="35">
        <f t="shared" si="1067"/>
        <v>0</v>
      </c>
      <c r="M2091" s="35">
        <f t="shared" si="1067"/>
        <v>106.28172000000001</v>
      </c>
      <c r="N2091" s="78">
        <f t="shared" si="1057"/>
        <v>100</v>
      </c>
    </row>
    <row r="2092" spans="1:14" ht="31.5" x14ac:dyDescent="0.25">
      <c r="A2092" s="33" t="s">
        <v>178</v>
      </c>
      <c r="B2092" s="33" t="s">
        <v>1413</v>
      </c>
      <c r="C2092" s="33" t="s">
        <v>1319</v>
      </c>
      <c r="D2092" s="33" t="s">
        <v>1111</v>
      </c>
      <c r="E2092" s="34" t="s">
        <v>542</v>
      </c>
      <c r="F2092" s="35">
        <f t="shared" si="1067"/>
        <v>106.282</v>
      </c>
      <c r="G2092" s="35">
        <f t="shared" si="1067"/>
        <v>106.28172000000001</v>
      </c>
      <c r="H2092" s="35">
        <f t="shared" si="1067"/>
        <v>106.28172000000001</v>
      </c>
      <c r="I2092" s="63">
        <f t="shared" si="1067"/>
        <v>0</v>
      </c>
      <c r="J2092" s="63">
        <f t="shared" si="1067"/>
        <v>0</v>
      </c>
      <c r="K2092" s="35">
        <f t="shared" si="1067"/>
        <v>0</v>
      </c>
      <c r="L2092" s="35">
        <f t="shared" si="1067"/>
        <v>0</v>
      </c>
      <c r="M2092" s="35">
        <f t="shared" si="1067"/>
        <v>106.28172000000001</v>
      </c>
      <c r="N2092" s="78">
        <f t="shared" si="1057"/>
        <v>100</v>
      </c>
    </row>
    <row r="2093" spans="1:14" ht="31.5" x14ac:dyDescent="0.25">
      <c r="A2093" s="33" t="s">
        <v>178</v>
      </c>
      <c r="B2093" s="33" t="s">
        <v>1413</v>
      </c>
      <c r="C2093" s="33" t="s">
        <v>1319</v>
      </c>
      <c r="D2093" s="33" t="s">
        <v>1112</v>
      </c>
      <c r="E2093" s="34" t="s">
        <v>543</v>
      </c>
      <c r="F2093" s="35">
        <v>106.282</v>
      </c>
      <c r="G2093" s="35">
        <v>106.28172000000001</v>
      </c>
      <c r="H2093" s="35">
        <v>106.28172000000001</v>
      </c>
      <c r="I2093" s="63">
        <v>0</v>
      </c>
      <c r="J2093" s="63">
        <v>0</v>
      </c>
      <c r="K2093" s="35">
        <v>0</v>
      </c>
      <c r="L2093" s="35">
        <v>0</v>
      </c>
      <c r="M2093" s="35">
        <v>106.28172000000001</v>
      </c>
      <c r="N2093" s="78">
        <f t="shared" si="1057"/>
        <v>100</v>
      </c>
    </row>
    <row r="2094" spans="1:14" ht="31.5" x14ac:dyDescent="0.25">
      <c r="A2094" s="33" t="s">
        <v>178</v>
      </c>
      <c r="B2094" s="33" t="s">
        <v>1413</v>
      </c>
      <c r="C2094" s="33" t="s">
        <v>141</v>
      </c>
      <c r="D2094" s="33"/>
      <c r="E2094" s="34" t="s">
        <v>717</v>
      </c>
      <c r="F2094" s="35">
        <f t="shared" ref="F2094:M2094" si="1068">F2095</f>
        <v>20931.910999999996</v>
      </c>
      <c r="G2094" s="35">
        <f t="shared" si="1068"/>
        <v>20931.910049999999</v>
      </c>
      <c r="H2094" s="35">
        <f t="shared" si="1068"/>
        <v>16122.503259999999</v>
      </c>
      <c r="I2094" s="63">
        <f t="shared" si="1068"/>
        <v>0</v>
      </c>
      <c r="J2094" s="63">
        <f t="shared" si="1068"/>
        <v>0</v>
      </c>
      <c r="K2094" s="35">
        <f t="shared" si="1068"/>
        <v>0</v>
      </c>
      <c r="L2094" s="35">
        <f t="shared" si="1068"/>
        <v>0</v>
      </c>
      <c r="M2094" s="35">
        <f t="shared" si="1068"/>
        <v>20861.074530000002</v>
      </c>
      <c r="N2094" s="78">
        <f t="shared" si="1057"/>
        <v>99.661590749096504</v>
      </c>
    </row>
    <row r="2095" spans="1:14" ht="31.5" x14ac:dyDescent="0.25">
      <c r="A2095" s="33" t="s">
        <v>178</v>
      </c>
      <c r="B2095" s="33" t="s">
        <v>1413</v>
      </c>
      <c r="C2095" s="33" t="s">
        <v>142</v>
      </c>
      <c r="D2095" s="33"/>
      <c r="E2095" s="34" t="s">
        <v>718</v>
      </c>
      <c r="F2095" s="35">
        <f>F2096+F2099</f>
        <v>20931.910999999996</v>
      </c>
      <c r="G2095" s="35">
        <f>G2096+G2099</f>
        <v>20931.910049999999</v>
      </c>
      <c r="H2095" s="35">
        <f t="shared" ref="H2095:M2095" si="1069">H2096+H2099</f>
        <v>16122.503259999999</v>
      </c>
      <c r="I2095" s="63">
        <f t="shared" si="1069"/>
        <v>0</v>
      </c>
      <c r="J2095" s="63">
        <f t="shared" si="1069"/>
        <v>0</v>
      </c>
      <c r="K2095" s="35">
        <f t="shared" si="1069"/>
        <v>0</v>
      </c>
      <c r="L2095" s="35">
        <f t="shared" si="1069"/>
        <v>0</v>
      </c>
      <c r="M2095" s="35">
        <f t="shared" si="1069"/>
        <v>20861.074530000002</v>
      </c>
      <c r="N2095" s="78">
        <f t="shared" si="1057"/>
        <v>99.661590749096504</v>
      </c>
    </row>
    <row r="2096" spans="1:14" ht="31.5" x14ac:dyDescent="0.25">
      <c r="A2096" s="33" t="s">
        <v>178</v>
      </c>
      <c r="B2096" s="33" t="s">
        <v>1413</v>
      </c>
      <c r="C2096" s="33" t="s">
        <v>159</v>
      </c>
      <c r="D2096" s="33"/>
      <c r="E2096" s="34" t="s">
        <v>719</v>
      </c>
      <c r="F2096" s="35">
        <f t="shared" ref="F2096:M2097" si="1070">F2097</f>
        <v>16828.910999999996</v>
      </c>
      <c r="G2096" s="35">
        <f t="shared" si="1070"/>
        <v>16828.910049999999</v>
      </c>
      <c r="H2096" s="35">
        <f t="shared" si="1070"/>
        <v>13069.187</v>
      </c>
      <c r="I2096" s="63">
        <f t="shared" si="1070"/>
        <v>0</v>
      </c>
      <c r="J2096" s="63">
        <f t="shared" si="1070"/>
        <v>0</v>
      </c>
      <c r="K2096" s="35">
        <f t="shared" si="1070"/>
        <v>0</v>
      </c>
      <c r="L2096" s="35">
        <f t="shared" si="1070"/>
        <v>0</v>
      </c>
      <c r="M2096" s="35">
        <f t="shared" si="1070"/>
        <v>16758.074530000002</v>
      </c>
      <c r="N2096" s="78">
        <f t="shared" si="1057"/>
        <v>99.579084326973415</v>
      </c>
    </row>
    <row r="2097" spans="1:14" ht="31.5" x14ac:dyDescent="0.25">
      <c r="A2097" s="33" t="s">
        <v>178</v>
      </c>
      <c r="B2097" s="33" t="s">
        <v>1413</v>
      </c>
      <c r="C2097" s="33" t="s">
        <v>159</v>
      </c>
      <c r="D2097" s="33" t="s">
        <v>1111</v>
      </c>
      <c r="E2097" s="34" t="s">
        <v>542</v>
      </c>
      <c r="F2097" s="35">
        <f t="shared" ref="F2097:M2097" si="1071">F2098</f>
        <v>16828.910999999996</v>
      </c>
      <c r="G2097" s="35">
        <f t="shared" si="1070"/>
        <v>16828.910049999999</v>
      </c>
      <c r="H2097" s="35">
        <f t="shared" si="1071"/>
        <v>13069.187</v>
      </c>
      <c r="I2097" s="63">
        <f t="shared" si="1071"/>
        <v>0</v>
      </c>
      <c r="J2097" s="63">
        <f t="shared" si="1071"/>
        <v>0</v>
      </c>
      <c r="K2097" s="35">
        <f t="shared" si="1071"/>
        <v>0</v>
      </c>
      <c r="L2097" s="35">
        <f t="shared" si="1071"/>
        <v>0</v>
      </c>
      <c r="M2097" s="35">
        <f t="shared" si="1071"/>
        <v>16758.074530000002</v>
      </c>
      <c r="N2097" s="78">
        <f t="shared" si="1057"/>
        <v>99.579084326973415</v>
      </c>
    </row>
    <row r="2098" spans="1:14" ht="31.5" x14ac:dyDescent="0.25">
      <c r="A2098" s="33" t="s">
        <v>178</v>
      </c>
      <c r="B2098" s="33" t="s">
        <v>1413</v>
      </c>
      <c r="C2098" s="33" t="s">
        <v>159</v>
      </c>
      <c r="D2098" s="33" t="s">
        <v>1112</v>
      </c>
      <c r="E2098" s="34" t="s">
        <v>543</v>
      </c>
      <c r="F2098" s="35">
        <f>22386.1-5353.201-65.033-138.955</f>
        <v>16828.910999999996</v>
      </c>
      <c r="G2098" s="35">
        <v>16828.910049999999</v>
      </c>
      <c r="H2098" s="35">
        <v>13069.187</v>
      </c>
      <c r="I2098" s="63">
        <v>0</v>
      </c>
      <c r="J2098" s="63">
        <v>0</v>
      </c>
      <c r="K2098" s="35">
        <v>0</v>
      </c>
      <c r="L2098" s="35">
        <v>0</v>
      </c>
      <c r="M2098" s="35">
        <v>16758.074530000002</v>
      </c>
      <c r="N2098" s="78">
        <f t="shared" si="1057"/>
        <v>99.579084326973415</v>
      </c>
    </row>
    <row r="2099" spans="1:14" ht="31.5" x14ac:dyDescent="0.25">
      <c r="A2099" s="33" t="s">
        <v>178</v>
      </c>
      <c r="B2099" s="33" t="s">
        <v>1413</v>
      </c>
      <c r="C2099" s="33" t="s">
        <v>160</v>
      </c>
      <c r="D2099" s="33"/>
      <c r="E2099" s="34" t="s">
        <v>720</v>
      </c>
      <c r="F2099" s="35">
        <f t="shared" ref="F2099:M2100" si="1072">F2100</f>
        <v>4103</v>
      </c>
      <c r="G2099" s="35">
        <f t="shared" si="1072"/>
        <v>4103</v>
      </c>
      <c r="H2099" s="35">
        <f t="shared" si="1072"/>
        <v>3053.3162600000001</v>
      </c>
      <c r="I2099" s="63">
        <f t="shared" si="1072"/>
        <v>0</v>
      </c>
      <c r="J2099" s="63">
        <f t="shared" si="1072"/>
        <v>0</v>
      </c>
      <c r="K2099" s="35">
        <f t="shared" si="1072"/>
        <v>0</v>
      </c>
      <c r="L2099" s="35">
        <f t="shared" si="1072"/>
        <v>0</v>
      </c>
      <c r="M2099" s="35">
        <f t="shared" si="1072"/>
        <v>4103</v>
      </c>
      <c r="N2099" s="78">
        <f t="shared" si="1057"/>
        <v>100</v>
      </c>
    </row>
    <row r="2100" spans="1:14" ht="31.5" x14ac:dyDescent="0.25">
      <c r="A2100" s="33" t="s">
        <v>178</v>
      </c>
      <c r="B2100" s="33" t="s">
        <v>1413</v>
      </c>
      <c r="C2100" s="33" t="s">
        <v>160</v>
      </c>
      <c r="D2100" s="33" t="s">
        <v>1111</v>
      </c>
      <c r="E2100" s="34" t="s">
        <v>542</v>
      </c>
      <c r="F2100" s="35">
        <f t="shared" si="1072"/>
        <v>4103</v>
      </c>
      <c r="G2100" s="35">
        <f t="shared" si="1072"/>
        <v>4103</v>
      </c>
      <c r="H2100" s="35">
        <f t="shared" si="1072"/>
        <v>3053.3162600000001</v>
      </c>
      <c r="I2100" s="63">
        <f t="shared" si="1072"/>
        <v>0</v>
      </c>
      <c r="J2100" s="63">
        <f t="shared" si="1072"/>
        <v>0</v>
      </c>
      <c r="K2100" s="35">
        <f t="shared" si="1072"/>
        <v>0</v>
      </c>
      <c r="L2100" s="35">
        <f t="shared" si="1072"/>
        <v>0</v>
      </c>
      <c r="M2100" s="35">
        <f t="shared" si="1072"/>
        <v>4103</v>
      </c>
      <c r="N2100" s="78">
        <f t="shared" si="1057"/>
        <v>100</v>
      </c>
    </row>
    <row r="2101" spans="1:14" ht="31.5" x14ac:dyDescent="0.25">
      <c r="A2101" s="33" t="s">
        <v>178</v>
      </c>
      <c r="B2101" s="33" t="s">
        <v>1413</v>
      </c>
      <c r="C2101" s="33" t="s">
        <v>160</v>
      </c>
      <c r="D2101" s="33" t="s">
        <v>1112</v>
      </c>
      <c r="E2101" s="34" t="s">
        <v>543</v>
      </c>
      <c r="F2101" s="35">
        <f>4492.8-389.8</f>
        <v>4103</v>
      </c>
      <c r="G2101" s="35">
        <v>4103</v>
      </c>
      <c r="H2101" s="35">
        <v>3053.3162600000001</v>
      </c>
      <c r="I2101" s="63">
        <v>0</v>
      </c>
      <c r="J2101" s="63">
        <v>0</v>
      </c>
      <c r="K2101" s="35">
        <v>0</v>
      </c>
      <c r="L2101" s="35">
        <v>0</v>
      </c>
      <c r="M2101" s="35">
        <v>4103</v>
      </c>
      <c r="N2101" s="78">
        <f t="shared" si="1057"/>
        <v>100</v>
      </c>
    </row>
    <row r="2102" spans="1:14" ht="31.5" x14ac:dyDescent="0.25">
      <c r="A2102" s="33" t="s">
        <v>178</v>
      </c>
      <c r="B2102" s="33" t="s">
        <v>1413</v>
      </c>
      <c r="C2102" s="33" t="s">
        <v>164</v>
      </c>
      <c r="D2102" s="33"/>
      <c r="E2102" s="34" t="s">
        <v>758</v>
      </c>
      <c r="F2102" s="35">
        <f t="shared" ref="F2102:M2102" si="1073">F2103</f>
        <v>44187.036999999997</v>
      </c>
      <c r="G2102" s="35">
        <f t="shared" si="1073"/>
        <v>1044.7867799999999</v>
      </c>
      <c r="H2102" s="35">
        <f t="shared" si="1073"/>
        <v>974.94128999999998</v>
      </c>
      <c r="I2102" s="63">
        <f t="shared" si="1073"/>
        <v>835.82945000000007</v>
      </c>
      <c r="J2102" s="63">
        <f t="shared" si="1073"/>
        <v>765.98396000000002</v>
      </c>
      <c r="K2102" s="35">
        <f t="shared" si="1073"/>
        <v>0</v>
      </c>
      <c r="L2102" s="35">
        <f t="shared" si="1073"/>
        <v>0</v>
      </c>
      <c r="M2102" s="35">
        <f t="shared" si="1073"/>
        <v>1044.7867799999999</v>
      </c>
      <c r="N2102" s="78">
        <f t="shared" si="1057"/>
        <v>100</v>
      </c>
    </row>
    <row r="2103" spans="1:14" ht="47.25" x14ac:dyDescent="0.25">
      <c r="A2103" s="33" t="s">
        <v>178</v>
      </c>
      <c r="B2103" s="33" t="s">
        <v>1413</v>
      </c>
      <c r="C2103" s="33" t="s">
        <v>165</v>
      </c>
      <c r="D2103" s="33"/>
      <c r="E2103" s="34" t="s">
        <v>759</v>
      </c>
      <c r="F2103" s="35">
        <f>F2110+F2104</f>
        <v>44187.036999999997</v>
      </c>
      <c r="G2103" s="35">
        <f>G2110+G2104</f>
        <v>1044.7867799999999</v>
      </c>
      <c r="H2103" s="35">
        <f t="shared" ref="H2103:M2103" si="1074">H2110+H2104</f>
        <v>974.94128999999998</v>
      </c>
      <c r="I2103" s="63">
        <f t="shared" si="1074"/>
        <v>835.82945000000007</v>
      </c>
      <c r="J2103" s="63">
        <f t="shared" si="1074"/>
        <v>765.98396000000002</v>
      </c>
      <c r="K2103" s="35">
        <f t="shared" si="1074"/>
        <v>0</v>
      </c>
      <c r="L2103" s="35">
        <f t="shared" si="1074"/>
        <v>0</v>
      </c>
      <c r="M2103" s="35">
        <f t="shared" si="1074"/>
        <v>1044.7867799999999</v>
      </c>
      <c r="N2103" s="78">
        <f t="shared" si="1057"/>
        <v>100</v>
      </c>
    </row>
    <row r="2104" spans="1:14" ht="31.5" x14ac:dyDescent="0.25">
      <c r="A2104" s="33" t="s">
        <v>178</v>
      </c>
      <c r="B2104" s="33" t="s">
        <v>1413</v>
      </c>
      <c r="C2104" s="33" t="s">
        <v>1437</v>
      </c>
      <c r="D2104" s="33"/>
      <c r="E2104" s="34" t="s">
        <v>1438</v>
      </c>
      <c r="F2104" s="35">
        <f>F2105</f>
        <v>44187.036999999997</v>
      </c>
      <c r="G2104" s="35">
        <f t="shared" ref="G2104" si="1075">G2105</f>
        <v>957.47991999999999</v>
      </c>
      <c r="H2104" s="35">
        <f t="shared" ref="H2104:M2104" si="1076">H2105</f>
        <v>957.47991999999999</v>
      </c>
      <c r="I2104" s="63">
        <f t="shared" si="1076"/>
        <v>765.98396000000002</v>
      </c>
      <c r="J2104" s="63">
        <f t="shared" si="1076"/>
        <v>765.98396000000002</v>
      </c>
      <c r="K2104" s="35">
        <f t="shared" si="1076"/>
        <v>0</v>
      </c>
      <c r="L2104" s="35">
        <f t="shared" si="1076"/>
        <v>0</v>
      </c>
      <c r="M2104" s="35">
        <f t="shared" si="1076"/>
        <v>957.47991999999999</v>
      </c>
      <c r="N2104" s="78">
        <f t="shared" si="1057"/>
        <v>100</v>
      </c>
    </row>
    <row r="2105" spans="1:14" ht="31.5" x14ac:dyDescent="0.25">
      <c r="A2105" s="33" t="s">
        <v>178</v>
      </c>
      <c r="B2105" s="33" t="s">
        <v>1413</v>
      </c>
      <c r="C2105" s="33" t="s">
        <v>1775</v>
      </c>
      <c r="D2105" s="33"/>
      <c r="E2105" s="34" t="s">
        <v>1776</v>
      </c>
      <c r="F2105" s="35">
        <f>F2106+F2108</f>
        <v>44187.036999999997</v>
      </c>
      <c r="G2105" s="35">
        <f>G2108+G2106</f>
        <v>957.47991999999999</v>
      </c>
      <c r="H2105" s="35">
        <f t="shared" ref="H2105:M2105" si="1077">H2108+H2106</f>
        <v>957.47991999999999</v>
      </c>
      <c r="I2105" s="63">
        <f t="shared" si="1077"/>
        <v>765.98396000000002</v>
      </c>
      <c r="J2105" s="63">
        <f t="shared" si="1077"/>
        <v>765.98396000000002</v>
      </c>
      <c r="K2105" s="35">
        <f t="shared" si="1077"/>
        <v>0</v>
      </c>
      <c r="L2105" s="35">
        <f t="shared" si="1077"/>
        <v>0</v>
      </c>
      <c r="M2105" s="35">
        <f t="shared" si="1077"/>
        <v>957.47991999999999</v>
      </c>
      <c r="N2105" s="78">
        <f t="shared" si="1057"/>
        <v>100</v>
      </c>
    </row>
    <row r="2106" spans="1:14" ht="31.5" x14ac:dyDescent="0.25">
      <c r="A2106" s="33" t="s">
        <v>178</v>
      </c>
      <c r="B2106" s="33" t="s">
        <v>1413</v>
      </c>
      <c r="C2106" s="33" t="s">
        <v>1775</v>
      </c>
      <c r="D2106" s="33" t="s">
        <v>18</v>
      </c>
      <c r="E2106" s="34" t="s">
        <v>552</v>
      </c>
      <c r="F2106" s="35">
        <f>F2107</f>
        <v>0</v>
      </c>
      <c r="G2106" s="35">
        <f>G2107</f>
        <v>305.4357</v>
      </c>
      <c r="H2106" s="35">
        <f t="shared" ref="H2106:M2106" si="1078">H2107</f>
        <v>305.4357</v>
      </c>
      <c r="I2106" s="63">
        <f t="shared" si="1078"/>
        <v>244.34857</v>
      </c>
      <c r="J2106" s="63">
        <f t="shared" si="1078"/>
        <v>244.34857</v>
      </c>
      <c r="K2106" s="35">
        <f t="shared" si="1078"/>
        <v>0</v>
      </c>
      <c r="L2106" s="35">
        <f t="shared" si="1078"/>
        <v>0</v>
      </c>
      <c r="M2106" s="35">
        <f t="shared" si="1078"/>
        <v>305.4357</v>
      </c>
      <c r="N2106" s="78">
        <f t="shared" si="1057"/>
        <v>100</v>
      </c>
    </row>
    <row r="2107" spans="1:14" ht="47.25" x14ac:dyDescent="0.25">
      <c r="A2107" s="33" t="s">
        <v>178</v>
      </c>
      <c r="B2107" s="33" t="s">
        <v>1413</v>
      </c>
      <c r="C2107" s="33" t="s">
        <v>1775</v>
      </c>
      <c r="D2107" s="33" t="s">
        <v>14</v>
      </c>
      <c r="E2107" s="34" t="s">
        <v>555</v>
      </c>
      <c r="F2107" s="35">
        <v>0</v>
      </c>
      <c r="G2107" s="35">
        <v>305.4357</v>
      </c>
      <c r="H2107" s="35">
        <f>61.08713+244.34857</f>
        <v>305.4357</v>
      </c>
      <c r="I2107" s="63">
        <v>244.34857</v>
      </c>
      <c r="J2107" s="63">
        <v>244.34857</v>
      </c>
      <c r="K2107" s="35">
        <v>0</v>
      </c>
      <c r="L2107" s="35">
        <v>0</v>
      </c>
      <c r="M2107" s="35">
        <v>305.4357</v>
      </c>
      <c r="N2107" s="78">
        <f t="shared" si="1057"/>
        <v>100</v>
      </c>
    </row>
    <row r="2108" spans="1:14" ht="18.75" customHeight="1" x14ac:dyDescent="0.25">
      <c r="A2108" s="33" t="s">
        <v>178</v>
      </c>
      <c r="B2108" s="33" t="s">
        <v>1413</v>
      </c>
      <c r="C2108" s="33" t="s">
        <v>1775</v>
      </c>
      <c r="D2108" s="33" t="s">
        <v>1113</v>
      </c>
      <c r="E2108" s="34" t="s">
        <v>558</v>
      </c>
      <c r="F2108" s="35">
        <f>F2109</f>
        <v>44187.036999999997</v>
      </c>
      <c r="G2108" s="35">
        <f t="shared" ref="G2108" si="1079">G2109</f>
        <v>652.04422</v>
      </c>
      <c r="H2108" s="35">
        <f t="shared" ref="H2108:M2108" si="1080">H2109</f>
        <v>652.04422</v>
      </c>
      <c r="I2108" s="63">
        <f t="shared" si="1080"/>
        <v>521.63539000000003</v>
      </c>
      <c r="J2108" s="63">
        <f t="shared" si="1080"/>
        <v>521.63539000000003</v>
      </c>
      <c r="K2108" s="35">
        <f t="shared" si="1080"/>
        <v>0</v>
      </c>
      <c r="L2108" s="35">
        <f t="shared" si="1080"/>
        <v>0</v>
      </c>
      <c r="M2108" s="35">
        <f t="shared" si="1080"/>
        <v>652.04422</v>
      </c>
      <c r="N2108" s="78">
        <f t="shared" si="1057"/>
        <v>100</v>
      </c>
    </row>
    <row r="2109" spans="1:14" ht="63" x14ac:dyDescent="0.25">
      <c r="A2109" s="33" t="s">
        <v>178</v>
      </c>
      <c r="B2109" s="33" t="s">
        <v>1413</v>
      </c>
      <c r="C2109" s="33" t="s">
        <v>1775</v>
      </c>
      <c r="D2109" s="33" t="s">
        <v>137</v>
      </c>
      <c r="E2109" s="34" t="s">
        <v>559</v>
      </c>
      <c r="F2109" s="35">
        <v>44187.036999999997</v>
      </c>
      <c r="G2109" s="35">
        <v>652.04422</v>
      </c>
      <c r="H2109" s="35">
        <f>130.40883+521.63539</f>
        <v>652.04422</v>
      </c>
      <c r="I2109" s="63">
        <v>521.63539000000003</v>
      </c>
      <c r="J2109" s="63">
        <v>521.63539000000003</v>
      </c>
      <c r="K2109" s="35">
        <v>0</v>
      </c>
      <c r="L2109" s="35">
        <v>0</v>
      </c>
      <c r="M2109" s="35">
        <v>652.04422</v>
      </c>
      <c r="N2109" s="78">
        <f t="shared" si="1057"/>
        <v>100</v>
      </c>
    </row>
    <row r="2110" spans="1:14" ht="31.5" x14ac:dyDescent="0.25">
      <c r="A2110" s="33" t="s">
        <v>178</v>
      </c>
      <c r="B2110" s="33" t="s">
        <v>1413</v>
      </c>
      <c r="C2110" s="33" t="s">
        <v>166</v>
      </c>
      <c r="D2110" s="33"/>
      <c r="E2110" s="34" t="s">
        <v>760</v>
      </c>
      <c r="F2110" s="35">
        <f>F2114+F2111</f>
        <v>0</v>
      </c>
      <c r="G2110" s="35">
        <f t="shared" ref="G2110" si="1081">G2114+G2111</f>
        <v>87.30686</v>
      </c>
      <c r="H2110" s="35">
        <f t="shared" ref="H2110:M2110" si="1082">H2114+H2111</f>
        <v>17.461369999999999</v>
      </c>
      <c r="I2110" s="63">
        <f t="shared" si="1082"/>
        <v>69.845489999999998</v>
      </c>
      <c r="J2110" s="63">
        <f t="shared" si="1082"/>
        <v>0</v>
      </c>
      <c r="K2110" s="35">
        <f t="shared" si="1082"/>
        <v>0</v>
      </c>
      <c r="L2110" s="35">
        <f t="shared" si="1082"/>
        <v>0</v>
      </c>
      <c r="M2110" s="35">
        <f t="shared" si="1082"/>
        <v>87.30686</v>
      </c>
      <c r="N2110" s="78">
        <f t="shared" si="1057"/>
        <v>100</v>
      </c>
    </row>
    <row r="2111" spans="1:14" ht="47.25" x14ac:dyDescent="0.25">
      <c r="A2111" s="33" t="s">
        <v>178</v>
      </c>
      <c r="B2111" s="33" t="s">
        <v>1413</v>
      </c>
      <c r="C2111" s="33" t="s">
        <v>1804</v>
      </c>
      <c r="D2111" s="33"/>
      <c r="E2111" s="34" t="s">
        <v>1443</v>
      </c>
      <c r="F2111" s="35">
        <f t="shared" ref="F2111:M2112" si="1083">F2112</f>
        <v>0</v>
      </c>
      <c r="G2111" s="35">
        <f t="shared" si="1083"/>
        <v>87.30686</v>
      </c>
      <c r="H2111" s="35">
        <f t="shared" si="1083"/>
        <v>17.461369999999999</v>
      </c>
      <c r="I2111" s="63">
        <f t="shared" si="1083"/>
        <v>69.845489999999998</v>
      </c>
      <c r="J2111" s="63">
        <f t="shared" si="1083"/>
        <v>0</v>
      </c>
      <c r="K2111" s="35">
        <f t="shared" si="1083"/>
        <v>0</v>
      </c>
      <c r="L2111" s="35">
        <f t="shared" si="1083"/>
        <v>0</v>
      </c>
      <c r="M2111" s="35">
        <f t="shared" si="1083"/>
        <v>87.30686</v>
      </c>
      <c r="N2111" s="78">
        <f t="shared" si="1057"/>
        <v>100</v>
      </c>
    </row>
    <row r="2112" spans="1:14" ht="18" customHeight="1" x14ac:dyDescent="0.25">
      <c r="A2112" s="33" t="s">
        <v>178</v>
      </c>
      <c r="B2112" s="33" t="s">
        <v>1413</v>
      </c>
      <c r="C2112" s="33" t="s">
        <v>1804</v>
      </c>
      <c r="D2112" s="33" t="s">
        <v>1113</v>
      </c>
      <c r="E2112" s="34" t="s">
        <v>558</v>
      </c>
      <c r="F2112" s="35">
        <f t="shared" si="1083"/>
        <v>0</v>
      </c>
      <c r="G2112" s="35">
        <f t="shared" si="1083"/>
        <v>87.30686</v>
      </c>
      <c r="H2112" s="35">
        <f t="shared" si="1083"/>
        <v>17.461369999999999</v>
      </c>
      <c r="I2112" s="63">
        <f t="shared" si="1083"/>
        <v>69.845489999999998</v>
      </c>
      <c r="J2112" s="63">
        <f t="shared" si="1083"/>
        <v>0</v>
      </c>
      <c r="K2112" s="35">
        <f t="shared" si="1083"/>
        <v>0</v>
      </c>
      <c r="L2112" s="35">
        <f t="shared" si="1083"/>
        <v>0</v>
      </c>
      <c r="M2112" s="35">
        <f t="shared" si="1083"/>
        <v>87.30686</v>
      </c>
      <c r="N2112" s="78">
        <f t="shared" si="1057"/>
        <v>100</v>
      </c>
    </row>
    <row r="2113" spans="1:15" ht="63" x14ac:dyDescent="0.25">
      <c r="A2113" s="33" t="s">
        <v>178</v>
      </c>
      <c r="B2113" s="33" t="s">
        <v>1413</v>
      </c>
      <c r="C2113" s="33" t="s">
        <v>1804</v>
      </c>
      <c r="D2113" s="33" t="s">
        <v>137</v>
      </c>
      <c r="E2113" s="34" t="s">
        <v>559</v>
      </c>
      <c r="F2113" s="35">
        <v>0</v>
      </c>
      <c r="G2113" s="35">
        <v>87.30686</v>
      </c>
      <c r="H2113" s="35">
        <f>17.46137+0</f>
        <v>17.461369999999999</v>
      </c>
      <c r="I2113" s="63">
        <v>69.845489999999998</v>
      </c>
      <c r="J2113" s="63">
        <v>0</v>
      </c>
      <c r="K2113" s="35">
        <v>0</v>
      </c>
      <c r="L2113" s="35">
        <v>0</v>
      </c>
      <c r="M2113" s="35">
        <v>87.30686</v>
      </c>
      <c r="N2113" s="78">
        <f t="shared" si="1057"/>
        <v>100</v>
      </c>
    </row>
    <row r="2114" spans="1:15" ht="31.5" hidden="1" x14ac:dyDescent="0.25">
      <c r="A2114" s="33" t="s">
        <v>178</v>
      </c>
      <c r="B2114" s="33" t="s">
        <v>1413</v>
      </c>
      <c r="C2114" s="33" t="s">
        <v>161</v>
      </c>
      <c r="D2114" s="33"/>
      <c r="E2114" s="34" t="s">
        <v>761</v>
      </c>
      <c r="F2114" s="35">
        <f t="shared" ref="F2114:M2115" si="1084">F2115</f>
        <v>0</v>
      </c>
      <c r="G2114" s="35">
        <f t="shared" si="1084"/>
        <v>0</v>
      </c>
      <c r="H2114" s="35">
        <f t="shared" si="1084"/>
        <v>0</v>
      </c>
      <c r="I2114" s="63">
        <f t="shared" si="1084"/>
        <v>0</v>
      </c>
      <c r="J2114" s="63">
        <f t="shared" si="1084"/>
        <v>0</v>
      </c>
      <c r="K2114" s="35">
        <f t="shared" si="1084"/>
        <v>0</v>
      </c>
      <c r="L2114" s="35">
        <f t="shared" si="1084"/>
        <v>0</v>
      </c>
      <c r="M2114" s="35">
        <f t="shared" si="1084"/>
        <v>0</v>
      </c>
      <c r="N2114" s="78">
        <v>0</v>
      </c>
      <c r="O2114" s="22">
        <v>1</v>
      </c>
    </row>
    <row r="2115" spans="1:15" hidden="1" x14ac:dyDescent="0.25">
      <c r="A2115" s="33" t="s">
        <v>178</v>
      </c>
      <c r="B2115" s="33" t="s">
        <v>1413</v>
      </c>
      <c r="C2115" s="33" t="s">
        <v>161</v>
      </c>
      <c r="D2115" s="33" t="s">
        <v>1113</v>
      </c>
      <c r="E2115" s="34" t="s">
        <v>558</v>
      </c>
      <c r="F2115" s="35">
        <f t="shared" si="1084"/>
        <v>0</v>
      </c>
      <c r="G2115" s="35">
        <f t="shared" si="1084"/>
        <v>0</v>
      </c>
      <c r="H2115" s="35">
        <f t="shared" si="1084"/>
        <v>0</v>
      </c>
      <c r="I2115" s="63">
        <f t="shared" si="1084"/>
        <v>0</v>
      </c>
      <c r="J2115" s="63">
        <f t="shared" si="1084"/>
        <v>0</v>
      </c>
      <c r="K2115" s="35">
        <f t="shared" si="1084"/>
        <v>0</v>
      </c>
      <c r="L2115" s="35">
        <f t="shared" si="1084"/>
        <v>0</v>
      </c>
      <c r="M2115" s="35">
        <f t="shared" si="1084"/>
        <v>0</v>
      </c>
      <c r="N2115" s="78">
        <v>0</v>
      </c>
      <c r="O2115" s="22">
        <v>1</v>
      </c>
    </row>
    <row r="2116" spans="1:15" ht="63" hidden="1" x14ac:dyDescent="0.25">
      <c r="A2116" s="33" t="s">
        <v>178</v>
      </c>
      <c r="B2116" s="33" t="s">
        <v>1413</v>
      </c>
      <c r="C2116" s="33" t="s">
        <v>161</v>
      </c>
      <c r="D2116" s="33" t="s">
        <v>137</v>
      </c>
      <c r="E2116" s="34" t="s">
        <v>559</v>
      </c>
      <c r="F2116" s="35">
        <f>3674.4-3674.4</f>
        <v>0</v>
      </c>
      <c r="G2116" s="35">
        <f>3674.4-3674.4</f>
        <v>0</v>
      </c>
      <c r="H2116" s="35">
        <v>0</v>
      </c>
      <c r="I2116" s="63">
        <v>0</v>
      </c>
      <c r="J2116" s="63">
        <v>0</v>
      </c>
      <c r="K2116" s="35">
        <v>0</v>
      </c>
      <c r="L2116" s="35">
        <v>0</v>
      </c>
      <c r="M2116" s="35">
        <v>0</v>
      </c>
      <c r="N2116" s="78">
        <v>0</v>
      </c>
      <c r="O2116" s="22">
        <v>1</v>
      </c>
    </row>
    <row r="2117" spans="1:15" ht="31.5" x14ac:dyDescent="0.25">
      <c r="A2117" s="33" t="s">
        <v>178</v>
      </c>
      <c r="B2117" s="33" t="s">
        <v>1413</v>
      </c>
      <c r="C2117" s="33" t="s">
        <v>144</v>
      </c>
      <c r="D2117" s="33"/>
      <c r="E2117" s="34" t="s">
        <v>1036</v>
      </c>
      <c r="F2117" s="35">
        <f>F2118+F2127+F2134</f>
        <v>4592.8999999999996</v>
      </c>
      <c r="G2117" s="35">
        <f>G2118+G2127+G2134</f>
        <v>10220.590999999999</v>
      </c>
      <c r="H2117" s="35">
        <f t="shared" ref="H2117:M2117" si="1085">H2118+H2127+H2134</f>
        <v>5768.7550000000001</v>
      </c>
      <c r="I2117" s="63">
        <f t="shared" si="1085"/>
        <v>0</v>
      </c>
      <c r="J2117" s="63">
        <f t="shared" si="1085"/>
        <v>0</v>
      </c>
      <c r="K2117" s="35">
        <f t="shared" si="1085"/>
        <v>0</v>
      </c>
      <c r="L2117" s="35">
        <f t="shared" si="1085"/>
        <v>0</v>
      </c>
      <c r="M2117" s="35">
        <f t="shared" si="1085"/>
        <v>10154.607769999999</v>
      </c>
      <c r="N2117" s="78">
        <f t="shared" si="1057"/>
        <v>99.354408859526814</v>
      </c>
    </row>
    <row r="2118" spans="1:15" ht="31.5" x14ac:dyDescent="0.25">
      <c r="A2118" s="33" t="s">
        <v>178</v>
      </c>
      <c r="B2118" s="33" t="s">
        <v>1413</v>
      </c>
      <c r="C2118" s="33" t="s">
        <v>167</v>
      </c>
      <c r="D2118" s="33"/>
      <c r="E2118" s="34" t="s">
        <v>1059</v>
      </c>
      <c r="F2118" s="35">
        <f t="shared" ref="F2118:M2121" si="1086">F2119</f>
        <v>4592.8999999999996</v>
      </c>
      <c r="G2118" s="35">
        <f>G2119+G2123</f>
        <v>6979.3889999999992</v>
      </c>
      <c r="H2118" s="35">
        <f t="shared" ref="H2118:M2118" si="1087">H2119+H2123</f>
        <v>4526.9390000000003</v>
      </c>
      <c r="I2118" s="63">
        <f t="shared" si="1087"/>
        <v>0</v>
      </c>
      <c r="J2118" s="63">
        <f t="shared" si="1087"/>
        <v>0</v>
      </c>
      <c r="K2118" s="35">
        <f t="shared" si="1087"/>
        <v>0</v>
      </c>
      <c r="L2118" s="35">
        <f t="shared" si="1087"/>
        <v>0</v>
      </c>
      <c r="M2118" s="35">
        <f t="shared" si="1087"/>
        <v>6913.4057699999994</v>
      </c>
      <c r="N2118" s="78">
        <f t="shared" si="1057"/>
        <v>99.054598762155251</v>
      </c>
    </row>
    <row r="2119" spans="1:15" ht="47.25" x14ac:dyDescent="0.25">
      <c r="A2119" s="33" t="s">
        <v>178</v>
      </c>
      <c r="B2119" s="33" t="s">
        <v>1413</v>
      </c>
      <c r="C2119" s="33" t="s">
        <v>168</v>
      </c>
      <c r="D2119" s="33"/>
      <c r="E2119" s="34" t="s">
        <v>1060</v>
      </c>
      <c r="F2119" s="35">
        <f t="shared" si="1086"/>
        <v>4592.8999999999996</v>
      </c>
      <c r="G2119" s="35">
        <f t="shared" si="1086"/>
        <v>4592.8999999999996</v>
      </c>
      <c r="H2119" s="35">
        <f t="shared" si="1086"/>
        <v>2401.3090000000002</v>
      </c>
      <c r="I2119" s="63">
        <f t="shared" si="1086"/>
        <v>0</v>
      </c>
      <c r="J2119" s="63">
        <f t="shared" si="1086"/>
        <v>0</v>
      </c>
      <c r="K2119" s="35">
        <f t="shared" si="1086"/>
        <v>0</v>
      </c>
      <c r="L2119" s="35">
        <f t="shared" si="1086"/>
        <v>0</v>
      </c>
      <c r="M2119" s="35">
        <f t="shared" si="1086"/>
        <v>4586.62363</v>
      </c>
      <c r="N2119" s="78">
        <f t="shared" si="1057"/>
        <v>99.863346251823472</v>
      </c>
    </row>
    <row r="2120" spans="1:15" ht="31.5" x14ac:dyDescent="0.25">
      <c r="A2120" s="33" t="s">
        <v>178</v>
      </c>
      <c r="B2120" s="33" t="s">
        <v>1413</v>
      </c>
      <c r="C2120" s="33" t="s">
        <v>162</v>
      </c>
      <c r="D2120" s="33"/>
      <c r="E2120" s="34" t="s">
        <v>1061</v>
      </c>
      <c r="F2120" s="35">
        <f t="shared" si="1086"/>
        <v>4592.8999999999996</v>
      </c>
      <c r="G2120" s="35">
        <f t="shared" si="1086"/>
        <v>4592.8999999999996</v>
      </c>
      <c r="H2120" s="35">
        <f t="shared" si="1086"/>
        <v>2401.3090000000002</v>
      </c>
      <c r="I2120" s="63">
        <f t="shared" si="1086"/>
        <v>0</v>
      </c>
      <c r="J2120" s="63">
        <f t="shared" si="1086"/>
        <v>0</v>
      </c>
      <c r="K2120" s="35">
        <f t="shared" si="1086"/>
        <v>0</v>
      </c>
      <c r="L2120" s="35">
        <f t="shared" si="1086"/>
        <v>0</v>
      </c>
      <c r="M2120" s="35">
        <f t="shared" si="1086"/>
        <v>4586.62363</v>
      </c>
      <c r="N2120" s="78">
        <f t="shared" si="1057"/>
        <v>99.863346251823472</v>
      </c>
    </row>
    <row r="2121" spans="1:15" ht="31.5" x14ac:dyDescent="0.25">
      <c r="A2121" s="33" t="s">
        <v>178</v>
      </c>
      <c r="B2121" s="33" t="s">
        <v>1413</v>
      </c>
      <c r="C2121" s="33" t="s">
        <v>162</v>
      </c>
      <c r="D2121" s="33" t="s">
        <v>1111</v>
      </c>
      <c r="E2121" s="34" t="s">
        <v>542</v>
      </c>
      <c r="F2121" s="35">
        <f t="shared" si="1086"/>
        <v>4592.8999999999996</v>
      </c>
      <c r="G2121" s="35">
        <f t="shared" si="1086"/>
        <v>4592.8999999999996</v>
      </c>
      <c r="H2121" s="35">
        <f t="shared" si="1086"/>
        <v>2401.3090000000002</v>
      </c>
      <c r="I2121" s="63">
        <f t="shared" si="1086"/>
        <v>0</v>
      </c>
      <c r="J2121" s="63">
        <f t="shared" si="1086"/>
        <v>0</v>
      </c>
      <c r="K2121" s="35">
        <f t="shared" si="1086"/>
        <v>0</v>
      </c>
      <c r="L2121" s="35">
        <f t="shared" si="1086"/>
        <v>0</v>
      </c>
      <c r="M2121" s="35">
        <f t="shared" si="1086"/>
        <v>4586.62363</v>
      </c>
      <c r="N2121" s="78">
        <f t="shared" si="1057"/>
        <v>99.863346251823472</v>
      </c>
    </row>
    <row r="2122" spans="1:15" ht="31.5" x14ac:dyDescent="0.25">
      <c r="A2122" s="33" t="s">
        <v>178</v>
      </c>
      <c r="B2122" s="33" t="s">
        <v>1413</v>
      </c>
      <c r="C2122" s="33" t="s">
        <v>162</v>
      </c>
      <c r="D2122" s="33" t="s">
        <v>1112</v>
      </c>
      <c r="E2122" s="34" t="s">
        <v>543</v>
      </c>
      <c r="F2122" s="35">
        <f>3454.4+1138.5</f>
        <v>4592.8999999999996</v>
      </c>
      <c r="G2122" s="35">
        <v>4592.8999999999996</v>
      </c>
      <c r="H2122" s="35">
        <v>2401.3090000000002</v>
      </c>
      <c r="I2122" s="63">
        <v>0</v>
      </c>
      <c r="J2122" s="63">
        <v>0</v>
      </c>
      <c r="K2122" s="35">
        <v>0</v>
      </c>
      <c r="L2122" s="35">
        <v>0</v>
      </c>
      <c r="M2122" s="35">
        <v>4586.62363</v>
      </c>
      <c r="N2122" s="78">
        <f t="shared" ref="N2122:N2185" si="1088">M2122/G2122*100</f>
        <v>99.863346251823472</v>
      </c>
    </row>
    <row r="2123" spans="1:15" ht="47.25" x14ac:dyDescent="0.25">
      <c r="A2123" s="33" t="s">
        <v>178</v>
      </c>
      <c r="B2123" s="33" t="s">
        <v>1413</v>
      </c>
      <c r="C2123" s="33" t="s">
        <v>1343</v>
      </c>
      <c r="D2123" s="33"/>
      <c r="E2123" s="34" t="s">
        <v>1649</v>
      </c>
      <c r="F2123" s="35">
        <v>0</v>
      </c>
      <c r="G2123" s="35">
        <f>G2124</f>
        <v>2386.489</v>
      </c>
      <c r="H2123" s="35">
        <f t="shared" ref="H2123:M2125" si="1089">H2124</f>
        <v>2125.63</v>
      </c>
      <c r="I2123" s="63">
        <f t="shared" si="1089"/>
        <v>0</v>
      </c>
      <c r="J2123" s="63">
        <f t="shared" si="1089"/>
        <v>0</v>
      </c>
      <c r="K2123" s="35">
        <f t="shared" si="1089"/>
        <v>0</v>
      </c>
      <c r="L2123" s="35">
        <f t="shared" si="1089"/>
        <v>0</v>
      </c>
      <c r="M2123" s="35">
        <f t="shared" si="1089"/>
        <v>2326.7821399999998</v>
      </c>
      <c r="N2123" s="78">
        <f t="shared" si="1088"/>
        <v>97.498129679206556</v>
      </c>
    </row>
    <row r="2124" spans="1:15" ht="63" x14ac:dyDescent="0.25">
      <c r="A2124" s="33" t="s">
        <v>178</v>
      </c>
      <c r="B2124" s="33" t="s">
        <v>1413</v>
      </c>
      <c r="C2124" s="33" t="s">
        <v>1344</v>
      </c>
      <c r="D2124" s="33"/>
      <c r="E2124" s="34" t="s">
        <v>1382</v>
      </c>
      <c r="F2124" s="35">
        <v>0</v>
      </c>
      <c r="G2124" s="35">
        <f>G2125</f>
        <v>2386.489</v>
      </c>
      <c r="H2124" s="35">
        <f t="shared" si="1089"/>
        <v>2125.63</v>
      </c>
      <c r="I2124" s="63">
        <f t="shared" si="1089"/>
        <v>0</v>
      </c>
      <c r="J2124" s="63">
        <f t="shared" si="1089"/>
        <v>0</v>
      </c>
      <c r="K2124" s="35">
        <f t="shared" si="1089"/>
        <v>0</v>
      </c>
      <c r="L2124" s="35">
        <f t="shared" si="1089"/>
        <v>0</v>
      </c>
      <c r="M2124" s="35">
        <f t="shared" si="1089"/>
        <v>2326.7821399999998</v>
      </c>
      <c r="N2124" s="78">
        <f t="shared" si="1088"/>
        <v>97.498129679206556</v>
      </c>
    </row>
    <row r="2125" spans="1:15" ht="31.5" x14ac:dyDescent="0.25">
      <c r="A2125" s="33" t="s">
        <v>178</v>
      </c>
      <c r="B2125" s="33" t="s">
        <v>1413</v>
      </c>
      <c r="C2125" s="33" t="s">
        <v>1344</v>
      </c>
      <c r="D2125" s="33" t="s">
        <v>1111</v>
      </c>
      <c r="E2125" s="34" t="s">
        <v>542</v>
      </c>
      <c r="F2125" s="35">
        <v>0</v>
      </c>
      <c r="G2125" s="35">
        <f>G2126</f>
        <v>2386.489</v>
      </c>
      <c r="H2125" s="35">
        <f t="shared" si="1089"/>
        <v>2125.63</v>
      </c>
      <c r="I2125" s="63">
        <f t="shared" si="1089"/>
        <v>0</v>
      </c>
      <c r="J2125" s="63">
        <f t="shared" si="1089"/>
        <v>0</v>
      </c>
      <c r="K2125" s="35">
        <f t="shared" si="1089"/>
        <v>0</v>
      </c>
      <c r="L2125" s="35">
        <f t="shared" si="1089"/>
        <v>0</v>
      </c>
      <c r="M2125" s="35">
        <f t="shared" si="1089"/>
        <v>2326.7821399999998</v>
      </c>
      <c r="N2125" s="78">
        <f t="shared" si="1088"/>
        <v>97.498129679206556</v>
      </c>
    </row>
    <row r="2126" spans="1:15" ht="31.5" x14ac:dyDescent="0.25">
      <c r="A2126" s="33" t="s">
        <v>178</v>
      </c>
      <c r="B2126" s="33" t="s">
        <v>1413</v>
      </c>
      <c r="C2126" s="33" t="s">
        <v>1344</v>
      </c>
      <c r="D2126" s="33" t="s">
        <v>1112</v>
      </c>
      <c r="E2126" s="34" t="s">
        <v>543</v>
      </c>
      <c r="F2126" s="35">
        <v>0</v>
      </c>
      <c r="G2126" s="35">
        <v>2386.489</v>
      </c>
      <c r="H2126" s="35">
        <v>2125.63</v>
      </c>
      <c r="I2126" s="63">
        <v>0</v>
      </c>
      <c r="J2126" s="63">
        <v>0</v>
      </c>
      <c r="K2126" s="35">
        <v>0</v>
      </c>
      <c r="L2126" s="35">
        <v>0</v>
      </c>
      <c r="M2126" s="35">
        <v>2326.7821399999998</v>
      </c>
      <c r="N2126" s="78">
        <f t="shared" si="1088"/>
        <v>97.498129679206556</v>
      </c>
    </row>
    <row r="2127" spans="1:15" ht="47.25" x14ac:dyDescent="0.25">
      <c r="A2127" s="33" t="s">
        <v>178</v>
      </c>
      <c r="B2127" s="33" t="s">
        <v>1413</v>
      </c>
      <c r="C2127" s="33" t="s">
        <v>145</v>
      </c>
      <c r="D2127" s="33"/>
      <c r="E2127" s="34" t="s">
        <v>1608</v>
      </c>
      <c r="F2127" s="35">
        <f>F2128</f>
        <v>0</v>
      </c>
      <c r="G2127" s="35">
        <f t="shared" ref="G2127:G2128" si="1090">G2128</f>
        <v>2798.4270000000001</v>
      </c>
      <c r="H2127" s="35">
        <f t="shared" ref="H2127:M2128" si="1091">H2128</f>
        <v>1241.816</v>
      </c>
      <c r="I2127" s="63">
        <f t="shared" si="1091"/>
        <v>0</v>
      </c>
      <c r="J2127" s="63">
        <f t="shared" si="1091"/>
        <v>0</v>
      </c>
      <c r="K2127" s="35">
        <f t="shared" si="1091"/>
        <v>0</v>
      </c>
      <c r="L2127" s="35">
        <f t="shared" si="1091"/>
        <v>0</v>
      </c>
      <c r="M2127" s="35">
        <f t="shared" si="1091"/>
        <v>2798.4270000000001</v>
      </c>
      <c r="N2127" s="78">
        <f t="shared" si="1088"/>
        <v>100</v>
      </c>
    </row>
    <row r="2128" spans="1:15" ht="47.25" x14ac:dyDescent="0.25">
      <c r="A2128" s="33" t="s">
        <v>178</v>
      </c>
      <c r="B2128" s="33" t="s">
        <v>1413</v>
      </c>
      <c r="C2128" s="33" t="s">
        <v>146</v>
      </c>
      <c r="D2128" s="33"/>
      <c r="E2128" s="34" t="s">
        <v>1609</v>
      </c>
      <c r="F2128" s="35">
        <f>F2129</f>
        <v>0</v>
      </c>
      <c r="G2128" s="35">
        <f t="shared" si="1090"/>
        <v>2798.4270000000001</v>
      </c>
      <c r="H2128" s="35">
        <f t="shared" si="1091"/>
        <v>1241.816</v>
      </c>
      <c r="I2128" s="63">
        <f t="shared" si="1091"/>
        <v>0</v>
      </c>
      <c r="J2128" s="63">
        <f t="shared" si="1091"/>
        <v>0</v>
      </c>
      <c r="K2128" s="35">
        <f t="shared" si="1091"/>
        <v>0</v>
      </c>
      <c r="L2128" s="35">
        <f t="shared" si="1091"/>
        <v>0</v>
      </c>
      <c r="M2128" s="35">
        <f t="shared" si="1091"/>
        <v>2798.4270000000001</v>
      </c>
      <c r="N2128" s="78">
        <f t="shared" si="1088"/>
        <v>100</v>
      </c>
    </row>
    <row r="2129" spans="1:14" ht="31.5" x14ac:dyDescent="0.25">
      <c r="A2129" s="33" t="s">
        <v>178</v>
      </c>
      <c r="B2129" s="33" t="s">
        <v>1413</v>
      </c>
      <c r="C2129" s="33" t="s">
        <v>136</v>
      </c>
      <c r="D2129" s="33"/>
      <c r="E2129" s="34" t="s">
        <v>1865</v>
      </c>
      <c r="F2129" s="35">
        <f>F2130+F2132</f>
        <v>0</v>
      </c>
      <c r="G2129" s="35">
        <f t="shared" ref="G2129" si="1092">G2130+G2132</f>
        <v>2798.4270000000001</v>
      </c>
      <c r="H2129" s="35">
        <f t="shared" ref="H2129:M2129" si="1093">H2130+H2132</f>
        <v>1241.816</v>
      </c>
      <c r="I2129" s="63">
        <f t="shared" si="1093"/>
        <v>0</v>
      </c>
      <c r="J2129" s="63">
        <f t="shared" si="1093"/>
        <v>0</v>
      </c>
      <c r="K2129" s="35">
        <f t="shared" si="1093"/>
        <v>0</v>
      </c>
      <c r="L2129" s="35">
        <f t="shared" si="1093"/>
        <v>0</v>
      </c>
      <c r="M2129" s="35">
        <f t="shared" si="1093"/>
        <v>2798.4270000000001</v>
      </c>
      <c r="N2129" s="78">
        <f t="shared" si="1088"/>
        <v>100</v>
      </c>
    </row>
    <row r="2130" spans="1:14" ht="31.5" x14ac:dyDescent="0.25">
      <c r="A2130" s="33" t="s">
        <v>178</v>
      </c>
      <c r="B2130" s="33" t="s">
        <v>1413</v>
      </c>
      <c r="C2130" s="33" t="s">
        <v>136</v>
      </c>
      <c r="D2130" s="33" t="s">
        <v>18</v>
      </c>
      <c r="E2130" s="34" t="s">
        <v>552</v>
      </c>
      <c r="F2130" s="35">
        <f>F2131</f>
        <v>0</v>
      </c>
      <c r="G2130" s="35">
        <f t="shared" ref="G2130" si="1094">G2131</f>
        <v>1048.5630000000001</v>
      </c>
      <c r="H2130" s="35">
        <f t="shared" ref="H2130:M2130" si="1095">H2131</f>
        <v>887</v>
      </c>
      <c r="I2130" s="63">
        <f t="shared" si="1095"/>
        <v>0</v>
      </c>
      <c r="J2130" s="63">
        <f t="shared" si="1095"/>
        <v>0</v>
      </c>
      <c r="K2130" s="35">
        <f t="shared" si="1095"/>
        <v>0</v>
      </c>
      <c r="L2130" s="35">
        <f t="shared" si="1095"/>
        <v>0</v>
      </c>
      <c r="M2130" s="35">
        <f t="shared" si="1095"/>
        <v>1048.5630000000001</v>
      </c>
      <c r="N2130" s="78">
        <f t="shared" si="1088"/>
        <v>100</v>
      </c>
    </row>
    <row r="2131" spans="1:14" ht="47.25" x14ac:dyDescent="0.25">
      <c r="A2131" s="33" t="s">
        <v>178</v>
      </c>
      <c r="B2131" s="33" t="s">
        <v>1413</v>
      </c>
      <c r="C2131" s="33" t="s">
        <v>136</v>
      </c>
      <c r="D2131" s="33" t="s">
        <v>14</v>
      </c>
      <c r="E2131" s="34" t="s">
        <v>555</v>
      </c>
      <c r="F2131" s="35">
        <v>0</v>
      </c>
      <c r="G2131" s="35">
        <v>1048.5630000000001</v>
      </c>
      <c r="H2131" s="35">
        <v>887</v>
      </c>
      <c r="I2131" s="63">
        <v>0</v>
      </c>
      <c r="J2131" s="63">
        <v>0</v>
      </c>
      <c r="K2131" s="35">
        <v>0</v>
      </c>
      <c r="L2131" s="35">
        <v>0</v>
      </c>
      <c r="M2131" s="35">
        <v>1048.5630000000001</v>
      </c>
      <c r="N2131" s="78">
        <f t="shared" si="1088"/>
        <v>100</v>
      </c>
    </row>
    <row r="2132" spans="1:14" ht="17.25" customHeight="1" x14ac:dyDescent="0.25">
      <c r="A2132" s="33" t="s">
        <v>178</v>
      </c>
      <c r="B2132" s="33" t="s">
        <v>1413</v>
      </c>
      <c r="C2132" s="33" t="s">
        <v>136</v>
      </c>
      <c r="D2132" s="33" t="s">
        <v>1113</v>
      </c>
      <c r="E2132" s="34" t="s">
        <v>558</v>
      </c>
      <c r="F2132" s="35">
        <f>F2133</f>
        <v>0</v>
      </c>
      <c r="G2132" s="35">
        <f t="shared" ref="G2132" si="1096">G2133</f>
        <v>1749.864</v>
      </c>
      <c r="H2132" s="35">
        <f t="shared" ref="H2132:M2132" si="1097">H2133</f>
        <v>354.81599999999997</v>
      </c>
      <c r="I2132" s="63">
        <f t="shared" si="1097"/>
        <v>0</v>
      </c>
      <c r="J2132" s="63">
        <f t="shared" si="1097"/>
        <v>0</v>
      </c>
      <c r="K2132" s="35">
        <f t="shared" si="1097"/>
        <v>0</v>
      </c>
      <c r="L2132" s="35">
        <f t="shared" si="1097"/>
        <v>0</v>
      </c>
      <c r="M2132" s="35">
        <f t="shared" si="1097"/>
        <v>1749.864</v>
      </c>
      <c r="N2132" s="78">
        <f t="shared" si="1088"/>
        <v>100</v>
      </c>
    </row>
    <row r="2133" spans="1:14" ht="63" x14ac:dyDescent="0.25">
      <c r="A2133" s="33" t="s">
        <v>178</v>
      </c>
      <c r="B2133" s="33" t="s">
        <v>1413</v>
      </c>
      <c r="C2133" s="33" t="s">
        <v>136</v>
      </c>
      <c r="D2133" s="33" t="s">
        <v>137</v>
      </c>
      <c r="E2133" s="34" t="s">
        <v>559</v>
      </c>
      <c r="F2133" s="35">
        <v>0</v>
      </c>
      <c r="G2133" s="35">
        <v>1749.864</v>
      </c>
      <c r="H2133" s="35">
        <v>354.81599999999997</v>
      </c>
      <c r="I2133" s="63">
        <v>0</v>
      </c>
      <c r="J2133" s="63">
        <v>0</v>
      </c>
      <c r="K2133" s="35">
        <v>0</v>
      </c>
      <c r="L2133" s="35">
        <v>0</v>
      </c>
      <c r="M2133" s="35">
        <v>1749.864</v>
      </c>
      <c r="N2133" s="78">
        <f t="shared" si="1088"/>
        <v>100</v>
      </c>
    </row>
    <row r="2134" spans="1:14" ht="47.25" x14ac:dyDescent="0.25">
      <c r="A2134" s="33" t="s">
        <v>178</v>
      </c>
      <c r="B2134" s="33" t="s">
        <v>1413</v>
      </c>
      <c r="C2134" s="33" t="s">
        <v>242</v>
      </c>
      <c r="D2134" s="33"/>
      <c r="E2134" s="34" t="s">
        <v>1651</v>
      </c>
      <c r="F2134" s="35">
        <v>0</v>
      </c>
      <c r="G2134" s="35">
        <f>G2135</f>
        <v>442.77499999999998</v>
      </c>
      <c r="H2134" s="35">
        <f t="shared" ref="H2134:M2137" si="1098">H2135</f>
        <v>0</v>
      </c>
      <c r="I2134" s="63">
        <f t="shared" si="1098"/>
        <v>0</v>
      </c>
      <c r="J2134" s="63">
        <f t="shared" si="1098"/>
        <v>0</v>
      </c>
      <c r="K2134" s="35">
        <f t="shared" si="1098"/>
        <v>0</v>
      </c>
      <c r="L2134" s="35">
        <f t="shared" si="1098"/>
        <v>0</v>
      </c>
      <c r="M2134" s="35">
        <f t="shared" si="1098"/>
        <v>442.77499999999998</v>
      </c>
      <c r="N2134" s="78">
        <f t="shared" si="1088"/>
        <v>100</v>
      </c>
    </row>
    <row r="2135" spans="1:14" ht="63" x14ac:dyDescent="0.25">
      <c r="A2135" s="33" t="s">
        <v>178</v>
      </c>
      <c r="B2135" s="33" t="s">
        <v>1413</v>
      </c>
      <c r="C2135" s="33" t="s">
        <v>1241</v>
      </c>
      <c r="D2135" s="33"/>
      <c r="E2135" s="34" t="s">
        <v>1896</v>
      </c>
      <c r="F2135" s="35">
        <v>0</v>
      </c>
      <c r="G2135" s="35">
        <f>G2136</f>
        <v>442.77499999999998</v>
      </c>
      <c r="H2135" s="35">
        <f t="shared" si="1098"/>
        <v>0</v>
      </c>
      <c r="I2135" s="63">
        <f t="shared" si="1098"/>
        <v>0</v>
      </c>
      <c r="J2135" s="63">
        <f t="shared" si="1098"/>
        <v>0</v>
      </c>
      <c r="K2135" s="35">
        <f t="shared" si="1098"/>
        <v>0</v>
      </c>
      <c r="L2135" s="35">
        <f t="shared" si="1098"/>
        <v>0</v>
      </c>
      <c r="M2135" s="35">
        <f t="shared" si="1098"/>
        <v>442.77499999999998</v>
      </c>
      <c r="N2135" s="78">
        <f t="shared" si="1088"/>
        <v>100</v>
      </c>
    </row>
    <row r="2136" spans="1:14" ht="31.5" x14ac:dyDescent="0.25">
      <c r="A2136" s="33" t="s">
        <v>178</v>
      </c>
      <c r="B2136" s="33" t="s">
        <v>1413</v>
      </c>
      <c r="C2136" s="33" t="s">
        <v>1240</v>
      </c>
      <c r="D2136" s="33"/>
      <c r="E2136" s="34" t="s">
        <v>1245</v>
      </c>
      <c r="F2136" s="35">
        <v>0</v>
      </c>
      <c r="G2136" s="35">
        <f>G2137</f>
        <v>442.77499999999998</v>
      </c>
      <c r="H2136" s="35">
        <f t="shared" si="1098"/>
        <v>0</v>
      </c>
      <c r="I2136" s="63">
        <f t="shared" si="1098"/>
        <v>0</v>
      </c>
      <c r="J2136" s="63">
        <f t="shared" si="1098"/>
        <v>0</v>
      </c>
      <c r="K2136" s="35">
        <f t="shared" si="1098"/>
        <v>0</v>
      </c>
      <c r="L2136" s="35">
        <f t="shared" si="1098"/>
        <v>0</v>
      </c>
      <c r="M2136" s="35">
        <f t="shared" si="1098"/>
        <v>442.77499999999998</v>
      </c>
      <c r="N2136" s="78">
        <f t="shared" si="1088"/>
        <v>100</v>
      </c>
    </row>
    <row r="2137" spans="1:14" ht="31.5" x14ac:dyDescent="0.25">
      <c r="A2137" s="33" t="s">
        <v>178</v>
      </c>
      <c r="B2137" s="33" t="s">
        <v>1413</v>
      </c>
      <c r="C2137" s="33" t="s">
        <v>1240</v>
      </c>
      <c r="D2137" s="33" t="s">
        <v>1111</v>
      </c>
      <c r="E2137" s="34" t="s">
        <v>542</v>
      </c>
      <c r="F2137" s="35">
        <v>0</v>
      </c>
      <c r="G2137" s="35">
        <f>G2138</f>
        <v>442.77499999999998</v>
      </c>
      <c r="H2137" s="35">
        <f t="shared" si="1098"/>
        <v>0</v>
      </c>
      <c r="I2137" s="63">
        <f t="shared" si="1098"/>
        <v>0</v>
      </c>
      <c r="J2137" s="63">
        <f t="shared" si="1098"/>
        <v>0</v>
      </c>
      <c r="K2137" s="35">
        <f t="shared" si="1098"/>
        <v>0</v>
      </c>
      <c r="L2137" s="35">
        <f t="shared" si="1098"/>
        <v>0</v>
      </c>
      <c r="M2137" s="35">
        <f t="shared" si="1098"/>
        <v>442.77499999999998</v>
      </c>
      <c r="N2137" s="78">
        <f t="shared" si="1088"/>
        <v>100</v>
      </c>
    </row>
    <row r="2138" spans="1:14" ht="31.5" x14ac:dyDescent="0.25">
      <c r="A2138" s="33" t="s">
        <v>178</v>
      </c>
      <c r="B2138" s="33" t="s">
        <v>1413</v>
      </c>
      <c r="C2138" s="33" t="s">
        <v>1240</v>
      </c>
      <c r="D2138" s="33" t="s">
        <v>1112</v>
      </c>
      <c r="E2138" s="34" t="s">
        <v>543</v>
      </c>
      <c r="F2138" s="35">
        <v>0</v>
      </c>
      <c r="G2138" s="35">
        <v>442.77499999999998</v>
      </c>
      <c r="H2138" s="35">
        <v>0</v>
      </c>
      <c r="I2138" s="63">
        <v>0</v>
      </c>
      <c r="J2138" s="63">
        <v>0</v>
      </c>
      <c r="K2138" s="35">
        <v>0</v>
      </c>
      <c r="L2138" s="35">
        <v>0</v>
      </c>
      <c r="M2138" s="35">
        <v>442.77499999999998</v>
      </c>
      <c r="N2138" s="78">
        <f t="shared" si="1088"/>
        <v>100</v>
      </c>
    </row>
    <row r="2139" spans="1:14" ht="31.5" x14ac:dyDescent="0.25">
      <c r="A2139" s="33" t="s">
        <v>178</v>
      </c>
      <c r="B2139" s="33" t="s">
        <v>1413</v>
      </c>
      <c r="C2139" s="33" t="s">
        <v>1122</v>
      </c>
      <c r="D2139" s="33"/>
      <c r="E2139" s="34" t="s">
        <v>1885</v>
      </c>
      <c r="F2139" s="35">
        <f t="shared" ref="F2139:M2141" si="1099">F2140</f>
        <v>136.19300000000001</v>
      </c>
      <c r="G2139" s="35">
        <f t="shared" si="1099"/>
        <v>2128.1131700000001</v>
      </c>
      <c r="H2139" s="35">
        <f t="shared" si="1099"/>
        <v>1133.57709</v>
      </c>
      <c r="I2139" s="63">
        <f t="shared" si="1099"/>
        <v>0</v>
      </c>
      <c r="J2139" s="63">
        <f t="shared" si="1099"/>
        <v>0</v>
      </c>
      <c r="K2139" s="35">
        <f t="shared" si="1099"/>
        <v>0</v>
      </c>
      <c r="L2139" s="35">
        <f t="shared" si="1099"/>
        <v>0</v>
      </c>
      <c r="M2139" s="35">
        <f t="shared" si="1099"/>
        <v>2072.6038200000003</v>
      </c>
      <c r="N2139" s="78">
        <f t="shared" si="1088"/>
        <v>97.391616630989603</v>
      </c>
    </row>
    <row r="2140" spans="1:14" ht="47.25" x14ac:dyDescent="0.25">
      <c r="A2140" s="33" t="s">
        <v>178</v>
      </c>
      <c r="B2140" s="33" t="s">
        <v>1413</v>
      </c>
      <c r="C2140" s="33" t="s">
        <v>405</v>
      </c>
      <c r="D2140" s="33"/>
      <c r="E2140" s="34" t="s">
        <v>1174</v>
      </c>
      <c r="F2140" s="35">
        <f>F2141+F2145</f>
        <v>136.19300000000001</v>
      </c>
      <c r="G2140" s="35">
        <f>G2141+G2145+G2143</f>
        <v>2128.1131700000001</v>
      </c>
      <c r="H2140" s="35">
        <f t="shared" ref="H2140:M2140" si="1100">H2141+H2145+H2143</f>
        <v>1133.57709</v>
      </c>
      <c r="I2140" s="63">
        <f t="shared" si="1100"/>
        <v>0</v>
      </c>
      <c r="J2140" s="63">
        <f t="shared" si="1100"/>
        <v>0</v>
      </c>
      <c r="K2140" s="35">
        <f t="shared" si="1100"/>
        <v>0</v>
      </c>
      <c r="L2140" s="35">
        <f t="shared" si="1100"/>
        <v>0</v>
      </c>
      <c r="M2140" s="35">
        <f t="shared" si="1100"/>
        <v>2072.6038200000003</v>
      </c>
      <c r="N2140" s="78">
        <f t="shared" si="1088"/>
        <v>97.391616630989603</v>
      </c>
    </row>
    <row r="2141" spans="1:14" ht="31.5" x14ac:dyDescent="0.25">
      <c r="A2141" s="33" t="s">
        <v>178</v>
      </c>
      <c r="B2141" s="33" t="s">
        <v>1413</v>
      </c>
      <c r="C2141" s="33" t="s">
        <v>405</v>
      </c>
      <c r="D2141" s="33" t="s">
        <v>1111</v>
      </c>
      <c r="E2141" s="34" t="s">
        <v>542</v>
      </c>
      <c r="F2141" s="35">
        <f t="shared" si="1099"/>
        <v>136.19300000000001</v>
      </c>
      <c r="G2141" s="35">
        <f t="shared" si="1099"/>
        <v>965.22717</v>
      </c>
      <c r="H2141" s="35">
        <f t="shared" si="1099"/>
        <v>373.57709</v>
      </c>
      <c r="I2141" s="63">
        <f t="shared" si="1099"/>
        <v>0</v>
      </c>
      <c r="J2141" s="63">
        <f t="shared" si="1099"/>
        <v>0</v>
      </c>
      <c r="K2141" s="35">
        <f t="shared" si="1099"/>
        <v>0</v>
      </c>
      <c r="L2141" s="35">
        <f t="shared" si="1099"/>
        <v>0</v>
      </c>
      <c r="M2141" s="35">
        <f t="shared" si="1099"/>
        <v>909.71781999999996</v>
      </c>
      <c r="N2141" s="78">
        <f t="shared" si="1088"/>
        <v>94.249089569246166</v>
      </c>
    </row>
    <row r="2142" spans="1:14" ht="31.5" x14ac:dyDescent="0.25">
      <c r="A2142" s="33" t="s">
        <v>178</v>
      </c>
      <c r="B2142" s="33" t="s">
        <v>1413</v>
      </c>
      <c r="C2142" s="33" t="s">
        <v>405</v>
      </c>
      <c r="D2142" s="33" t="s">
        <v>1112</v>
      </c>
      <c r="E2142" s="34" t="s">
        <v>543</v>
      </c>
      <c r="F2142" s="35">
        <v>136.19300000000001</v>
      </c>
      <c r="G2142" s="35">
        <v>965.22717</v>
      </c>
      <c r="H2142" s="35">
        <v>373.57709</v>
      </c>
      <c r="I2142" s="63">
        <v>0</v>
      </c>
      <c r="J2142" s="63">
        <v>0</v>
      </c>
      <c r="K2142" s="35">
        <v>0</v>
      </c>
      <c r="L2142" s="35">
        <v>0</v>
      </c>
      <c r="M2142" s="35">
        <v>909.71781999999996</v>
      </c>
      <c r="N2142" s="78">
        <f t="shared" si="1088"/>
        <v>94.249089569246166</v>
      </c>
    </row>
    <row r="2143" spans="1:14" ht="31.5" x14ac:dyDescent="0.25">
      <c r="A2143" s="33" t="s">
        <v>178</v>
      </c>
      <c r="B2143" s="33" t="s">
        <v>1413</v>
      </c>
      <c r="C2143" s="33" t="s">
        <v>405</v>
      </c>
      <c r="D2143" s="33" t="s">
        <v>18</v>
      </c>
      <c r="E2143" s="34" t="s">
        <v>552</v>
      </c>
      <c r="F2143" s="35"/>
      <c r="G2143" s="35">
        <f>G2144</f>
        <v>750</v>
      </c>
      <c r="H2143" s="35">
        <f t="shared" ref="H2143:M2143" si="1101">H2144</f>
        <v>0</v>
      </c>
      <c r="I2143" s="63">
        <f t="shared" si="1101"/>
        <v>0</v>
      </c>
      <c r="J2143" s="63">
        <f t="shared" si="1101"/>
        <v>0</v>
      </c>
      <c r="K2143" s="35">
        <f t="shared" si="1101"/>
        <v>0</v>
      </c>
      <c r="L2143" s="35">
        <f t="shared" si="1101"/>
        <v>0</v>
      </c>
      <c r="M2143" s="35">
        <f t="shared" si="1101"/>
        <v>750</v>
      </c>
      <c r="N2143" s="78">
        <f t="shared" si="1088"/>
        <v>100</v>
      </c>
    </row>
    <row r="2144" spans="1:14" ht="47.25" x14ac:dyDescent="0.25">
      <c r="A2144" s="33" t="s">
        <v>178</v>
      </c>
      <c r="B2144" s="33" t="s">
        <v>1413</v>
      </c>
      <c r="C2144" s="33" t="s">
        <v>405</v>
      </c>
      <c r="D2144" s="33" t="s">
        <v>14</v>
      </c>
      <c r="E2144" s="34" t="s">
        <v>555</v>
      </c>
      <c r="F2144" s="35"/>
      <c r="G2144" s="35">
        <v>750</v>
      </c>
      <c r="H2144" s="35">
        <v>0</v>
      </c>
      <c r="I2144" s="63">
        <v>0</v>
      </c>
      <c r="J2144" s="63">
        <v>0</v>
      </c>
      <c r="K2144" s="35">
        <v>0</v>
      </c>
      <c r="L2144" s="35">
        <v>0</v>
      </c>
      <c r="M2144" s="35">
        <v>750</v>
      </c>
      <c r="N2144" s="78">
        <f t="shared" si="1088"/>
        <v>100</v>
      </c>
    </row>
    <row r="2145" spans="1:14" x14ac:dyDescent="0.25">
      <c r="A2145" s="33" t="s">
        <v>178</v>
      </c>
      <c r="B2145" s="33" t="s">
        <v>1413</v>
      </c>
      <c r="C2145" s="33" t="s">
        <v>405</v>
      </c>
      <c r="D2145" s="33" t="s">
        <v>1113</v>
      </c>
      <c r="E2145" s="34" t="s">
        <v>558</v>
      </c>
      <c r="F2145" s="35">
        <f>F2146</f>
        <v>0</v>
      </c>
      <c r="G2145" s="35">
        <f t="shared" ref="G2145" si="1102">G2146</f>
        <v>412.88600000000002</v>
      </c>
      <c r="H2145" s="35">
        <f t="shared" ref="H2145:M2145" si="1103">H2146</f>
        <v>760</v>
      </c>
      <c r="I2145" s="63">
        <f t="shared" si="1103"/>
        <v>0</v>
      </c>
      <c r="J2145" s="63">
        <f t="shared" si="1103"/>
        <v>0</v>
      </c>
      <c r="K2145" s="35">
        <f t="shared" si="1103"/>
        <v>0</v>
      </c>
      <c r="L2145" s="35">
        <f t="shared" si="1103"/>
        <v>0</v>
      </c>
      <c r="M2145" s="35">
        <f t="shared" si="1103"/>
        <v>412.88600000000002</v>
      </c>
      <c r="N2145" s="78">
        <f t="shared" si="1088"/>
        <v>100</v>
      </c>
    </row>
    <row r="2146" spans="1:14" ht="63" x14ac:dyDescent="0.25">
      <c r="A2146" s="33" t="s">
        <v>178</v>
      </c>
      <c r="B2146" s="33" t="s">
        <v>1413</v>
      </c>
      <c r="C2146" s="33" t="s">
        <v>405</v>
      </c>
      <c r="D2146" s="33" t="s">
        <v>137</v>
      </c>
      <c r="E2146" s="34" t="s">
        <v>559</v>
      </c>
      <c r="F2146" s="35">
        <v>0</v>
      </c>
      <c r="G2146" s="35">
        <v>412.88600000000002</v>
      </c>
      <c r="H2146" s="35">
        <v>760</v>
      </c>
      <c r="I2146" s="63">
        <v>0</v>
      </c>
      <c r="J2146" s="63">
        <v>0</v>
      </c>
      <c r="K2146" s="35">
        <v>0</v>
      </c>
      <c r="L2146" s="35">
        <v>0</v>
      </c>
      <c r="M2146" s="35">
        <v>412.88600000000002</v>
      </c>
      <c r="N2146" s="78">
        <f t="shared" si="1088"/>
        <v>100</v>
      </c>
    </row>
    <row r="2147" spans="1:14" s="32" customFormat="1" ht="31.5" x14ac:dyDescent="0.25">
      <c r="A2147" s="29" t="s">
        <v>178</v>
      </c>
      <c r="B2147" s="29" t="s">
        <v>1414</v>
      </c>
      <c r="C2147" s="29"/>
      <c r="D2147" s="29"/>
      <c r="E2147" s="30" t="s">
        <v>525</v>
      </c>
      <c r="F2147" s="31">
        <f>F2148+F2158</f>
        <v>12533.099999999999</v>
      </c>
      <c r="G2147" s="31">
        <f>G2148+G2158</f>
        <v>12533.1</v>
      </c>
      <c r="H2147" s="31">
        <f t="shared" ref="H2147:M2147" si="1104">H2148+H2158</f>
        <v>9262.0399999999991</v>
      </c>
      <c r="I2147" s="62">
        <f t="shared" si="1104"/>
        <v>0</v>
      </c>
      <c r="J2147" s="62">
        <f t="shared" si="1104"/>
        <v>0</v>
      </c>
      <c r="K2147" s="31">
        <f t="shared" si="1104"/>
        <v>0</v>
      </c>
      <c r="L2147" s="31">
        <f t="shared" si="1104"/>
        <v>0</v>
      </c>
      <c r="M2147" s="31">
        <f t="shared" si="1104"/>
        <v>12505.08109</v>
      </c>
      <c r="N2147" s="79">
        <f t="shared" si="1088"/>
        <v>99.77644070501313</v>
      </c>
    </row>
    <row r="2148" spans="1:14" ht="31.5" x14ac:dyDescent="0.25">
      <c r="A2148" s="33" t="s">
        <v>178</v>
      </c>
      <c r="B2148" s="33" t="s">
        <v>1414</v>
      </c>
      <c r="C2148" s="33" t="s">
        <v>138</v>
      </c>
      <c r="D2148" s="33"/>
      <c r="E2148" s="34" t="s">
        <v>691</v>
      </c>
      <c r="F2148" s="35">
        <f t="shared" ref="F2148:M2150" si="1105">F2149</f>
        <v>12501.099999999999</v>
      </c>
      <c r="G2148" s="35">
        <f t="shared" si="1105"/>
        <v>12501.1</v>
      </c>
      <c r="H2148" s="35">
        <f t="shared" si="1105"/>
        <v>9230.0399999999991</v>
      </c>
      <c r="I2148" s="63">
        <f t="shared" si="1105"/>
        <v>0</v>
      </c>
      <c r="J2148" s="63">
        <f t="shared" si="1105"/>
        <v>0</v>
      </c>
      <c r="K2148" s="35">
        <f t="shared" si="1105"/>
        <v>0</v>
      </c>
      <c r="L2148" s="35">
        <f t="shared" si="1105"/>
        <v>0</v>
      </c>
      <c r="M2148" s="35">
        <f t="shared" si="1105"/>
        <v>12473.08109</v>
      </c>
      <c r="N2148" s="78">
        <f t="shared" si="1088"/>
        <v>99.775868443576968</v>
      </c>
    </row>
    <row r="2149" spans="1:14" ht="31.5" x14ac:dyDescent="0.25">
      <c r="A2149" s="33" t="s">
        <v>178</v>
      </c>
      <c r="B2149" s="33" t="s">
        <v>1414</v>
      </c>
      <c r="C2149" s="33" t="s">
        <v>170</v>
      </c>
      <c r="D2149" s="33"/>
      <c r="E2149" s="34" t="s">
        <v>715</v>
      </c>
      <c r="F2149" s="35">
        <f t="shared" si="1105"/>
        <v>12501.099999999999</v>
      </c>
      <c r="G2149" s="35">
        <f t="shared" si="1105"/>
        <v>12501.1</v>
      </c>
      <c r="H2149" s="35">
        <f t="shared" si="1105"/>
        <v>9230.0399999999991</v>
      </c>
      <c r="I2149" s="63">
        <f t="shared" si="1105"/>
        <v>0</v>
      </c>
      <c r="J2149" s="63">
        <f t="shared" si="1105"/>
        <v>0</v>
      </c>
      <c r="K2149" s="35">
        <f t="shared" si="1105"/>
        <v>0</v>
      </c>
      <c r="L2149" s="35">
        <f t="shared" si="1105"/>
        <v>0</v>
      </c>
      <c r="M2149" s="35">
        <f t="shared" si="1105"/>
        <v>12473.08109</v>
      </c>
      <c r="N2149" s="78">
        <f t="shared" si="1088"/>
        <v>99.775868443576968</v>
      </c>
    </row>
    <row r="2150" spans="1:14" ht="31.5" x14ac:dyDescent="0.25">
      <c r="A2150" s="33" t="s">
        <v>178</v>
      </c>
      <c r="B2150" s="33" t="s">
        <v>1414</v>
      </c>
      <c r="C2150" s="33" t="s">
        <v>171</v>
      </c>
      <c r="D2150" s="33"/>
      <c r="E2150" s="34" t="s">
        <v>716</v>
      </c>
      <c r="F2150" s="35">
        <f t="shared" si="1105"/>
        <v>12501.099999999999</v>
      </c>
      <c r="G2150" s="35">
        <f t="shared" si="1105"/>
        <v>12501.1</v>
      </c>
      <c r="H2150" s="35">
        <f t="shared" si="1105"/>
        <v>9230.0399999999991</v>
      </c>
      <c r="I2150" s="63">
        <f t="shared" si="1105"/>
        <v>0</v>
      </c>
      <c r="J2150" s="63">
        <f t="shared" si="1105"/>
        <v>0</v>
      </c>
      <c r="K2150" s="35">
        <f t="shared" si="1105"/>
        <v>0</v>
      </c>
      <c r="L2150" s="35">
        <f t="shared" si="1105"/>
        <v>0</v>
      </c>
      <c r="M2150" s="35">
        <f t="shared" si="1105"/>
        <v>12473.08109</v>
      </c>
      <c r="N2150" s="78">
        <f t="shared" si="1088"/>
        <v>99.775868443576968</v>
      </c>
    </row>
    <row r="2151" spans="1:14" ht="47.25" x14ac:dyDescent="0.25">
      <c r="A2151" s="33" t="s">
        <v>178</v>
      </c>
      <c r="B2151" s="33" t="s">
        <v>1414</v>
      </c>
      <c r="C2151" s="33" t="s">
        <v>169</v>
      </c>
      <c r="D2151" s="33"/>
      <c r="E2151" s="34" t="s">
        <v>589</v>
      </c>
      <c r="F2151" s="35">
        <f>F2152+F2154+F2156</f>
        <v>12501.099999999999</v>
      </c>
      <c r="G2151" s="35">
        <f>G2152+G2154+G2156</f>
        <v>12501.1</v>
      </c>
      <c r="H2151" s="35">
        <f t="shared" ref="H2151:M2151" si="1106">H2152+H2154+H2156</f>
        <v>9230.0399999999991</v>
      </c>
      <c r="I2151" s="63">
        <f t="shared" si="1106"/>
        <v>0</v>
      </c>
      <c r="J2151" s="63">
        <f t="shared" si="1106"/>
        <v>0</v>
      </c>
      <c r="K2151" s="35">
        <f t="shared" si="1106"/>
        <v>0</v>
      </c>
      <c r="L2151" s="35">
        <f t="shared" si="1106"/>
        <v>0</v>
      </c>
      <c r="M2151" s="35">
        <f t="shared" si="1106"/>
        <v>12473.08109</v>
      </c>
      <c r="N2151" s="78">
        <f t="shared" si="1088"/>
        <v>99.775868443576968</v>
      </c>
    </row>
    <row r="2152" spans="1:14" ht="78.75" x14ac:dyDescent="0.25">
      <c r="A2152" s="33" t="s">
        <v>178</v>
      </c>
      <c r="B2152" s="33" t="s">
        <v>1414</v>
      </c>
      <c r="C2152" s="33" t="s">
        <v>169</v>
      </c>
      <c r="D2152" s="33" t="s">
        <v>1118</v>
      </c>
      <c r="E2152" s="34" t="s">
        <v>539</v>
      </c>
      <c r="F2152" s="35">
        <f t="shared" ref="F2152:M2152" si="1107">F2153</f>
        <v>9774.1999999999989</v>
      </c>
      <c r="G2152" s="35">
        <f t="shared" si="1107"/>
        <v>9838.7538399999994</v>
      </c>
      <c r="H2152" s="35">
        <f t="shared" si="1107"/>
        <v>7306.7479999999996</v>
      </c>
      <c r="I2152" s="63">
        <f t="shared" si="1107"/>
        <v>0</v>
      </c>
      <c r="J2152" s="63">
        <f t="shared" si="1107"/>
        <v>0</v>
      </c>
      <c r="K2152" s="35">
        <f t="shared" si="1107"/>
        <v>0</v>
      </c>
      <c r="L2152" s="35">
        <f t="shared" si="1107"/>
        <v>0</v>
      </c>
      <c r="M2152" s="35">
        <f t="shared" si="1107"/>
        <v>9828.7842299999993</v>
      </c>
      <c r="N2152" s="78">
        <f t="shared" si="1088"/>
        <v>99.898669992540434</v>
      </c>
    </row>
    <row r="2153" spans="1:14" x14ac:dyDescent="0.25">
      <c r="A2153" s="33" t="s">
        <v>178</v>
      </c>
      <c r="B2153" s="33" t="s">
        <v>1414</v>
      </c>
      <c r="C2153" s="33" t="s">
        <v>169</v>
      </c>
      <c r="D2153" s="33" t="s">
        <v>1119</v>
      </c>
      <c r="E2153" s="34" t="s">
        <v>540</v>
      </c>
      <c r="F2153" s="35">
        <f>9811.4-37.2</f>
        <v>9774.1999999999989</v>
      </c>
      <c r="G2153" s="35">
        <v>9838.7538399999994</v>
      </c>
      <c r="H2153" s="35">
        <v>7306.7479999999996</v>
      </c>
      <c r="I2153" s="63">
        <v>0</v>
      </c>
      <c r="J2153" s="63">
        <v>0</v>
      </c>
      <c r="K2153" s="35">
        <v>0</v>
      </c>
      <c r="L2153" s="35">
        <v>0</v>
      </c>
      <c r="M2153" s="35">
        <v>9828.7842299999993</v>
      </c>
      <c r="N2153" s="78">
        <f t="shared" si="1088"/>
        <v>99.898669992540434</v>
      </c>
    </row>
    <row r="2154" spans="1:14" ht="31.5" x14ac:dyDescent="0.25">
      <c r="A2154" s="33" t="s">
        <v>178</v>
      </c>
      <c r="B2154" s="33" t="s">
        <v>1414</v>
      </c>
      <c r="C2154" s="33" t="s">
        <v>169</v>
      </c>
      <c r="D2154" s="33" t="s">
        <v>1111</v>
      </c>
      <c r="E2154" s="34" t="s">
        <v>542</v>
      </c>
      <c r="F2154" s="35">
        <f t="shared" ref="F2154:M2154" si="1108">F2155</f>
        <v>2710.4</v>
      </c>
      <c r="G2154" s="35">
        <f t="shared" si="1108"/>
        <v>2653.1951600000002</v>
      </c>
      <c r="H2154" s="35">
        <f t="shared" si="1108"/>
        <v>1898.492</v>
      </c>
      <c r="I2154" s="63">
        <f t="shared" si="1108"/>
        <v>0</v>
      </c>
      <c r="J2154" s="63">
        <f t="shared" si="1108"/>
        <v>0</v>
      </c>
      <c r="K2154" s="35">
        <f t="shared" si="1108"/>
        <v>0</v>
      </c>
      <c r="L2154" s="35">
        <f t="shared" si="1108"/>
        <v>0</v>
      </c>
      <c r="M2154" s="35">
        <f t="shared" si="1108"/>
        <v>2635.1458600000001</v>
      </c>
      <c r="N2154" s="78">
        <f t="shared" si="1088"/>
        <v>99.319714573880034</v>
      </c>
    </row>
    <row r="2155" spans="1:14" ht="31.5" x14ac:dyDescent="0.25">
      <c r="A2155" s="33" t="s">
        <v>178</v>
      </c>
      <c r="B2155" s="33" t="s">
        <v>1414</v>
      </c>
      <c r="C2155" s="33" t="s">
        <v>169</v>
      </c>
      <c r="D2155" s="33" t="s">
        <v>1112</v>
      </c>
      <c r="E2155" s="34" t="s">
        <v>543</v>
      </c>
      <c r="F2155" s="35">
        <v>2710.4</v>
      </c>
      <c r="G2155" s="35">
        <v>2653.1951600000002</v>
      </c>
      <c r="H2155" s="35">
        <v>1898.492</v>
      </c>
      <c r="I2155" s="63">
        <v>0</v>
      </c>
      <c r="J2155" s="63">
        <v>0</v>
      </c>
      <c r="K2155" s="35">
        <v>0</v>
      </c>
      <c r="L2155" s="35">
        <v>0</v>
      </c>
      <c r="M2155" s="35">
        <v>2635.1458600000001</v>
      </c>
      <c r="N2155" s="78">
        <f t="shared" si="1088"/>
        <v>99.319714573880034</v>
      </c>
    </row>
    <row r="2156" spans="1:14" x14ac:dyDescent="0.25">
      <c r="A2156" s="33" t="s">
        <v>178</v>
      </c>
      <c r="B2156" s="33" t="s">
        <v>1414</v>
      </c>
      <c r="C2156" s="33" t="s">
        <v>169</v>
      </c>
      <c r="D2156" s="33" t="s">
        <v>1113</v>
      </c>
      <c r="E2156" s="34" t="s">
        <v>558</v>
      </c>
      <c r="F2156" s="35">
        <f t="shared" ref="F2156:M2156" si="1109">F2157</f>
        <v>16.5</v>
      </c>
      <c r="G2156" s="35">
        <f t="shared" si="1109"/>
        <v>9.1509999999999998</v>
      </c>
      <c r="H2156" s="35">
        <f t="shared" si="1109"/>
        <v>24.8</v>
      </c>
      <c r="I2156" s="63">
        <f t="shared" si="1109"/>
        <v>0</v>
      </c>
      <c r="J2156" s="63">
        <f t="shared" si="1109"/>
        <v>0</v>
      </c>
      <c r="K2156" s="35">
        <f t="shared" si="1109"/>
        <v>0</v>
      </c>
      <c r="L2156" s="35">
        <f t="shared" si="1109"/>
        <v>0</v>
      </c>
      <c r="M2156" s="35">
        <f t="shared" si="1109"/>
        <v>9.1509999999999998</v>
      </c>
      <c r="N2156" s="78">
        <f t="shared" si="1088"/>
        <v>100</v>
      </c>
    </row>
    <row r="2157" spans="1:14" x14ac:dyDescent="0.25">
      <c r="A2157" s="33" t="s">
        <v>178</v>
      </c>
      <c r="B2157" s="33" t="s">
        <v>1414</v>
      </c>
      <c r="C2157" s="33" t="s">
        <v>169</v>
      </c>
      <c r="D2157" s="33" t="s">
        <v>1120</v>
      </c>
      <c r="E2157" s="34" t="s">
        <v>561</v>
      </c>
      <c r="F2157" s="35">
        <v>16.5</v>
      </c>
      <c r="G2157" s="35">
        <v>9.1509999999999998</v>
      </c>
      <c r="H2157" s="35">
        <v>24.8</v>
      </c>
      <c r="I2157" s="63">
        <v>0</v>
      </c>
      <c r="J2157" s="63">
        <v>0</v>
      </c>
      <c r="K2157" s="35">
        <v>0</v>
      </c>
      <c r="L2157" s="35">
        <v>0</v>
      </c>
      <c r="M2157" s="35">
        <v>9.1509999999999998</v>
      </c>
      <c r="N2157" s="78">
        <f t="shared" si="1088"/>
        <v>100</v>
      </c>
    </row>
    <row r="2158" spans="1:14" ht="31.5" x14ac:dyDescent="0.25">
      <c r="A2158" s="33" t="s">
        <v>178</v>
      </c>
      <c r="B2158" s="33" t="s">
        <v>1414</v>
      </c>
      <c r="C2158" s="33" t="s">
        <v>1122</v>
      </c>
      <c r="D2158" s="33"/>
      <c r="E2158" s="34" t="s">
        <v>1885</v>
      </c>
      <c r="F2158" s="35">
        <f t="shared" ref="F2158:M2161" si="1110">F2159</f>
        <v>32</v>
      </c>
      <c r="G2158" s="35">
        <f t="shared" si="1110"/>
        <v>32</v>
      </c>
      <c r="H2158" s="35">
        <f t="shared" si="1110"/>
        <v>32</v>
      </c>
      <c r="I2158" s="63">
        <f t="shared" si="1110"/>
        <v>0</v>
      </c>
      <c r="J2158" s="63">
        <f t="shared" si="1110"/>
        <v>0</v>
      </c>
      <c r="K2158" s="35">
        <f t="shared" si="1110"/>
        <v>0</v>
      </c>
      <c r="L2158" s="35">
        <f t="shared" si="1110"/>
        <v>0</v>
      </c>
      <c r="M2158" s="35">
        <f t="shared" si="1110"/>
        <v>32</v>
      </c>
      <c r="N2158" s="78">
        <f t="shared" si="1088"/>
        <v>100</v>
      </c>
    </row>
    <row r="2159" spans="1:14" x14ac:dyDescent="0.25">
      <c r="A2159" s="33" t="s">
        <v>178</v>
      </c>
      <c r="B2159" s="33" t="s">
        <v>1414</v>
      </c>
      <c r="C2159" s="33" t="s">
        <v>1143</v>
      </c>
      <c r="D2159" s="33"/>
      <c r="E2159" s="34" t="s">
        <v>1270</v>
      </c>
      <c r="F2159" s="35">
        <f t="shared" si="1110"/>
        <v>32</v>
      </c>
      <c r="G2159" s="35">
        <f t="shared" si="1110"/>
        <v>32</v>
      </c>
      <c r="H2159" s="35">
        <f t="shared" si="1110"/>
        <v>32</v>
      </c>
      <c r="I2159" s="63">
        <f t="shared" si="1110"/>
        <v>0</v>
      </c>
      <c r="J2159" s="63">
        <f t="shared" si="1110"/>
        <v>0</v>
      </c>
      <c r="K2159" s="35">
        <f t="shared" si="1110"/>
        <v>0</v>
      </c>
      <c r="L2159" s="35">
        <f t="shared" si="1110"/>
        <v>0</v>
      </c>
      <c r="M2159" s="35">
        <f t="shared" si="1110"/>
        <v>32</v>
      </c>
      <c r="N2159" s="78">
        <f t="shared" si="1088"/>
        <v>100</v>
      </c>
    </row>
    <row r="2160" spans="1:14" x14ac:dyDescent="0.25">
      <c r="A2160" s="33" t="s">
        <v>178</v>
      </c>
      <c r="B2160" s="33" t="s">
        <v>1414</v>
      </c>
      <c r="C2160" s="33" t="s">
        <v>1349</v>
      </c>
      <c r="D2160" s="33"/>
      <c r="E2160" s="34" t="s">
        <v>1350</v>
      </c>
      <c r="F2160" s="35">
        <f t="shared" si="1110"/>
        <v>32</v>
      </c>
      <c r="G2160" s="35">
        <f t="shared" si="1110"/>
        <v>32</v>
      </c>
      <c r="H2160" s="35">
        <f t="shared" si="1110"/>
        <v>32</v>
      </c>
      <c r="I2160" s="63">
        <f t="shared" si="1110"/>
        <v>0</v>
      </c>
      <c r="J2160" s="63">
        <f t="shared" si="1110"/>
        <v>0</v>
      </c>
      <c r="K2160" s="35">
        <f t="shared" si="1110"/>
        <v>0</v>
      </c>
      <c r="L2160" s="35">
        <f t="shared" si="1110"/>
        <v>0</v>
      </c>
      <c r="M2160" s="35">
        <f t="shared" si="1110"/>
        <v>32</v>
      </c>
      <c r="N2160" s="78">
        <f t="shared" si="1088"/>
        <v>100</v>
      </c>
    </row>
    <row r="2161" spans="1:14" ht="31.5" x14ac:dyDescent="0.25">
      <c r="A2161" s="33" t="s">
        <v>178</v>
      </c>
      <c r="B2161" s="33" t="s">
        <v>1414</v>
      </c>
      <c r="C2161" s="33" t="s">
        <v>1349</v>
      </c>
      <c r="D2161" s="33" t="s">
        <v>1111</v>
      </c>
      <c r="E2161" s="34" t="s">
        <v>542</v>
      </c>
      <c r="F2161" s="35">
        <f t="shared" si="1110"/>
        <v>32</v>
      </c>
      <c r="G2161" s="35">
        <f t="shared" si="1110"/>
        <v>32</v>
      </c>
      <c r="H2161" s="35">
        <f t="shared" si="1110"/>
        <v>32</v>
      </c>
      <c r="I2161" s="63">
        <f t="shared" si="1110"/>
        <v>0</v>
      </c>
      <c r="J2161" s="63">
        <f t="shared" si="1110"/>
        <v>0</v>
      </c>
      <c r="K2161" s="35">
        <f t="shared" si="1110"/>
        <v>0</v>
      </c>
      <c r="L2161" s="35">
        <f t="shared" si="1110"/>
        <v>0</v>
      </c>
      <c r="M2161" s="35">
        <f t="shared" si="1110"/>
        <v>32</v>
      </c>
      <c r="N2161" s="78">
        <f t="shared" si="1088"/>
        <v>100</v>
      </c>
    </row>
    <row r="2162" spans="1:14" ht="31.5" x14ac:dyDescent="0.25">
      <c r="A2162" s="33" t="s">
        <v>178</v>
      </c>
      <c r="B2162" s="33" t="s">
        <v>1414</v>
      </c>
      <c r="C2162" s="33" t="s">
        <v>1349</v>
      </c>
      <c r="D2162" s="33" t="s">
        <v>1112</v>
      </c>
      <c r="E2162" s="34" t="s">
        <v>543</v>
      </c>
      <c r="F2162" s="35">
        <v>32</v>
      </c>
      <c r="G2162" s="35">
        <v>32</v>
      </c>
      <c r="H2162" s="35">
        <v>32</v>
      </c>
      <c r="I2162" s="63">
        <v>0</v>
      </c>
      <c r="J2162" s="63">
        <v>0</v>
      </c>
      <c r="K2162" s="35">
        <v>0</v>
      </c>
      <c r="L2162" s="35">
        <v>0</v>
      </c>
      <c r="M2162" s="35">
        <v>32</v>
      </c>
      <c r="N2162" s="78">
        <f t="shared" si="1088"/>
        <v>100</v>
      </c>
    </row>
    <row r="2163" spans="1:14" s="22" customFormat="1" ht="18" customHeight="1" x14ac:dyDescent="0.25">
      <c r="A2163" s="25" t="s">
        <v>178</v>
      </c>
      <c r="B2163" s="25" t="s">
        <v>1137</v>
      </c>
      <c r="C2163" s="25"/>
      <c r="D2163" s="25"/>
      <c r="E2163" s="26" t="s">
        <v>502</v>
      </c>
      <c r="F2163" s="27">
        <f t="shared" ref="F2163:M2165" si="1111">F2164</f>
        <v>2141.9299999999998</v>
      </c>
      <c r="G2163" s="27">
        <f t="shared" si="1111"/>
        <v>1891.7180000000001</v>
      </c>
      <c r="H2163" s="27">
        <f t="shared" si="1111"/>
        <v>1865.1680000000001</v>
      </c>
      <c r="I2163" s="61">
        <f t="shared" si="1111"/>
        <v>0</v>
      </c>
      <c r="J2163" s="61">
        <f t="shared" si="1111"/>
        <v>0</v>
      </c>
      <c r="K2163" s="27">
        <f t="shared" si="1111"/>
        <v>0</v>
      </c>
      <c r="L2163" s="27">
        <f t="shared" si="1111"/>
        <v>0</v>
      </c>
      <c r="M2163" s="27">
        <f t="shared" si="1111"/>
        <v>1891.7175</v>
      </c>
      <c r="N2163" s="78">
        <f t="shared" si="1088"/>
        <v>99.999973568999181</v>
      </c>
    </row>
    <row r="2164" spans="1:14" s="32" customFormat="1" ht="31.5" x14ac:dyDescent="0.25">
      <c r="A2164" s="29" t="s">
        <v>178</v>
      </c>
      <c r="B2164" s="29" t="s">
        <v>1393</v>
      </c>
      <c r="C2164" s="29"/>
      <c r="D2164" s="29"/>
      <c r="E2164" s="30" t="s">
        <v>526</v>
      </c>
      <c r="F2164" s="31">
        <f>F2165+F2179</f>
        <v>2141.9299999999998</v>
      </c>
      <c r="G2164" s="31">
        <f t="shared" ref="G2164" si="1112">G2165+G2179</f>
        <v>1891.7180000000001</v>
      </c>
      <c r="H2164" s="31">
        <f t="shared" ref="H2164:M2164" si="1113">H2165+H2179</f>
        <v>1865.1680000000001</v>
      </c>
      <c r="I2164" s="62">
        <f t="shared" si="1113"/>
        <v>0</v>
      </c>
      <c r="J2164" s="62">
        <f t="shared" si="1113"/>
        <v>0</v>
      </c>
      <c r="K2164" s="31">
        <f t="shared" si="1113"/>
        <v>0</v>
      </c>
      <c r="L2164" s="31">
        <f t="shared" si="1113"/>
        <v>0</v>
      </c>
      <c r="M2164" s="31">
        <f t="shared" si="1113"/>
        <v>1891.7175</v>
      </c>
      <c r="N2164" s="79">
        <f t="shared" si="1088"/>
        <v>99.999973568999181</v>
      </c>
    </row>
    <row r="2165" spans="1:14" ht="31.5" x14ac:dyDescent="0.25">
      <c r="A2165" s="33" t="s">
        <v>178</v>
      </c>
      <c r="B2165" s="33" t="s">
        <v>1393</v>
      </c>
      <c r="C2165" s="33" t="s">
        <v>1172</v>
      </c>
      <c r="D2165" s="33"/>
      <c r="E2165" s="34" t="s">
        <v>769</v>
      </c>
      <c r="F2165" s="35">
        <f t="shared" si="1111"/>
        <v>1792.2180000000001</v>
      </c>
      <c r="G2165" s="35">
        <f t="shared" si="1111"/>
        <v>1891.7180000000001</v>
      </c>
      <c r="H2165" s="35">
        <f t="shared" si="1111"/>
        <v>1865.1680000000001</v>
      </c>
      <c r="I2165" s="63">
        <f t="shared" si="1111"/>
        <v>0</v>
      </c>
      <c r="J2165" s="63">
        <f t="shared" si="1111"/>
        <v>0</v>
      </c>
      <c r="K2165" s="35">
        <f t="shared" si="1111"/>
        <v>0</v>
      </c>
      <c r="L2165" s="35">
        <f t="shared" si="1111"/>
        <v>0</v>
      </c>
      <c r="M2165" s="35">
        <f t="shared" si="1111"/>
        <v>1891.7175</v>
      </c>
      <c r="N2165" s="78">
        <f t="shared" si="1088"/>
        <v>99.999973568999181</v>
      </c>
    </row>
    <row r="2166" spans="1:14" ht="31.5" x14ac:dyDescent="0.25">
      <c r="A2166" s="33" t="s">
        <v>178</v>
      </c>
      <c r="B2166" s="33" t="s">
        <v>1393</v>
      </c>
      <c r="C2166" s="33" t="s">
        <v>6</v>
      </c>
      <c r="D2166" s="33"/>
      <c r="E2166" s="34" t="s">
        <v>770</v>
      </c>
      <c r="F2166" s="35">
        <f>F2167+F2175</f>
        <v>1792.2180000000001</v>
      </c>
      <c r="G2166" s="35">
        <f>G2167+G2175+G2171</f>
        <v>1891.7180000000001</v>
      </c>
      <c r="H2166" s="35">
        <f t="shared" ref="H2166:M2166" si="1114">H2167+H2175+H2171</f>
        <v>1865.1680000000001</v>
      </c>
      <c r="I2166" s="63">
        <f t="shared" si="1114"/>
        <v>0</v>
      </c>
      <c r="J2166" s="63">
        <f t="shared" si="1114"/>
        <v>0</v>
      </c>
      <c r="K2166" s="35">
        <f t="shared" si="1114"/>
        <v>0</v>
      </c>
      <c r="L2166" s="35">
        <f t="shared" si="1114"/>
        <v>0</v>
      </c>
      <c r="M2166" s="35">
        <f t="shared" si="1114"/>
        <v>1891.7175</v>
      </c>
      <c r="N2166" s="78">
        <f t="shared" si="1088"/>
        <v>99.999973568999181</v>
      </c>
    </row>
    <row r="2167" spans="1:14" ht="47.25" x14ac:dyDescent="0.25">
      <c r="A2167" s="33" t="s">
        <v>178</v>
      </c>
      <c r="B2167" s="33" t="s">
        <v>1393</v>
      </c>
      <c r="C2167" s="33" t="s">
        <v>7</v>
      </c>
      <c r="D2167" s="33"/>
      <c r="E2167" s="34" t="s">
        <v>771</v>
      </c>
      <c r="F2167" s="35">
        <f t="shared" ref="F2167:M2169" si="1115">F2168</f>
        <v>442.5</v>
      </c>
      <c r="G2167" s="35">
        <f t="shared" si="1115"/>
        <v>442.5</v>
      </c>
      <c r="H2167" s="35">
        <f t="shared" si="1115"/>
        <v>415.95</v>
      </c>
      <c r="I2167" s="63">
        <f t="shared" si="1115"/>
        <v>0</v>
      </c>
      <c r="J2167" s="63">
        <f t="shared" si="1115"/>
        <v>0</v>
      </c>
      <c r="K2167" s="35">
        <f t="shared" si="1115"/>
        <v>0</v>
      </c>
      <c r="L2167" s="35">
        <f t="shared" si="1115"/>
        <v>0</v>
      </c>
      <c r="M2167" s="35">
        <f t="shared" si="1115"/>
        <v>442.5</v>
      </c>
      <c r="N2167" s="78">
        <f t="shared" si="1088"/>
        <v>100</v>
      </c>
    </row>
    <row r="2168" spans="1:14" ht="31.5" x14ac:dyDescent="0.25">
      <c r="A2168" s="33" t="s">
        <v>178</v>
      </c>
      <c r="B2168" s="33" t="s">
        <v>1393</v>
      </c>
      <c r="C2168" s="33" t="s">
        <v>12</v>
      </c>
      <c r="D2168" s="33"/>
      <c r="E2168" s="34" t="s">
        <v>772</v>
      </c>
      <c r="F2168" s="35">
        <f t="shared" si="1115"/>
        <v>442.5</v>
      </c>
      <c r="G2168" s="35">
        <f t="shared" si="1115"/>
        <v>442.5</v>
      </c>
      <c r="H2168" s="35">
        <f t="shared" si="1115"/>
        <v>415.95</v>
      </c>
      <c r="I2168" s="63">
        <f t="shared" si="1115"/>
        <v>0</v>
      </c>
      <c r="J2168" s="63">
        <f t="shared" si="1115"/>
        <v>0</v>
      </c>
      <c r="K2168" s="35">
        <f t="shared" si="1115"/>
        <v>0</v>
      </c>
      <c r="L2168" s="35">
        <f t="shared" si="1115"/>
        <v>0</v>
      </c>
      <c r="M2168" s="35">
        <f t="shared" si="1115"/>
        <v>442.5</v>
      </c>
      <c r="N2168" s="78">
        <f t="shared" si="1088"/>
        <v>100</v>
      </c>
    </row>
    <row r="2169" spans="1:14" ht="31.5" x14ac:dyDescent="0.25">
      <c r="A2169" s="33" t="s">
        <v>178</v>
      </c>
      <c r="B2169" s="33" t="s">
        <v>1393</v>
      </c>
      <c r="C2169" s="33" t="s">
        <v>12</v>
      </c>
      <c r="D2169" s="33" t="s">
        <v>1111</v>
      </c>
      <c r="E2169" s="34" t="s">
        <v>542</v>
      </c>
      <c r="F2169" s="35">
        <f t="shared" si="1115"/>
        <v>442.5</v>
      </c>
      <c r="G2169" s="35">
        <f t="shared" si="1115"/>
        <v>442.5</v>
      </c>
      <c r="H2169" s="35">
        <f t="shared" si="1115"/>
        <v>415.95</v>
      </c>
      <c r="I2169" s="63">
        <f t="shared" si="1115"/>
        <v>0</v>
      </c>
      <c r="J2169" s="63">
        <f t="shared" si="1115"/>
        <v>0</v>
      </c>
      <c r="K2169" s="35">
        <f t="shared" si="1115"/>
        <v>0</v>
      </c>
      <c r="L2169" s="35">
        <f t="shared" si="1115"/>
        <v>0</v>
      </c>
      <c r="M2169" s="35">
        <f t="shared" si="1115"/>
        <v>442.5</v>
      </c>
      <c r="N2169" s="78">
        <f t="shared" si="1088"/>
        <v>100</v>
      </c>
    </row>
    <row r="2170" spans="1:14" ht="31.5" x14ac:dyDescent="0.25">
      <c r="A2170" s="33" t="s">
        <v>178</v>
      </c>
      <c r="B2170" s="33" t="s">
        <v>1393</v>
      </c>
      <c r="C2170" s="33" t="s">
        <v>12</v>
      </c>
      <c r="D2170" s="33" t="s">
        <v>1112</v>
      </c>
      <c r="E2170" s="34" t="s">
        <v>543</v>
      </c>
      <c r="F2170" s="35">
        <v>442.5</v>
      </c>
      <c r="G2170" s="35">
        <v>442.5</v>
      </c>
      <c r="H2170" s="35">
        <v>415.95</v>
      </c>
      <c r="I2170" s="63">
        <v>0</v>
      </c>
      <c r="J2170" s="63">
        <v>0</v>
      </c>
      <c r="K2170" s="35">
        <v>0</v>
      </c>
      <c r="L2170" s="35">
        <v>0</v>
      </c>
      <c r="M2170" s="35">
        <v>442.5</v>
      </c>
      <c r="N2170" s="78">
        <f t="shared" si="1088"/>
        <v>100</v>
      </c>
    </row>
    <row r="2171" spans="1:14" ht="31.5" x14ac:dyDescent="0.25">
      <c r="A2171" s="33" t="s">
        <v>178</v>
      </c>
      <c r="B2171" s="33" t="s">
        <v>1393</v>
      </c>
      <c r="C2171" s="33" t="s">
        <v>20</v>
      </c>
      <c r="D2171" s="33"/>
      <c r="E2171" s="34" t="s">
        <v>1509</v>
      </c>
      <c r="F2171" s="35">
        <v>0</v>
      </c>
      <c r="G2171" s="35">
        <f>G2172</f>
        <v>99.5</v>
      </c>
      <c r="H2171" s="35">
        <f t="shared" ref="H2171:M2173" si="1116">H2172</f>
        <v>99.5</v>
      </c>
      <c r="I2171" s="63">
        <f t="shared" si="1116"/>
        <v>0</v>
      </c>
      <c r="J2171" s="63">
        <f t="shared" si="1116"/>
        <v>0</v>
      </c>
      <c r="K2171" s="35">
        <f t="shared" si="1116"/>
        <v>0</v>
      </c>
      <c r="L2171" s="35">
        <f t="shared" si="1116"/>
        <v>0</v>
      </c>
      <c r="M2171" s="35">
        <f t="shared" si="1116"/>
        <v>99.5</v>
      </c>
      <c r="N2171" s="78">
        <f t="shared" si="1088"/>
        <v>100</v>
      </c>
    </row>
    <row r="2172" spans="1:14" ht="31.5" x14ac:dyDescent="0.25">
      <c r="A2172" s="33" t="s">
        <v>178</v>
      </c>
      <c r="B2172" s="33" t="s">
        <v>1393</v>
      </c>
      <c r="C2172" s="33" t="s">
        <v>16</v>
      </c>
      <c r="D2172" s="33"/>
      <c r="E2172" s="34" t="s">
        <v>779</v>
      </c>
      <c r="F2172" s="35">
        <v>0</v>
      </c>
      <c r="G2172" s="35">
        <f>G2173</f>
        <v>99.5</v>
      </c>
      <c r="H2172" s="35">
        <f t="shared" si="1116"/>
        <v>99.5</v>
      </c>
      <c r="I2172" s="63">
        <f t="shared" si="1116"/>
        <v>0</v>
      </c>
      <c r="J2172" s="63">
        <f t="shared" si="1116"/>
        <v>0</v>
      </c>
      <c r="K2172" s="35">
        <f t="shared" si="1116"/>
        <v>0</v>
      </c>
      <c r="L2172" s="35">
        <f t="shared" si="1116"/>
        <v>0</v>
      </c>
      <c r="M2172" s="35">
        <f t="shared" si="1116"/>
        <v>99.5</v>
      </c>
      <c r="N2172" s="78">
        <f t="shared" si="1088"/>
        <v>100</v>
      </c>
    </row>
    <row r="2173" spans="1:14" ht="31.5" x14ac:dyDescent="0.25">
      <c r="A2173" s="33" t="s">
        <v>178</v>
      </c>
      <c r="B2173" s="33" t="s">
        <v>1393</v>
      </c>
      <c r="C2173" s="33" t="s">
        <v>16</v>
      </c>
      <c r="D2173" s="33" t="s">
        <v>1111</v>
      </c>
      <c r="E2173" s="34" t="s">
        <v>542</v>
      </c>
      <c r="F2173" s="35">
        <v>0</v>
      </c>
      <c r="G2173" s="35">
        <f>G2174</f>
        <v>99.5</v>
      </c>
      <c r="H2173" s="35">
        <f t="shared" si="1116"/>
        <v>99.5</v>
      </c>
      <c r="I2173" s="63">
        <f t="shared" si="1116"/>
        <v>0</v>
      </c>
      <c r="J2173" s="63">
        <f t="shared" si="1116"/>
        <v>0</v>
      </c>
      <c r="K2173" s="35">
        <f t="shared" si="1116"/>
        <v>0</v>
      </c>
      <c r="L2173" s="35">
        <f t="shared" si="1116"/>
        <v>0</v>
      </c>
      <c r="M2173" s="35">
        <f t="shared" si="1116"/>
        <v>99.5</v>
      </c>
      <c r="N2173" s="78">
        <f t="shared" si="1088"/>
        <v>100</v>
      </c>
    </row>
    <row r="2174" spans="1:14" ht="31.5" x14ac:dyDescent="0.25">
      <c r="A2174" s="33" t="s">
        <v>178</v>
      </c>
      <c r="B2174" s="33" t="s">
        <v>1393</v>
      </c>
      <c r="C2174" s="33" t="s">
        <v>16</v>
      </c>
      <c r="D2174" s="33" t="s">
        <v>1112</v>
      </c>
      <c r="E2174" s="34" t="s">
        <v>543</v>
      </c>
      <c r="F2174" s="35">
        <v>0</v>
      </c>
      <c r="G2174" s="35">
        <v>99.5</v>
      </c>
      <c r="H2174" s="35">
        <v>99.5</v>
      </c>
      <c r="I2174" s="63">
        <v>0</v>
      </c>
      <c r="J2174" s="63">
        <v>0</v>
      </c>
      <c r="K2174" s="35">
        <v>0</v>
      </c>
      <c r="L2174" s="35">
        <v>0</v>
      </c>
      <c r="M2174" s="35">
        <v>99.5</v>
      </c>
      <c r="N2174" s="78">
        <f t="shared" si="1088"/>
        <v>100</v>
      </c>
    </row>
    <row r="2175" spans="1:14" ht="31.5" x14ac:dyDescent="0.25">
      <c r="A2175" s="33" t="s">
        <v>178</v>
      </c>
      <c r="B2175" s="33" t="s">
        <v>1393</v>
      </c>
      <c r="C2175" s="33" t="s">
        <v>173</v>
      </c>
      <c r="D2175" s="33"/>
      <c r="E2175" s="34" t="s">
        <v>780</v>
      </c>
      <c r="F2175" s="35">
        <f t="shared" ref="F2175:M2177" si="1117">F2176</f>
        <v>1349.7180000000001</v>
      </c>
      <c r="G2175" s="35">
        <f t="shared" si="1117"/>
        <v>1349.7180000000001</v>
      </c>
      <c r="H2175" s="35">
        <f t="shared" si="1117"/>
        <v>1349.7180000000001</v>
      </c>
      <c r="I2175" s="63">
        <f t="shared" si="1117"/>
        <v>0</v>
      </c>
      <c r="J2175" s="63">
        <f t="shared" si="1117"/>
        <v>0</v>
      </c>
      <c r="K2175" s="35">
        <f t="shared" si="1117"/>
        <v>0</v>
      </c>
      <c r="L2175" s="35">
        <f t="shared" si="1117"/>
        <v>0</v>
      </c>
      <c r="M2175" s="35">
        <f t="shared" si="1117"/>
        <v>1349.7175</v>
      </c>
      <c r="N2175" s="78">
        <f t="shared" si="1088"/>
        <v>99.999962955224703</v>
      </c>
    </row>
    <row r="2176" spans="1:14" x14ac:dyDescent="0.25">
      <c r="A2176" s="33" t="s">
        <v>178</v>
      </c>
      <c r="B2176" s="33" t="s">
        <v>1393</v>
      </c>
      <c r="C2176" s="33" t="s">
        <v>172</v>
      </c>
      <c r="D2176" s="33"/>
      <c r="E2176" s="34" t="s">
        <v>781</v>
      </c>
      <c r="F2176" s="35">
        <f t="shared" si="1117"/>
        <v>1349.7180000000001</v>
      </c>
      <c r="G2176" s="35">
        <f t="shared" si="1117"/>
        <v>1349.7180000000001</v>
      </c>
      <c r="H2176" s="35">
        <f t="shared" si="1117"/>
        <v>1349.7180000000001</v>
      </c>
      <c r="I2176" s="63">
        <f t="shared" si="1117"/>
        <v>0</v>
      </c>
      <c r="J2176" s="63">
        <f t="shared" si="1117"/>
        <v>0</v>
      </c>
      <c r="K2176" s="35">
        <f t="shared" si="1117"/>
        <v>0</v>
      </c>
      <c r="L2176" s="35">
        <f t="shared" si="1117"/>
        <v>0</v>
      </c>
      <c r="M2176" s="35">
        <f t="shared" si="1117"/>
        <v>1349.7175</v>
      </c>
      <c r="N2176" s="78">
        <f t="shared" si="1088"/>
        <v>99.999962955224703</v>
      </c>
    </row>
    <row r="2177" spans="1:15" ht="31.5" x14ac:dyDescent="0.25">
      <c r="A2177" s="33" t="s">
        <v>178</v>
      </c>
      <c r="B2177" s="33" t="s">
        <v>1393</v>
      </c>
      <c r="C2177" s="33" t="s">
        <v>172</v>
      </c>
      <c r="D2177" s="33" t="s">
        <v>1111</v>
      </c>
      <c r="E2177" s="34" t="s">
        <v>542</v>
      </c>
      <c r="F2177" s="35">
        <f t="shared" si="1117"/>
        <v>1349.7180000000001</v>
      </c>
      <c r="G2177" s="35">
        <f t="shared" si="1117"/>
        <v>1349.7180000000001</v>
      </c>
      <c r="H2177" s="35">
        <f t="shared" si="1117"/>
        <v>1349.7180000000001</v>
      </c>
      <c r="I2177" s="63">
        <f t="shared" si="1117"/>
        <v>0</v>
      </c>
      <c r="J2177" s="63">
        <f t="shared" si="1117"/>
        <v>0</v>
      </c>
      <c r="K2177" s="35">
        <f t="shared" si="1117"/>
        <v>0</v>
      </c>
      <c r="L2177" s="35">
        <f t="shared" si="1117"/>
        <v>0</v>
      </c>
      <c r="M2177" s="35">
        <f t="shared" si="1117"/>
        <v>1349.7175</v>
      </c>
      <c r="N2177" s="78">
        <f t="shared" si="1088"/>
        <v>99.999962955224703</v>
      </c>
    </row>
    <row r="2178" spans="1:15" ht="31.5" x14ac:dyDescent="0.25">
      <c r="A2178" s="33" t="s">
        <v>178</v>
      </c>
      <c r="B2178" s="33" t="s">
        <v>1393</v>
      </c>
      <c r="C2178" s="33" t="s">
        <v>172</v>
      </c>
      <c r="D2178" s="33" t="s">
        <v>1112</v>
      </c>
      <c r="E2178" s="34" t="s">
        <v>543</v>
      </c>
      <c r="F2178" s="35">
        <f>1356.5-6.782</f>
        <v>1349.7180000000001</v>
      </c>
      <c r="G2178" s="35">
        <v>1349.7180000000001</v>
      </c>
      <c r="H2178" s="35">
        <v>1349.7180000000001</v>
      </c>
      <c r="I2178" s="63">
        <v>0</v>
      </c>
      <c r="J2178" s="63">
        <v>0</v>
      </c>
      <c r="K2178" s="35">
        <v>0</v>
      </c>
      <c r="L2178" s="35">
        <v>0</v>
      </c>
      <c r="M2178" s="35">
        <v>1349.7175</v>
      </c>
      <c r="N2178" s="78">
        <f t="shared" si="1088"/>
        <v>99.999962955224703</v>
      </c>
    </row>
    <row r="2179" spans="1:15" ht="31.5" hidden="1" x14ac:dyDescent="0.25">
      <c r="A2179" s="33" t="s">
        <v>178</v>
      </c>
      <c r="B2179" s="33" t="s">
        <v>1393</v>
      </c>
      <c r="C2179" s="33" t="s">
        <v>1122</v>
      </c>
      <c r="D2179" s="33"/>
      <c r="E2179" s="34" t="s">
        <v>1885</v>
      </c>
      <c r="F2179" s="35">
        <f t="shared" ref="F2179:M2182" si="1118">F2180</f>
        <v>349.71199999999993</v>
      </c>
      <c r="G2179" s="35">
        <f t="shared" si="1118"/>
        <v>0</v>
      </c>
      <c r="H2179" s="35">
        <f t="shared" si="1118"/>
        <v>0</v>
      </c>
      <c r="I2179" s="63">
        <f t="shared" si="1118"/>
        <v>0</v>
      </c>
      <c r="J2179" s="63">
        <f t="shared" si="1118"/>
        <v>0</v>
      </c>
      <c r="K2179" s="35">
        <f t="shared" si="1118"/>
        <v>0</v>
      </c>
      <c r="L2179" s="35">
        <f t="shared" si="1118"/>
        <v>0</v>
      </c>
      <c r="M2179" s="35">
        <f t="shared" si="1118"/>
        <v>0</v>
      </c>
      <c r="N2179" s="78">
        <v>0</v>
      </c>
      <c r="O2179" s="22">
        <v>1</v>
      </c>
    </row>
    <row r="2180" spans="1:15" ht="47.25" hidden="1" x14ac:dyDescent="0.25">
      <c r="A2180" s="33" t="s">
        <v>178</v>
      </c>
      <c r="B2180" s="33" t="s">
        <v>1393</v>
      </c>
      <c r="C2180" s="33" t="s">
        <v>27</v>
      </c>
      <c r="D2180" s="33"/>
      <c r="E2180" s="34" t="s">
        <v>1891</v>
      </c>
      <c r="F2180" s="35">
        <f t="shared" si="1118"/>
        <v>349.71199999999993</v>
      </c>
      <c r="G2180" s="35">
        <f t="shared" si="1118"/>
        <v>0</v>
      </c>
      <c r="H2180" s="35">
        <f t="shared" si="1118"/>
        <v>0</v>
      </c>
      <c r="I2180" s="63">
        <f t="shared" si="1118"/>
        <v>0</v>
      </c>
      <c r="J2180" s="63">
        <f t="shared" si="1118"/>
        <v>0</v>
      </c>
      <c r="K2180" s="35">
        <f t="shared" si="1118"/>
        <v>0</v>
      </c>
      <c r="L2180" s="35">
        <f t="shared" si="1118"/>
        <v>0</v>
      </c>
      <c r="M2180" s="35">
        <f t="shared" si="1118"/>
        <v>0</v>
      </c>
      <c r="N2180" s="78">
        <v>0</v>
      </c>
      <c r="O2180" s="22">
        <v>1</v>
      </c>
    </row>
    <row r="2181" spans="1:15" ht="47.25" hidden="1" x14ac:dyDescent="0.25">
      <c r="A2181" s="33" t="s">
        <v>178</v>
      </c>
      <c r="B2181" s="33" t="s">
        <v>1393</v>
      </c>
      <c r="C2181" s="33" t="s">
        <v>24</v>
      </c>
      <c r="D2181" s="33"/>
      <c r="E2181" s="34" t="s">
        <v>589</v>
      </c>
      <c r="F2181" s="35">
        <f t="shared" si="1118"/>
        <v>349.71199999999993</v>
      </c>
      <c r="G2181" s="35">
        <f t="shared" si="1118"/>
        <v>0</v>
      </c>
      <c r="H2181" s="35">
        <f t="shared" si="1118"/>
        <v>0</v>
      </c>
      <c r="I2181" s="63">
        <f t="shared" si="1118"/>
        <v>0</v>
      </c>
      <c r="J2181" s="63">
        <f t="shared" si="1118"/>
        <v>0</v>
      </c>
      <c r="K2181" s="35">
        <f t="shared" si="1118"/>
        <v>0</v>
      </c>
      <c r="L2181" s="35">
        <f t="shared" si="1118"/>
        <v>0</v>
      </c>
      <c r="M2181" s="35">
        <f t="shared" si="1118"/>
        <v>0</v>
      </c>
      <c r="N2181" s="78">
        <v>0</v>
      </c>
      <c r="O2181" s="22">
        <v>1</v>
      </c>
    </row>
    <row r="2182" spans="1:15" ht="31.5" hidden="1" x14ac:dyDescent="0.25">
      <c r="A2182" s="33" t="s">
        <v>178</v>
      </c>
      <c r="B2182" s="33" t="s">
        <v>1393</v>
      </c>
      <c r="C2182" s="33" t="s">
        <v>24</v>
      </c>
      <c r="D2182" s="33" t="s">
        <v>1111</v>
      </c>
      <c r="E2182" s="34" t="s">
        <v>542</v>
      </c>
      <c r="F2182" s="35">
        <f t="shared" si="1118"/>
        <v>349.71199999999993</v>
      </c>
      <c r="G2182" s="35">
        <f t="shared" si="1118"/>
        <v>0</v>
      </c>
      <c r="H2182" s="35">
        <f t="shared" si="1118"/>
        <v>0</v>
      </c>
      <c r="I2182" s="63">
        <f t="shared" si="1118"/>
        <v>0</v>
      </c>
      <c r="J2182" s="63">
        <f t="shared" si="1118"/>
        <v>0</v>
      </c>
      <c r="K2182" s="35">
        <f t="shared" si="1118"/>
        <v>0</v>
      </c>
      <c r="L2182" s="35">
        <f t="shared" si="1118"/>
        <v>0</v>
      </c>
      <c r="M2182" s="35">
        <f t="shared" si="1118"/>
        <v>0</v>
      </c>
      <c r="N2182" s="78">
        <v>0</v>
      </c>
      <c r="O2182" s="22">
        <v>1</v>
      </c>
    </row>
    <row r="2183" spans="1:15" ht="31.5" hidden="1" x14ac:dyDescent="0.25">
      <c r="A2183" s="33" t="s">
        <v>178</v>
      </c>
      <c r="B2183" s="33" t="s">
        <v>1393</v>
      </c>
      <c r="C2183" s="33" t="s">
        <v>24</v>
      </c>
      <c r="D2183" s="33" t="s">
        <v>1112</v>
      </c>
      <c r="E2183" s="34" t="s">
        <v>543</v>
      </c>
      <c r="F2183" s="35">
        <f>750.56-400.848</f>
        <v>349.71199999999993</v>
      </c>
      <c r="G2183" s="35">
        <v>0</v>
      </c>
      <c r="H2183" s="35">
        <v>0</v>
      </c>
      <c r="I2183" s="63">
        <v>0</v>
      </c>
      <c r="J2183" s="63">
        <v>0</v>
      </c>
      <c r="K2183" s="35">
        <v>0</v>
      </c>
      <c r="L2183" s="35">
        <v>0</v>
      </c>
      <c r="M2183" s="35">
        <v>0</v>
      </c>
      <c r="N2183" s="78">
        <v>0</v>
      </c>
      <c r="O2183" s="22">
        <v>1</v>
      </c>
    </row>
    <row r="2184" spans="1:15" s="22" customFormat="1" x14ac:dyDescent="0.25">
      <c r="A2184" s="25" t="s">
        <v>178</v>
      </c>
      <c r="B2184" s="25" t="s">
        <v>1171</v>
      </c>
      <c r="C2184" s="25"/>
      <c r="D2184" s="25"/>
      <c r="E2184" s="26" t="s">
        <v>503</v>
      </c>
      <c r="F2184" s="27">
        <f t="shared" ref="F2184:M2184" si="1119">F2185</f>
        <v>3733.9</v>
      </c>
      <c r="G2184" s="27">
        <f t="shared" si="1119"/>
        <v>3733.9</v>
      </c>
      <c r="H2184" s="27">
        <f t="shared" si="1119"/>
        <v>3733.9</v>
      </c>
      <c r="I2184" s="61">
        <f t="shared" si="1119"/>
        <v>0</v>
      </c>
      <c r="J2184" s="61">
        <f t="shared" si="1119"/>
        <v>0</v>
      </c>
      <c r="K2184" s="27">
        <f t="shared" si="1119"/>
        <v>0</v>
      </c>
      <c r="L2184" s="27">
        <f t="shared" si="1119"/>
        <v>0</v>
      </c>
      <c r="M2184" s="27">
        <f t="shared" si="1119"/>
        <v>3733.8920000000003</v>
      </c>
      <c r="N2184" s="78">
        <f t="shared" si="1088"/>
        <v>99.999785746806296</v>
      </c>
    </row>
    <row r="2185" spans="1:15" s="32" customFormat="1" x14ac:dyDescent="0.25">
      <c r="A2185" s="29" t="s">
        <v>178</v>
      </c>
      <c r="B2185" s="29" t="s">
        <v>1397</v>
      </c>
      <c r="C2185" s="29"/>
      <c r="D2185" s="29"/>
      <c r="E2185" s="30" t="s">
        <v>529</v>
      </c>
      <c r="F2185" s="31">
        <f>F2186+F2192</f>
        <v>3733.9</v>
      </c>
      <c r="G2185" s="31">
        <f>G2186+G2192</f>
        <v>3733.9</v>
      </c>
      <c r="H2185" s="31">
        <f t="shared" ref="H2185:M2185" si="1120">H2186+H2192</f>
        <v>3733.9</v>
      </c>
      <c r="I2185" s="62">
        <f t="shared" si="1120"/>
        <v>0</v>
      </c>
      <c r="J2185" s="62">
        <f t="shared" si="1120"/>
        <v>0</v>
      </c>
      <c r="K2185" s="31">
        <f t="shared" si="1120"/>
        <v>0</v>
      </c>
      <c r="L2185" s="31">
        <f t="shared" si="1120"/>
        <v>0</v>
      </c>
      <c r="M2185" s="31">
        <f t="shared" si="1120"/>
        <v>3733.8920000000003</v>
      </c>
      <c r="N2185" s="79">
        <f t="shared" si="1088"/>
        <v>99.999785746806296</v>
      </c>
    </row>
    <row r="2186" spans="1:15" x14ac:dyDescent="0.25">
      <c r="A2186" s="33" t="s">
        <v>178</v>
      </c>
      <c r="B2186" s="33" t="s">
        <v>1397</v>
      </c>
      <c r="C2186" s="33" t="s">
        <v>62</v>
      </c>
      <c r="D2186" s="33"/>
      <c r="E2186" s="34" t="s">
        <v>636</v>
      </c>
      <c r="F2186" s="35">
        <f t="shared" ref="F2186:M2190" si="1121">F2187</f>
        <v>3556</v>
      </c>
      <c r="G2186" s="35">
        <f t="shared" si="1121"/>
        <v>3556</v>
      </c>
      <c r="H2186" s="35">
        <f t="shared" si="1121"/>
        <v>3556</v>
      </c>
      <c r="I2186" s="63">
        <f t="shared" si="1121"/>
        <v>0</v>
      </c>
      <c r="J2186" s="63">
        <f t="shared" si="1121"/>
        <v>0</v>
      </c>
      <c r="K2186" s="35">
        <f t="shared" si="1121"/>
        <v>0</v>
      </c>
      <c r="L2186" s="35">
        <f t="shared" si="1121"/>
        <v>0</v>
      </c>
      <c r="M2186" s="35">
        <f t="shared" si="1121"/>
        <v>3555.9920000000002</v>
      </c>
      <c r="N2186" s="78">
        <f t="shared" ref="N2186:N2249" si="1122">M2186/G2186*100</f>
        <v>99.999775028121491</v>
      </c>
    </row>
    <row r="2187" spans="1:15" ht="47.25" x14ac:dyDescent="0.25">
      <c r="A2187" s="33" t="s">
        <v>178</v>
      </c>
      <c r="B2187" s="33" t="s">
        <v>1397</v>
      </c>
      <c r="C2187" s="33" t="s">
        <v>66</v>
      </c>
      <c r="D2187" s="33"/>
      <c r="E2187" s="34" t="s">
        <v>643</v>
      </c>
      <c r="F2187" s="35">
        <f t="shared" si="1121"/>
        <v>3556</v>
      </c>
      <c r="G2187" s="35">
        <f t="shared" si="1121"/>
        <v>3556</v>
      </c>
      <c r="H2187" s="35">
        <f t="shared" si="1121"/>
        <v>3556</v>
      </c>
      <c r="I2187" s="63">
        <f t="shared" si="1121"/>
        <v>0</v>
      </c>
      <c r="J2187" s="63">
        <f t="shared" si="1121"/>
        <v>0</v>
      </c>
      <c r="K2187" s="35">
        <f t="shared" si="1121"/>
        <v>0</v>
      </c>
      <c r="L2187" s="35">
        <f t="shared" si="1121"/>
        <v>0</v>
      </c>
      <c r="M2187" s="35">
        <f t="shared" si="1121"/>
        <v>3555.9920000000002</v>
      </c>
      <c r="N2187" s="78">
        <f t="shared" si="1122"/>
        <v>99.999775028121491</v>
      </c>
    </row>
    <row r="2188" spans="1:15" ht="31.5" x14ac:dyDescent="0.25">
      <c r="A2188" s="33" t="s">
        <v>178</v>
      </c>
      <c r="B2188" s="33" t="s">
        <v>1397</v>
      </c>
      <c r="C2188" s="33" t="s">
        <v>67</v>
      </c>
      <c r="D2188" s="33"/>
      <c r="E2188" s="34" t="s">
        <v>644</v>
      </c>
      <c r="F2188" s="35">
        <f t="shared" si="1121"/>
        <v>3556</v>
      </c>
      <c r="G2188" s="35">
        <f t="shared" si="1121"/>
        <v>3556</v>
      </c>
      <c r="H2188" s="35">
        <f t="shared" si="1121"/>
        <v>3556</v>
      </c>
      <c r="I2188" s="63">
        <f t="shared" si="1121"/>
        <v>0</v>
      </c>
      <c r="J2188" s="63">
        <f t="shared" si="1121"/>
        <v>0</v>
      </c>
      <c r="K2188" s="35">
        <f t="shared" si="1121"/>
        <v>0</v>
      </c>
      <c r="L2188" s="35">
        <f t="shared" si="1121"/>
        <v>0</v>
      </c>
      <c r="M2188" s="35">
        <f t="shared" si="1121"/>
        <v>3555.9920000000002</v>
      </c>
      <c r="N2188" s="78">
        <f t="shared" si="1122"/>
        <v>99.999775028121491</v>
      </c>
    </row>
    <row r="2189" spans="1:15" ht="63" x14ac:dyDescent="0.25">
      <c r="A2189" s="33" t="s">
        <v>178</v>
      </c>
      <c r="B2189" s="33" t="s">
        <v>1397</v>
      </c>
      <c r="C2189" s="33" t="s">
        <v>174</v>
      </c>
      <c r="D2189" s="33"/>
      <c r="E2189" s="34" t="s">
        <v>646</v>
      </c>
      <c r="F2189" s="35">
        <f t="shared" si="1121"/>
        <v>3556</v>
      </c>
      <c r="G2189" s="35">
        <f t="shared" si="1121"/>
        <v>3556</v>
      </c>
      <c r="H2189" s="35">
        <f t="shared" si="1121"/>
        <v>3556</v>
      </c>
      <c r="I2189" s="63">
        <f t="shared" si="1121"/>
        <v>0</v>
      </c>
      <c r="J2189" s="63">
        <f t="shared" si="1121"/>
        <v>0</v>
      </c>
      <c r="K2189" s="35">
        <f t="shared" si="1121"/>
        <v>0</v>
      </c>
      <c r="L2189" s="35">
        <f t="shared" si="1121"/>
        <v>0</v>
      </c>
      <c r="M2189" s="35">
        <f t="shared" si="1121"/>
        <v>3555.9920000000002</v>
      </c>
      <c r="N2189" s="78">
        <f t="shared" si="1122"/>
        <v>99.999775028121491</v>
      </c>
    </row>
    <row r="2190" spans="1:15" ht="31.5" x14ac:dyDescent="0.25">
      <c r="A2190" s="33" t="s">
        <v>178</v>
      </c>
      <c r="B2190" s="33" t="s">
        <v>1397</v>
      </c>
      <c r="C2190" s="33" t="s">
        <v>174</v>
      </c>
      <c r="D2190" s="33" t="s">
        <v>18</v>
      </c>
      <c r="E2190" s="34" t="s">
        <v>552</v>
      </c>
      <c r="F2190" s="35">
        <f t="shared" si="1121"/>
        <v>3556</v>
      </c>
      <c r="G2190" s="35">
        <f t="shared" si="1121"/>
        <v>3556</v>
      </c>
      <c r="H2190" s="35">
        <f t="shared" si="1121"/>
        <v>3556</v>
      </c>
      <c r="I2190" s="63">
        <f t="shared" si="1121"/>
        <v>0</v>
      </c>
      <c r="J2190" s="63">
        <f t="shared" si="1121"/>
        <v>0</v>
      </c>
      <c r="K2190" s="35">
        <f t="shared" si="1121"/>
        <v>0</v>
      </c>
      <c r="L2190" s="35">
        <f t="shared" si="1121"/>
        <v>0</v>
      </c>
      <c r="M2190" s="35">
        <f t="shared" si="1121"/>
        <v>3555.9920000000002</v>
      </c>
      <c r="N2190" s="78">
        <f t="shared" si="1122"/>
        <v>99.999775028121491</v>
      </c>
    </row>
    <row r="2191" spans="1:15" ht="47.25" x14ac:dyDescent="0.25">
      <c r="A2191" s="33" t="s">
        <v>178</v>
      </c>
      <c r="B2191" s="33" t="s">
        <v>1397</v>
      </c>
      <c r="C2191" s="33" t="s">
        <v>174</v>
      </c>
      <c r="D2191" s="33" t="s">
        <v>14</v>
      </c>
      <c r="E2191" s="34" t="s">
        <v>555</v>
      </c>
      <c r="F2191" s="35">
        <v>3556</v>
      </c>
      <c r="G2191" s="35">
        <v>3556</v>
      </c>
      <c r="H2191" s="35">
        <v>3556</v>
      </c>
      <c r="I2191" s="63">
        <v>0</v>
      </c>
      <c r="J2191" s="63">
        <v>0</v>
      </c>
      <c r="K2191" s="35">
        <v>0</v>
      </c>
      <c r="L2191" s="35">
        <v>0</v>
      </c>
      <c r="M2191" s="35">
        <v>3555.9920000000002</v>
      </c>
      <c r="N2191" s="78">
        <f t="shared" si="1122"/>
        <v>99.999775028121491</v>
      </c>
    </row>
    <row r="2192" spans="1:15" ht="47.25" x14ac:dyDescent="0.25">
      <c r="A2192" s="33" t="s">
        <v>178</v>
      </c>
      <c r="B2192" s="33" t="s">
        <v>1397</v>
      </c>
      <c r="C2192" s="33" t="s">
        <v>42</v>
      </c>
      <c r="D2192" s="33"/>
      <c r="E2192" s="34" t="s">
        <v>647</v>
      </c>
      <c r="F2192" s="35">
        <f t="shared" ref="F2192:M2196" si="1123">F2193</f>
        <v>177.9</v>
      </c>
      <c r="G2192" s="35">
        <f t="shared" si="1123"/>
        <v>177.9</v>
      </c>
      <c r="H2192" s="35">
        <f t="shared" si="1123"/>
        <v>177.9</v>
      </c>
      <c r="I2192" s="63">
        <f t="shared" si="1123"/>
        <v>0</v>
      </c>
      <c r="J2192" s="63">
        <f t="shared" si="1123"/>
        <v>0</v>
      </c>
      <c r="K2192" s="35">
        <f t="shared" si="1123"/>
        <v>0</v>
      </c>
      <c r="L2192" s="35">
        <f t="shared" si="1123"/>
        <v>0</v>
      </c>
      <c r="M2192" s="35">
        <f t="shared" si="1123"/>
        <v>177.9</v>
      </c>
      <c r="N2192" s="78">
        <f t="shared" si="1122"/>
        <v>100</v>
      </c>
    </row>
    <row r="2193" spans="1:14" ht="31.5" x14ac:dyDescent="0.25">
      <c r="A2193" s="33" t="s">
        <v>178</v>
      </c>
      <c r="B2193" s="33" t="s">
        <v>1397</v>
      </c>
      <c r="C2193" s="33" t="s">
        <v>68</v>
      </c>
      <c r="D2193" s="33"/>
      <c r="E2193" s="34" t="s">
        <v>665</v>
      </c>
      <c r="F2193" s="35">
        <f t="shared" si="1123"/>
        <v>177.9</v>
      </c>
      <c r="G2193" s="35">
        <f t="shared" si="1123"/>
        <v>177.9</v>
      </c>
      <c r="H2193" s="35">
        <f t="shared" si="1123"/>
        <v>177.9</v>
      </c>
      <c r="I2193" s="63">
        <f t="shared" si="1123"/>
        <v>0</v>
      </c>
      <c r="J2193" s="63">
        <f t="shared" si="1123"/>
        <v>0</v>
      </c>
      <c r="K2193" s="35">
        <f t="shared" si="1123"/>
        <v>0</v>
      </c>
      <c r="L2193" s="35">
        <f t="shared" si="1123"/>
        <v>0</v>
      </c>
      <c r="M2193" s="35">
        <f t="shared" si="1123"/>
        <v>177.9</v>
      </c>
      <c r="N2193" s="78">
        <f t="shared" si="1122"/>
        <v>100</v>
      </c>
    </row>
    <row r="2194" spans="1:14" ht="47.25" x14ac:dyDescent="0.25">
      <c r="A2194" s="33" t="s">
        <v>178</v>
      </c>
      <c r="B2194" s="33" t="s">
        <v>1397</v>
      </c>
      <c r="C2194" s="33" t="s">
        <v>176</v>
      </c>
      <c r="D2194" s="33"/>
      <c r="E2194" s="34" t="s">
        <v>1230</v>
      </c>
      <c r="F2194" s="35">
        <f t="shared" si="1123"/>
        <v>177.9</v>
      </c>
      <c r="G2194" s="35">
        <f t="shared" si="1123"/>
        <v>177.9</v>
      </c>
      <c r="H2194" s="35">
        <f t="shared" si="1123"/>
        <v>177.9</v>
      </c>
      <c r="I2194" s="63">
        <f t="shared" si="1123"/>
        <v>0</v>
      </c>
      <c r="J2194" s="63">
        <f t="shared" si="1123"/>
        <v>0</v>
      </c>
      <c r="K2194" s="35">
        <f t="shared" si="1123"/>
        <v>0</v>
      </c>
      <c r="L2194" s="35">
        <f t="shared" si="1123"/>
        <v>0</v>
      </c>
      <c r="M2194" s="35">
        <f t="shared" si="1123"/>
        <v>177.9</v>
      </c>
      <c r="N2194" s="78">
        <f t="shared" si="1122"/>
        <v>100</v>
      </c>
    </row>
    <row r="2195" spans="1:14" ht="31.5" x14ac:dyDescent="0.25">
      <c r="A2195" s="33" t="s">
        <v>178</v>
      </c>
      <c r="B2195" s="33" t="s">
        <v>1397</v>
      </c>
      <c r="C2195" s="33" t="s">
        <v>175</v>
      </c>
      <c r="D2195" s="33"/>
      <c r="E2195" s="34" t="s">
        <v>671</v>
      </c>
      <c r="F2195" s="35">
        <f t="shared" si="1123"/>
        <v>177.9</v>
      </c>
      <c r="G2195" s="35">
        <f t="shared" si="1123"/>
        <v>177.9</v>
      </c>
      <c r="H2195" s="35">
        <f t="shared" si="1123"/>
        <v>177.9</v>
      </c>
      <c r="I2195" s="63">
        <f t="shared" si="1123"/>
        <v>0</v>
      </c>
      <c r="J2195" s="63">
        <f t="shared" si="1123"/>
        <v>0</v>
      </c>
      <c r="K2195" s="35">
        <f t="shared" si="1123"/>
        <v>0</v>
      </c>
      <c r="L2195" s="35">
        <f t="shared" si="1123"/>
        <v>0</v>
      </c>
      <c r="M2195" s="35">
        <f t="shared" si="1123"/>
        <v>177.9</v>
      </c>
      <c r="N2195" s="78">
        <f t="shared" si="1122"/>
        <v>100</v>
      </c>
    </row>
    <row r="2196" spans="1:14" ht="31.5" x14ac:dyDescent="0.25">
      <c r="A2196" s="33" t="s">
        <v>178</v>
      </c>
      <c r="B2196" s="33" t="s">
        <v>1397</v>
      </c>
      <c r="C2196" s="33" t="s">
        <v>175</v>
      </c>
      <c r="D2196" s="33" t="s">
        <v>1111</v>
      </c>
      <c r="E2196" s="34" t="s">
        <v>542</v>
      </c>
      <c r="F2196" s="35">
        <f t="shared" si="1123"/>
        <v>177.9</v>
      </c>
      <c r="G2196" s="35">
        <f t="shared" si="1123"/>
        <v>177.9</v>
      </c>
      <c r="H2196" s="35">
        <f t="shared" si="1123"/>
        <v>177.9</v>
      </c>
      <c r="I2196" s="63">
        <f t="shared" si="1123"/>
        <v>0</v>
      </c>
      <c r="J2196" s="63">
        <f t="shared" si="1123"/>
        <v>0</v>
      </c>
      <c r="K2196" s="35">
        <f t="shared" si="1123"/>
        <v>0</v>
      </c>
      <c r="L2196" s="35">
        <f t="shared" si="1123"/>
        <v>0</v>
      </c>
      <c r="M2196" s="35">
        <f t="shared" si="1123"/>
        <v>177.9</v>
      </c>
      <c r="N2196" s="78">
        <f t="shared" si="1122"/>
        <v>100</v>
      </c>
    </row>
    <row r="2197" spans="1:14" ht="31.5" x14ac:dyDescent="0.25">
      <c r="A2197" s="33" t="s">
        <v>178</v>
      </c>
      <c r="B2197" s="33" t="s">
        <v>1397</v>
      </c>
      <c r="C2197" s="33" t="s">
        <v>175</v>
      </c>
      <c r="D2197" s="33" t="s">
        <v>1112</v>
      </c>
      <c r="E2197" s="34" t="s">
        <v>543</v>
      </c>
      <c r="F2197" s="35">
        <f>200-22.1</f>
        <v>177.9</v>
      </c>
      <c r="G2197" s="35">
        <v>177.9</v>
      </c>
      <c r="H2197" s="35">
        <v>177.9</v>
      </c>
      <c r="I2197" s="63">
        <v>0</v>
      </c>
      <c r="J2197" s="63">
        <v>0</v>
      </c>
      <c r="K2197" s="35">
        <v>0</v>
      </c>
      <c r="L2197" s="35">
        <v>0</v>
      </c>
      <c r="M2197" s="35">
        <v>177.9</v>
      </c>
      <c r="N2197" s="78">
        <f t="shared" si="1122"/>
        <v>100</v>
      </c>
    </row>
    <row r="2198" spans="1:14" s="22" customFormat="1" x14ac:dyDescent="0.25">
      <c r="A2198" s="25" t="s">
        <v>178</v>
      </c>
      <c r="B2198" s="25" t="s">
        <v>1131</v>
      </c>
      <c r="C2198" s="25"/>
      <c r="D2198" s="25"/>
      <c r="E2198" s="26" t="s">
        <v>504</v>
      </c>
      <c r="F2198" s="27">
        <f t="shared" ref="F2198:M2204" si="1124">F2199</f>
        <v>1317.365</v>
      </c>
      <c r="G2198" s="27">
        <f t="shared" si="1124"/>
        <v>3019.7150000000001</v>
      </c>
      <c r="H2198" s="27">
        <f t="shared" si="1124"/>
        <v>1231.3150000000001</v>
      </c>
      <c r="I2198" s="61">
        <f t="shared" si="1124"/>
        <v>0</v>
      </c>
      <c r="J2198" s="61">
        <f t="shared" si="1124"/>
        <v>0</v>
      </c>
      <c r="K2198" s="27">
        <f t="shared" si="1124"/>
        <v>0</v>
      </c>
      <c r="L2198" s="27">
        <f t="shared" si="1124"/>
        <v>0</v>
      </c>
      <c r="M2198" s="27">
        <f t="shared" si="1124"/>
        <v>3012.6849999999999</v>
      </c>
      <c r="N2198" s="78">
        <f t="shared" si="1122"/>
        <v>99.767196573186538</v>
      </c>
    </row>
    <row r="2199" spans="1:14" s="32" customFormat="1" x14ac:dyDescent="0.25">
      <c r="A2199" s="29" t="s">
        <v>178</v>
      </c>
      <c r="B2199" s="29" t="s">
        <v>1399</v>
      </c>
      <c r="C2199" s="29"/>
      <c r="D2199" s="29"/>
      <c r="E2199" s="30" t="s">
        <v>531</v>
      </c>
      <c r="F2199" s="31">
        <f>F2200+F2206</f>
        <v>1317.365</v>
      </c>
      <c r="G2199" s="31">
        <f>G2200+G2206</f>
        <v>3019.7150000000001</v>
      </c>
      <c r="H2199" s="31">
        <f t="shared" ref="H2199:M2199" si="1125">H2200+H2206</f>
        <v>1231.3150000000001</v>
      </c>
      <c r="I2199" s="62">
        <f t="shared" si="1125"/>
        <v>0</v>
      </c>
      <c r="J2199" s="62">
        <f t="shared" si="1125"/>
        <v>0</v>
      </c>
      <c r="K2199" s="31">
        <f t="shared" si="1125"/>
        <v>0</v>
      </c>
      <c r="L2199" s="31">
        <f t="shared" si="1125"/>
        <v>0</v>
      </c>
      <c r="M2199" s="31">
        <f t="shared" si="1125"/>
        <v>3012.6849999999999</v>
      </c>
      <c r="N2199" s="79">
        <f t="shared" si="1122"/>
        <v>99.767196573186538</v>
      </c>
    </row>
    <row r="2200" spans="1:14" x14ac:dyDescent="0.25">
      <c r="A2200" s="33" t="s">
        <v>178</v>
      </c>
      <c r="B2200" s="33" t="s">
        <v>1399</v>
      </c>
      <c r="C2200" s="33" t="s">
        <v>37</v>
      </c>
      <c r="D2200" s="33"/>
      <c r="E2200" s="34" t="s">
        <v>609</v>
      </c>
      <c r="F2200" s="35">
        <f t="shared" si="1124"/>
        <v>1316.365</v>
      </c>
      <c r="G2200" s="35">
        <f t="shared" si="1124"/>
        <v>1546.365</v>
      </c>
      <c r="H2200" s="35">
        <f t="shared" si="1124"/>
        <v>474.16500000000002</v>
      </c>
      <c r="I2200" s="63">
        <f t="shared" si="1124"/>
        <v>0</v>
      </c>
      <c r="J2200" s="63">
        <f t="shared" si="1124"/>
        <v>0</v>
      </c>
      <c r="K2200" s="35">
        <f t="shared" si="1124"/>
        <v>0</v>
      </c>
      <c r="L2200" s="35">
        <f t="shared" si="1124"/>
        <v>0</v>
      </c>
      <c r="M2200" s="35">
        <f t="shared" si="1124"/>
        <v>1539.335</v>
      </c>
      <c r="N2200" s="78">
        <f t="shared" si="1122"/>
        <v>99.545385468501948</v>
      </c>
    </row>
    <row r="2201" spans="1:14" ht="31.5" x14ac:dyDescent="0.25">
      <c r="A2201" s="33" t="s">
        <v>178</v>
      </c>
      <c r="B2201" s="33" t="s">
        <v>1399</v>
      </c>
      <c r="C2201" s="33" t="s">
        <v>89</v>
      </c>
      <c r="D2201" s="33"/>
      <c r="E2201" s="34" t="s">
        <v>610</v>
      </c>
      <c r="F2201" s="35">
        <f t="shared" si="1124"/>
        <v>1316.365</v>
      </c>
      <c r="G2201" s="35">
        <f t="shared" si="1124"/>
        <v>1546.365</v>
      </c>
      <c r="H2201" s="35">
        <f t="shared" si="1124"/>
        <v>474.16500000000002</v>
      </c>
      <c r="I2201" s="63">
        <f t="shared" si="1124"/>
        <v>0</v>
      </c>
      <c r="J2201" s="63">
        <f t="shared" si="1124"/>
        <v>0</v>
      </c>
      <c r="K2201" s="35">
        <f t="shared" si="1124"/>
        <v>0</v>
      </c>
      <c r="L2201" s="35">
        <f t="shared" si="1124"/>
        <v>0</v>
      </c>
      <c r="M2201" s="35">
        <f t="shared" si="1124"/>
        <v>1539.335</v>
      </c>
      <c r="N2201" s="78">
        <f t="shared" si="1122"/>
        <v>99.545385468501948</v>
      </c>
    </row>
    <row r="2202" spans="1:14" ht="31.5" x14ac:dyDescent="0.25">
      <c r="A2202" s="33" t="s">
        <v>178</v>
      </c>
      <c r="B2202" s="33" t="s">
        <v>1399</v>
      </c>
      <c r="C2202" s="33" t="s">
        <v>90</v>
      </c>
      <c r="D2202" s="33"/>
      <c r="E2202" s="34" t="s">
        <v>611</v>
      </c>
      <c r="F2202" s="35">
        <f t="shared" si="1124"/>
        <v>1316.365</v>
      </c>
      <c r="G2202" s="35">
        <f t="shared" si="1124"/>
        <v>1546.365</v>
      </c>
      <c r="H2202" s="35">
        <f t="shared" si="1124"/>
        <v>474.16500000000002</v>
      </c>
      <c r="I2202" s="63">
        <f t="shared" si="1124"/>
        <v>0</v>
      </c>
      <c r="J2202" s="63">
        <f t="shared" si="1124"/>
        <v>0</v>
      </c>
      <c r="K2202" s="35">
        <f t="shared" si="1124"/>
        <v>0</v>
      </c>
      <c r="L2202" s="35">
        <f t="shared" si="1124"/>
        <v>0</v>
      </c>
      <c r="M2202" s="35">
        <f t="shared" si="1124"/>
        <v>1539.335</v>
      </c>
      <c r="N2202" s="78">
        <f t="shared" si="1122"/>
        <v>99.545385468501948</v>
      </c>
    </row>
    <row r="2203" spans="1:14" ht="47.25" x14ac:dyDescent="0.25">
      <c r="A2203" s="33" t="s">
        <v>178</v>
      </c>
      <c r="B2203" s="33" t="s">
        <v>1399</v>
      </c>
      <c r="C2203" s="33" t="s">
        <v>77</v>
      </c>
      <c r="D2203" s="33"/>
      <c r="E2203" s="34" t="s">
        <v>614</v>
      </c>
      <c r="F2203" s="35">
        <f t="shared" si="1124"/>
        <v>1316.365</v>
      </c>
      <c r="G2203" s="35">
        <f t="shared" si="1124"/>
        <v>1546.365</v>
      </c>
      <c r="H2203" s="35">
        <f t="shared" si="1124"/>
        <v>474.16500000000002</v>
      </c>
      <c r="I2203" s="63">
        <f t="shared" si="1124"/>
        <v>0</v>
      </c>
      <c r="J2203" s="63">
        <f t="shared" si="1124"/>
        <v>0</v>
      </c>
      <c r="K2203" s="35">
        <f t="shared" si="1124"/>
        <v>0</v>
      </c>
      <c r="L2203" s="35">
        <f t="shared" si="1124"/>
        <v>0</v>
      </c>
      <c r="M2203" s="35">
        <f t="shared" si="1124"/>
        <v>1539.335</v>
      </c>
      <c r="N2203" s="78">
        <f t="shared" si="1122"/>
        <v>99.545385468501948</v>
      </c>
    </row>
    <row r="2204" spans="1:14" ht="31.5" x14ac:dyDescent="0.25">
      <c r="A2204" s="33" t="s">
        <v>178</v>
      </c>
      <c r="B2204" s="33" t="s">
        <v>1399</v>
      </c>
      <c r="C2204" s="33" t="s">
        <v>77</v>
      </c>
      <c r="D2204" s="33" t="s">
        <v>1111</v>
      </c>
      <c r="E2204" s="34" t="s">
        <v>542</v>
      </c>
      <c r="F2204" s="35">
        <f t="shared" si="1124"/>
        <v>1316.365</v>
      </c>
      <c r="G2204" s="35">
        <f t="shared" si="1124"/>
        <v>1546.365</v>
      </c>
      <c r="H2204" s="35">
        <f t="shared" si="1124"/>
        <v>474.16500000000002</v>
      </c>
      <c r="I2204" s="63">
        <f t="shared" si="1124"/>
        <v>0</v>
      </c>
      <c r="J2204" s="63">
        <f t="shared" si="1124"/>
        <v>0</v>
      </c>
      <c r="K2204" s="35">
        <f t="shared" si="1124"/>
        <v>0</v>
      </c>
      <c r="L2204" s="35">
        <f t="shared" si="1124"/>
        <v>0</v>
      </c>
      <c r="M2204" s="35">
        <f t="shared" si="1124"/>
        <v>1539.335</v>
      </c>
      <c r="N2204" s="78">
        <f t="shared" si="1122"/>
        <v>99.545385468501948</v>
      </c>
    </row>
    <row r="2205" spans="1:14" ht="31.5" x14ac:dyDescent="0.25">
      <c r="A2205" s="33" t="s">
        <v>178</v>
      </c>
      <c r="B2205" s="33" t="s">
        <v>1399</v>
      </c>
      <c r="C2205" s="33" t="s">
        <v>77</v>
      </c>
      <c r="D2205" s="33" t="s">
        <v>1112</v>
      </c>
      <c r="E2205" s="34" t="s">
        <v>543</v>
      </c>
      <c r="F2205" s="35">
        <f>1344.7-28.335</f>
        <v>1316.365</v>
      </c>
      <c r="G2205" s="35">
        <v>1546.365</v>
      </c>
      <c r="H2205" s="35">
        <v>474.16500000000002</v>
      </c>
      <c r="I2205" s="63">
        <v>0</v>
      </c>
      <c r="J2205" s="63">
        <v>0</v>
      </c>
      <c r="K2205" s="35">
        <v>0</v>
      </c>
      <c r="L2205" s="35">
        <v>0</v>
      </c>
      <c r="M2205" s="35">
        <v>1539.335</v>
      </c>
      <c r="N2205" s="78">
        <f t="shared" si="1122"/>
        <v>99.545385468501948</v>
      </c>
    </row>
    <row r="2206" spans="1:14" ht="31.5" x14ac:dyDescent="0.25">
      <c r="A2206" s="33" t="s">
        <v>178</v>
      </c>
      <c r="B2206" s="33" t="s">
        <v>1399</v>
      </c>
      <c r="C2206" s="33" t="s">
        <v>1122</v>
      </c>
      <c r="D2206" s="33"/>
      <c r="E2206" s="34" t="s">
        <v>1885</v>
      </c>
      <c r="F2206" s="35">
        <f t="shared" ref="F2206:M2208" si="1126">F2207</f>
        <v>1</v>
      </c>
      <c r="G2206" s="35">
        <f t="shared" si="1126"/>
        <v>1473.35</v>
      </c>
      <c r="H2206" s="35">
        <f t="shared" si="1126"/>
        <v>757.15</v>
      </c>
      <c r="I2206" s="63">
        <f t="shared" si="1126"/>
        <v>0</v>
      </c>
      <c r="J2206" s="63">
        <f t="shared" si="1126"/>
        <v>0</v>
      </c>
      <c r="K2206" s="35">
        <f t="shared" si="1126"/>
        <v>0</v>
      </c>
      <c r="L2206" s="35">
        <f t="shared" si="1126"/>
        <v>0</v>
      </c>
      <c r="M2206" s="35">
        <f t="shared" si="1126"/>
        <v>1473.35</v>
      </c>
      <c r="N2206" s="78">
        <f t="shared" si="1122"/>
        <v>100</v>
      </c>
    </row>
    <row r="2207" spans="1:14" ht="47.25" x14ac:dyDescent="0.25">
      <c r="A2207" s="33" t="s">
        <v>178</v>
      </c>
      <c r="B2207" s="33" t="s">
        <v>1399</v>
      </c>
      <c r="C2207" s="33" t="s">
        <v>405</v>
      </c>
      <c r="D2207" s="33"/>
      <c r="E2207" s="34" t="s">
        <v>1174</v>
      </c>
      <c r="F2207" s="35">
        <f>F2208+F2210</f>
        <v>1</v>
      </c>
      <c r="G2207" s="35">
        <f>G2208+G2210</f>
        <v>1473.35</v>
      </c>
      <c r="H2207" s="35">
        <f t="shared" ref="H2207:M2207" si="1127">H2208+H2210</f>
        <v>757.15</v>
      </c>
      <c r="I2207" s="63">
        <f t="shared" si="1127"/>
        <v>0</v>
      </c>
      <c r="J2207" s="63">
        <f t="shared" si="1127"/>
        <v>0</v>
      </c>
      <c r="K2207" s="35">
        <f t="shared" si="1127"/>
        <v>0</v>
      </c>
      <c r="L2207" s="35">
        <f t="shared" si="1127"/>
        <v>0</v>
      </c>
      <c r="M2207" s="35">
        <f t="shared" si="1127"/>
        <v>1473.35</v>
      </c>
      <c r="N2207" s="78">
        <f t="shared" si="1122"/>
        <v>100</v>
      </c>
    </row>
    <row r="2208" spans="1:14" ht="31.5" x14ac:dyDescent="0.25">
      <c r="A2208" s="33" t="s">
        <v>178</v>
      </c>
      <c r="B2208" s="33" t="s">
        <v>1399</v>
      </c>
      <c r="C2208" s="33" t="s">
        <v>405</v>
      </c>
      <c r="D2208" s="33" t="s">
        <v>1111</v>
      </c>
      <c r="E2208" s="34" t="s">
        <v>542</v>
      </c>
      <c r="F2208" s="35">
        <f t="shared" si="1126"/>
        <v>1</v>
      </c>
      <c r="G2208" s="35">
        <f t="shared" si="1126"/>
        <v>350</v>
      </c>
      <c r="H2208" s="35">
        <f t="shared" si="1126"/>
        <v>200</v>
      </c>
      <c r="I2208" s="63">
        <f t="shared" si="1126"/>
        <v>0</v>
      </c>
      <c r="J2208" s="63">
        <f t="shared" si="1126"/>
        <v>0</v>
      </c>
      <c r="K2208" s="35">
        <f t="shared" si="1126"/>
        <v>0</v>
      </c>
      <c r="L2208" s="35">
        <f t="shared" si="1126"/>
        <v>0</v>
      </c>
      <c r="M2208" s="35">
        <f t="shared" si="1126"/>
        <v>350</v>
      </c>
      <c r="N2208" s="78">
        <f t="shared" si="1122"/>
        <v>100</v>
      </c>
    </row>
    <row r="2209" spans="1:14" ht="31.5" x14ac:dyDescent="0.25">
      <c r="A2209" s="33" t="s">
        <v>178</v>
      </c>
      <c r="B2209" s="33" t="s">
        <v>1399</v>
      </c>
      <c r="C2209" s="33" t="s">
        <v>405</v>
      </c>
      <c r="D2209" s="33" t="s">
        <v>1112</v>
      </c>
      <c r="E2209" s="34" t="s">
        <v>543</v>
      </c>
      <c r="F2209" s="35">
        <v>1</v>
      </c>
      <c r="G2209" s="35">
        <v>350</v>
      </c>
      <c r="H2209" s="35">
        <v>200</v>
      </c>
      <c r="I2209" s="63">
        <v>0</v>
      </c>
      <c r="J2209" s="63">
        <v>0</v>
      </c>
      <c r="K2209" s="35">
        <v>0</v>
      </c>
      <c r="L2209" s="35">
        <v>0</v>
      </c>
      <c r="M2209" s="35">
        <v>350</v>
      </c>
      <c r="N2209" s="78">
        <f t="shared" si="1122"/>
        <v>100</v>
      </c>
    </row>
    <row r="2210" spans="1:14" ht="31.5" x14ac:dyDescent="0.25">
      <c r="A2210" s="33" t="s">
        <v>178</v>
      </c>
      <c r="B2210" s="33" t="s">
        <v>1399</v>
      </c>
      <c r="C2210" s="33" t="s">
        <v>405</v>
      </c>
      <c r="D2210" s="33" t="s">
        <v>18</v>
      </c>
      <c r="E2210" s="34" t="s">
        <v>552</v>
      </c>
      <c r="F2210" s="35">
        <f>F2211</f>
        <v>0</v>
      </c>
      <c r="G2210" s="35">
        <f t="shared" ref="G2210" si="1128">G2211</f>
        <v>1123.3499999999999</v>
      </c>
      <c r="H2210" s="35">
        <f t="shared" ref="H2210:M2210" si="1129">H2211</f>
        <v>557.15</v>
      </c>
      <c r="I2210" s="63">
        <f t="shared" si="1129"/>
        <v>0</v>
      </c>
      <c r="J2210" s="63">
        <f t="shared" si="1129"/>
        <v>0</v>
      </c>
      <c r="K2210" s="35">
        <f t="shared" si="1129"/>
        <v>0</v>
      </c>
      <c r="L2210" s="35">
        <f t="shared" si="1129"/>
        <v>0</v>
      </c>
      <c r="M2210" s="35">
        <f t="shared" si="1129"/>
        <v>1123.3499999999999</v>
      </c>
      <c r="N2210" s="78">
        <f t="shared" si="1122"/>
        <v>100</v>
      </c>
    </row>
    <row r="2211" spans="1:14" ht="47.25" x14ac:dyDescent="0.25">
      <c r="A2211" s="33" t="s">
        <v>178</v>
      </c>
      <c r="B2211" s="33" t="s">
        <v>1399</v>
      </c>
      <c r="C2211" s="33" t="s">
        <v>405</v>
      </c>
      <c r="D2211" s="33" t="s">
        <v>14</v>
      </c>
      <c r="E2211" s="34" t="s">
        <v>555</v>
      </c>
      <c r="F2211" s="35">
        <v>0</v>
      </c>
      <c r="G2211" s="35">
        <v>1123.3499999999999</v>
      </c>
      <c r="H2211" s="35">
        <v>557.15</v>
      </c>
      <c r="I2211" s="63">
        <v>0</v>
      </c>
      <c r="J2211" s="63">
        <v>0</v>
      </c>
      <c r="K2211" s="35">
        <v>0</v>
      </c>
      <c r="L2211" s="35">
        <v>0</v>
      </c>
      <c r="M2211" s="35">
        <v>1123.3499999999999</v>
      </c>
      <c r="N2211" s="78">
        <f t="shared" si="1122"/>
        <v>100</v>
      </c>
    </row>
    <row r="2212" spans="1:14" x14ac:dyDescent="0.25">
      <c r="A2212" s="25" t="s">
        <v>178</v>
      </c>
      <c r="B2212" s="25" t="s">
        <v>23</v>
      </c>
      <c r="C2212" s="33"/>
      <c r="D2212" s="33"/>
      <c r="E2212" s="26" t="s">
        <v>505</v>
      </c>
      <c r="F2212" s="35">
        <f t="shared" ref="F2212:G2217" si="1130">F2213</f>
        <v>0</v>
      </c>
      <c r="G2212" s="27">
        <f t="shared" si="1130"/>
        <v>349.71199999999999</v>
      </c>
      <c r="H2212" s="27">
        <f t="shared" ref="H2212:M2217" si="1131">H2213</f>
        <v>0</v>
      </c>
      <c r="I2212" s="61">
        <f t="shared" si="1131"/>
        <v>0</v>
      </c>
      <c r="J2212" s="61">
        <f t="shared" si="1131"/>
        <v>0</v>
      </c>
      <c r="K2212" s="27">
        <f t="shared" si="1131"/>
        <v>0</v>
      </c>
      <c r="L2212" s="27">
        <f t="shared" si="1131"/>
        <v>0</v>
      </c>
      <c r="M2212" s="27">
        <f t="shared" si="1131"/>
        <v>349.71179000000001</v>
      </c>
      <c r="N2212" s="78">
        <f t="shared" si="1122"/>
        <v>99.999939950587915</v>
      </c>
    </row>
    <row r="2213" spans="1:14" x14ac:dyDescent="0.25">
      <c r="A2213" s="29" t="s">
        <v>178</v>
      </c>
      <c r="B2213" s="29" t="s">
        <v>1395</v>
      </c>
      <c r="C2213" s="33"/>
      <c r="D2213" s="33"/>
      <c r="E2213" s="30" t="s">
        <v>533</v>
      </c>
      <c r="F2213" s="35">
        <f t="shared" si="1130"/>
        <v>0</v>
      </c>
      <c r="G2213" s="31">
        <f t="shared" si="1130"/>
        <v>349.71199999999999</v>
      </c>
      <c r="H2213" s="31">
        <f t="shared" si="1131"/>
        <v>0</v>
      </c>
      <c r="I2213" s="62">
        <f t="shared" si="1131"/>
        <v>0</v>
      </c>
      <c r="J2213" s="62">
        <f t="shared" si="1131"/>
        <v>0</v>
      </c>
      <c r="K2213" s="31">
        <f t="shared" si="1131"/>
        <v>0</v>
      </c>
      <c r="L2213" s="31">
        <f t="shared" si="1131"/>
        <v>0</v>
      </c>
      <c r="M2213" s="31">
        <f t="shared" si="1131"/>
        <v>349.71179000000001</v>
      </c>
      <c r="N2213" s="79">
        <f t="shared" si="1122"/>
        <v>99.999939950587915</v>
      </c>
    </row>
    <row r="2214" spans="1:14" ht="31.5" x14ac:dyDescent="0.25">
      <c r="A2214" s="33" t="s">
        <v>178</v>
      </c>
      <c r="B2214" s="33" t="s">
        <v>1395</v>
      </c>
      <c r="C2214" s="33" t="s">
        <v>1122</v>
      </c>
      <c r="D2214" s="33"/>
      <c r="E2214" s="34" t="s">
        <v>1885</v>
      </c>
      <c r="F2214" s="35">
        <f t="shared" si="1130"/>
        <v>0</v>
      </c>
      <c r="G2214" s="35">
        <f t="shared" si="1130"/>
        <v>349.71199999999999</v>
      </c>
      <c r="H2214" s="35">
        <f t="shared" si="1131"/>
        <v>0</v>
      </c>
      <c r="I2214" s="63">
        <f t="shared" si="1131"/>
        <v>0</v>
      </c>
      <c r="J2214" s="63">
        <f t="shared" si="1131"/>
        <v>0</v>
      </c>
      <c r="K2214" s="35">
        <f t="shared" si="1131"/>
        <v>0</v>
      </c>
      <c r="L2214" s="35">
        <f t="shared" si="1131"/>
        <v>0</v>
      </c>
      <c r="M2214" s="35">
        <f t="shared" si="1131"/>
        <v>349.71179000000001</v>
      </c>
      <c r="N2214" s="78">
        <f t="shared" si="1122"/>
        <v>99.999939950587915</v>
      </c>
    </row>
    <row r="2215" spans="1:14" ht="47.25" x14ac:dyDescent="0.25">
      <c r="A2215" s="33" t="s">
        <v>178</v>
      </c>
      <c r="B2215" s="33" t="s">
        <v>1395</v>
      </c>
      <c r="C2215" s="33" t="s">
        <v>27</v>
      </c>
      <c r="D2215" s="33"/>
      <c r="E2215" s="34" t="s">
        <v>1891</v>
      </c>
      <c r="F2215" s="35">
        <f t="shared" si="1130"/>
        <v>0</v>
      </c>
      <c r="G2215" s="35">
        <f t="shared" si="1130"/>
        <v>349.71199999999999</v>
      </c>
      <c r="H2215" s="35">
        <f t="shared" si="1131"/>
        <v>0</v>
      </c>
      <c r="I2215" s="63">
        <f t="shared" si="1131"/>
        <v>0</v>
      </c>
      <c r="J2215" s="63">
        <f t="shared" si="1131"/>
        <v>0</v>
      </c>
      <c r="K2215" s="35">
        <f t="shared" si="1131"/>
        <v>0</v>
      </c>
      <c r="L2215" s="35">
        <f t="shared" si="1131"/>
        <v>0</v>
      </c>
      <c r="M2215" s="35">
        <f t="shared" si="1131"/>
        <v>349.71179000000001</v>
      </c>
      <c r="N2215" s="78">
        <f t="shared" si="1122"/>
        <v>99.999939950587915</v>
      </c>
    </row>
    <row r="2216" spans="1:14" ht="47.25" x14ac:dyDescent="0.25">
      <c r="A2216" s="33" t="s">
        <v>178</v>
      </c>
      <c r="B2216" s="33" t="s">
        <v>1395</v>
      </c>
      <c r="C2216" s="33" t="s">
        <v>24</v>
      </c>
      <c r="D2216" s="33"/>
      <c r="E2216" s="34" t="s">
        <v>589</v>
      </c>
      <c r="F2216" s="35">
        <f t="shared" si="1130"/>
        <v>0</v>
      </c>
      <c r="G2216" s="35">
        <f t="shared" si="1130"/>
        <v>349.71199999999999</v>
      </c>
      <c r="H2216" s="35">
        <f t="shared" si="1131"/>
        <v>0</v>
      </c>
      <c r="I2216" s="63">
        <f t="shared" si="1131"/>
        <v>0</v>
      </c>
      <c r="J2216" s="63">
        <f t="shared" si="1131"/>
        <v>0</v>
      </c>
      <c r="K2216" s="35">
        <f t="shared" si="1131"/>
        <v>0</v>
      </c>
      <c r="L2216" s="35">
        <f t="shared" si="1131"/>
        <v>0</v>
      </c>
      <c r="M2216" s="35">
        <f t="shared" si="1131"/>
        <v>349.71179000000001</v>
      </c>
      <c r="N2216" s="78">
        <f t="shared" si="1122"/>
        <v>99.999939950587915</v>
      </c>
    </row>
    <row r="2217" spans="1:14" ht="31.5" x14ac:dyDescent="0.25">
      <c r="A2217" s="33" t="s">
        <v>178</v>
      </c>
      <c r="B2217" s="33" t="s">
        <v>1395</v>
      </c>
      <c r="C2217" s="33" t="s">
        <v>24</v>
      </c>
      <c r="D2217" s="33" t="s">
        <v>1111</v>
      </c>
      <c r="E2217" s="34" t="s">
        <v>542</v>
      </c>
      <c r="F2217" s="35">
        <f t="shared" si="1130"/>
        <v>0</v>
      </c>
      <c r="G2217" s="35">
        <f t="shared" si="1130"/>
        <v>349.71199999999999</v>
      </c>
      <c r="H2217" s="35">
        <f t="shared" si="1131"/>
        <v>0</v>
      </c>
      <c r="I2217" s="63">
        <f t="shared" si="1131"/>
        <v>0</v>
      </c>
      <c r="J2217" s="63">
        <f t="shared" si="1131"/>
        <v>0</v>
      </c>
      <c r="K2217" s="35">
        <f t="shared" si="1131"/>
        <v>0</v>
      </c>
      <c r="L2217" s="35">
        <f t="shared" si="1131"/>
        <v>0</v>
      </c>
      <c r="M2217" s="35">
        <f t="shared" si="1131"/>
        <v>349.71179000000001</v>
      </c>
      <c r="N2217" s="78">
        <f t="shared" si="1122"/>
        <v>99.999939950587915</v>
      </c>
    </row>
    <row r="2218" spans="1:14" ht="31.5" x14ac:dyDescent="0.25">
      <c r="A2218" s="33" t="s">
        <v>178</v>
      </c>
      <c r="B2218" s="33" t="s">
        <v>1395</v>
      </c>
      <c r="C2218" s="33" t="s">
        <v>24</v>
      </c>
      <c r="D2218" s="33" t="s">
        <v>1112</v>
      </c>
      <c r="E2218" s="34" t="s">
        <v>543</v>
      </c>
      <c r="F2218" s="35">
        <v>0</v>
      </c>
      <c r="G2218" s="35">
        <v>349.71199999999999</v>
      </c>
      <c r="H2218" s="35">
        <v>0</v>
      </c>
      <c r="I2218" s="63">
        <v>0</v>
      </c>
      <c r="J2218" s="63">
        <v>0</v>
      </c>
      <c r="K2218" s="35">
        <v>0</v>
      </c>
      <c r="L2218" s="35">
        <v>0</v>
      </c>
      <c r="M2218" s="35">
        <v>349.71179000000001</v>
      </c>
      <c r="N2218" s="78">
        <f t="shared" si="1122"/>
        <v>99.999939950587915</v>
      </c>
    </row>
    <row r="2219" spans="1:14" s="22" customFormat="1" x14ac:dyDescent="0.25">
      <c r="A2219" s="25" t="s">
        <v>178</v>
      </c>
      <c r="B2219" s="25" t="s">
        <v>1138</v>
      </c>
      <c r="C2219" s="25"/>
      <c r="D2219" s="25"/>
      <c r="E2219" s="26" t="s">
        <v>1311</v>
      </c>
      <c r="F2219" s="27">
        <f t="shared" ref="F2219:M2225" si="1132">F2220</f>
        <v>1747.15</v>
      </c>
      <c r="G2219" s="27">
        <f t="shared" si="1132"/>
        <v>1765.15</v>
      </c>
      <c r="H2219" s="27">
        <f t="shared" si="1132"/>
        <v>1429.15</v>
      </c>
      <c r="I2219" s="61">
        <f t="shared" si="1132"/>
        <v>0</v>
      </c>
      <c r="J2219" s="61">
        <f t="shared" si="1132"/>
        <v>0</v>
      </c>
      <c r="K2219" s="27">
        <f t="shared" si="1132"/>
        <v>0</v>
      </c>
      <c r="L2219" s="27">
        <f t="shared" si="1132"/>
        <v>0</v>
      </c>
      <c r="M2219" s="27">
        <f t="shared" si="1132"/>
        <v>1762.05</v>
      </c>
      <c r="N2219" s="78">
        <f t="shared" si="1122"/>
        <v>99.824377531654534</v>
      </c>
    </row>
    <row r="2220" spans="1:14" s="32" customFormat="1" x14ac:dyDescent="0.25">
      <c r="A2220" s="29" t="s">
        <v>178</v>
      </c>
      <c r="B2220" s="29" t="s">
        <v>1386</v>
      </c>
      <c r="C2220" s="29"/>
      <c r="D2220" s="29"/>
      <c r="E2220" s="30" t="s">
        <v>910</v>
      </c>
      <c r="F2220" s="31">
        <f>F2221+F2227</f>
        <v>1747.15</v>
      </c>
      <c r="G2220" s="31">
        <f>G2221+G2227</f>
        <v>1765.15</v>
      </c>
      <c r="H2220" s="31">
        <f t="shared" ref="H2220:M2220" si="1133">H2221+H2227</f>
        <v>1429.15</v>
      </c>
      <c r="I2220" s="62">
        <f t="shared" si="1133"/>
        <v>0</v>
      </c>
      <c r="J2220" s="62">
        <f t="shared" si="1133"/>
        <v>0</v>
      </c>
      <c r="K2220" s="31">
        <f t="shared" si="1133"/>
        <v>0</v>
      </c>
      <c r="L2220" s="31">
        <f t="shared" si="1133"/>
        <v>0</v>
      </c>
      <c r="M2220" s="31">
        <f t="shared" si="1133"/>
        <v>1762.05</v>
      </c>
      <c r="N2220" s="79">
        <f t="shared" si="1122"/>
        <v>99.824377531654534</v>
      </c>
    </row>
    <row r="2221" spans="1:14" ht="31.5" x14ac:dyDescent="0.25">
      <c r="A2221" s="33" t="s">
        <v>178</v>
      </c>
      <c r="B2221" s="33" t="s">
        <v>1386</v>
      </c>
      <c r="C2221" s="33" t="s">
        <v>790</v>
      </c>
      <c r="D2221" s="33"/>
      <c r="E2221" s="34" t="s">
        <v>1227</v>
      </c>
      <c r="F2221" s="35">
        <f t="shared" si="1132"/>
        <v>1747.15</v>
      </c>
      <c r="G2221" s="35">
        <f t="shared" si="1132"/>
        <v>1747.15</v>
      </c>
      <c r="H2221" s="35">
        <f t="shared" si="1132"/>
        <v>1411.15</v>
      </c>
      <c r="I2221" s="63">
        <f t="shared" si="1132"/>
        <v>0</v>
      </c>
      <c r="J2221" s="63">
        <f t="shared" si="1132"/>
        <v>0</v>
      </c>
      <c r="K2221" s="35">
        <f t="shared" si="1132"/>
        <v>0</v>
      </c>
      <c r="L2221" s="35">
        <f t="shared" si="1132"/>
        <v>0</v>
      </c>
      <c r="M2221" s="35">
        <f t="shared" si="1132"/>
        <v>1744.05</v>
      </c>
      <c r="N2221" s="78">
        <f t="shared" si="1122"/>
        <v>99.822568182468586</v>
      </c>
    </row>
    <row r="2222" spans="1:14" ht="31.5" x14ac:dyDescent="0.25">
      <c r="A2222" s="33" t="s">
        <v>178</v>
      </c>
      <c r="B2222" s="33" t="s">
        <v>1386</v>
      </c>
      <c r="C2222" s="33" t="s">
        <v>794</v>
      </c>
      <c r="D2222" s="33"/>
      <c r="E2222" s="34" t="s">
        <v>929</v>
      </c>
      <c r="F2222" s="35">
        <f t="shared" si="1132"/>
        <v>1747.15</v>
      </c>
      <c r="G2222" s="35">
        <f t="shared" si="1132"/>
        <v>1747.15</v>
      </c>
      <c r="H2222" s="35">
        <f t="shared" si="1132"/>
        <v>1411.15</v>
      </c>
      <c r="I2222" s="63">
        <f t="shared" si="1132"/>
        <v>0</v>
      </c>
      <c r="J2222" s="63">
        <f t="shared" si="1132"/>
        <v>0</v>
      </c>
      <c r="K2222" s="35">
        <f t="shared" si="1132"/>
        <v>0</v>
      </c>
      <c r="L2222" s="35">
        <f t="shared" si="1132"/>
        <v>0</v>
      </c>
      <c r="M2222" s="35">
        <f t="shared" si="1132"/>
        <v>1744.05</v>
      </c>
      <c r="N2222" s="78">
        <f t="shared" si="1122"/>
        <v>99.822568182468586</v>
      </c>
    </row>
    <row r="2223" spans="1:14" ht="63" x14ac:dyDescent="0.25">
      <c r="A2223" s="33" t="s">
        <v>178</v>
      </c>
      <c r="B2223" s="33" t="s">
        <v>1386</v>
      </c>
      <c r="C2223" s="33" t="s">
        <v>795</v>
      </c>
      <c r="D2223" s="33"/>
      <c r="E2223" s="34" t="s">
        <v>930</v>
      </c>
      <c r="F2223" s="35">
        <f t="shared" si="1132"/>
        <v>1747.15</v>
      </c>
      <c r="G2223" s="35">
        <f t="shared" si="1132"/>
        <v>1747.15</v>
      </c>
      <c r="H2223" s="35">
        <f t="shared" si="1132"/>
        <v>1411.15</v>
      </c>
      <c r="I2223" s="63">
        <f t="shared" si="1132"/>
        <v>0</v>
      </c>
      <c r="J2223" s="63">
        <f t="shared" si="1132"/>
        <v>0</v>
      </c>
      <c r="K2223" s="35">
        <f t="shared" si="1132"/>
        <v>0</v>
      </c>
      <c r="L2223" s="35">
        <f t="shared" si="1132"/>
        <v>0</v>
      </c>
      <c r="M2223" s="35">
        <f t="shared" si="1132"/>
        <v>1744.05</v>
      </c>
      <c r="N2223" s="78">
        <f t="shared" si="1122"/>
        <v>99.822568182468586</v>
      </c>
    </row>
    <row r="2224" spans="1:14" ht="31.5" x14ac:dyDescent="0.25">
      <c r="A2224" s="33" t="s">
        <v>178</v>
      </c>
      <c r="B2224" s="33" t="s">
        <v>1386</v>
      </c>
      <c r="C2224" s="33" t="s">
        <v>793</v>
      </c>
      <c r="D2224" s="33"/>
      <c r="E2224" s="34" t="s">
        <v>931</v>
      </c>
      <c r="F2224" s="35">
        <f t="shared" si="1132"/>
        <v>1747.15</v>
      </c>
      <c r="G2224" s="35">
        <f t="shared" si="1132"/>
        <v>1747.15</v>
      </c>
      <c r="H2224" s="35">
        <f t="shared" si="1132"/>
        <v>1411.15</v>
      </c>
      <c r="I2224" s="63">
        <f t="shared" si="1132"/>
        <v>0</v>
      </c>
      <c r="J2224" s="63">
        <f t="shared" si="1132"/>
        <v>0</v>
      </c>
      <c r="K2224" s="35">
        <f t="shared" si="1132"/>
        <v>0</v>
      </c>
      <c r="L2224" s="35">
        <f t="shared" si="1132"/>
        <v>0</v>
      </c>
      <c r="M2224" s="35">
        <f t="shared" si="1132"/>
        <v>1744.05</v>
      </c>
      <c r="N2224" s="78">
        <f t="shared" si="1122"/>
        <v>99.822568182468586</v>
      </c>
    </row>
    <row r="2225" spans="1:14" ht="31.5" x14ac:dyDescent="0.25">
      <c r="A2225" s="33" t="s">
        <v>178</v>
      </c>
      <c r="B2225" s="33" t="s">
        <v>1386</v>
      </c>
      <c r="C2225" s="33" t="s">
        <v>793</v>
      </c>
      <c r="D2225" s="33" t="s">
        <v>1111</v>
      </c>
      <c r="E2225" s="34" t="s">
        <v>542</v>
      </c>
      <c r="F2225" s="35">
        <f t="shared" si="1132"/>
        <v>1747.15</v>
      </c>
      <c r="G2225" s="35">
        <f t="shared" si="1132"/>
        <v>1747.15</v>
      </c>
      <c r="H2225" s="35">
        <f t="shared" si="1132"/>
        <v>1411.15</v>
      </c>
      <c r="I2225" s="63">
        <f t="shared" si="1132"/>
        <v>0</v>
      </c>
      <c r="J2225" s="63">
        <f t="shared" si="1132"/>
        <v>0</v>
      </c>
      <c r="K2225" s="35">
        <f t="shared" si="1132"/>
        <v>0</v>
      </c>
      <c r="L2225" s="35">
        <f t="shared" si="1132"/>
        <v>0</v>
      </c>
      <c r="M2225" s="35">
        <f t="shared" si="1132"/>
        <v>1744.05</v>
      </c>
      <c r="N2225" s="78">
        <f t="shared" si="1122"/>
        <v>99.822568182468586</v>
      </c>
    </row>
    <row r="2226" spans="1:14" ht="31.5" x14ac:dyDescent="0.25">
      <c r="A2226" s="33" t="s">
        <v>178</v>
      </c>
      <c r="B2226" s="33" t="s">
        <v>1386</v>
      </c>
      <c r="C2226" s="33" t="s">
        <v>793</v>
      </c>
      <c r="D2226" s="33" t="s">
        <v>1112</v>
      </c>
      <c r="E2226" s="34" t="s">
        <v>543</v>
      </c>
      <c r="F2226" s="35">
        <f>1758.2-11.05</f>
        <v>1747.15</v>
      </c>
      <c r="G2226" s="35">
        <f>1758.2-11.05</f>
        <v>1747.15</v>
      </c>
      <c r="H2226" s="35">
        <v>1411.15</v>
      </c>
      <c r="I2226" s="63">
        <v>0</v>
      </c>
      <c r="J2226" s="63">
        <v>0</v>
      </c>
      <c r="K2226" s="35">
        <v>0</v>
      </c>
      <c r="L2226" s="35">
        <v>0</v>
      </c>
      <c r="M2226" s="35">
        <v>1744.05</v>
      </c>
      <c r="N2226" s="78">
        <f t="shared" si="1122"/>
        <v>99.822568182468586</v>
      </c>
    </row>
    <row r="2227" spans="1:14" ht="31.5" x14ac:dyDescent="0.25">
      <c r="A2227" s="33" t="s">
        <v>178</v>
      </c>
      <c r="B2227" s="33" t="s">
        <v>1386</v>
      </c>
      <c r="C2227" s="33" t="s">
        <v>1122</v>
      </c>
      <c r="D2227" s="33"/>
      <c r="E2227" s="34" t="s">
        <v>1885</v>
      </c>
      <c r="F2227" s="35">
        <f>F2228</f>
        <v>0</v>
      </c>
      <c r="G2227" s="35">
        <f t="shared" ref="G2227:G2229" si="1134">G2228</f>
        <v>18</v>
      </c>
      <c r="H2227" s="35">
        <f t="shared" ref="H2227:M2229" si="1135">H2228</f>
        <v>18</v>
      </c>
      <c r="I2227" s="63">
        <f t="shared" si="1135"/>
        <v>0</v>
      </c>
      <c r="J2227" s="63">
        <f t="shared" si="1135"/>
        <v>0</v>
      </c>
      <c r="K2227" s="35">
        <f t="shared" si="1135"/>
        <v>0</v>
      </c>
      <c r="L2227" s="35">
        <f t="shared" si="1135"/>
        <v>0</v>
      </c>
      <c r="M2227" s="35">
        <f t="shared" si="1135"/>
        <v>18</v>
      </c>
      <c r="N2227" s="78">
        <f t="shared" si="1122"/>
        <v>100</v>
      </c>
    </row>
    <row r="2228" spans="1:14" ht="47.25" x14ac:dyDescent="0.25">
      <c r="A2228" s="33" t="s">
        <v>178</v>
      </c>
      <c r="B2228" s="33" t="s">
        <v>1386</v>
      </c>
      <c r="C2228" s="33" t="s">
        <v>405</v>
      </c>
      <c r="D2228" s="33"/>
      <c r="E2228" s="34" t="s">
        <v>1174</v>
      </c>
      <c r="F2228" s="35">
        <f>F2229</f>
        <v>0</v>
      </c>
      <c r="G2228" s="35">
        <f t="shared" si="1134"/>
        <v>18</v>
      </c>
      <c r="H2228" s="35">
        <f t="shared" si="1135"/>
        <v>18</v>
      </c>
      <c r="I2228" s="63">
        <f t="shared" si="1135"/>
        <v>0</v>
      </c>
      <c r="J2228" s="63">
        <f t="shared" si="1135"/>
        <v>0</v>
      </c>
      <c r="K2228" s="35">
        <f t="shared" si="1135"/>
        <v>0</v>
      </c>
      <c r="L2228" s="35">
        <f t="shared" si="1135"/>
        <v>0</v>
      </c>
      <c r="M2228" s="35">
        <f t="shared" si="1135"/>
        <v>18</v>
      </c>
      <c r="N2228" s="78">
        <f t="shared" si="1122"/>
        <v>100</v>
      </c>
    </row>
    <row r="2229" spans="1:14" ht="31.5" x14ac:dyDescent="0.25">
      <c r="A2229" s="33" t="s">
        <v>178</v>
      </c>
      <c r="B2229" s="33" t="s">
        <v>1386</v>
      </c>
      <c r="C2229" s="33" t="s">
        <v>405</v>
      </c>
      <c r="D2229" s="33" t="s">
        <v>18</v>
      </c>
      <c r="E2229" s="34" t="s">
        <v>552</v>
      </c>
      <c r="F2229" s="35">
        <f>F2230</f>
        <v>0</v>
      </c>
      <c r="G2229" s="35">
        <f t="shared" si="1134"/>
        <v>18</v>
      </c>
      <c r="H2229" s="35">
        <f t="shared" si="1135"/>
        <v>18</v>
      </c>
      <c r="I2229" s="63">
        <f t="shared" si="1135"/>
        <v>0</v>
      </c>
      <c r="J2229" s="63">
        <f t="shared" si="1135"/>
        <v>0</v>
      </c>
      <c r="K2229" s="35">
        <f t="shared" si="1135"/>
        <v>0</v>
      </c>
      <c r="L2229" s="35">
        <f t="shared" si="1135"/>
        <v>0</v>
      </c>
      <c r="M2229" s="35">
        <f t="shared" si="1135"/>
        <v>18</v>
      </c>
      <c r="N2229" s="78">
        <f t="shared" si="1122"/>
        <v>100</v>
      </c>
    </row>
    <row r="2230" spans="1:14" ht="47.25" x14ac:dyDescent="0.25">
      <c r="A2230" s="33" t="s">
        <v>178</v>
      </c>
      <c r="B2230" s="33" t="s">
        <v>1386</v>
      </c>
      <c r="C2230" s="33" t="s">
        <v>405</v>
      </c>
      <c r="D2230" s="33" t="s">
        <v>14</v>
      </c>
      <c r="E2230" s="34" t="s">
        <v>555</v>
      </c>
      <c r="F2230" s="35">
        <v>0</v>
      </c>
      <c r="G2230" s="35">
        <v>18</v>
      </c>
      <c r="H2230" s="35">
        <v>18</v>
      </c>
      <c r="I2230" s="63">
        <v>0</v>
      </c>
      <c r="J2230" s="63">
        <v>0</v>
      </c>
      <c r="K2230" s="35">
        <v>0</v>
      </c>
      <c r="L2230" s="35">
        <v>0</v>
      </c>
      <c r="M2230" s="35">
        <v>18</v>
      </c>
      <c r="N2230" s="78">
        <f t="shared" si="1122"/>
        <v>100</v>
      </c>
    </row>
    <row r="2231" spans="1:14" s="22" customFormat="1" ht="31.5" x14ac:dyDescent="0.25">
      <c r="A2231" s="25" t="s">
        <v>179</v>
      </c>
      <c r="B2231" s="25" t="s">
        <v>1387</v>
      </c>
      <c r="C2231" s="25"/>
      <c r="D2231" s="25"/>
      <c r="E2231" s="26" t="s">
        <v>480</v>
      </c>
      <c r="F2231" s="27">
        <f t="shared" ref="F2231:M2231" si="1136">F2232+F2306+F2338+F2444+F2524+F2540+F2554+F2568</f>
        <v>485022.96100000001</v>
      </c>
      <c r="G2231" s="27">
        <f t="shared" si="1136"/>
        <v>507597.34528000001</v>
      </c>
      <c r="H2231" s="27">
        <f t="shared" si="1136"/>
        <v>335180.98423</v>
      </c>
      <c r="I2231" s="61">
        <f t="shared" si="1136"/>
        <v>129114.25087999999</v>
      </c>
      <c r="J2231" s="61">
        <f t="shared" si="1136"/>
        <v>108141.80925000001</v>
      </c>
      <c r="K2231" s="27">
        <f t="shared" si="1136"/>
        <v>0</v>
      </c>
      <c r="L2231" s="27">
        <f t="shared" si="1136"/>
        <v>0</v>
      </c>
      <c r="M2231" s="27">
        <f t="shared" si="1136"/>
        <v>503884.99609000015</v>
      </c>
      <c r="N2231" s="79">
        <f t="shared" si="1122"/>
        <v>99.268642906721254</v>
      </c>
    </row>
    <row r="2232" spans="1:14" s="22" customFormat="1" ht="18" customHeight="1" x14ac:dyDescent="0.25">
      <c r="A2232" s="25" t="s">
        <v>179</v>
      </c>
      <c r="B2232" s="25" t="s">
        <v>1105</v>
      </c>
      <c r="C2232" s="25"/>
      <c r="D2232" s="25"/>
      <c r="E2232" s="26" t="s">
        <v>498</v>
      </c>
      <c r="F2232" s="27">
        <f>F2233+F2259</f>
        <v>54240.061000000002</v>
      </c>
      <c r="G2232" s="27">
        <f>G2233+G2259</f>
        <v>55825.460999999996</v>
      </c>
      <c r="H2232" s="27">
        <f t="shared" ref="H2232:M2232" si="1137">H2233+H2259</f>
        <v>36619.834020000002</v>
      </c>
      <c r="I2232" s="61">
        <f t="shared" si="1137"/>
        <v>4719.2999999999993</v>
      </c>
      <c r="J2232" s="61">
        <f t="shared" si="1137"/>
        <v>3013.7000000000003</v>
      </c>
      <c r="K2232" s="27">
        <f t="shared" si="1137"/>
        <v>0</v>
      </c>
      <c r="L2232" s="27">
        <f t="shared" si="1137"/>
        <v>0</v>
      </c>
      <c r="M2232" s="27">
        <f t="shared" si="1137"/>
        <v>55496.150219999996</v>
      </c>
      <c r="N2232" s="78">
        <f t="shared" si="1122"/>
        <v>99.41010647453497</v>
      </c>
    </row>
    <row r="2233" spans="1:14" s="32" customFormat="1" ht="63" x14ac:dyDescent="0.25">
      <c r="A2233" s="29" t="s">
        <v>179</v>
      </c>
      <c r="B2233" s="29" t="s">
        <v>1408</v>
      </c>
      <c r="C2233" s="29"/>
      <c r="D2233" s="29"/>
      <c r="E2233" s="30" t="s">
        <v>510</v>
      </c>
      <c r="F2233" s="31">
        <f>F2234+F2249+F2244</f>
        <v>44303.600000000006</v>
      </c>
      <c r="G2233" s="31">
        <f>G2234+G2249+G2244</f>
        <v>45397</v>
      </c>
      <c r="H2233" s="31">
        <f t="shared" ref="H2233:M2233" si="1138">H2234+H2249+H2244</f>
        <v>29581.377830000001</v>
      </c>
      <c r="I2233" s="62">
        <f t="shared" si="1138"/>
        <v>4257.2999999999993</v>
      </c>
      <c r="J2233" s="62">
        <f t="shared" si="1138"/>
        <v>3013.7000000000003</v>
      </c>
      <c r="K2233" s="31">
        <f t="shared" si="1138"/>
        <v>0</v>
      </c>
      <c r="L2233" s="31">
        <f t="shared" si="1138"/>
        <v>0</v>
      </c>
      <c r="M2233" s="31">
        <f t="shared" si="1138"/>
        <v>45339.033029999999</v>
      </c>
      <c r="N2233" s="79">
        <f t="shared" si="1122"/>
        <v>99.872311011740862</v>
      </c>
    </row>
    <row r="2234" spans="1:14" ht="47.25" x14ac:dyDescent="0.25">
      <c r="A2234" s="33" t="s">
        <v>179</v>
      </c>
      <c r="B2234" s="33" t="s">
        <v>1408</v>
      </c>
      <c r="C2234" s="33" t="s">
        <v>42</v>
      </c>
      <c r="D2234" s="33"/>
      <c r="E2234" s="34" t="s">
        <v>647</v>
      </c>
      <c r="F2234" s="35">
        <f t="shared" ref="F2234:M2236" si="1139">F2235</f>
        <v>4257.2999999999993</v>
      </c>
      <c r="G2234" s="35">
        <f t="shared" si="1139"/>
        <v>4257.2999999999993</v>
      </c>
      <c r="H2234" s="35">
        <f t="shared" si="1139"/>
        <v>3013.7000000000003</v>
      </c>
      <c r="I2234" s="63">
        <f t="shared" si="1139"/>
        <v>4257.2999999999993</v>
      </c>
      <c r="J2234" s="63">
        <f t="shared" si="1139"/>
        <v>3013.7000000000003</v>
      </c>
      <c r="K2234" s="35">
        <f t="shared" si="1139"/>
        <v>0</v>
      </c>
      <c r="L2234" s="35">
        <f t="shared" si="1139"/>
        <v>0</v>
      </c>
      <c r="M2234" s="35">
        <f t="shared" si="1139"/>
        <v>4249.2379600000004</v>
      </c>
      <c r="N2234" s="78">
        <f t="shared" si="1122"/>
        <v>99.810630211636507</v>
      </c>
    </row>
    <row r="2235" spans="1:14" ht="31.5" x14ac:dyDescent="0.25">
      <c r="A2235" s="33" t="s">
        <v>179</v>
      </c>
      <c r="B2235" s="33" t="s">
        <v>1408</v>
      </c>
      <c r="C2235" s="33" t="s">
        <v>105</v>
      </c>
      <c r="D2235" s="33"/>
      <c r="E2235" s="34" t="s">
        <v>662</v>
      </c>
      <c r="F2235" s="35">
        <f t="shared" si="1139"/>
        <v>4257.2999999999993</v>
      </c>
      <c r="G2235" s="35">
        <f t="shared" si="1139"/>
        <v>4257.2999999999993</v>
      </c>
      <c r="H2235" s="35">
        <f t="shared" si="1139"/>
        <v>3013.7000000000003</v>
      </c>
      <c r="I2235" s="63">
        <f t="shared" si="1139"/>
        <v>4257.2999999999993</v>
      </c>
      <c r="J2235" s="63">
        <f t="shared" si="1139"/>
        <v>3013.7000000000003</v>
      </c>
      <c r="K2235" s="35">
        <f t="shared" si="1139"/>
        <v>0</v>
      </c>
      <c r="L2235" s="35">
        <f t="shared" si="1139"/>
        <v>0</v>
      </c>
      <c r="M2235" s="35">
        <f t="shared" si="1139"/>
        <v>4249.2379600000004</v>
      </c>
      <c r="N2235" s="78">
        <f t="shared" si="1122"/>
        <v>99.810630211636507</v>
      </c>
    </row>
    <row r="2236" spans="1:14" ht="63" x14ac:dyDescent="0.25">
      <c r="A2236" s="33" t="s">
        <v>179</v>
      </c>
      <c r="B2236" s="33" t="s">
        <v>1408</v>
      </c>
      <c r="C2236" s="33" t="s">
        <v>114</v>
      </c>
      <c r="D2236" s="33"/>
      <c r="E2236" s="34" t="s">
        <v>663</v>
      </c>
      <c r="F2236" s="35">
        <f t="shared" si="1139"/>
        <v>4257.2999999999993</v>
      </c>
      <c r="G2236" s="35">
        <f t="shared" si="1139"/>
        <v>4257.2999999999993</v>
      </c>
      <c r="H2236" s="35">
        <f t="shared" si="1139"/>
        <v>3013.7000000000003</v>
      </c>
      <c r="I2236" s="63">
        <f t="shared" si="1139"/>
        <v>4257.2999999999993</v>
      </c>
      <c r="J2236" s="63">
        <f t="shared" si="1139"/>
        <v>3013.7000000000003</v>
      </c>
      <c r="K2236" s="35">
        <f t="shared" si="1139"/>
        <v>0</v>
      </c>
      <c r="L2236" s="35">
        <f t="shared" si="1139"/>
        <v>0</v>
      </c>
      <c r="M2236" s="35">
        <f t="shared" si="1139"/>
        <v>4249.2379600000004</v>
      </c>
      <c r="N2236" s="78">
        <f t="shared" si="1122"/>
        <v>99.810630211636507</v>
      </c>
    </row>
    <row r="2237" spans="1:14" ht="31.5" x14ac:dyDescent="0.25">
      <c r="A2237" s="33" t="s">
        <v>179</v>
      </c>
      <c r="B2237" s="33" t="s">
        <v>1408</v>
      </c>
      <c r="C2237" s="33" t="s">
        <v>111</v>
      </c>
      <c r="D2237" s="33"/>
      <c r="E2237" s="34" t="s">
        <v>664</v>
      </c>
      <c r="F2237" s="35">
        <f>F2238+F2240+F2242</f>
        <v>4257.2999999999993</v>
      </c>
      <c r="G2237" s="35">
        <f>G2238+G2240+G2242</f>
        <v>4257.2999999999993</v>
      </c>
      <c r="H2237" s="35">
        <f t="shared" ref="H2237:M2237" si="1140">H2238+H2240+H2242</f>
        <v>3013.7000000000003</v>
      </c>
      <c r="I2237" s="63">
        <f t="shared" si="1140"/>
        <v>4257.2999999999993</v>
      </c>
      <c r="J2237" s="63">
        <f t="shared" si="1140"/>
        <v>3013.7000000000003</v>
      </c>
      <c r="K2237" s="35">
        <f t="shared" si="1140"/>
        <v>0</v>
      </c>
      <c r="L2237" s="35">
        <f t="shared" si="1140"/>
        <v>0</v>
      </c>
      <c r="M2237" s="35">
        <f t="shared" si="1140"/>
        <v>4249.2379600000004</v>
      </c>
      <c r="N2237" s="78">
        <f t="shared" si="1122"/>
        <v>99.810630211636507</v>
      </c>
    </row>
    <row r="2238" spans="1:14" ht="78.75" x14ac:dyDescent="0.25">
      <c r="A2238" s="33" t="s">
        <v>179</v>
      </c>
      <c r="B2238" s="33" t="s">
        <v>1408</v>
      </c>
      <c r="C2238" s="33" t="s">
        <v>111</v>
      </c>
      <c r="D2238" s="33" t="s">
        <v>1118</v>
      </c>
      <c r="E2238" s="34" t="s">
        <v>539</v>
      </c>
      <c r="F2238" s="35">
        <f t="shared" ref="F2238:M2238" si="1141">F2239</f>
        <v>4126.8999999999996</v>
      </c>
      <c r="G2238" s="35">
        <f t="shared" si="1141"/>
        <v>4126.9125999999997</v>
      </c>
      <c r="H2238" s="35">
        <f t="shared" si="1141"/>
        <v>2925.46</v>
      </c>
      <c r="I2238" s="63">
        <f t="shared" si="1141"/>
        <v>4126.9125999999997</v>
      </c>
      <c r="J2238" s="63">
        <f t="shared" si="1141"/>
        <v>2925.46</v>
      </c>
      <c r="K2238" s="35">
        <f t="shared" si="1141"/>
        <v>0</v>
      </c>
      <c r="L2238" s="35">
        <f t="shared" si="1141"/>
        <v>0</v>
      </c>
      <c r="M2238" s="35">
        <f t="shared" si="1141"/>
        <v>4122.9307600000002</v>
      </c>
      <c r="N2238" s="78">
        <f t="shared" si="1122"/>
        <v>99.903515281617558</v>
      </c>
    </row>
    <row r="2239" spans="1:14" ht="31.5" x14ac:dyDescent="0.25">
      <c r="A2239" s="33" t="s">
        <v>179</v>
      </c>
      <c r="B2239" s="33" t="s">
        <v>1408</v>
      </c>
      <c r="C2239" s="33" t="s">
        <v>111</v>
      </c>
      <c r="D2239" s="33" t="s">
        <v>1128</v>
      </c>
      <c r="E2239" s="34" t="s">
        <v>541</v>
      </c>
      <c r="F2239" s="35">
        <v>4126.8999999999996</v>
      </c>
      <c r="G2239" s="35">
        <v>4126.9125999999997</v>
      </c>
      <c r="H2239" s="35">
        <v>2925.46</v>
      </c>
      <c r="I2239" s="63">
        <f>G2239</f>
        <v>4126.9125999999997</v>
      </c>
      <c r="J2239" s="63">
        <f>H2239</f>
        <v>2925.46</v>
      </c>
      <c r="K2239" s="35">
        <v>0</v>
      </c>
      <c r="L2239" s="35">
        <v>0</v>
      </c>
      <c r="M2239" s="35">
        <v>4122.9307600000002</v>
      </c>
      <c r="N2239" s="78">
        <f t="shared" si="1122"/>
        <v>99.903515281617558</v>
      </c>
    </row>
    <row r="2240" spans="1:14" ht="31.5" x14ac:dyDescent="0.25">
      <c r="A2240" s="33" t="s">
        <v>179</v>
      </c>
      <c r="B2240" s="33" t="s">
        <v>1408</v>
      </c>
      <c r="C2240" s="33" t="s">
        <v>111</v>
      </c>
      <c r="D2240" s="33" t="s">
        <v>1111</v>
      </c>
      <c r="E2240" s="34" t="s">
        <v>542</v>
      </c>
      <c r="F2240" s="35">
        <f t="shared" ref="F2240:M2240" si="1142">F2241</f>
        <v>130.4</v>
      </c>
      <c r="G2240" s="35">
        <f t="shared" si="1142"/>
        <v>130.35740000000001</v>
      </c>
      <c r="H2240" s="35">
        <f t="shared" si="1142"/>
        <v>88.21</v>
      </c>
      <c r="I2240" s="63">
        <f t="shared" si="1142"/>
        <v>130.35740000000001</v>
      </c>
      <c r="J2240" s="63">
        <f t="shared" si="1142"/>
        <v>88.21</v>
      </c>
      <c r="K2240" s="35">
        <f t="shared" si="1142"/>
        <v>0</v>
      </c>
      <c r="L2240" s="35">
        <f t="shared" si="1142"/>
        <v>0</v>
      </c>
      <c r="M2240" s="35">
        <f t="shared" si="1142"/>
        <v>126.30719999999999</v>
      </c>
      <c r="N2240" s="78">
        <f t="shared" si="1122"/>
        <v>96.893003389143985</v>
      </c>
    </row>
    <row r="2241" spans="1:14" ht="31.5" x14ac:dyDescent="0.25">
      <c r="A2241" s="33" t="s">
        <v>179</v>
      </c>
      <c r="B2241" s="33" t="s">
        <v>1408</v>
      </c>
      <c r="C2241" s="33" t="s">
        <v>111</v>
      </c>
      <c r="D2241" s="33" t="s">
        <v>1112</v>
      </c>
      <c r="E2241" s="34" t="s">
        <v>543</v>
      </c>
      <c r="F2241" s="35">
        <v>130.4</v>
      </c>
      <c r="G2241" s="35">
        <v>130.35740000000001</v>
      </c>
      <c r="H2241" s="35">
        <v>88.21</v>
      </c>
      <c r="I2241" s="63">
        <f>G2241</f>
        <v>130.35740000000001</v>
      </c>
      <c r="J2241" s="63">
        <f>H2241</f>
        <v>88.21</v>
      </c>
      <c r="K2241" s="35">
        <v>0</v>
      </c>
      <c r="L2241" s="35">
        <v>0</v>
      </c>
      <c r="M2241" s="35">
        <v>126.30719999999999</v>
      </c>
      <c r="N2241" s="78">
        <f t="shared" si="1122"/>
        <v>96.893003389143985</v>
      </c>
    </row>
    <row r="2242" spans="1:14" ht="16.5" customHeight="1" x14ac:dyDescent="0.25">
      <c r="A2242" s="33" t="s">
        <v>179</v>
      </c>
      <c r="B2242" s="33" t="s">
        <v>1408</v>
      </c>
      <c r="C2242" s="33" t="s">
        <v>111</v>
      </c>
      <c r="D2242" s="33" t="s">
        <v>1113</v>
      </c>
      <c r="E2242" s="34" t="s">
        <v>558</v>
      </c>
      <c r="F2242" s="35">
        <f>F2243</f>
        <v>0</v>
      </c>
      <c r="G2242" s="35">
        <f t="shared" ref="G2242" si="1143">G2243</f>
        <v>0.03</v>
      </c>
      <c r="H2242" s="35">
        <f t="shared" ref="H2242:M2242" si="1144">H2243</f>
        <v>0.03</v>
      </c>
      <c r="I2242" s="63">
        <f t="shared" si="1144"/>
        <v>0.03</v>
      </c>
      <c r="J2242" s="63">
        <f t="shared" si="1144"/>
        <v>0.03</v>
      </c>
      <c r="K2242" s="35">
        <f t="shared" si="1144"/>
        <v>0</v>
      </c>
      <c r="L2242" s="35">
        <f t="shared" si="1144"/>
        <v>0</v>
      </c>
      <c r="M2242" s="35">
        <f t="shared" si="1144"/>
        <v>0</v>
      </c>
      <c r="N2242" s="78">
        <f t="shared" si="1122"/>
        <v>0</v>
      </c>
    </row>
    <row r="2243" spans="1:14" ht="16.5" customHeight="1" x14ac:dyDescent="0.25">
      <c r="A2243" s="33" t="s">
        <v>179</v>
      </c>
      <c r="B2243" s="33" t="s">
        <v>1408</v>
      </c>
      <c r="C2243" s="33" t="s">
        <v>111</v>
      </c>
      <c r="D2243" s="33" t="s">
        <v>1120</v>
      </c>
      <c r="E2243" s="34" t="s">
        <v>561</v>
      </c>
      <c r="F2243" s="35">
        <v>0</v>
      </c>
      <c r="G2243" s="35">
        <v>0.03</v>
      </c>
      <c r="H2243" s="35">
        <v>0.03</v>
      </c>
      <c r="I2243" s="63">
        <f>G2243</f>
        <v>0.03</v>
      </c>
      <c r="J2243" s="63">
        <f>H2243</f>
        <v>0.03</v>
      </c>
      <c r="K2243" s="35">
        <v>0</v>
      </c>
      <c r="L2243" s="35">
        <v>0</v>
      </c>
      <c r="M2243" s="35">
        <v>0</v>
      </c>
      <c r="N2243" s="78">
        <f t="shared" si="1122"/>
        <v>0</v>
      </c>
    </row>
    <row r="2244" spans="1:14" ht="31.5" x14ac:dyDescent="0.25">
      <c r="A2244" s="33" t="s">
        <v>179</v>
      </c>
      <c r="B2244" s="33" t="s">
        <v>1408</v>
      </c>
      <c r="C2244" s="33" t="s">
        <v>1122</v>
      </c>
      <c r="D2244" s="33"/>
      <c r="E2244" s="34" t="s">
        <v>1885</v>
      </c>
      <c r="F2244" s="35">
        <f t="shared" ref="F2244:M2247" si="1145">F2245</f>
        <v>32</v>
      </c>
      <c r="G2244" s="35">
        <f t="shared" si="1145"/>
        <v>32</v>
      </c>
      <c r="H2244" s="35">
        <f t="shared" si="1145"/>
        <v>32</v>
      </c>
      <c r="I2244" s="63">
        <f t="shared" si="1145"/>
        <v>0</v>
      </c>
      <c r="J2244" s="63">
        <f t="shared" si="1145"/>
        <v>0</v>
      </c>
      <c r="K2244" s="35">
        <f t="shared" si="1145"/>
        <v>0</v>
      </c>
      <c r="L2244" s="35">
        <f t="shared" si="1145"/>
        <v>0</v>
      </c>
      <c r="M2244" s="35">
        <f t="shared" si="1145"/>
        <v>32</v>
      </c>
      <c r="N2244" s="78">
        <f t="shared" si="1122"/>
        <v>100</v>
      </c>
    </row>
    <row r="2245" spans="1:14" x14ac:dyDescent="0.25">
      <c r="A2245" s="33" t="s">
        <v>179</v>
      </c>
      <c r="B2245" s="33" t="s">
        <v>1408</v>
      </c>
      <c r="C2245" s="33" t="s">
        <v>1143</v>
      </c>
      <c r="D2245" s="33"/>
      <c r="E2245" s="34" t="s">
        <v>1270</v>
      </c>
      <c r="F2245" s="35">
        <f t="shared" si="1145"/>
        <v>32</v>
      </c>
      <c r="G2245" s="35">
        <f t="shared" si="1145"/>
        <v>32</v>
      </c>
      <c r="H2245" s="35">
        <f t="shared" si="1145"/>
        <v>32</v>
      </c>
      <c r="I2245" s="63">
        <f t="shared" si="1145"/>
        <v>0</v>
      </c>
      <c r="J2245" s="63">
        <f t="shared" si="1145"/>
        <v>0</v>
      </c>
      <c r="K2245" s="35">
        <f t="shared" si="1145"/>
        <v>0</v>
      </c>
      <c r="L2245" s="35">
        <f t="shared" si="1145"/>
        <v>0</v>
      </c>
      <c r="M2245" s="35">
        <f t="shared" si="1145"/>
        <v>32</v>
      </c>
      <c r="N2245" s="78">
        <f t="shared" si="1122"/>
        <v>100</v>
      </c>
    </row>
    <row r="2246" spans="1:14" x14ac:dyDescent="0.25">
      <c r="A2246" s="33" t="s">
        <v>179</v>
      </c>
      <c r="B2246" s="33" t="s">
        <v>1408</v>
      </c>
      <c r="C2246" s="33" t="s">
        <v>1349</v>
      </c>
      <c r="D2246" s="33"/>
      <c r="E2246" s="34" t="s">
        <v>1350</v>
      </c>
      <c r="F2246" s="35">
        <f t="shared" si="1145"/>
        <v>32</v>
      </c>
      <c r="G2246" s="35">
        <f t="shared" si="1145"/>
        <v>32</v>
      </c>
      <c r="H2246" s="35">
        <f t="shared" si="1145"/>
        <v>32</v>
      </c>
      <c r="I2246" s="63">
        <f t="shared" si="1145"/>
        <v>0</v>
      </c>
      <c r="J2246" s="63">
        <f t="shared" si="1145"/>
        <v>0</v>
      </c>
      <c r="K2246" s="35">
        <f t="shared" si="1145"/>
        <v>0</v>
      </c>
      <c r="L2246" s="35">
        <f t="shared" si="1145"/>
        <v>0</v>
      </c>
      <c r="M2246" s="35">
        <f t="shared" si="1145"/>
        <v>32</v>
      </c>
      <c r="N2246" s="78">
        <f t="shared" si="1122"/>
        <v>100</v>
      </c>
    </row>
    <row r="2247" spans="1:14" ht="31.5" x14ac:dyDescent="0.25">
      <c r="A2247" s="33" t="s">
        <v>179</v>
      </c>
      <c r="B2247" s="33" t="s">
        <v>1408</v>
      </c>
      <c r="C2247" s="33" t="s">
        <v>1349</v>
      </c>
      <c r="D2247" s="33" t="s">
        <v>1111</v>
      </c>
      <c r="E2247" s="34" t="s">
        <v>542</v>
      </c>
      <c r="F2247" s="35">
        <f t="shared" si="1145"/>
        <v>32</v>
      </c>
      <c r="G2247" s="35">
        <f t="shared" si="1145"/>
        <v>32</v>
      </c>
      <c r="H2247" s="35">
        <f t="shared" si="1145"/>
        <v>32</v>
      </c>
      <c r="I2247" s="63">
        <f t="shared" si="1145"/>
        <v>0</v>
      </c>
      <c r="J2247" s="63">
        <f t="shared" si="1145"/>
        <v>0</v>
      </c>
      <c r="K2247" s="35">
        <f t="shared" si="1145"/>
        <v>0</v>
      </c>
      <c r="L2247" s="35">
        <f t="shared" si="1145"/>
        <v>0</v>
      </c>
      <c r="M2247" s="35">
        <f t="shared" si="1145"/>
        <v>32</v>
      </c>
      <c r="N2247" s="78">
        <f t="shared" si="1122"/>
        <v>100</v>
      </c>
    </row>
    <row r="2248" spans="1:14" ht="31.5" x14ac:dyDescent="0.25">
      <c r="A2248" s="33" t="s">
        <v>179</v>
      </c>
      <c r="B2248" s="33" t="s">
        <v>1408</v>
      </c>
      <c r="C2248" s="33" t="s">
        <v>1349</v>
      </c>
      <c r="D2248" s="33" t="s">
        <v>1112</v>
      </c>
      <c r="E2248" s="34" t="s">
        <v>543</v>
      </c>
      <c r="F2248" s="35">
        <v>32</v>
      </c>
      <c r="G2248" s="35">
        <v>32</v>
      </c>
      <c r="H2248" s="35">
        <v>32</v>
      </c>
      <c r="I2248" s="63">
        <v>0</v>
      </c>
      <c r="J2248" s="63">
        <v>0</v>
      </c>
      <c r="K2248" s="35">
        <v>0</v>
      </c>
      <c r="L2248" s="35">
        <v>0</v>
      </c>
      <c r="M2248" s="35">
        <v>32</v>
      </c>
      <c r="N2248" s="78">
        <f t="shared" si="1122"/>
        <v>100</v>
      </c>
    </row>
    <row r="2249" spans="1:14" ht="31.5" x14ac:dyDescent="0.25">
      <c r="A2249" s="33" t="s">
        <v>179</v>
      </c>
      <c r="B2249" s="33" t="s">
        <v>1408</v>
      </c>
      <c r="C2249" s="33" t="s">
        <v>1125</v>
      </c>
      <c r="D2249" s="33"/>
      <c r="E2249" s="34" t="s">
        <v>1207</v>
      </c>
      <c r="F2249" s="35">
        <f t="shared" ref="F2249:M2249" si="1146">F2250</f>
        <v>40014.300000000003</v>
      </c>
      <c r="G2249" s="35">
        <f t="shared" si="1146"/>
        <v>41107.699999999997</v>
      </c>
      <c r="H2249" s="35">
        <f t="shared" si="1146"/>
        <v>26535.677830000001</v>
      </c>
      <c r="I2249" s="63">
        <f t="shared" si="1146"/>
        <v>0</v>
      </c>
      <c r="J2249" s="63">
        <f t="shared" si="1146"/>
        <v>0</v>
      </c>
      <c r="K2249" s="35">
        <f t="shared" si="1146"/>
        <v>0</v>
      </c>
      <c r="L2249" s="35">
        <f t="shared" si="1146"/>
        <v>0</v>
      </c>
      <c r="M2249" s="35">
        <f t="shared" si="1146"/>
        <v>41057.79507</v>
      </c>
      <c r="N2249" s="78">
        <f t="shared" si="1122"/>
        <v>99.878599556774034</v>
      </c>
    </row>
    <row r="2250" spans="1:14" ht="31.5" x14ac:dyDescent="0.25">
      <c r="A2250" s="33" t="s">
        <v>179</v>
      </c>
      <c r="B2250" s="33" t="s">
        <v>1408</v>
      </c>
      <c r="C2250" s="33" t="s">
        <v>115</v>
      </c>
      <c r="D2250" s="33"/>
      <c r="E2250" s="34" t="s">
        <v>1209</v>
      </c>
      <c r="F2250" s="35">
        <f>F2251+F2254</f>
        <v>40014.300000000003</v>
      </c>
      <c r="G2250" s="35">
        <f>G2251+G2254</f>
        <v>41107.699999999997</v>
      </c>
      <c r="H2250" s="35">
        <f t="shared" ref="H2250:M2250" si="1147">H2251+H2254</f>
        <v>26535.677830000001</v>
      </c>
      <c r="I2250" s="63">
        <f t="shared" si="1147"/>
        <v>0</v>
      </c>
      <c r="J2250" s="63">
        <f t="shared" si="1147"/>
        <v>0</v>
      </c>
      <c r="K2250" s="35">
        <f t="shared" si="1147"/>
        <v>0</v>
      </c>
      <c r="L2250" s="35">
        <f t="shared" si="1147"/>
        <v>0</v>
      </c>
      <c r="M2250" s="35">
        <f t="shared" si="1147"/>
        <v>41057.79507</v>
      </c>
      <c r="N2250" s="78">
        <f t="shared" ref="N2250:N2313" si="1148">M2250/G2250*100</f>
        <v>99.878599556774034</v>
      </c>
    </row>
    <row r="2251" spans="1:14" ht="31.5" x14ac:dyDescent="0.25">
      <c r="A2251" s="33" t="s">
        <v>179</v>
      </c>
      <c r="B2251" s="33" t="s">
        <v>1408</v>
      </c>
      <c r="C2251" s="33" t="s">
        <v>112</v>
      </c>
      <c r="D2251" s="33"/>
      <c r="E2251" s="34" t="s">
        <v>1200</v>
      </c>
      <c r="F2251" s="35">
        <f t="shared" ref="F2251:M2252" si="1149">F2252</f>
        <v>36573.200000000004</v>
      </c>
      <c r="G2251" s="35">
        <f t="shared" si="1149"/>
        <v>37609.681369999998</v>
      </c>
      <c r="H2251" s="35">
        <f t="shared" si="1149"/>
        <v>24340.854070000001</v>
      </c>
      <c r="I2251" s="63">
        <f t="shared" si="1149"/>
        <v>0</v>
      </c>
      <c r="J2251" s="63">
        <f t="shared" si="1149"/>
        <v>0</v>
      </c>
      <c r="K2251" s="35">
        <f t="shared" si="1149"/>
        <v>0</v>
      </c>
      <c r="L2251" s="35">
        <f t="shared" si="1149"/>
        <v>0</v>
      </c>
      <c r="M2251" s="35">
        <f t="shared" si="1149"/>
        <v>37602.283739999999</v>
      </c>
      <c r="N2251" s="78">
        <f t="shared" si="1148"/>
        <v>99.980330516690046</v>
      </c>
    </row>
    <row r="2252" spans="1:14" ht="78.75" x14ac:dyDescent="0.25">
      <c r="A2252" s="33" t="s">
        <v>179</v>
      </c>
      <c r="B2252" s="33" t="s">
        <v>1408</v>
      </c>
      <c r="C2252" s="33" t="s">
        <v>112</v>
      </c>
      <c r="D2252" s="33" t="s">
        <v>1118</v>
      </c>
      <c r="E2252" s="34" t="s">
        <v>539</v>
      </c>
      <c r="F2252" s="35">
        <f t="shared" si="1149"/>
        <v>36573.200000000004</v>
      </c>
      <c r="G2252" s="35">
        <f t="shared" si="1149"/>
        <v>37609.681369999998</v>
      </c>
      <c r="H2252" s="35">
        <f t="shared" si="1149"/>
        <v>24340.854070000001</v>
      </c>
      <c r="I2252" s="63">
        <f t="shared" si="1149"/>
        <v>0</v>
      </c>
      <c r="J2252" s="63">
        <f t="shared" si="1149"/>
        <v>0</v>
      </c>
      <c r="K2252" s="35">
        <f t="shared" si="1149"/>
        <v>0</v>
      </c>
      <c r="L2252" s="35">
        <f t="shared" si="1149"/>
        <v>0</v>
      </c>
      <c r="M2252" s="35">
        <f t="shared" si="1149"/>
        <v>37602.283739999999</v>
      </c>
      <c r="N2252" s="78">
        <f t="shared" si="1148"/>
        <v>99.980330516690046</v>
      </c>
    </row>
    <row r="2253" spans="1:14" ht="31.5" x14ac:dyDescent="0.25">
      <c r="A2253" s="33" t="s">
        <v>179</v>
      </c>
      <c r="B2253" s="33" t="s">
        <v>1408</v>
      </c>
      <c r="C2253" s="33" t="s">
        <v>112</v>
      </c>
      <c r="D2253" s="33" t="s">
        <v>1128</v>
      </c>
      <c r="E2253" s="34" t="s">
        <v>541</v>
      </c>
      <c r="F2253" s="35">
        <f>35548.4+1024.8</f>
        <v>36573.200000000004</v>
      </c>
      <c r="G2253" s="35">
        <v>37609.681369999998</v>
      </c>
      <c r="H2253" s="35">
        <v>24340.854070000001</v>
      </c>
      <c r="I2253" s="63">
        <v>0</v>
      </c>
      <c r="J2253" s="63">
        <v>0</v>
      </c>
      <c r="K2253" s="35">
        <v>0</v>
      </c>
      <c r="L2253" s="35">
        <v>0</v>
      </c>
      <c r="M2253" s="35">
        <v>37602.283739999999</v>
      </c>
      <c r="N2253" s="78">
        <f t="shared" si="1148"/>
        <v>99.980330516690046</v>
      </c>
    </row>
    <row r="2254" spans="1:14" ht="31.5" x14ac:dyDescent="0.25">
      <c r="A2254" s="33" t="s">
        <v>179</v>
      </c>
      <c r="B2254" s="33" t="s">
        <v>1408</v>
      </c>
      <c r="C2254" s="33" t="s">
        <v>113</v>
      </c>
      <c r="D2254" s="33"/>
      <c r="E2254" s="34" t="s">
        <v>1201</v>
      </c>
      <c r="F2254" s="35">
        <f>F2255+F2257</f>
        <v>3441.1</v>
      </c>
      <c r="G2254" s="35">
        <f>G2255+G2257</f>
        <v>3498.01863</v>
      </c>
      <c r="H2254" s="35">
        <f t="shared" ref="H2254:M2254" si="1150">H2255+H2257</f>
        <v>2194.8237600000002</v>
      </c>
      <c r="I2254" s="63">
        <f t="shared" si="1150"/>
        <v>0</v>
      </c>
      <c r="J2254" s="63">
        <f t="shared" si="1150"/>
        <v>0</v>
      </c>
      <c r="K2254" s="35">
        <f t="shared" si="1150"/>
        <v>0</v>
      </c>
      <c r="L2254" s="35">
        <f t="shared" si="1150"/>
        <v>0</v>
      </c>
      <c r="M2254" s="35">
        <f t="shared" si="1150"/>
        <v>3455.5113299999998</v>
      </c>
      <c r="N2254" s="78">
        <f t="shared" si="1148"/>
        <v>98.784817792694255</v>
      </c>
    </row>
    <row r="2255" spans="1:14" ht="31.5" x14ac:dyDescent="0.25">
      <c r="A2255" s="33" t="s">
        <v>179</v>
      </c>
      <c r="B2255" s="33" t="s">
        <v>1408</v>
      </c>
      <c r="C2255" s="33" t="s">
        <v>113</v>
      </c>
      <c r="D2255" s="33" t="s">
        <v>1111</v>
      </c>
      <c r="E2255" s="34" t="s">
        <v>542</v>
      </c>
      <c r="F2255" s="35">
        <f t="shared" ref="F2255:M2255" si="1151">F2256</f>
        <v>3409.7</v>
      </c>
      <c r="G2255" s="35">
        <f t="shared" si="1151"/>
        <v>3121.4686299999998</v>
      </c>
      <c r="H2255" s="35">
        <f t="shared" si="1151"/>
        <v>2018.27376</v>
      </c>
      <c r="I2255" s="63">
        <f t="shared" si="1151"/>
        <v>0</v>
      </c>
      <c r="J2255" s="63">
        <f t="shared" si="1151"/>
        <v>0</v>
      </c>
      <c r="K2255" s="35">
        <f t="shared" si="1151"/>
        <v>0</v>
      </c>
      <c r="L2255" s="35">
        <f t="shared" si="1151"/>
        <v>0</v>
      </c>
      <c r="M2255" s="35">
        <f t="shared" si="1151"/>
        <v>3079.0113299999998</v>
      </c>
      <c r="N2255" s="78">
        <f t="shared" si="1148"/>
        <v>98.639829354940531</v>
      </c>
    </row>
    <row r="2256" spans="1:14" ht="31.5" x14ac:dyDescent="0.25">
      <c r="A2256" s="33" t="s">
        <v>179</v>
      </c>
      <c r="B2256" s="33" t="s">
        <v>1408</v>
      </c>
      <c r="C2256" s="33" t="s">
        <v>113</v>
      </c>
      <c r="D2256" s="33" t="s">
        <v>1112</v>
      </c>
      <c r="E2256" s="34" t="s">
        <v>543</v>
      </c>
      <c r="F2256" s="35">
        <v>3409.7</v>
      </c>
      <c r="G2256" s="35">
        <v>3121.4686299999998</v>
      </c>
      <c r="H2256" s="35">
        <v>2018.27376</v>
      </c>
      <c r="I2256" s="63">
        <v>0</v>
      </c>
      <c r="J2256" s="63">
        <v>0</v>
      </c>
      <c r="K2256" s="35">
        <v>0</v>
      </c>
      <c r="L2256" s="35">
        <v>0</v>
      </c>
      <c r="M2256" s="35">
        <v>3079.0113299999998</v>
      </c>
      <c r="N2256" s="78">
        <f t="shared" si="1148"/>
        <v>98.639829354940531</v>
      </c>
    </row>
    <row r="2257" spans="1:15" x14ac:dyDescent="0.25">
      <c r="A2257" s="33" t="s">
        <v>179</v>
      </c>
      <c r="B2257" s="33" t="s">
        <v>1408</v>
      </c>
      <c r="C2257" s="33" t="s">
        <v>113</v>
      </c>
      <c r="D2257" s="33" t="s">
        <v>1113</v>
      </c>
      <c r="E2257" s="34" t="s">
        <v>558</v>
      </c>
      <c r="F2257" s="35">
        <f t="shared" ref="F2257:M2257" si="1152">F2258</f>
        <v>31.4</v>
      </c>
      <c r="G2257" s="35">
        <f t="shared" si="1152"/>
        <v>376.55</v>
      </c>
      <c r="H2257" s="35">
        <f t="shared" si="1152"/>
        <v>176.55</v>
      </c>
      <c r="I2257" s="63">
        <f t="shared" si="1152"/>
        <v>0</v>
      </c>
      <c r="J2257" s="63">
        <f t="shared" si="1152"/>
        <v>0</v>
      </c>
      <c r="K2257" s="35">
        <f t="shared" si="1152"/>
        <v>0</v>
      </c>
      <c r="L2257" s="35">
        <f t="shared" si="1152"/>
        <v>0</v>
      </c>
      <c r="M2257" s="35">
        <f t="shared" si="1152"/>
        <v>376.5</v>
      </c>
      <c r="N2257" s="78">
        <f t="shared" si="1148"/>
        <v>99.986721550922852</v>
      </c>
    </row>
    <row r="2258" spans="1:15" x14ac:dyDescent="0.25">
      <c r="A2258" s="33" t="s">
        <v>179</v>
      </c>
      <c r="B2258" s="33" t="s">
        <v>1408</v>
      </c>
      <c r="C2258" s="33" t="s">
        <v>113</v>
      </c>
      <c r="D2258" s="33" t="s">
        <v>1120</v>
      </c>
      <c r="E2258" s="34" t="s">
        <v>561</v>
      </c>
      <c r="F2258" s="35">
        <v>31.4</v>
      </c>
      <c r="G2258" s="35">
        <v>376.55</v>
      </c>
      <c r="H2258" s="35">
        <v>176.55</v>
      </c>
      <c r="I2258" s="63">
        <v>0</v>
      </c>
      <c r="J2258" s="63">
        <v>0</v>
      </c>
      <c r="K2258" s="35">
        <v>0</v>
      </c>
      <c r="L2258" s="35">
        <v>0</v>
      </c>
      <c r="M2258" s="35">
        <v>376.5</v>
      </c>
      <c r="N2258" s="78">
        <f t="shared" si="1148"/>
        <v>99.986721550922852</v>
      </c>
    </row>
    <row r="2259" spans="1:15" s="32" customFormat="1" x14ac:dyDescent="0.25">
      <c r="A2259" s="29" t="s">
        <v>179</v>
      </c>
      <c r="B2259" s="29" t="s">
        <v>1384</v>
      </c>
      <c r="C2259" s="29"/>
      <c r="D2259" s="29"/>
      <c r="E2259" s="30" t="s">
        <v>514</v>
      </c>
      <c r="F2259" s="31">
        <f>F2260</f>
        <v>9936.4609999999993</v>
      </c>
      <c r="G2259" s="31">
        <f>G2260+G2301+G2296</f>
        <v>10428.460999999999</v>
      </c>
      <c r="H2259" s="31">
        <f t="shared" ref="H2259:M2259" si="1153">H2260+H2301+H2296</f>
        <v>7038.4561899999999</v>
      </c>
      <c r="I2259" s="62">
        <f t="shared" si="1153"/>
        <v>462</v>
      </c>
      <c r="J2259" s="62">
        <f t="shared" si="1153"/>
        <v>0</v>
      </c>
      <c r="K2259" s="31">
        <f t="shared" si="1153"/>
        <v>0</v>
      </c>
      <c r="L2259" s="31">
        <f t="shared" si="1153"/>
        <v>0</v>
      </c>
      <c r="M2259" s="31">
        <f t="shared" si="1153"/>
        <v>10157.117190000001</v>
      </c>
      <c r="N2259" s="79">
        <f t="shared" si="1148"/>
        <v>97.39804550259143</v>
      </c>
    </row>
    <row r="2260" spans="1:15" x14ac:dyDescent="0.25">
      <c r="A2260" s="33" t="s">
        <v>179</v>
      </c>
      <c r="B2260" s="33" t="s">
        <v>1384</v>
      </c>
      <c r="C2260" s="33" t="s">
        <v>56</v>
      </c>
      <c r="D2260" s="33"/>
      <c r="E2260" s="34" t="s">
        <v>564</v>
      </c>
      <c r="F2260" s="35">
        <f>F2261+F2288</f>
        <v>9936.4609999999993</v>
      </c>
      <c r="G2260" s="35">
        <f>G2261+G2288</f>
        <v>9936.4609999999993</v>
      </c>
      <c r="H2260" s="35">
        <f t="shared" ref="H2260:M2260" si="1154">H2261+H2288</f>
        <v>7008.4561899999999</v>
      </c>
      <c r="I2260" s="63">
        <f t="shared" si="1154"/>
        <v>0</v>
      </c>
      <c r="J2260" s="63">
        <f t="shared" si="1154"/>
        <v>0</v>
      </c>
      <c r="K2260" s="35">
        <f t="shared" si="1154"/>
        <v>0</v>
      </c>
      <c r="L2260" s="35">
        <f t="shared" si="1154"/>
        <v>0</v>
      </c>
      <c r="M2260" s="35">
        <f t="shared" si="1154"/>
        <v>9665.1171900000008</v>
      </c>
      <c r="N2260" s="78">
        <f t="shared" si="1148"/>
        <v>97.269210738108882</v>
      </c>
    </row>
    <row r="2261" spans="1:15" ht="31.5" x14ac:dyDescent="0.25">
      <c r="A2261" s="33" t="s">
        <v>179</v>
      </c>
      <c r="B2261" s="33" t="s">
        <v>1384</v>
      </c>
      <c r="C2261" s="33" t="s">
        <v>122</v>
      </c>
      <c r="D2261" s="33"/>
      <c r="E2261" s="34" t="s">
        <v>565</v>
      </c>
      <c r="F2261" s="35">
        <f>F2262+F2275+F2282</f>
        <v>9816.4609999999993</v>
      </c>
      <c r="G2261" s="35">
        <f>G2262+G2275+G2282</f>
        <v>9816.4609999999993</v>
      </c>
      <c r="H2261" s="35">
        <f t="shared" ref="H2261:M2261" si="1155">H2262+H2275+H2282</f>
        <v>6974.4561899999999</v>
      </c>
      <c r="I2261" s="63">
        <f t="shared" si="1155"/>
        <v>0</v>
      </c>
      <c r="J2261" s="63">
        <f t="shared" si="1155"/>
        <v>0</v>
      </c>
      <c r="K2261" s="35">
        <f t="shared" si="1155"/>
        <v>0</v>
      </c>
      <c r="L2261" s="35">
        <f t="shared" si="1155"/>
        <v>0</v>
      </c>
      <c r="M2261" s="35">
        <f t="shared" si="1155"/>
        <v>9545.1171900000008</v>
      </c>
      <c r="N2261" s="78">
        <f t="shared" si="1148"/>
        <v>97.23582857406555</v>
      </c>
    </row>
    <row r="2262" spans="1:15" ht="63" x14ac:dyDescent="0.25">
      <c r="A2262" s="33" t="s">
        <v>179</v>
      </c>
      <c r="B2262" s="33" t="s">
        <v>1384</v>
      </c>
      <c r="C2262" s="33" t="s">
        <v>123</v>
      </c>
      <c r="D2262" s="33"/>
      <c r="E2262" s="34" t="s">
        <v>1249</v>
      </c>
      <c r="F2262" s="35">
        <f>F2263+F2266+F2269+F2272</f>
        <v>796.7</v>
      </c>
      <c r="G2262" s="35">
        <f>G2263+G2266+G2269+G2272</f>
        <v>796.7</v>
      </c>
      <c r="H2262" s="35">
        <f t="shared" ref="H2262:M2262" si="1156">H2263+H2266+H2269+H2272</f>
        <v>540.53637000000003</v>
      </c>
      <c r="I2262" s="63">
        <f t="shared" si="1156"/>
        <v>0</v>
      </c>
      <c r="J2262" s="63">
        <f t="shared" si="1156"/>
        <v>0</v>
      </c>
      <c r="K2262" s="35">
        <f t="shared" si="1156"/>
        <v>0</v>
      </c>
      <c r="L2262" s="35">
        <f t="shared" si="1156"/>
        <v>0</v>
      </c>
      <c r="M2262" s="35">
        <f t="shared" si="1156"/>
        <v>796.7</v>
      </c>
      <c r="N2262" s="78">
        <f t="shared" si="1148"/>
        <v>100</v>
      </c>
    </row>
    <row r="2263" spans="1:15" ht="63" x14ac:dyDescent="0.25">
      <c r="A2263" s="33" t="s">
        <v>179</v>
      </c>
      <c r="B2263" s="33" t="s">
        <v>1384</v>
      </c>
      <c r="C2263" s="33" t="s">
        <v>116</v>
      </c>
      <c r="D2263" s="33"/>
      <c r="E2263" s="34" t="s">
        <v>1250</v>
      </c>
      <c r="F2263" s="35">
        <f t="shared" ref="F2263:M2264" si="1157">F2264</f>
        <v>221.5</v>
      </c>
      <c r="G2263" s="35">
        <f t="shared" si="1157"/>
        <v>221.5</v>
      </c>
      <c r="H2263" s="35">
        <f t="shared" si="1157"/>
        <v>109.13637</v>
      </c>
      <c r="I2263" s="63">
        <f t="shared" si="1157"/>
        <v>0</v>
      </c>
      <c r="J2263" s="63">
        <f t="shared" si="1157"/>
        <v>0</v>
      </c>
      <c r="K2263" s="35">
        <f t="shared" si="1157"/>
        <v>0</v>
      </c>
      <c r="L2263" s="35">
        <f t="shared" si="1157"/>
        <v>0</v>
      </c>
      <c r="M2263" s="35">
        <f t="shared" si="1157"/>
        <v>221.5</v>
      </c>
      <c r="N2263" s="78">
        <f t="shared" si="1148"/>
        <v>100</v>
      </c>
    </row>
    <row r="2264" spans="1:15" ht="31.5" x14ac:dyDescent="0.25">
      <c r="A2264" s="33" t="s">
        <v>179</v>
      </c>
      <c r="B2264" s="33" t="s">
        <v>1384</v>
      </c>
      <c r="C2264" s="33" t="s">
        <v>116</v>
      </c>
      <c r="D2264" s="33" t="s">
        <v>1111</v>
      </c>
      <c r="E2264" s="34" t="s">
        <v>542</v>
      </c>
      <c r="F2264" s="35">
        <f t="shared" si="1157"/>
        <v>221.5</v>
      </c>
      <c r="G2264" s="35">
        <f t="shared" si="1157"/>
        <v>221.5</v>
      </c>
      <c r="H2264" s="35">
        <f t="shared" si="1157"/>
        <v>109.13637</v>
      </c>
      <c r="I2264" s="63">
        <f t="shared" si="1157"/>
        <v>0</v>
      </c>
      <c r="J2264" s="63">
        <f t="shared" si="1157"/>
        <v>0</v>
      </c>
      <c r="K2264" s="35">
        <f t="shared" si="1157"/>
        <v>0</v>
      </c>
      <c r="L2264" s="35">
        <f t="shared" si="1157"/>
        <v>0</v>
      </c>
      <c r="M2264" s="35">
        <f t="shared" si="1157"/>
        <v>221.5</v>
      </c>
      <c r="N2264" s="78">
        <f t="shared" si="1148"/>
        <v>100</v>
      </c>
    </row>
    <row r="2265" spans="1:15" ht="31.5" x14ac:dyDescent="0.25">
      <c r="A2265" s="33" t="s">
        <v>179</v>
      </c>
      <c r="B2265" s="33" t="s">
        <v>1384</v>
      </c>
      <c r="C2265" s="33" t="s">
        <v>116</v>
      </c>
      <c r="D2265" s="33" t="s">
        <v>1112</v>
      </c>
      <c r="E2265" s="34" t="s">
        <v>543</v>
      </c>
      <c r="F2265" s="35">
        <v>221.5</v>
      </c>
      <c r="G2265" s="35">
        <v>221.5</v>
      </c>
      <c r="H2265" s="35">
        <v>109.13637</v>
      </c>
      <c r="I2265" s="63">
        <v>0</v>
      </c>
      <c r="J2265" s="63">
        <v>0</v>
      </c>
      <c r="K2265" s="35">
        <v>0</v>
      </c>
      <c r="L2265" s="35">
        <v>0</v>
      </c>
      <c r="M2265" s="35">
        <v>221.5</v>
      </c>
      <c r="N2265" s="78">
        <f t="shared" si="1148"/>
        <v>100</v>
      </c>
    </row>
    <row r="2266" spans="1:15" ht="47.25" x14ac:dyDescent="0.25">
      <c r="A2266" s="33" t="s">
        <v>179</v>
      </c>
      <c r="B2266" s="33" t="s">
        <v>1384</v>
      </c>
      <c r="C2266" s="33" t="s">
        <v>117</v>
      </c>
      <c r="D2266" s="33"/>
      <c r="E2266" s="34" t="s">
        <v>567</v>
      </c>
      <c r="F2266" s="35">
        <f t="shared" ref="F2266:M2267" si="1158">F2267</f>
        <v>447.2</v>
      </c>
      <c r="G2266" s="35">
        <f t="shared" si="1158"/>
        <v>447.2</v>
      </c>
      <c r="H2266" s="35">
        <f t="shared" si="1158"/>
        <v>335.4</v>
      </c>
      <c r="I2266" s="63">
        <f t="shared" si="1158"/>
        <v>0</v>
      </c>
      <c r="J2266" s="63">
        <f t="shared" si="1158"/>
        <v>0</v>
      </c>
      <c r="K2266" s="35">
        <f t="shared" si="1158"/>
        <v>0</v>
      </c>
      <c r="L2266" s="35">
        <f t="shared" si="1158"/>
        <v>0</v>
      </c>
      <c r="M2266" s="35">
        <f t="shared" si="1158"/>
        <v>447.2</v>
      </c>
      <c r="N2266" s="78">
        <f t="shared" si="1148"/>
        <v>100</v>
      </c>
    </row>
    <row r="2267" spans="1:15" ht="31.5" x14ac:dyDescent="0.25">
      <c r="A2267" s="33" t="s">
        <v>179</v>
      </c>
      <c r="B2267" s="33" t="s">
        <v>1384</v>
      </c>
      <c r="C2267" s="33" t="s">
        <v>117</v>
      </c>
      <c r="D2267" s="33" t="s">
        <v>18</v>
      </c>
      <c r="E2267" s="34" t="s">
        <v>552</v>
      </c>
      <c r="F2267" s="35">
        <f t="shared" si="1158"/>
        <v>447.2</v>
      </c>
      <c r="G2267" s="35">
        <f t="shared" si="1158"/>
        <v>447.2</v>
      </c>
      <c r="H2267" s="35">
        <f t="shared" si="1158"/>
        <v>335.4</v>
      </c>
      <c r="I2267" s="63">
        <f t="shared" si="1158"/>
        <v>0</v>
      </c>
      <c r="J2267" s="63">
        <f t="shared" si="1158"/>
        <v>0</v>
      </c>
      <c r="K2267" s="35">
        <f t="shared" si="1158"/>
        <v>0</v>
      </c>
      <c r="L2267" s="35">
        <f t="shared" si="1158"/>
        <v>0</v>
      </c>
      <c r="M2267" s="35">
        <f t="shared" si="1158"/>
        <v>447.2</v>
      </c>
      <c r="N2267" s="78">
        <f t="shared" si="1148"/>
        <v>100</v>
      </c>
    </row>
    <row r="2268" spans="1:15" ht="47.25" x14ac:dyDescent="0.25">
      <c r="A2268" s="33" t="s">
        <v>179</v>
      </c>
      <c r="B2268" s="33" t="s">
        <v>1384</v>
      </c>
      <c r="C2268" s="33" t="s">
        <v>117</v>
      </c>
      <c r="D2268" s="33" t="s">
        <v>14</v>
      </c>
      <c r="E2268" s="34" t="s">
        <v>555</v>
      </c>
      <c r="F2268" s="35">
        <v>447.2</v>
      </c>
      <c r="G2268" s="35">
        <v>447.2</v>
      </c>
      <c r="H2268" s="35">
        <v>335.4</v>
      </c>
      <c r="I2268" s="63">
        <v>0</v>
      </c>
      <c r="J2268" s="63">
        <v>0</v>
      </c>
      <c r="K2268" s="35">
        <v>0</v>
      </c>
      <c r="L2268" s="35">
        <v>0</v>
      </c>
      <c r="M2268" s="35">
        <v>447.2</v>
      </c>
      <c r="N2268" s="78">
        <f t="shared" si="1148"/>
        <v>100</v>
      </c>
    </row>
    <row r="2269" spans="1:15" ht="63" x14ac:dyDescent="0.25">
      <c r="A2269" s="33" t="s">
        <v>179</v>
      </c>
      <c r="B2269" s="33" t="s">
        <v>1384</v>
      </c>
      <c r="C2269" s="33" t="s">
        <v>118</v>
      </c>
      <c r="D2269" s="33"/>
      <c r="E2269" s="34" t="s">
        <v>568</v>
      </c>
      <c r="F2269" s="35">
        <f t="shared" ref="F2269:M2270" si="1159">F2270</f>
        <v>128</v>
      </c>
      <c r="G2269" s="35">
        <f t="shared" si="1159"/>
        <v>128</v>
      </c>
      <c r="H2269" s="35">
        <f t="shared" si="1159"/>
        <v>96</v>
      </c>
      <c r="I2269" s="63">
        <f t="shared" si="1159"/>
        <v>0</v>
      </c>
      <c r="J2269" s="63">
        <f t="shared" si="1159"/>
        <v>0</v>
      </c>
      <c r="K2269" s="35">
        <f t="shared" si="1159"/>
        <v>0</v>
      </c>
      <c r="L2269" s="35">
        <f t="shared" si="1159"/>
        <v>0</v>
      </c>
      <c r="M2269" s="35">
        <f t="shared" si="1159"/>
        <v>128</v>
      </c>
      <c r="N2269" s="78">
        <f t="shared" si="1148"/>
        <v>100</v>
      </c>
    </row>
    <row r="2270" spans="1:15" ht="31.5" x14ac:dyDescent="0.25">
      <c r="A2270" s="33" t="s">
        <v>179</v>
      </c>
      <c r="B2270" s="33" t="s">
        <v>1384</v>
      </c>
      <c r="C2270" s="33" t="s">
        <v>118</v>
      </c>
      <c r="D2270" s="33" t="s">
        <v>18</v>
      </c>
      <c r="E2270" s="34" t="s">
        <v>552</v>
      </c>
      <c r="F2270" s="35">
        <f t="shared" si="1159"/>
        <v>128</v>
      </c>
      <c r="G2270" s="35">
        <f t="shared" si="1159"/>
        <v>128</v>
      </c>
      <c r="H2270" s="35">
        <f t="shared" si="1159"/>
        <v>96</v>
      </c>
      <c r="I2270" s="63">
        <f t="shared" si="1159"/>
        <v>0</v>
      </c>
      <c r="J2270" s="63">
        <f t="shared" si="1159"/>
        <v>0</v>
      </c>
      <c r="K2270" s="35">
        <f t="shared" si="1159"/>
        <v>0</v>
      </c>
      <c r="L2270" s="35">
        <f t="shared" si="1159"/>
        <v>0</v>
      </c>
      <c r="M2270" s="35">
        <f t="shared" si="1159"/>
        <v>128</v>
      </c>
      <c r="N2270" s="78">
        <f t="shared" si="1148"/>
        <v>100</v>
      </c>
    </row>
    <row r="2271" spans="1:15" ht="47.25" x14ac:dyDescent="0.25">
      <c r="A2271" s="33" t="s">
        <v>179</v>
      </c>
      <c r="B2271" s="33" t="s">
        <v>1384</v>
      </c>
      <c r="C2271" s="33" t="s">
        <v>118</v>
      </c>
      <c r="D2271" s="33" t="s">
        <v>14</v>
      </c>
      <c r="E2271" s="34" t="s">
        <v>555</v>
      </c>
      <c r="F2271" s="35">
        <v>128</v>
      </c>
      <c r="G2271" s="35">
        <v>128</v>
      </c>
      <c r="H2271" s="35">
        <v>96</v>
      </c>
      <c r="I2271" s="63">
        <v>0</v>
      </c>
      <c r="J2271" s="63">
        <v>0</v>
      </c>
      <c r="K2271" s="35">
        <v>0</v>
      </c>
      <c r="L2271" s="35">
        <v>0</v>
      </c>
      <c r="M2271" s="35">
        <v>128</v>
      </c>
      <c r="N2271" s="78">
        <f t="shared" si="1148"/>
        <v>100</v>
      </c>
    </row>
    <row r="2272" spans="1:15" ht="47.25" hidden="1" x14ac:dyDescent="0.25">
      <c r="A2272" s="33" t="s">
        <v>179</v>
      </c>
      <c r="B2272" s="33" t="s">
        <v>1384</v>
      </c>
      <c r="C2272" s="33" t="s">
        <v>1338</v>
      </c>
      <c r="D2272" s="33"/>
      <c r="E2272" s="34" t="s">
        <v>1340</v>
      </c>
      <c r="F2272" s="35">
        <f t="shared" ref="F2272:M2273" si="1160">F2273</f>
        <v>0</v>
      </c>
      <c r="G2272" s="35">
        <f t="shared" si="1160"/>
        <v>0</v>
      </c>
      <c r="H2272" s="35">
        <f t="shared" si="1160"/>
        <v>0</v>
      </c>
      <c r="I2272" s="63">
        <f t="shared" si="1160"/>
        <v>0</v>
      </c>
      <c r="J2272" s="63">
        <f t="shared" si="1160"/>
        <v>0</v>
      </c>
      <c r="K2272" s="35">
        <f t="shared" si="1160"/>
        <v>0</v>
      </c>
      <c r="L2272" s="35">
        <f t="shared" si="1160"/>
        <v>0</v>
      </c>
      <c r="M2272" s="35">
        <f t="shared" si="1160"/>
        <v>0</v>
      </c>
      <c r="N2272" s="78">
        <v>0</v>
      </c>
      <c r="O2272" s="22">
        <v>1</v>
      </c>
    </row>
    <row r="2273" spans="1:15" ht="31.5" hidden="1" x14ac:dyDescent="0.25">
      <c r="A2273" s="33" t="s">
        <v>179</v>
      </c>
      <c r="B2273" s="33" t="s">
        <v>1384</v>
      </c>
      <c r="C2273" s="33" t="s">
        <v>1338</v>
      </c>
      <c r="D2273" s="33" t="s">
        <v>18</v>
      </c>
      <c r="E2273" s="34" t="s">
        <v>552</v>
      </c>
      <c r="F2273" s="35">
        <f t="shared" si="1160"/>
        <v>0</v>
      </c>
      <c r="G2273" s="35">
        <f t="shared" si="1160"/>
        <v>0</v>
      </c>
      <c r="H2273" s="35">
        <f t="shared" si="1160"/>
        <v>0</v>
      </c>
      <c r="I2273" s="63">
        <f t="shared" si="1160"/>
        <v>0</v>
      </c>
      <c r="J2273" s="63">
        <f t="shared" si="1160"/>
        <v>0</v>
      </c>
      <c r="K2273" s="35">
        <f t="shared" si="1160"/>
        <v>0</v>
      </c>
      <c r="L2273" s="35">
        <f t="shared" si="1160"/>
        <v>0</v>
      </c>
      <c r="M2273" s="35">
        <f t="shared" si="1160"/>
        <v>0</v>
      </c>
      <c r="N2273" s="78">
        <v>0</v>
      </c>
      <c r="O2273" s="22">
        <v>1</v>
      </c>
    </row>
    <row r="2274" spans="1:15" ht="47.25" hidden="1" x14ac:dyDescent="0.25">
      <c r="A2274" s="33" t="s">
        <v>179</v>
      </c>
      <c r="B2274" s="33" t="s">
        <v>1384</v>
      </c>
      <c r="C2274" s="33" t="s">
        <v>1338</v>
      </c>
      <c r="D2274" s="33" t="s">
        <v>14</v>
      </c>
      <c r="E2274" s="34" t="s">
        <v>555</v>
      </c>
      <c r="F2274" s="35">
        <v>0</v>
      </c>
      <c r="G2274" s="35">
        <v>0</v>
      </c>
      <c r="H2274" s="35">
        <v>0</v>
      </c>
      <c r="I2274" s="63">
        <v>0</v>
      </c>
      <c r="J2274" s="63">
        <v>0</v>
      </c>
      <c r="K2274" s="35">
        <v>0</v>
      </c>
      <c r="L2274" s="35">
        <v>0</v>
      </c>
      <c r="M2274" s="35">
        <v>0</v>
      </c>
      <c r="N2274" s="78">
        <v>0</v>
      </c>
      <c r="O2274" s="22">
        <v>1</v>
      </c>
    </row>
    <row r="2275" spans="1:15" ht="63" x14ac:dyDescent="0.25">
      <c r="A2275" s="33" t="s">
        <v>179</v>
      </c>
      <c r="B2275" s="33" t="s">
        <v>1384</v>
      </c>
      <c r="C2275" s="33" t="s">
        <v>124</v>
      </c>
      <c r="D2275" s="33"/>
      <c r="E2275" s="34" t="s">
        <v>569</v>
      </c>
      <c r="F2275" s="35">
        <f>F2276+F2279</f>
        <v>5088</v>
      </c>
      <c r="G2275" s="35">
        <f>G2276+G2279</f>
        <v>5088</v>
      </c>
      <c r="H2275" s="35">
        <f t="shared" ref="H2275:M2275" si="1161">H2276+H2279</f>
        <v>3834.5007500000002</v>
      </c>
      <c r="I2275" s="63">
        <f t="shared" si="1161"/>
        <v>0</v>
      </c>
      <c r="J2275" s="63">
        <f t="shared" si="1161"/>
        <v>0</v>
      </c>
      <c r="K2275" s="35">
        <f t="shared" si="1161"/>
        <v>0</v>
      </c>
      <c r="L2275" s="35">
        <f t="shared" si="1161"/>
        <v>0</v>
      </c>
      <c r="M2275" s="35">
        <f t="shared" si="1161"/>
        <v>5088</v>
      </c>
      <c r="N2275" s="78">
        <f t="shared" si="1148"/>
        <v>100</v>
      </c>
    </row>
    <row r="2276" spans="1:15" ht="31.5" x14ac:dyDescent="0.25">
      <c r="A2276" s="33" t="s">
        <v>179</v>
      </c>
      <c r="B2276" s="33" t="s">
        <v>1384</v>
      </c>
      <c r="C2276" s="33" t="s">
        <v>119</v>
      </c>
      <c r="D2276" s="33"/>
      <c r="E2276" s="34" t="s">
        <v>571</v>
      </c>
      <c r="F2276" s="35">
        <f t="shared" ref="F2276:M2277" si="1162">F2277</f>
        <v>4866</v>
      </c>
      <c r="G2276" s="35">
        <f t="shared" si="1162"/>
        <v>4866</v>
      </c>
      <c r="H2276" s="35">
        <f t="shared" si="1162"/>
        <v>3649.5007500000002</v>
      </c>
      <c r="I2276" s="63">
        <f t="shared" si="1162"/>
        <v>0</v>
      </c>
      <c r="J2276" s="63">
        <f t="shared" si="1162"/>
        <v>0</v>
      </c>
      <c r="K2276" s="35">
        <f t="shared" si="1162"/>
        <v>0</v>
      </c>
      <c r="L2276" s="35">
        <f t="shared" si="1162"/>
        <v>0</v>
      </c>
      <c r="M2276" s="35">
        <f t="shared" si="1162"/>
        <v>4866</v>
      </c>
      <c r="N2276" s="78">
        <f t="shared" si="1148"/>
        <v>100</v>
      </c>
    </row>
    <row r="2277" spans="1:15" ht="31.5" x14ac:dyDescent="0.25">
      <c r="A2277" s="33" t="s">
        <v>179</v>
      </c>
      <c r="B2277" s="33" t="s">
        <v>1384</v>
      </c>
      <c r="C2277" s="33" t="s">
        <v>119</v>
      </c>
      <c r="D2277" s="33" t="s">
        <v>18</v>
      </c>
      <c r="E2277" s="34" t="s">
        <v>552</v>
      </c>
      <c r="F2277" s="35">
        <f t="shared" si="1162"/>
        <v>4866</v>
      </c>
      <c r="G2277" s="35">
        <f t="shared" si="1162"/>
        <v>4866</v>
      </c>
      <c r="H2277" s="35">
        <f t="shared" si="1162"/>
        <v>3649.5007500000002</v>
      </c>
      <c r="I2277" s="63">
        <f t="shared" si="1162"/>
        <v>0</v>
      </c>
      <c r="J2277" s="63">
        <f t="shared" si="1162"/>
        <v>0</v>
      </c>
      <c r="K2277" s="35">
        <f t="shared" si="1162"/>
        <v>0</v>
      </c>
      <c r="L2277" s="35">
        <f t="shared" si="1162"/>
        <v>0</v>
      </c>
      <c r="M2277" s="35">
        <f t="shared" si="1162"/>
        <v>4866</v>
      </c>
      <c r="N2277" s="78">
        <f t="shared" si="1148"/>
        <v>100</v>
      </c>
    </row>
    <row r="2278" spans="1:15" ht="47.25" x14ac:dyDescent="0.25">
      <c r="A2278" s="33" t="s">
        <v>179</v>
      </c>
      <c r="B2278" s="33" t="s">
        <v>1384</v>
      </c>
      <c r="C2278" s="33" t="s">
        <v>119</v>
      </c>
      <c r="D2278" s="33" t="s">
        <v>14</v>
      </c>
      <c r="E2278" s="34" t="s">
        <v>555</v>
      </c>
      <c r="F2278" s="35">
        <v>4866</v>
      </c>
      <c r="G2278" s="35">
        <v>4866</v>
      </c>
      <c r="H2278" s="35">
        <v>3649.5007500000002</v>
      </c>
      <c r="I2278" s="63">
        <v>0</v>
      </c>
      <c r="J2278" s="63">
        <v>0</v>
      </c>
      <c r="K2278" s="35">
        <v>0</v>
      </c>
      <c r="L2278" s="35">
        <v>0</v>
      </c>
      <c r="M2278" s="35">
        <v>4866</v>
      </c>
      <c r="N2278" s="78">
        <f t="shared" si="1148"/>
        <v>100</v>
      </c>
    </row>
    <row r="2279" spans="1:15" ht="31.5" x14ac:dyDescent="0.25">
      <c r="A2279" s="33" t="s">
        <v>179</v>
      </c>
      <c r="B2279" s="33" t="s">
        <v>1384</v>
      </c>
      <c r="C2279" s="33" t="s">
        <v>120</v>
      </c>
      <c r="D2279" s="33"/>
      <c r="E2279" s="34" t="s">
        <v>1378</v>
      </c>
      <c r="F2279" s="35">
        <f t="shared" ref="F2279:M2280" si="1163">F2280</f>
        <v>222</v>
      </c>
      <c r="G2279" s="35">
        <f t="shared" si="1163"/>
        <v>222</v>
      </c>
      <c r="H2279" s="35">
        <f t="shared" si="1163"/>
        <v>185</v>
      </c>
      <c r="I2279" s="63">
        <f t="shared" si="1163"/>
        <v>0</v>
      </c>
      <c r="J2279" s="63">
        <f t="shared" si="1163"/>
        <v>0</v>
      </c>
      <c r="K2279" s="35">
        <f t="shared" si="1163"/>
        <v>0</v>
      </c>
      <c r="L2279" s="35">
        <f t="shared" si="1163"/>
        <v>0</v>
      </c>
      <c r="M2279" s="35">
        <f t="shared" si="1163"/>
        <v>222</v>
      </c>
      <c r="N2279" s="78">
        <f t="shared" si="1148"/>
        <v>100</v>
      </c>
    </row>
    <row r="2280" spans="1:15" ht="31.5" x14ac:dyDescent="0.25">
      <c r="A2280" s="33" t="s">
        <v>179</v>
      </c>
      <c r="B2280" s="33" t="s">
        <v>1384</v>
      </c>
      <c r="C2280" s="33" t="s">
        <v>120</v>
      </c>
      <c r="D2280" s="33" t="s">
        <v>18</v>
      </c>
      <c r="E2280" s="34" t="s">
        <v>552</v>
      </c>
      <c r="F2280" s="35">
        <f t="shared" si="1163"/>
        <v>222</v>
      </c>
      <c r="G2280" s="35">
        <f t="shared" si="1163"/>
        <v>222</v>
      </c>
      <c r="H2280" s="35">
        <f t="shared" si="1163"/>
        <v>185</v>
      </c>
      <c r="I2280" s="63">
        <f t="shared" si="1163"/>
        <v>0</v>
      </c>
      <c r="J2280" s="63">
        <f t="shared" si="1163"/>
        <v>0</v>
      </c>
      <c r="K2280" s="35">
        <f t="shared" si="1163"/>
        <v>0</v>
      </c>
      <c r="L2280" s="35">
        <f t="shared" si="1163"/>
        <v>0</v>
      </c>
      <c r="M2280" s="35">
        <f t="shared" si="1163"/>
        <v>222</v>
      </c>
      <c r="N2280" s="78">
        <f t="shared" si="1148"/>
        <v>100</v>
      </c>
    </row>
    <row r="2281" spans="1:15" ht="47.25" x14ac:dyDescent="0.25">
      <c r="A2281" s="33" t="s">
        <v>179</v>
      </c>
      <c r="B2281" s="33" t="s">
        <v>1384</v>
      </c>
      <c r="C2281" s="33" t="s">
        <v>120</v>
      </c>
      <c r="D2281" s="33" t="s">
        <v>14</v>
      </c>
      <c r="E2281" s="34" t="s">
        <v>555</v>
      </c>
      <c r="F2281" s="35">
        <v>222</v>
      </c>
      <c r="G2281" s="35">
        <v>222</v>
      </c>
      <c r="H2281" s="35">
        <v>185</v>
      </c>
      <c r="I2281" s="63">
        <v>0</v>
      </c>
      <c r="J2281" s="63">
        <v>0</v>
      </c>
      <c r="K2281" s="35">
        <v>0</v>
      </c>
      <c r="L2281" s="35">
        <v>0</v>
      </c>
      <c r="M2281" s="35">
        <v>222</v>
      </c>
      <c r="N2281" s="78">
        <f t="shared" si="1148"/>
        <v>100</v>
      </c>
    </row>
    <row r="2282" spans="1:15" ht="47.25" x14ac:dyDescent="0.25">
      <c r="A2282" s="33" t="s">
        <v>179</v>
      </c>
      <c r="B2282" s="33" t="s">
        <v>1384</v>
      </c>
      <c r="C2282" s="33" t="s">
        <v>125</v>
      </c>
      <c r="D2282" s="33"/>
      <c r="E2282" s="34" t="s">
        <v>572</v>
      </c>
      <c r="F2282" s="35">
        <f t="shared" ref="F2282:M2282" si="1164">F2283</f>
        <v>3931.7610000000004</v>
      </c>
      <c r="G2282" s="35">
        <f t="shared" si="1164"/>
        <v>3931.761</v>
      </c>
      <c r="H2282" s="35">
        <f t="shared" si="1164"/>
        <v>2599.4190699999999</v>
      </c>
      <c r="I2282" s="63">
        <f t="shared" si="1164"/>
        <v>0</v>
      </c>
      <c r="J2282" s="63">
        <f t="shared" si="1164"/>
        <v>0</v>
      </c>
      <c r="K2282" s="35">
        <f t="shared" si="1164"/>
        <v>0</v>
      </c>
      <c r="L2282" s="35">
        <f t="shared" si="1164"/>
        <v>0</v>
      </c>
      <c r="M2282" s="35">
        <f t="shared" si="1164"/>
        <v>3660.4171900000001</v>
      </c>
      <c r="N2282" s="78">
        <f t="shared" si="1148"/>
        <v>93.098669781810244</v>
      </c>
    </row>
    <row r="2283" spans="1:15" ht="31.5" x14ac:dyDescent="0.25">
      <c r="A2283" s="33" t="s">
        <v>179</v>
      </c>
      <c r="B2283" s="33" t="s">
        <v>1384</v>
      </c>
      <c r="C2283" s="33" t="s">
        <v>121</v>
      </c>
      <c r="D2283" s="33"/>
      <c r="E2283" s="34" t="s">
        <v>573</v>
      </c>
      <c r="F2283" s="35">
        <f>F2284+F2286</f>
        <v>3931.7610000000004</v>
      </c>
      <c r="G2283" s="35">
        <f>G2284+G2286</f>
        <v>3931.761</v>
      </c>
      <c r="H2283" s="35">
        <f t="shared" ref="H2283:M2283" si="1165">H2284+H2286</f>
        <v>2599.4190699999999</v>
      </c>
      <c r="I2283" s="63">
        <f t="shared" si="1165"/>
        <v>0</v>
      </c>
      <c r="J2283" s="63">
        <f t="shared" si="1165"/>
        <v>0</v>
      </c>
      <c r="K2283" s="35">
        <f t="shared" si="1165"/>
        <v>0</v>
      </c>
      <c r="L2283" s="35">
        <f t="shared" si="1165"/>
        <v>0</v>
      </c>
      <c r="M2283" s="35">
        <f t="shared" si="1165"/>
        <v>3660.4171900000001</v>
      </c>
      <c r="N2283" s="78">
        <f t="shared" si="1148"/>
        <v>93.098669781810244</v>
      </c>
    </row>
    <row r="2284" spans="1:15" ht="31.5" x14ac:dyDescent="0.25">
      <c r="A2284" s="33" t="s">
        <v>179</v>
      </c>
      <c r="B2284" s="33" t="s">
        <v>1384</v>
      </c>
      <c r="C2284" s="33" t="s">
        <v>121</v>
      </c>
      <c r="D2284" s="33" t="s">
        <v>1111</v>
      </c>
      <c r="E2284" s="34" t="s">
        <v>542</v>
      </c>
      <c r="F2284" s="35">
        <f t="shared" ref="F2284:M2284" si="1166">F2285</f>
        <v>3863.3610000000003</v>
      </c>
      <c r="G2284" s="35">
        <f t="shared" si="1166"/>
        <v>3868.2550000000001</v>
      </c>
      <c r="H2284" s="35">
        <f t="shared" si="1166"/>
        <v>2553.01307</v>
      </c>
      <c r="I2284" s="63">
        <f t="shared" si="1166"/>
        <v>0</v>
      </c>
      <c r="J2284" s="63">
        <f t="shared" si="1166"/>
        <v>0</v>
      </c>
      <c r="K2284" s="35">
        <f t="shared" si="1166"/>
        <v>0</v>
      </c>
      <c r="L2284" s="35">
        <f t="shared" si="1166"/>
        <v>0</v>
      </c>
      <c r="M2284" s="35">
        <f t="shared" si="1166"/>
        <v>3597.5881899999999</v>
      </c>
      <c r="N2284" s="78">
        <f t="shared" si="1148"/>
        <v>93.002870544987331</v>
      </c>
    </row>
    <row r="2285" spans="1:15" ht="31.5" x14ac:dyDescent="0.25">
      <c r="A2285" s="33" t="s">
        <v>179</v>
      </c>
      <c r="B2285" s="33" t="s">
        <v>1384</v>
      </c>
      <c r="C2285" s="33" t="s">
        <v>121</v>
      </c>
      <c r="D2285" s="33" t="s">
        <v>1112</v>
      </c>
      <c r="E2285" s="34" t="s">
        <v>543</v>
      </c>
      <c r="F2285" s="35">
        <f>4392.3-408.888-120.051</f>
        <v>3863.3610000000003</v>
      </c>
      <c r="G2285" s="35">
        <v>3868.2550000000001</v>
      </c>
      <c r="H2285" s="35">
        <v>2553.01307</v>
      </c>
      <c r="I2285" s="63">
        <v>0</v>
      </c>
      <c r="J2285" s="63">
        <v>0</v>
      </c>
      <c r="K2285" s="35">
        <v>0</v>
      </c>
      <c r="L2285" s="35">
        <v>0</v>
      </c>
      <c r="M2285" s="35">
        <v>3597.5881899999999</v>
      </c>
      <c r="N2285" s="78">
        <f t="shared" si="1148"/>
        <v>93.002870544987331</v>
      </c>
    </row>
    <row r="2286" spans="1:15" x14ac:dyDescent="0.25">
      <c r="A2286" s="33" t="s">
        <v>179</v>
      </c>
      <c r="B2286" s="33" t="s">
        <v>1384</v>
      </c>
      <c r="C2286" s="33" t="s">
        <v>121</v>
      </c>
      <c r="D2286" s="33" t="s">
        <v>1113</v>
      </c>
      <c r="E2286" s="34" t="s">
        <v>558</v>
      </c>
      <c r="F2286" s="35">
        <f t="shared" ref="F2286:M2286" si="1167">F2287</f>
        <v>68.400000000000006</v>
      </c>
      <c r="G2286" s="35">
        <f t="shared" si="1167"/>
        <v>63.506</v>
      </c>
      <c r="H2286" s="35">
        <f t="shared" si="1167"/>
        <v>46.405999999999999</v>
      </c>
      <c r="I2286" s="63">
        <f t="shared" si="1167"/>
        <v>0</v>
      </c>
      <c r="J2286" s="63">
        <f t="shared" si="1167"/>
        <v>0</v>
      </c>
      <c r="K2286" s="35">
        <f t="shared" si="1167"/>
        <v>0</v>
      </c>
      <c r="L2286" s="35">
        <f t="shared" si="1167"/>
        <v>0</v>
      </c>
      <c r="M2286" s="35">
        <f t="shared" si="1167"/>
        <v>62.829000000000001</v>
      </c>
      <c r="N2286" s="78">
        <f t="shared" si="1148"/>
        <v>98.933958996000385</v>
      </c>
    </row>
    <row r="2287" spans="1:15" x14ac:dyDescent="0.25">
      <c r="A2287" s="33" t="s">
        <v>179</v>
      </c>
      <c r="B2287" s="33" t="s">
        <v>1384</v>
      </c>
      <c r="C2287" s="33" t="s">
        <v>121</v>
      </c>
      <c r="D2287" s="33" t="s">
        <v>1120</v>
      </c>
      <c r="E2287" s="34" t="s">
        <v>561</v>
      </c>
      <c r="F2287" s="35">
        <v>68.400000000000006</v>
      </c>
      <c r="G2287" s="35">
        <v>63.506</v>
      </c>
      <c r="H2287" s="35">
        <v>46.405999999999999</v>
      </c>
      <c r="I2287" s="63">
        <v>0</v>
      </c>
      <c r="J2287" s="63">
        <v>0</v>
      </c>
      <c r="K2287" s="35">
        <v>0</v>
      </c>
      <c r="L2287" s="35">
        <v>0</v>
      </c>
      <c r="M2287" s="35">
        <v>62.829000000000001</v>
      </c>
      <c r="N2287" s="78">
        <f t="shared" si="1148"/>
        <v>98.933958996000385</v>
      </c>
    </row>
    <row r="2288" spans="1:15" ht="31.5" x14ac:dyDescent="0.25">
      <c r="A2288" s="33" t="s">
        <v>179</v>
      </c>
      <c r="B2288" s="33" t="s">
        <v>1384</v>
      </c>
      <c r="C2288" s="33" t="s">
        <v>57</v>
      </c>
      <c r="D2288" s="33"/>
      <c r="E2288" s="34" t="s">
        <v>574</v>
      </c>
      <c r="F2288" s="35">
        <f t="shared" ref="F2288:M2288" si="1168">F2289</f>
        <v>120</v>
      </c>
      <c r="G2288" s="35">
        <f t="shared" si="1168"/>
        <v>120</v>
      </c>
      <c r="H2288" s="35">
        <f t="shared" si="1168"/>
        <v>34</v>
      </c>
      <c r="I2288" s="63">
        <f t="shared" si="1168"/>
        <v>0</v>
      </c>
      <c r="J2288" s="63">
        <f t="shared" si="1168"/>
        <v>0</v>
      </c>
      <c r="K2288" s="35">
        <f t="shared" si="1168"/>
        <v>0</v>
      </c>
      <c r="L2288" s="35">
        <f t="shared" si="1168"/>
        <v>0</v>
      </c>
      <c r="M2288" s="35">
        <f t="shared" si="1168"/>
        <v>120</v>
      </c>
      <c r="N2288" s="78">
        <f t="shared" si="1148"/>
        <v>100</v>
      </c>
    </row>
    <row r="2289" spans="1:14" ht="63" x14ac:dyDescent="0.25">
      <c r="A2289" s="33" t="s">
        <v>179</v>
      </c>
      <c r="B2289" s="33" t="s">
        <v>1384</v>
      </c>
      <c r="C2289" s="33" t="s">
        <v>58</v>
      </c>
      <c r="D2289" s="33"/>
      <c r="E2289" s="34" t="s">
        <v>575</v>
      </c>
      <c r="F2289" s="35">
        <f>F2290+F2293</f>
        <v>120</v>
      </c>
      <c r="G2289" s="35">
        <f>G2290+G2293</f>
        <v>120</v>
      </c>
      <c r="H2289" s="35">
        <f t="shared" ref="H2289:M2289" si="1169">H2290+H2293</f>
        <v>34</v>
      </c>
      <c r="I2289" s="63">
        <f t="shared" si="1169"/>
        <v>0</v>
      </c>
      <c r="J2289" s="63">
        <f t="shared" si="1169"/>
        <v>0</v>
      </c>
      <c r="K2289" s="35">
        <f t="shared" si="1169"/>
        <v>0</v>
      </c>
      <c r="L2289" s="35">
        <f t="shared" si="1169"/>
        <v>0</v>
      </c>
      <c r="M2289" s="35">
        <f t="shared" si="1169"/>
        <v>120</v>
      </c>
      <c r="N2289" s="78">
        <f t="shared" si="1148"/>
        <v>100</v>
      </c>
    </row>
    <row r="2290" spans="1:14" ht="78.75" x14ac:dyDescent="0.25">
      <c r="A2290" s="33" t="s">
        <v>179</v>
      </c>
      <c r="B2290" s="33" t="s">
        <v>1384</v>
      </c>
      <c r="C2290" s="33" t="s">
        <v>73</v>
      </c>
      <c r="D2290" s="33"/>
      <c r="E2290" s="34" t="s">
        <v>576</v>
      </c>
      <c r="F2290" s="35">
        <f t="shared" ref="F2290:M2291" si="1170">F2291</f>
        <v>25</v>
      </c>
      <c r="G2290" s="35">
        <f t="shared" si="1170"/>
        <v>25</v>
      </c>
      <c r="H2290" s="35">
        <f t="shared" si="1170"/>
        <v>0</v>
      </c>
      <c r="I2290" s="63">
        <f t="shared" si="1170"/>
        <v>0</v>
      </c>
      <c r="J2290" s="63">
        <f t="shared" si="1170"/>
        <v>0</v>
      </c>
      <c r="K2290" s="35">
        <f t="shared" si="1170"/>
        <v>0</v>
      </c>
      <c r="L2290" s="35">
        <f t="shared" si="1170"/>
        <v>0</v>
      </c>
      <c r="M2290" s="35">
        <f t="shared" si="1170"/>
        <v>25</v>
      </c>
      <c r="N2290" s="78">
        <f t="shared" si="1148"/>
        <v>100</v>
      </c>
    </row>
    <row r="2291" spans="1:14" ht="31.5" x14ac:dyDescent="0.25">
      <c r="A2291" s="33" t="s">
        <v>179</v>
      </c>
      <c r="B2291" s="33" t="s">
        <v>1384</v>
      </c>
      <c r="C2291" s="33" t="s">
        <v>73</v>
      </c>
      <c r="D2291" s="33" t="s">
        <v>18</v>
      </c>
      <c r="E2291" s="34" t="s">
        <v>552</v>
      </c>
      <c r="F2291" s="35">
        <f t="shared" si="1170"/>
        <v>25</v>
      </c>
      <c r="G2291" s="35">
        <f t="shared" si="1170"/>
        <v>25</v>
      </c>
      <c r="H2291" s="35">
        <f t="shared" si="1170"/>
        <v>0</v>
      </c>
      <c r="I2291" s="63">
        <f t="shared" si="1170"/>
        <v>0</v>
      </c>
      <c r="J2291" s="63">
        <f t="shared" si="1170"/>
        <v>0</v>
      </c>
      <c r="K2291" s="35">
        <f t="shared" si="1170"/>
        <v>0</v>
      </c>
      <c r="L2291" s="35">
        <f t="shared" si="1170"/>
        <v>0</v>
      </c>
      <c r="M2291" s="35">
        <f t="shared" si="1170"/>
        <v>25</v>
      </c>
      <c r="N2291" s="78">
        <f t="shared" si="1148"/>
        <v>100</v>
      </c>
    </row>
    <row r="2292" spans="1:14" ht="47.25" x14ac:dyDescent="0.25">
      <c r="A2292" s="33" t="s">
        <v>179</v>
      </c>
      <c r="B2292" s="33" t="s">
        <v>1384</v>
      </c>
      <c r="C2292" s="33" t="s">
        <v>73</v>
      </c>
      <c r="D2292" s="33" t="s">
        <v>14</v>
      </c>
      <c r="E2292" s="34" t="s">
        <v>555</v>
      </c>
      <c r="F2292" s="35">
        <v>25</v>
      </c>
      <c r="G2292" s="35">
        <v>25</v>
      </c>
      <c r="H2292" s="35">
        <v>0</v>
      </c>
      <c r="I2292" s="63">
        <v>0</v>
      </c>
      <c r="J2292" s="63">
        <v>0</v>
      </c>
      <c r="K2292" s="35">
        <v>0</v>
      </c>
      <c r="L2292" s="35">
        <v>0</v>
      </c>
      <c r="M2292" s="35">
        <v>25</v>
      </c>
      <c r="N2292" s="78">
        <f t="shared" si="1148"/>
        <v>100</v>
      </c>
    </row>
    <row r="2293" spans="1:14" ht="63" x14ac:dyDescent="0.25">
      <c r="A2293" s="33" t="s">
        <v>179</v>
      </c>
      <c r="B2293" s="33" t="s">
        <v>1384</v>
      </c>
      <c r="C2293" s="33" t="s">
        <v>45</v>
      </c>
      <c r="D2293" s="33"/>
      <c r="E2293" s="34" t="s">
        <v>577</v>
      </c>
      <c r="F2293" s="35">
        <f t="shared" ref="F2293:M2294" si="1171">F2294</f>
        <v>95</v>
      </c>
      <c r="G2293" s="35">
        <f t="shared" si="1171"/>
        <v>95</v>
      </c>
      <c r="H2293" s="35">
        <f t="shared" si="1171"/>
        <v>34</v>
      </c>
      <c r="I2293" s="63">
        <f t="shared" si="1171"/>
        <v>0</v>
      </c>
      <c r="J2293" s="63">
        <f t="shared" si="1171"/>
        <v>0</v>
      </c>
      <c r="K2293" s="35">
        <f t="shared" si="1171"/>
        <v>0</v>
      </c>
      <c r="L2293" s="35">
        <f t="shared" si="1171"/>
        <v>0</v>
      </c>
      <c r="M2293" s="35">
        <f t="shared" si="1171"/>
        <v>95</v>
      </c>
      <c r="N2293" s="78">
        <f t="shared" si="1148"/>
        <v>100</v>
      </c>
    </row>
    <row r="2294" spans="1:14" ht="31.5" x14ac:dyDescent="0.25">
      <c r="A2294" s="33" t="s">
        <v>179</v>
      </c>
      <c r="B2294" s="33" t="s">
        <v>1384</v>
      </c>
      <c r="C2294" s="33" t="s">
        <v>45</v>
      </c>
      <c r="D2294" s="33" t="s">
        <v>18</v>
      </c>
      <c r="E2294" s="34" t="s">
        <v>552</v>
      </c>
      <c r="F2294" s="35">
        <f t="shared" si="1171"/>
        <v>95</v>
      </c>
      <c r="G2294" s="35">
        <f t="shared" si="1171"/>
        <v>95</v>
      </c>
      <c r="H2294" s="35">
        <f t="shared" si="1171"/>
        <v>34</v>
      </c>
      <c r="I2294" s="63">
        <f t="shared" si="1171"/>
        <v>0</v>
      </c>
      <c r="J2294" s="63">
        <f t="shared" si="1171"/>
        <v>0</v>
      </c>
      <c r="K2294" s="35">
        <f t="shared" si="1171"/>
        <v>0</v>
      </c>
      <c r="L2294" s="35">
        <f t="shared" si="1171"/>
        <v>0</v>
      </c>
      <c r="M2294" s="35">
        <f t="shared" si="1171"/>
        <v>95</v>
      </c>
      <c r="N2294" s="78">
        <f t="shared" si="1148"/>
        <v>100</v>
      </c>
    </row>
    <row r="2295" spans="1:14" ht="47.25" x14ac:dyDescent="0.25">
      <c r="A2295" s="33" t="s">
        <v>179</v>
      </c>
      <c r="B2295" s="33" t="s">
        <v>1384</v>
      </c>
      <c r="C2295" s="33" t="s">
        <v>45</v>
      </c>
      <c r="D2295" s="33" t="s">
        <v>14</v>
      </c>
      <c r="E2295" s="34" t="s">
        <v>555</v>
      </c>
      <c r="F2295" s="35">
        <v>95</v>
      </c>
      <c r="G2295" s="35">
        <v>95</v>
      </c>
      <c r="H2295" s="35">
        <v>34</v>
      </c>
      <c r="I2295" s="63">
        <v>0</v>
      </c>
      <c r="J2295" s="63">
        <v>0</v>
      </c>
      <c r="K2295" s="35">
        <v>0</v>
      </c>
      <c r="L2295" s="35">
        <v>0</v>
      </c>
      <c r="M2295" s="35">
        <v>95</v>
      </c>
      <c r="N2295" s="78">
        <f t="shared" si="1148"/>
        <v>100</v>
      </c>
    </row>
    <row r="2296" spans="1:14" ht="31.5" x14ac:dyDescent="0.25">
      <c r="A2296" s="33" t="s">
        <v>179</v>
      </c>
      <c r="B2296" s="33" t="s">
        <v>1384</v>
      </c>
      <c r="C2296" s="33" t="s">
        <v>1122</v>
      </c>
      <c r="D2296" s="33"/>
      <c r="E2296" s="34" t="s">
        <v>1885</v>
      </c>
      <c r="F2296" s="35"/>
      <c r="G2296" s="35">
        <f>G2297</f>
        <v>462</v>
      </c>
      <c r="H2296" s="35">
        <f t="shared" ref="H2296:M2299" si="1172">H2297</f>
        <v>0</v>
      </c>
      <c r="I2296" s="63">
        <f t="shared" si="1172"/>
        <v>462</v>
      </c>
      <c r="J2296" s="63">
        <f t="shared" si="1172"/>
        <v>0</v>
      </c>
      <c r="K2296" s="35">
        <f t="shared" si="1172"/>
        <v>0</v>
      </c>
      <c r="L2296" s="35">
        <f t="shared" si="1172"/>
        <v>0</v>
      </c>
      <c r="M2296" s="35">
        <f t="shared" si="1172"/>
        <v>462</v>
      </c>
      <c r="N2296" s="78">
        <f t="shared" si="1148"/>
        <v>100</v>
      </c>
    </row>
    <row r="2297" spans="1:14" x14ac:dyDescent="0.25">
      <c r="A2297" s="33" t="s">
        <v>179</v>
      </c>
      <c r="B2297" s="33" t="s">
        <v>1384</v>
      </c>
      <c r="C2297" s="33" t="s">
        <v>1123</v>
      </c>
      <c r="D2297" s="33"/>
      <c r="E2297" s="34" t="s">
        <v>1175</v>
      </c>
      <c r="F2297" s="35"/>
      <c r="G2297" s="35">
        <f>G2298</f>
        <v>462</v>
      </c>
      <c r="H2297" s="35">
        <f t="shared" si="1172"/>
        <v>0</v>
      </c>
      <c r="I2297" s="63">
        <f t="shared" si="1172"/>
        <v>462</v>
      </c>
      <c r="J2297" s="63">
        <f t="shared" si="1172"/>
        <v>0</v>
      </c>
      <c r="K2297" s="35">
        <f t="shared" si="1172"/>
        <v>0</v>
      </c>
      <c r="L2297" s="35">
        <f t="shared" si="1172"/>
        <v>0</v>
      </c>
      <c r="M2297" s="35">
        <f t="shared" si="1172"/>
        <v>462</v>
      </c>
      <c r="N2297" s="78">
        <f t="shared" si="1148"/>
        <v>100</v>
      </c>
    </row>
    <row r="2298" spans="1:14" ht="47.25" x14ac:dyDescent="0.25">
      <c r="A2298" s="33" t="s">
        <v>179</v>
      </c>
      <c r="B2298" s="33" t="s">
        <v>1384</v>
      </c>
      <c r="C2298" s="33" t="s">
        <v>1912</v>
      </c>
      <c r="D2298" s="33"/>
      <c r="E2298" s="56" t="s">
        <v>1913</v>
      </c>
      <c r="F2298" s="35"/>
      <c r="G2298" s="35">
        <f>G2299</f>
        <v>462</v>
      </c>
      <c r="H2298" s="35">
        <f t="shared" si="1172"/>
        <v>0</v>
      </c>
      <c r="I2298" s="63">
        <f t="shared" si="1172"/>
        <v>462</v>
      </c>
      <c r="J2298" s="63">
        <f t="shared" si="1172"/>
        <v>0</v>
      </c>
      <c r="K2298" s="35">
        <f t="shared" si="1172"/>
        <v>0</v>
      </c>
      <c r="L2298" s="35">
        <f t="shared" si="1172"/>
        <v>0</v>
      </c>
      <c r="M2298" s="35">
        <f t="shared" si="1172"/>
        <v>462</v>
      </c>
      <c r="N2298" s="78">
        <f t="shared" si="1148"/>
        <v>100</v>
      </c>
    </row>
    <row r="2299" spans="1:14" ht="78.75" x14ac:dyDescent="0.25">
      <c r="A2299" s="33" t="s">
        <v>179</v>
      </c>
      <c r="B2299" s="33" t="s">
        <v>1384</v>
      </c>
      <c r="C2299" s="33" t="s">
        <v>1912</v>
      </c>
      <c r="D2299" s="33" t="s">
        <v>1118</v>
      </c>
      <c r="E2299" s="34" t="s">
        <v>539</v>
      </c>
      <c r="F2299" s="35"/>
      <c r="G2299" s="35">
        <f>G2300</f>
        <v>462</v>
      </c>
      <c r="H2299" s="35">
        <f t="shared" si="1172"/>
        <v>0</v>
      </c>
      <c r="I2299" s="63">
        <f t="shared" si="1172"/>
        <v>462</v>
      </c>
      <c r="J2299" s="63">
        <f t="shared" si="1172"/>
        <v>0</v>
      </c>
      <c r="K2299" s="35">
        <f t="shared" si="1172"/>
        <v>0</v>
      </c>
      <c r="L2299" s="35">
        <f t="shared" si="1172"/>
        <v>0</v>
      </c>
      <c r="M2299" s="35">
        <f t="shared" si="1172"/>
        <v>462</v>
      </c>
      <c r="N2299" s="78">
        <f t="shared" si="1148"/>
        <v>100</v>
      </c>
    </row>
    <row r="2300" spans="1:14" ht="31.5" x14ac:dyDescent="0.25">
      <c r="A2300" s="33" t="s">
        <v>179</v>
      </c>
      <c r="B2300" s="33" t="s">
        <v>1384</v>
      </c>
      <c r="C2300" s="33" t="s">
        <v>1912</v>
      </c>
      <c r="D2300" s="33" t="s">
        <v>1128</v>
      </c>
      <c r="E2300" s="34" t="s">
        <v>541</v>
      </c>
      <c r="F2300" s="35"/>
      <c r="G2300" s="35">
        <v>462</v>
      </c>
      <c r="H2300" s="35">
        <v>0</v>
      </c>
      <c r="I2300" s="63">
        <f>G2300</f>
        <v>462</v>
      </c>
      <c r="J2300" s="63">
        <f>H2300</f>
        <v>0</v>
      </c>
      <c r="K2300" s="35">
        <v>0</v>
      </c>
      <c r="L2300" s="35">
        <v>0</v>
      </c>
      <c r="M2300" s="35">
        <v>462</v>
      </c>
      <c r="N2300" s="78">
        <f t="shared" si="1148"/>
        <v>100</v>
      </c>
    </row>
    <row r="2301" spans="1:14" ht="47.25" x14ac:dyDescent="0.25">
      <c r="A2301" s="33" t="s">
        <v>179</v>
      </c>
      <c r="B2301" s="33" t="s">
        <v>1384</v>
      </c>
      <c r="C2301" s="33" t="s">
        <v>1139</v>
      </c>
      <c r="D2301" s="33"/>
      <c r="E2301" s="34" t="s">
        <v>1211</v>
      </c>
      <c r="F2301" s="35">
        <v>0</v>
      </c>
      <c r="G2301" s="35">
        <f t="shared" ref="G2301:G2304" si="1173">G2302</f>
        <v>30</v>
      </c>
      <c r="H2301" s="35">
        <f t="shared" ref="H2301:M2304" si="1174">H2302</f>
        <v>30</v>
      </c>
      <c r="I2301" s="63">
        <f t="shared" si="1174"/>
        <v>0</v>
      </c>
      <c r="J2301" s="63">
        <f t="shared" si="1174"/>
        <v>0</v>
      </c>
      <c r="K2301" s="35">
        <f t="shared" si="1174"/>
        <v>0</v>
      </c>
      <c r="L2301" s="35">
        <f t="shared" si="1174"/>
        <v>0</v>
      </c>
      <c r="M2301" s="35">
        <f t="shared" si="1174"/>
        <v>30</v>
      </c>
      <c r="N2301" s="78">
        <f t="shared" si="1148"/>
        <v>100</v>
      </c>
    </row>
    <row r="2302" spans="1:14" ht="31.5" x14ac:dyDescent="0.25">
      <c r="A2302" s="33" t="s">
        <v>179</v>
      </c>
      <c r="B2302" s="33" t="s">
        <v>1384</v>
      </c>
      <c r="C2302" s="33" t="s">
        <v>1146</v>
      </c>
      <c r="D2302" s="33"/>
      <c r="E2302" s="34" t="s">
        <v>1212</v>
      </c>
      <c r="F2302" s="35">
        <v>0</v>
      </c>
      <c r="G2302" s="35">
        <f t="shared" si="1173"/>
        <v>30</v>
      </c>
      <c r="H2302" s="35">
        <f t="shared" si="1174"/>
        <v>30</v>
      </c>
      <c r="I2302" s="63">
        <f t="shared" si="1174"/>
        <v>0</v>
      </c>
      <c r="J2302" s="63">
        <f t="shared" si="1174"/>
        <v>0</v>
      </c>
      <c r="K2302" s="35">
        <f t="shared" si="1174"/>
        <v>0</v>
      </c>
      <c r="L2302" s="35">
        <f t="shared" si="1174"/>
        <v>0</v>
      </c>
      <c r="M2302" s="35">
        <f t="shared" si="1174"/>
        <v>30</v>
      </c>
      <c r="N2302" s="78">
        <f t="shared" si="1148"/>
        <v>100</v>
      </c>
    </row>
    <row r="2303" spans="1:14" ht="31.5" x14ac:dyDescent="0.25">
      <c r="A2303" s="33" t="s">
        <v>179</v>
      </c>
      <c r="B2303" s="33" t="s">
        <v>1384</v>
      </c>
      <c r="C2303" s="33" t="s">
        <v>1147</v>
      </c>
      <c r="D2303" s="33"/>
      <c r="E2303" s="34" t="s">
        <v>1213</v>
      </c>
      <c r="F2303" s="35">
        <v>0</v>
      </c>
      <c r="G2303" s="35">
        <f t="shared" si="1173"/>
        <v>30</v>
      </c>
      <c r="H2303" s="35">
        <f t="shared" si="1174"/>
        <v>30</v>
      </c>
      <c r="I2303" s="63">
        <f t="shared" si="1174"/>
        <v>0</v>
      </c>
      <c r="J2303" s="63">
        <f t="shared" si="1174"/>
        <v>0</v>
      </c>
      <c r="K2303" s="35">
        <f t="shared" si="1174"/>
        <v>0</v>
      </c>
      <c r="L2303" s="35">
        <f t="shared" si="1174"/>
        <v>0</v>
      </c>
      <c r="M2303" s="35">
        <f t="shared" si="1174"/>
        <v>30</v>
      </c>
      <c r="N2303" s="78">
        <f t="shared" si="1148"/>
        <v>100</v>
      </c>
    </row>
    <row r="2304" spans="1:14" x14ac:dyDescent="0.25">
      <c r="A2304" s="33" t="s">
        <v>179</v>
      </c>
      <c r="B2304" s="33" t="s">
        <v>1384</v>
      </c>
      <c r="C2304" s="33" t="s">
        <v>1147</v>
      </c>
      <c r="D2304" s="33" t="s">
        <v>1113</v>
      </c>
      <c r="E2304" s="34" t="s">
        <v>558</v>
      </c>
      <c r="F2304" s="35">
        <v>0</v>
      </c>
      <c r="G2304" s="35">
        <f t="shared" si="1173"/>
        <v>30</v>
      </c>
      <c r="H2304" s="35">
        <f t="shared" si="1174"/>
        <v>30</v>
      </c>
      <c r="I2304" s="63">
        <f t="shared" si="1174"/>
        <v>0</v>
      </c>
      <c r="J2304" s="63">
        <f t="shared" si="1174"/>
        <v>0</v>
      </c>
      <c r="K2304" s="35">
        <f t="shared" si="1174"/>
        <v>0</v>
      </c>
      <c r="L2304" s="35">
        <f t="shared" si="1174"/>
        <v>0</v>
      </c>
      <c r="M2304" s="35">
        <f t="shared" si="1174"/>
        <v>30</v>
      </c>
      <c r="N2304" s="78">
        <f t="shared" si="1148"/>
        <v>100</v>
      </c>
    </row>
    <row r="2305" spans="1:14" x14ac:dyDescent="0.25">
      <c r="A2305" s="33" t="s">
        <v>179</v>
      </c>
      <c r="B2305" s="33" t="s">
        <v>1384</v>
      </c>
      <c r="C2305" s="33" t="s">
        <v>1147</v>
      </c>
      <c r="D2305" s="33" t="s">
        <v>1114</v>
      </c>
      <c r="E2305" s="34" t="s">
        <v>560</v>
      </c>
      <c r="F2305" s="35">
        <v>0</v>
      </c>
      <c r="G2305" s="35">
        <v>30</v>
      </c>
      <c r="H2305" s="35">
        <v>30</v>
      </c>
      <c r="I2305" s="63">
        <v>0</v>
      </c>
      <c r="J2305" s="63">
        <v>0</v>
      </c>
      <c r="K2305" s="35">
        <v>0</v>
      </c>
      <c r="L2305" s="35">
        <v>0</v>
      </c>
      <c r="M2305" s="35">
        <v>30</v>
      </c>
      <c r="N2305" s="78">
        <f t="shared" si="1148"/>
        <v>100</v>
      </c>
    </row>
    <row r="2306" spans="1:14" s="22" customFormat="1" ht="31.5" x14ac:dyDescent="0.25">
      <c r="A2306" s="25" t="s">
        <v>179</v>
      </c>
      <c r="B2306" s="25" t="s">
        <v>5</v>
      </c>
      <c r="C2306" s="25"/>
      <c r="D2306" s="25"/>
      <c r="E2306" s="26" t="s">
        <v>499</v>
      </c>
      <c r="F2306" s="27">
        <f>F2307+F2319</f>
        <v>1408.623</v>
      </c>
      <c r="G2306" s="27">
        <f>G2307+G2319</f>
        <v>1571.412</v>
      </c>
      <c r="H2306" s="27">
        <f t="shared" ref="H2306:M2306" si="1175">H2307+H2319</f>
        <v>1352.3604599999999</v>
      </c>
      <c r="I2306" s="61">
        <f t="shared" si="1175"/>
        <v>275.09199999999998</v>
      </c>
      <c r="J2306" s="61">
        <f t="shared" si="1175"/>
        <v>189.88783999999998</v>
      </c>
      <c r="K2306" s="27">
        <f t="shared" si="1175"/>
        <v>0</v>
      </c>
      <c r="L2306" s="27">
        <f t="shared" si="1175"/>
        <v>0</v>
      </c>
      <c r="M2306" s="27">
        <f t="shared" si="1175"/>
        <v>1569.3690099999999</v>
      </c>
      <c r="N2306" s="78">
        <f t="shared" si="1148"/>
        <v>99.869990174441824</v>
      </c>
    </row>
    <row r="2307" spans="1:14" s="32" customFormat="1" ht="47.25" x14ac:dyDescent="0.25">
      <c r="A2307" s="29" t="s">
        <v>179</v>
      </c>
      <c r="B2307" s="29" t="s">
        <v>1409</v>
      </c>
      <c r="C2307" s="29"/>
      <c r="D2307" s="29"/>
      <c r="E2307" s="30" t="s">
        <v>515</v>
      </c>
      <c r="F2307" s="31">
        <f>F2308+F2314</f>
        <v>906.2</v>
      </c>
      <c r="G2307" s="31">
        <f>G2308+G2314</f>
        <v>906.2</v>
      </c>
      <c r="H2307" s="31">
        <f t="shared" ref="H2307:M2307" si="1176">H2308+H2314</f>
        <v>905.46402</v>
      </c>
      <c r="I2307" s="62">
        <f t="shared" si="1176"/>
        <v>0</v>
      </c>
      <c r="J2307" s="62">
        <f t="shared" si="1176"/>
        <v>0</v>
      </c>
      <c r="K2307" s="31">
        <f t="shared" si="1176"/>
        <v>0</v>
      </c>
      <c r="L2307" s="31">
        <f t="shared" si="1176"/>
        <v>0</v>
      </c>
      <c r="M2307" s="31">
        <f t="shared" si="1176"/>
        <v>905.46402</v>
      </c>
      <c r="N2307" s="79">
        <f t="shared" si="1148"/>
        <v>99.918783932906635</v>
      </c>
    </row>
    <row r="2308" spans="1:14" ht="19.5" customHeight="1" x14ac:dyDescent="0.25">
      <c r="A2308" s="33" t="s">
        <v>179</v>
      </c>
      <c r="B2308" s="33" t="s">
        <v>1409</v>
      </c>
      <c r="C2308" s="33" t="s">
        <v>59</v>
      </c>
      <c r="D2308" s="33"/>
      <c r="E2308" s="34" t="s">
        <v>579</v>
      </c>
      <c r="F2308" s="35">
        <f t="shared" ref="F2308:M2312" si="1177">F2309</f>
        <v>27.6</v>
      </c>
      <c r="G2308" s="35">
        <f t="shared" si="1177"/>
        <v>27.6</v>
      </c>
      <c r="H2308" s="35">
        <f t="shared" si="1177"/>
        <v>27.6</v>
      </c>
      <c r="I2308" s="63">
        <f t="shared" si="1177"/>
        <v>0</v>
      </c>
      <c r="J2308" s="63">
        <f t="shared" si="1177"/>
        <v>0</v>
      </c>
      <c r="K2308" s="35">
        <f t="shared" si="1177"/>
        <v>0</v>
      </c>
      <c r="L2308" s="35">
        <f t="shared" si="1177"/>
        <v>0</v>
      </c>
      <c r="M2308" s="35">
        <f t="shared" si="1177"/>
        <v>27.6</v>
      </c>
      <c r="N2308" s="78">
        <f t="shared" si="1148"/>
        <v>100</v>
      </c>
    </row>
    <row r="2309" spans="1:14" ht="63" x14ac:dyDescent="0.25">
      <c r="A2309" s="33" t="s">
        <v>179</v>
      </c>
      <c r="B2309" s="33" t="s">
        <v>1409</v>
      </c>
      <c r="C2309" s="33" t="s">
        <v>127</v>
      </c>
      <c r="D2309" s="33"/>
      <c r="E2309" s="34" t="s">
        <v>587</v>
      </c>
      <c r="F2309" s="35">
        <f t="shared" si="1177"/>
        <v>27.6</v>
      </c>
      <c r="G2309" s="35">
        <f t="shared" si="1177"/>
        <v>27.6</v>
      </c>
      <c r="H2309" s="35">
        <f t="shared" si="1177"/>
        <v>27.6</v>
      </c>
      <c r="I2309" s="63">
        <f t="shared" si="1177"/>
        <v>0</v>
      </c>
      <c r="J2309" s="63">
        <f t="shared" si="1177"/>
        <v>0</v>
      </c>
      <c r="K2309" s="35">
        <f t="shared" si="1177"/>
        <v>0</v>
      </c>
      <c r="L2309" s="35">
        <f t="shared" si="1177"/>
        <v>0</v>
      </c>
      <c r="M2309" s="35">
        <f t="shared" si="1177"/>
        <v>27.6</v>
      </c>
      <c r="N2309" s="78">
        <f t="shared" si="1148"/>
        <v>100</v>
      </c>
    </row>
    <row r="2310" spans="1:14" ht="47.25" x14ac:dyDescent="0.25">
      <c r="A2310" s="33" t="s">
        <v>179</v>
      </c>
      <c r="B2310" s="33" t="s">
        <v>1409</v>
      </c>
      <c r="C2310" s="33" t="s">
        <v>128</v>
      </c>
      <c r="D2310" s="33"/>
      <c r="E2310" s="34" t="s">
        <v>596</v>
      </c>
      <c r="F2310" s="35">
        <f t="shared" si="1177"/>
        <v>27.6</v>
      </c>
      <c r="G2310" s="35">
        <f t="shared" si="1177"/>
        <v>27.6</v>
      </c>
      <c r="H2310" s="35">
        <f t="shared" si="1177"/>
        <v>27.6</v>
      </c>
      <c r="I2310" s="63">
        <f t="shared" si="1177"/>
        <v>0</v>
      </c>
      <c r="J2310" s="63">
        <f t="shared" si="1177"/>
        <v>0</v>
      </c>
      <c r="K2310" s="35">
        <f t="shared" si="1177"/>
        <v>0</v>
      </c>
      <c r="L2310" s="35">
        <f t="shared" si="1177"/>
        <v>0</v>
      </c>
      <c r="M2310" s="35">
        <f t="shared" si="1177"/>
        <v>27.6</v>
      </c>
      <c r="N2310" s="78">
        <f t="shared" si="1148"/>
        <v>100</v>
      </c>
    </row>
    <row r="2311" spans="1:14" ht="31.5" x14ac:dyDescent="0.25">
      <c r="A2311" s="33" t="s">
        <v>179</v>
      </c>
      <c r="B2311" s="33" t="s">
        <v>1409</v>
      </c>
      <c r="C2311" s="33" t="s">
        <v>126</v>
      </c>
      <c r="D2311" s="33"/>
      <c r="E2311" s="34" t="s">
        <v>597</v>
      </c>
      <c r="F2311" s="35">
        <f t="shared" si="1177"/>
        <v>27.6</v>
      </c>
      <c r="G2311" s="35">
        <f t="shared" si="1177"/>
        <v>27.6</v>
      </c>
      <c r="H2311" s="35">
        <f t="shared" si="1177"/>
        <v>27.6</v>
      </c>
      <c r="I2311" s="63">
        <f t="shared" si="1177"/>
        <v>0</v>
      </c>
      <c r="J2311" s="63">
        <f t="shared" si="1177"/>
        <v>0</v>
      </c>
      <c r="K2311" s="35">
        <f t="shared" si="1177"/>
        <v>0</v>
      </c>
      <c r="L2311" s="35">
        <f t="shared" si="1177"/>
        <v>0</v>
      </c>
      <c r="M2311" s="35">
        <f t="shared" si="1177"/>
        <v>27.6</v>
      </c>
      <c r="N2311" s="78">
        <f t="shared" si="1148"/>
        <v>100</v>
      </c>
    </row>
    <row r="2312" spans="1:14" ht="31.5" x14ac:dyDescent="0.25">
      <c r="A2312" s="33" t="s">
        <v>179</v>
      </c>
      <c r="B2312" s="33" t="s">
        <v>1409</v>
      </c>
      <c r="C2312" s="33" t="s">
        <v>126</v>
      </c>
      <c r="D2312" s="33" t="s">
        <v>1111</v>
      </c>
      <c r="E2312" s="34" t="s">
        <v>542</v>
      </c>
      <c r="F2312" s="35">
        <f t="shared" si="1177"/>
        <v>27.6</v>
      </c>
      <c r="G2312" s="35">
        <f t="shared" si="1177"/>
        <v>27.6</v>
      </c>
      <c r="H2312" s="35">
        <f t="shared" si="1177"/>
        <v>27.6</v>
      </c>
      <c r="I2312" s="63">
        <f t="shared" si="1177"/>
        <v>0</v>
      </c>
      <c r="J2312" s="63">
        <f t="shared" si="1177"/>
        <v>0</v>
      </c>
      <c r="K2312" s="35">
        <f t="shared" si="1177"/>
        <v>0</v>
      </c>
      <c r="L2312" s="35">
        <f t="shared" si="1177"/>
        <v>0</v>
      </c>
      <c r="M2312" s="35">
        <f t="shared" si="1177"/>
        <v>27.6</v>
      </c>
      <c r="N2312" s="78">
        <f t="shared" si="1148"/>
        <v>100</v>
      </c>
    </row>
    <row r="2313" spans="1:14" ht="31.5" x14ac:dyDescent="0.25">
      <c r="A2313" s="33" t="s">
        <v>179</v>
      </c>
      <c r="B2313" s="33" t="s">
        <v>1409</v>
      </c>
      <c r="C2313" s="33" t="s">
        <v>126</v>
      </c>
      <c r="D2313" s="33" t="s">
        <v>1112</v>
      </c>
      <c r="E2313" s="34" t="s">
        <v>543</v>
      </c>
      <c r="F2313" s="35">
        <v>27.6</v>
      </c>
      <c r="G2313" s="35">
        <v>27.6</v>
      </c>
      <c r="H2313" s="35">
        <v>27.6</v>
      </c>
      <c r="I2313" s="63">
        <v>0</v>
      </c>
      <c r="J2313" s="63">
        <v>0</v>
      </c>
      <c r="K2313" s="35">
        <v>0</v>
      </c>
      <c r="L2313" s="35">
        <v>0</v>
      </c>
      <c r="M2313" s="35">
        <v>27.6</v>
      </c>
      <c r="N2313" s="78">
        <f t="shared" si="1148"/>
        <v>100</v>
      </c>
    </row>
    <row r="2314" spans="1:14" ht="31.5" x14ac:dyDescent="0.25">
      <c r="A2314" s="33" t="s">
        <v>179</v>
      </c>
      <c r="B2314" s="33" t="s">
        <v>1409</v>
      </c>
      <c r="C2314" s="33" t="s">
        <v>1122</v>
      </c>
      <c r="D2314" s="33"/>
      <c r="E2314" s="34" t="s">
        <v>1885</v>
      </c>
      <c r="F2314" s="35">
        <f t="shared" ref="F2314:M2317" si="1178">F2315</f>
        <v>878.6</v>
      </c>
      <c r="G2314" s="35">
        <f t="shared" si="1178"/>
        <v>878.6</v>
      </c>
      <c r="H2314" s="35">
        <f t="shared" si="1178"/>
        <v>877.86401999999998</v>
      </c>
      <c r="I2314" s="63">
        <f t="shared" si="1178"/>
        <v>0</v>
      </c>
      <c r="J2314" s="63">
        <f t="shared" si="1178"/>
        <v>0</v>
      </c>
      <c r="K2314" s="35">
        <f t="shared" si="1178"/>
        <v>0</v>
      </c>
      <c r="L2314" s="35">
        <f t="shared" si="1178"/>
        <v>0</v>
      </c>
      <c r="M2314" s="35">
        <f t="shared" si="1178"/>
        <v>877.86401999999998</v>
      </c>
      <c r="N2314" s="78">
        <f t="shared" ref="N2314:N2377" si="1179">M2314/G2314*100</f>
        <v>99.916232642840868</v>
      </c>
    </row>
    <row r="2315" spans="1:14" x14ac:dyDescent="0.25">
      <c r="A2315" s="33" t="s">
        <v>179</v>
      </c>
      <c r="B2315" s="33" t="s">
        <v>1409</v>
      </c>
      <c r="C2315" s="33" t="s">
        <v>1123</v>
      </c>
      <c r="D2315" s="33"/>
      <c r="E2315" s="34" t="s">
        <v>1175</v>
      </c>
      <c r="F2315" s="35">
        <f t="shared" ref="F2315:M2317" si="1180">F2316</f>
        <v>878.6</v>
      </c>
      <c r="G2315" s="35">
        <f t="shared" si="1178"/>
        <v>878.6</v>
      </c>
      <c r="H2315" s="35">
        <f t="shared" si="1180"/>
        <v>877.86401999999998</v>
      </c>
      <c r="I2315" s="63">
        <f t="shared" si="1180"/>
        <v>0</v>
      </c>
      <c r="J2315" s="63">
        <f t="shared" si="1180"/>
        <v>0</v>
      </c>
      <c r="K2315" s="35">
        <f t="shared" si="1180"/>
        <v>0</v>
      </c>
      <c r="L2315" s="35">
        <f t="shared" si="1180"/>
        <v>0</v>
      </c>
      <c r="M2315" s="35">
        <f t="shared" si="1180"/>
        <v>877.86401999999998</v>
      </c>
      <c r="N2315" s="78">
        <f t="shared" si="1179"/>
        <v>99.916232642840868</v>
      </c>
    </row>
    <row r="2316" spans="1:14" ht="47.25" x14ac:dyDescent="0.25">
      <c r="A2316" s="33" t="s">
        <v>179</v>
      </c>
      <c r="B2316" s="33" t="s">
        <v>1409</v>
      </c>
      <c r="C2316" s="33" t="s">
        <v>180</v>
      </c>
      <c r="D2316" s="33"/>
      <c r="E2316" s="34" t="s">
        <v>1184</v>
      </c>
      <c r="F2316" s="35">
        <f t="shared" si="1180"/>
        <v>878.6</v>
      </c>
      <c r="G2316" s="35">
        <f t="shared" si="1178"/>
        <v>878.6</v>
      </c>
      <c r="H2316" s="35">
        <f t="shared" si="1180"/>
        <v>877.86401999999998</v>
      </c>
      <c r="I2316" s="63">
        <f t="shared" si="1180"/>
        <v>0</v>
      </c>
      <c r="J2316" s="63">
        <f t="shared" si="1180"/>
        <v>0</v>
      </c>
      <c r="K2316" s="35">
        <f t="shared" si="1180"/>
        <v>0</v>
      </c>
      <c r="L2316" s="35">
        <f t="shared" si="1180"/>
        <v>0</v>
      </c>
      <c r="M2316" s="35">
        <f t="shared" si="1180"/>
        <v>877.86401999999998</v>
      </c>
      <c r="N2316" s="78">
        <f t="shared" si="1179"/>
        <v>99.916232642840868</v>
      </c>
    </row>
    <row r="2317" spans="1:14" ht="31.5" x14ac:dyDescent="0.25">
      <c r="A2317" s="33" t="s">
        <v>179</v>
      </c>
      <c r="B2317" s="33" t="s">
        <v>1409</v>
      </c>
      <c r="C2317" s="33" t="s">
        <v>180</v>
      </c>
      <c r="D2317" s="33" t="s">
        <v>1111</v>
      </c>
      <c r="E2317" s="34" t="s">
        <v>542</v>
      </c>
      <c r="F2317" s="35">
        <f t="shared" si="1180"/>
        <v>878.6</v>
      </c>
      <c r="G2317" s="35">
        <f t="shared" si="1178"/>
        <v>878.6</v>
      </c>
      <c r="H2317" s="35">
        <f t="shared" si="1180"/>
        <v>877.86401999999998</v>
      </c>
      <c r="I2317" s="63">
        <f t="shared" si="1180"/>
        <v>0</v>
      </c>
      <c r="J2317" s="63">
        <f t="shared" si="1180"/>
        <v>0</v>
      </c>
      <c r="K2317" s="35">
        <f t="shared" si="1180"/>
        <v>0</v>
      </c>
      <c r="L2317" s="35">
        <f t="shared" si="1180"/>
        <v>0</v>
      </c>
      <c r="M2317" s="35">
        <f t="shared" si="1180"/>
        <v>877.86401999999998</v>
      </c>
      <c r="N2317" s="78">
        <f t="shared" si="1179"/>
        <v>99.916232642840868</v>
      </c>
    </row>
    <row r="2318" spans="1:14" ht="31.5" x14ac:dyDescent="0.25">
      <c r="A2318" s="33" t="s">
        <v>179</v>
      </c>
      <c r="B2318" s="33" t="s">
        <v>1409</v>
      </c>
      <c r="C2318" s="33" t="s">
        <v>180</v>
      </c>
      <c r="D2318" s="33" t="s">
        <v>1112</v>
      </c>
      <c r="E2318" s="34" t="s">
        <v>543</v>
      </c>
      <c r="F2318" s="35">
        <v>878.6</v>
      </c>
      <c r="G2318" s="35">
        <v>878.6</v>
      </c>
      <c r="H2318" s="35">
        <v>877.86401999999998</v>
      </c>
      <c r="I2318" s="63">
        <v>0</v>
      </c>
      <c r="J2318" s="63">
        <v>0</v>
      </c>
      <c r="K2318" s="35">
        <v>0</v>
      </c>
      <c r="L2318" s="35">
        <v>0</v>
      </c>
      <c r="M2318" s="35">
        <v>877.86401999999998</v>
      </c>
      <c r="N2318" s="78">
        <f t="shared" si="1179"/>
        <v>99.916232642840868</v>
      </c>
    </row>
    <row r="2319" spans="1:14" s="32" customFormat="1" ht="31.5" x14ac:dyDescent="0.25">
      <c r="A2319" s="29" t="s">
        <v>179</v>
      </c>
      <c r="B2319" s="29" t="s">
        <v>1410</v>
      </c>
      <c r="C2319" s="29"/>
      <c r="D2319" s="29"/>
      <c r="E2319" s="30" t="s">
        <v>517</v>
      </c>
      <c r="F2319" s="31">
        <f>F2320+F2328</f>
        <v>502.42300000000006</v>
      </c>
      <c r="G2319" s="31">
        <f>G2320+G2328</f>
        <v>665.21199999999999</v>
      </c>
      <c r="H2319" s="31">
        <f t="shared" ref="H2319:M2319" si="1181">H2320+H2328</f>
        <v>446.89643999999998</v>
      </c>
      <c r="I2319" s="62">
        <f t="shared" si="1181"/>
        <v>275.09199999999998</v>
      </c>
      <c r="J2319" s="62">
        <f t="shared" si="1181"/>
        <v>189.88783999999998</v>
      </c>
      <c r="K2319" s="31">
        <f t="shared" si="1181"/>
        <v>0</v>
      </c>
      <c r="L2319" s="31">
        <f t="shared" si="1181"/>
        <v>0</v>
      </c>
      <c r="M2319" s="31">
        <f t="shared" si="1181"/>
        <v>663.90499</v>
      </c>
      <c r="N2319" s="79">
        <f t="shared" si="1179"/>
        <v>99.803519780160315</v>
      </c>
    </row>
    <row r="2320" spans="1:14" x14ac:dyDescent="0.25">
      <c r="A2320" s="33" t="s">
        <v>179</v>
      </c>
      <c r="B2320" s="33" t="s">
        <v>1410</v>
      </c>
      <c r="C2320" s="33" t="s">
        <v>59</v>
      </c>
      <c r="D2320" s="33"/>
      <c r="E2320" s="34" t="s">
        <v>579</v>
      </c>
      <c r="F2320" s="35">
        <f t="shared" ref="F2320:M2322" si="1182">F2321</f>
        <v>502.42300000000006</v>
      </c>
      <c r="G2320" s="35">
        <f t="shared" si="1182"/>
        <v>390.12</v>
      </c>
      <c r="H2320" s="35">
        <f t="shared" si="1182"/>
        <v>257.0086</v>
      </c>
      <c r="I2320" s="63">
        <f t="shared" si="1182"/>
        <v>0</v>
      </c>
      <c r="J2320" s="63">
        <f t="shared" si="1182"/>
        <v>0</v>
      </c>
      <c r="K2320" s="35">
        <f t="shared" si="1182"/>
        <v>0</v>
      </c>
      <c r="L2320" s="35">
        <f t="shared" si="1182"/>
        <v>0</v>
      </c>
      <c r="M2320" s="35">
        <f t="shared" si="1182"/>
        <v>388.84197999999998</v>
      </c>
      <c r="N2320" s="78">
        <f t="shared" si="1179"/>
        <v>99.672403363067758</v>
      </c>
    </row>
    <row r="2321" spans="1:15" ht="31.5" x14ac:dyDescent="0.25">
      <c r="A2321" s="33" t="s">
        <v>179</v>
      </c>
      <c r="B2321" s="33" t="s">
        <v>1410</v>
      </c>
      <c r="C2321" s="33" t="s">
        <v>130</v>
      </c>
      <c r="D2321" s="33"/>
      <c r="E2321" s="34" t="s">
        <v>598</v>
      </c>
      <c r="F2321" s="35">
        <f t="shared" si="1182"/>
        <v>502.42300000000006</v>
      </c>
      <c r="G2321" s="35">
        <f t="shared" si="1182"/>
        <v>390.12</v>
      </c>
      <c r="H2321" s="35">
        <f t="shared" si="1182"/>
        <v>257.0086</v>
      </c>
      <c r="I2321" s="63">
        <f t="shared" si="1182"/>
        <v>0</v>
      </c>
      <c r="J2321" s="63">
        <f t="shared" si="1182"/>
        <v>0</v>
      </c>
      <c r="K2321" s="35">
        <f t="shared" si="1182"/>
        <v>0</v>
      </c>
      <c r="L2321" s="35">
        <f t="shared" si="1182"/>
        <v>0</v>
      </c>
      <c r="M2321" s="35">
        <f t="shared" si="1182"/>
        <v>388.84197999999998</v>
      </c>
      <c r="N2321" s="78">
        <f t="shared" si="1179"/>
        <v>99.672403363067758</v>
      </c>
    </row>
    <row r="2322" spans="1:15" ht="31.5" x14ac:dyDescent="0.25">
      <c r="A2322" s="33" t="s">
        <v>179</v>
      </c>
      <c r="B2322" s="33" t="s">
        <v>1410</v>
      </c>
      <c r="C2322" s="33" t="s">
        <v>131</v>
      </c>
      <c r="D2322" s="33"/>
      <c r="E2322" s="34" t="s">
        <v>599</v>
      </c>
      <c r="F2322" s="35">
        <f t="shared" si="1182"/>
        <v>502.42300000000006</v>
      </c>
      <c r="G2322" s="35">
        <f t="shared" si="1182"/>
        <v>390.12</v>
      </c>
      <c r="H2322" s="35">
        <f t="shared" si="1182"/>
        <v>257.0086</v>
      </c>
      <c r="I2322" s="63">
        <f t="shared" si="1182"/>
        <v>0</v>
      </c>
      <c r="J2322" s="63">
        <f t="shared" si="1182"/>
        <v>0</v>
      </c>
      <c r="K2322" s="35">
        <f t="shared" si="1182"/>
        <v>0</v>
      </c>
      <c r="L2322" s="35">
        <f t="shared" si="1182"/>
        <v>0</v>
      </c>
      <c r="M2322" s="35">
        <f t="shared" si="1182"/>
        <v>388.84197999999998</v>
      </c>
      <c r="N2322" s="78">
        <f t="shared" si="1179"/>
        <v>99.672403363067758</v>
      </c>
    </row>
    <row r="2323" spans="1:15" ht="31.5" x14ac:dyDescent="0.25">
      <c r="A2323" s="33" t="s">
        <v>179</v>
      </c>
      <c r="B2323" s="33" t="s">
        <v>1410</v>
      </c>
      <c r="C2323" s="33" t="s">
        <v>129</v>
      </c>
      <c r="D2323" s="33"/>
      <c r="E2323" s="34" t="s">
        <v>601</v>
      </c>
      <c r="F2323" s="35">
        <f>F2324+F2326</f>
        <v>502.42300000000006</v>
      </c>
      <c r="G2323" s="35">
        <f>G2324+G2326</f>
        <v>390.12</v>
      </c>
      <c r="H2323" s="35">
        <f t="shared" ref="H2323:M2323" si="1183">H2324+H2326</f>
        <v>257.0086</v>
      </c>
      <c r="I2323" s="63">
        <f t="shared" si="1183"/>
        <v>0</v>
      </c>
      <c r="J2323" s="63">
        <f t="shared" si="1183"/>
        <v>0</v>
      </c>
      <c r="K2323" s="35">
        <f t="shared" si="1183"/>
        <v>0</v>
      </c>
      <c r="L2323" s="35">
        <f t="shared" si="1183"/>
        <v>0</v>
      </c>
      <c r="M2323" s="35">
        <f t="shared" si="1183"/>
        <v>388.84197999999998</v>
      </c>
      <c r="N2323" s="78">
        <f t="shared" si="1179"/>
        <v>99.672403363067758</v>
      </c>
    </row>
    <row r="2324" spans="1:15" ht="31.5" x14ac:dyDescent="0.25">
      <c r="A2324" s="33" t="s">
        <v>179</v>
      </c>
      <c r="B2324" s="33" t="s">
        <v>1410</v>
      </c>
      <c r="C2324" s="33" t="s">
        <v>129</v>
      </c>
      <c r="D2324" s="33" t="s">
        <v>1111</v>
      </c>
      <c r="E2324" s="34" t="s">
        <v>542</v>
      </c>
      <c r="F2324" s="35">
        <f t="shared" ref="F2324:M2324" si="1184">F2325</f>
        <v>502.42300000000006</v>
      </c>
      <c r="G2324" s="35">
        <f t="shared" si="1184"/>
        <v>390.12</v>
      </c>
      <c r="H2324" s="35">
        <f t="shared" si="1184"/>
        <v>246.20859999999999</v>
      </c>
      <c r="I2324" s="63">
        <f t="shared" si="1184"/>
        <v>0</v>
      </c>
      <c r="J2324" s="63">
        <f t="shared" si="1184"/>
        <v>0</v>
      </c>
      <c r="K2324" s="35">
        <f t="shared" si="1184"/>
        <v>0</v>
      </c>
      <c r="L2324" s="35">
        <f t="shared" si="1184"/>
        <v>0</v>
      </c>
      <c r="M2324" s="35">
        <f t="shared" si="1184"/>
        <v>388.84197999999998</v>
      </c>
      <c r="N2324" s="78">
        <f t="shared" si="1179"/>
        <v>99.672403363067758</v>
      </c>
    </row>
    <row r="2325" spans="1:15" ht="31.5" x14ac:dyDescent="0.25">
      <c r="A2325" s="33" t="s">
        <v>179</v>
      </c>
      <c r="B2325" s="33" t="s">
        <v>1410</v>
      </c>
      <c r="C2325" s="33" t="s">
        <v>129</v>
      </c>
      <c r="D2325" s="33" t="s">
        <v>1112</v>
      </c>
      <c r="E2325" s="34" t="s">
        <v>543</v>
      </c>
      <c r="F2325" s="35">
        <f>1007.2-504.777</f>
        <v>502.42300000000006</v>
      </c>
      <c r="G2325" s="35">
        <v>390.12</v>
      </c>
      <c r="H2325" s="35">
        <v>246.20859999999999</v>
      </c>
      <c r="I2325" s="63">
        <v>0</v>
      </c>
      <c r="J2325" s="63">
        <v>0</v>
      </c>
      <c r="K2325" s="35">
        <v>0</v>
      </c>
      <c r="L2325" s="35">
        <v>0</v>
      </c>
      <c r="M2325" s="35">
        <v>388.84197999999998</v>
      </c>
      <c r="N2325" s="78">
        <f t="shared" si="1179"/>
        <v>99.672403363067758</v>
      </c>
    </row>
    <row r="2326" spans="1:15" hidden="1" x14ac:dyDescent="0.25">
      <c r="A2326" s="33" t="s">
        <v>179</v>
      </c>
      <c r="B2326" s="33" t="s">
        <v>1410</v>
      </c>
      <c r="C2326" s="33" t="s">
        <v>129</v>
      </c>
      <c r="D2326" s="33" t="s">
        <v>1113</v>
      </c>
      <c r="E2326" s="34" t="s">
        <v>558</v>
      </c>
      <c r="F2326" s="35">
        <f t="shared" ref="F2326:M2326" si="1185">F2327</f>
        <v>0</v>
      </c>
      <c r="G2326" s="35">
        <f t="shared" si="1185"/>
        <v>0</v>
      </c>
      <c r="H2326" s="35">
        <f t="shared" si="1185"/>
        <v>10.8</v>
      </c>
      <c r="I2326" s="63">
        <f t="shared" si="1185"/>
        <v>0</v>
      </c>
      <c r="J2326" s="63">
        <f t="shared" si="1185"/>
        <v>0</v>
      </c>
      <c r="K2326" s="35">
        <f t="shared" si="1185"/>
        <v>0</v>
      </c>
      <c r="L2326" s="35">
        <f t="shared" si="1185"/>
        <v>0</v>
      </c>
      <c r="M2326" s="35">
        <f t="shared" si="1185"/>
        <v>0</v>
      </c>
      <c r="N2326" s="78">
        <v>0</v>
      </c>
      <c r="O2326" s="22">
        <v>1</v>
      </c>
    </row>
    <row r="2327" spans="1:15" hidden="1" x14ac:dyDescent="0.25">
      <c r="A2327" s="33" t="s">
        <v>179</v>
      </c>
      <c r="B2327" s="33" t="s">
        <v>1410</v>
      </c>
      <c r="C2327" s="33" t="s">
        <v>129</v>
      </c>
      <c r="D2327" s="33" t="s">
        <v>1120</v>
      </c>
      <c r="E2327" s="34" t="s">
        <v>561</v>
      </c>
      <c r="F2327" s="35">
        <f>14.4-14.4</f>
        <v>0</v>
      </c>
      <c r="G2327" s="35">
        <v>0</v>
      </c>
      <c r="H2327" s="35">
        <v>10.8</v>
      </c>
      <c r="I2327" s="63">
        <v>0</v>
      </c>
      <c r="J2327" s="63">
        <v>0</v>
      </c>
      <c r="K2327" s="35">
        <v>0</v>
      </c>
      <c r="L2327" s="35">
        <v>0</v>
      </c>
      <c r="M2327" s="35">
        <v>0</v>
      </c>
      <c r="N2327" s="78">
        <v>0</v>
      </c>
      <c r="O2327" s="22">
        <v>1</v>
      </c>
    </row>
    <row r="2328" spans="1:15" ht="31.5" x14ac:dyDescent="0.25">
      <c r="A2328" s="33" t="s">
        <v>179</v>
      </c>
      <c r="B2328" s="33" t="s">
        <v>1410</v>
      </c>
      <c r="C2328" s="33" t="s">
        <v>1122</v>
      </c>
      <c r="D2328" s="33"/>
      <c r="E2328" s="34" t="s">
        <v>1885</v>
      </c>
      <c r="F2328" s="35">
        <f>F2329</f>
        <v>0</v>
      </c>
      <c r="G2328" s="35">
        <f t="shared" ref="G2328" si="1186">G2329</f>
        <v>275.09199999999998</v>
      </c>
      <c r="H2328" s="35">
        <f t="shared" ref="H2328:M2328" si="1187">H2329</f>
        <v>189.88783999999998</v>
      </c>
      <c r="I2328" s="63">
        <f t="shared" si="1187"/>
        <v>275.09199999999998</v>
      </c>
      <c r="J2328" s="63">
        <f t="shared" si="1187"/>
        <v>189.88783999999998</v>
      </c>
      <c r="K2328" s="35">
        <f t="shared" si="1187"/>
        <v>0</v>
      </c>
      <c r="L2328" s="35">
        <f t="shared" si="1187"/>
        <v>0</v>
      </c>
      <c r="M2328" s="35">
        <f t="shared" si="1187"/>
        <v>275.06301000000002</v>
      </c>
      <c r="N2328" s="78">
        <f t="shared" si="1179"/>
        <v>99.989461707356099</v>
      </c>
    </row>
    <row r="2329" spans="1:15" ht="17.25" customHeight="1" x14ac:dyDescent="0.25">
      <c r="A2329" s="33" t="s">
        <v>179</v>
      </c>
      <c r="B2329" s="33" t="s">
        <v>1410</v>
      </c>
      <c r="C2329" s="33" t="s">
        <v>1123</v>
      </c>
      <c r="D2329" s="33"/>
      <c r="E2329" s="34" t="s">
        <v>1175</v>
      </c>
      <c r="F2329" s="35">
        <f>F2330+F2333</f>
        <v>0</v>
      </c>
      <c r="G2329" s="35">
        <f>G2330+G2333</f>
        <v>275.09199999999998</v>
      </c>
      <c r="H2329" s="35">
        <f t="shared" ref="H2329:M2329" si="1188">H2330+H2333</f>
        <v>189.88783999999998</v>
      </c>
      <c r="I2329" s="63">
        <f t="shared" si="1188"/>
        <v>275.09199999999998</v>
      </c>
      <c r="J2329" s="63">
        <f t="shared" si="1188"/>
        <v>189.88783999999998</v>
      </c>
      <c r="K2329" s="35">
        <f t="shared" si="1188"/>
        <v>0</v>
      </c>
      <c r="L2329" s="35">
        <f t="shared" si="1188"/>
        <v>0</v>
      </c>
      <c r="M2329" s="35">
        <f t="shared" si="1188"/>
        <v>275.06301000000002</v>
      </c>
      <c r="N2329" s="78">
        <f t="shared" si="1179"/>
        <v>99.989461707356099</v>
      </c>
    </row>
    <row r="2330" spans="1:15" ht="31.5" x14ac:dyDescent="0.25">
      <c r="A2330" s="33" t="s">
        <v>179</v>
      </c>
      <c r="B2330" s="33" t="s">
        <v>1410</v>
      </c>
      <c r="C2330" s="33" t="s">
        <v>250</v>
      </c>
      <c r="D2330" s="33"/>
      <c r="E2330" s="34" t="s">
        <v>1190</v>
      </c>
      <c r="F2330" s="35">
        <f>F2331</f>
        <v>0</v>
      </c>
      <c r="G2330" s="35">
        <f t="shared" ref="G2330:G2331" si="1189">G2331</f>
        <v>65.412999999999997</v>
      </c>
      <c r="H2330" s="35">
        <f t="shared" ref="H2330:M2331" si="1190">H2331</f>
        <v>47</v>
      </c>
      <c r="I2330" s="63">
        <f t="shared" si="1190"/>
        <v>65.412999999999997</v>
      </c>
      <c r="J2330" s="63">
        <f t="shared" si="1190"/>
        <v>47</v>
      </c>
      <c r="K2330" s="35">
        <f t="shared" si="1190"/>
        <v>0</v>
      </c>
      <c r="L2330" s="35">
        <f t="shared" si="1190"/>
        <v>0</v>
      </c>
      <c r="M2330" s="35">
        <f t="shared" si="1190"/>
        <v>65.412999999999997</v>
      </c>
      <c r="N2330" s="78">
        <f t="shared" si="1179"/>
        <v>100</v>
      </c>
    </row>
    <row r="2331" spans="1:15" ht="31.5" x14ac:dyDescent="0.25">
      <c r="A2331" s="33" t="s">
        <v>179</v>
      </c>
      <c r="B2331" s="33" t="s">
        <v>1410</v>
      </c>
      <c r="C2331" s="33" t="s">
        <v>250</v>
      </c>
      <c r="D2331" s="33" t="s">
        <v>1111</v>
      </c>
      <c r="E2331" s="34" t="s">
        <v>542</v>
      </c>
      <c r="F2331" s="35">
        <f>F2332</f>
        <v>0</v>
      </c>
      <c r="G2331" s="35">
        <f t="shared" si="1189"/>
        <v>65.412999999999997</v>
      </c>
      <c r="H2331" s="35">
        <f t="shared" si="1190"/>
        <v>47</v>
      </c>
      <c r="I2331" s="63">
        <f t="shared" si="1190"/>
        <v>65.412999999999997</v>
      </c>
      <c r="J2331" s="63">
        <f t="shared" si="1190"/>
        <v>47</v>
      </c>
      <c r="K2331" s="35">
        <f t="shared" si="1190"/>
        <v>0</v>
      </c>
      <c r="L2331" s="35">
        <f t="shared" si="1190"/>
        <v>0</v>
      </c>
      <c r="M2331" s="35">
        <f t="shared" si="1190"/>
        <v>65.412999999999997</v>
      </c>
      <c r="N2331" s="78">
        <f t="shared" si="1179"/>
        <v>100</v>
      </c>
    </row>
    <row r="2332" spans="1:15" ht="31.5" x14ac:dyDescent="0.25">
      <c r="A2332" s="33" t="s">
        <v>179</v>
      </c>
      <c r="B2332" s="33" t="s">
        <v>1410</v>
      </c>
      <c r="C2332" s="33" t="s">
        <v>250</v>
      </c>
      <c r="D2332" s="33" t="s">
        <v>1112</v>
      </c>
      <c r="E2332" s="34" t="s">
        <v>543</v>
      </c>
      <c r="F2332" s="35">
        <v>0</v>
      </c>
      <c r="G2332" s="35">
        <v>65.412999999999997</v>
      </c>
      <c r="H2332" s="35">
        <v>47</v>
      </c>
      <c r="I2332" s="63">
        <f>G2332</f>
        <v>65.412999999999997</v>
      </c>
      <c r="J2332" s="63">
        <f>H2332</f>
        <v>47</v>
      </c>
      <c r="K2332" s="35">
        <v>0</v>
      </c>
      <c r="L2332" s="35">
        <v>0</v>
      </c>
      <c r="M2332" s="35">
        <v>65.412999999999997</v>
      </c>
      <c r="N2332" s="78">
        <f t="shared" si="1179"/>
        <v>100</v>
      </c>
    </row>
    <row r="2333" spans="1:15" ht="47.25" x14ac:dyDescent="0.25">
      <c r="A2333" s="33" t="s">
        <v>179</v>
      </c>
      <c r="B2333" s="33" t="s">
        <v>1410</v>
      </c>
      <c r="C2333" s="33" t="s">
        <v>251</v>
      </c>
      <c r="D2333" s="33"/>
      <c r="E2333" s="34" t="s">
        <v>1191</v>
      </c>
      <c r="F2333" s="35">
        <f>F2334+F2336</f>
        <v>0</v>
      </c>
      <c r="G2333" s="35">
        <f>G2334+G2336</f>
        <v>209.679</v>
      </c>
      <c r="H2333" s="35">
        <f t="shared" ref="H2333:M2333" si="1191">H2334+H2336</f>
        <v>142.88783999999998</v>
      </c>
      <c r="I2333" s="63">
        <f t="shared" si="1191"/>
        <v>209.679</v>
      </c>
      <c r="J2333" s="63">
        <f t="shared" si="1191"/>
        <v>142.88783999999998</v>
      </c>
      <c r="K2333" s="35">
        <f t="shared" si="1191"/>
        <v>0</v>
      </c>
      <c r="L2333" s="35">
        <f t="shared" si="1191"/>
        <v>0</v>
      </c>
      <c r="M2333" s="35">
        <f t="shared" si="1191"/>
        <v>209.65001000000001</v>
      </c>
      <c r="N2333" s="78">
        <f t="shared" si="1179"/>
        <v>99.986174104225995</v>
      </c>
    </row>
    <row r="2334" spans="1:15" ht="78.75" x14ac:dyDescent="0.25">
      <c r="A2334" s="33" t="s">
        <v>179</v>
      </c>
      <c r="B2334" s="33" t="s">
        <v>1410</v>
      </c>
      <c r="C2334" s="33" t="s">
        <v>251</v>
      </c>
      <c r="D2334" s="33" t="s">
        <v>1118</v>
      </c>
      <c r="E2334" s="34" t="s">
        <v>539</v>
      </c>
      <c r="F2334" s="35">
        <f>F2335</f>
        <v>0</v>
      </c>
      <c r="G2334" s="35">
        <f t="shared" ref="G2334" si="1192">G2335</f>
        <v>125.06815</v>
      </c>
      <c r="H2334" s="35">
        <f t="shared" ref="H2334:M2334" si="1193">H2335</f>
        <v>81.08784</v>
      </c>
      <c r="I2334" s="63">
        <f t="shared" si="1193"/>
        <v>125.06815</v>
      </c>
      <c r="J2334" s="63">
        <f t="shared" si="1193"/>
        <v>81.08784</v>
      </c>
      <c r="K2334" s="35">
        <f t="shared" si="1193"/>
        <v>0</v>
      </c>
      <c r="L2334" s="35">
        <f t="shared" si="1193"/>
        <v>0</v>
      </c>
      <c r="M2334" s="35">
        <f t="shared" si="1193"/>
        <v>125.03916</v>
      </c>
      <c r="N2334" s="78">
        <f t="shared" si="1179"/>
        <v>99.976820637388485</v>
      </c>
    </row>
    <row r="2335" spans="1:15" ht="31.5" x14ac:dyDescent="0.25">
      <c r="A2335" s="33" t="s">
        <v>179</v>
      </c>
      <c r="B2335" s="33" t="s">
        <v>1410</v>
      </c>
      <c r="C2335" s="33" t="s">
        <v>251</v>
      </c>
      <c r="D2335" s="33" t="s">
        <v>1128</v>
      </c>
      <c r="E2335" s="34" t="s">
        <v>541</v>
      </c>
      <c r="F2335" s="35">
        <v>0</v>
      </c>
      <c r="G2335" s="35">
        <v>125.06815</v>
      </c>
      <c r="H2335" s="35">
        <v>81.08784</v>
      </c>
      <c r="I2335" s="63">
        <f>G2335</f>
        <v>125.06815</v>
      </c>
      <c r="J2335" s="63">
        <f>H2335</f>
        <v>81.08784</v>
      </c>
      <c r="K2335" s="35">
        <v>0</v>
      </c>
      <c r="L2335" s="35">
        <v>0</v>
      </c>
      <c r="M2335" s="35">
        <v>125.03916</v>
      </c>
      <c r="N2335" s="78">
        <f t="shared" si="1179"/>
        <v>99.976820637388485</v>
      </c>
    </row>
    <row r="2336" spans="1:15" ht="31.5" x14ac:dyDescent="0.25">
      <c r="A2336" s="33" t="s">
        <v>179</v>
      </c>
      <c r="B2336" s="33" t="s">
        <v>1410</v>
      </c>
      <c r="C2336" s="33" t="s">
        <v>251</v>
      </c>
      <c r="D2336" s="33" t="s">
        <v>1111</v>
      </c>
      <c r="E2336" s="34" t="s">
        <v>542</v>
      </c>
      <c r="F2336" s="35">
        <f>F2337</f>
        <v>0</v>
      </c>
      <c r="G2336" s="35">
        <f t="shared" ref="G2336" si="1194">G2337</f>
        <v>84.610849999999999</v>
      </c>
      <c r="H2336" s="35">
        <f t="shared" ref="H2336:M2336" si="1195">H2337</f>
        <v>61.8</v>
      </c>
      <c r="I2336" s="63">
        <f t="shared" si="1195"/>
        <v>84.610849999999999</v>
      </c>
      <c r="J2336" s="63">
        <f t="shared" si="1195"/>
        <v>61.8</v>
      </c>
      <c r="K2336" s="35">
        <f t="shared" si="1195"/>
        <v>0</v>
      </c>
      <c r="L2336" s="35">
        <f t="shared" si="1195"/>
        <v>0</v>
      </c>
      <c r="M2336" s="35">
        <f t="shared" si="1195"/>
        <v>84.610849999999999</v>
      </c>
      <c r="N2336" s="78">
        <f t="shared" si="1179"/>
        <v>100</v>
      </c>
    </row>
    <row r="2337" spans="1:14" ht="31.5" x14ac:dyDescent="0.25">
      <c r="A2337" s="33" t="s">
        <v>179</v>
      </c>
      <c r="B2337" s="33" t="s">
        <v>1410</v>
      </c>
      <c r="C2337" s="33" t="s">
        <v>251</v>
      </c>
      <c r="D2337" s="33" t="s">
        <v>1112</v>
      </c>
      <c r="E2337" s="34" t="s">
        <v>543</v>
      </c>
      <c r="F2337" s="35">
        <v>0</v>
      </c>
      <c r="G2337" s="35">
        <v>84.610849999999999</v>
      </c>
      <c r="H2337" s="35">
        <v>61.8</v>
      </c>
      <c r="I2337" s="63">
        <f>G2337</f>
        <v>84.610849999999999</v>
      </c>
      <c r="J2337" s="63">
        <f>H2337</f>
        <v>61.8</v>
      </c>
      <c r="K2337" s="35">
        <v>0</v>
      </c>
      <c r="L2337" s="35">
        <v>0</v>
      </c>
      <c r="M2337" s="35">
        <v>84.610849999999999</v>
      </c>
      <c r="N2337" s="78">
        <f t="shared" si="1179"/>
        <v>100</v>
      </c>
    </row>
    <row r="2338" spans="1:14" s="22" customFormat="1" ht="17.25" customHeight="1" x14ac:dyDescent="0.25">
      <c r="A2338" s="25" t="s">
        <v>179</v>
      </c>
      <c r="B2338" s="25" t="s">
        <v>1130</v>
      </c>
      <c r="C2338" s="25"/>
      <c r="D2338" s="25"/>
      <c r="E2338" s="26" t="s">
        <v>500</v>
      </c>
      <c r="F2338" s="27">
        <f>F2339+F2406</f>
        <v>337539.80099999998</v>
      </c>
      <c r="G2338" s="27">
        <f>G2339+G2406</f>
        <v>400273.60804999998</v>
      </c>
      <c r="H2338" s="27">
        <f t="shared" ref="H2338:M2338" si="1196">H2339+H2406</f>
        <v>265562.27503000008</v>
      </c>
      <c r="I2338" s="61">
        <f t="shared" si="1196"/>
        <v>120980.04426</v>
      </c>
      <c r="J2338" s="61">
        <f t="shared" si="1196"/>
        <v>103389.02701000001</v>
      </c>
      <c r="K2338" s="27">
        <f t="shared" si="1196"/>
        <v>0</v>
      </c>
      <c r="L2338" s="27">
        <f t="shared" si="1196"/>
        <v>0</v>
      </c>
      <c r="M2338" s="27">
        <f t="shared" si="1196"/>
        <v>397711.97960000008</v>
      </c>
      <c r="N2338" s="78">
        <f t="shared" si="1179"/>
        <v>99.36003063942205</v>
      </c>
    </row>
    <row r="2339" spans="1:14" s="32" customFormat="1" ht="16.5" customHeight="1" x14ac:dyDescent="0.25">
      <c r="A2339" s="29" t="s">
        <v>179</v>
      </c>
      <c r="B2339" s="29" t="s">
        <v>1411</v>
      </c>
      <c r="C2339" s="29"/>
      <c r="D2339" s="29"/>
      <c r="E2339" s="30" t="s">
        <v>520</v>
      </c>
      <c r="F2339" s="31">
        <f>F2340+F2357+F2362+F2385+F2398+F2371</f>
        <v>336871.20600000001</v>
      </c>
      <c r="G2339" s="31">
        <f t="shared" ref="G2339" si="1197">G2340+G2357+G2362+G2385+G2398+G2371</f>
        <v>399325.01305000001</v>
      </c>
      <c r="H2339" s="31">
        <f t="shared" ref="H2339:M2339" si="1198">H2340+H2357+H2362+H2385+H2398+H2371</f>
        <v>265242.93503000005</v>
      </c>
      <c r="I2339" s="62">
        <f t="shared" si="1198"/>
        <v>120980.04426</v>
      </c>
      <c r="J2339" s="62">
        <f t="shared" si="1198"/>
        <v>103389.02701000001</v>
      </c>
      <c r="K2339" s="31">
        <f t="shared" si="1198"/>
        <v>0</v>
      </c>
      <c r="L2339" s="31">
        <f t="shared" si="1198"/>
        <v>0</v>
      </c>
      <c r="M2339" s="31">
        <f t="shared" si="1198"/>
        <v>397058.41194000008</v>
      </c>
      <c r="N2339" s="79">
        <f t="shared" si="1179"/>
        <v>99.432391902353459</v>
      </c>
    </row>
    <row r="2340" spans="1:14" ht="31.5" x14ac:dyDescent="0.25">
      <c r="A2340" s="33" t="s">
        <v>179</v>
      </c>
      <c r="B2340" s="33" t="s">
        <v>1411</v>
      </c>
      <c r="C2340" s="33" t="s">
        <v>138</v>
      </c>
      <c r="D2340" s="33"/>
      <c r="E2340" s="34" t="s">
        <v>691</v>
      </c>
      <c r="F2340" s="35">
        <f t="shared" ref="F2340:M2340" si="1199">F2341</f>
        <v>316380.00400000002</v>
      </c>
      <c r="G2340" s="35">
        <f t="shared" si="1199"/>
        <v>315107.10164999997</v>
      </c>
      <c r="H2340" s="35">
        <f t="shared" si="1199"/>
        <v>193636.50293000002</v>
      </c>
      <c r="I2340" s="63">
        <f t="shared" si="1199"/>
        <v>80176.76556</v>
      </c>
      <c r="J2340" s="63">
        <f t="shared" si="1199"/>
        <v>66111.306200000006</v>
      </c>
      <c r="K2340" s="35">
        <f t="shared" si="1199"/>
        <v>0</v>
      </c>
      <c r="L2340" s="35">
        <f t="shared" si="1199"/>
        <v>0</v>
      </c>
      <c r="M2340" s="35">
        <f t="shared" si="1199"/>
        <v>314649.32365000003</v>
      </c>
      <c r="N2340" s="78">
        <f t="shared" si="1179"/>
        <v>99.854723045719112</v>
      </c>
    </row>
    <row r="2341" spans="1:14" ht="31.5" x14ac:dyDescent="0.25">
      <c r="A2341" s="33" t="s">
        <v>179</v>
      </c>
      <c r="B2341" s="33" t="s">
        <v>1411</v>
      </c>
      <c r="C2341" s="33" t="s">
        <v>139</v>
      </c>
      <c r="D2341" s="33"/>
      <c r="E2341" s="34" t="s">
        <v>692</v>
      </c>
      <c r="F2341" s="35">
        <f>F2342+F2353+F2349</f>
        <v>316380.00400000002</v>
      </c>
      <c r="G2341" s="35">
        <f>G2342+G2353+G2349</f>
        <v>315107.10164999997</v>
      </c>
      <c r="H2341" s="35">
        <f t="shared" ref="H2341:M2341" si="1200">H2342+H2353+H2349</f>
        <v>193636.50293000002</v>
      </c>
      <c r="I2341" s="63">
        <f t="shared" si="1200"/>
        <v>80176.76556</v>
      </c>
      <c r="J2341" s="63">
        <f t="shared" si="1200"/>
        <v>66111.306200000006</v>
      </c>
      <c r="K2341" s="35">
        <f t="shared" si="1200"/>
        <v>0</v>
      </c>
      <c r="L2341" s="35">
        <f t="shared" si="1200"/>
        <v>0</v>
      </c>
      <c r="M2341" s="35">
        <f t="shared" si="1200"/>
        <v>314649.32365000003</v>
      </c>
      <c r="N2341" s="78">
        <f t="shared" si="1179"/>
        <v>99.854723045719112</v>
      </c>
    </row>
    <row r="2342" spans="1:14" ht="47.25" x14ac:dyDescent="0.25">
      <c r="A2342" s="33" t="s">
        <v>179</v>
      </c>
      <c r="B2342" s="33" t="s">
        <v>1411</v>
      </c>
      <c r="C2342" s="33" t="s">
        <v>140</v>
      </c>
      <c r="D2342" s="33"/>
      <c r="E2342" s="34" t="s">
        <v>693</v>
      </c>
      <c r="F2342" s="35">
        <f>F2343+F2346</f>
        <v>235878.337</v>
      </c>
      <c r="G2342" s="35">
        <f>G2343+G2346</f>
        <v>234930.33609</v>
      </c>
      <c r="H2342" s="35">
        <f t="shared" ref="H2342:M2342" si="1201">H2343+H2346</f>
        <v>127525.19673000001</v>
      </c>
      <c r="I2342" s="63">
        <f t="shared" si="1201"/>
        <v>0</v>
      </c>
      <c r="J2342" s="63">
        <f t="shared" si="1201"/>
        <v>0</v>
      </c>
      <c r="K2342" s="35">
        <f t="shared" si="1201"/>
        <v>0</v>
      </c>
      <c r="L2342" s="35">
        <f t="shared" si="1201"/>
        <v>0</v>
      </c>
      <c r="M2342" s="35">
        <f t="shared" si="1201"/>
        <v>234472.55809000001</v>
      </c>
      <c r="N2342" s="78">
        <f t="shared" si="1179"/>
        <v>99.805143087257747</v>
      </c>
    </row>
    <row r="2343" spans="1:14" x14ac:dyDescent="0.25">
      <c r="A2343" s="33" t="s">
        <v>179</v>
      </c>
      <c r="B2343" s="33" t="s">
        <v>1411</v>
      </c>
      <c r="C2343" s="33" t="s">
        <v>132</v>
      </c>
      <c r="D2343" s="33"/>
      <c r="E2343" s="34" t="s">
        <v>694</v>
      </c>
      <c r="F2343" s="35">
        <f t="shared" ref="F2343:M2344" si="1202">F2344</f>
        <v>223361.59100000001</v>
      </c>
      <c r="G2343" s="35">
        <f t="shared" si="1202"/>
        <v>222413.59009000001</v>
      </c>
      <c r="H2343" s="35">
        <f t="shared" si="1202"/>
        <v>123341.44646000001</v>
      </c>
      <c r="I2343" s="63">
        <f t="shared" si="1202"/>
        <v>0</v>
      </c>
      <c r="J2343" s="63">
        <f t="shared" si="1202"/>
        <v>0</v>
      </c>
      <c r="K2343" s="35">
        <f t="shared" si="1202"/>
        <v>0</v>
      </c>
      <c r="L2343" s="35">
        <f t="shared" si="1202"/>
        <v>0</v>
      </c>
      <c r="M2343" s="35">
        <f t="shared" si="1202"/>
        <v>221957.24812</v>
      </c>
      <c r="N2343" s="78">
        <f t="shared" si="1179"/>
        <v>99.794822802952226</v>
      </c>
    </row>
    <row r="2344" spans="1:14" ht="31.5" x14ac:dyDescent="0.25">
      <c r="A2344" s="33" t="s">
        <v>179</v>
      </c>
      <c r="B2344" s="33" t="s">
        <v>1411</v>
      </c>
      <c r="C2344" s="33" t="s">
        <v>132</v>
      </c>
      <c r="D2344" s="33" t="s">
        <v>1111</v>
      </c>
      <c r="E2344" s="34" t="s">
        <v>542</v>
      </c>
      <c r="F2344" s="35">
        <f t="shared" si="1202"/>
        <v>223361.59100000001</v>
      </c>
      <c r="G2344" s="35">
        <f t="shared" si="1202"/>
        <v>222413.59009000001</v>
      </c>
      <c r="H2344" s="35">
        <f t="shared" si="1202"/>
        <v>123341.44646000001</v>
      </c>
      <c r="I2344" s="63">
        <f t="shared" si="1202"/>
        <v>0</v>
      </c>
      <c r="J2344" s="63">
        <f t="shared" si="1202"/>
        <v>0</v>
      </c>
      <c r="K2344" s="35">
        <f t="shared" si="1202"/>
        <v>0</v>
      </c>
      <c r="L2344" s="35">
        <f t="shared" si="1202"/>
        <v>0</v>
      </c>
      <c r="M2344" s="35">
        <f t="shared" si="1202"/>
        <v>221957.24812</v>
      </c>
      <c r="N2344" s="78">
        <f t="shared" si="1179"/>
        <v>99.794822802952226</v>
      </c>
    </row>
    <row r="2345" spans="1:14" ht="31.5" x14ac:dyDescent="0.25">
      <c r="A2345" s="33" t="s">
        <v>179</v>
      </c>
      <c r="B2345" s="33" t="s">
        <v>1411</v>
      </c>
      <c r="C2345" s="33" t="s">
        <v>132</v>
      </c>
      <c r="D2345" s="33" t="s">
        <v>1112</v>
      </c>
      <c r="E2345" s="34" t="s">
        <v>543</v>
      </c>
      <c r="F2345" s="35">
        <f>211210.665+2016.902-3186.721+15192.452-1395.207-476.5</f>
        <v>223361.59100000001</v>
      </c>
      <c r="G2345" s="35">
        <v>222413.59009000001</v>
      </c>
      <c r="H2345" s="35">
        <v>123341.44646000001</v>
      </c>
      <c r="I2345" s="63">
        <v>0</v>
      </c>
      <c r="J2345" s="63">
        <v>0</v>
      </c>
      <c r="K2345" s="35">
        <v>0</v>
      </c>
      <c r="L2345" s="35">
        <v>0</v>
      </c>
      <c r="M2345" s="35">
        <v>221957.24812</v>
      </c>
      <c r="N2345" s="78">
        <f t="shared" si="1179"/>
        <v>99.794822802952226</v>
      </c>
    </row>
    <row r="2346" spans="1:14" ht="31.5" x14ac:dyDescent="0.25">
      <c r="A2346" s="33" t="s">
        <v>179</v>
      </c>
      <c r="B2346" s="33" t="s">
        <v>1411</v>
      </c>
      <c r="C2346" s="33" t="s">
        <v>133</v>
      </c>
      <c r="D2346" s="33"/>
      <c r="E2346" s="34" t="s">
        <v>696</v>
      </c>
      <c r="F2346" s="35">
        <f t="shared" ref="F2346:M2347" si="1203">F2347</f>
        <v>12516.745999999999</v>
      </c>
      <c r="G2346" s="35">
        <f t="shared" si="1203"/>
        <v>12516.745999999999</v>
      </c>
      <c r="H2346" s="35">
        <f t="shared" si="1203"/>
        <v>4183.7502699999995</v>
      </c>
      <c r="I2346" s="63">
        <f t="shared" si="1203"/>
        <v>0</v>
      </c>
      <c r="J2346" s="63">
        <f t="shared" si="1203"/>
        <v>0</v>
      </c>
      <c r="K2346" s="35">
        <f t="shared" si="1203"/>
        <v>0</v>
      </c>
      <c r="L2346" s="35">
        <f t="shared" si="1203"/>
        <v>0</v>
      </c>
      <c r="M2346" s="35">
        <f t="shared" si="1203"/>
        <v>12515.30997</v>
      </c>
      <c r="N2346" s="78">
        <f t="shared" si="1179"/>
        <v>99.988527129974528</v>
      </c>
    </row>
    <row r="2347" spans="1:14" ht="31.5" x14ac:dyDescent="0.25">
      <c r="A2347" s="33" t="s">
        <v>179</v>
      </c>
      <c r="B2347" s="33" t="s">
        <v>1411</v>
      </c>
      <c r="C2347" s="33" t="s">
        <v>133</v>
      </c>
      <c r="D2347" s="33" t="s">
        <v>1111</v>
      </c>
      <c r="E2347" s="34" t="s">
        <v>542</v>
      </c>
      <c r="F2347" s="35">
        <f t="shared" si="1203"/>
        <v>12516.745999999999</v>
      </c>
      <c r="G2347" s="35">
        <f t="shared" si="1203"/>
        <v>12516.745999999999</v>
      </c>
      <c r="H2347" s="35">
        <f t="shared" si="1203"/>
        <v>4183.7502699999995</v>
      </c>
      <c r="I2347" s="63">
        <f t="shared" si="1203"/>
        <v>0</v>
      </c>
      <c r="J2347" s="63">
        <f t="shared" si="1203"/>
        <v>0</v>
      </c>
      <c r="K2347" s="35">
        <f t="shared" si="1203"/>
        <v>0</v>
      </c>
      <c r="L2347" s="35">
        <f t="shared" si="1203"/>
        <v>0</v>
      </c>
      <c r="M2347" s="35">
        <f t="shared" si="1203"/>
        <v>12515.30997</v>
      </c>
      <c r="N2347" s="78">
        <f t="shared" si="1179"/>
        <v>99.988527129974528</v>
      </c>
    </row>
    <row r="2348" spans="1:14" ht="31.5" x14ac:dyDescent="0.25">
      <c r="A2348" s="33" t="s">
        <v>179</v>
      </c>
      <c r="B2348" s="33" t="s">
        <v>1411</v>
      </c>
      <c r="C2348" s="33" t="s">
        <v>133</v>
      </c>
      <c r="D2348" s="33" t="s">
        <v>1112</v>
      </c>
      <c r="E2348" s="34" t="s">
        <v>543</v>
      </c>
      <c r="F2348" s="35">
        <f>4225.9+9690.846-1400</f>
        <v>12516.745999999999</v>
      </c>
      <c r="G2348" s="35">
        <v>12516.745999999999</v>
      </c>
      <c r="H2348" s="35">
        <v>4183.7502699999995</v>
      </c>
      <c r="I2348" s="63">
        <v>0</v>
      </c>
      <c r="J2348" s="63">
        <v>0</v>
      </c>
      <c r="K2348" s="35">
        <v>0</v>
      </c>
      <c r="L2348" s="35">
        <v>0</v>
      </c>
      <c r="M2348" s="35">
        <v>12515.30997</v>
      </c>
      <c r="N2348" s="78">
        <f t="shared" si="1179"/>
        <v>99.988527129974528</v>
      </c>
    </row>
    <row r="2349" spans="1:14" ht="94.5" x14ac:dyDescent="0.25">
      <c r="A2349" s="33" t="s">
        <v>179</v>
      </c>
      <c r="B2349" s="33" t="s">
        <v>1411</v>
      </c>
      <c r="C2349" s="33" t="s">
        <v>1431</v>
      </c>
      <c r="D2349" s="33"/>
      <c r="E2349" s="34" t="s">
        <v>1834</v>
      </c>
      <c r="F2349" s="35">
        <f>F2350</f>
        <v>80501.667000000001</v>
      </c>
      <c r="G2349" s="35">
        <f t="shared" ref="G2349:G2351" si="1204">G2350</f>
        <v>80176.76556</v>
      </c>
      <c r="H2349" s="35">
        <f t="shared" ref="H2349:M2351" si="1205">H2350</f>
        <v>66111.306200000006</v>
      </c>
      <c r="I2349" s="63">
        <f t="shared" si="1205"/>
        <v>80176.76556</v>
      </c>
      <c r="J2349" s="63">
        <f t="shared" si="1205"/>
        <v>66111.306200000006</v>
      </c>
      <c r="K2349" s="35">
        <f t="shared" si="1205"/>
        <v>0</v>
      </c>
      <c r="L2349" s="35">
        <f t="shared" si="1205"/>
        <v>0</v>
      </c>
      <c r="M2349" s="35">
        <f t="shared" si="1205"/>
        <v>80176.76556</v>
      </c>
      <c r="N2349" s="78">
        <f t="shared" si="1179"/>
        <v>100</v>
      </c>
    </row>
    <row r="2350" spans="1:14" ht="78.75" x14ac:dyDescent="0.25">
      <c r="A2350" s="33" t="s">
        <v>179</v>
      </c>
      <c r="B2350" s="33" t="s">
        <v>1411</v>
      </c>
      <c r="C2350" s="33" t="s">
        <v>1433</v>
      </c>
      <c r="D2350" s="33"/>
      <c r="E2350" s="34" t="s">
        <v>1835</v>
      </c>
      <c r="F2350" s="35">
        <f>F2351</f>
        <v>80501.667000000001</v>
      </c>
      <c r="G2350" s="35">
        <f t="shared" si="1204"/>
        <v>80176.76556</v>
      </c>
      <c r="H2350" s="35">
        <f t="shared" si="1205"/>
        <v>66111.306200000006</v>
      </c>
      <c r="I2350" s="63">
        <f t="shared" si="1205"/>
        <v>80176.76556</v>
      </c>
      <c r="J2350" s="63">
        <f t="shared" si="1205"/>
        <v>66111.306200000006</v>
      </c>
      <c r="K2350" s="35">
        <f t="shared" si="1205"/>
        <v>0</v>
      </c>
      <c r="L2350" s="35">
        <f t="shared" si="1205"/>
        <v>0</v>
      </c>
      <c r="M2350" s="35">
        <f t="shared" si="1205"/>
        <v>80176.76556</v>
      </c>
      <c r="N2350" s="78">
        <f t="shared" si="1179"/>
        <v>100</v>
      </c>
    </row>
    <row r="2351" spans="1:14" ht="31.5" x14ac:dyDescent="0.25">
      <c r="A2351" s="33" t="s">
        <v>179</v>
      </c>
      <c r="B2351" s="33" t="s">
        <v>1411</v>
      </c>
      <c r="C2351" s="33" t="s">
        <v>1433</v>
      </c>
      <c r="D2351" s="33" t="s">
        <v>1111</v>
      </c>
      <c r="E2351" s="34" t="s">
        <v>542</v>
      </c>
      <c r="F2351" s="35">
        <f>F2352</f>
        <v>80501.667000000001</v>
      </c>
      <c r="G2351" s="35">
        <f t="shared" si="1204"/>
        <v>80176.76556</v>
      </c>
      <c r="H2351" s="35">
        <f t="shared" si="1205"/>
        <v>66111.306200000006</v>
      </c>
      <c r="I2351" s="63">
        <f t="shared" si="1205"/>
        <v>80176.76556</v>
      </c>
      <c r="J2351" s="63">
        <f t="shared" si="1205"/>
        <v>66111.306200000006</v>
      </c>
      <c r="K2351" s="35">
        <f t="shared" si="1205"/>
        <v>0</v>
      </c>
      <c r="L2351" s="35">
        <f t="shared" si="1205"/>
        <v>0</v>
      </c>
      <c r="M2351" s="35">
        <f t="shared" si="1205"/>
        <v>80176.76556</v>
      </c>
      <c r="N2351" s="78">
        <f t="shared" si="1179"/>
        <v>100</v>
      </c>
    </row>
    <row r="2352" spans="1:14" ht="31.5" x14ac:dyDescent="0.25">
      <c r="A2352" s="33" t="s">
        <v>179</v>
      </c>
      <c r="B2352" s="33" t="s">
        <v>1411</v>
      </c>
      <c r="C2352" s="33" t="s">
        <v>1433</v>
      </c>
      <c r="D2352" s="33" t="s">
        <v>1112</v>
      </c>
      <c r="E2352" s="34" t="s">
        <v>543</v>
      </c>
      <c r="F2352" s="35">
        <v>80501.667000000001</v>
      </c>
      <c r="G2352" s="35">
        <v>80176.76556</v>
      </c>
      <c r="H2352" s="35">
        <v>66111.306200000006</v>
      </c>
      <c r="I2352" s="63">
        <f>G2352</f>
        <v>80176.76556</v>
      </c>
      <c r="J2352" s="63">
        <f>H2352</f>
        <v>66111.306200000006</v>
      </c>
      <c r="K2352" s="35">
        <v>0</v>
      </c>
      <c r="L2352" s="35">
        <v>0</v>
      </c>
      <c r="M2352" s="35">
        <v>80176.76556</v>
      </c>
      <c r="N2352" s="78">
        <f t="shared" si="1179"/>
        <v>100</v>
      </c>
    </row>
    <row r="2353" spans="1:15" ht="63" hidden="1" x14ac:dyDescent="0.25">
      <c r="A2353" s="33" t="s">
        <v>179</v>
      </c>
      <c r="B2353" s="33" t="s">
        <v>1411</v>
      </c>
      <c r="C2353" s="33" t="s">
        <v>1239</v>
      </c>
      <c r="D2353" s="33"/>
      <c r="E2353" s="34" t="s">
        <v>1275</v>
      </c>
      <c r="F2353" s="35">
        <f t="shared" ref="F2353:M2355" si="1206">F2354</f>
        <v>0</v>
      </c>
      <c r="G2353" s="35">
        <f t="shared" si="1206"/>
        <v>0</v>
      </c>
      <c r="H2353" s="35">
        <f t="shared" si="1206"/>
        <v>0</v>
      </c>
      <c r="I2353" s="63">
        <f t="shared" si="1206"/>
        <v>0</v>
      </c>
      <c r="J2353" s="63">
        <f t="shared" si="1206"/>
        <v>0</v>
      </c>
      <c r="K2353" s="35">
        <f t="shared" si="1206"/>
        <v>0</v>
      </c>
      <c r="L2353" s="35">
        <f t="shared" si="1206"/>
        <v>0</v>
      </c>
      <c r="M2353" s="35">
        <f t="shared" si="1206"/>
        <v>0</v>
      </c>
      <c r="N2353" s="78">
        <v>0</v>
      </c>
      <c r="O2353" s="22">
        <v>1</v>
      </c>
    </row>
    <row r="2354" spans="1:15" ht="63" hidden="1" x14ac:dyDescent="0.25">
      <c r="A2354" s="33" t="s">
        <v>179</v>
      </c>
      <c r="B2354" s="33" t="s">
        <v>1411</v>
      </c>
      <c r="C2354" s="33" t="s">
        <v>1436</v>
      </c>
      <c r="D2354" s="33"/>
      <c r="E2354" s="34" t="s">
        <v>698</v>
      </c>
      <c r="F2354" s="35">
        <f t="shared" ref="F2354:M2355" si="1207">F2355</f>
        <v>0</v>
      </c>
      <c r="G2354" s="35">
        <f t="shared" si="1206"/>
        <v>0</v>
      </c>
      <c r="H2354" s="35">
        <f t="shared" si="1207"/>
        <v>0</v>
      </c>
      <c r="I2354" s="63">
        <f t="shared" si="1207"/>
        <v>0</v>
      </c>
      <c r="J2354" s="63">
        <f t="shared" si="1207"/>
        <v>0</v>
      </c>
      <c r="K2354" s="35">
        <f t="shared" si="1207"/>
        <v>0</v>
      </c>
      <c r="L2354" s="35">
        <f t="shared" si="1207"/>
        <v>0</v>
      </c>
      <c r="M2354" s="35">
        <f t="shared" si="1207"/>
        <v>0</v>
      </c>
      <c r="N2354" s="78">
        <v>0</v>
      </c>
      <c r="O2354" s="22">
        <v>1</v>
      </c>
    </row>
    <row r="2355" spans="1:15" ht="31.5" hidden="1" x14ac:dyDescent="0.25">
      <c r="A2355" s="33" t="s">
        <v>179</v>
      </c>
      <c r="B2355" s="33" t="s">
        <v>1411</v>
      </c>
      <c r="C2355" s="33" t="s">
        <v>1436</v>
      </c>
      <c r="D2355" s="33" t="s">
        <v>1111</v>
      </c>
      <c r="E2355" s="34" t="s">
        <v>542</v>
      </c>
      <c r="F2355" s="35">
        <f t="shared" si="1207"/>
        <v>0</v>
      </c>
      <c r="G2355" s="35">
        <f t="shared" si="1206"/>
        <v>0</v>
      </c>
      <c r="H2355" s="35">
        <f t="shared" si="1207"/>
        <v>0</v>
      </c>
      <c r="I2355" s="63">
        <f t="shared" si="1207"/>
        <v>0</v>
      </c>
      <c r="J2355" s="63">
        <f t="shared" si="1207"/>
        <v>0</v>
      </c>
      <c r="K2355" s="35">
        <f t="shared" si="1207"/>
        <v>0</v>
      </c>
      <c r="L2355" s="35">
        <f t="shared" si="1207"/>
        <v>0</v>
      </c>
      <c r="M2355" s="35">
        <f t="shared" si="1207"/>
        <v>0</v>
      </c>
      <c r="N2355" s="78">
        <v>0</v>
      </c>
      <c r="O2355" s="22">
        <v>1</v>
      </c>
    </row>
    <row r="2356" spans="1:15" ht="31.5" hidden="1" x14ac:dyDescent="0.25">
      <c r="A2356" s="33" t="s">
        <v>179</v>
      </c>
      <c r="B2356" s="33" t="s">
        <v>1411</v>
      </c>
      <c r="C2356" s="33" t="s">
        <v>1436</v>
      </c>
      <c r="D2356" s="33" t="s">
        <v>1112</v>
      </c>
      <c r="E2356" s="34" t="s">
        <v>543</v>
      </c>
      <c r="F2356" s="35">
        <v>0</v>
      </c>
      <c r="G2356" s="35">
        <v>0</v>
      </c>
      <c r="H2356" s="35">
        <v>0</v>
      </c>
      <c r="I2356" s="63">
        <v>0</v>
      </c>
      <c r="J2356" s="63">
        <v>0</v>
      </c>
      <c r="K2356" s="35">
        <v>0</v>
      </c>
      <c r="L2356" s="35">
        <v>0</v>
      </c>
      <c r="M2356" s="35">
        <v>0</v>
      </c>
      <c r="N2356" s="78">
        <v>0</v>
      </c>
      <c r="O2356" s="22">
        <v>1</v>
      </c>
    </row>
    <row r="2357" spans="1:15" ht="31.5" x14ac:dyDescent="0.25">
      <c r="A2357" s="33" t="s">
        <v>179</v>
      </c>
      <c r="B2357" s="33" t="s">
        <v>1411</v>
      </c>
      <c r="C2357" s="33" t="s">
        <v>141</v>
      </c>
      <c r="D2357" s="33"/>
      <c r="E2357" s="34" t="s">
        <v>717</v>
      </c>
      <c r="F2357" s="35">
        <f t="shared" ref="F2357:M2360" si="1208">F2358</f>
        <v>5229.4129999999996</v>
      </c>
      <c r="G2357" s="35">
        <f t="shared" si="1208"/>
        <v>5229.4129999999996</v>
      </c>
      <c r="H2357" s="35">
        <f t="shared" si="1208"/>
        <v>3283.8083299999998</v>
      </c>
      <c r="I2357" s="63">
        <f t="shared" si="1208"/>
        <v>0</v>
      </c>
      <c r="J2357" s="63">
        <f t="shared" si="1208"/>
        <v>0</v>
      </c>
      <c r="K2357" s="35">
        <f t="shared" si="1208"/>
        <v>0</v>
      </c>
      <c r="L2357" s="35">
        <f t="shared" si="1208"/>
        <v>0</v>
      </c>
      <c r="M2357" s="35">
        <f t="shared" si="1208"/>
        <v>3709.5324599999999</v>
      </c>
      <c r="N2357" s="78">
        <f t="shared" si="1179"/>
        <v>70.935924548319278</v>
      </c>
    </row>
    <row r="2358" spans="1:15" ht="31.5" x14ac:dyDescent="0.25">
      <c r="A2358" s="33" t="s">
        <v>179</v>
      </c>
      <c r="B2358" s="33" t="s">
        <v>1411</v>
      </c>
      <c r="C2358" s="33" t="s">
        <v>142</v>
      </c>
      <c r="D2358" s="33"/>
      <c r="E2358" s="34" t="s">
        <v>718</v>
      </c>
      <c r="F2358" s="35">
        <f t="shared" si="1208"/>
        <v>5229.4129999999996</v>
      </c>
      <c r="G2358" s="35">
        <f t="shared" si="1208"/>
        <v>5229.4129999999996</v>
      </c>
      <c r="H2358" s="35">
        <f t="shared" si="1208"/>
        <v>3283.8083299999998</v>
      </c>
      <c r="I2358" s="63">
        <f t="shared" si="1208"/>
        <v>0</v>
      </c>
      <c r="J2358" s="63">
        <f t="shared" si="1208"/>
        <v>0</v>
      </c>
      <c r="K2358" s="35">
        <f t="shared" si="1208"/>
        <v>0</v>
      </c>
      <c r="L2358" s="35">
        <f t="shared" si="1208"/>
        <v>0</v>
      </c>
      <c r="M2358" s="35">
        <f t="shared" si="1208"/>
        <v>3709.5324599999999</v>
      </c>
      <c r="N2358" s="78">
        <f t="shared" si="1179"/>
        <v>70.935924548319278</v>
      </c>
    </row>
    <row r="2359" spans="1:15" ht="47.25" x14ac:dyDescent="0.25">
      <c r="A2359" s="33" t="s">
        <v>179</v>
      </c>
      <c r="B2359" s="33" t="s">
        <v>1411</v>
      </c>
      <c r="C2359" s="33" t="s">
        <v>134</v>
      </c>
      <c r="D2359" s="33"/>
      <c r="E2359" s="34" t="s">
        <v>731</v>
      </c>
      <c r="F2359" s="35">
        <f t="shared" si="1208"/>
        <v>5229.4129999999996</v>
      </c>
      <c r="G2359" s="35">
        <f t="shared" si="1208"/>
        <v>5229.4129999999996</v>
      </c>
      <c r="H2359" s="35">
        <f t="shared" si="1208"/>
        <v>3283.8083299999998</v>
      </c>
      <c r="I2359" s="63">
        <f t="shared" si="1208"/>
        <v>0</v>
      </c>
      <c r="J2359" s="63">
        <f t="shared" si="1208"/>
        <v>0</v>
      </c>
      <c r="K2359" s="35">
        <f t="shared" si="1208"/>
        <v>0</v>
      </c>
      <c r="L2359" s="35">
        <f t="shared" si="1208"/>
        <v>0</v>
      </c>
      <c r="M2359" s="35">
        <f t="shared" si="1208"/>
        <v>3709.5324599999999</v>
      </c>
      <c r="N2359" s="78">
        <f t="shared" si="1179"/>
        <v>70.935924548319278</v>
      </c>
    </row>
    <row r="2360" spans="1:15" ht="31.5" x14ac:dyDescent="0.25">
      <c r="A2360" s="33" t="s">
        <v>179</v>
      </c>
      <c r="B2360" s="33" t="s">
        <v>1411</v>
      </c>
      <c r="C2360" s="33" t="s">
        <v>134</v>
      </c>
      <c r="D2360" s="33" t="s">
        <v>1111</v>
      </c>
      <c r="E2360" s="34" t="s">
        <v>542</v>
      </c>
      <c r="F2360" s="35">
        <f t="shared" si="1208"/>
        <v>5229.4129999999996</v>
      </c>
      <c r="G2360" s="35">
        <f t="shared" si="1208"/>
        <v>5229.4129999999996</v>
      </c>
      <c r="H2360" s="35">
        <f t="shared" si="1208"/>
        <v>3283.8083299999998</v>
      </c>
      <c r="I2360" s="63">
        <f t="shared" si="1208"/>
        <v>0</v>
      </c>
      <c r="J2360" s="63">
        <f t="shared" si="1208"/>
        <v>0</v>
      </c>
      <c r="K2360" s="35">
        <f t="shared" si="1208"/>
        <v>0</v>
      </c>
      <c r="L2360" s="35">
        <f t="shared" si="1208"/>
        <v>0</v>
      </c>
      <c r="M2360" s="35">
        <f t="shared" si="1208"/>
        <v>3709.5324599999999</v>
      </c>
      <c r="N2360" s="78">
        <f t="shared" si="1179"/>
        <v>70.935924548319278</v>
      </c>
    </row>
    <row r="2361" spans="1:15" ht="31.5" x14ac:dyDescent="0.25">
      <c r="A2361" s="33" t="s">
        <v>179</v>
      </c>
      <c r="B2361" s="33" t="s">
        <v>1411</v>
      </c>
      <c r="C2361" s="33" t="s">
        <v>134</v>
      </c>
      <c r="D2361" s="33" t="s">
        <v>1112</v>
      </c>
      <c r="E2361" s="34" t="s">
        <v>543</v>
      </c>
      <c r="F2361" s="35">
        <f>4345.065+1389.463-325.115-180</f>
        <v>5229.4129999999996</v>
      </c>
      <c r="G2361" s="35">
        <v>5229.4129999999996</v>
      </c>
      <c r="H2361" s="35">
        <v>3283.8083299999998</v>
      </c>
      <c r="I2361" s="63">
        <v>0</v>
      </c>
      <c r="J2361" s="63">
        <v>0</v>
      </c>
      <c r="K2361" s="35">
        <v>0</v>
      </c>
      <c r="L2361" s="35">
        <v>0</v>
      </c>
      <c r="M2361" s="35">
        <v>3709.5324599999999</v>
      </c>
      <c r="N2361" s="78">
        <f t="shared" si="1179"/>
        <v>70.935924548319278</v>
      </c>
    </row>
    <row r="2362" spans="1:15" ht="63" x14ac:dyDescent="0.25">
      <c r="A2362" s="33" t="s">
        <v>179</v>
      </c>
      <c r="B2362" s="33" t="s">
        <v>1411</v>
      </c>
      <c r="C2362" s="33" t="s">
        <v>1132</v>
      </c>
      <c r="D2362" s="33"/>
      <c r="E2362" s="34" t="s">
        <v>1557</v>
      </c>
      <c r="F2362" s="35">
        <f t="shared" ref="F2362:M2369" si="1209">F2363</f>
        <v>2647.9</v>
      </c>
      <c r="G2362" s="35">
        <f t="shared" si="1209"/>
        <v>3529.8890000000001</v>
      </c>
      <c r="H2362" s="35">
        <f t="shared" si="1209"/>
        <v>2780.00369</v>
      </c>
      <c r="I2362" s="63">
        <f t="shared" si="1209"/>
        <v>0</v>
      </c>
      <c r="J2362" s="63">
        <f t="shared" si="1209"/>
        <v>0</v>
      </c>
      <c r="K2362" s="35">
        <f t="shared" si="1209"/>
        <v>0</v>
      </c>
      <c r="L2362" s="35">
        <f t="shared" si="1209"/>
        <v>0</v>
      </c>
      <c r="M2362" s="35">
        <f t="shared" si="1209"/>
        <v>3515.7042099999999</v>
      </c>
      <c r="N2362" s="78">
        <f t="shared" si="1179"/>
        <v>99.598151953220054</v>
      </c>
    </row>
    <row r="2363" spans="1:15" ht="47.25" x14ac:dyDescent="0.25">
      <c r="A2363" s="33" t="s">
        <v>179</v>
      </c>
      <c r="B2363" s="33" t="s">
        <v>1411</v>
      </c>
      <c r="C2363" s="33" t="s">
        <v>1133</v>
      </c>
      <c r="D2363" s="33"/>
      <c r="E2363" s="34" t="s">
        <v>741</v>
      </c>
      <c r="F2363" s="35">
        <f t="shared" si="1209"/>
        <v>2647.9</v>
      </c>
      <c r="G2363" s="35">
        <f t="shared" si="1209"/>
        <v>3529.8890000000001</v>
      </c>
      <c r="H2363" s="35">
        <f t="shared" si="1209"/>
        <v>2780.00369</v>
      </c>
      <c r="I2363" s="63">
        <f t="shared" si="1209"/>
        <v>0</v>
      </c>
      <c r="J2363" s="63">
        <f t="shared" si="1209"/>
        <v>0</v>
      </c>
      <c r="K2363" s="35">
        <f t="shared" si="1209"/>
        <v>0</v>
      </c>
      <c r="L2363" s="35">
        <f t="shared" si="1209"/>
        <v>0</v>
      </c>
      <c r="M2363" s="35">
        <f t="shared" si="1209"/>
        <v>3515.7042099999999</v>
      </c>
      <c r="N2363" s="78">
        <f t="shared" si="1179"/>
        <v>99.598151953220054</v>
      </c>
    </row>
    <row r="2364" spans="1:15" ht="63" x14ac:dyDescent="0.25">
      <c r="A2364" s="33" t="s">
        <v>179</v>
      </c>
      <c r="B2364" s="33" t="s">
        <v>1411</v>
      </c>
      <c r="C2364" s="33" t="s">
        <v>143</v>
      </c>
      <c r="D2364" s="33"/>
      <c r="E2364" s="34" t="s">
        <v>751</v>
      </c>
      <c r="F2364" s="35">
        <f>F2368</f>
        <v>2647.9</v>
      </c>
      <c r="G2364" s="35">
        <f>G2368+G2365</f>
        <v>3529.8890000000001</v>
      </c>
      <c r="H2364" s="35">
        <f t="shared" ref="H2364:M2364" si="1210">H2368+H2365</f>
        <v>2780.00369</v>
      </c>
      <c r="I2364" s="63">
        <f t="shared" si="1210"/>
        <v>0</v>
      </c>
      <c r="J2364" s="63">
        <f t="shared" si="1210"/>
        <v>0</v>
      </c>
      <c r="K2364" s="35">
        <f t="shared" si="1210"/>
        <v>0</v>
      </c>
      <c r="L2364" s="35">
        <f t="shared" si="1210"/>
        <v>0</v>
      </c>
      <c r="M2364" s="35">
        <f t="shared" si="1210"/>
        <v>3515.7042099999999</v>
      </c>
      <c r="N2364" s="78">
        <f t="shared" si="1179"/>
        <v>99.598151953220054</v>
      </c>
    </row>
    <row r="2365" spans="1:15" ht="31.5" x14ac:dyDescent="0.25">
      <c r="A2365" s="33" t="s">
        <v>179</v>
      </c>
      <c r="B2365" s="33" t="s">
        <v>1411</v>
      </c>
      <c r="C2365" s="33" t="s">
        <v>327</v>
      </c>
      <c r="D2365" s="33"/>
      <c r="E2365" s="34" t="s">
        <v>1379</v>
      </c>
      <c r="F2365" s="35">
        <v>0</v>
      </c>
      <c r="G2365" s="35">
        <f>G2366</f>
        <v>881.98900000000003</v>
      </c>
      <c r="H2365" s="35">
        <f t="shared" ref="H2365:M2366" si="1211">H2366</f>
        <v>774.51826000000005</v>
      </c>
      <c r="I2365" s="63">
        <f t="shared" si="1211"/>
        <v>0</v>
      </c>
      <c r="J2365" s="63">
        <f t="shared" si="1211"/>
        <v>0</v>
      </c>
      <c r="K2365" s="35">
        <f t="shared" si="1211"/>
        <v>0</v>
      </c>
      <c r="L2365" s="35">
        <f t="shared" si="1211"/>
        <v>0</v>
      </c>
      <c r="M2365" s="35">
        <f t="shared" si="1211"/>
        <v>881.98878999999999</v>
      </c>
      <c r="N2365" s="78">
        <f t="shared" si="1179"/>
        <v>99.99997619017924</v>
      </c>
    </row>
    <row r="2366" spans="1:15" ht="31.5" x14ac:dyDescent="0.25">
      <c r="A2366" s="33" t="s">
        <v>179</v>
      </c>
      <c r="B2366" s="33" t="s">
        <v>1411</v>
      </c>
      <c r="C2366" s="33" t="s">
        <v>327</v>
      </c>
      <c r="D2366" s="33" t="s">
        <v>1111</v>
      </c>
      <c r="E2366" s="34" t="s">
        <v>542</v>
      </c>
      <c r="F2366" s="35">
        <v>0</v>
      </c>
      <c r="G2366" s="35">
        <f>G2367</f>
        <v>881.98900000000003</v>
      </c>
      <c r="H2366" s="35">
        <f t="shared" si="1211"/>
        <v>774.51826000000005</v>
      </c>
      <c r="I2366" s="63">
        <f t="shared" si="1211"/>
        <v>0</v>
      </c>
      <c r="J2366" s="63">
        <f t="shared" si="1211"/>
        <v>0</v>
      </c>
      <c r="K2366" s="35">
        <f t="shared" si="1211"/>
        <v>0</v>
      </c>
      <c r="L2366" s="35">
        <f t="shared" si="1211"/>
        <v>0</v>
      </c>
      <c r="M2366" s="35">
        <f t="shared" si="1211"/>
        <v>881.98878999999999</v>
      </c>
      <c r="N2366" s="78">
        <f t="shared" si="1179"/>
        <v>99.99997619017924</v>
      </c>
    </row>
    <row r="2367" spans="1:15" ht="31.5" x14ac:dyDescent="0.25">
      <c r="A2367" s="33" t="s">
        <v>179</v>
      </c>
      <c r="B2367" s="33" t="s">
        <v>1411</v>
      </c>
      <c r="C2367" s="33" t="s">
        <v>327</v>
      </c>
      <c r="D2367" s="33" t="s">
        <v>1112</v>
      </c>
      <c r="E2367" s="34" t="s">
        <v>543</v>
      </c>
      <c r="F2367" s="35">
        <v>0</v>
      </c>
      <c r="G2367" s="35">
        <v>881.98900000000003</v>
      </c>
      <c r="H2367" s="35">
        <v>774.51826000000005</v>
      </c>
      <c r="I2367" s="63">
        <v>0</v>
      </c>
      <c r="J2367" s="63">
        <v>0</v>
      </c>
      <c r="K2367" s="35">
        <v>0</v>
      </c>
      <c r="L2367" s="35">
        <v>0</v>
      </c>
      <c r="M2367" s="35">
        <v>881.98878999999999</v>
      </c>
      <c r="N2367" s="78">
        <f t="shared" si="1179"/>
        <v>99.99997619017924</v>
      </c>
    </row>
    <row r="2368" spans="1:15" x14ac:dyDescent="0.25">
      <c r="A2368" s="33" t="s">
        <v>179</v>
      </c>
      <c r="B2368" s="33" t="s">
        <v>1411</v>
      </c>
      <c r="C2368" s="33" t="s">
        <v>135</v>
      </c>
      <c r="D2368" s="33"/>
      <c r="E2368" s="34" t="s">
        <v>752</v>
      </c>
      <c r="F2368" s="35">
        <f t="shared" si="1209"/>
        <v>2647.9</v>
      </c>
      <c r="G2368" s="35">
        <f t="shared" si="1209"/>
        <v>2647.9</v>
      </c>
      <c r="H2368" s="35">
        <f t="shared" si="1209"/>
        <v>2005.48543</v>
      </c>
      <c r="I2368" s="63">
        <f t="shared" si="1209"/>
        <v>0</v>
      </c>
      <c r="J2368" s="63">
        <f t="shared" si="1209"/>
        <v>0</v>
      </c>
      <c r="K2368" s="35">
        <f t="shared" si="1209"/>
        <v>0</v>
      </c>
      <c r="L2368" s="35">
        <f t="shared" si="1209"/>
        <v>0</v>
      </c>
      <c r="M2368" s="35">
        <f t="shared" si="1209"/>
        <v>2633.71542</v>
      </c>
      <c r="N2368" s="78">
        <f t="shared" si="1179"/>
        <v>99.464308319800594</v>
      </c>
    </row>
    <row r="2369" spans="1:14" ht="31.5" x14ac:dyDescent="0.25">
      <c r="A2369" s="33" t="s">
        <v>179</v>
      </c>
      <c r="B2369" s="33" t="s">
        <v>1411</v>
      </c>
      <c r="C2369" s="33" t="s">
        <v>135</v>
      </c>
      <c r="D2369" s="33" t="s">
        <v>1111</v>
      </c>
      <c r="E2369" s="34" t="s">
        <v>542</v>
      </c>
      <c r="F2369" s="35">
        <f t="shared" si="1209"/>
        <v>2647.9</v>
      </c>
      <c r="G2369" s="35">
        <f t="shared" si="1209"/>
        <v>2647.9</v>
      </c>
      <c r="H2369" s="35">
        <f t="shared" si="1209"/>
        <v>2005.48543</v>
      </c>
      <c r="I2369" s="63">
        <f t="shared" si="1209"/>
        <v>0</v>
      </c>
      <c r="J2369" s="63">
        <f t="shared" si="1209"/>
        <v>0</v>
      </c>
      <c r="K2369" s="35">
        <f t="shared" si="1209"/>
        <v>0</v>
      </c>
      <c r="L2369" s="35">
        <f t="shared" si="1209"/>
        <v>0</v>
      </c>
      <c r="M2369" s="35">
        <f t="shared" si="1209"/>
        <v>2633.71542</v>
      </c>
      <c r="N2369" s="78">
        <f t="shared" si="1179"/>
        <v>99.464308319800594</v>
      </c>
    </row>
    <row r="2370" spans="1:14" ht="31.5" x14ac:dyDescent="0.25">
      <c r="A2370" s="33" t="s">
        <v>179</v>
      </c>
      <c r="B2370" s="33" t="s">
        <v>1411</v>
      </c>
      <c r="C2370" s="33" t="s">
        <v>135</v>
      </c>
      <c r="D2370" s="33" t="s">
        <v>1112</v>
      </c>
      <c r="E2370" s="34" t="s">
        <v>543</v>
      </c>
      <c r="F2370" s="35">
        <v>2647.9</v>
      </c>
      <c r="G2370" s="35">
        <v>2647.9</v>
      </c>
      <c r="H2370" s="35">
        <v>2005.48543</v>
      </c>
      <c r="I2370" s="63">
        <v>0</v>
      </c>
      <c r="J2370" s="63">
        <v>0</v>
      </c>
      <c r="K2370" s="35">
        <v>0</v>
      </c>
      <c r="L2370" s="35">
        <v>0</v>
      </c>
      <c r="M2370" s="35">
        <v>2633.71542</v>
      </c>
      <c r="N2370" s="78">
        <f t="shared" si="1179"/>
        <v>99.464308319800594</v>
      </c>
    </row>
    <row r="2371" spans="1:14" ht="31.5" x14ac:dyDescent="0.25">
      <c r="A2371" s="33" t="s">
        <v>179</v>
      </c>
      <c r="B2371" s="33" t="s">
        <v>1411</v>
      </c>
      <c r="C2371" s="33" t="s">
        <v>164</v>
      </c>
      <c r="D2371" s="33"/>
      <c r="E2371" s="34" t="s">
        <v>1623</v>
      </c>
      <c r="F2371" s="35">
        <f>F2372</f>
        <v>0</v>
      </c>
      <c r="G2371" s="35">
        <f t="shared" ref="G2371:G2379" si="1212">G2372</f>
        <v>51004.098399999995</v>
      </c>
      <c r="H2371" s="35">
        <f t="shared" ref="H2371:M2371" si="1213">H2372</f>
        <v>46597.151019999998</v>
      </c>
      <c r="I2371" s="63">
        <f t="shared" si="1213"/>
        <v>40803.278699999995</v>
      </c>
      <c r="J2371" s="63">
        <f t="shared" si="1213"/>
        <v>37277.720809999999</v>
      </c>
      <c r="K2371" s="35">
        <f t="shared" si="1213"/>
        <v>0</v>
      </c>
      <c r="L2371" s="35">
        <f t="shared" si="1213"/>
        <v>0</v>
      </c>
      <c r="M2371" s="35">
        <f t="shared" si="1213"/>
        <v>51004.098399999995</v>
      </c>
      <c r="N2371" s="78">
        <f t="shared" si="1179"/>
        <v>100</v>
      </c>
    </row>
    <row r="2372" spans="1:14" ht="47.25" x14ac:dyDescent="0.25">
      <c r="A2372" s="33" t="s">
        <v>179</v>
      </c>
      <c r="B2372" s="33" t="s">
        <v>1411</v>
      </c>
      <c r="C2372" s="33" t="s">
        <v>165</v>
      </c>
      <c r="D2372" s="33"/>
      <c r="E2372" s="34" t="s">
        <v>1624</v>
      </c>
      <c r="F2372" s="35">
        <f>F2379</f>
        <v>0</v>
      </c>
      <c r="G2372" s="35">
        <f>G2379+G2373</f>
        <v>51004.098399999995</v>
      </c>
      <c r="H2372" s="35">
        <f t="shared" ref="H2372:M2372" si="1214">H2379+H2373</f>
        <v>46597.151019999998</v>
      </c>
      <c r="I2372" s="63">
        <f t="shared" si="1214"/>
        <v>40803.278699999995</v>
      </c>
      <c r="J2372" s="63">
        <f t="shared" si="1214"/>
        <v>37277.720809999999</v>
      </c>
      <c r="K2372" s="35">
        <f t="shared" si="1214"/>
        <v>0</v>
      </c>
      <c r="L2372" s="35">
        <f t="shared" si="1214"/>
        <v>0</v>
      </c>
      <c r="M2372" s="35">
        <f t="shared" si="1214"/>
        <v>51004.098399999995</v>
      </c>
      <c r="N2372" s="78">
        <f t="shared" si="1179"/>
        <v>100</v>
      </c>
    </row>
    <row r="2373" spans="1:14" ht="31.5" x14ac:dyDescent="0.25">
      <c r="A2373" s="33" t="s">
        <v>179</v>
      </c>
      <c r="B2373" s="33" t="s">
        <v>1411</v>
      </c>
      <c r="C2373" s="33" t="s">
        <v>166</v>
      </c>
      <c r="D2373" s="33"/>
      <c r="E2373" s="34" t="s">
        <v>760</v>
      </c>
      <c r="F2373" s="35"/>
      <c r="G2373" s="35">
        <f>G2374</f>
        <v>4406.9473799999996</v>
      </c>
      <c r="H2373" s="35">
        <f t="shared" ref="H2373:M2373" si="1215">H2374</f>
        <v>0</v>
      </c>
      <c r="I2373" s="63">
        <f t="shared" si="1215"/>
        <v>3525.55789</v>
      </c>
      <c r="J2373" s="63">
        <f t="shared" si="1215"/>
        <v>0</v>
      </c>
      <c r="K2373" s="35">
        <f t="shared" si="1215"/>
        <v>0</v>
      </c>
      <c r="L2373" s="35">
        <f t="shared" si="1215"/>
        <v>0</v>
      </c>
      <c r="M2373" s="35">
        <f t="shared" si="1215"/>
        <v>4406.9473799999996</v>
      </c>
      <c r="N2373" s="78">
        <f t="shared" si="1179"/>
        <v>100</v>
      </c>
    </row>
    <row r="2374" spans="1:14" ht="47.25" x14ac:dyDescent="0.25">
      <c r="A2374" s="33" t="s">
        <v>179</v>
      </c>
      <c r="B2374" s="33" t="s">
        <v>1411</v>
      </c>
      <c r="C2374" s="33" t="s">
        <v>1804</v>
      </c>
      <c r="D2374" s="33"/>
      <c r="E2374" s="34" t="s">
        <v>1443</v>
      </c>
      <c r="F2374" s="35"/>
      <c r="G2374" s="35">
        <f>G2375+G2377</f>
        <v>4406.9473799999996</v>
      </c>
      <c r="H2374" s="35">
        <f t="shared" ref="H2374:M2374" si="1216">H2375+H2377</f>
        <v>0</v>
      </c>
      <c r="I2374" s="63">
        <f t="shared" si="1216"/>
        <v>3525.55789</v>
      </c>
      <c r="J2374" s="63">
        <f t="shared" si="1216"/>
        <v>0</v>
      </c>
      <c r="K2374" s="35">
        <f t="shared" si="1216"/>
        <v>0</v>
      </c>
      <c r="L2374" s="35">
        <f t="shared" si="1216"/>
        <v>0</v>
      </c>
      <c r="M2374" s="35">
        <f t="shared" si="1216"/>
        <v>4406.9473799999996</v>
      </c>
      <c r="N2374" s="78">
        <f t="shared" si="1179"/>
        <v>100</v>
      </c>
    </row>
    <row r="2375" spans="1:14" ht="31.5" x14ac:dyDescent="0.25">
      <c r="A2375" s="33" t="s">
        <v>179</v>
      </c>
      <c r="B2375" s="33" t="s">
        <v>1411</v>
      </c>
      <c r="C2375" s="33" t="s">
        <v>1804</v>
      </c>
      <c r="D2375" s="33" t="s">
        <v>18</v>
      </c>
      <c r="E2375" s="34" t="s">
        <v>552</v>
      </c>
      <c r="F2375" s="35"/>
      <c r="G2375" s="35">
        <f>G2376</f>
        <v>2584.5920299999998</v>
      </c>
      <c r="H2375" s="35">
        <f t="shared" ref="H2375:M2375" si="1217">H2376</f>
        <v>0</v>
      </c>
      <c r="I2375" s="63">
        <f t="shared" si="1217"/>
        <v>2067.6736099999998</v>
      </c>
      <c r="J2375" s="63">
        <f t="shared" si="1217"/>
        <v>0</v>
      </c>
      <c r="K2375" s="35">
        <f t="shared" si="1217"/>
        <v>0</v>
      </c>
      <c r="L2375" s="35">
        <f t="shared" si="1217"/>
        <v>0</v>
      </c>
      <c r="M2375" s="35">
        <f t="shared" si="1217"/>
        <v>2584.5920299999998</v>
      </c>
      <c r="N2375" s="78">
        <f t="shared" si="1179"/>
        <v>100</v>
      </c>
    </row>
    <row r="2376" spans="1:14" ht="47.25" x14ac:dyDescent="0.25">
      <c r="A2376" s="33" t="s">
        <v>179</v>
      </c>
      <c r="B2376" s="33" t="s">
        <v>1411</v>
      </c>
      <c r="C2376" s="33" t="s">
        <v>1804</v>
      </c>
      <c r="D2376" s="33" t="s">
        <v>14</v>
      </c>
      <c r="E2376" s="34" t="s">
        <v>555</v>
      </c>
      <c r="F2376" s="35"/>
      <c r="G2376" s="35">
        <v>2584.5920299999998</v>
      </c>
      <c r="H2376" s="35">
        <v>0</v>
      </c>
      <c r="I2376" s="63">
        <v>2067.6736099999998</v>
      </c>
      <c r="J2376" s="63">
        <v>0</v>
      </c>
      <c r="K2376" s="35">
        <v>0</v>
      </c>
      <c r="L2376" s="35">
        <v>0</v>
      </c>
      <c r="M2376" s="35">
        <v>2584.5920299999998</v>
      </c>
      <c r="N2376" s="78">
        <f t="shared" si="1179"/>
        <v>100</v>
      </c>
    </row>
    <row r="2377" spans="1:14" x14ac:dyDescent="0.25">
      <c r="A2377" s="33" t="s">
        <v>179</v>
      </c>
      <c r="B2377" s="33" t="s">
        <v>1411</v>
      </c>
      <c r="C2377" s="33" t="s">
        <v>1804</v>
      </c>
      <c r="D2377" s="33" t="s">
        <v>1113</v>
      </c>
      <c r="E2377" s="34" t="s">
        <v>558</v>
      </c>
      <c r="F2377" s="35"/>
      <c r="G2377" s="35">
        <f>G2378</f>
        <v>1822.35535</v>
      </c>
      <c r="H2377" s="35">
        <f t="shared" ref="H2377:M2377" si="1218">H2378</f>
        <v>0</v>
      </c>
      <c r="I2377" s="63">
        <f t="shared" si="1218"/>
        <v>1457.88428</v>
      </c>
      <c r="J2377" s="63">
        <f t="shared" si="1218"/>
        <v>0</v>
      </c>
      <c r="K2377" s="35">
        <f t="shared" si="1218"/>
        <v>0</v>
      </c>
      <c r="L2377" s="35">
        <f t="shared" si="1218"/>
        <v>0</v>
      </c>
      <c r="M2377" s="35">
        <f t="shared" si="1218"/>
        <v>1822.35535</v>
      </c>
      <c r="N2377" s="78">
        <f t="shared" si="1179"/>
        <v>100</v>
      </c>
    </row>
    <row r="2378" spans="1:14" ht="63" x14ac:dyDescent="0.25">
      <c r="A2378" s="33" t="s">
        <v>179</v>
      </c>
      <c r="B2378" s="33" t="s">
        <v>1411</v>
      </c>
      <c r="C2378" s="33" t="s">
        <v>1804</v>
      </c>
      <c r="D2378" s="33" t="s">
        <v>137</v>
      </c>
      <c r="E2378" s="34" t="s">
        <v>559</v>
      </c>
      <c r="F2378" s="35"/>
      <c r="G2378" s="35">
        <v>1822.35535</v>
      </c>
      <c r="H2378" s="35">
        <v>0</v>
      </c>
      <c r="I2378" s="63">
        <v>1457.88428</v>
      </c>
      <c r="J2378" s="63">
        <v>0</v>
      </c>
      <c r="K2378" s="35">
        <v>0</v>
      </c>
      <c r="L2378" s="35">
        <v>0</v>
      </c>
      <c r="M2378" s="35">
        <v>1822.35535</v>
      </c>
      <c r="N2378" s="78">
        <f t="shared" ref="N2378:N2441" si="1219">M2378/G2378*100</f>
        <v>100</v>
      </c>
    </row>
    <row r="2379" spans="1:14" ht="31.5" x14ac:dyDescent="0.25">
      <c r="A2379" s="33" t="s">
        <v>179</v>
      </c>
      <c r="B2379" s="33" t="s">
        <v>1411</v>
      </c>
      <c r="C2379" s="33" t="s">
        <v>1437</v>
      </c>
      <c r="D2379" s="33"/>
      <c r="E2379" s="34" t="s">
        <v>1438</v>
      </c>
      <c r="F2379" s="35">
        <v>0</v>
      </c>
      <c r="G2379" s="35">
        <f t="shared" si="1212"/>
        <v>46597.151019999998</v>
      </c>
      <c r="H2379" s="35">
        <f t="shared" ref="H2379:M2379" si="1220">H2380</f>
        <v>46597.151019999998</v>
      </c>
      <c r="I2379" s="63">
        <f t="shared" si="1220"/>
        <v>37277.720809999999</v>
      </c>
      <c r="J2379" s="63">
        <f t="shared" si="1220"/>
        <v>37277.720809999999</v>
      </c>
      <c r="K2379" s="35">
        <f t="shared" si="1220"/>
        <v>0</v>
      </c>
      <c r="L2379" s="35">
        <f t="shared" si="1220"/>
        <v>0</v>
      </c>
      <c r="M2379" s="35">
        <f t="shared" si="1220"/>
        <v>46597.151019999998</v>
      </c>
      <c r="N2379" s="78">
        <f t="shared" si="1219"/>
        <v>100</v>
      </c>
    </row>
    <row r="2380" spans="1:14" ht="31.5" x14ac:dyDescent="0.25">
      <c r="A2380" s="33" t="s">
        <v>179</v>
      </c>
      <c r="B2380" s="33" t="s">
        <v>1411</v>
      </c>
      <c r="C2380" s="33" t="s">
        <v>1775</v>
      </c>
      <c r="D2380" s="33"/>
      <c r="E2380" s="34" t="s">
        <v>1776</v>
      </c>
      <c r="F2380" s="35">
        <v>0</v>
      </c>
      <c r="G2380" s="35">
        <f>G2383+G2381</f>
        <v>46597.151019999998</v>
      </c>
      <c r="H2380" s="35">
        <f t="shared" ref="H2380:M2380" si="1221">H2383+H2381</f>
        <v>46597.151019999998</v>
      </c>
      <c r="I2380" s="63">
        <f t="shared" si="1221"/>
        <v>37277.720809999999</v>
      </c>
      <c r="J2380" s="63">
        <f t="shared" si="1221"/>
        <v>37277.720809999999</v>
      </c>
      <c r="K2380" s="35">
        <f t="shared" si="1221"/>
        <v>0</v>
      </c>
      <c r="L2380" s="35">
        <f t="shared" si="1221"/>
        <v>0</v>
      </c>
      <c r="M2380" s="35">
        <f t="shared" si="1221"/>
        <v>46597.151019999998</v>
      </c>
      <c r="N2380" s="78">
        <f t="shared" si="1219"/>
        <v>100</v>
      </c>
    </row>
    <row r="2381" spans="1:14" ht="31.5" x14ac:dyDescent="0.25">
      <c r="A2381" s="33" t="s">
        <v>179</v>
      </c>
      <c r="B2381" s="33" t="s">
        <v>1411</v>
      </c>
      <c r="C2381" s="33" t="s">
        <v>1775</v>
      </c>
      <c r="D2381" s="33" t="s">
        <v>18</v>
      </c>
      <c r="E2381" s="34" t="s">
        <v>552</v>
      </c>
      <c r="F2381" s="35">
        <v>0</v>
      </c>
      <c r="G2381" s="35">
        <f>G2382</f>
        <v>23046.534489999998</v>
      </c>
      <c r="H2381" s="35">
        <f t="shared" ref="H2381:M2381" si="1222">H2382</f>
        <v>23046.534489999998</v>
      </c>
      <c r="I2381" s="63">
        <f t="shared" si="1222"/>
        <v>18437.227579999999</v>
      </c>
      <c r="J2381" s="63">
        <f t="shared" si="1222"/>
        <v>18437.227579999999</v>
      </c>
      <c r="K2381" s="35">
        <f t="shared" si="1222"/>
        <v>0</v>
      </c>
      <c r="L2381" s="35">
        <f t="shared" si="1222"/>
        <v>0</v>
      </c>
      <c r="M2381" s="35">
        <f t="shared" si="1222"/>
        <v>23046.534489999998</v>
      </c>
      <c r="N2381" s="78">
        <f t="shared" si="1219"/>
        <v>100</v>
      </c>
    </row>
    <row r="2382" spans="1:14" ht="47.25" x14ac:dyDescent="0.25">
      <c r="A2382" s="33" t="s">
        <v>179</v>
      </c>
      <c r="B2382" s="33" t="s">
        <v>1411</v>
      </c>
      <c r="C2382" s="33" t="s">
        <v>1775</v>
      </c>
      <c r="D2382" s="33" t="s">
        <v>14</v>
      </c>
      <c r="E2382" s="34" t="s">
        <v>555</v>
      </c>
      <c r="F2382" s="35">
        <v>0</v>
      </c>
      <c r="G2382" s="35">
        <v>23046.534489999998</v>
      </c>
      <c r="H2382" s="35">
        <f>4609.30691+18437.22758</f>
        <v>23046.534489999998</v>
      </c>
      <c r="I2382" s="63">
        <v>18437.227579999999</v>
      </c>
      <c r="J2382" s="63">
        <v>18437.227579999999</v>
      </c>
      <c r="K2382" s="35">
        <v>0</v>
      </c>
      <c r="L2382" s="35">
        <v>0</v>
      </c>
      <c r="M2382" s="35">
        <v>23046.534489999998</v>
      </c>
      <c r="N2382" s="78">
        <f t="shared" si="1219"/>
        <v>100</v>
      </c>
    </row>
    <row r="2383" spans="1:14" x14ac:dyDescent="0.25">
      <c r="A2383" s="33" t="s">
        <v>179</v>
      </c>
      <c r="B2383" s="33" t="s">
        <v>1411</v>
      </c>
      <c r="C2383" s="33" t="s">
        <v>1775</v>
      </c>
      <c r="D2383" s="33" t="s">
        <v>1113</v>
      </c>
      <c r="E2383" s="34" t="s">
        <v>558</v>
      </c>
      <c r="F2383" s="35">
        <v>0</v>
      </c>
      <c r="G2383" s="35">
        <f t="shared" ref="G2383" si="1223">G2384</f>
        <v>23550.616529999999</v>
      </c>
      <c r="H2383" s="35">
        <f t="shared" ref="H2383:M2383" si="1224">H2384</f>
        <v>23550.616529999999</v>
      </c>
      <c r="I2383" s="63">
        <f t="shared" si="1224"/>
        <v>18840.49323</v>
      </c>
      <c r="J2383" s="63">
        <f t="shared" si="1224"/>
        <v>18840.49323</v>
      </c>
      <c r="K2383" s="35">
        <f t="shared" si="1224"/>
        <v>0</v>
      </c>
      <c r="L2383" s="35">
        <f t="shared" si="1224"/>
        <v>0</v>
      </c>
      <c r="M2383" s="35">
        <f t="shared" si="1224"/>
        <v>23550.616529999999</v>
      </c>
      <c r="N2383" s="78">
        <f t="shared" si="1219"/>
        <v>100</v>
      </c>
    </row>
    <row r="2384" spans="1:14" ht="63" x14ac:dyDescent="0.25">
      <c r="A2384" s="33" t="s">
        <v>179</v>
      </c>
      <c r="B2384" s="33" t="s">
        <v>1411</v>
      </c>
      <c r="C2384" s="33" t="s">
        <v>1775</v>
      </c>
      <c r="D2384" s="33" t="s">
        <v>137</v>
      </c>
      <c r="E2384" s="34" t="s">
        <v>559</v>
      </c>
      <c r="F2384" s="35">
        <v>0</v>
      </c>
      <c r="G2384" s="35">
        <v>23550.616529999999</v>
      </c>
      <c r="H2384" s="35">
        <f>4710.1233+18840.49323</f>
        <v>23550.616529999999</v>
      </c>
      <c r="I2384" s="63">
        <v>18840.49323</v>
      </c>
      <c r="J2384" s="63">
        <v>18840.49323</v>
      </c>
      <c r="K2384" s="35">
        <v>0</v>
      </c>
      <c r="L2384" s="35">
        <v>0</v>
      </c>
      <c r="M2384" s="35">
        <v>23550.616529999999</v>
      </c>
      <c r="N2384" s="78">
        <f t="shared" si="1219"/>
        <v>100</v>
      </c>
    </row>
    <row r="2385" spans="1:14" ht="31.5" x14ac:dyDescent="0.25">
      <c r="A2385" s="33" t="s">
        <v>179</v>
      </c>
      <c r="B2385" s="33" t="s">
        <v>1411</v>
      </c>
      <c r="C2385" s="33" t="s">
        <v>144</v>
      </c>
      <c r="D2385" s="33"/>
      <c r="E2385" s="34" t="s">
        <v>1036</v>
      </c>
      <c r="F2385" s="35">
        <f>F2386</f>
        <v>12613.6</v>
      </c>
      <c r="G2385" s="35">
        <f>G2386+G2393</f>
        <v>14942.894</v>
      </c>
      <c r="H2385" s="35">
        <f t="shared" ref="H2385:M2385" si="1225">H2386+H2393</f>
        <v>11357.08474</v>
      </c>
      <c r="I2385" s="63">
        <f t="shared" si="1225"/>
        <v>0</v>
      </c>
      <c r="J2385" s="63">
        <f t="shared" si="1225"/>
        <v>0</v>
      </c>
      <c r="K2385" s="35">
        <f t="shared" si="1225"/>
        <v>0</v>
      </c>
      <c r="L2385" s="35">
        <f t="shared" si="1225"/>
        <v>0</v>
      </c>
      <c r="M2385" s="35">
        <f t="shared" si="1225"/>
        <v>14942.8932</v>
      </c>
      <c r="N2385" s="78">
        <f t="shared" si="1219"/>
        <v>99.999994646284719</v>
      </c>
    </row>
    <row r="2386" spans="1:14" ht="47.25" x14ac:dyDescent="0.25">
      <c r="A2386" s="33" t="s">
        <v>179</v>
      </c>
      <c r="B2386" s="33" t="s">
        <v>1411</v>
      </c>
      <c r="C2386" s="33" t="s">
        <v>145</v>
      </c>
      <c r="D2386" s="33"/>
      <c r="E2386" s="34" t="s">
        <v>1062</v>
      </c>
      <c r="F2386" s="35">
        <f>F2387</f>
        <v>12613.6</v>
      </c>
      <c r="G2386" s="35">
        <f t="shared" ref="G2386:G2387" si="1226">G2387</f>
        <v>12613.6</v>
      </c>
      <c r="H2386" s="35">
        <f t="shared" ref="H2386:M2387" si="1227">H2387</f>
        <v>11357.08474</v>
      </c>
      <c r="I2386" s="63">
        <f t="shared" si="1227"/>
        <v>0</v>
      </c>
      <c r="J2386" s="63">
        <f t="shared" si="1227"/>
        <v>0</v>
      </c>
      <c r="K2386" s="35">
        <f t="shared" si="1227"/>
        <v>0</v>
      </c>
      <c r="L2386" s="35">
        <f t="shared" si="1227"/>
        <v>0</v>
      </c>
      <c r="M2386" s="35">
        <f t="shared" si="1227"/>
        <v>12613.6</v>
      </c>
      <c r="N2386" s="78">
        <f t="shared" si="1219"/>
        <v>100</v>
      </c>
    </row>
    <row r="2387" spans="1:14" ht="47.25" x14ac:dyDescent="0.25">
      <c r="A2387" s="33" t="s">
        <v>179</v>
      </c>
      <c r="B2387" s="33" t="s">
        <v>1411</v>
      </c>
      <c r="C2387" s="33" t="s">
        <v>146</v>
      </c>
      <c r="D2387" s="33"/>
      <c r="E2387" s="34" t="s">
        <v>1068</v>
      </c>
      <c r="F2387" s="35">
        <f>F2388</f>
        <v>12613.6</v>
      </c>
      <c r="G2387" s="35">
        <f t="shared" si="1226"/>
        <v>12613.6</v>
      </c>
      <c r="H2387" s="35">
        <f t="shared" si="1227"/>
        <v>11357.08474</v>
      </c>
      <c r="I2387" s="63">
        <f t="shared" si="1227"/>
        <v>0</v>
      </c>
      <c r="J2387" s="63">
        <f t="shared" si="1227"/>
        <v>0</v>
      </c>
      <c r="K2387" s="35">
        <f t="shared" si="1227"/>
        <v>0</v>
      </c>
      <c r="L2387" s="35">
        <f t="shared" si="1227"/>
        <v>0</v>
      </c>
      <c r="M2387" s="35">
        <f t="shared" si="1227"/>
        <v>12613.6</v>
      </c>
      <c r="N2387" s="78">
        <f t="shared" si="1219"/>
        <v>100</v>
      </c>
    </row>
    <row r="2388" spans="1:14" ht="31.5" x14ac:dyDescent="0.25">
      <c r="A2388" s="33" t="s">
        <v>179</v>
      </c>
      <c r="B2388" s="33" t="s">
        <v>1411</v>
      </c>
      <c r="C2388" s="33" t="s">
        <v>136</v>
      </c>
      <c r="D2388" s="33"/>
      <c r="E2388" s="34" t="s">
        <v>1865</v>
      </c>
      <c r="F2388" s="35">
        <f>F2391</f>
        <v>12613.6</v>
      </c>
      <c r="G2388" s="35">
        <f>G2391+G2389</f>
        <v>12613.6</v>
      </c>
      <c r="H2388" s="35">
        <f t="shared" ref="H2388:M2388" si="1228">H2391+H2389</f>
        <v>11357.08474</v>
      </c>
      <c r="I2388" s="63">
        <f t="shared" si="1228"/>
        <v>0</v>
      </c>
      <c r="J2388" s="63">
        <f t="shared" si="1228"/>
        <v>0</v>
      </c>
      <c r="K2388" s="35">
        <f t="shared" si="1228"/>
        <v>0</v>
      </c>
      <c r="L2388" s="35">
        <f t="shared" si="1228"/>
        <v>0</v>
      </c>
      <c r="M2388" s="35">
        <f t="shared" si="1228"/>
        <v>12613.6</v>
      </c>
      <c r="N2388" s="78">
        <f t="shared" si="1219"/>
        <v>100</v>
      </c>
    </row>
    <row r="2389" spans="1:14" ht="31.5" x14ac:dyDescent="0.25">
      <c r="A2389" s="33" t="s">
        <v>179</v>
      </c>
      <c r="B2389" s="33" t="s">
        <v>1411</v>
      </c>
      <c r="C2389" s="33" t="s">
        <v>136</v>
      </c>
      <c r="D2389" s="33" t="s">
        <v>18</v>
      </c>
      <c r="E2389" s="34" t="s">
        <v>552</v>
      </c>
      <c r="F2389" s="35">
        <v>0</v>
      </c>
      <c r="G2389" s="35">
        <f>G2390</f>
        <v>6818</v>
      </c>
      <c r="H2389" s="35">
        <f t="shared" ref="H2389:M2389" si="1229">H2390</f>
        <v>6818</v>
      </c>
      <c r="I2389" s="63">
        <f t="shared" si="1229"/>
        <v>0</v>
      </c>
      <c r="J2389" s="63">
        <f t="shared" si="1229"/>
        <v>0</v>
      </c>
      <c r="K2389" s="35">
        <f t="shared" si="1229"/>
        <v>0</v>
      </c>
      <c r="L2389" s="35">
        <f t="shared" si="1229"/>
        <v>0</v>
      </c>
      <c r="M2389" s="35">
        <f t="shared" si="1229"/>
        <v>6818</v>
      </c>
      <c r="N2389" s="78">
        <f t="shared" si="1219"/>
        <v>100</v>
      </c>
    </row>
    <row r="2390" spans="1:14" ht="47.25" x14ac:dyDescent="0.25">
      <c r="A2390" s="33" t="s">
        <v>179</v>
      </c>
      <c r="B2390" s="33" t="s">
        <v>1411</v>
      </c>
      <c r="C2390" s="33" t="s">
        <v>136</v>
      </c>
      <c r="D2390" s="33" t="s">
        <v>14</v>
      </c>
      <c r="E2390" s="34" t="s">
        <v>555</v>
      </c>
      <c r="F2390" s="35">
        <v>0</v>
      </c>
      <c r="G2390" s="35">
        <v>6818</v>
      </c>
      <c r="H2390" s="35">
        <v>6818</v>
      </c>
      <c r="I2390" s="63">
        <v>0</v>
      </c>
      <c r="J2390" s="63">
        <v>0</v>
      </c>
      <c r="K2390" s="35">
        <v>0</v>
      </c>
      <c r="L2390" s="35">
        <v>0</v>
      </c>
      <c r="M2390" s="35">
        <v>6818</v>
      </c>
      <c r="N2390" s="78">
        <f t="shared" si="1219"/>
        <v>100</v>
      </c>
    </row>
    <row r="2391" spans="1:14" x14ac:dyDescent="0.25">
      <c r="A2391" s="33" t="s">
        <v>179</v>
      </c>
      <c r="B2391" s="33" t="s">
        <v>1411</v>
      </c>
      <c r="C2391" s="33" t="s">
        <v>136</v>
      </c>
      <c r="D2391" s="33" t="s">
        <v>1113</v>
      </c>
      <c r="E2391" s="34" t="s">
        <v>558</v>
      </c>
      <c r="F2391" s="35">
        <f t="shared" ref="F2391:M2391" si="1230">F2392</f>
        <v>12613.6</v>
      </c>
      <c r="G2391" s="35">
        <f t="shared" si="1230"/>
        <v>5795.6</v>
      </c>
      <c r="H2391" s="35">
        <f t="shared" si="1230"/>
        <v>4539.0847400000002</v>
      </c>
      <c r="I2391" s="63">
        <f t="shared" si="1230"/>
        <v>0</v>
      </c>
      <c r="J2391" s="63">
        <f t="shared" si="1230"/>
        <v>0</v>
      </c>
      <c r="K2391" s="35">
        <f t="shared" si="1230"/>
        <v>0</v>
      </c>
      <c r="L2391" s="35">
        <f t="shared" si="1230"/>
        <v>0</v>
      </c>
      <c r="M2391" s="35">
        <f t="shared" si="1230"/>
        <v>5795.6</v>
      </c>
      <c r="N2391" s="78">
        <f t="shared" si="1219"/>
        <v>100</v>
      </c>
    </row>
    <row r="2392" spans="1:14" ht="63" x14ac:dyDescent="0.25">
      <c r="A2392" s="33" t="s">
        <v>179</v>
      </c>
      <c r="B2392" s="33" t="s">
        <v>1411</v>
      </c>
      <c r="C2392" s="33" t="s">
        <v>136</v>
      </c>
      <c r="D2392" s="33" t="s">
        <v>137</v>
      </c>
      <c r="E2392" s="34" t="s">
        <v>559</v>
      </c>
      <c r="F2392" s="35">
        <v>12613.6</v>
      </c>
      <c r="G2392" s="35">
        <v>5795.6</v>
      </c>
      <c r="H2392" s="35">
        <v>4539.0847400000002</v>
      </c>
      <c r="I2392" s="63">
        <v>0</v>
      </c>
      <c r="J2392" s="63">
        <v>0</v>
      </c>
      <c r="K2392" s="35">
        <v>0</v>
      </c>
      <c r="L2392" s="35">
        <v>0</v>
      </c>
      <c r="M2392" s="35">
        <v>5795.6</v>
      </c>
      <c r="N2392" s="78">
        <f t="shared" si="1219"/>
        <v>100</v>
      </c>
    </row>
    <row r="2393" spans="1:14" ht="47.25" x14ac:dyDescent="0.25">
      <c r="A2393" s="33" t="s">
        <v>179</v>
      </c>
      <c r="B2393" s="33" t="s">
        <v>1411</v>
      </c>
      <c r="C2393" s="33" t="s">
        <v>242</v>
      </c>
      <c r="D2393" s="33"/>
      <c r="E2393" s="34" t="s">
        <v>1651</v>
      </c>
      <c r="F2393" s="35">
        <v>0</v>
      </c>
      <c r="G2393" s="35">
        <f>G2394</f>
        <v>2329.2939999999999</v>
      </c>
      <c r="H2393" s="35">
        <f t="shared" ref="H2393:M2396" si="1231">H2394</f>
        <v>0</v>
      </c>
      <c r="I2393" s="63">
        <f t="shared" si="1231"/>
        <v>0</v>
      </c>
      <c r="J2393" s="63">
        <f t="shared" si="1231"/>
        <v>0</v>
      </c>
      <c r="K2393" s="35">
        <f t="shared" si="1231"/>
        <v>0</v>
      </c>
      <c r="L2393" s="35">
        <f t="shared" si="1231"/>
        <v>0</v>
      </c>
      <c r="M2393" s="35">
        <f t="shared" si="1231"/>
        <v>2329.2932000000001</v>
      </c>
      <c r="N2393" s="78">
        <f t="shared" si="1219"/>
        <v>99.999965654829325</v>
      </c>
    </row>
    <row r="2394" spans="1:14" ht="63" x14ac:dyDescent="0.25">
      <c r="A2394" s="33" t="s">
        <v>179</v>
      </c>
      <c r="B2394" s="33" t="s">
        <v>1411</v>
      </c>
      <c r="C2394" s="33" t="s">
        <v>1241</v>
      </c>
      <c r="D2394" s="33"/>
      <c r="E2394" s="34" t="s">
        <v>1896</v>
      </c>
      <c r="F2394" s="35">
        <v>0</v>
      </c>
      <c r="G2394" s="35">
        <f>G2395</f>
        <v>2329.2939999999999</v>
      </c>
      <c r="H2394" s="35">
        <f t="shared" si="1231"/>
        <v>0</v>
      </c>
      <c r="I2394" s="63">
        <f t="shared" si="1231"/>
        <v>0</v>
      </c>
      <c r="J2394" s="63">
        <f t="shared" si="1231"/>
        <v>0</v>
      </c>
      <c r="K2394" s="35">
        <f t="shared" si="1231"/>
        <v>0</v>
      </c>
      <c r="L2394" s="35">
        <f t="shared" si="1231"/>
        <v>0</v>
      </c>
      <c r="M2394" s="35">
        <f t="shared" si="1231"/>
        <v>2329.2932000000001</v>
      </c>
      <c r="N2394" s="78">
        <f t="shared" si="1219"/>
        <v>99.999965654829325</v>
      </c>
    </row>
    <row r="2395" spans="1:14" ht="31.5" x14ac:dyDescent="0.25">
      <c r="A2395" s="33" t="s">
        <v>179</v>
      </c>
      <c r="B2395" s="33" t="s">
        <v>1411</v>
      </c>
      <c r="C2395" s="33" t="s">
        <v>1240</v>
      </c>
      <c r="D2395" s="33"/>
      <c r="E2395" s="34" t="s">
        <v>1245</v>
      </c>
      <c r="F2395" s="35">
        <v>0</v>
      </c>
      <c r="G2395" s="35">
        <f>G2396</f>
        <v>2329.2939999999999</v>
      </c>
      <c r="H2395" s="35">
        <f t="shared" si="1231"/>
        <v>0</v>
      </c>
      <c r="I2395" s="63">
        <f t="shared" si="1231"/>
        <v>0</v>
      </c>
      <c r="J2395" s="63">
        <f t="shared" si="1231"/>
        <v>0</v>
      </c>
      <c r="K2395" s="35">
        <f t="shared" si="1231"/>
        <v>0</v>
      </c>
      <c r="L2395" s="35">
        <f t="shared" si="1231"/>
        <v>0</v>
      </c>
      <c r="M2395" s="35">
        <f t="shared" si="1231"/>
        <v>2329.2932000000001</v>
      </c>
      <c r="N2395" s="78">
        <f t="shared" si="1219"/>
        <v>99.999965654829325</v>
      </c>
    </row>
    <row r="2396" spans="1:14" ht="31.5" x14ac:dyDescent="0.25">
      <c r="A2396" s="33" t="s">
        <v>179</v>
      </c>
      <c r="B2396" s="33" t="s">
        <v>1411</v>
      </c>
      <c r="C2396" s="33" t="s">
        <v>1240</v>
      </c>
      <c r="D2396" s="33" t="s">
        <v>1111</v>
      </c>
      <c r="E2396" s="34" t="s">
        <v>542</v>
      </c>
      <c r="F2396" s="35">
        <v>0</v>
      </c>
      <c r="G2396" s="35">
        <f>G2397</f>
        <v>2329.2939999999999</v>
      </c>
      <c r="H2396" s="35">
        <f t="shared" si="1231"/>
        <v>0</v>
      </c>
      <c r="I2396" s="63">
        <f t="shared" si="1231"/>
        <v>0</v>
      </c>
      <c r="J2396" s="63">
        <f t="shared" si="1231"/>
        <v>0</v>
      </c>
      <c r="K2396" s="35">
        <f t="shared" si="1231"/>
        <v>0</v>
      </c>
      <c r="L2396" s="35">
        <f t="shared" si="1231"/>
        <v>0</v>
      </c>
      <c r="M2396" s="35">
        <f t="shared" si="1231"/>
        <v>2329.2932000000001</v>
      </c>
      <c r="N2396" s="78">
        <f t="shared" si="1219"/>
        <v>99.999965654829325</v>
      </c>
    </row>
    <row r="2397" spans="1:14" ht="31.5" x14ac:dyDescent="0.25">
      <c r="A2397" s="33" t="s">
        <v>179</v>
      </c>
      <c r="B2397" s="33" t="s">
        <v>1411</v>
      </c>
      <c r="C2397" s="33" t="s">
        <v>1240</v>
      </c>
      <c r="D2397" s="33" t="s">
        <v>1112</v>
      </c>
      <c r="E2397" s="34" t="s">
        <v>543</v>
      </c>
      <c r="F2397" s="35">
        <v>0</v>
      </c>
      <c r="G2397" s="35">
        <v>2329.2939999999999</v>
      </c>
      <c r="H2397" s="35">
        <v>0</v>
      </c>
      <c r="I2397" s="63">
        <v>0</v>
      </c>
      <c r="J2397" s="63">
        <v>0</v>
      </c>
      <c r="K2397" s="35">
        <v>0</v>
      </c>
      <c r="L2397" s="35">
        <v>0</v>
      </c>
      <c r="M2397" s="35">
        <v>2329.2932000000001</v>
      </c>
      <c r="N2397" s="78">
        <f t="shared" si="1219"/>
        <v>99.999965654829325</v>
      </c>
    </row>
    <row r="2398" spans="1:14" ht="31.5" x14ac:dyDescent="0.25">
      <c r="A2398" s="33" t="s">
        <v>179</v>
      </c>
      <c r="B2398" s="33" t="s">
        <v>1411</v>
      </c>
      <c r="C2398" s="33" t="s">
        <v>1122</v>
      </c>
      <c r="D2398" s="33"/>
      <c r="E2398" s="34" t="s">
        <v>1885</v>
      </c>
      <c r="F2398" s="35">
        <f t="shared" ref="F2398:M2398" si="1232">F2399</f>
        <v>0.28899999999999998</v>
      </c>
      <c r="G2398" s="35">
        <f t="shared" si="1232"/>
        <v>9511.6170000000002</v>
      </c>
      <c r="H2398" s="35">
        <f t="shared" si="1232"/>
        <v>7588.3843199999992</v>
      </c>
      <c r="I2398" s="63">
        <f t="shared" si="1232"/>
        <v>0</v>
      </c>
      <c r="J2398" s="63">
        <f t="shared" si="1232"/>
        <v>0</v>
      </c>
      <c r="K2398" s="35">
        <f t="shared" si="1232"/>
        <v>0</v>
      </c>
      <c r="L2398" s="35">
        <f t="shared" si="1232"/>
        <v>0</v>
      </c>
      <c r="M2398" s="35">
        <f t="shared" si="1232"/>
        <v>9236.8600200000001</v>
      </c>
      <c r="N2398" s="78">
        <f t="shared" si="1219"/>
        <v>97.11135362157664</v>
      </c>
    </row>
    <row r="2399" spans="1:14" ht="47.25" x14ac:dyDescent="0.25">
      <c r="A2399" s="33" t="s">
        <v>179</v>
      </c>
      <c r="B2399" s="33" t="s">
        <v>1411</v>
      </c>
      <c r="C2399" s="33" t="s">
        <v>405</v>
      </c>
      <c r="D2399" s="33"/>
      <c r="E2399" s="34" t="s">
        <v>1174</v>
      </c>
      <c r="F2399" s="35">
        <f>F2404+F2400</f>
        <v>0.28899999999999998</v>
      </c>
      <c r="G2399" s="35">
        <f>G2404+G2400+G2402</f>
        <v>9511.6170000000002</v>
      </c>
      <c r="H2399" s="35">
        <f t="shared" ref="H2399:M2399" si="1233">H2404+H2400+H2402</f>
        <v>7588.3843199999992</v>
      </c>
      <c r="I2399" s="63">
        <f t="shared" si="1233"/>
        <v>0</v>
      </c>
      <c r="J2399" s="63">
        <f t="shared" si="1233"/>
        <v>0</v>
      </c>
      <c r="K2399" s="35">
        <f t="shared" si="1233"/>
        <v>0</v>
      </c>
      <c r="L2399" s="35">
        <f t="shared" si="1233"/>
        <v>0</v>
      </c>
      <c r="M2399" s="35">
        <f t="shared" si="1233"/>
        <v>9236.8600200000001</v>
      </c>
      <c r="N2399" s="78">
        <f t="shared" si="1219"/>
        <v>97.11135362157664</v>
      </c>
    </row>
    <row r="2400" spans="1:14" ht="31.5" x14ac:dyDescent="0.25">
      <c r="A2400" s="33" t="s">
        <v>179</v>
      </c>
      <c r="B2400" s="33" t="s">
        <v>1411</v>
      </c>
      <c r="C2400" s="33" t="s">
        <v>405</v>
      </c>
      <c r="D2400" s="33" t="s">
        <v>1111</v>
      </c>
      <c r="E2400" s="34" t="s">
        <v>542</v>
      </c>
      <c r="F2400" s="35">
        <f>F2401</f>
        <v>0</v>
      </c>
      <c r="G2400" s="35">
        <f t="shared" ref="G2400" si="1234">G2401</f>
        <v>7189.3609900000001</v>
      </c>
      <c r="H2400" s="35">
        <f t="shared" ref="H2400:M2400" si="1235">H2401</f>
        <v>5093.6375099999996</v>
      </c>
      <c r="I2400" s="63">
        <f t="shared" si="1235"/>
        <v>0</v>
      </c>
      <c r="J2400" s="63">
        <f t="shared" si="1235"/>
        <v>0</v>
      </c>
      <c r="K2400" s="35">
        <f t="shared" si="1235"/>
        <v>0</v>
      </c>
      <c r="L2400" s="35">
        <f t="shared" si="1235"/>
        <v>0</v>
      </c>
      <c r="M2400" s="35">
        <f t="shared" si="1235"/>
        <v>6914.6355999999996</v>
      </c>
      <c r="N2400" s="78">
        <f t="shared" si="1219"/>
        <v>96.178723110689134</v>
      </c>
    </row>
    <row r="2401" spans="1:15" ht="31.5" x14ac:dyDescent="0.25">
      <c r="A2401" s="33" t="s">
        <v>179</v>
      </c>
      <c r="B2401" s="33" t="s">
        <v>1411</v>
      </c>
      <c r="C2401" s="33" t="s">
        <v>405</v>
      </c>
      <c r="D2401" s="33" t="s">
        <v>1112</v>
      </c>
      <c r="E2401" s="34" t="s">
        <v>543</v>
      </c>
      <c r="F2401" s="35">
        <v>0</v>
      </c>
      <c r="G2401" s="35">
        <v>7189.3609900000001</v>
      </c>
      <c r="H2401" s="35">
        <v>5093.6375099999996</v>
      </c>
      <c r="I2401" s="63">
        <v>0</v>
      </c>
      <c r="J2401" s="63">
        <v>0</v>
      </c>
      <c r="K2401" s="35">
        <v>0</v>
      </c>
      <c r="L2401" s="35">
        <v>0</v>
      </c>
      <c r="M2401" s="35">
        <v>6914.6355999999996</v>
      </c>
      <c r="N2401" s="78">
        <f t="shared" si="1219"/>
        <v>96.178723110689134</v>
      </c>
    </row>
    <row r="2402" spans="1:15" ht="31.5" x14ac:dyDescent="0.25">
      <c r="A2402" s="33" t="s">
        <v>179</v>
      </c>
      <c r="B2402" s="33" t="s">
        <v>1411</v>
      </c>
      <c r="C2402" s="33" t="s">
        <v>405</v>
      </c>
      <c r="D2402" s="33" t="s">
        <v>18</v>
      </c>
      <c r="E2402" s="34" t="s">
        <v>552</v>
      </c>
      <c r="F2402" s="35">
        <v>0</v>
      </c>
      <c r="G2402" s="35">
        <f>G2403</f>
        <v>832</v>
      </c>
      <c r="H2402" s="35">
        <f t="shared" ref="H2402:M2402" si="1236">H2403</f>
        <v>832</v>
      </c>
      <c r="I2402" s="63">
        <f t="shared" si="1236"/>
        <v>0</v>
      </c>
      <c r="J2402" s="63">
        <f t="shared" si="1236"/>
        <v>0</v>
      </c>
      <c r="K2402" s="35">
        <f t="shared" si="1236"/>
        <v>0</v>
      </c>
      <c r="L2402" s="35">
        <f t="shared" si="1236"/>
        <v>0</v>
      </c>
      <c r="M2402" s="35">
        <f t="shared" si="1236"/>
        <v>832</v>
      </c>
      <c r="N2402" s="78">
        <f t="shared" si="1219"/>
        <v>100</v>
      </c>
    </row>
    <row r="2403" spans="1:15" ht="47.25" x14ac:dyDescent="0.25">
      <c r="A2403" s="33" t="s">
        <v>179</v>
      </c>
      <c r="B2403" s="33" t="s">
        <v>1411</v>
      </c>
      <c r="C2403" s="33" t="s">
        <v>405</v>
      </c>
      <c r="D2403" s="33" t="s">
        <v>14</v>
      </c>
      <c r="E2403" s="34" t="s">
        <v>555</v>
      </c>
      <c r="F2403" s="35">
        <v>0</v>
      </c>
      <c r="G2403" s="35">
        <v>832</v>
      </c>
      <c r="H2403" s="35">
        <v>832</v>
      </c>
      <c r="I2403" s="63">
        <v>0</v>
      </c>
      <c r="J2403" s="63">
        <v>0</v>
      </c>
      <c r="K2403" s="35">
        <v>0</v>
      </c>
      <c r="L2403" s="35">
        <v>0</v>
      </c>
      <c r="M2403" s="35">
        <v>832</v>
      </c>
      <c r="N2403" s="78">
        <f t="shared" si="1219"/>
        <v>100</v>
      </c>
    </row>
    <row r="2404" spans="1:15" ht="16.5" customHeight="1" x14ac:dyDescent="0.25">
      <c r="A2404" s="33" t="s">
        <v>179</v>
      </c>
      <c r="B2404" s="33" t="s">
        <v>1411</v>
      </c>
      <c r="C2404" s="33" t="s">
        <v>405</v>
      </c>
      <c r="D2404" s="33" t="s">
        <v>1113</v>
      </c>
      <c r="E2404" s="34" t="s">
        <v>558</v>
      </c>
      <c r="F2404" s="35">
        <f t="shared" ref="F2404:M2404" si="1237">F2405</f>
        <v>0.28899999999999998</v>
      </c>
      <c r="G2404" s="35">
        <f t="shared" si="1237"/>
        <v>1490.2560100000001</v>
      </c>
      <c r="H2404" s="35">
        <f t="shared" si="1237"/>
        <v>1662.7468100000001</v>
      </c>
      <c r="I2404" s="63">
        <f t="shared" si="1237"/>
        <v>0</v>
      </c>
      <c r="J2404" s="63">
        <f t="shared" si="1237"/>
        <v>0</v>
      </c>
      <c r="K2404" s="35">
        <f t="shared" si="1237"/>
        <v>0</v>
      </c>
      <c r="L2404" s="35">
        <f t="shared" si="1237"/>
        <v>0</v>
      </c>
      <c r="M2404" s="35">
        <f t="shared" si="1237"/>
        <v>1490.22442</v>
      </c>
      <c r="N2404" s="78">
        <f t="shared" si="1219"/>
        <v>99.997880229988141</v>
      </c>
    </row>
    <row r="2405" spans="1:15" ht="63" x14ac:dyDescent="0.25">
      <c r="A2405" s="33" t="s">
        <v>179</v>
      </c>
      <c r="B2405" s="33" t="s">
        <v>1411</v>
      </c>
      <c r="C2405" s="33" t="s">
        <v>405</v>
      </c>
      <c r="D2405" s="33" t="s">
        <v>137</v>
      </c>
      <c r="E2405" s="34" t="s">
        <v>559</v>
      </c>
      <c r="F2405" s="35">
        <v>0.28899999999999998</v>
      </c>
      <c r="G2405" s="35">
        <v>1490.2560100000001</v>
      </c>
      <c r="H2405" s="35">
        <v>1662.7468100000001</v>
      </c>
      <c r="I2405" s="63">
        <v>0</v>
      </c>
      <c r="J2405" s="63">
        <v>0</v>
      </c>
      <c r="K2405" s="35">
        <v>0</v>
      </c>
      <c r="L2405" s="35">
        <v>0</v>
      </c>
      <c r="M2405" s="35">
        <v>1490.22442</v>
      </c>
      <c r="N2405" s="78">
        <f t="shared" si="1219"/>
        <v>99.997880229988141</v>
      </c>
    </row>
    <row r="2406" spans="1:15" s="32" customFormat="1" x14ac:dyDescent="0.25">
      <c r="A2406" s="29" t="s">
        <v>179</v>
      </c>
      <c r="B2406" s="29" t="s">
        <v>1391</v>
      </c>
      <c r="C2406" s="29"/>
      <c r="D2406" s="29"/>
      <c r="E2406" s="30" t="s">
        <v>521</v>
      </c>
      <c r="F2406" s="31">
        <f>F2407+F2416+F2421+F2433</f>
        <v>668.5950000000006</v>
      </c>
      <c r="G2406" s="31">
        <f t="shared" ref="G2406:M2406" si="1238">G2407+G2416+G2421+G2433+G2439</f>
        <v>948.59500000000003</v>
      </c>
      <c r="H2406" s="31">
        <f t="shared" si="1238"/>
        <v>319.34000000000003</v>
      </c>
      <c r="I2406" s="62">
        <f t="shared" si="1238"/>
        <v>0</v>
      </c>
      <c r="J2406" s="62">
        <f t="shared" si="1238"/>
        <v>0</v>
      </c>
      <c r="K2406" s="31">
        <f t="shared" si="1238"/>
        <v>0</v>
      </c>
      <c r="L2406" s="31">
        <f t="shared" si="1238"/>
        <v>0</v>
      </c>
      <c r="M2406" s="31">
        <f t="shared" si="1238"/>
        <v>653.56765999999993</v>
      </c>
      <c r="N2406" s="79">
        <f t="shared" si="1219"/>
        <v>68.89849303443512</v>
      </c>
    </row>
    <row r="2407" spans="1:15" ht="31.5" x14ac:dyDescent="0.25">
      <c r="A2407" s="33" t="s">
        <v>179</v>
      </c>
      <c r="B2407" s="33" t="s">
        <v>1391</v>
      </c>
      <c r="C2407" s="33" t="s">
        <v>152</v>
      </c>
      <c r="D2407" s="33"/>
      <c r="E2407" s="34" t="s">
        <v>672</v>
      </c>
      <c r="F2407" s="35">
        <f t="shared" ref="F2407:M2408" si="1239">F2408</f>
        <v>128.50900000000007</v>
      </c>
      <c r="G2407" s="35">
        <f t="shared" si="1239"/>
        <v>128.50899999999999</v>
      </c>
      <c r="H2407" s="35">
        <f t="shared" si="1239"/>
        <v>39.340000000000003</v>
      </c>
      <c r="I2407" s="63">
        <f t="shared" si="1239"/>
        <v>0</v>
      </c>
      <c r="J2407" s="63">
        <f t="shared" si="1239"/>
        <v>0</v>
      </c>
      <c r="K2407" s="35">
        <f t="shared" si="1239"/>
        <v>0</v>
      </c>
      <c r="L2407" s="35">
        <f t="shared" si="1239"/>
        <v>0</v>
      </c>
      <c r="M2407" s="35">
        <f t="shared" si="1239"/>
        <v>89.367400000000004</v>
      </c>
      <c r="N2407" s="78">
        <f t="shared" si="1219"/>
        <v>69.541744157996717</v>
      </c>
    </row>
    <row r="2408" spans="1:15" x14ac:dyDescent="0.25">
      <c r="A2408" s="33" t="s">
        <v>179</v>
      </c>
      <c r="B2408" s="33" t="s">
        <v>1391</v>
      </c>
      <c r="C2408" s="33" t="s">
        <v>154</v>
      </c>
      <c r="D2408" s="33"/>
      <c r="E2408" s="34" t="s">
        <v>681</v>
      </c>
      <c r="F2408" s="35">
        <f t="shared" si="1239"/>
        <v>128.50900000000007</v>
      </c>
      <c r="G2408" s="35">
        <f t="shared" si="1239"/>
        <v>128.50899999999999</v>
      </c>
      <c r="H2408" s="35">
        <f t="shared" si="1239"/>
        <v>39.340000000000003</v>
      </c>
      <c r="I2408" s="63">
        <f t="shared" si="1239"/>
        <v>0</v>
      </c>
      <c r="J2408" s="63">
        <f t="shared" si="1239"/>
        <v>0</v>
      </c>
      <c r="K2408" s="35">
        <f t="shared" si="1239"/>
        <v>0</v>
      </c>
      <c r="L2408" s="35">
        <f t="shared" si="1239"/>
        <v>0</v>
      </c>
      <c r="M2408" s="35">
        <f t="shared" si="1239"/>
        <v>89.367400000000004</v>
      </c>
      <c r="N2408" s="78">
        <f t="shared" si="1219"/>
        <v>69.541744157996717</v>
      </c>
    </row>
    <row r="2409" spans="1:15" ht="47.25" x14ac:dyDescent="0.25">
      <c r="A2409" s="33" t="s">
        <v>179</v>
      </c>
      <c r="B2409" s="33" t="s">
        <v>1391</v>
      </c>
      <c r="C2409" s="33" t="s">
        <v>153</v>
      </c>
      <c r="D2409" s="33"/>
      <c r="E2409" s="34" t="s">
        <v>684</v>
      </c>
      <c r="F2409" s="35">
        <f>F2410+F2413</f>
        <v>128.50900000000007</v>
      </c>
      <c r="G2409" s="35">
        <f>G2410+G2413</f>
        <v>128.50899999999999</v>
      </c>
      <c r="H2409" s="35">
        <f t="shared" ref="H2409:M2409" si="1240">H2410+H2413</f>
        <v>39.340000000000003</v>
      </c>
      <c r="I2409" s="63">
        <f t="shared" si="1240"/>
        <v>0</v>
      </c>
      <c r="J2409" s="63">
        <f t="shared" si="1240"/>
        <v>0</v>
      </c>
      <c r="K2409" s="35">
        <f t="shared" si="1240"/>
        <v>0</v>
      </c>
      <c r="L2409" s="35">
        <f t="shared" si="1240"/>
        <v>0</v>
      </c>
      <c r="M2409" s="35">
        <f t="shared" si="1240"/>
        <v>89.367400000000004</v>
      </c>
      <c r="N2409" s="78">
        <f t="shared" si="1219"/>
        <v>69.541744157996717</v>
      </c>
    </row>
    <row r="2410" spans="1:15" ht="47.25" x14ac:dyDescent="0.25">
      <c r="A2410" s="33" t="s">
        <v>179</v>
      </c>
      <c r="B2410" s="33" t="s">
        <v>1391</v>
      </c>
      <c r="C2410" s="33" t="s">
        <v>147</v>
      </c>
      <c r="D2410" s="33"/>
      <c r="E2410" s="34" t="s">
        <v>685</v>
      </c>
      <c r="F2410" s="35">
        <f t="shared" ref="F2410:M2411" si="1241">F2411</f>
        <v>128.50900000000007</v>
      </c>
      <c r="G2410" s="35">
        <f t="shared" si="1241"/>
        <v>128.50899999999999</v>
      </c>
      <c r="H2410" s="35">
        <f t="shared" si="1241"/>
        <v>39.340000000000003</v>
      </c>
      <c r="I2410" s="63">
        <f t="shared" si="1241"/>
        <v>0</v>
      </c>
      <c r="J2410" s="63">
        <f t="shared" si="1241"/>
        <v>0</v>
      </c>
      <c r="K2410" s="35">
        <f t="shared" si="1241"/>
        <v>0</v>
      </c>
      <c r="L2410" s="35">
        <f t="shared" si="1241"/>
        <v>0</v>
      </c>
      <c r="M2410" s="35">
        <f t="shared" si="1241"/>
        <v>89.367400000000004</v>
      </c>
      <c r="N2410" s="78">
        <f t="shared" si="1219"/>
        <v>69.541744157996717</v>
      </c>
    </row>
    <row r="2411" spans="1:15" ht="31.5" x14ac:dyDescent="0.25">
      <c r="A2411" s="33" t="s">
        <v>179</v>
      </c>
      <c r="B2411" s="33" t="s">
        <v>1391</v>
      </c>
      <c r="C2411" s="33" t="s">
        <v>147</v>
      </c>
      <c r="D2411" s="33" t="s">
        <v>1111</v>
      </c>
      <c r="E2411" s="34" t="s">
        <v>542</v>
      </c>
      <c r="F2411" s="35">
        <f t="shared" si="1241"/>
        <v>128.50900000000007</v>
      </c>
      <c r="G2411" s="35">
        <f t="shared" si="1241"/>
        <v>128.50899999999999</v>
      </c>
      <c r="H2411" s="35">
        <f t="shared" si="1241"/>
        <v>39.340000000000003</v>
      </c>
      <c r="I2411" s="63">
        <f t="shared" si="1241"/>
        <v>0</v>
      </c>
      <c r="J2411" s="63">
        <f t="shared" si="1241"/>
        <v>0</v>
      </c>
      <c r="K2411" s="35">
        <f t="shared" si="1241"/>
        <v>0</v>
      </c>
      <c r="L2411" s="35">
        <f t="shared" si="1241"/>
        <v>0</v>
      </c>
      <c r="M2411" s="35">
        <f t="shared" si="1241"/>
        <v>89.367400000000004</v>
      </c>
      <c r="N2411" s="78">
        <f t="shared" si="1219"/>
        <v>69.541744157996717</v>
      </c>
    </row>
    <row r="2412" spans="1:15" ht="31.5" x14ac:dyDescent="0.25">
      <c r="A2412" s="33" t="s">
        <v>179</v>
      </c>
      <c r="B2412" s="33" t="s">
        <v>1391</v>
      </c>
      <c r="C2412" s="33" t="s">
        <v>147</v>
      </c>
      <c r="D2412" s="33" t="s">
        <v>1112</v>
      </c>
      <c r="E2412" s="34" t="s">
        <v>543</v>
      </c>
      <c r="F2412" s="35">
        <f>291.7+241.5-404.691</f>
        <v>128.50900000000007</v>
      </c>
      <c r="G2412" s="35">
        <v>128.50899999999999</v>
      </c>
      <c r="H2412" s="35">
        <v>39.340000000000003</v>
      </c>
      <c r="I2412" s="63">
        <v>0</v>
      </c>
      <c r="J2412" s="63">
        <v>0</v>
      </c>
      <c r="K2412" s="35">
        <v>0</v>
      </c>
      <c r="L2412" s="35">
        <v>0</v>
      </c>
      <c r="M2412" s="35">
        <v>89.367400000000004</v>
      </c>
      <c r="N2412" s="78">
        <f t="shared" si="1219"/>
        <v>69.541744157996717</v>
      </c>
    </row>
    <row r="2413" spans="1:15" ht="31.5" hidden="1" x14ac:dyDescent="0.25">
      <c r="A2413" s="33" t="s">
        <v>179</v>
      </c>
      <c r="B2413" s="33" t="s">
        <v>1391</v>
      </c>
      <c r="C2413" s="33" t="s">
        <v>148</v>
      </c>
      <c r="D2413" s="33"/>
      <c r="E2413" s="34" t="s">
        <v>687</v>
      </c>
      <c r="F2413" s="35">
        <f t="shared" ref="F2413:M2414" si="1242">F2414</f>
        <v>0</v>
      </c>
      <c r="G2413" s="35">
        <f t="shared" si="1242"/>
        <v>0</v>
      </c>
      <c r="H2413" s="35">
        <f t="shared" si="1242"/>
        <v>0</v>
      </c>
      <c r="I2413" s="63">
        <f t="shared" si="1242"/>
        <v>0</v>
      </c>
      <c r="J2413" s="63">
        <f t="shared" si="1242"/>
        <v>0</v>
      </c>
      <c r="K2413" s="35">
        <f t="shared" si="1242"/>
        <v>0</v>
      </c>
      <c r="L2413" s="35">
        <f t="shared" si="1242"/>
        <v>0</v>
      </c>
      <c r="M2413" s="35">
        <f t="shared" si="1242"/>
        <v>0</v>
      </c>
      <c r="N2413" s="78">
        <v>0</v>
      </c>
      <c r="O2413" s="22">
        <v>1</v>
      </c>
    </row>
    <row r="2414" spans="1:15" ht="31.5" hidden="1" x14ac:dyDescent="0.25">
      <c r="A2414" s="33" t="s">
        <v>179</v>
      </c>
      <c r="B2414" s="33" t="s">
        <v>1391</v>
      </c>
      <c r="C2414" s="33" t="s">
        <v>148</v>
      </c>
      <c r="D2414" s="33" t="s">
        <v>1111</v>
      </c>
      <c r="E2414" s="34" t="s">
        <v>542</v>
      </c>
      <c r="F2414" s="35">
        <f t="shared" si="1242"/>
        <v>0</v>
      </c>
      <c r="G2414" s="35">
        <f t="shared" si="1242"/>
        <v>0</v>
      </c>
      <c r="H2414" s="35">
        <f t="shared" si="1242"/>
        <v>0</v>
      </c>
      <c r="I2414" s="63">
        <f t="shared" si="1242"/>
        <v>0</v>
      </c>
      <c r="J2414" s="63">
        <f t="shared" si="1242"/>
        <v>0</v>
      </c>
      <c r="K2414" s="35">
        <f t="shared" si="1242"/>
        <v>0</v>
      </c>
      <c r="L2414" s="35">
        <f t="shared" si="1242"/>
        <v>0</v>
      </c>
      <c r="M2414" s="35">
        <f t="shared" si="1242"/>
        <v>0</v>
      </c>
      <c r="N2414" s="78">
        <v>0</v>
      </c>
      <c r="O2414" s="22">
        <v>1</v>
      </c>
    </row>
    <row r="2415" spans="1:15" ht="31.5" hidden="1" x14ac:dyDescent="0.25">
      <c r="A2415" s="33" t="s">
        <v>179</v>
      </c>
      <c r="B2415" s="33" t="s">
        <v>1391</v>
      </c>
      <c r="C2415" s="33" t="s">
        <v>148</v>
      </c>
      <c r="D2415" s="33" t="s">
        <v>1112</v>
      </c>
      <c r="E2415" s="34" t="s">
        <v>543</v>
      </c>
      <c r="F2415" s="35">
        <f>333.1-241.5-91.6</f>
        <v>0</v>
      </c>
      <c r="G2415" s="35">
        <v>0</v>
      </c>
      <c r="H2415" s="35">
        <v>0</v>
      </c>
      <c r="I2415" s="63">
        <v>0</v>
      </c>
      <c r="J2415" s="63">
        <v>0</v>
      </c>
      <c r="K2415" s="35">
        <v>0</v>
      </c>
      <c r="L2415" s="35">
        <v>0</v>
      </c>
      <c r="M2415" s="35">
        <v>0</v>
      </c>
      <c r="N2415" s="78">
        <v>0</v>
      </c>
      <c r="O2415" s="22">
        <v>1</v>
      </c>
    </row>
    <row r="2416" spans="1:15" ht="31.5" x14ac:dyDescent="0.25">
      <c r="A2416" s="33" t="s">
        <v>179</v>
      </c>
      <c r="B2416" s="33" t="s">
        <v>1391</v>
      </c>
      <c r="C2416" s="33" t="s">
        <v>141</v>
      </c>
      <c r="D2416" s="33"/>
      <c r="E2416" s="34" t="s">
        <v>717</v>
      </c>
      <c r="F2416" s="35">
        <f t="shared" ref="F2416:M2419" si="1243">F2417</f>
        <v>46.300000000000011</v>
      </c>
      <c r="G2416" s="35">
        <f t="shared" si="1243"/>
        <v>46.3</v>
      </c>
      <c r="H2416" s="35">
        <f t="shared" si="1243"/>
        <v>0</v>
      </c>
      <c r="I2416" s="63">
        <f t="shared" si="1243"/>
        <v>0</v>
      </c>
      <c r="J2416" s="63">
        <f t="shared" si="1243"/>
        <v>0</v>
      </c>
      <c r="K2416" s="35">
        <f t="shared" si="1243"/>
        <v>0</v>
      </c>
      <c r="L2416" s="35">
        <f t="shared" si="1243"/>
        <v>0</v>
      </c>
      <c r="M2416" s="35">
        <f t="shared" si="1243"/>
        <v>46.3</v>
      </c>
      <c r="N2416" s="78">
        <f t="shared" si="1219"/>
        <v>100</v>
      </c>
    </row>
    <row r="2417" spans="1:15" ht="31.5" x14ac:dyDescent="0.25">
      <c r="A2417" s="33" t="s">
        <v>179</v>
      </c>
      <c r="B2417" s="33" t="s">
        <v>1391</v>
      </c>
      <c r="C2417" s="33" t="s">
        <v>142</v>
      </c>
      <c r="D2417" s="33"/>
      <c r="E2417" s="34" t="s">
        <v>718</v>
      </c>
      <c r="F2417" s="35">
        <f t="shared" si="1243"/>
        <v>46.300000000000011</v>
      </c>
      <c r="G2417" s="35">
        <f t="shared" si="1243"/>
        <v>46.3</v>
      </c>
      <c r="H2417" s="35">
        <f t="shared" si="1243"/>
        <v>0</v>
      </c>
      <c r="I2417" s="63">
        <f t="shared" si="1243"/>
        <v>0</v>
      </c>
      <c r="J2417" s="63">
        <f t="shared" si="1243"/>
        <v>0</v>
      </c>
      <c r="K2417" s="35">
        <f t="shared" si="1243"/>
        <v>0</v>
      </c>
      <c r="L2417" s="35">
        <f t="shared" si="1243"/>
        <v>0</v>
      </c>
      <c r="M2417" s="35">
        <f t="shared" si="1243"/>
        <v>46.3</v>
      </c>
      <c r="N2417" s="78">
        <f t="shared" si="1219"/>
        <v>100</v>
      </c>
    </row>
    <row r="2418" spans="1:15" ht="47.25" x14ac:dyDescent="0.25">
      <c r="A2418" s="33" t="s">
        <v>179</v>
      </c>
      <c r="B2418" s="33" t="s">
        <v>1391</v>
      </c>
      <c r="C2418" s="33" t="s">
        <v>149</v>
      </c>
      <c r="D2418" s="33"/>
      <c r="E2418" s="34" t="s">
        <v>732</v>
      </c>
      <c r="F2418" s="35">
        <f t="shared" si="1243"/>
        <v>46.300000000000011</v>
      </c>
      <c r="G2418" s="35">
        <f t="shared" si="1243"/>
        <v>46.3</v>
      </c>
      <c r="H2418" s="35">
        <f t="shared" si="1243"/>
        <v>0</v>
      </c>
      <c r="I2418" s="63">
        <f t="shared" si="1243"/>
        <v>0</v>
      </c>
      <c r="J2418" s="63">
        <f t="shared" si="1243"/>
        <v>0</v>
      </c>
      <c r="K2418" s="35">
        <f t="shared" si="1243"/>
        <v>0</v>
      </c>
      <c r="L2418" s="35">
        <f t="shared" si="1243"/>
        <v>0</v>
      </c>
      <c r="M2418" s="35">
        <f t="shared" si="1243"/>
        <v>46.3</v>
      </c>
      <c r="N2418" s="78">
        <f t="shared" si="1219"/>
        <v>100</v>
      </c>
    </row>
    <row r="2419" spans="1:15" ht="31.5" x14ac:dyDescent="0.25">
      <c r="A2419" s="33" t="s">
        <v>179</v>
      </c>
      <c r="B2419" s="33" t="s">
        <v>1391</v>
      </c>
      <c r="C2419" s="33" t="s">
        <v>149</v>
      </c>
      <c r="D2419" s="33" t="s">
        <v>1111</v>
      </c>
      <c r="E2419" s="34" t="s">
        <v>542</v>
      </c>
      <c r="F2419" s="35">
        <f t="shared" si="1243"/>
        <v>46.300000000000011</v>
      </c>
      <c r="G2419" s="35">
        <f t="shared" si="1243"/>
        <v>46.3</v>
      </c>
      <c r="H2419" s="35">
        <f t="shared" si="1243"/>
        <v>0</v>
      </c>
      <c r="I2419" s="63">
        <f t="shared" si="1243"/>
        <v>0</v>
      </c>
      <c r="J2419" s="63">
        <f t="shared" si="1243"/>
        <v>0</v>
      </c>
      <c r="K2419" s="35">
        <f t="shared" si="1243"/>
        <v>0</v>
      </c>
      <c r="L2419" s="35">
        <f t="shared" si="1243"/>
        <v>0</v>
      </c>
      <c r="M2419" s="35">
        <f t="shared" si="1243"/>
        <v>46.3</v>
      </c>
      <c r="N2419" s="78">
        <f t="shared" si="1219"/>
        <v>100</v>
      </c>
    </row>
    <row r="2420" spans="1:15" ht="31.5" x14ac:dyDescent="0.25">
      <c r="A2420" s="33" t="s">
        <v>179</v>
      </c>
      <c r="B2420" s="33" t="s">
        <v>1391</v>
      </c>
      <c r="C2420" s="33" t="s">
        <v>149</v>
      </c>
      <c r="D2420" s="33" t="s">
        <v>1112</v>
      </c>
      <c r="E2420" s="34" t="s">
        <v>543</v>
      </c>
      <c r="F2420" s="35">
        <f>301.8-255.5</f>
        <v>46.300000000000011</v>
      </c>
      <c r="G2420" s="35">
        <v>46.3</v>
      </c>
      <c r="H2420" s="35">
        <v>0</v>
      </c>
      <c r="I2420" s="63">
        <v>0</v>
      </c>
      <c r="J2420" s="63">
        <v>0</v>
      </c>
      <c r="K2420" s="35">
        <v>0</v>
      </c>
      <c r="L2420" s="35">
        <v>0</v>
      </c>
      <c r="M2420" s="35">
        <v>46.3</v>
      </c>
      <c r="N2420" s="78">
        <f t="shared" si="1219"/>
        <v>100</v>
      </c>
    </row>
    <row r="2421" spans="1:15" ht="31.5" x14ac:dyDescent="0.25">
      <c r="A2421" s="33" t="s">
        <v>179</v>
      </c>
      <c r="B2421" s="33" t="s">
        <v>1391</v>
      </c>
      <c r="C2421" s="33" t="s">
        <v>1152</v>
      </c>
      <c r="D2421" s="33"/>
      <c r="E2421" s="34" t="s">
        <v>1083</v>
      </c>
      <c r="F2421" s="35">
        <f>F2427+F2422</f>
        <v>493.78600000000051</v>
      </c>
      <c r="G2421" s="35">
        <f>G2427+G2422</f>
        <v>493.786</v>
      </c>
      <c r="H2421" s="35">
        <f t="shared" ref="H2421:M2421" si="1244">H2427+H2422</f>
        <v>0</v>
      </c>
      <c r="I2421" s="63">
        <f t="shared" si="1244"/>
        <v>0</v>
      </c>
      <c r="J2421" s="63">
        <f t="shared" si="1244"/>
        <v>0</v>
      </c>
      <c r="K2421" s="35">
        <f t="shared" si="1244"/>
        <v>0</v>
      </c>
      <c r="L2421" s="35">
        <f t="shared" si="1244"/>
        <v>0</v>
      </c>
      <c r="M2421" s="35">
        <f t="shared" si="1244"/>
        <v>237.90026</v>
      </c>
      <c r="N2421" s="78">
        <f t="shared" si="1219"/>
        <v>48.178818354509851</v>
      </c>
    </row>
    <row r="2422" spans="1:15" ht="63" x14ac:dyDescent="0.25">
      <c r="A2422" s="33" t="s">
        <v>179</v>
      </c>
      <c r="B2422" s="33" t="s">
        <v>1391</v>
      </c>
      <c r="C2422" s="33" t="s">
        <v>1153</v>
      </c>
      <c r="D2422" s="33"/>
      <c r="E2422" s="34" t="s">
        <v>1238</v>
      </c>
      <c r="F2422" s="35">
        <f t="shared" ref="F2422:M2425" si="1245">F2423</f>
        <v>100</v>
      </c>
      <c r="G2422" s="35">
        <f t="shared" si="1245"/>
        <v>100</v>
      </c>
      <c r="H2422" s="35">
        <f t="shared" si="1245"/>
        <v>0</v>
      </c>
      <c r="I2422" s="63">
        <f t="shared" si="1245"/>
        <v>0</v>
      </c>
      <c r="J2422" s="63">
        <f t="shared" si="1245"/>
        <v>0</v>
      </c>
      <c r="K2422" s="35">
        <f t="shared" si="1245"/>
        <v>0</v>
      </c>
      <c r="L2422" s="35">
        <f t="shared" si="1245"/>
        <v>0</v>
      </c>
      <c r="M2422" s="35">
        <f t="shared" si="1245"/>
        <v>10.1</v>
      </c>
      <c r="N2422" s="78">
        <f t="shared" si="1219"/>
        <v>10.1</v>
      </c>
      <c r="O2422" s="22"/>
    </row>
    <row r="2423" spans="1:15" ht="31.5" x14ac:dyDescent="0.25">
      <c r="A2423" s="33" t="s">
        <v>179</v>
      </c>
      <c r="B2423" s="33" t="s">
        <v>1391</v>
      </c>
      <c r="C2423" s="33" t="s">
        <v>1154</v>
      </c>
      <c r="D2423" s="33"/>
      <c r="E2423" s="34" t="s">
        <v>1274</v>
      </c>
      <c r="F2423" s="35">
        <f t="shared" si="1245"/>
        <v>100</v>
      </c>
      <c r="G2423" s="35">
        <f t="shared" si="1245"/>
        <v>100</v>
      </c>
      <c r="H2423" s="35">
        <f t="shared" si="1245"/>
        <v>0</v>
      </c>
      <c r="I2423" s="63">
        <f t="shared" si="1245"/>
        <v>0</v>
      </c>
      <c r="J2423" s="63">
        <f t="shared" si="1245"/>
        <v>0</v>
      </c>
      <c r="K2423" s="35">
        <f t="shared" si="1245"/>
        <v>0</v>
      </c>
      <c r="L2423" s="35">
        <f t="shared" si="1245"/>
        <v>0</v>
      </c>
      <c r="M2423" s="35">
        <f t="shared" si="1245"/>
        <v>10.1</v>
      </c>
      <c r="N2423" s="78">
        <f t="shared" si="1219"/>
        <v>10.1</v>
      </c>
      <c r="O2423" s="22"/>
    </row>
    <row r="2424" spans="1:15" ht="47.25" x14ac:dyDescent="0.25">
      <c r="A2424" s="33" t="s">
        <v>179</v>
      </c>
      <c r="B2424" s="33" t="s">
        <v>1391</v>
      </c>
      <c r="C2424" s="33" t="s">
        <v>1799</v>
      </c>
      <c r="D2424" s="33"/>
      <c r="E2424" s="34" t="s">
        <v>1800</v>
      </c>
      <c r="F2424" s="35">
        <f t="shared" si="1245"/>
        <v>100</v>
      </c>
      <c r="G2424" s="35">
        <f t="shared" si="1245"/>
        <v>100</v>
      </c>
      <c r="H2424" s="35">
        <f t="shared" si="1245"/>
        <v>0</v>
      </c>
      <c r="I2424" s="63">
        <f t="shared" si="1245"/>
        <v>0</v>
      </c>
      <c r="J2424" s="63">
        <f t="shared" si="1245"/>
        <v>0</v>
      </c>
      <c r="K2424" s="35">
        <f t="shared" si="1245"/>
        <v>0</v>
      </c>
      <c r="L2424" s="35">
        <f t="shared" si="1245"/>
        <v>0</v>
      </c>
      <c r="M2424" s="35">
        <f t="shared" si="1245"/>
        <v>10.1</v>
      </c>
      <c r="N2424" s="78">
        <f t="shared" si="1219"/>
        <v>10.1</v>
      </c>
      <c r="O2424" s="22"/>
    </row>
    <row r="2425" spans="1:15" ht="31.5" x14ac:dyDescent="0.25">
      <c r="A2425" s="33" t="s">
        <v>179</v>
      </c>
      <c r="B2425" s="33" t="s">
        <v>1391</v>
      </c>
      <c r="C2425" s="33" t="s">
        <v>1799</v>
      </c>
      <c r="D2425" s="33" t="s">
        <v>1111</v>
      </c>
      <c r="E2425" s="34" t="s">
        <v>542</v>
      </c>
      <c r="F2425" s="35">
        <f t="shared" si="1245"/>
        <v>100</v>
      </c>
      <c r="G2425" s="35">
        <f t="shared" si="1245"/>
        <v>100</v>
      </c>
      <c r="H2425" s="35">
        <f t="shared" si="1245"/>
        <v>0</v>
      </c>
      <c r="I2425" s="63">
        <f t="shared" si="1245"/>
        <v>0</v>
      </c>
      <c r="J2425" s="63">
        <f t="shared" si="1245"/>
        <v>0</v>
      </c>
      <c r="K2425" s="35">
        <f t="shared" si="1245"/>
        <v>0</v>
      </c>
      <c r="L2425" s="35">
        <f t="shared" si="1245"/>
        <v>0</v>
      </c>
      <c r="M2425" s="35">
        <f t="shared" si="1245"/>
        <v>10.1</v>
      </c>
      <c r="N2425" s="78">
        <f t="shared" si="1219"/>
        <v>10.1</v>
      </c>
      <c r="O2425" s="22"/>
    </row>
    <row r="2426" spans="1:15" ht="31.5" x14ac:dyDescent="0.25">
      <c r="A2426" s="33" t="s">
        <v>179</v>
      </c>
      <c r="B2426" s="33" t="s">
        <v>1391</v>
      </c>
      <c r="C2426" s="33" t="s">
        <v>1799</v>
      </c>
      <c r="D2426" s="33" t="s">
        <v>1112</v>
      </c>
      <c r="E2426" s="34" t="s">
        <v>543</v>
      </c>
      <c r="F2426" s="35">
        <v>100</v>
      </c>
      <c r="G2426" s="35">
        <v>100</v>
      </c>
      <c r="H2426" s="35">
        <v>0</v>
      </c>
      <c r="I2426" s="63">
        <v>0</v>
      </c>
      <c r="J2426" s="63">
        <v>0</v>
      </c>
      <c r="K2426" s="35">
        <v>0</v>
      </c>
      <c r="L2426" s="35">
        <v>0</v>
      </c>
      <c r="M2426" s="35">
        <v>10.1</v>
      </c>
      <c r="N2426" s="78">
        <f t="shared" si="1219"/>
        <v>10.1</v>
      </c>
      <c r="O2426" s="22"/>
    </row>
    <row r="2427" spans="1:15" ht="31.5" x14ac:dyDescent="0.25">
      <c r="A2427" s="33" t="s">
        <v>179</v>
      </c>
      <c r="B2427" s="33" t="s">
        <v>1391</v>
      </c>
      <c r="C2427" s="33" t="s">
        <v>1162</v>
      </c>
      <c r="D2427" s="33"/>
      <c r="E2427" s="34" t="s">
        <v>1090</v>
      </c>
      <c r="F2427" s="35">
        <f t="shared" ref="F2427:M2429" si="1246">F2428</f>
        <v>393.78600000000051</v>
      </c>
      <c r="G2427" s="35">
        <f t="shared" si="1246"/>
        <v>393.786</v>
      </c>
      <c r="H2427" s="35">
        <f t="shared" si="1246"/>
        <v>0</v>
      </c>
      <c r="I2427" s="63">
        <f t="shared" si="1246"/>
        <v>0</v>
      </c>
      <c r="J2427" s="63">
        <f t="shared" si="1246"/>
        <v>0</v>
      </c>
      <c r="K2427" s="35">
        <f t="shared" si="1246"/>
        <v>0</v>
      </c>
      <c r="L2427" s="35">
        <f t="shared" si="1246"/>
        <v>0</v>
      </c>
      <c r="M2427" s="35">
        <f t="shared" si="1246"/>
        <v>227.80026000000001</v>
      </c>
      <c r="N2427" s="78">
        <f t="shared" si="1219"/>
        <v>57.848745257576454</v>
      </c>
    </row>
    <row r="2428" spans="1:15" ht="78.75" x14ac:dyDescent="0.25">
      <c r="A2428" s="33" t="s">
        <v>179</v>
      </c>
      <c r="B2428" s="33" t="s">
        <v>1391</v>
      </c>
      <c r="C2428" s="33" t="s">
        <v>150</v>
      </c>
      <c r="D2428" s="33"/>
      <c r="E2428" s="34" t="s">
        <v>1092</v>
      </c>
      <c r="F2428" s="35">
        <f t="shared" si="1246"/>
        <v>393.78600000000051</v>
      </c>
      <c r="G2428" s="35">
        <f>G2429+G2431</f>
        <v>393.786</v>
      </c>
      <c r="H2428" s="35">
        <f t="shared" ref="H2428:M2428" si="1247">H2429+H2431</f>
        <v>0</v>
      </c>
      <c r="I2428" s="63">
        <f t="shared" si="1247"/>
        <v>0</v>
      </c>
      <c r="J2428" s="63">
        <f t="shared" si="1247"/>
        <v>0</v>
      </c>
      <c r="K2428" s="35">
        <f t="shared" si="1247"/>
        <v>0</v>
      </c>
      <c r="L2428" s="35">
        <f t="shared" si="1247"/>
        <v>0</v>
      </c>
      <c r="M2428" s="35">
        <f t="shared" si="1247"/>
        <v>227.80026000000001</v>
      </c>
      <c r="N2428" s="78">
        <f t="shared" si="1219"/>
        <v>57.848745257576454</v>
      </c>
    </row>
    <row r="2429" spans="1:15" ht="31.5" x14ac:dyDescent="0.25">
      <c r="A2429" s="33" t="s">
        <v>179</v>
      </c>
      <c r="B2429" s="33" t="s">
        <v>1391</v>
      </c>
      <c r="C2429" s="33" t="s">
        <v>150</v>
      </c>
      <c r="D2429" s="33" t="s">
        <v>1111</v>
      </c>
      <c r="E2429" s="34" t="s">
        <v>542</v>
      </c>
      <c r="F2429" s="35">
        <f t="shared" ref="F2429:M2429" si="1248">F2430</f>
        <v>393.78600000000051</v>
      </c>
      <c r="G2429" s="35">
        <f t="shared" si="1246"/>
        <v>343.38600000000002</v>
      </c>
      <c r="H2429" s="35">
        <f t="shared" si="1248"/>
        <v>0</v>
      </c>
      <c r="I2429" s="63">
        <f t="shared" si="1248"/>
        <v>0</v>
      </c>
      <c r="J2429" s="63">
        <f t="shared" si="1248"/>
        <v>0</v>
      </c>
      <c r="K2429" s="35">
        <f t="shared" si="1248"/>
        <v>0</v>
      </c>
      <c r="L2429" s="35">
        <f t="shared" si="1248"/>
        <v>0</v>
      </c>
      <c r="M2429" s="35">
        <f t="shared" si="1248"/>
        <v>177.40026</v>
      </c>
      <c r="N2429" s="78">
        <f t="shared" si="1219"/>
        <v>51.662053782041198</v>
      </c>
    </row>
    <row r="2430" spans="1:15" ht="31.5" x14ac:dyDescent="0.25">
      <c r="A2430" s="33" t="s">
        <v>179</v>
      </c>
      <c r="B2430" s="33" t="s">
        <v>1391</v>
      </c>
      <c r="C2430" s="33" t="s">
        <v>150</v>
      </c>
      <c r="D2430" s="33" t="s">
        <v>1112</v>
      </c>
      <c r="E2430" s="34" t="s">
        <v>543</v>
      </c>
      <c r="F2430" s="35">
        <f>4489.6-100-1202.936-2792.878</f>
        <v>393.78600000000051</v>
      </c>
      <c r="G2430" s="35">
        <v>343.38600000000002</v>
      </c>
      <c r="H2430" s="35">
        <v>0</v>
      </c>
      <c r="I2430" s="63">
        <v>0</v>
      </c>
      <c r="J2430" s="63">
        <v>0</v>
      </c>
      <c r="K2430" s="35">
        <v>0</v>
      </c>
      <c r="L2430" s="35">
        <v>0</v>
      </c>
      <c r="M2430" s="35">
        <v>177.40026</v>
      </c>
      <c r="N2430" s="78">
        <f t="shared" si="1219"/>
        <v>51.662053782041198</v>
      </c>
    </row>
    <row r="2431" spans="1:15" x14ac:dyDescent="0.25">
      <c r="A2431" s="33" t="s">
        <v>179</v>
      </c>
      <c r="B2431" s="33" t="s">
        <v>1391</v>
      </c>
      <c r="C2431" s="33" t="s">
        <v>150</v>
      </c>
      <c r="D2431" s="33" t="s">
        <v>1113</v>
      </c>
      <c r="E2431" s="34" t="s">
        <v>558</v>
      </c>
      <c r="F2431" s="35"/>
      <c r="G2431" s="35">
        <f>G2432</f>
        <v>50.4</v>
      </c>
      <c r="H2431" s="35">
        <f t="shared" ref="H2431:M2431" si="1249">H2432</f>
        <v>0</v>
      </c>
      <c r="I2431" s="63">
        <f t="shared" si="1249"/>
        <v>0</v>
      </c>
      <c r="J2431" s="63">
        <f t="shared" si="1249"/>
        <v>0</v>
      </c>
      <c r="K2431" s="35">
        <f t="shared" si="1249"/>
        <v>0</v>
      </c>
      <c r="L2431" s="35">
        <f t="shared" si="1249"/>
        <v>0</v>
      </c>
      <c r="M2431" s="35">
        <f t="shared" si="1249"/>
        <v>50.4</v>
      </c>
      <c r="N2431" s="78">
        <f t="shared" si="1219"/>
        <v>100</v>
      </c>
    </row>
    <row r="2432" spans="1:15" x14ac:dyDescent="0.25">
      <c r="A2432" s="33" t="s">
        <v>179</v>
      </c>
      <c r="B2432" s="33" t="s">
        <v>1391</v>
      </c>
      <c r="C2432" s="33" t="s">
        <v>150</v>
      </c>
      <c r="D2432" s="33" t="s">
        <v>1114</v>
      </c>
      <c r="E2432" s="34" t="s">
        <v>560</v>
      </c>
      <c r="F2432" s="35"/>
      <c r="G2432" s="35">
        <v>50.4</v>
      </c>
      <c r="H2432" s="35">
        <v>0</v>
      </c>
      <c r="I2432" s="63">
        <v>0</v>
      </c>
      <c r="J2432" s="63">
        <v>0</v>
      </c>
      <c r="K2432" s="35">
        <v>0</v>
      </c>
      <c r="L2432" s="35">
        <v>0</v>
      </c>
      <c r="M2432" s="35">
        <v>50.4</v>
      </c>
      <c r="N2432" s="78">
        <f t="shared" si="1219"/>
        <v>100</v>
      </c>
    </row>
    <row r="2433" spans="1:15" ht="31.5" hidden="1" x14ac:dyDescent="0.25">
      <c r="A2433" s="33" t="s">
        <v>179</v>
      </c>
      <c r="B2433" s="33" t="s">
        <v>1391</v>
      </c>
      <c r="C2433" s="33" t="s">
        <v>155</v>
      </c>
      <c r="D2433" s="33"/>
      <c r="E2433" s="34" t="s">
        <v>1099</v>
      </c>
      <c r="F2433" s="35">
        <f t="shared" ref="F2433:M2437" si="1250">F2434</f>
        <v>0</v>
      </c>
      <c r="G2433" s="35">
        <f t="shared" si="1250"/>
        <v>0</v>
      </c>
      <c r="H2433" s="35">
        <f t="shared" si="1250"/>
        <v>0</v>
      </c>
      <c r="I2433" s="63">
        <f t="shared" si="1250"/>
        <v>0</v>
      </c>
      <c r="J2433" s="63">
        <f t="shared" si="1250"/>
        <v>0</v>
      </c>
      <c r="K2433" s="35">
        <f t="shared" si="1250"/>
        <v>0</v>
      </c>
      <c r="L2433" s="35">
        <f t="shared" si="1250"/>
        <v>0</v>
      </c>
      <c r="M2433" s="35">
        <f t="shared" si="1250"/>
        <v>0</v>
      </c>
      <c r="N2433" s="78">
        <v>0</v>
      </c>
      <c r="O2433" s="22">
        <v>1</v>
      </c>
    </row>
    <row r="2434" spans="1:15" ht="47.25" hidden="1" x14ac:dyDescent="0.25">
      <c r="A2434" s="33" t="s">
        <v>179</v>
      </c>
      <c r="B2434" s="33" t="s">
        <v>1391</v>
      </c>
      <c r="C2434" s="33" t="s">
        <v>156</v>
      </c>
      <c r="D2434" s="33"/>
      <c r="E2434" s="34" t="s">
        <v>1100</v>
      </c>
      <c r="F2434" s="35">
        <f t="shared" si="1250"/>
        <v>0</v>
      </c>
      <c r="G2434" s="35">
        <f t="shared" si="1250"/>
        <v>0</v>
      </c>
      <c r="H2434" s="35">
        <f t="shared" si="1250"/>
        <v>0</v>
      </c>
      <c r="I2434" s="63">
        <f t="shared" si="1250"/>
        <v>0</v>
      </c>
      <c r="J2434" s="63">
        <f t="shared" si="1250"/>
        <v>0</v>
      </c>
      <c r="K2434" s="35">
        <f t="shared" si="1250"/>
        <v>0</v>
      </c>
      <c r="L2434" s="35">
        <f t="shared" si="1250"/>
        <v>0</v>
      </c>
      <c r="M2434" s="35">
        <f t="shared" si="1250"/>
        <v>0</v>
      </c>
      <c r="N2434" s="78">
        <v>0</v>
      </c>
      <c r="O2434" s="22">
        <v>1</v>
      </c>
    </row>
    <row r="2435" spans="1:15" ht="31.5" hidden="1" x14ac:dyDescent="0.25">
      <c r="A2435" s="33" t="s">
        <v>179</v>
      </c>
      <c r="B2435" s="33" t="s">
        <v>1391</v>
      </c>
      <c r="C2435" s="33" t="s">
        <v>157</v>
      </c>
      <c r="D2435" s="33"/>
      <c r="E2435" s="34" t="s">
        <v>1877</v>
      </c>
      <c r="F2435" s="35">
        <f t="shared" si="1250"/>
        <v>0</v>
      </c>
      <c r="G2435" s="35">
        <f t="shared" si="1250"/>
        <v>0</v>
      </c>
      <c r="H2435" s="35">
        <f t="shared" si="1250"/>
        <v>0</v>
      </c>
      <c r="I2435" s="63">
        <f t="shared" si="1250"/>
        <v>0</v>
      </c>
      <c r="J2435" s="63">
        <f t="shared" si="1250"/>
        <v>0</v>
      </c>
      <c r="K2435" s="35">
        <f t="shared" si="1250"/>
        <v>0</v>
      </c>
      <c r="L2435" s="35">
        <f t="shared" si="1250"/>
        <v>0</v>
      </c>
      <c r="M2435" s="35">
        <f t="shared" si="1250"/>
        <v>0</v>
      </c>
      <c r="N2435" s="78">
        <v>0</v>
      </c>
      <c r="O2435" s="22">
        <v>1</v>
      </c>
    </row>
    <row r="2436" spans="1:15" ht="31.5" hidden="1" x14ac:dyDescent="0.25">
      <c r="A2436" s="33" t="s">
        <v>179</v>
      </c>
      <c r="B2436" s="33" t="s">
        <v>1391</v>
      </c>
      <c r="C2436" s="33" t="s">
        <v>151</v>
      </c>
      <c r="D2436" s="33"/>
      <c r="E2436" s="34" t="s">
        <v>1879</v>
      </c>
      <c r="F2436" s="35">
        <f t="shared" si="1250"/>
        <v>0</v>
      </c>
      <c r="G2436" s="35">
        <f t="shared" si="1250"/>
        <v>0</v>
      </c>
      <c r="H2436" s="35">
        <f t="shared" si="1250"/>
        <v>0</v>
      </c>
      <c r="I2436" s="63">
        <f t="shared" si="1250"/>
        <v>0</v>
      </c>
      <c r="J2436" s="63">
        <f t="shared" si="1250"/>
        <v>0</v>
      </c>
      <c r="K2436" s="35">
        <f t="shared" si="1250"/>
        <v>0</v>
      </c>
      <c r="L2436" s="35">
        <f t="shared" si="1250"/>
        <v>0</v>
      </c>
      <c r="M2436" s="35">
        <f t="shared" si="1250"/>
        <v>0</v>
      </c>
      <c r="N2436" s="78">
        <v>0</v>
      </c>
      <c r="O2436" s="22">
        <v>1</v>
      </c>
    </row>
    <row r="2437" spans="1:15" ht="31.5" hidden="1" x14ac:dyDescent="0.25">
      <c r="A2437" s="33" t="s">
        <v>179</v>
      </c>
      <c r="B2437" s="33" t="s">
        <v>1391</v>
      </c>
      <c r="C2437" s="33" t="s">
        <v>151</v>
      </c>
      <c r="D2437" s="33" t="s">
        <v>1111</v>
      </c>
      <c r="E2437" s="34" t="s">
        <v>542</v>
      </c>
      <c r="F2437" s="35">
        <f t="shared" si="1250"/>
        <v>0</v>
      </c>
      <c r="G2437" s="35">
        <f t="shared" si="1250"/>
        <v>0</v>
      </c>
      <c r="H2437" s="35">
        <f t="shared" si="1250"/>
        <v>0</v>
      </c>
      <c r="I2437" s="63">
        <f t="shared" si="1250"/>
        <v>0</v>
      </c>
      <c r="J2437" s="63">
        <f t="shared" si="1250"/>
        <v>0</v>
      </c>
      <c r="K2437" s="35">
        <f t="shared" si="1250"/>
        <v>0</v>
      </c>
      <c r="L2437" s="35">
        <f t="shared" si="1250"/>
        <v>0</v>
      </c>
      <c r="M2437" s="35">
        <f t="shared" si="1250"/>
        <v>0</v>
      </c>
      <c r="N2437" s="78">
        <v>0</v>
      </c>
      <c r="O2437" s="22">
        <v>1</v>
      </c>
    </row>
    <row r="2438" spans="1:15" ht="31.5" hidden="1" x14ac:dyDescent="0.25">
      <c r="A2438" s="33" t="s">
        <v>179</v>
      </c>
      <c r="B2438" s="33" t="s">
        <v>1391</v>
      </c>
      <c r="C2438" s="33" t="s">
        <v>151</v>
      </c>
      <c r="D2438" s="33" t="s">
        <v>1112</v>
      </c>
      <c r="E2438" s="34" t="s">
        <v>543</v>
      </c>
      <c r="F2438" s="35">
        <f>70-70</f>
        <v>0</v>
      </c>
      <c r="G2438" s="35">
        <v>0</v>
      </c>
      <c r="H2438" s="35">
        <v>0</v>
      </c>
      <c r="I2438" s="63">
        <v>0</v>
      </c>
      <c r="J2438" s="63">
        <v>0</v>
      </c>
      <c r="K2438" s="35">
        <v>0</v>
      </c>
      <c r="L2438" s="35">
        <v>0</v>
      </c>
      <c r="M2438" s="35">
        <v>0</v>
      </c>
      <c r="N2438" s="78">
        <v>0</v>
      </c>
      <c r="O2438" s="22">
        <v>1</v>
      </c>
    </row>
    <row r="2439" spans="1:15" ht="47.25" x14ac:dyDescent="0.25">
      <c r="A2439" s="33" t="s">
        <v>179</v>
      </c>
      <c r="B2439" s="33" t="s">
        <v>1391</v>
      </c>
      <c r="C2439" s="33" t="s">
        <v>1139</v>
      </c>
      <c r="D2439" s="33"/>
      <c r="E2439" s="34" t="s">
        <v>1211</v>
      </c>
      <c r="F2439" s="35">
        <v>0</v>
      </c>
      <c r="G2439" s="35">
        <f>G2440</f>
        <v>280</v>
      </c>
      <c r="H2439" s="35">
        <f t="shared" ref="H2439:M2442" si="1251">H2440</f>
        <v>280</v>
      </c>
      <c r="I2439" s="63">
        <f t="shared" si="1251"/>
        <v>0</v>
      </c>
      <c r="J2439" s="63">
        <f t="shared" si="1251"/>
        <v>0</v>
      </c>
      <c r="K2439" s="35">
        <f t="shared" si="1251"/>
        <v>0</v>
      </c>
      <c r="L2439" s="35">
        <f t="shared" si="1251"/>
        <v>0</v>
      </c>
      <c r="M2439" s="35">
        <f t="shared" si="1251"/>
        <v>280</v>
      </c>
      <c r="N2439" s="78">
        <f t="shared" si="1219"/>
        <v>100</v>
      </c>
    </row>
    <row r="2440" spans="1:15" ht="31.5" x14ac:dyDescent="0.25">
      <c r="A2440" s="33" t="s">
        <v>179</v>
      </c>
      <c r="B2440" s="33" t="s">
        <v>1391</v>
      </c>
      <c r="C2440" s="33" t="s">
        <v>1146</v>
      </c>
      <c r="D2440" s="33"/>
      <c r="E2440" s="34" t="s">
        <v>1212</v>
      </c>
      <c r="F2440" s="35">
        <v>0</v>
      </c>
      <c r="G2440" s="35">
        <f>G2441</f>
        <v>280</v>
      </c>
      <c r="H2440" s="35">
        <f t="shared" si="1251"/>
        <v>280</v>
      </c>
      <c r="I2440" s="63">
        <f t="shared" si="1251"/>
        <v>0</v>
      </c>
      <c r="J2440" s="63">
        <f t="shared" si="1251"/>
        <v>0</v>
      </c>
      <c r="K2440" s="35">
        <f t="shared" si="1251"/>
        <v>0</v>
      </c>
      <c r="L2440" s="35">
        <f t="shared" si="1251"/>
        <v>0</v>
      </c>
      <c r="M2440" s="35">
        <f t="shared" si="1251"/>
        <v>280</v>
      </c>
      <c r="N2440" s="78">
        <f t="shared" si="1219"/>
        <v>100</v>
      </c>
    </row>
    <row r="2441" spans="1:15" ht="31.5" x14ac:dyDescent="0.25">
      <c r="A2441" s="33" t="s">
        <v>179</v>
      </c>
      <c r="B2441" s="33" t="s">
        <v>1391</v>
      </c>
      <c r="C2441" s="33" t="s">
        <v>1147</v>
      </c>
      <c r="D2441" s="33"/>
      <c r="E2441" s="34" t="s">
        <v>1213</v>
      </c>
      <c r="F2441" s="35">
        <v>0</v>
      </c>
      <c r="G2441" s="35">
        <f>G2442</f>
        <v>280</v>
      </c>
      <c r="H2441" s="35">
        <f t="shared" si="1251"/>
        <v>280</v>
      </c>
      <c r="I2441" s="63">
        <f t="shared" si="1251"/>
        <v>0</v>
      </c>
      <c r="J2441" s="63">
        <f t="shared" si="1251"/>
        <v>0</v>
      </c>
      <c r="K2441" s="35">
        <f t="shared" si="1251"/>
        <v>0</v>
      </c>
      <c r="L2441" s="35">
        <f t="shared" si="1251"/>
        <v>0</v>
      </c>
      <c r="M2441" s="35">
        <f t="shared" si="1251"/>
        <v>280</v>
      </c>
      <c r="N2441" s="78">
        <f t="shared" si="1219"/>
        <v>100</v>
      </c>
    </row>
    <row r="2442" spans="1:15" x14ac:dyDescent="0.25">
      <c r="A2442" s="33" t="s">
        <v>179</v>
      </c>
      <c r="B2442" s="33" t="s">
        <v>1391</v>
      </c>
      <c r="C2442" s="33" t="s">
        <v>1147</v>
      </c>
      <c r="D2442" s="33" t="s">
        <v>1113</v>
      </c>
      <c r="E2442" s="34" t="s">
        <v>558</v>
      </c>
      <c r="F2442" s="35">
        <v>0</v>
      </c>
      <c r="G2442" s="35">
        <f>G2443</f>
        <v>280</v>
      </c>
      <c r="H2442" s="35">
        <f t="shared" si="1251"/>
        <v>280</v>
      </c>
      <c r="I2442" s="63">
        <f t="shared" si="1251"/>
        <v>0</v>
      </c>
      <c r="J2442" s="63">
        <f t="shared" si="1251"/>
        <v>0</v>
      </c>
      <c r="K2442" s="35">
        <f t="shared" si="1251"/>
        <v>0</v>
      </c>
      <c r="L2442" s="35">
        <f t="shared" si="1251"/>
        <v>0</v>
      </c>
      <c r="M2442" s="35">
        <f t="shared" si="1251"/>
        <v>280</v>
      </c>
      <c r="N2442" s="78">
        <f t="shared" ref="N2442:N2505" si="1252">M2442/G2442*100</f>
        <v>100</v>
      </c>
    </row>
    <row r="2443" spans="1:15" x14ac:dyDescent="0.25">
      <c r="A2443" s="33" t="s">
        <v>179</v>
      </c>
      <c r="B2443" s="33" t="s">
        <v>1391</v>
      </c>
      <c r="C2443" s="33" t="s">
        <v>1147</v>
      </c>
      <c r="D2443" s="33" t="s">
        <v>1114</v>
      </c>
      <c r="E2443" s="34" t="s">
        <v>560</v>
      </c>
      <c r="F2443" s="35">
        <v>0</v>
      </c>
      <c r="G2443" s="35">
        <v>280</v>
      </c>
      <c r="H2443" s="35">
        <v>280</v>
      </c>
      <c r="I2443" s="63">
        <v>0</v>
      </c>
      <c r="J2443" s="63">
        <v>0</v>
      </c>
      <c r="K2443" s="35">
        <v>0</v>
      </c>
      <c r="L2443" s="35">
        <v>0</v>
      </c>
      <c r="M2443" s="35">
        <v>280</v>
      </c>
      <c r="N2443" s="78">
        <f t="shared" si="1252"/>
        <v>100</v>
      </c>
    </row>
    <row r="2444" spans="1:15" s="22" customFormat="1" ht="18" customHeight="1" x14ac:dyDescent="0.25">
      <c r="A2444" s="25" t="s">
        <v>179</v>
      </c>
      <c r="B2444" s="25" t="s">
        <v>22</v>
      </c>
      <c r="C2444" s="25"/>
      <c r="D2444" s="25"/>
      <c r="E2444" s="26" t="s">
        <v>501</v>
      </c>
      <c r="F2444" s="27">
        <f>F2452+F2502+F2445</f>
        <v>83837.724999999991</v>
      </c>
      <c r="G2444" s="27">
        <f t="shared" ref="G2444" si="1253">G2452+G2502+G2445</f>
        <v>41052.113230000003</v>
      </c>
      <c r="H2444" s="27">
        <f t="shared" ref="H2444:M2444" si="1254">H2452+H2502+H2445</f>
        <v>25291.269909999999</v>
      </c>
      <c r="I2444" s="61">
        <f t="shared" si="1254"/>
        <v>3139.8146200000001</v>
      </c>
      <c r="J2444" s="61">
        <f t="shared" si="1254"/>
        <v>1549.1944000000001</v>
      </c>
      <c r="K2444" s="27">
        <f t="shared" si="1254"/>
        <v>0</v>
      </c>
      <c r="L2444" s="27">
        <f t="shared" si="1254"/>
        <v>0</v>
      </c>
      <c r="M2444" s="27">
        <f t="shared" si="1254"/>
        <v>40240.804920000002</v>
      </c>
      <c r="N2444" s="78">
        <f t="shared" si="1252"/>
        <v>98.023711214439714</v>
      </c>
    </row>
    <row r="2445" spans="1:15" s="32" customFormat="1" ht="18" customHeight="1" x14ac:dyDescent="0.25">
      <c r="A2445" s="29" t="s">
        <v>179</v>
      </c>
      <c r="B2445" s="29" t="s">
        <v>1412</v>
      </c>
      <c r="C2445" s="29"/>
      <c r="D2445" s="29"/>
      <c r="E2445" s="30" t="s">
        <v>523</v>
      </c>
      <c r="F2445" s="31">
        <f t="shared" ref="F2445:M2450" si="1255">F2446</f>
        <v>90.271000000000001</v>
      </c>
      <c r="G2445" s="31">
        <f t="shared" si="1255"/>
        <v>90.271000000000001</v>
      </c>
      <c r="H2445" s="31">
        <f t="shared" si="1255"/>
        <v>0</v>
      </c>
      <c r="I2445" s="62">
        <f t="shared" si="1255"/>
        <v>0</v>
      </c>
      <c r="J2445" s="62">
        <f t="shared" si="1255"/>
        <v>0</v>
      </c>
      <c r="K2445" s="31">
        <f t="shared" si="1255"/>
        <v>0</v>
      </c>
      <c r="L2445" s="31">
        <f t="shared" si="1255"/>
        <v>0</v>
      </c>
      <c r="M2445" s="31">
        <f t="shared" si="1255"/>
        <v>90.271000000000001</v>
      </c>
      <c r="N2445" s="79">
        <f t="shared" si="1252"/>
        <v>100</v>
      </c>
    </row>
    <row r="2446" spans="1:15" ht="31.5" x14ac:dyDescent="0.25">
      <c r="A2446" s="33" t="s">
        <v>179</v>
      </c>
      <c r="B2446" s="33" t="s">
        <v>1412</v>
      </c>
      <c r="C2446" s="33" t="s">
        <v>144</v>
      </c>
      <c r="D2446" s="33"/>
      <c r="E2446" s="34" t="s">
        <v>1036</v>
      </c>
      <c r="F2446" s="35">
        <f t="shared" si="1255"/>
        <v>90.271000000000001</v>
      </c>
      <c r="G2446" s="35">
        <f t="shared" si="1255"/>
        <v>90.271000000000001</v>
      </c>
      <c r="H2446" s="35">
        <f t="shared" si="1255"/>
        <v>0</v>
      </c>
      <c r="I2446" s="63">
        <f t="shared" si="1255"/>
        <v>0</v>
      </c>
      <c r="J2446" s="63">
        <f t="shared" si="1255"/>
        <v>0</v>
      </c>
      <c r="K2446" s="35">
        <f t="shared" si="1255"/>
        <v>0</v>
      </c>
      <c r="L2446" s="35">
        <f t="shared" si="1255"/>
        <v>0</v>
      </c>
      <c r="M2446" s="35">
        <f t="shared" si="1255"/>
        <v>90.271000000000001</v>
      </c>
      <c r="N2446" s="78">
        <f t="shared" si="1252"/>
        <v>100</v>
      </c>
    </row>
    <row r="2447" spans="1:15" ht="31.5" x14ac:dyDescent="0.25">
      <c r="A2447" s="33" t="s">
        <v>179</v>
      </c>
      <c r="B2447" s="33" t="s">
        <v>1412</v>
      </c>
      <c r="C2447" s="33" t="s">
        <v>201</v>
      </c>
      <c r="D2447" s="33"/>
      <c r="E2447" s="34" t="s">
        <v>1072</v>
      </c>
      <c r="F2447" s="35">
        <f t="shared" si="1255"/>
        <v>90.271000000000001</v>
      </c>
      <c r="G2447" s="35">
        <f t="shared" si="1255"/>
        <v>90.271000000000001</v>
      </c>
      <c r="H2447" s="35">
        <f t="shared" si="1255"/>
        <v>0</v>
      </c>
      <c r="I2447" s="63">
        <f t="shared" si="1255"/>
        <v>0</v>
      </c>
      <c r="J2447" s="63">
        <f t="shared" si="1255"/>
        <v>0</v>
      </c>
      <c r="K2447" s="35">
        <f t="shared" si="1255"/>
        <v>0</v>
      </c>
      <c r="L2447" s="35">
        <f t="shared" si="1255"/>
        <v>0</v>
      </c>
      <c r="M2447" s="35">
        <f t="shared" si="1255"/>
        <v>90.271000000000001</v>
      </c>
      <c r="N2447" s="78">
        <f t="shared" si="1252"/>
        <v>100</v>
      </c>
    </row>
    <row r="2448" spans="1:15" ht="63" x14ac:dyDescent="0.25">
      <c r="A2448" s="33" t="s">
        <v>179</v>
      </c>
      <c r="B2448" s="33" t="s">
        <v>1412</v>
      </c>
      <c r="C2448" s="33" t="s">
        <v>202</v>
      </c>
      <c r="D2448" s="33"/>
      <c r="E2448" s="34" t="s">
        <v>1073</v>
      </c>
      <c r="F2448" s="35">
        <f t="shared" si="1255"/>
        <v>90.271000000000001</v>
      </c>
      <c r="G2448" s="35">
        <f t="shared" si="1255"/>
        <v>90.271000000000001</v>
      </c>
      <c r="H2448" s="35">
        <f t="shared" si="1255"/>
        <v>0</v>
      </c>
      <c r="I2448" s="63">
        <f t="shared" si="1255"/>
        <v>0</v>
      </c>
      <c r="J2448" s="63">
        <f t="shared" si="1255"/>
        <v>0</v>
      </c>
      <c r="K2448" s="35">
        <f t="shared" si="1255"/>
        <v>0</v>
      </c>
      <c r="L2448" s="35">
        <f t="shared" si="1255"/>
        <v>0</v>
      </c>
      <c r="M2448" s="35">
        <f t="shared" si="1255"/>
        <v>90.271000000000001</v>
      </c>
      <c r="N2448" s="78">
        <f t="shared" si="1252"/>
        <v>100</v>
      </c>
    </row>
    <row r="2449" spans="1:15" ht="31.5" x14ac:dyDescent="0.25">
      <c r="A2449" s="33" t="s">
        <v>179</v>
      </c>
      <c r="B2449" s="33" t="s">
        <v>1412</v>
      </c>
      <c r="C2449" s="33" t="s">
        <v>1336</v>
      </c>
      <c r="D2449" s="33"/>
      <c r="E2449" s="34" t="s">
        <v>1367</v>
      </c>
      <c r="F2449" s="35">
        <f t="shared" si="1255"/>
        <v>90.271000000000001</v>
      </c>
      <c r="G2449" s="35">
        <f t="shared" si="1255"/>
        <v>90.271000000000001</v>
      </c>
      <c r="H2449" s="35">
        <f t="shared" si="1255"/>
        <v>0</v>
      </c>
      <c r="I2449" s="63">
        <f t="shared" si="1255"/>
        <v>0</v>
      </c>
      <c r="J2449" s="63">
        <f t="shared" si="1255"/>
        <v>0</v>
      </c>
      <c r="K2449" s="35">
        <f t="shared" si="1255"/>
        <v>0</v>
      </c>
      <c r="L2449" s="35">
        <f t="shared" si="1255"/>
        <v>0</v>
      </c>
      <c r="M2449" s="35">
        <f t="shared" si="1255"/>
        <v>90.271000000000001</v>
      </c>
      <c r="N2449" s="78">
        <f t="shared" si="1252"/>
        <v>100</v>
      </c>
    </row>
    <row r="2450" spans="1:15" ht="31.5" x14ac:dyDescent="0.25">
      <c r="A2450" s="33" t="s">
        <v>179</v>
      </c>
      <c r="B2450" s="33" t="s">
        <v>1412</v>
      </c>
      <c r="C2450" s="33" t="s">
        <v>1336</v>
      </c>
      <c r="D2450" s="33" t="s">
        <v>1111</v>
      </c>
      <c r="E2450" s="34" t="s">
        <v>542</v>
      </c>
      <c r="F2450" s="35">
        <f t="shared" si="1255"/>
        <v>90.271000000000001</v>
      </c>
      <c r="G2450" s="35">
        <f t="shared" si="1255"/>
        <v>90.271000000000001</v>
      </c>
      <c r="H2450" s="35">
        <f t="shared" si="1255"/>
        <v>0</v>
      </c>
      <c r="I2450" s="63">
        <f t="shared" si="1255"/>
        <v>0</v>
      </c>
      <c r="J2450" s="63">
        <f t="shared" si="1255"/>
        <v>0</v>
      </c>
      <c r="K2450" s="35">
        <f t="shared" si="1255"/>
        <v>0</v>
      </c>
      <c r="L2450" s="35">
        <f t="shared" si="1255"/>
        <v>0</v>
      </c>
      <c r="M2450" s="35">
        <f t="shared" si="1255"/>
        <v>90.271000000000001</v>
      </c>
      <c r="N2450" s="78">
        <f t="shared" si="1252"/>
        <v>100</v>
      </c>
    </row>
    <row r="2451" spans="1:15" ht="31.5" x14ac:dyDescent="0.25">
      <c r="A2451" s="33" t="s">
        <v>179</v>
      </c>
      <c r="B2451" s="33" t="s">
        <v>1412</v>
      </c>
      <c r="C2451" s="33" t="s">
        <v>1336</v>
      </c>
      <c r="D2451" s="33" t="s">
        <v>1112</v>
      </c>
      <c r="E2451" s="34" t="s">
        <v>543</v>
      </c>
      <c r="F2451" s="35">
        <v>90.271000000000001</v>
      </c>
      <c r="G2451" s="35">
        <v>90.271000000000001</v>
      </c>
      <c r="H2451" s="35">
        <v>0</v>
      </c>
      <c r="I2451" s="63">
        <v>0</v>
      </c>
      <c r="J2451" s="63">
        <v>0</v>
      </c>
      <c r="K2451" s="35">
        <v>0</v>
      </c>
      <c r="L2451" s="35">
        <v>0</v>
      </c>
      <c r="M2451" s="35">
        <v>90.271000000000001</v>
      </c>
      <c r="N2451" s="78">
        <f t="shared" si="1252"/>
        <v>100</v>
      </c>
    </row>
    <row r="2452" spans="1:15" s="32" customFormat="1" x14ac:dyDescent="0.25">
      <c r="A2452" s="29" t="s">
        <v>179</v>
      </c>
      <c r="B2452" s="29" t="s">
        <v>1413</v>
      </c>
      <c r="C2452" s="29"/>
      <c r="D2452" s="29"/>
      <c r="E2452" s="30" t="s">
        <v>524</v>
      </c>
      <c r="F2452" s="31">
        <f>F2459+F2469+F2484+F2494+F2453</f>
        <v>73899.254000000001</v>
      </c>
      <c r="G2452" s="31">
        <f t="shared" ref="G2452" si="1256">G2459+G2469+G2484+G2494+G2453</f>
        <v>31039.97596</v>
      </c>
      <c r="H2452" s="31">
        <f t="shared" ref="H2452:M2452" si="1257">H2459+H2469+H2484+H2494+H2453</f>
        <v>18071.448229999998</v>
      </c>
      <c r="I2452" s="62">
        <f t="shared" si="1257"/>
        <v>3139.8146200000001</v>
      </c>
      <c r="J2452" s="62">
        <f t="shared" si="1257"/>
        <v>1549.1944000000001</v>
      </c>
      <c r="K2452" s="31">
        <f t="shared" si="1257"/>
        <v>0</v>
      </c>
      <c r="L2452" s="31">
        <f t="shared" si="1257"/>
        <v>0</v>
      </c>
      <c r="M2452" s="31">
        <f t="shared" si="1257"/>
        <v>30242.012989999999</v>
      </c>
      <c r="N2452" s="79">
        <f t="shared" si="1252"/>
        <v>97.429241018007545</v>
      </c>
    </row>
    <row r="2453" spans="1:15" s="32" customFormat="1" ht="31.5" x14ac:dyDescent="0.25">
      <c r="A2453" s="33" t="s">
        <v>179</v>
      </c>
      <c r="B2453" s="33" t="s">
        <v>1413</v>
      </c>
      <c r="C2453" s="33" t="s">
        <v>138</v>
      </c>
      <c r="D2453" s="33"/>
      <c r="E2453" s="34" t="s">
        <v>691</v>
      </c>
      <c r="F2453" s="31">
        <f>F2454</f>
        <v>31.791</v>
      </c>
      <c r="G2453" s="35">
        <f t="shared" ref="G2453:G2457" si="1258">G2454</f>
        <v>31.791</v>
      </c>
      <c r="H2453" s="31">
        <f t="shared" ref="H2453:M2457" si="1259">H2454</f>
        <v>0</v>
      </c>
      <c r="I2453" s="62">
        <f t="shared" si="1259"/>
        <v>0</v>
      </c>
      <c r="J2453" s="62">
        <f t="shared" si="1259"/>
        <v>0</v>
      </c>
      <c r="K2453" s="31">
        <f t="shared" si="1259"/>
        <v>0</v>
      </c>
      <c r="L2453" s="31">
        <f t="shared" si="1259"/>
        <v>0</v>
      </c>
      <c r="M2453" s="31">
        <f t="shared" si="1259"/>
        <v>31.791</v>
      </c>
      <c r="N2453" s="78">
        <f t="shared" si="1252"/>
        <v>100</v>
      </c>
    </row>
    <row r="2454" spans="1:15" s="32" customFormat="1" ht="31.5" x14ac:dyDescent="0.25">
      <c r="A2454" s="33" t="s">
        <v>179</v>
      </c>
      <c r="B2454" s="33" t="s">
        <v>1413</v>
      </c>
      <c r="C2454" s="33" t="s">
        <v>139</v>
      </c>
      <c r="D2454" s="33"/>
      <c r="E2454" s="34" t="s">
        <v>692</v>
      </c>
      <c r="F2454" s="31">
        <f>F2455</f>
        <v>31.791</v>
      </c>
      <c r="G2454" s="35">
        <f t="shared" si="1258"/>
        <v>31.791</v>
      </c>
      <c r="H2454" s="31">
        <f t="shared" si="1259"/>
        <v>0</v>
      </c>
      <c r="I2454" s="62">
        <f t="shared" si="1259"/>
        <v>0</v>
      </c>
      <c r="J2454" s="62">
        <f t="shared" si="1259"/>
        <v>0</v>
      </c>
      <c r="K2454" s="31">
        <f t="shared" si="1259"/>
        <v>0</v>
      </c>
      <c r="L2454" s="31">
        <f t="shared" si="1259"/>
        <v>0</v>
      </c>
      <c r="M2454" s="31">
        <f t="shared" si="1259"/>
        <v>31.791</v>
      </c>
      <c r="N2454" s="78">
        <f t="shared" si="1252"/>
        <v>100</v>
      </c>
    </row>
    <row r="2455" spans="1:15" s="32" customFormat="1" ht="63" x14ac:dyDescent="0.25">
      <c r="A2455" s="33" t="s">
        <v>179</v>
      </c>
      <c r="B2455" s="33" t="s">
        <v>1413</v>
      </c>
      <c r="C2455" s="33" t="s">
        <v>302</v>
      </c>
      <c r="D2455" s="33"/>
      <c r="E2455" s="34" t="s">
        <v>702</v>
      </c>
      <c r="F2455" s="31">
        <f>F2456</f>
        <v>31.791</v>
      </c>
      <c r="G2455" s="35">
        <f t="shared" si="1258"/>
        <v>31.791</v>
      </c>
      <c r="H2455" s="31">
        <f t="shared" si="1259"/>
        <v>0</v>
      </c>
      <c r="I2455" s="62">
        <f t="shared" si="1259"/>
        <v>0</v>
      </c>
      <c r="J2455" s="62">
        <f t="shared" si="1259"/>
        <v>0</v>
      </c>
      <c r="K2455" s="31">
        <f t="shared" si="1259"/>
        <v>0</v>
      </c>
      <c r="L2455" s="31">
        <f t="shared" si="1259"/>
        <v>0</v>
      </c>
      <c r="M2455" s="31">
        <f t="shared" si="1259"/>
        <v>31.791</v>
      </c>
      <c r="N2455" s="78">
        <f t="shared" si="1252"/>
        <v>100</v>
      </c>
    </row>
    <row r="2456" spans="1:15" s="32" customFormat="1" ht="31.5" x14ac:dyDescent="0.25">
      <c r="A2456" s="33" t="s">
        <v>179</v>
      </c>
      <c r="B2456" s="33" t="s">
        <v>1413</v>
      </c>
      <c r="C2456" s="33" t="s">
        <v>1319</v>
      </c>
      <c r="D2456" s="33"/>
      <c r="E2456" s="34" t="s">
        <v>1359</v>
      </c>
      <c r="F2456" s="31">
        <f>F2457</f>
        <v>31.791</v>
      </c>
      <c r="G2456" s="35">
        <f t="shared" si="1258"/>
        <v>31.791</v>
      </c>
      <c r="H2456" s="31">
        <f t="shared" si="1259"/>
        <v>0</v>
      </c>
      <c r="I2456" s="62">
        <f t="shared" si="1259"/>
        <v>0</v>
      </c>
      <c r="J2456" s="62">
        <f t="shared" si="1259"/>
        <v>0</v>
      </c>
      <c r="K2456" s="31">
        <f t="shared" si="1259"/>
        <v>0</v>
      </c>
      <c r="L2456" s="31">
        <f t="shared" si="1259"/>
        <v>0</v>
      </c>
      <c r="M2456" s="31">
        <f t="shared" si="1259"/>
        <v>31.791</v>
      </c>
      <c r="N2456" s="78">
        <f t="shared" si="1252"/>
        <v>100</v>
      </c>
    </row>
    <row r="2457" spans="1:15" s="32" customFormat="1" ht="31.5" x14ac:dyDescent="0.25">
      <c r="A2457" s="33" t="s">
        <v>179</v>
      </c>
      <c r="B2457" s="33" t="s">
        <v>1413</v>
      </c>
      <c r="C2457" s="33" t="s">
        <v>1319</v>
      </c>
      <c r="D2457" s="33" t="s">
        <v>1111</v>
      </c>
      <c r="E2457" s="34" t="s">
        <v>542</v>
      </c>
      <c r="F2457" s="31">
        <f>F2458</f>
        <v>31.791</v>
      </c>
      <c r="G2457" s="35">
        <f t="shared" si="1258"/>
        <v>31.791</v>
      </c>
      <c r="H2457" s="31">
        <f t="shared" si="1259"/>
        <v>0</v>
      </c>
      <c r="I2457" s="62">
        <f t="shared" si="1259"/>
        <v>0</v>
      </c>
      <c r="J2457" s="62">
        <f t="shared" si="1259"/>
        <v>0</v>
      </c>
      <c r="K2457" s="31">
        <f t="shared" si="1259"/>
        <v>0</v>
      </c>
      <c r="L2457" s="31">
        <f t="shared" si="1259"/>
        <v>0</v>
      </c>
      <c r="M2457" s="31">
        <f t="shared" si="1259"/>
        <v>31.791</v>
      </c>
      <c r="N2457" s="78">
        <f t="shared" si="1252"/>
        <v>100</v>
      </c>
    </row>
    <row r="2458" spans="1:15" s="32" customFormat="1" ht="31.5" x14ac:dyDescent="0.25">
      <c r="A2458" s="33" t="s">
        <v>179</v>
      </c>
      <c r="B2458" s="33" t="s">
        <v>1413</v>
      </c>
      <c r="C2458" s="33" t="s">
        <v>1319</v>
      </c>
      <c r="D2458" s="33" t="s">
        <v>1112</v>
      </c>
      <c r="E2458" s="34" t="s">
        <v>543</v>
      </c>
      <c r="F2458" s="31">
        <v>31.791</v>
      </c>
      <c r="G2458" s="35">
        <v>31.791</v>
      </c>
      <c r="H2458" s="31">
        <v>0</v>
      </c>
      <c r="I2458" s="63">
        <v>0</v>
      </c>
      <c r="J2458" s="63">
        <v>0</v>
      </c>
      <c r="K2458" s="35">
        <v>0</v>
      </c>
      <c r="L2458" s="35">
        <v>0</v>
      </c>
      <c r="M2458" s="35">
        <v>31.791</v>
      </c>
      <c r="N2458" s="78">
        <f t="shared" si="1252"/>
        <v>100</v>
      </c>
    </row>
    <row r="2459" spans="1:15" ht="31.5" x14ac:dyDescent="0.25">
      <c r="A2459" s="33" t="s">
        <v>179</v>
      </c>
      <c r="B2459" s="33" t="s">
        <v>1413</v>
      </c>
      <c r="C2459" s="33" t="s">
        <v>141</v>
      </c>
      <c r="D2459" s="33"/>
      <c r="E2459" s="34" t="s">
        <v>717</v>
      </c>
      <c r="F2459" s="35">
        <f t="shared" ref="F2459:M2459" si="1260">F2460</f>
        <v>21285.01</v>
      </c>
      <c r="G2459" s="35">
        <f t="shared" si="1260"/>
        <v>21285.0095</v>
      </c>
      <c r="H2459" s="35">
        <f t="shared" si="1260"/>
        <v>14781.2567</v>
      </c>
      <c r="I2459" s="63">
        <f t="shared" si="1260"/>
        <v>0</v>
      </c>
      <c r="J2459" s="63">
        <f t="shared" si="1260"/>
        <v>0</v>
      </c>
      <c r="K2459" s="35">
        <f t="shared" si="1260"/>
        <v>0</v>
      </c>
      <c r="L2459" s="35">
        <f t="shared" si="1260"/>
        <v>0</v>
      </c>
      <c r="M2459" s="35">
        <f t="shared" si="1260"/>
        <v>21267.938239999999</v>
      </c>
      <c r="N2459" s="78">
        <f t="shared" si="1252"/>
        <v>99.919796794077058</v>
      </c>
    </row>
    <row r="2460" spans="1:15" ht="31.5" x14ac:dyDescent="0.25">
      <c r="A2460" s="33" t="s">
        <v>179</v>
      </c>
      <c r="B2460" s="33" t="s">
        <v>1413</v>
      </c>
      <c r="C2460" s="33" t="s">
        <v>142</v>
      </c>
      <c r="D2460" s="33"/>
      <c r="E2460" s="34" t="s">
        <v>718</v>
      </c>
      <c r="F2460" s="35">
        <f>F2461+F2466</f>
        <v>21285.01</v>
      </c>
      <c r="G2460" s="35">
        <f>G2461+G2466</f>
        <v>21285.0095</v>
      </c>
      <c r="H2460" s="35">
        <f t="shared" ref="H2460:M2460" si="1261">H2461+H2466</f>
        <v>14781.2567</v>
      </c>
      <c r="I2460" s="63">
        <f t="shared" si="1261"/>
        <v>0</v>
      </c>
      <c r="J2460" s="63">
        <f t="shared" si="1261"/>
        <v>0</v>
      </c>
      <c r="K2460" s="35">
        <f t="shared" si="1261"/>
        <v>0</v>
      </c>
      <c r="L2460" s="35">
        <f t="shared" si="1261"/>
        <v>0</v>
      </c>
      <c r="M2460" s="35">
        <f t="shared" si="1261"/>
        <v>21267.938239999999</v>
      </c>
      <c r="N2460" s="78">
        <f t="shared" si="1252"/>
        <v>99.919796794077058</v>
      </c>
    </row>
    <row r="2461" spans="1:15" ht="31.5" x14ac:dyDescent="0.25">
      <c r="A2461" s="33" t="s">
        <v>179</v>
      </c>
      <c r="B2461" s="33" t="s">
        <v>1413</v>
      </c>
      <c r="C2461" s="33" t="s">
        <v>159</v>
      </c>
      <c r="D2461" s="33"/>
      <c r="E2461" s="34" t="s">
        <v>719</v>
      </c>
      <c r="F2461" s="35">
        <f>F2462+F2464</f>
        <v>18895.458999999999</v>
      </c>
      <c r="G2461" s="35">
        <f>G2462+G2464</f>
        <v>18895.458500000001</v>
      </c>
      <c r="H2461" s="35">
        <f t="shared" ref="H2461:M2461" si="1262">H2462+H2464</f>
        <v>13549.692300000001</v>
      </c>
      <c r="I2461" s="63">
        <f t="shared" si="1262"/>
        <v>0</v>
      </c>
      <c r="J2461" s="63">
        <f t="shared" si="1262"/>
        <v>0</v>
      </c>
      <c r="K2461" s="35">
        <f t="shared" si="1262"/>
        <v>0</v>
      </c>
      <c r="L2461" s="35">
        <f t="shared" si="1262"/>
        <v>0</v>
      </c>
      <c r="M2461" s="35">
        <f t="shared" si="1262"/>
        <v>18878.627659999998</v>
      </c>
      <c r="N2461" s="78">
        <f t="shared" si="1252"/>
        <v>99.910926532954974</v>
      </c>
    </row>
    <row r="2462" spans="1:15" ht="31.5" x14ac:dyDescent="0.25">
      <c r="A2462" s="33" t="s">
        <v>179</v>
      </c>
      <c r="B2462" s="33" t="s">
        <v>1413</v>
      </c>
      <c r="C2462" s="33" t="s">
        <v>159</v>
      </c>
      <c r="D2462" s="33" t="s">
        <v>1111</v>
      </c>
      <c r="E2462" s="34" t="s">
        <v>542</v>
      </c>
      <c r="F2462" s="35">
        <f t="shared" ref="F2462:M2462" si="1263">F2463</f>
        <v>18895.458999999999</v>
      </c>
      <c r="G2462" s="35">
        <f t="shared" si="1263"/>
        <v>18895.458500000001</v>
      </c>
      <c r="H2462" s="35">
        <f t="shared" si="1263"/>
        <v>13549.692300000001</v>
      </c>
      <c r="I2462" s="63">
        <f t="shared" si="1263"/>
        <v>0</v>
      </c>
      <c r="J2462" s="63">
        <f t="shared" si="1263"/>
        <v>0</v>
      </c>
      <c r="K2462" s="35">
        <f t="shared" si="1263"/>
        <v>0</v>
      </c>
      <c r="L2462" s="35">
        <f t="shared" si="1263"/>
        <v>0</v>
      </c>
      <c r="M2462" s="35">
        <f t="shared" si="1263"/>
        <v>18878.627659999998</v>
      </c>
      <c r="N2462" s="78">
        <f t="shared" si="1252"/>
        <v>99.910926532954974</v>
      </c>
    </row>
    <row r="2463" spans="1:15" ht="31.5" x14ac:dyDescent="0.25">
      <c r="A2463" s="33" t="s">
        <v>179</v>
      </c>
      <c r="B2463" s="33" t="s">
        <v>1413</v>
      </c>
      <c r="C2463" s="33" t="s">
        <v>159</v>
      </c>
      <c r="D2463" s="33" t="s">
        <v>1112</v>
      </c>
      <c r="E2463" s="34" t="s">
        <v>543</v>
      </c>
      <c r="F2463" s="35">
        <f>23209.946-4314.487</f>
        <v>18895.458999999999</v>
      </c>
      <c r="G2463" s="35">
        <f>23209.9455-4314.487</f>
        <v>18895.458500000001</v>
      </c>
      <c r="H2463" s="35">
        <v>13549.692300000001</v>
      </c>
      <c r="I2463" s="63">
        <v>0</v>
      </c>
      <c r="J2463" s="63">
        <v>0</v>
      </c>
      <c r="K2463" s="35">
        <v>0</v>
      </c>
      <c r="L2463" s="35">
        <v>0</v>
      </c>
      <c r="M2463" s="35">
        <v>18878.627659999998</v>
      </c>
      <c r="N2463" s="78">
        <f t="shared" si="1252"/>
        <v>99.910926532954974</v>
      </c>
    </row>
    <row r="2464" spans="1:15" hidden="1" x14ac:dyDescent="0.25">
      <c r="A2464" s="33" t="s">
        <v>179</v>
      </c>
      <c r="B2464" s="33" t="s">
        <v>1413</v>
      </c>
      <c r="C2464" s="33" t="s">
        <v>159</v>
      </c>
      <c r="D2464" s="33" t="s">
        <v>1113</v>
      </c>
      <c r="E2464" s="34" t="s">
        <v>558</v>
      </c>
      <c r="F2464" s="35">
        <f t="shared" ref="F2464:M2464" si="1264">F2465</f>
        <v>0</v>
      </c>
      <c r="G2464" s="35">
        <f t="shared" si="1264"/>
        <v>0</v>
      </c>
      <c r="H2464" s="35">
        <f t="shared" si="1264"/>
        <v>0</v>
      </c>
      <c r="I2464" s="63">
        <f t="shared" si="1264"/>
        <v>0</v>
      </c>
      <c r="J2464" s="63">
        <f t="shared" si="1264"/>
        <v>0</v>
      </c>
      <c r="K2464" s="35">
        <f t="shared" si="1264"/>
        <v>0</v>
      </c>
      <c r="L2464" s="35">
        <f t="shared" si="1264"/>
        <v>0</v>
      </c>
      <c r="M2464" s="35">
        <f t="shared" si="1264"/>
        <v>0</v>
      </c>
      <c r="N2464" s="78">
        <v>0</v>
      </c>
      <c r="O2464" s="22">
        <v>1</v>
      </c>
    </row>
    <row r="2465" spans="1:15" hidden="1" x14ac:dyDescent="0.25">
      <c r="A2465" s="33" t="s">
        <v>179</v>
      </c>
      <c r="B2465" s="33" t="s">
        <v>1413</v>
      </c>
      <c r="C2465" s="33" t="s">
        <v>159</v>
      </c>
      <c r="D2465" s="33" t="s">
        <v>1120</v>
      </c>
      <c r="E2465" s="34" t="s">
        <v>561</v>
      </c>
      <c r="F2465" s="35">
        <v>0</v>
      </c>
      <c r="G2465" s="35">
        <v>0</v>
      </c>
      <c r="H2465" s="35">
        <v>0</v>
      </c>
      <c r="I2465" s="63">
        <v>0</v>
      </c>
      <c r="J2465" s="63">
        <v>0</v>
      </c>
      <c r="K2465" s="35">
        <v>0</v>
      </c>
      <c r="L2465" s="35">
        <v>0</v>
      </c>
      <c r="M2465" s="35">
        <v>0</v>
      </c>
      <c r="N2465" s="78">
        <v>0</v>
      </c>
      <c r="O2465" s="22">
        <v>1</v>
      </c>
    </row>
    <row r="2466" spans="1:15" ht="31.5" x14ac:dyDescent="0.25">
      <c r="A2466" s="33" t="s">
        <v>179</v>
      </c>
      <c r="B2466" s="33" t="s">
        <v>1413</v>
      </c>
      <c r="C2466" s="33" t="s">
        <v>160</v>
      </c>
      <c r="D2466" s="33"/>
      <c r="E2466" s="34" t="s">
        <v>720</v>
      </c>
      <c r="F2466" s="35">
        <f t="shared" ref="F2466:M2467" si="1265">F2467</f>
        <v>2389.5510000000004</v>
      </c>
      <c r="G2466" s="35">
        <f t="shared" si="1265"/>
        <v>2389.5509999999999</v>
      </c>
      <c r="H2466" s="35">
        <f t="shared" si="1265"/>
        <v>1231.5644</v>
      </c>
      <c r="I2466" s="63">
        <f t="shared" si="1265"/>
        <v>0</v>
      </c>
      <c r="J2466" s="63">
        <f t="shared" si="1265"/>
        <v>0</v>
      </c>
      <c r="K2466" s="35">
        <f t="shared" si="1265"/>
        <v>0</v>
      </c>
      <c r="L2466" s="35">
        <f t="shared" si="1265"/>
        <v>0</v>
      </c>
      <c r="M2466" s="35">
        <f t="shared" si="1265"/>
        <v>2389.3105799999998</v>
      </c>
      <c r="N2466" s="78">
        <f t="shared" si="1252"/>
        <v>99.989938695595953</v>
      </c>
    </row>
    <row r="2467" spans="1:15" ht="31.5" x14ac:dyDescent="0.25">
      <c r="A2467" s="33" t="s">
        <v>179</v>
      </c>
      <c r="B2467" s="33" t="s">
        <v>1413</v>
      </c>
      <c r="C2467" s="33" t="s">
        <v>160</v>
      </c>
      <c r="D2467" s="33" t="s">
        <v>1111</v>
      </c>
      <c r="E2467" s="34" t="s">
        <v>542</v>
      </c>
      <c r="F2467" s="35">
        <f t="shared" si="1265"/>
        <v>2389.5510000000004</v>
      </c>
      <c r="G2467" s="35">
        <f t="shared" si="1265"/>
        <v>2389.5509999999999</v>
      </c>
      <c r="H2467" s="35">
        <f t="shared" si="1265"/>
        <v>1231.5644</v>
      </c>
      <c r="I2467" s="63">
        <f t="shared" si="1265"/>
        <v>0</v>
      </c>
      <c r="J2467" s="63">
        <f t="shared" si="1265"/>
        <v>0</v>
      </c>
      <c r="K2467" s="35">
        <f t="shared" si="1265"/>
        <v>0</v>
      </c>
      <c r="L2467" s="35">
        <f t="shared" si="1265"/>
        <v>0</v>
      </c>
      <c r="M2467" s="35">
        <f t="shared" si="1265"/>
        <v>2389.3105799999998</v>
      </c>
      <c r="N2467" s="78">
        <f t="shared" si="1252"/>
        <v>99.989938695595953</v>
      </c>
    </row>
    <row r="2468" spans="1:15" ht="31.5" x14ac:dyDescent="0.25">
      <c r="A2468" s="33" t="s">
        <v>179</v>
      </c>
      <c r="B2468" s="33" t="s">
        <v>1413</v>
      </c>
      <c r="C2468" s="33" t="s">
        <v>160</v>
      </c>
      <c r="D2468" s="33" t="s">
        <v>1112</v>
      </c>
      <c r="E2468" s="34" t="s">
        <v>543</v>
      </c>
      <c r="F2468" s="35">
        <f>2782.3-4.749-388</f>
        <v>2389.5510000000004</v>
      </c>
      <c r="G2468" s="35">
        <v>2389.5509999999999</v>
      </c>
      <c r="H2468" s="35">
        <v>1231.5644</v>
      </c>
      <c r="I2468" s="63">
        <v>0</v>
      </c>
      <c r="J2468" s="63">
        <v>0</v>
      </c>
      <c r="K2468" s="35">
        <v>0</v>
      </c>
      <c r="L2468" s="35">
        <v>0</v>
      </c>
      <c r="M2468" s="35">
        <v>2389.3105799999998</v>
      </c>
      <c r="N2468" s="78">
        <f t="shared" si="1252"/>
        <v>99.989938695595953</v>
      </c>
    </row>
    <row r="2469" spans="1:15" ht="31.5" x14ac:dyDescent="0.25">
      <c r="A2469" s="33" t="s">
        <v>179</v>
      </c>
      <c r="B2469" s="33" t="s">
        <v>1413</v>
      </c>
      <c r="C2469" s="33" t="s">
        <v>164</v>
      </c>
      <c r="D2469" s="33"/>
      <c r="E2469" s="34" t="s">
        <v>758</v>
      </c>
      <c r="F2469" s="35">
        <f t="shared" ref="F2469:M2469" si="1266">F2470</f>
        <v>48533.644999999997</v>
      </c>
      <c r="G2469" s="35">
        <f t="shared" si="1266"/>
        <v>3924.7682599999998</v>
      </c>
      <c r="H2469" s="35">
        <f t="shared" si="1266"/>
        <v>1936.4930000000002</v>
      </c>
      <c r="I2469" s="63">
        <f t="shared" si="1266"/>
        <v>3139.8146200000001</v>
      </c>
      <c r="J2469" s="63">
        <f t="shared" si="1266"/>
        <v>1549.1944000000001</v>
      </c>
      <c r="K2469" s="35">
        <f t="shared" si="1266"/>
        <v>0</v>
      </c>
      <c r="L2469" s="35">
        <f t="shared" si="1266"/>
        <v>0</v>
      </c>
      <c r="M2469" s="35">
        <f t="shared" si="1266"/>
        <v>3924.7682599999998</v>
      </c>
      <c r="N2469" s="78">
        <f t="shared" si="1252"/>
        <v>100</v>
      </c>
    </row>
    <row r="2470" spans="1:15" ht="47.25" x14ac:dyDescent="0.25">
      <c r="A2470" s="33" t="s">
        <v>179</v>
      </c>
      <c r="B2470" s="33" t="s">
        <v>1413</v>
      </c>
      <c r="C2470" s="33" t="s">
        <v>165</v>
      </c>
      <c r="D2470" s="33"/>
      <c r="E2470" s="34" t="s">
        <v>759</v>
      </c>
      <c r="F2470" s="35">
        <f t="shared" ref="F2470:G2470" si="1267">F2475+F2471</f>
        <v>48533.644999999997</v>
      </c>
      <c r="G2470" s="35">
        <f t="shared" si="1267"/>
        <v>3924.7682599999998</v>
      </c>
      <c r="H2470" s="35">
        <f t="shared" ref="H2470:M2470" si="1268">H2475+H2471</f>
        <v>1936.4930000000002</v>
      </c>
      <c r="I2470" s="63">
        <f t="shared" si="1268"/>
        <v>3139.8146200000001</v>
      </c>
      <c r="J2470" s="63">
        <f t="shared" si="1268"/>
        <v>1549.1944000000001</v>
      </c>
      <c r="K2470" s="35">
        <f t="shared" si="1268"/>
        <v>0</v>
      </c>
      <c r="L2470" s="35">
        <f t="shared" si="1268"/>
        <v>0</v>
      </c>
      <c r="M2470" s="35">
        <f t="shared" si="1268"/>
        <v>3924.7682599999998</v>
      </c>
      <c r="N2470" s="78">
        <f t="shared" si="1252"/>
        <v>100</v>
      </c>
    </row>
    <row r="2471" spans="1:15" ht="31.5" x14ac:dyDescent="0.25">
      <c r="A2471" s="33" t="s">
        <v>179</v>
      </c>
      <c r="B2471" s="33" t="s">
        <v>1413</v>
      </c>
      <c r="C2471" s="33" t="s">
        <v>1437</v>
      </c>
      <c r="D2471" s="33"/>
      <c r="E2471" s="34" t="s">
        <v>1438</v>
      </c>
      <c r="F2471" s="35">
        <f t="shared" ref="F2471:G2473" si="1269">F2472</f>
        <v>48533.644999999997</v>
      </c>
      <c r="G2471" s="35">
        <f t="shared" si="1269"/>
        <v>1936.4929999999999</v>
      </c>
      <c r="H2471" s="35">
        <f t="shared" ref="H2471:M2473" si="1270">H2472</f>
        <v>1936.4930000000002</v>
      </c>
      <c r="I2471" s="63">
        <f t="shared" si="1270"/>
        <v>1549.1944000000001</v>
      </c>
      <c r="J2471" s="63">
        <f t="shared" si="1270"/>
        <v>1549.1944000000001</v>
      </c>
      <c r="K2471" s="35">
        <f t="shared" si="1270"/>
        <v>0</v>
      </c>
      <c r="L2471" s="35">
        <f t="shared" si="1270"/>
        <v>0</v>
      </c>
      <c r="M2471" s="35">
        <f t="shared" si="1270"/>
        <v>1936.4929999999999</v>
      </c>
      <c r="N2471" s="78">
        <f t="shared" si="1252"/>
        <v>100</v>
      </c>
    </row>
    <row r="2472" spans="1:15" ht="31.5" x14ac:dyDescent="0.25">
      <c r="A2472" s="33" t="s">
        <v>179</v>
      </c>
      <c r="B2472" s="33" t="s">
        <v>1413</v>
      </c>
      <c r="C2472" s="33" t="s">
        <v>1775</v>
      </c>
      <c r="D2472" s="33"/>
      <c r="E2472" s="34" t="s">
        <v>1776</v>
      </c>
      <c r="F2472" s="35">
        <f t="shared" si="1269"/>
        <v>48533.644999999997</v>
      </c>
      <c r="G2472" s="35">
        <f t="shared" si="1269"/>
        <v>1936.4929999999999</v>
      </c>
      <c r="H2472" s="35">
        <f t="shared" si="1270"/>
        <v>1936.4930000000002</v>
      </c>
      <c r="I2472" s="63">
        <f t="shared" si="1270"/>
        <v>1549.1944000000001</v>
      </c>
      <c r="J2472" s="63">
        <f t="shared" si="1270"/>
        <v>1549.1944000000001</v>
      </c>
      <c r="K2472" s="35">
        <f t="shared" si="1270"/>
        <v>0</v>
      </c>
      <c r="L2472" s="35">
        <f t="shared" si="1270"/>
        <v>0</v>
      </c>
      <c r="M2472" s="35">
        <f t="shared" si="1270"/>
        <v>1936.4929999999999</v>
      </c>
      <c r="N2472" s="78">
        <f t="shared" si="1252"/>
        <v>100</v>
      </c>
    </row>
    <row r="2473" spans="1:15" x14ac:dyDescent="0.25">
      <c r="A2473" s="33" t="s">
        <v>179</v>
      </c>
      <c r="B2473" s="33" t="s">
        <v>1413</v>
      </c>
      <c r="C2473" s="33" t="s">
        <v>1775</v>
      </c>
      <c r="D2473" s="33" t="s">
        <v>1113</v>
      </c>
      <c r="E2473" s="34" t="s">
        <v>558</v>
      </c>
      <c r="F2473" s="35">
        <f t="shared" si="1269"/>
        <v>48533.644999999997</v>
      </c>
      <c r="G2473" s="35">
        <f t="shared" si="1269"/>
        <v>1936.4929999999999</v>
      </c>
      <c r="H2473" s="35">
        <f t="shared" si="1270"/>
        <v>1936.4930000000002</v>
      </c>
      <c r="I2473" s="63">
        <f t="shared" si="1270"/>
        <v>1549.1944000000001</v>
      </c>
      <c r="J2473" s="63">
        <f t="shared" si="1270"/>
        <v>1549.1944000000001</v>
      </c>
      <c r="K2473" s="35">
        <f t="shared" si="1270"/>
        <v>0</v>
      </c>
      <c r="L2473" s="35">
        <f t="shared" si="1270"/>
        <v>0</v>
      </c>
      <c r="M2473" s="35">
        <f t="shared" si="1270"/>
        <v>1936.4929999999999</v>
      </c>
      <c r="N2473" s="78">
        <f t="shared" si="1252"/>
        <v>100</v>
      </c>
    </row>
    <row r="2474" spans="1:15" ht="63" x14ac:dyDescent="0.25">
      <c r="A2474" s="33" t="s">
        <v>179</v>
      </c>
      <c r="B2474" s="33" t="s">
        <v>1413</v>
      </c>
      <c r="C2474" s="33" t="s">
        <v>1775</v>
      </c>
      <c r="D2474" s="33" t="s">
        <v>137</v>
      </c>
      <c r="E2474" s="34" t="s">
        <v>559</v>
      </c>
      <c r="F2474" s="35">
        <v>48533.644999999997</v>
      </c>
      <c r="G2474" s="35">
        <v>1936.4929999999999</v>
      </c>
      <c r="H2474" s="35">
        <f>387.2986+1549.1944</f>
        <v>1936.4930000000002</v>
      </c>
      <c r="I2474" s="63">
        <v>1549.1944000000001</v>
      </c>
      <c r="J2474" s="63">
        <v>1549.1944000000001</v>
      </c>
      <c r="K2474" s="35">
        <v>0</v>
      </c>
      <c r="L2474" s="35">
        <v>0</v>
      </c>
      <c r="M2474" s="35">
        <v>1936.4929999999999</v>
      </c>
      <c r="N2474" s="78">
        <f t="shared" si="1252"/>
        <v>100</v>
      </c>
    </row>
    <row r="2475" spans="1:15" ht="31.5" x14ac:dyDescent="0.25">
      <c r="A2475" s="33" t="s">
        <v>179</v>
      </c>
      <c r="B2475" s="33" t="s">
        <v>1413</v>
      </c>
      <c r="C2475" s="33" t="s">
        <v>166</v>
      </c>
      <c r="D2475" s="33"/>
      <c r="E2475" s="34" t="s">
        <v>760</v>
      </c>
      <c r="F2475" s="35">
        <f>F2481+F2476</f>
        <v>0</v>
      </c>
      <c r="G2475" s="35">
        <f t="shared" ref="G2475" si="1271">G2481+G2476</f>
        <v>1988.2752600000001</v>
      </c>
      <c r="H2475" s="35">
        <f t="shared" ref="H2475:M2475" si="1272">H2481+H2476</f>
        <v>0</v>
      </c>
      <c r="I2475" s="63">
        <f t="shared" si="1272"/>
        <v>1590.62022</v>
      </c>
      <c r="J2475" s="63">
        <f t="shared" si="1272"/>
        <v>0</v>
      </c>
      <c r="K2475" s="35">
        <f t="shared" si="1272"/>
        <v>0</v>
      </c>
      <c r="L2475" s="35">
        <f t="shared" si="1272"/>
        <v>0</v>
      </c>
      <c r="M2475" s="35">
        <f t="shared" si="1272"/>
        <v>1988.2752600000001</v>
      </c>
      <c r="N2475" s="78">
        <f t="shared" si="1252"/>
        <v>100</v>
      </c>
    </row>
    <row r="2476" spans="1:15" ht="47.25" x14ac:dyDescent="0.25">
      <c r="A2476" s="33" t="s">
        <v>179</v>
      </c>
      <c r="B2476" s="33" t="s">
        <v>1413</v>
      </c>
      <c r="C2476" s="33" t="s">
        <v>1804</v>
      </c>
      <c r="D2476" s="33"/>
      <c r="E2476" s="34" t="s">
        <v>1443</v>
      </c>
      <c r="F2476" s="35">
        <f>F2477+F2479</f>
        <v>0</v>
      </c>
      <c r="G2476" s="35">
        <f t="shared" ref="G2476" si="1273">G2477+G2479</f>
        <v>1988.2752600000001</v>
      </c>
      <c r="H2476" s="35">
        <f t="shared" ref="H2476:M2476" si="1274">H2477+H2479</f>
        <v>0</v>
      </c>
      <c r="I2476" s="63">
        <f t="shared" si="1274"/>
        <v>1590.62022</v>
      </c>
      <c r="J2476" s="63">
        <f t="shared" si="1274"/>
        <v>0</v>
      </c>
      <c r="K2476" s="35">
        <f t="shared" si="1274"/>
        <v>0</v>
      </c>
      <c r="L2476" s="35">
        <f t="shared" si="1274"/>
        <v>0</v>
      </c>
      <c r="M2476" s="35">
        <f t="shared" si="1274"/>
        <v>1988.2752600000001</v>
      </c>
      <c r="N2476" s="78">
        <f t="shared" si="1252"/>
        <v>100</v>
      </c>
    </row>
    <row r="2477" spans="1:15" ht="31.5" x14ac:dyDescent="0.25">
      <c r="A2477" s="33" t="s">
        <v>179</v>
      </c>
      <c r="B2477" s="33" t="s">
        <v>1413</v>
      </c>
      <c r="C2477" s="33" t="s">
        <v>1804</v>
      </c>
      <c r="D2477" s="33" t="s">
        <v>18</v>
      </c>
      <c r="E2477" s="34" t="s">
        <v>552</v>
      </c>
      <c r="F2477" s="35">
        <f>F2478</f>
        <v>0</v>
      </c>
      <c r="G2477" s="35">
        <f t="shared" ref="G2477" si="1275">G2478</f>
        <v>467.74700000000001</v>
      </c>
      <c r="H2477" s="35">
        <f t="shared" ref="H2477:M2477" si="1276">H2478</f>
        <v>0</v>
      </c>
      <c r="I2477" s="63">
        <f t="shared" si="1276"/>
        <v>374.19760000000002</v>
      </c>
      <c r="J2477" s="63">
        <f t="shared" si="1276"/>
        <v>0</v>
      </c>
      <c r="K2477" s="35">
        <f t="shared" si="1276"/>
        <v>0</v>
      </c>
      <c r="L2477" s="35">
        <f t="shared" si="1276"/>
        <v>0</v>
      </c>
      <c r="M2477" s="35">
        <f t="shared" si="1276"/>
        <v>467.74700000000001</v>
      </c>
      <c r="N2477" s="78">
        <f t="shared" si="1252"/>
        <v>100</v>
      </c>
    </row>
    <row r="2478" spans="1:15" ht="47.25" x14ac:dyDescent="0.25">
      <c r="A2478" s="33" t="s">
        <v>179</v>
      </c>
      <c r="B2478" s="33" t="s">
        <v>1413</v>
      </c>
      <c r="C2478" s="33" t="s">
        <v>1804</v>
      </c>
      <c r="D2478" s="33" t="s">
        <v>14</v>
      </c>
      <c r="E2478" s="34" t="s">
        <v>555</v>
      </c>
      <c r="F2478" s="35">
        <v>0</v>
      </c>
      <c r="G2478" s="35">
        <v>467.74700000000001</v>
      </c>
      <c r="H2478" s="35">
        <v>0</v>
      </c>
      <c r="I2478" s="63">
        <v>374.19760000000002</v>
      </c>
      <c r="J2478" s="63">
        <v>0</v>
      </c>
      <c r="K2478" s="35">
        <v>0</v>
      </c>
      <c r="L2478" s="35">
        <v>0</v>
      </c>
      <c r="M2478" s="35">
        <v>467.74700000000001</v>
      </c>
      <c r="N2478" s="78">
        <f t="shared" si="1252"/>
        <v>100</v>
      </c>
    </row>
    <row r="2479" spans="1:15" x14ac:dyDescent="0.25">
      <c r="A2479" s="33" t="s">
        <v>179</v>
      </c>
      <c r="B2479" s="33" t="s">
        <v>1413</v>
      </c>
      <c r="C2479" s="33" t="s">
        <v>1804</v>
      </c>
      <c r="D2479" s="33" t="s">
        <v>1113</v>
      </c>
      <c r="E2479" s="34" t="s">
        <v>558</v>
      </c>
      <c r="F2479" s="35">
        <f>F2480</f>
        <v>0</v>
      </c>
      <c r="G2479" s="35">
        <f t="shared" ref="G2479" si="1277">G2480</f>
        <v>1520.52826</v>
      </c>
      <c r="H2479" s="35">
        <f t="shared" ref="H2479:M2479" si="1278">H2480</f>
        <v>0</v>
      </c>
      <c r="I2479" s="63">
        <f t="shared" si="1278"/>
        <v>1216.4226200000001</v>
      </c>
      <c r="J2479" s="63">
        <f t="shared" si="1278"/>
        <v>0</v>
      </c>
      <c r="K2479" s="35">
        <f t="shared" si="1278"/>
        <v>0</v>
      </c>
      <c r="L2479" s="35">
        <f t="shared" si="1278"/>
        <v>0</v>
      </c>
      <c r="M2479" s="35">
        <f t="shared" si="1278"/>
        <v>1520.52826</v>
      </c>
      <c r="N2479" s="78">
        <f t="shared" si="1252"/>
        <v>100</v>
      </c>
    </row>
    <row r="2480" spans="1:15" ht="63" x14ac:dyDescent="0.25">
      <c r="A2480" s="33" t="s">
        <v>179</v>
      </c>
      <c r="B2480" s="33" t="s">
        <v>1413</v>
      </c>
      <c r="C2480" s="33" t="s">
        <v>1804</v>
      </c>
      <c r="D2480" s="33" t="s">
        <v>137</v>
      </c>
      <c r="E2480" s="34" t="s">
        <v>559</v>
      </c>
      <c r="F2480" s="35">
        <v>0</v>
      </c>
      <c r="G2480" s="35">
        <v>1520.52826</v>
      </c>
      <c r="H2480" s="35">
        <v>0</v>
      </c>
      <c r="I2480" s="63">
        <v>1216.4226200000001</v>
      </c>
      <c r="J2480" s="63">
        <v>0</v>
      </c>
      <c r="K2480" s="35">
        <v>0</v>
      </c>
      <c r="L2480" s="35">
        <v>0</v>
      </c>
      <c r="M2480" s="35">
        <v>1520.52826</v>
      </c>
      <c r="N2480" s="78">
        <f t="shared" si="1252"/>
        <v>100</v>
      </c>
    </row>
    <row r="2481" spans="1:15" ht="31.5" hidden="1" x14ac:dyDescent="0.25">
      <c r="A2481" s="33" t="s">
        <v>179</v>
      </c>
      <c r="B2481" s="33" t="s">
        <v>1413</v>
      </c>
      <c r="C2481" s="33" t="s">
        <v>161</v>
      </c>
      <c r="D2481" s="33"/>
      <c r="E2481" s="34" t="s">
        <v>761</v>
      </c>
      <c r="F2481" s="35">
        <f t="shared" ref="F2481:M2482" si="1279">F2482</f>
        <v>0</v>
      </c>
      <c r="G2481" s="35">
        <f t="shared" si="1279"/>
        <v>0</v>
      </c>
      <c r="H2481" s="35">
        <f t="shared" si="1279"/>
        <v>0</v>
      </c>
      <c r="I2481" s="63">
        <f t="shared" si="1279"/>
        <v>0</v>
      </c>
      <c r="J2481" s="63">
        <f t="shared" si="1279"/>
        <v>0</v>
      </c>
      <c r="K2481" s="35">
        <f t="shared" si="1279"/>
        <v>0</v>
      </c>
      <c r="L2481" s="35">
        <f t="shared" si="1279"/>
        <v>0</v>
      </c>
      <c r="M2481" s="35">
        <f t="shared" si="1279"/>
        <v>0</v>
      </c>
      <c r="N2481" s="78">
        <v>0</v>
      </c>
      <c r="O2481" s="22">
        <v>1</v>
      </c>
    </row>
    <row r="2482" spans="1:15" ht="17.25" hidden="1" customHeight="1" x14ac:dyDescent="0.25">
      <c r="A2482" s="33" t="s">
        <v>179</v>
      </c>
      <c r="B2482" s="33" t="s">
        <v>1413</v>
      </c>
      <c r="C2482" s="33" t="s">
        <v>161</v>
      </c>
      <c r="D2482" s="33" t="s">
        <v>1113</v>
      </c>
      <c r="E2482" s="34" t="s">
        <v>558</v>
      </c>
      <c r="F2482" s="35">
        <f t="shared" si="1279"/>
        <v>0</v>
      </c>
      <c r="G2482" s="35">
        <f t="shared" si="1279"/>
        <v>0</v>
      </c>
      <c r="H2482" s="35">
        <f t="shared" si="1279"/>
        <v>0</v>
      </c>
      <c r="I2482" s="63">
        <f t="shared" si="1279"/>
        <v>0</v>
      </c>
      <c r="J2482" s="63">
        <f t="shared" si="1279"/>
        <v>0</v>
      </c>
      <c r="K2482" s="35">
        <f t="shared" si="1279"/>
        <v>0</v>
      </c>
      <c r="L2482" s="35">
        <f t="shared" si="1279"/>
        <v>0</v>
      </c>
      <c r="M2482" s="35">
        <f t="shared" si="1279"/>
        <v>0</v>
      </c>
      <c r="N2482" s="78">
        <v>0</v>
      </c>
      <c r="O2482" s="22">
        <v>1</v>
      </c>
    </row>
    <row r="2483" spans="1:15" ht="63" hidden="1" x14ac:dyDescent="0.25">
      <c r="A2483" s="33" t="s">
        <v>179</v>
      </c>
      <c r="B2483" s="33" t="s">
        <v>1413</v>
      </c>
      <c r="C2483" s="33" t="s">
        <v>161</v>
      </c>
      <c r="D2483" s="33" t="s">
        <v>137</v>
      </c>
      <c r="E2483" s="34" t="s">
        <v>559</v>
      </c>
      <c r="F2483" s="35">
        <f>3176.1-3176.1</f>
        <v>0</v>
      </c>
      <c r="G2483" s="35">
        <f>3176.1-3176.1</f>
        <v>0</v>
      </c>
      <c r="H2483" s="35">
        <v>0</v>
      </c>
      <c r="I2483" s="63">
        <v>0</v>
      </c>
      <c r="J2483" s="63">
        <v>0</v>
      </c>
      <c r="K2483" s="35">
        <v>0</v>
      </c>
      <c r="L2483" s="35">
        <v>0</v>
      </c>
      <c r="M2483" s="35">
        <v>0</v>
      </c>
      <c r="N2483" s="78">
        <v>0</v>
      </c>
      <c r="O2483" s="22">
        <v>1</v>
      </c>
    </row>
    <row r="2484" spans="1:15" ht="31.5" x14ac:dyDescent="0.25">
      <c r="A2484" s="33" t="s">
        <v>179</v>
      </c>
      <c r="B2484" s="33" t="s">
        <v>1413</v>
      </c>
      <c r="C2484" s="33" t="s">
        <v>144</v>
      </c>
      <c r="D2484" s="33"/>
      <c r="E2484" s="34" t="s">
        <v>1036</v>
      </c>
      <c r="F2484" s="35">
        <f t="shared" ref="F2484:M2488" si="1280">F2485</f>
        <v>4038.308</v>
      </c>
      <c r="G2484" s="35">
        <f t="shared" si="1280"/>
        <v>5060.9059999999999</v>
      </c>
      <c r="H2484" s="35">
        <f t="shared" si="1280"/>
        <v>1204.19733</v>
      </c>
      <c r="I2484" s="63">
        <f t="shared" si="1280"/>
        <v>0</v>
      </c>
      <c r="J2484" s="63">
        <f t="shared" si="1280"/>
        <v>0</v>
      </c>
      <c r="K2484" s="35">
        <f t="shared" si="1280"/>
        <v>0</v>
      </c>
      <c r="L2484" s="35">
        <f t="shared" si="1280"/>
        <v>0</v>
      </c>
      <c r="M2484" s="35">
        <f t="shared" si="1280"/>
        <v>4280.0142900000001</v>
      </c>
      <c r="N2484" s="78">
        <f t="shared" si="1252"/>
        <v>84.57012025119613</v>
      </c>
    </row>
    <row r="2485" spans="1:15" ht="31.5" x14ac:dyDescent="0.25">
      <c r="A2485" s="33" t="s">
        <v>179</v>
      </c>
      <c r="B2485" s="33" t="s">
        <v>1413</v>
      </c>
      <c r="C2485" s="33" t="s">
        <v>167</v>
      </c>
      <c r="D2485" s="33"/>
      <c r="E2485" s="34" t="s">
        <v>1059</v>
      </c>
      <c r="F2485" s="35">
        <f t="shared" si="1280"/>
        <v>4038.308</v>
      </c>
      <c r="G2485" s="35">
        <f>G2486+G2490</f>
        <v>5060.9059999999999</v>
      </c>
      <c r="H2485" s="35">
        <f t="shared" ref="H2485:M2485" si="1281">H2486+H2490</f>
        <v>1204.19733</v>
      </c>
      <c r="I2485" s="63">
        <f t="shared" si="1281"/>
        <v>0</v>
      </c>
      <c r="J2485" s="63">
        <f t="shared" si="1281"/>
        <v>0</v>
      </c>
      <c r="K2485" s="35">
        <f t="shared" si="1281"/>
        <v>0</v>
      </c>
      <c r="L2485" s="35">
        <f t="shared" si="1281"/>
        <v>0</v>
      </c>
      <c r="M2485" s="35">
        <f t="shared" si="1281"/>
        <v>4280.0142900000001</v>
      </c>
      <c r="N2485" s="78">
        <f t="shared" si="1252"/>
        <v>84.57012025119613</v>
      </c>
    </row>
    <row r="2486" spans="1:15" ht="47.25" x14ac:dyDescent="0.25">
      <c r="A2486" s="33" t="s">
        <v>179</v>
      </c>
      <c r="B2486" s="33" t="s">
        <v>1413</v>
      </c>
      <c r="C2486" s="33" t="s">
        <v>168</v>
      </c>
      <c r="D2486" s="33"/>
      <c r="E2486" s="34" t="s">
        <v>1060</v>
      </c>
      <c r="F2486" s="35">
        <f t="shared" si="1280"/>
        <v>4038.308</v>
      </c>
      <c r="G2486" s="35">
        <f t="shared" si="1280"/>
        <v>4038.308</v>
      </c>
      <c r="H2486" s="35">
        <f t="shared" si="1280"/>
        <v>1204.19733</v>
      </c>
      <c r="I2486" s="63">
        <f t="shared" si="1280"/>
        <v>0</v>
      </c>
      <c r="J2486" s="63">
        <f t="shared" si="1280"/>
        <v>0</v>
      </c>
      <c r="K2486" s="35">
        <f t="shared" si="1280"/>
        <v>0</v>
      </c>
      <c r="L2486" s="35">
        <f t="shared" si="1280"/>
        <v>0</v>
      </c>
      <c r="M2486" s="35">
        <f t="shared" si="1280"/>
        <v>4030.1547500000001</v>
      </c>
      <c r="N2486" s="78">
        <f t="shared" si="1252"/>
        <v>99.798102324042645</v>
      </c>
    </row>
    <row r="2487" spans="1:15" ht="31.5" x14ac:dyDescent="0.25">
      <c r="A2487" s="33" t="s">
        <v>179</v>
      </c>
      <c r="B2487" s="33" t="s">
        <v>1413</v>
      </c>
      <c r="C2487" s="33" t="s">
        <v>162</v>
      </c>
      <c r="D2487" s="33"/>
      <c r="E2487" s="34" t="s">
        <v>1061</v>
      </c>
      <c r="F2487" s="35">
        <f t="shared" si="1280"/>
        <v>4038.308</v>
      </c>
      <c r="G2487" s="35">
        <f t="shared" si="1280"/>
        <v>4038.308</v>
      </c>
      <c r="H2487" s="35">
        <f t="shared" si="1280"/>
        <v>1204.19733</v>
      </c>
      <c r="I2487" s="63">
        <f t="shared" si="1280"/>
        <v>0</v>
      </c>
      <c r="J2487" s="63">
        <f t="shared" si="1280"/>
        <v>0</v>
      </c>
      <c r="K2487" s="35">
        <f t="shared" si="1280"/>
        <v>0</v>
      </c>
      <c r="L2487" s="35">
        <f t="shared" si="1280"/>
        <v>0</v>
      </c>
      <c r="M2487" s="35">
        <f t="shared" si="1280"/>
        <v>4030.1547500000001</v>
      </c>
      <c r="N2487" s="78">
        <f t="shared" si="1252"/>
        <v>99.798102324042645</v>
      </c>
    </row>
    <row r="2488" spans="1:15" ht="31.5" x14ac:dyDescent="0.25">
      <c r="A2488" s="33" t="s">
        <v>179</v>
      </c>
      <c r="B2488" s="33" t="s">
        <v>1413</v>
      </c>
      <c r="C2488" s="33" t="s">
        <v>162</v>
      </c>
      <c r="D2488" s="33" t="s">
        <v>1111</v>
      </c>
      <c r="E2488" s="34" t="s">
        <v>542</v>
      </c>
      <c r="F2488" s="35">
        <f t="shared" si="1280"/>
        <v>4038.308</v>
      </c>
      <c r="G2488" s="35">
        <f t="shared" si="1280"/>
        <v>4038.308</v>
      </c>
      <c r="H2488" s="35">
        <f t="shared" si="1280"/>
        <v>1204.19733</v>
      </c>
      <c r="I2488" s="63">
        <f t="shared" si="1280"/>
        <v>0</v>
      </c>
      <c r="J2488" s="63">
        <f t="shared" si="1280"/>
        <v>0</v>
      </c>
      <c r="K2488" s="35">
        <f t="shared" si="1280"/>
        <v>0</v>
      </c>
      <c r="L2488" s="35">
        <f t="shared" si="1280"/>
        <v>0</v>
      </c>
      <c r="M2488" s="35">
        <f t="shared" si="1280"/>
        <v>4030.1547500000001</v>
      </c>
      <c r="N2488" s="78">
        <f t="shared" si="1252"/>
        <v>99.798102324042645</v>
      </c>
    </row>
    <row r="2489" spans="1:15" ht="31.5" x14ac:dyDescent="0.25">
      <c r="A2489" s="33" t="s">
        <v>179</v>
      </c>
      <c r="B2489" s="33" t="s">
        <v>1413</v>
      </c>
      <c r="C2489" s="33" t="s">
        <v>162</v>
      </c>
      <c r="D2489" s="33" t="s">
        <v>1112</v>
      </c>
      <c r="E2489" s="34" t="s">
        <v>543</v>
      </c>
      <c r="F2489" s="35">
        <f>2420.5+1617.808</f>
        <v>4038.308</v>
      </c>
      <c r="G2489" s="35">
        <v>4038.308</v>
      </c>
      <c r="H2489" s="35">
        <v>1204.19733</v>
      </c>
      <c r="I2489" s="63">
        <v>0</v>
      </c>
      <c r="J2489" s="63">
        <v>0</v>
      </c>
      <c r="K2489" s="35">
        <v>0</v>
      </c>
      <c r="L2489" s="35">
        <v>0</v>
      </c>
      <c r="M2489" s="35">
        <v>4030.1547500000001</v>
      </c>
      <c r="N2489" s="78">
        <f t="shared" si="1252"/>
        <v>99.798102324042645</v>
      </c>
    </row>
    <row r="2490" spans="1:15" ht="47.25" x14ac:dyDescent="0.25">
      <c r="A2490" s="33" t="s">
        <v>179</v>
      </c>
      <c r="B2490" s="33" t="s">
        <v>1413</v>
      </c>
      <c r="C2490" s="33" t="s">
        <v>1343</v>
      </c>
      <c r="D2490" s="33"/>
      <c r="E2490" s="34" t="s">
        <v>1649</v>
      </c>
      <c r="F2490" s="35">
        <v>0</v>
      </c>
      <c r="G2490" s="35">
        <f>G2491</f>
        <v>1022.598</v>
      </c>
      <c r="H2490" s="35">
        <f t="shared" ref="H2490:M2492" si="1282">H2491</f>
        <v>0</v>
      </c>
      <c r="I2490" s="63">
        <f t="shared" si="1282"/>
        <v>0</v>
      </c>
      <c r="J2490" s="63">
        <f t="shared" si="1282"/>
        <v>0</v>
      </c>
      <c r="K2490" s="35">
        <f t="shared" si="1282"/>
        <v>0</v>
      </c>
      <c r="L2490" s="35">
        <f t="shared" si="1282"/>
        <v>0</v>
      </c>
      <c r="M2490" s="35">
        <f t="shared" si="1282"/>
        <v>249.85954000000001</v>
      </c>
      <c r="N2490" s="78">
        <f t="shared" si="1252"/>
        <v>24.433799009972638</v>
      </c>
    </row>
    <row r="2491" spans="1:15" ht="63" x14ac:dyDescent="0.25">
      <c r="A2491" s="33" t="s">
        <v>179</v>
      </c>
      <c r="B2491" s="33" t="s">
        <v>1413</v>
      </c>
      <c r="C2491" s="33" t="s">
        <v>1344</v>
      </c>
      <c r="D2491" s="33"/>
      <c r="E2491" s="34" t="s">
        <v>1382</v>
      </c>
      <c r="F2491" s="35">
        <v>0</v>
      </c>
      <c r="G2491" s="35">
        <f>G2492</f>
        <v>1022.598</v>
      </c>
      <c r="H2491" s="35">
        <f t="shared" si="1282"/>
        <v>0</v>
      </c>
      <c r="I2491" s="63">
        <f t="shared" si="1282"/>
        <v>0</v>
      </c>
      <c r="J2491" s="63">
        <f t="shared" si="1282"/>
        <v>0</v>
      </c>
      <c r="K2491" s="35">
        <f t="shared" si="1282"/>
        <v>0</v>
      </c>
      <c r="L2491" s="35">
        <f t="shared" si="1282"/>
        <v>0</v>
      </c>
      <c r="M2491" s="35">
        <f t="shared" si="1282"/>
        <v>249.85954000000001</v>
      </c>
      <c r="N2491" s="78">
        <f t="shared" si="1252"/>
        <v>24.433799009972638</v>
      </c>
    </row>
    <row r="2492" spans="1:15" ht="31.5" x14ac:dyDescent="0.25">
      <c r="A2492" s="33" t="s">
        <v>179</v>
      </c>
      <c r="B2492" s="33" t="s">
        <v>1413</v>
      </c>
      <c r="C2492" s="33" t="s">
        <v>1344</v>
      </c>
      <c r="D2492" s="33" t="s">
        <v>1111</v>
      </c>
      <c r="E2492" s="34" t="s">
        <v>542</v>
      </c>
      <c r="F2492" s="35">
        <v>0</v>
      </c>
      <c r="G2492" s="35">
        <f>G2493</f>
        <v>1022.598</v>
      </c>
      <c r="H2492" s="35">
        <f t="shared" si="1282"/>
        <v>0</v>
      </c>
      <c r="I2492" s="63">
        <f t="shared" si="1282"/>
        <v>0</v>
      </c>
      <c r="J2492" s="63">
        <f t="shared" si="1282"/>
        <v>0</v>
      </c>
      <c r="K2492" s="35">
        <f t="shared" si="1282"/>
        <v>0</v>
      </c>
      <c r="L2492" s="35">
        <f t="shared" si="1282"/>
        <v>0</v>
      </c>
      <c r="M2492" s="35">
        <f t="shared" si="1282"/>
        <v>249.85954000000001</v>
      </c>
      <c r="N2492" s="78">
        <f t="shared" si="1252"/>
        <v>24.433799009972638</v>
      </c>
    </row>
    <row r="2493" spans="1:15" ht="31.5" x14ac:dyDescent="0.25">
      <c r="A2493" s="33" t="s">
        <v>179</v>
      </c>
      <c r="B2493" s="33" t="s">
        <v>1413</v>
      </c>
      <c r="C2493" s="33" t="s">
        <v>1344</v>
      </c>
      <c r="D2493" s="33" t="s">
        <v>1112</v>
      </c>
      <c r="E2493" s="34" t="s">
        <v>543</v>
      </c>
      <c r="F2493" s="35">
        <v>0</v>
      </c>
      <c r="G2493" s="35">
        <v>1022.598</v>
      </c>
      <c r="H2493" s="35">
        <v>0</v>
      </c>
      <c r="I2493" s="63">
        <v>0</v>
      </c>
      <c r="J2493" s="63">
        <v>0</v>
      </c>
      <c r="K2493" s="35">
        <v>0</v>
      </c>
      <c r="L2493" s="35">
        <v>0</v>
      </c>
      <c r="M2493" s="35">
        <v>249.85954000000001</v>
      </c>
      <c r="N2493" s="78">
        <f t="shared" si="1252"/>
        <v>24.433799009972638</v>
      </c>
    </row>
    <row r="2494" spans="1:15" ht="31.5" x14ac:dyDescent="0.25">
      <c r="A2494" s="33" t="s">
        <v>179</v>
      </c>
      <c r="B2494" s="33" t="s">
        <v>1413</v>
      </c>
      <c r="C2494" s="33" t="s">
        <v>1122</v>
      </c>
      <c r="D2494" s="33"/>
      <c r="E2494" s="34" t="s">
        <v>1885</v>
      </c>
      <c r="F2494" s="35">
        <f t="shared" ref="F2494:M2496" si="1283">F2495</f>
        <v>10.5</v>
      </c>
      <c r="G2494" s="35">
        <f t="shared" si="1283"/>
        <v>737.50120000000004</v>
      </c>
      <c r="H2494" s="35">
        <f t="shared" si="1283"/>
        <v>149.50119999999998</v>
      </c>
      <c r="I2494" s="63">
        <f t="shared" si="1283"/>
        <v>0</v>
      </c>
      <c r="J2494" s="63">
        <f t="shared" si="1283"/>
        <v>0</v>
      </c>
      <c r="K2494" s="35">
        <f t="shared" si="1283"/>
        <v>0</v>
      </c>
      <c r="L2494" s="35">
        <f t="shared" si="1283"/>
        <v>0</v>
      </c>
      <c r="M2494" s="35">
        <f t="shared" si="1283"/>
        <v>737.50120000000004</v>
      </c>
      <c r="N2494" s="78">
        <f t="shared" si="1252"/>
        <v>100</v>
      </c>
    </row>
    <row r="2495" spans="1:15" ht="47.25" x14ac:dyDescent="0.25">
      <c r="A2495" s="33" t="s">
        <v>179</v>
      </c>
      <c r="B2495" s="33" t="s">
        <v>1413</v>
      </c>
      <c r="C2495" s="33" t="s">
        <v>405</v>
      </c>
      <c r="D2495" s="33"/>
      <c r="E2495" s="34" t="s">
        <v>1174</v>
      </c>
      <c r="F2495" s="35">
        <f>F2496+F2498+F2500</f>
        <v>10.5</v>
      </c>
      <c r="G2495" s="35">
        <f t="shared" ref="G2495" si="1284">G2496+G2498+G2500</f>
        <v>737.50120000000004</v>
      </c>
      <c r="H2495" s="35">
        <f t="shared" ref="H2495:M2495" si="1285">H2496+H2498+H2500</f>
        <v>149.50119999999998</v>
      </c>
      <c r="I2495" s="63">
        <f t="shared" si="1285"/>
        <v>0</v>
      </c>
      <c r="J2495" s="63">
        <f t="shared" si="1285"/>
        <v>0</v>
      </c>
      <c r="K2495" s="35">
        <f t="shared" si="1285"/>
        <v>0</v>
      </c>
      <c r="L2495" s="35">
        <f t="shared" si="1285"/>
        <v>0</v>
      </c>
      <c r="M2495" s="35">
        <f t="shared" si="1285"/>
        <v>737.50120000000004</v>
      </c>
      <c r="N2495" s="78">
        <f t="shared" si="1252"/>
        <v>100</v>
      </c>
    </row>
    <row r="2496" spans="1:15" ht="31.5" x14ac:dyDescent="0.25">
      <c r="A2496" s="33" t="s">
        <v>179</v>
      </c>
      <c r="B2496" s="33" t="s">
        <v>1413</v>
      </c>
      <c r="C2496" s="33" t="s">
        <v>405</v>
      </c>
      <c r="D2496" s="33" t="s">
        <v>1111</v>
      </c>
      <c r="E2496" s="34" t="s">
        <v>542</v>
      </c>
      <c r="F2496" s="35">
        <f t="shared" si="1283"/>
        <v>10.5</v>
      </c>
      <c r="G2496" s="35">
        <f t="shared" si="1283"/>
        <v>559.50120000000004</v>
      </c>
      <c r="H2496" s="35">
        <f t="shared" si="1283"/>
        <v>49.501199999999997</v>
      </c>
      <c r="I2496" s="63">
        <f t="shared" si="1283"/>
        <v>0</v>
      </c>
      <c r="J2496" s="63">
        <f t="shared" si="1283"/>
        <v>0</v>
      </c>
      <c r="K2496" s="35">
        <f t="shared" si="1283"/>
        <v>0</v>
      </c>
      <c r="L2496" s="35">
        <f t="shared" si="1283"/>
        <v>0</v>
      </c>
      <c r="M2496" s="35">
        <f t="shared" si="1283"/>
        <v>559.50120000000004</v>
      </c>
      <c r="N2496" s="78">
        <f t="shared" si="1252"/>
        <v>100</v>
      </c>
    </row>
    <row r="2497" spans="1:14" ht="31.5" x14ac:dyDescent="0.25">
      <c r="A2497" s="33" t="s">
        <v>179</v>
      </c>
      <c r="B2497" s="33" t="s">
        <v>1413</v>
      </c>
      <c r="C2497" s="33" t="s">
        <v>405</v>
      </c>
      <c r="D2497" s="33" t="s">
        <v>1112</v>
      </c>
      <c r="E2497" s="34" t="s">
        <v>543</v>
      </c>
      <c r="F2497" s="35">
        <v>10.5</v>
      </c>
      <c r="G2497" s="35">
        <v>559.50120000000004</v>
      </c>
      <c r="H2497" s="35">
        <v>49.501199999999997</v>
      </c>
      <c r="I2497" s="63">
        <v>0</v>
      </c>
      <c r="J2497" s="63">
        <v>0</v>
      </c>
      <c r="K2497" s="35">
        <v>0</v>
      </c>
      <c r="L2497" s="35">
        <v>0</v>
      </c>
      <c r="M2497" s="35">
        <v>559.50120000000004</v>
      </c>
      <c r="N2497" s="78">
        <f t="shared" si="1252"/>
        <v>100</v>
      </c>
    </row>
    <row r="2498" spans="1:14" ht="31.5" x14ac:dyDescent="0.25">
      <c r="A2498" s="33" t="s">
        <v>179</v>
      </c>
      <c r="B2498" s="33" t="s">
        <v>1413</v>
      </c>
      <c r="C2498" s="33" t="s">
        <v>405</v>
      </c>
      <c r="D2498" s="33" t="s">
        <v>18</v>
      </c>
      <c r="E2498" s="34" t="s">
        <v>552</v>
      </c>
      <c r="F2498" s="35">
        <f>F2499</f>
        <v>0</v>
      </c>
      <c r="G2498" s="35">
        <f t="shared" ref="G2498" si="1286">G2499</f>
        <v>100</v>
      </c>
      <c r="H2498" s="35">
        <f t="shared" ref="H2498:M2498" si="1287">H2499</f>
        <v>100</v>
      </c>
      <c r="I2498" s="63">
        <f t="shared" si="1287"/>
        <v>0</v>
      </c>
      <c r="J2498" s="63">
        <f t="shared" si="1287"/>
        <v>0</v>
      </c>
      <c r="K2498" s="35">
        <f t="shared" si="1287"/>
        <v>0</v>
      </c>
      <c r="L2498" s="35">
        <f t="shared" si="1287"/>
        <v>0</v>
      </c>
      <c r="M2498" s="35">
        <f t="shared" si="1287"/>
        <v>100</v>
      </c>
      <c r="N2498" s="78">
        <f t="shared" si="1252"/>
        <v>100</v>
      </c>
    </row>
    <row r="2499" spans="1:14" ht="47.25" x14ac:dyDescent="0.25">
      <c r="A2499" s="33" t="s">
        <v>179</v>
      </c>
      <c r="B2499" s="33" t="s">
        <v>1413</v>
      </c>
      <c r="C2499" s="33" t="s">
        <v>405</v>
      </c>
      <c r="D2499" s="33" t="s">
        <v>14</v>
      </c>
      <c r="E2499" s="34" t="s">
        <v>555</v>
      </c>
      <c r="F2499" s="35">
        <v>0</v>
      </c>
      <c r="G2499" s="35">
        <v>100</v>
      </c>
      <c r="H2499" s="35">
        <v>100</v>
      </c>
      <c r="I2499" s="63">
        <v>0</v>
      </c>
      <c r="J2499" s="63">
        <v>0</v>
      </c>
      <c r="K2499" s="35">
        <v>0</v>
      </c>
      <c r="L2499" s="35">
        <v>0</v>
      </c>
      <c r="M2499" s="35">
        <v>100</v>
      </c>
      <c r="N2499" s="78">
        <f t="shared" si="1252"/>
        <v>100</v>
      </c>
    </row>
    <row r="2500" spans="1:14" x14ac:dyDescent="0.25">
      <c r="A2500" s="33" t="s">
        <v>179</v>
      </c>
      <c r="B2500" s="33" t="s">
        <v>1413</v>
      </c>
      <c r="C2500" s="33" t="s">
        <v>405</v>
      </c>
      <c r="D2500" s="33" t="s">
        <v>1113</v>
      </c>
      <c r="E2500" s="34" t="s">
        <v>558</v>
      </c>
      <c r="F2500" s="35">
        <v>0</v>
      </c>
      <c r="G2500" s="35">
        <f>G2501</f>
        <v>78</v>
      </c>
      <c r="H2500" s="35">
        <f t="shared" ref="H2500:M2500" si="1288">H2501</f>
        <v>0</v>
      </c>
      <c r="I2500" s="63">
        <f t="shared" si="1288"/>
        <v>0</v>
      </c>
      <c r="J2500" s="63">
        <f t="shared" si="1288"/>
        <v>0</v>
      </c>
      <c r="K2500" s="35">
        <f t="shared" si="1288"/>
        <v>0</v>
      </c>
      <c r="L2500" s="35">
        <f t="shared" si="1288"/>
        <v>0</v>
      </c>
      <c r="M2500" s="35">
        <f t="shared" si="1288"/>
        <v>78</v>
      </c>
      <c r="N2500" s="78">
        <f t="shared" si="1252"/>
        <v>100</v>
      </c>
    </row>
    <row r="2501" spans="1:14" ht="63" x14ac:dyDescent="0.25">
      <c r="A2501" s="33" t="s">
        <v>179</v>
      </c>
      <c r="B2501" s="33" t="s">
        <v>1413</v>
      </c>
      <c r="C2501" s="33" t="s">
        <v>405</v>
      </c>
      <c r="D2501" s="33" t="s">
        <v>137</v>
      </c>
      <c r="E2501" s="34" t="s">
        <v>559</v>
      </c>
      <c r="F2501" s="35">
        <v>0</v>
      </c>
      <c r="G2501" s="35">
        <v>78</v>
      </c>
      <c r="H2501" s="35">
        <v>0</v>
      </c>
      <c r="I2501" s="63">
        <v>0</v>
      </c>
      <c r="J2501" s="63">
        <v>0</v>
      </c>
      <c r="K2501" s="35">
        <v>0</v>
      </c>
      <c r="L2501" s="35">
        <v>0</v>
      </c>
      <c r="M2501" s="35">
        <v>78</v>
      </c>
      <c r="N2501" s="78">
        <f t="shared" si="1252"/>
        <v>100</v>
      </c>
    </row>
    <row r="2502" spans="1:14" s="32" customFormat="1" ht="31.5" x14ac:dyDescent="0.25">
      <c r="A2502" s="29" t="s">
        <v>179</v>
      </c>
      <c r="B2502" s="29" t="s">
        <v>1414</v>
      </c>
      <c r="C2502" s="29"/>
      <c r="D2502" s="29"/>
      <c r="E2502" s="30" t="s">
        <v>525</v>
      </c>
      <c r="F2502" s="31">
        <f>F2503+F2514</f>
        <v>9848.1999999999989</v>
      </c>
      <c r="G2502" s="31">
        <f>G2503+G2514+G2519</f>
        <v>9921.8662700000004</v>
      </c>
      <c r="H2502" s="31">
        <f t="shared" ref="H2502:M2502" si="1289">H2503+H2514+H2519</f>
        <v>7219.82168</v>
      </c>
      <c r="I2502" s="62">
        <f t="shared" si="1289"/>
        <v>0</v>
      </c>
      <c r="J2502" s="62">
        <f t="shared" si="1289"/>
        <v>0</v>
      </c>
      <c r="K2502" s="31">
        <f t="shared" si="1289"/>
        <v>0</v>
      </c>
      <c r="L2502" s="31">
        <f t="shared" si="1289"/>
        <v>0</v>
      </c>
      <c r="M2502" s="31">
        <f t="shared" si="1289"/>
        <v>9908.5209300000006</v>
      </c>
      <c r="N2502" s="79">
        <f t="shared" si="1252"/>
        <v>99.865495667479905</v>
      </c>
    </row>
    <row r="2503" spans="1:14" ht="31.5" x14ac:dyDescent="0.25">
      <c r="A2503" s="33" t="s">
        <v>179</v>
      </c>
      <c r="B2503" s="33" t="s">
        <v>1414</v>
      </c>
      <c r="C2503" s="33" t="s">
        <v>138</v>
      </c>
      <c r="D2503" s="33"/>
      <c r="E2503" s="34" t="s">
        <v>691</v>
      </c>
      <c r="F2503" s="35">
        <f t="shared" ref="F2503:M2505" si="1290">F2504</f>
        <v>9816.1999999999989</v>
      </c>
      <c r="G2503" s="35">
        <f t="shared" si="1290"/>
        <v>9816.2000000000007</v>
      </c>
      <c r="H2503" s="35">
        <f t="shared" si="1290"/>
        <v>7187.82168</v>
      </c>
      <c r="I2503" s="63">
        <f t="shared" si="1290"/>
        <v>0</v>
      </c>
      <c r="J2503" s="63">
        <f t="shared" si="1290"/>
        <v>0</v>
      </c>
      <c r="K2503" s="35">
        <f t="shared" si="1290"/>
        <v>0</v>
      </c>
      <c r="L2503" s="35">
        <f t="shared" si="1290"/>
        <v>0</v>
      </c>
      <c r="M2503" s="35">
        <f t="shared" si="1290"/>
        <v>9802.8546600000009</v>
      </c>
      <c r="N2503" s="78">
        <f t="shared" si="1252"/>
        <v>99.864047798537115</v>
      </c>
    </row>
    <row r="2504" spans="1:14" ht="31.5" x14ac:dyDescent="0.25">
      <c r="A2504" s="33" t="s">
        <v>179</v>
      </c>
      <c r="B2504" s="33" t="s">
        <v>1414</v>
      </c>
      <c r="C2504" s="33" t="s">
        <v>170</v>
      </c>
      <c r="D2504" s="33"/>
      <c r="E2504" s="34" t="s">
        <v>715</v>
      </c>
      <c r="F2504" s="35">
        <f t="shared" si="1290"/>
        <v>9816.1999999999989</v>
      </c>
      <c r="G2504" s="35">
        <f t="shared" si="1290"/>
        <v>9816.2000000000007</v>
      </c>
      <c r="H2504" s="35">
        <f t="shared" si="1290"/>
        <v>7187.82168</v>
      </c>
      <c r="I2504" s="63">
        <f t="shared" si="1290"/>
        <v>0</v>
      </c>
      <c r="J2504" s="63">
        <f t="shared" si="1290"/>
        <v>0</v>
      </c>
      <c r="K2504" s="35">
        <f t="shared" si="1290"/>
        <v>0</v>
      </c>
      <c r="L2504" s="35">
        <f t="shared" si="1290"/>
        <v>0</v>
      </c>
      <c r="M2504" s="35">
        <f t="shared" si="1290"/>
        <v>9802.8546600000009</v>
      </c>
      <c r="N2504" s="78">
        <f t="shared" si="1252"/>
        <v>99.864047798537115</v>
      </c>
    </row>
    <row r="2505" spans="1:14" ht="31.5" x14ac:dyDescent="0.25">
      <c r="A2505" s="33" t="s">
        <v>179</v>
      </c>
      <c r="B2505" s="33" t="s">
        <v>1414</v>
      </c>
      <c r="C2505" s="33" t="s">
        <v>171</v>
      </c>
      <c r="D2505" s="33"/>
      <c r="E2505" s="34" t="s">
        <v>716</v>
      </c>
      <c r="F2505" s="35">
        <f t="shared" si="1290"/>
        <v>9816.1999999999989</v>
      </c>
      <c r="G2505" s="35">
        <f t="shared" si="1290"/>
        <v>9816.2000000000007</v>
      </c>
      <c r="H2505" s="35">
        <f t="shared" si="1290"/>
        <v>7187.82168</v>
      </c>
      <c r="I2505" s="63">
        <f t="shared" si="1290"/>
        <v>0</v>
      </c>
      <c r="J2505" s="63">
        <f t="shared" si="1290"/>
        <v>0</v>
      </c>
      <c r="K2505" s="35">
        <f t="shared" si="1290"/>
        <v>0</v>
      </c>
      <c r="L2505" s="35">
        <f t="shared" si="1290"/>
        <v>0</v>
      </c>
      <c r="M2505" s="35">
        <f t="shared" si="1290"/>
        <v>9802.8546600000009</v>
      </c>
      <c r="N2505" s="78">
        <f t="shared" si="1252"/>
        <v>99.864047798537115</v>
      </c>
    </row>
    <row r="2506" spans="1:14" ht="47.25" x14ac:dyDescent="0.25">
      <c r="A2506" s="33" t="s">
        <v>179</v>
      </c>
      <c r="B2506" s="33" t="s">
        <v>1414</v>
      </c>
      <c r="C2506" s="33" t="s">
        <v>169</v>
      </c>
      <c r="D2506" s="33"/>
      <c r="E2506" s="34" t="s">
        <v>589</v>
      </c>
      <c r="F2506" s="35">
        <f>F2507+F2509+F2511</f>
        <v>9816.1999999999989</v>
      </c>
      <c r="G2506" s="35">
        <f>G2507+G2509+G2511</f>
        <v>9816.2000000000007</v>
      </c>
      <c r="H2506" s="35">
        <f t="shared" ref="H2506:M2506" si="1291">H2507+H2509+H2511</f>
        <v>7187.82168</v>
      </c>
      <c r="I2506" s="63">
        <f t="shared" si="1291"/>
        <v>0</v>
      </c>
      <c r="J2506" s="63">
        <f t="shared" si="1291"/>
        <v>0</v>
      </c>
      <c r="K2506" s="35">
        <f t="shared" si="1291"/>
        <v>0</v>
      </c>
      <c r="L2506" s="35">
        <f t="shared" si="1291"/>
        <v>0</v>
      </c>
      <c r="M2506" s="35">
        <f t="shared" si="1291"/>
        <v>9802.8546600000009</v>
      </c>
      <c r="N2506" s="78">
        <f t="shared" ref="N2506:N2569" si="1292">M2506/G2506*100</f>
        <v>99.864047798537115</v>
      </c>
    </row>
    <row r="2507" spans="1:14" ht="78.75" x14ac:dyDescent="0.25">
      <c r="A2507" s="33" t="s">
        <v>179</v>
      </c>
      <c r="B2507" s="33" t="s">
        <v>1414</v>
      </c>
      <c r="C2507" s="33" t="s">
        <v>169</v>
      </c>
      <c r="D2507" s="33" t="s">
        <v>1118</v>
      </c>
      <c r="E2507" s="34" t="s">
        <v>539</v>
      </c>
      <c r="F2507" s="35">
        <f t="shared" ref="F2507:M2507" si="1293">F2508</f>
        <v>7098</v>
      </c>
      <c r="G2507" s="35">
        <f t="shared" si="1293"/>
        <v>7239.9022299999997</v>
      </c>
      <c r="H2507" s="35">
        <f t="shared" si="1293"/>
        <v>5369.4807700000001</v>
      </c>
      <c r="I2507" s="63">
        <f t="shared" si="1293"/>
        <v>0</v>
      </c>
      <c r="J2507" s="63">
        <f t="shared" si="1293"/>
        <v>0</v>
      </c>
      <c r="K2507" s="35">
        <f t="shared" si="1293"/>
        <v>0</v>
      </c>
      <c r="L2507" s="35">
        <f t="shared" si="1293"/>
        <v>0</v>
      </c>
      <c r="M2507" s="35">
        <f t="shared" si="1293"/>
        <v>7230.2909300000001</v>
      </c>
      <c r="N2507" s="78">
        <f t="shared" si="1292"/>
        <v>99.867245444832491</v>
      </c>
    </row>
    <row r="2508" spans="1:14" x14ac:dyDescent="0.25">
      <c r="A2508" s="33" t="s">
        <v>179</v>
      </c>
      <c r="B2508" s="33" t="s">
        <v>1414</v>
      </c>
      <c r="C2508" s="33" t="s">
        <v>169</v>
      </c>
      <c r="D2508" s="33" t="s">
        <v>1119</v>
      </c>
      <c r="E2508" s="34" t="s">
        <v>540</v>
      </c>
      <c r="F2508" s="35">
        <f>7151.5-53.5</f>
        <v>7098</v>
      </c>
      <c r="G2508" s="35">
        <v>7239.9022299999997</v>
      </c>
      <c r="H2508" s="35">
        <v>5369.4807700000001</v>
      </c>
      <c r="I2508" s="63">
        <v>0</v>
      </c>
      <c r="J2508" s="63">
        <v>0</v>
      </c>
      <c r="K2508" s="35">
        <v>0</v>
      </c>
      <c r="L2508" s="35">
        <v>0</v>
      </c>
      <c r="M2508" s="35">
        <v>7230.2909300000001</v>
      </c>
      <c r="N2508" s="78">
        <f t="shared" si="1292"/>
        <v>99.867245444832491</v>
      </c>
    </row>
    <row r="2509" spans="1:14" ht="31.5" x14ac:dyDescent="0.25">
      <c r="A2509" s="33" t="s">
        <v>179</v>
      </c>
      <c r="B2509" s="33" t="s">
        <v>1414</v>
      </c>
      <c r="C2509" s="33" t="s">
        <v>169</v>
      </c>
      <c r="D2509" s="33" t="s">
        <v>1111</v>
      </c>
      <c r="E2509" s="34" t="s">
        <v>542</v>
      </c>
      <c r="F2509" s="35">
        <f t="shared" ref="F2509:M2509" si="1294">F2510</f>
        <v>2599.4</v>
      </c>
      <c r="G2509" s="35">
        <f t="shared" si="1294"/>
        <v>2478.6797700000002</v>
      </c>
      <c r="H2509" s="35">
        <f t="shared" si="1294"/>
        <v>1669.1656800000001</v>
      </c>
      <c r="I2509" s="63">
        <f t="shared" si="1294"/>
        <v>0</v>
      </c>
      <c r="J2509" s="63">
        <f t="shared" si="1294"/>
        <v>0</v>
      </c>
      <c r="K2509" s="35">
        <f t="shared" si="1294"/>
        <v>0</v>
      </c>
      <c r="L2509" s="35">
        <f t="shared" si="1294"/>
        <v>0</v>
      </c>
      <c r="M2509" s="35">
        <f t="shared" si="1294"/>
        <v>2474.9457299999999</v>
      </c>
      <c r="N2509" s="78">
        <f t="shared" si="1292"/>
        <v>99.849353674274738</v>
      </c>
    </row>
    <row r="2510" spans="1:14" ht="31.5" x14ac:dyDescent="0.25">
      <c r="A2510" s="33" t="s">
        <v>179</v>
      </c>
      <c r="B2510" s="33" t="s">
        <v>1414</v>
      </c>
      <c r="C2510" s="33" t="s">
        <v>169</v>
      </c>
      <c r="D2510" s="33" t="s">
        <v>1112</v>
      </c>
      <c r="E2510" s="34" t="s">
        <v>543</v>
      </c>
      <c r="F2510" s="35">
        <v>2599.4</v>
      </c>
      <c r="G2510" s="35">
        <v>2478.6797700000002</v>
      </c>
      <c r="H2510" s="35">
        <v>1669.1656800000001</v>
      </c>
      <c r="I2510" s="63">
        <v>0</v>
      </c>
      <c r="J2510" s="63">
        <v>0</v>
      </c>
      <c r="K2510" s="35">
        <v>0</v>
      </c>
      <c r="L2510" s="35">
        <v>0</v>
      </c>
      <c r="M2510" s="35">
        <v>2474.9457299999999</v>
      </c>
      <c r="N2510" s="78">
        <f t="shared" si="1292"/>
        <v>99.849353674274738</v>
      </c>
    </row>
    <row r="2511" spans="1:14" x14ac:dyDescent="0.25">
      <c r="A2511" s="33" t="s">
        <v>179</v>
      </c>
      <c r="B2511" s="33" t="s">
        <v>1414</v>
      </c>
      <c r="C2511" s="33" t="s">
        <v>169</v>
      </c>
      <c r="D2511" s="33" t="s">
        <v>1113</v>
      </c>
      <c r="E2511" s="34" t="s">
        <v>558</v>
      </c>
      <c r="F2511" s="35">
        <f>F2513+F2512</f>
        <v>118.8</v>
      </c>
      <c r="G2511" s="35">
        <f t="shared" ref="G2511" si="1295">G2513+G2512</f>
        <v>97.617999999999995</v>
      </c>
      <c r="H2511" s="35">
        <f t="shared" ref="H2511:M2511" si="1296">H2513+H2512</f>
        <v>149.17523</v>
      </c>
      <c r="I2511" s="63">
        <f t="shared" si="1296"/>
        <v>0</v>
      </c>
      <c r="J2511" s="63">
        <f t="shared" si="1296"/>
        <v>0</v>
      </c>
      <c r="K2511" s="35">
        <f t="shared" si="1296"/>
        <v>0</v>
      </c>
      <c r="L2511" s="35">
        <f t="shared" si="1296"/>
        <v>0</v>
      </c>
      <c r="M2511" s="35">
        <f t="shared" si="1296"/>
        <v>97.617999999999995</v>
      </c>
      <c r="N2511" s="78">
        <f t="shared" si="1292"/>
        <v>100</v>
      </c>
    </row>
    <row r="2512" spans="1:14" x14ac:dyDescent="0.25">
      <c r="A2512" s="33" t="s">
        <v>179</v>
      </c>
      <c r="B2512" s="33" t="s">
        <v>1414</v>
      </c>
      <c r="C2512" s="33" t="s">
        <v>169</v>
      </c>
      <c r="D2512" s="33" t="s">
        <v>1114</v>
      </c>
      <c r="E2512" s="34" t="s">
        <v>560</v>
      </c>
      <c r="F2512" s="35">
        <v>0</v>
      </c>
      <c r="G2512" s="35">
        <v>48.256</v>
      </c>
      <c r="H2512" s="35">
        <v>48.256</v>
      </c>
      <c r="I2512" s="63">
        <v>0</v>
      </c>
      <c r="J2512" s="63">
        <v>0</v>
      </c>
      <c r="K2512" s="35">
        <v>0</v>
      </c>
      <c r="L2512" s="35">
        <v>0</v>
      </c>
      <c r="M2512" s="35">
        <v>48.256</v>
      </c>
      <c r="N2512" s="78">
        <f t="shared" si="1292"/>
        <v>100</v>
      </c>
    </row>
    <row r="2513" spans="1:14" x14ac:dyDescent="0.25">
      <c r="A2513" s="33" t="s">
        <v>179</v>
      </c>
      <c r="B2513" s="33" t="s">
        <v>1414</v>
      </c>
      <c r="C2513" s="33" t="s">
        <v>169</v>
      </c>
      <c r="D2513" s="33" t="s">
        <v>1120</v>
      </c>
      <c r="E2513" s="34" t="s">
        <v>561</v>
      </c>
      <c r="F2513" s="35">
        <v>118.8</v>
      </c>
      <c r="G2513" s="35">
        <v>49.362000000000002</v>
      </c>
      <c r="H2513" s="35">
        <v>100.91923</v>
      </c>
      <c r="I2513" s="63">
        <v>0</v>
      </c>
      <c r="J2513" s="63">
        <v>0</v>
      </c>
      <c r="K2513" s="35">
        <v>0</v>
      </c>
      <c r="L2513" s="35">
        <v>0</v>
      </c>
      <c r="M2513" s="35">
        <v>49.362000000000002</v>
      </c>
      <c r="N2513" s="78">
        <f t="shared" si="1292"/>
        <v>100</v>
      </c>
    </row>
    <row r="2514" spans="1:14" ht="31.5" x14ac:dyDescent="0.25">
      <c r="A2514" s="33" t="s">
        <v>179</v>
      </c>
      <c r="B2514" s="33" t="s">
        <v>1414</v>
      </c>
      <c r="C2514" s="33" t="s">
        <v>1122</v>
      </c>
      <c r="D2514" s="33"/>
      <c r="E2514" s="34" t="s">
        <v>1885</v>
      </c>
      <c r="F2514" s="35">
        <f t="shared" ref="F2514:M2517" si="1297">F2515</f>
        <v>32</v>
      </c>
      <c r="G2514" s="35">
        <f t="shared" si="1297"/>
        <v>32</v>
      </c>
      <c r="H2514" s="35">
        <f t="shared" si="1297"/>
        <v>32</v>
      </c>
      <c r="I2514" s="63">
        <f t="shared" si="1297"/>
        <v>0</v>
      </c>
      <c r="J2514" s="63">
        <f t="shared" si="1297"/>
        <v>0</v>
      </c>
      <c r="K2514" s="35">
        <f t="shared" si="1297"/>
        <v>0</v>
      </c>
      <c r="L2514" s="35">
        <f t="shared" si="1297"/>
        <v>0</v>
      </c>
      <c r="M2514" s="35">
        <f t="shared" si="1297"/>
        <v>32</v>
      </c>
      <c r="N2514" s="78">
        <f t="shared" si="1292"/>
        <v>100</v>
      </c>
    </row>
    <row r="2515" spans="1:14" x14ac:dyDescent="0.25">
      <c r="A2515" s="33" t="s">
        <v>179</v>
      </c>
      <c r="B2515" s="33" t="s">
        <v>1414</v>
      </c>
      <c r="C2515" s="33" t="s">
        <v>1143</v>
      </c>
      <c r="D2515" s="33"/>
      <c r="E2515" s="34" t="s">
        <v>1270</v>
      </c>
      <c r="F2515" s="35">
        <f t="shared" si="1297"/>
        <v>32</v>
      </c>
      <c r="G2515" s="35">
        <f t="shared" si="1297"/>
        <v>32</v>
      </c>
      <c r="H2515" s="35">
        <f t="shared" si="1297"/>
        <v>32</v>
      </c>
      <c r="I2515" s="63">
        <f t="shared" si="1297"/>
        <v>0</v>
      </c>
      <c r="J2515" s="63">
        <f t="shared" si="1297"/>
        <v>0</v>
      </c>
      <c r="K2515" s="35">
        <f t="shared" si="1297"/>
        <v>0</v>
      </c>
      <c r="L2515" s="35">
        <f t="shared" si="1297"/>
        <v>0</v>
      </c>
      <c r="M2515" s="35">
        <f t="shared" si="1297"/>
        <v>32</v>
      </c>
      <c r="N2515" s="78">
        <f t="shared" si="1292"/>
        <v>100</v>
      </c>
    </row>
    <row r="2516" spans="1:14" x14ac:dyDescent="0.25">
      <c r="A2516" s="33" t="s">
        <v>179</v>
      </c>
      <c r="B2516" s="33" t="s">
        <v>1414</v>
      </c>
      <c r="C2516" s="33" t="s">
        <v>1349</v>
      </c>
      <c r="D2516" s="33"/>
      <c r="E2516" s="34" t="s">
        <v>1350</v>
      </c>
      <c r="F2516" s="35">
        <f t="shared" si="1297"/>
        <v>32</v>
      </c>
      <c r="G2516" s="35">
        <f t="shared" si="1297"/>
        <v>32</v>
      </c>
      <c r="H2516" s="35">
        <f t="shared" si="1297"/>
        <v>32</v>
      </c>
      <c r="I2516" s="63">
        <f t="shared" si="1297"/>
        <v>0</v>
      </c>
      <c r="J2516" s="63">
        <f t="shared" si="1297"/>
        <v>0</v>
      </c>
      <c r="K2516" s="35">
        <f t="shared" si="1297"/>
        <v>0</v>
      </c>
      <c r="L2516" s="35">
        <f t="shared" si="1297"/>
        <v>0</v>
      </c>
      <c r="M2516" s="35">
        <f t="shared" si="1297"/>
        <v>32</v>
      </c>
      <c r="N2516" s="78">
        <f t="shared" si="1292"/>
        <v>100</v>
      </c>
    </row>
    <row r="2517" spans="1:14" ht="31.5" x14ac:dyDescent="0.25">
      <c r="A2517" s="33" t="s">
        <v>179</v>
      </c>
      <c r="B2517" s="33" t="s">
        <v>1414</v>
      </c>
      <c r="C2517" s="33" t="s">
        <v>1349</v>
      </c>
      <c r="D2517" s="33" t="s">
        <v>1111</v>
      </c>
      <c r="E2517" s="34" t="s">
        <v>542</v>
      </c>
      <c r="F2517" s="35">
        <f t="shared" si="1297"/>
        <v>32</v>
      </c>
      <c r="G2517" s="35">
        <f t="shared" si="1297"/>
        <v>32</v>
      </c>
      <c r="H2517" s="35">
        <f t="shared" si="1297"/>
        <v>32</v>
      </c>
      <c r="I2517" s="63">
        <f t="shared" si="1297"/>
        <v>0</v>
      </c>
      <c r="J2517" s="63">
        <f t="shared" si="1297"/>
        <v>0</v>
      </c>
      <c r="K2517" s="35">
        <f t="shared" si="1297"/>
        <v>0</v>
      </c>
      <c r="L2517" s="35">
        <f t="shared" si="1297"/>
        <v>0</v>
      </c>
      <c r="M2517" s="35">
        <f t="shared" si="1297"/>
        <v>32</v>
      </c>
      <c r="N2517" s="78">
        <f t="shared" si="1292"/>
        <v>100</v>
      </c>
    </row>
    <row r="2518" spans="1:14" ht="31.5" x14ac:dyDescent="0.25">
      <c r="A2518" s="33" t="s">
        <v>179</v>
      </c>
      <c r="B2518" s="33" t="s">
        <v>1414</v>
      </c>
      <c r="C2518" s="33" t="s">
        <v>1349</v>
      </c>
      <c r="D2518" s="33" t="s">
        <v>1112</v>
      </c>
      <c r="E2518" s="34" t="s">
        <v>543</v>
      </c>
      <c r="F2518" s="35">
        <v>32</v>
      </c>
      <c r="G2518" s="35">
        <v>32</v>
      </c>
      <c r="H2518" s="35">
        <v>32</v>
      </c>
      <c r="I2518" s="63">
        <v>0</v>
      </c>
      <c r="J2518" s="63">
        <v>0</v>
      </c>
      <c r="K2518" s="35">
        <v>0</v>
      </c>
      <c r="L2518" s="35">
        <v>0</v>
      </c>
      <c r="M2518" s="35">
        <v>32</v>
      </c>
      <c r="N2518" s="78">
        <f t="shared" si="1292"/>
        <v>100</v>
      </c>
    </row>
    <row r="2519" spans="1:14" ht="47.25" x14ac:dyDescent="0.25">
      <c r="A2519" s="33" t="s">
        <v>179</v>
      </c>
      <c r="B2519" s="33" t="s">
        <v>1414</v>
      </c>
      <c r="C2519" s="33" t="s">
        <v>1139</v>
      </c>
      <c r="D2519" s="33"/>
      <c r="E2519" s="34" t="s">
        <v>1211</v>
      </c>
      <c r="F2519" s="35"/>
      <c r="G2519" s="35">
        <f>G2520</f>
        <v>73.666269999999997</v>
      </c>
      <c r="H2519" s="35">
        <f t="shared" ref="H2519:M2522" si="1298">H2520</f>
        <v>0</v>
      </c>
      <c r="I2519" s="63">
        <f t="shared" si="1298"/>
        <v>0</v>
      </c>
      <c r="J2519" s="63">
        <f t="shared" si="1298"/>
        <v>0</v>
      </c>
      <c r="K2519" s="35">
        <f t="shared" si="1298"/>
        <v>0</v>
      </c>
      <c r="L2519" s="35">
        <f t="shared" si="1298"/>
        <v>0</v>
      </c>
      <c r="M2519" s="35">
        <f t="shared" si="1298"/>
        <v>73.666269999999997</v>
      </c>
      <c r="N2519" s="78">
        <f t="shared" si="1292"/>
        <v>100</v>
      </c>
    </row>
    <row r="2520" spans="1:14" ht="31.5" x14ac:dyDescent="0.25">
      <c r="A2520" s="33" t="s">
        <v>179</v>
      </c>
      <c r="B2520" s="33" t="s">
        <v>1414</v>
      </c>
      <c r="C2520" s="33" t="s">
        <v>1146</v>
      </c>
      <c r="D2520" s="33"/>
      <c r="E2520" s="34" t="s">
        <v>1212</v>
      </c>
      <c r="F2520" s="35"/>
      <c r="G2520" s="35">
        <f>G2521</f>
        <v>73.666269999999997</v>
      </c>
      <c r="H2520" s="35">
        <f t="shared" si="1298"/>
        <v>0</v>
      </c>
      <c r="I2520" s="63">
        <f t="shared" si="1298"/>
        <v>0</v>
      </c>
      <c r="J2520" s="63">
        <f t="shared" si="1298"/>
        <v>0</v>
      </c>
      <c r="K2520" s="35">
        <f t="shared" si="1298"/>
        <v>0</v>
      </c>
      <c r="L2520" s="35">
        <f t="shared" si="1298"/>
        <v>0</v>
      </c>
      <c r="M2520" s="35">
        <f t="shared" si="1298"/>
        <v>73.666269999999997</v>
      </c>
      <c r="N2520" s="78">
        <f t="shared" si="1292"/>
        <v>100</v>
      </c>
    </row>
    <row r="2521" spans="1:14" ht="31.5" x14ac:dyDescent="0.25">
      <c r="A2521" s="33" t="s">
        <v>179</v>
      </c>
      <c r="B2521" s="33" t="s">
        <v>1414</v>
      </c>
      <c r="C2521" s="33" t="s">
        <v>1147</v>
      </c>
      <c r="D2521" s="33"/>
      <c r="E2521" s="34" t="s">
        <v>1213</v>
      </c>
      <c r="F2521" s="35"/>
      <c r="G2521" s="35">
        <f>G2522</f>
        <v>73.666269999999997</v>
      </c>
      <c r="H2521" s="35">
        <f t="shared" si="1298"/>
        <v>0</v>
      </c>
      <c r="I2521" s="63">
        <f t="shared" si="1298"/>
        <v>0</v>
      </c>
      <c r="J2521" s="63">
        <f t="shared" si="1298"/>
        <v>0</v>
      </c>
      <c r="K2521" s="35">
        <f t="shared" si="1298"/>
        <v>0</v>
      </c>
      <c r="L2521" s="35">
        <f t="shared" si="1298"/>
        <v>0</v>
      </c>
      <c r="M2521" s="35">
        <f t="shared" si="1298"/>
        <v>73.666269999999997</v>
      </c>
      <c r="N2521" s="78">
        <f t="shared" si="1292"/>
        <v>100</v>
      </c>
    </row>
    <row r="2522" spans="1:14" x14ac:dyDescent="0.25">
      <c r="A2522" s="33" t="s">
        <v>179</v>
      </c>
      <c r="B2522" s="33" t="s">
        <v>1414</v>
      </c>
      <c r="C2522" s="33" t="s">
        <v>1147</v>
      </c>
      <c r="D2522" s="33" t="s">
        <v>1113</v>
      </c>
      <c r="E2522" s="34" t="s">
        <v>558</v>
      </c>
      <c r="F2522" s="35"/>
      <c r="G2522" s="35">
        <f>G2523</f>
        <v>73.666269999999997</v>
      </c>
      <c r="H2522" s="35">
        <f t="shared" si="1298"/>
        <v>0</v>
      </c>
      <c r="I2522" s="63">
        <f t="shared" si="1298"/>
        <v>0</v>
      </c>
      <c r="J2522" s="63">
        <f t="shared" si="1298"/>
        <v>0</v>
      </c>
      <c r="K2522" s="35">
        <f t="shared" si="1298"/>
        <v>0</v>
      </c>
      <c r="L2522" s="35">
        <f t="shared" si="1298"/>
        <v>0</v>
      </c>
      <c r="M2522" s="35">
        <f t="shared" si="1298"/>
        <v>73.666269999999997</v>
      </c>
      <c r="N2522" s="78">
        <f t="shared" si="1292"/>
        <v>100</v>
      </c>
    </row>
    <row r="2523" spans="1:14" x14ac:dyDescent="0.25">
      <c r="A2523" s="33" t="s">
        <v>179</v>
      </c>
      <c r="B2523" s="33" t="s">
        <v>1414</v>
      </c>
      <c r="C2523" s="33" t="s">
        <v>1147</v>
      </c>
      <c r="D2523" s="33" t="s">
        <v>1114</v>
      </c>
      <c r="E2523" s="34" t="s">
        <v>560</v>
      </c>
      <c r="F2523" s="35"/>
      <c r="G2523" s="35">
        <v>73.666269999999997</v>
      </c>
      <c r="H2523" s="35">
        <v>0</v>
      </c>
      <c r="I2523" s="63">
        <v>0</v>
      </c>
      <c r="J2523" s="63">
        <v>0</v>
      </c>
      <c r="K2523" s="35">
        <v>0</v>
      </c>
      <c r="L2523" s="35">
        <v>0</v>
      </c>
      <c r="M2523" s="35">
        <v>73.666269999999997</v>
      </c>
      <c r="N2523" s="78">
        <f t="shared" si="1292"/>
        <v>100</v>
      </c>
    </row>
    <row r="2524" spans="1:14" s="22" customFormat="1" ht="18" customHeight="1" x14ac:dyDescent="0.25">
      <c r="A2524" s="25" t="s">
        <v>179</v>
      </c>
      <c r="B2524" s="25" t="s">
        <v>1137</v>
      </c>
      <c r="C2524" s="25"/>
      <c r="D2524" s="25"/>
      <c r="E2524" s="26" t="s">
        <v>502</v>
      </c>
      <c r="F2524" s="27">
        <f t="shared" ref="F2524:M2526" si="1299">F2525</f>
        <v>1907.8510000000001</v>
      </c>
      <c r="G2524" s="27">
        <f t="shared" si="1299"/>
        <v>1972.8510000000001</v>
      </c>
      <c r="H2524" s="27">
        <f t="shared" si="1299"/>
        <v>1096.38031</v>
      </c>
      <c r="I2524" s="61">
        <f t="shared" si="1299"/>
        <v>0</v>
      </c>
      <c r="J2524" s="61">
        <f t="shared" si="1299"/>
        <v>0</v>
      </c>
      <c r="K2524" s="27">
        <f t="shared" si="1299"/>
        <v>0</v>
      </c>
      <c r="L2524" s="27">
        <f t="shared" si="1299"/>
        <v>0</v>
      </c>
      <c r="M2524" s="27">
        <f t="shared" si="1299"/>
        <v>1972.8508400000001</v>
      </c>
      <c r="N2524" s="78">
        <f t="shared" si="1292"/>
        <v>99.99999188990958</v>
      </c>
    </row>
    <row r="2525" spans="1:14" s="32" customFormat="1" ht="31.5" x14ac:dyDescent="0.25">
      <c r="A2525" s="29" t="s">
        <v>179</v>
      </c>
      <c r="B2525" s="29" t="s">
        <v>1393</v>
      </c>
      <c r="C2525" s="29"/>
      <c r="D2525" s="29"/>
      <c r="E2525" s="30" t="s">
        <v>526</v>
      </c>
      <c r="F2525" s="31">
        <f t="shared" si="1299"/>
        <v>1907.8510000000001</v>
      </c>
      <c r="G2525" s="31">
        <f t="shared" si="1299"/>
        <v>1972.8510000000001</v>
      </c>
      <c r="H2525" s="31">
        <f t="shared" si="1299"/>
        <v>1096.38031</v>
      </c>
      <c r="I2525" s="62">
        <f t="shared" si="1299"/>
        <v>0</v>
      </c>
      <c r="J2525" s="62">
        <f t="shared" si="1299"/>
        <v>0</v>
      </c>
      <c r="K2525" s="31">
        <f t="shared" si="1299"/>
        <v>0</v>
      </c>
      <c r="L2525" s="31">
        <f t="shared" si="1299"/>
        <v>0</v>
      </c>
      <c r="M2525" s="31">
        <f t="shared" si="1299"/>
        <v>1972.8508400000001</v>
      </c>
      <c r="N2525" s="79">
        <f t="shared" si="1292"/>
        <v>99.99999188990958</v>
      </c>
    </row>
    <row r="2526" spans="1:14" ht="31.5" x14ac:dyDescent="0.25">
      <c r="A2526" s="33" t="s">
        <v>179</v>
      </c>
      <c r="B2526" s="33" t="s">
        <v>1393</v>
      </c>
      <c r="C2526" s="33" t="s">
        <v>1172</v>
      </c>
      <c r="D2526" s="33"/>
      <c r="E2526" s="34" t="s">
        <v>769</v>
      </c>
      <c r="F2526" s="35">
        <f t="shared" si="1299"/>
        <v>1907.8510000000001</v>
      </c>
      <c r="G2526" s="35">
        <f t="shared" si="1299"/>
        <v>1972.8510000000001</v>
      </c>
      <c r="H2526" s="35">
        <f t="shared" si="1299"/>
        <v>1096.38031</v>
      </c>
      <c r="I2526" s="63">
        <f t="shared" si="1299"/>
        <v>0</v>
      </c>
      <c r="J2526" s="63">
        <f t="shared" si="1299"/>
        <v>0</v>
      </c>
      <c r="K2526" s="35">
        <f t="shared" si="1299"/>
        <v>0</v>
      </c>
      <c r="L2526" s="35">
        <f t="shared" si="1299"/>
        <v>0</v>
      </c>
      <c r="M2526" s="35">
        <f t="shared" si="1299"/>
        <v>1972.8508400000001</v>
      </c>
      <c r="N2526" s="78">
        <f t="shared" si="1292"/>
        <v>99.99999188990958</v>
      </c>
    </row>
    <row r="2527" spans="1:14" ht="31.5" x14ac:dyDescent="0.25">
      <c r="A2527" s="33" t="s">
        <v>179</v>
      </c>
      <c r="B2527" s="33" t="s">
        <v>1393</v>
      </c>
      <c r="C2527" s="33" t="s">
        <v>6</v>
      </c>
      <c r="D2527" s="33"/>
      <c r="E2527" s="34" t="s">
        <v>770</v>
      </c>
      <c r="F2527" s="35">
        <f>F2528+F2536</f>
        <v>1907.8510000000001</v>
      </c>
      <c r="G2527" s="35">
        <f>G2528+G2536+G2532</f>
        <v>1972.8510000000001</v>
      </c>
      <c r="H2527" s="35">
        <f t="shared" ref="H2527:M2527" si="1300">H2528+H2536+H2532</f>
        <v>1096.38031</v>
      </c>
      <c r="I2527" s="63">
        <f t="shared" si="1300"/>
        <v>0</v>
      </c>
      <c r="J2527" s="63">
        <f t="shared" si="1300"/>
        <v>0</v>
      </c>
      <c r="K2527" s="35">
        <f t="shared" si="1300"/>
        <v>0</v>
      </c>
      <c r="L2527" s="35">
        <f t="shared" si="1300"/>
        <v>0</v>
      </c>
      <c r="M2527" s="35">
        <f t="shared" si="1300"/>
        <v>1972.8508400000001</v>
      </c>
      <c r="N2527" s="78">
        <f t="shared" si="1292"/>
        <v>99.99999188990958</v>
      </c>
    </row>
    <row r="2528" spans="1:14" ht="47.25" x14ac:dyDescent="0.25">
      <c r="A2528" s="33" t="s">
        <v>179</v>
      </c>
      <c r="B2528" s="33" t="s">
        <v>1393</v>
      </c>
      <c r="C2528" s="33" t="s">
        <v>7</v>
      </c>
      <c r="D2528" s="33"/>
      <c r="E2528" s="34" t="s">
        <v>771</v>
      </c>
      <c r="F2528" s="35">
        <f t="shared" ref="F2528:M2530" si="1301">F2529</f>
        <v>1327.5</v>
      </c>
      <c r="G2528" s="35">
        <f t="shared" si="1301"/>
        <v>1327.5</v>
      </c>
      <c r="H2528" s="35">
        <f t="shared" si="1301"/>
        <v>1031.38031</v>
      </c>
      <c r="I2528" s="63">
        <f t="shared" si="1301"/>
        <v>0</v>
      </c>
      <c r="J2528" s="63">
        <f t="shared" si="1301"/>
        <v>0</v>
      </c>
      <c r="K2528" s="35">
        <f t="shared" si="1301"/>
        <v>0</v>
      </c>
      <c r="L2528" s="35">
        <f t="shared" si="1301"/>
        <v>0</v>
      </c>
      <c r="M2528" s="35">
        <f t="shared" si="1301"/>
        <v>1327.5</v>
      </c>
      <c r="N2528" s="78">
        <f t="shared" si="1292"/>
        <v>100</v>
      </c>
    </row>
    <row r="2529" spans="1:14" ht="31.5" x14ac:dyDescent="0.25">
      <c r="A2529" s="33" t="s">
        <v>179</v>
      </c>
      <c r="B2529" s="33" t="s">
        <v>1393</v>
      </c>
      <c r="C2529" s="33" t="s">
        <v>12</v>
      </c>
      <c r="D2529" s="33"/>
      <c r="E2529" s="34" t="s">
        <v>772</v>
      </c>
      <c r="F2529" s="35">
        <f t="shared" si="1301"/>
        <v>1327.5</v>
      </c>
      <c r="G2529" s="35">
        <f t="shared" si="1301"/>
        <v>1327.5</v>
      </c>
      <c r="H2529" s="35">
        <f t="shared" si="1301"/>
        <v>1031.38031</v>
      </c>
      <c r="I2529" s="63">
        <f t="shared" si="1301"/>
        <v>0</v>
      </c>
      <c r="J2529" s="63">
        <f t="shared" si="1301"/>
        <v>0</v>
      </c>
      <c r="K2529" s="35">
        <f t="shared" si="1301"/>
        <v>0</v>
      </c>
      <c r="L2529" s="35">
        <f t="shared" si="1301"/>
        <v>0</v>
      </c>
      <c r="M2529" s="35">
        <f t="shared" si="1301"/>
        <v>1327.5</v>
      </c>
      <c r="N2529" s="78">
        <f t="shared" si="1292"/>
        <v>100</v>
      </c>
    </row>
    <row r="2530" spans="1:14" ht="31.5" x14ac:dyDescent="0.25">
      <c r="A2530" s="33" t="s">
        <v>179</v>
      </c>
      <c r="B2530" s="33" t="s">
        <v>1393</v>
      </c>
      <c r="C2530" s="33" t="s">
        <v>12</v>
      </c>
      <c r="D2530" s="33" t="s">
        <v>1111</v>
      </c>
      <c r="E2530" s="34" t="s">
        <v>542</v>
      </c>
      <c r="F2530" s="35">
        <f t="shared" si="1301"/>
        <v>1327.5</v>
      </c>
      <c r="G2530" s="35">
        <f t="shared" si="1301"/>
        <v>1327.5</v>
      </c>
      <c r="H2530" s="35">
        <f t="shared" si="1301"/>
        <v>1031.38031</v>
      </c>
      <c r="I2530" s="63">
        <f t="shared" si="1301"/>
        <v>0</v>
      </c>
      <c r="J2530" s="63">
        <f t="shared" si="1301"/>
        <v>0</v>
      </c>
      <c r="K2530" s="35">
        <f t="shared" si="1301"/>
        <v>0</v>
      </c>
      <c r="L2530" s="35">
        <f t="shared" si="1301"/>
        <v>0</v>
      </c>
      <c r="M2530" s="35">
        <f t="shared" si="1301"/>
        <v>1327.5</v>
      </c>
      <c r="N2530" s="78">
        <f t="shared" si="1292"/>
        <v>100</v>
      </c>
    </row>
    <row r="2531" spans="1:14" ht="31.5" x14ac:dyDescent="0.25">
      <c r="A2531" s="33" t="s">
        <v>179</v>
      </c>
      <c r="B2531" s="33" t="s">
        <v>1393</v>
      </c>
      <c r="C2531" s="33" t="s">
        <v>12</v>
      </c>
      <c r="D2531" s="33" t="s">
        <v>1112</v>
      </c>
      <c r="E2531" s="34" t="s">
        <v>543</v>
      </c>
      <c r="F2531" s="35">
        <v>1327.5</v>
      </c>
      <c r="G2531" s="35">
        <v>1327.5</v>
      </c>
      <c r="H2531" s="35">
        <v>1031.38031</v>
      </c>
      <c r="I2531" s="63">
        <v>0</v>
      </c>
      <c r="J2531" s="63">
        <v>0</v>
      </c>
      <c r="K2531" s="35">
        <v>0</v>
      </c>
      <c r="L2531" s="35">
        <v>0</v>
      </c>
      <c r="M2531" s="35">
        <v>1327.5</v>
      </c>
      <c r="N2531" s="78">
        <f t="shared" si="1292"/>
        <v>100</v>
      </c>
    </row>
    <row r="2532" spans="1:14" ht="31.5" x14ac:dyDescent="0.25">
      <c r="A2532" s="33" t="s">
        <v>179</v>
      </c>
      <c r="B2532" s="33" t="s">
        <v>1393</v>
      </c>
      <c r="C2532" s="33" t="s">
        <v>20</v>
      </c>
      <c r="D2532" s="33"/>
      <c r="E2532" s="34" t="s">
        <v>1509</v>
      </c>
      <c r="F2532" s="35">
        <v>0</v>
      </c>
      <c r="G2532" s="35">
        <f>G2533</f>
        <v>65</v>
      </c>
      <c r="H2532" s="35">
        <f t="shared" ref="H2532:M2534" si="1302">H2533</f>
        <v>65</v>
      </c>
      <c r="I2532" s="63">
        <f t="shared" si="1302"/>
        <v>0</v>
      </c>
      <c r="J2532" s="63">
        <f t="shared" si="1302"/>
        <v>0</v>
      </c>
      <c r="K2532" s="35">
        <f t="shared" si="1302"/>
        <v>0</v>
      </c>
      <c r="L2532" s="35">
        <f t="shared" si="1302"/>
        <v>0</v>
      </c>
      <c r="M2532" s="35">
        <f t="shared" si="1302"/>
        <v>65</v>
      </c>
      <c r="N2532" s="78">
        <f t="shared" si="1292"/>
        <v>100</v>
      </c>
    </row>
    <row r="2533" spans="1:14" ht="31.5" x14ac:dyDescent="0.25">
      <c r="A2533" s="33" t="s">
        <v>179</v>
      </c>
      <c r="B2533" s="33" t="s">
        <v>1393</v>
      </c>
      <c r="C2533" s="33" t="s">
        <v>16</v>
      </c>
      <c r="D2533" s="33"/>
      <c r="E2533" s="34" t="s">
        <v>779</v>
      </c>
      <c r="F2533" s="35">
        <v>0</v>
      </c>
      <c r="G2533" s="35">
        <f>G2534</f>
        <v>65</v>
      </c>
      <c r="H2533" s="35">
        <f t="shared" si="1302"/>
        <v>65</v>
      </c>
      <c r="I2533" s="63">
        <f t="shared" si="1302"/>
        <v>0</v>
      </c>
      <c r="J2533" s="63">
        <f t="shared" si="1302"/>
        <v>0</v>
      </c>
      <c r="K2533" s="35">
        <f t="shared" si="1302"/>
        <v>0</v>
      </c>
      <c r="L2533" s="35">
        <f t="shared" si="1302"/>
        <v>0</v>
      </c>
      <c r="M2533" s="35">
        <f t="shared" si="1302"/>
        <v>65</v>
      </c>
      <c r="N2533" s="78">
        <f t="shared" si="1292"/>
        <v>100</v>
      </c>
    </row>
    <row r="2534" spans="1:14" ht="31.5" x14ac:dyDescent="0.25">
      <c r="A2534" s="33" t="s">
        <v>179</v>
      </c>
      <c r="B2534" s="33" t="s">
        <v>1393</v>
      </c>
      <c r="C2534" s="33" t="s">
        <v>16</v>
      </c>
      <c r="D2534" s="33" t="s">
        <v>1111</v>
      </c>
      <c r="E2534" s="34" t="s">
        <v>542</v>
      </c>
      <c r="F2534" s="35">
        <v>0</v>
      </c>
      <c r="G2534" s="35">
        <f>G2535</f>
        <v>65</v>
      </c>
      <c r="H2534" s="35">
        <f t="shared" si="1302"/>
        <v>65</v>
      </c>
      <c r="I2534" s="63">
        <f t="shared" si="1302"/>
        <v>0</v>
      </c>
      <c r="J2534" s="63">
        <f t="shared" si="1302"/>
        <v>0</v>
      </c>
      <c r="K2534" s="35">
        <f t="shared" si="1302"/>
        <v>0</v>
      </c>
      <c r="L2534" s="35">
        <f t="shared" si="1302"/>
        <v>0</v>
      </c>
      <c r="M2534" s="35">
        <f t="shared" si="1302"/>
        <v>65</v>
      </c>
      <c r="N2534" s="78">
        <f t="shared" si="1292"/>
        <v>100</v>
      </c>
    </row>
    <row r="2535" spans="1:14" ht="31.5" x14ac:dyDescent="0.25">
      <c r="A2535" s="33" t="s">
        <v>179</v>
      </c>
      <c r="B2535" s="33" t="s">
        <v>1393</v>
      </c>
      <c r="C2535" s="33" t="s">
        <v>16</v>
      </c>
      <c r="D2535" s="33" t="s">
        <v>1112</v>
      </c>
      <c r="E2535" s="34" t="s">
        <v>543</v>
      </c>
      <c r="F2535" s="35">
        <v>0</v>
      </c>
      <c r="G2535" s="35">
        <v>65</v>
      </c>
      <c r="H2535" s="35">
        <v>65</v>
      </c>
      <c r="I2535" s="63">
        <v>0</v>
      </c>
      <c r="J2535" s="63">
        <v>0</v>
      </c>
      <c r="K2535" s="35">
        <v>0</v>
      </c>
      <c r="L2535" s="35">
        <v>0</v>
      </c>
      <c r="M2535" s="35">
        <v>65</v>
      </c>
      <c r="N2535" s="78">
        <f t="shared" si="1292"/>
        <v>100</v>
      </c>
    </row>
    <row r="2536" spans="1:14" ht="31.5" x14ac:dyDescent="0.25">
      <c r="A2536" s="33" t="s">
        <v>179</v>
      </c>
      <c r="B2536" s="33" t="s">
        <v>1393</v>
      </c>
      <c r="C2536" s="33" t="s">
        <v>173</v>
      </c>
      <c r="D2536" s="33"/>
      <c r="E2536" s="34" t="s">
        <v>780</v>
      </c>
      <c r="F2536" s="35">
        <f t="shared" ref="F2536:M2538" si="1303">F2537</f>
        <v>580.351</v>
      </c>
      <c r="G2536" s="35">
        <f t="shared" si="1303"/>
        <v>580.351</v>
      </c>
      <c r="H2536" s="35">
        <f t="shared" si="1303"/>
        <v>0</v>
      </c>
      <c r="I2536" s="63">
        <f t="shared" si="1303"/>
        <v>0</v>
      </c>
      <c r="J2536" s="63">
        <f t="shared" si="1303"/>
        <v>0</v>
      </c>
      <c r="K2536" s="35">
        <f t="shared" si="1303"/>
        <v>0</v>
      </c>
      <c r="L2536" s="35">
        <f t="shared" si="1303"/>
        <v>0</v>
      </c>
      <c r="M2536" s="35">
        <f t="shared" si="1303"/>
        <v>580.35083999999995</v>
      </c>
      <c r="N2536" s="78">
        <f t="shared" si="1292"/>
        <v>99.999972430477413</v>
      </c>
    </row>
    <row r="2537" spans="1:14" x14ac:dyDescent="0.25">
      <c r="A2537" s="33" t="s">
        <v>179</v>
      </c>
      <c r="B2537" s="33" t="s">
        <v>1393</v>
      </c>
      <c r="C2537" s="33" t="s">
        <v>172</v>
      </c>
      <c r="D2537" s="33"/>
      <c r="E2537" s="34" t="s">
        <v>781</v>
      </c>
      <c r="F2537" s="35">
        <f t="shared" si="1303"/>
        <v>580.351</v>
      </c>
      <c r="G2537" s="35">
        <f t="shared" si="1303"/>
        <v>580.351</v>
      </c>
      <c r="H2537" s="35">
        <f t="shared" si="1303"/>
        <v>0</v>
      </c>
      <c r="I2537" s="63">
        <f t="shared" si="1303"/>
        <v>0</v>
      </c>
      <c r="J2537" s="63">
        <f t="shared" si="1303"/>
        <v>0</v>
      </c>
      <c r="K2537" s="35">
        <f t="shared" si="1303"/>
        <v>0</v>
      </c>
      <c r="L2537" s="35">
        <f t="shared" si="1303"/>
        <v>0</v>
      </c>
      <c r="M2537" s="35">
        <f t="shared" si="1303"/>
        <v>580.35083999999995</v>
      </c>
      <c r="N2537" s="78">
        <f t="shared" si="1292"/>
        <v>99.999972430477413</v>
      </c>
    </row>
    <row r="2538" spans="1:14" ht="31.5" x14ac:dyDescent="0.25">
      <c r="A2538" s="33" t="s">
        <v>179</v>
      </c>
      <c r="B2538" s="33" t="s">
        <v>1393</v>
      </c>
      <c r="C2538" s="33" t="s">
        <v>172</v>
      </c>
      <c r="D2538" s="33" t="s">
        <v>1111</v>
      </c>
      <c r="E2538" s="34" t="s">
        <v>542</v>
      </c>
      <c r="F2538" s="35">
        <f t="shared" si="1303"/>
        <v>580.351</v>
      </c>
      <c r="G2538" s="35">
        <f t="shared" si="1303"/>
        <v>580.351</v>
      </c>
      <c r="H2538" s="35">
        <f t="shared" si="1303"/>
        <v>0</v>
      </c>
      <c r="I2538" s="63">
        <f t="shared" si="1303"/>
        <v>0</v>
      </c>
      <c r="J2538" s="63">
        <f t="shared" si="1303"/>
        <v>0</v>
      </c>
      <c r="K2538" s="35">
        <f t="shared" si="1303"/>
        <v>0</v>
      </c>
      <c r="L2538" s="35">
        <f t="shared" si="1303"/>
        <v>0</v>
      </c>
      <c r="M2538" s="35">
        <f t="shared" si="1303"/>
        <v>580.35083999999995</v>
      </c>
      <c r="N2538" s="78">
        <f t="shared" si="1292"/>
        <v>99.999972430477413</v>
      </c>
    </row>
    <row r="2539" spans="1:14" ht="31.5" x14ac:dyDescent="0.25">
      <c r="A2539" s="33" t="s">
        <v>179</v>
      </c>
      <c r="B2539" s="33" t="s">
        <v>1393</v>
      </c>
      <c r="C2539" s="33" t="s">
        <v>172</v>
      </c>
      <c r="D2539" s="33" t="s">
        <v>1112</v>
      </c>
      <c r="E2539" s="34" t="s">
        <v>543</v>
      </c>
      <c r="F2539" s="35">
        <f>1088.5-508.149</f>
        <v>580.351</v>
      </c>
      <c r="G2539" s="35">
        <f>1088.5-508.149</f>
        <v>580.351</v>
      </c>
      <c r="H2539" s="35">
        <v>0</v>
      </c>
      <c r="I2539" s="63">
        <v>0</v>
      </c>
      <c r="J2539" s="63">
        <v>0</v>
      </c>
      <c r="K2539" s="35">
        <v>0</v>
      </c>
      <c r="L2539" s="35">
        <v>0</v>
      </c>
      <c r="M2539" s="35">
        <v>580.35083999999995</v>
      </c>
      <c r="N2539" s="78">
        <f t="shared" si="1292"/>
        <v>99.999972430477413</v>
      </c>
    </row>
    <row r="2540" spans="1:14" s="22" customFormat="1" x14ac:dyDescent="0.25">
      <c r="A2540" s="25" t="s">
        <v>179</v>
      </c>
      <c r="B2540" s="25" t="s">
        <v>1171</v>
      </c>
      <c r="C2540" s="25"/>
      <c r="D2540" s="25"/>
      <c r="E2540" s="26" t="s">
        <v>503</v>
      </c>
      <c r="F2540" s="27">
        <f t="shared" ref="F2540:M2540" si="1304">F2541</f>
        <v>3128.5</v>
      </c>
      <c r="G2540" s="27">
        <f t="shared" si="1304"/>
        <v>3128.5</v>
      </c>
      <c r="H2540" s="27">
        <f t="shared" si="1304"/>
        <v>3128.4639999999999</v>
      </c>
      <c r="I2540" s="61">
        <f t="shared" si="1304"/>
        <v>0</v>
      </c>
      <c r="J2540" s="61">
        <f t="shared" si="1304"/>
        <v>0</v>
      </c>
      <c r="K2540" s="27">
        <f t="shared" si="1304"/>
        <v>0</v>
      </c>
      <c r="L2540" s="27">
        <f t="shared" si="1304"/>
        <v>0</v>
      </c>
      <c r="M2540" s="27">
        <f t="shared" si="1304"/>
        <v>3128.2640000000001</v>
      </c>
      <c r="N2540" s="78">
        <f t="shared" si="1292"/>
        <v>99.992456448777375</v>
      </c>
    </row>
    <row r="2541" spans="1:14" s="32" customFormat="1" x14ac:dyDescent="0.25">
      <c r="A2541" s="29" t="s">
        <v>179</v>
      </c>
      <c r="B2541" s="29" t="s">
        <v>1397</v>
      </c>
      <c r="C2541" s="29"/>
      <c r="D2541" s="29"/>
      <c r="E2541" s="30" t="s">
        <v>529</v>
      </c>
      <c r="F2541" s="31">
        <f>F2542+F2548</f>
        <v>3128.5</v>
      </c>
      <c r="G2541" s="31">
        <f>G2542+G2548</f>
        <v>3128.5</v>
      </c>
      <c r="H2541" s="31">
        <f t="shared" ref="H2541:M2541" si="1305">H2542+H2548</f>
        <v>3128.4639999999999</v>
      </c>
      <c r="I2541" s="62">
        <f t="shared" si="1305"/>
        <v>0</v>
      </c>
      <c r="J2541" s="62">
        <f t="shared" si="1305"/>
        <v>0</v>
      </c>
      <c r="K2541" s="31">
        <f t="shared" si="1305"/>
        <v>0</v>
      </c>
      <c r="L2541" s="31">
        <f t="shared" si="1305"/>
        <v>0</v>
      </c>
      <c r="M2541" s="31">
        <f t="shared" si="1305"/>
        <v>3128.2640000000001</v>
      </c>
      <c r="N2541" s="79">
        <f t="shared" si="1292"/>
        <v>99.992456448777375</v>
      </c>
    </row>
    <row r="2542" spans="1:14" x14ac:dyDescent="0.25">
      <c r="A2542" s="33" t="s">
        <v>179</v>
      </c>
      <c r="B2542" s="33" t="s">
        <v>1397</v>
      </c>
      <c r="C2542" s="33" t="s">
        <v>62</v>
      </c>
      <c r="D2542" s="33"/>
      <c r="E2542" s="34" t="s">
        <v>636</v>
      </c>
      <c r="F2542" s="35">
        <f t="shared" ref="F2542:M2546" si="1306">F2543</f>
        <v>2928.5</v>
      </c>
      <c r="G2542" s="35">
        <f t="shared" si="1306"/>
        <v>2928.5</v>
      </c>
      <c r="H2542" s="35">
        <f t="shared" si="1306"/>
        <v>2928.4639999999999</v>
      </c>
      <c r="I2542" s="63">
        <f t="shared" si="1306"/>
        <v>0</v>
      </c>
      <c r="J2542" s="63">
        <f t="shared" si="1306"/>
        <v>0</v>
      </c>
      <c r="K2542" s="35">
        <f t="shared" si="1306"/>
        <v>0</v>
      </c>
      <c r="L2542" s="35">
        <f t="shared" si="1306"/>
        <v>0</v>
      </c>
      <c r="M2542" s="35">
        <f t="shared" si="1306"/>
        <v>2928.4639999999999</v>
      </c>
      <c r="N2542" s="78">
        <f t="shared" si="1292"/>
        <v>99.998770701724425</v>
      </c>
    </row>
    <row r="2543" spans="1:14" ht="47.25" x14ac:dyDescent="0.25">
      <c r="A2543" s="33" t="s">
        <v>179</v>
      </c>
      <c r="B2543" s="33" t="s">
        <v>1397</v>
      </c>
      <c r="C2543" s="33" t="s">
        <v>66</v>
      </c>
      <c r="D2543" s="33"/>
      <c r="E2543" s="34" t="s">
        <v>643</v>
      </c>
      <c r="F2543" s="35">
        <f t="shared" si="1306"/>
        <v>2928.5</v>
      </c>
      <c r="G2543" s="35">
        <f t="shared" si="1306"/>
        <v>2928.5</v>
      </c>
      <c r="H2543" s="35">
        <f t="shared" si="1306"/>
        <v>2928.4639999999999</v>
      </c>
      <c r="I2543" s="63">
        <f t="shared" si="1306"/>
        <v>0</v>
      </c>
      <c r="J2543" s="63">
        <f t="shared" si="1306"/>
        <v>0</v>
      </c>
      <c r="K2543" s="35">
        <f t="shared" si="1306"/>
        <v>0</v>
      </c>
      <c r="L2543" s="35">
        <f t="shared" si="1306"/>
        <v>0</v>
      </c>
      <c r="M2543" s="35">
        <f t="shared" si="1306"/>
        <v>2928.4639999999999</v>
      </c>
      <c r="N2543" s="78">
        <f t="shared" si="1292"/>
        <v>99.998770701724425</v>
      </c>
    </row>
    <row r="2544" spans="1:14" ht="31.5" x14ac:dyDescent="0.25">
      <c r="A2544" s="33" t="s">
        <v>179</v>
      </c>
      <c r="B2544" s="33" t="s">
        <v>1397</v>
      </c>
      <c r="C2544" s="33" t="s">
        <v>67</v>
      </c>
      <c r="D2544" s="33"/>
      <c r="E2544" s="34" t="s">
        <v>644</v>
      </c>
      <c r="F2544" s="35">
        <f t="shared" si="1306"/>
        <v>2928.5</v>
      </c>
      <c r="G2544" s="35">
        <f t="shared" si="1306"/>
        <v>2928.5</v>
      </c>
      <c r="H2544" s="35">
        <f t="shared" si="1306"/>
        <v>2928.4639999999999</v>
      </c>
      <c r="I2544" s="63">
        <f t="shared" si="1306"/>
        <v>0</v>
      </c>
      <c r="J2544" s="63">
        <f t="shared" si="1306"/>
        <v>0</v>
      </c>
      <c r="K2544" s="35">
        <f t="shared" si="1306"/>
        <v>0</v>
      </c>
      <c r="L2544" s="35">
        <f t="shared" si="1306"/>
        <v>0</v>
      </c>
      <c r="M2544" s="35">
        <f t="shared" si="1306"/>
        <v>2928.4639999999999</v>
      </c>
      <c r="N2544" s="78">
        <f t="shared" si="1292"/>
        <v>99.998770701724425</v>
      </c>
    </row>
    <row r="2545" spans="1:14" ht="63" x14ac:dyDescent="0.25">
      <c r="A2545" s="33" t="s">
        <v>179</v>
      </c>
      <c r="B2545" s="33" t="s">
        <v>1397</v>
      </c>
      <c r="C2545" s="33" t="s">
        <v>174</v>
      </c>
      <c r="D2545" s="33"/>
      <c r="E2545" s="34" t="s">
        <v>646</v>
      </c>
      <c r="F2545" s="35">
        <f t="shared" si="1306"/>
        <v>2928.5</v>
      </c>
      <c r="G2545" s="35">
        <f t="shared" si="1306"/>
        <v>2928.5</v>
      </c>
      <c r="H2545" s="35">
        <f t="shared" si="1306"/>
        <v>2928.4639999999999</v>
      </c>
      <c r="I2545" s="63">
        <f t="shared" si="1306"/>
        <v>0</v>
      </c>
      <c r="J2545" s="63">
        <f t="shared" si="1306"/>
        <v>0</v>
      </c>
      <c r="K2545" s="35">
        <f t="shared" si="1306"/>
        <v>0</v>
      </c>
      <c r="L2545" s="35">
        <f t="shared" si="1306"/>
        <v>0</v>
      </c>
      <c r="M2545" s="35">
        <f t="shared" si="1306"/>
        <v>2928.4639999999999</v>
      </c>
      <c r="N2545" s="78">
        <f t="shared" si="1292"/>
        <v>99.998770701724425</v>
      </c>
    </row>
    <row r="2546" spans="1:14" ht="31.5" x14ac:dyDescent="0.25">
      <c r="A2546" s="33" t="s">
        <v>179</v>
      </c>
      <c r="B2546" s="33" t="s">
        <v>1397</v>
      </c>
      <c r="C2546" s="33" t="s">
        <v>174</v>
      </c>
      <c r="D2546" s="33" t="s">
        <v>18</v>
      </c>
      <c r="E2546" s="34" t="s">
        <v>552</v>
      </c>
      <c r="F2546" s="35">
        <f t="shared" si="1306"/>
        <v>2928.5</v>
      </c>
      <c r="G2546" s="35">
        <f t="shared" si="1306"/>
        <v>2928.5</v>
      </c>
      <c r="H2546" s="35">
        <f t="shared" si="1306"/>
        <v>2928.4639999999999</v>
      </c>
      <c r="I2546" s="63">
        <f t="shared" si="1306"/>
        <v>0</v>
      </c>
      <c r="J2546" s="63">
        <f t="shared" si="1306"/>
        <v>0</v>
      </c>
      <c r="K2546" s="35">
        <f t="shared" si="1306"/>
        <v>0</v>
      </c>
      <c r="L2546" s="35">
        <f t="shared" si="1306"/>
        <v>0</v>
      </c>
      <c r="M2546" s="35">
        <f t="shared" si="1306"/>
        <v>2928.4639999999999</v>
      </c>
      <c r="N2546" s="78">
        <f t="shared" si="1292"/>
        <v>99.998770701724425</v>
      </c>
    </row>
    <row r="2547" spans="1:14" ht="47.25" x14ac:dyDescent="0.25">
      <c r="A2547" s="33" t="s">
        <v>179</v>
      </c>
      <c r="B2547" s="33" t="s">
        <v>1397</v>
      </c>
      <c r="C2547" s="33" t="s">
        <v>174</v>
      </c>
      <c r="D2547" s="33" t="s">
        <v>14</v>
      </c>
      <c r="E2547" s="34" t="s">
        <v>555</v>
      </c>
      <c r="F2547" s="35">
        <v>2928.5</v>
      </c>
      <c r="G2547" s="35">
        <v>2928.5</v>
      </c>
      <c r="H2547" s="35">
        <v>2928.4639999999999</v>
      </c>
      <c r="I2547" s="63">
        <v>0</v>
      </c>
      <c r="J2547" s="63">
        <v>0</v>
      </c>
      <c r="K2547" s="35">
        <v>0</v>
      </c>
      <c r="L2547" s="35">
        <v>0</v>
      </c>
      <c r="M2547" s="35">
        <v>2928.4639999999999</v>
      </c>
      <c r="N2547" s="78">
        <f t="shared" si="1292"/>
        <v>99.998770701724425</v>
      </c>
    </row>
    <row r="2548" spans="1:14" ht="47.25" x14ac:dyDescent="0.25">
      <c r="A2548" s="33" t="s">
        <v>179</v>
      </c>
      <c r="B2548" s="33" t="s">
        <v>1397</v>
      </c>
      <c r="C2548" s="33" t="s">
        <v>42</v>
      </c>
      <c r="D2548" s="33"/>
      <c r="E2548" s="34" t="s">
        <v>647</v>
      </c>
      <c r="F2548" s="35">
        <f t="shared" ref="F2548:M2552" si="1307">F2549</f>
        <v>200</v>
      </c>
      <c r="G2548" s="35">
        <f t="shared" si="1307"/>
        <v>200</v>
      </c>
      <c r="H2548" s="35">
        <f t="shared" si="1307"/>
        <v>200</v>
      </c>
      <c r="I2548" s="63">
        <f t="shared" si="1307"/>
        <v>0</v>
      </c>
      <c r="J2548" s="63">
        <f t="shared" si="1307"/>
        <v>0</v>
      </c>
      <c r="K2548" s="35">
        <f t="shared" si="1307"/>
        <v>0</v>
      </c>
      <c r="L2548" s="35">
        <f t="shared" si="1307"/>
        <v>0</v>
      </c>
      <c r="M2548" s="35">
        <f t="shared" si="1307"/>
        <v>199.8</v>
      </c>
      <c r="N2548" s="78">
        <f t="shared" si="1292"/>
        <v>99.9</v>
      </c>
    </row>
    <row r="2549" spans="1:14" ht="31.5" x14ac:dyDescent="0.25">
      <c r="A2549" s="33" t="s">
        <v>179</v>
      </c>
      <c r="B2549" s="33" t="s">
        <v>1397</v>
      </c>
      <c r="C2549" s="33" t="s">
        <v>68</v>
      </c>
      <c r="D2549" s="33"/>
      <c r="E2549" s="34" t="s">
        <v>665</v>
      </c>
      <c r="F2549" s="35">
        <f t="shared" si="1307"/>
        <v>200</v>
      </c>
      <c r="G2549" s="35">
        <f t="shared" si="1307"/>
        <v>200</v>
      </c>
      <c r="H2549" s="35">
        <f t="shared" si="1307"/>
        <v>200</v>
      </c>
      <c r="I2549" s="63">
        <f t="shared" si="1307"/>
        <v>0</v>
      </c>
      <c r="J2549" s="63">
        <f t="shared" si="1307"/>
        <v>0</v>
      </c>
      <c r="K2549" s="35">
        <f t="shared" si="1307"/>
        <v>0</v>
      </c>
      <c r="L2549" s="35">
        <f t="shared" si="1307"/>
        <v>0</v>
      </c>
      <c r="M2549" s="35">
        <f t="shared" si="1307"/>
        <v>199.8</v>
      </c>
      <c r="N2549" s="78">
        <f t="shared" si="1292"/>
        <v>99.9</v>
      </c>
    </row>
    <row r="2550" spans="1:14" ht="47.25" x14ac:dyDescent="0.25">
      <c r="A2550" s="33" t="s">
        <v>179</v>
      </c>
      <c r="B2550" s="33" t="s">
        <v>1397</v>
      </c>
      <c r="C2550" s="33" t="s">
        <v>176</v>
      </c>
      <c r="D2550" s="33"/>
      <c r="E2550" s="34" t="s">
        <v>1230</v>
      </c>
      <c r="F2550" s="35">
        <f t="shared" si="1307"/>
        <v>200</v>
      </c>
      <c r="G2550" s="35">
        <f t="shared" si="1307"/>
        <v>200</v>
      </c>
      <c r="H2550" s="35">
        <f t="shared" si="1307"/>
        <v>200</v>
      </c>
      <c r="I2550" s="63">
        <f t="shared" si="1307"/>
        <v>0</v>
      </c>
      <c r="J2550" s="63">
        <f t="shared" si="1307"/>
        <v>0</v>
      </c>
      <c r="K2550" s="35">
        <f t="shared" si="1307"/>
        <v>0</v>
      </c>
      <c r="L2550" s="35">
        <f t="shared" si="1307"/>
        <v>0</v>
      </c>
      <c r="M2550" s="35">
        <f t="shared" si="1307"/>
        <v>199.8</v>
      </c>
      <c r="N2550" s="78">
        <f t="shared" si="1292"/>
        <v>99.9</v>
      </c>
    </row>
    <row r="2551" spans="1:14" ht="31.5" x14ac:dyDescent="0.25">
      <c r="A2551" s="33" t="s">
        <v>179</v>
      </c>
      <c r="B2551" s="33" t="s">
        <v>1397</v>
      </c>
      <c r="C2551" s="33" t="s">
        <v>175</v>
      </c>
      <c r="D2551" s="33"/>
      <c r="E2551" s="34" t="s">
        <v>671</v>
      </c>
      <c r="F2551" s="35">
        <f t="shared" si="1307"/>
        <v>200</v>
      </c>
      <c r="G2551" s="35">
        <f t="shared" si="1307"/>
        <v>200</v>
      </c>
      <c r="H2551" s="35">
        <f t="shared" si="1307"/>
        <v>200</v>
      </c>
      <c r="I2551" s="63">
        <f t="shared" si="1307"/>
        <v>0</v>
      </c>
      <c r="J2551" s="63">
        <f t="shared" si="1307"/>
        <v>0</v>
      </c>
      <c r="K2551" s="35">
        <f t="shared" si="1307"/>
        <v>0</v>
      </c>
      <c r="L2551" s="35">
        <f t="shared" si="1307"/>
        <v>0</v>
      </c>
      <c r="M2551" s="35">
        <f t="shared" si="1307"/>
        <v>199.8</v>
      </c>
      <c r="N2551" s="78">
        <f t="shared" si="1292"/>
        <v>99.9</v>
      </c>
    </row>
    <row r="2552" spans="1:14" ht="31.5" x14ac:dyDescent="0.25">
      <c r="A2552" s="33" t="s">
        <v>179</v>
      </c>
      <c r="B2552" s="33" t="s">
        <v>1397</v>
      </c>
      <c r="C2552" s="33" t="s">
        <v>175</v>
      </c>
      <c r="D2552" s="33" t="s">
        <v>1111</v>
      </c>
      <c r="E2552" s="34" t="s">
        <v>542</v>
      </c>
      <c r="F2552" s="35">
        <f t="shared" si="1307"/>
        <v>200</v>
      </c>
      <c r="G2552" s="35">
        <f t="shared" si="1307"/>
        <v>200</v>
      </c>
      <c r="H2552" s="35">
        <f t="shared" si="1307"/>
        <v>200</v>
      </c>
      <c r="I2552" s="63">
        <f t="shared" si="1307"/>
        <v>0</v>
      </c>
      <c r="J2552" s="63">
        <f t="shared" si="1307"/>
        <v>0</v>
      </c>
      <c r="K2552" s="35">
        <f t="shared" si="1307"/>
        <v>0</v>
      </c>
      <c r="L2552" s="35">
        <f t="shared" si="1307"/>
        <v>0</v>
      </c>
      <c r="M2552" s="35">
        <f t="shared" si="1307"/>
        <v>199.8</v>
      </c>
      <c r="N2552" s="78">
        <f t="shared" si="1292"/>
        <v>99.9</v>
      </c>
    </row>
    <row r="2553" spans="1:14" ht="31.5" x14ac:dyDescent="0.25">
      <c r="A2553" s="33" t="s">
        <v>179</v>
      </c>
      <c r="B2553" s="33" t="s">
        <v>1397</v>
      </c>
      <c r="C2553" s="33" t="s">
        <v>175</v>
      </c>
      <c r="D2553" s="33" t="s">
        <v>1112</v>
      </c>
      <c r="E2553" s="34" t="s">
        <v>543</v>
      </c>
      <c r="F2553" s="35">
        <v>200</v>
      </c>
      <c r="G2553" s="35">
        <v>200</v>
      </c>
      <c r="H2553" s="35">
        <v>200</v>
      </c>
      <c r="I2553" s="63">
        <v>0</v>
      </c>
      <c r="J2553" s="63">
        <v>0</v>
      </c>
      <c r="K2553" s="35">
        <v>0</v>
      </c>
      <c r="L2553" s="35">
        <v>0</v>
      </c>
      <c r="M2553" s="35">
        <v>199.8</v>
      </c>
      <c r="N2553" s="78">
        <f t="shared" si="1292"/>
        <v>99.9</v>
      </c>
    </row>
    <row r="2554" spans="1:14" s="22" customFormat="1" x14ac:dyDescent="0.25">
      <c r="A2554" s="25" t="s">
        <v>179</v>
      </c>
      <c r="B2554" s="25" t="s">
        <v>1131</v>
      </c>
      <c r="C2554" s="25"/>
      <c r="D2554" s="25"/>
      <c r="E2554" s="26" t="s">
        <v>504</v>
      </c>
      <c r="F2554" s="27">
        <f t="shared" ref="F2554:M2560" si="1308">F2555</f>
        <v>1458.15</v>
      </c>
      <c r="G2554" s="27">
        <f t="shared" si="1308"/>
        <v>2191.4</v>
      </c>
      <c r="H2554" s="27">
        <f t="shared" si="1308"/>
        <v>1016.898</v>
      </c>
      <c r="I2554" s="61">
        <f t="shared" si="1308"/>
        <v>0</v>
      </c>
      <c r="J2554" s="61">
        <f t="shared" si="1308"/>
        <v>0</v>
      </c>
      <c r="K2554" s="27">
        <f t="shared" si="1308"/>
        <v>0</v>
      </c>
      <c r="L2554" s="27">
        <f t="shared" si="1308"/>
        <v>0</v>
      </c>
      <c r="M2554" s="27">
        <f t="shared" si="1308"/>
        <v>2189.5500000000002</v>
      </c>
      <c r="N2554" s="78">
        <f t="shared" si="1292"/>
        <v>99.915579081865474</v>
      </c>
    </row>
    <row r="2555" spans="1:14" s="32" customFormat="1" x14ac:dyDescent="0.25">
      <c r="A2555" s="29" t="s">
        <v>179</v>
      </c>
      <c r="B2555" s="29" t="s">
        <v>1399</v>
      </c>
      <c r="C2555" s="29"/>
      <c r="D2555" s="29"/>
      <c r="E2555" s="30" t="s">
        <v>531</v>
      </c>
      <c r="F2555" s="31">
        <f>F2556+F2562</f>
        <v>1458.15</v>
      </c>
      <c r="G2555" s="31">
        <f>G2556+G2562</f>
        <v>2191.4</v>
      </c>
      <c r="H2555" s="31">
        <f t="shared" ref="H2555:M2555" si="1309">H2556+H2562</f>
        <v>1016.898</v>
      </c>
      <c r="I2555" s="62">
        <f t="shared" si="1309"/>
        <v>0</v>
      </c>
      <c r="J2555" s="62">
        <f t="shared" si="1309"/>
        <v>0</v>
      </c>
      <c r="K2555" s="31">
        <f t="shared" si="1309"/>
        <v>0</v>
      </c>
      <c r="L2555" s="31">
        <f t="shared" si="1309"/>
        <v>0</v>
      </c>
      <c r="M2555" s="31">
        <f t="shared" si="1309"/>
        <v>2189.5500000000002</v>
      </c>
      <c r="N2555" s="79">
        <f t="shared" si="1292"/>
        <v>99.915579081865474</v>
      </c>
    </row>
    <row r="2556" spans="1:14" x14ac:dyDescent="0.25">
      <c r="A2556" s="33" t="s">
        <v>179</v>
      </c>
      <c r="B2556" s="33" t="s">
        <v>1399</v>
      </c>
      <c r="C2556" s="33" t="s">
        <v>37</v>
      </c>
      <c r="D2556" s="33"/>
      <c r="E2556" s="34" t="s">
        <v>609</v>
      </c>
      <c r="F2556" s="35">
        <f t="shared" si="1308"/>
        <v>1452.4</v>
      </c>
      <c r="G2556" s="35">
        <f t="shared" si="1308"/>
        <v>1452.4</v>
      </c>
      <c r="H2556" s="35">
        <f t="shared" si="1308"/>
        <v>596.298</v>
      </c>
      <c r="I2556" s="63">
        <f t="shared" si="1308"/>
        <v>0</v>
      </c>
      <c r="J2556" s="63">
        <f t="shared" si="1308"/>
        <v>0</v>
      </c>
      <c r="K2556" s="35">
        <f t="shared" si="1308"/>
        <v>0</v>
      </c>
      <c r="L2556" s="35">
        <f t="shared" si="1308"/>
        <v>0</v>
      </c>
      <c r="M2556" s="35">
        <f t="shared" si="1308"/>
        <v>1451.5</v>
      </c>
      <c r="N2556" s="78">
        <f t="shared" si="1292"/>
        <v>99.938033599559333</v>
      </c>
    </row>
    <row r="2557" spans="1:14" ht="31.5" x14ac:dyDescent="0.25">
      <c r="A2557" s="33" t="s">
        <v>179</v>
      </c>
      <c r="B2557" s="33" t="s">
        <v>1399</v>
      </c>
      <c r="C2557" s="33" t="s">
        <v>89</v>
      </c>
      <c r="D2557" s="33"/>
      <c r="E2557" s="34" t="s">
        <v>610</v>
      </c>
      <c r="F2557" s="35">
        <f t="shared" si="1308"/>
        <v>1452.4</v>
      </c>
      <c r="G2557" s="35">
        <f t="shared" si="1308"/>
        <v>1452.4</v>
      </c>
      <c r="H2557" s="35">
        <f t="shared" si="1308"/>
        <v>596.298</v>
      </c>
      <c r="I2557" s="63">
        <f t="shared" si="1308"/>
        <v>0</v>
      </c>
      <c r="J2557" s="63">
        <f t="shared" si="1308"/>
        <v>0</v>
      </c>
      <c r="K2557" s="35">
        <f t="shared" si="1308"/>
        <v>0</v>
      </c>
      <c r="L2557" s="35">
        <f t="shared" si="1308"/>
        <v>0</v>
      </c>
      <c r="M2557" s="35">
        <f t="shared" si="1308"/>
        <v>1451.5</v>
      </c>
      <c r="N2557" s="78">
        <f t="shared" si="1292"/>
        <v>99.938033599559333</v>
      </c>
    </row>
    <row r="2558" spans="1:14" ht="31.5" x14ac:dyDescent="0.25">
      <c r="A2558" s="33" t="s">
        <v>179</v>
      </c>
      <c r="B2558" s="33" t="s">
        <v>1399</v>
      </c>
      <c r="C2558" s="33" t="s">
        <v>90</v>
      </c>
      <c r="D2558" s="33"/>
      <c r="E2558" s="34" t="s">
        <v>611</v>
      </c>
      <c r="F2558" s="35">
        <f t="shared" si="1308"/>
        <v>1452.4</v>
      </c>
      <c r="G2558" s="35">
        <f t="shared" si="1308"/>
        <v>1452.4</v>
      </c>
      <c r="H2558" s="35">
        <f t="shared" si="1308"/>
        <v>596.298</v>
      </c>
      <c r="I2558" s="63">
        <f t="shared" si="1308"/>
        <v>0</v>
      </c>
      <c r="J2558" s="63">
        <f t="shared" si="1308"/>
        <v>0</v>
      </c>
      <c r="K2558" s="35">
        <f t="shared" si="1308"/>
        <v>0</v>
      </c>
      <c r="L2558" s="35">
        <f t="shared" si="1308"/>
        <v>0</v>
      </c>
      <c r="M2558" s="35">
        <f t="shared" si="1308"/>
        <v>1451.5</v>
      </c>
      <c r="N2558" s="78">
        <f t="shared" si="1292"/>
        <v>99.938033599559333</v>
      </c>
    </row>
    <row r="2559" spans="1:14" ht="47.25" x14ac:dyDescent="0.25">
      <c r="A2559" s="33" t="s">
        <v>179</v>
      </c>
      <c r="B2559" s="33" t="s">
        <v>1399</v>
      </c>
      <c r="C2559" s="33" t="s">
        <v>77</v>
      </c>
      <c r="D2559" s="33"/>
      <c r="E2559" s="34" t="s">
        <v>614</v>
      </c>
      <c r="F2559" s="35">
        <f t="shared" si="1308"/>
        <v>1452.4</v>
      </c>
      <c r="G2559" s="35">
        <f t="shared" si="1308"/>
        <v>1452.4</v>
      </c>
      <c r="H2559" s="35">
        <f t="shared" si="1308"/>
        <v>596.298</v>
      </c>
      <c r="I2559" s="63">
        <f t="shared" si="1308"/>
        <v>0</v>
      </c>
      <c r="J2559" s="63">
        <f t="shared" si="1308"/>
        <v>0</v>
      </c>
      <c r="K2559" s="35">
        <f t="shared" si="1308"/>
        <v>0</v>
      </c>
      <c r="L2559" s="35">
        <f t="shared" si="1308"/>
        <v>0</v>
      </c>
      <c r="M2559" s="35">
        <f t="shared" si="1308"/>
        <v>1451.5</v>
      </c>
      <c r="N2559" s="78">
        <f t="shared" si="1292"/>
        <v>99.938033599559333</v>
      </c>
    </row>
    <row r="2560" spans="1:14" ht="31.5" x14ac:dyDescent="0.25">
      <c r="A2560" s="33" t="s">
        <v>179</v>
      </c>
      <c r="B2560" s="33" t="s">
        <v>1399</v>
      </c>
      <c r="C2560" s="33" t="s">
        <v>77</v>
      </c>
      <c r="D2560" s="33" t="s">
        <v>1111</v>
      </c>
      <c r="E2560" s="34" t="s">
        <v>542</v>
      </c>
      <c r="F2560" s="35">
        <f t="shared" si="1308"/>
        <v>1452.4</v>
      </c>
      <c r="G2560" s="35">
        <f t="shared" si="1308"/>
        <v>1452.4</v>
      </c>
      <c r="H2560" s="35">
        <f t="shared" si="1308"/>
        <v>596.298</v>
      </c>
      <c r="I2560" s="63">
        <f t="shared" si="1308"/>
        <v>0</v>
      </c>
      <c r="J2560" s="63">
        <f t="shared" si="1308"/>
        <v>0</v>
      </c>
      <c r="K2560" s="35">
        <f t="shared" si="1308"/>
        <v>0</v>
      </c>
      <c r="L2560" s="35">
        <f t="shared" si="1308"/>
        <v>0</v>
      </c>
      <c r="M2560" s="35">
        <f t="shared" si="1308"/>
        <v>1451.5</v>
      </c>
      <c r="N2560" s="78">
        <f t="shared" si="1292"/>
        <v>99.938033599559333</v>
      </c>
    </row>
    <row r="2561" spans="1:14" ht="31.5" x14ac:dyDescent="0.25">
      <c r="A2561" s="33" t="s">
        <v>179</v>
      </c>
      <c r="B2561" s="33" t="s">
        <v>1399</v>
      </c>
      <c r="C2561" s="33" t="s">
        <v>77</v>
      </c>
      <c r="D2561" s="33" t="s">
        <v>1112</v>
      </c>
      <c r="E2561" s="34" t="s">
        <v>543</v>
      </c>
      <c r="F2561" s="35">
        <v>1452.4</v>
      </c>
      <c r="G2561" s="35">
        <v>1452.4</v>
      </c>
      <c r="H2561" s="35">
        <v>596.298</v>
      </c>
      <c r="I2561" s="63">
        <v>0</v>
      </c>
      <c r="J2561" s="63">
        <v>0</v>
      </c>
      <c r="K2561" s="35">
        <v>0</v>
      </c>
      <c r="L2561" s="35">
        <v>0</v>
      </c>
      <c r="M2561" s="35">
        <v>1451.5</v>
      </c>
      <c r="N2561" s="78">
        <f t="shared" si="1292"/>
        <v>99.938033599559333</v>
      </c>
    </row>
    <row r="2562" spans="1:14" ht="31.5" x14ac:dyDescent="0.25">
      <c r="A2562" s="33" t="s">
        <v>179</v>
      </c>
      <c r="B2562" s="33" t="s">
        <v>1399</v>
      </c>
      <c r="C2562" s="33" t="s">
        <v>1122</v>
      </c>
      <c r="D2562" s="33"/>
      <c r="E2562" s="34" t="s">
        <v>1885</v>
      </c>
      <c r="F2562" s="35">
        <f t="shared" ref="F2562:M2564" si="1310">F2563</f>
        <v>5.75</v>
      </c>
      <c r="G2562" s="35">
        <f t="shared" si="1310"/>
        <v>739</v>
      </c>
      <c r="H2562" s="35">
        <f t="shared" si="1310"/>
        <v>420.6</v>
      </c>
      <c r="I2562" s="63">
        <f t="shared" si="1310"/>
        <v>0</v>
      </c>
      <c r="J2562" s="63">
        <f t="shared" si="1310"/>
        <v>0</v>
      </c>
      <c r="K2562" s="35">
        <f t="shared" si="1310"/>
        <v>0</v>
      </c>
      <c r="L2562" s="35">
        <f t="shared" si="1310"/>
        <v>0</v>
      </c>
      <c r="M2562" s="35">
        <f t="shared" si="1310"/>
        <v>738.05</v>
      </c>
      <c r="N2562" s="78">
        <f t="shared" si="1292"/>
        <v>99.871447902571035</v>
      </c>
    </row>
    <row r="2563" spans="1:14" ht="47.25" x14ac:dyDescent="0.25">
      <c r="A2563" s="33" t="s">
        <v>179</v>
      </c>
      <c r="B2563" s="33" t="s">
        <v>1399</v>
      </c>
      <c r="C2563" s="33" t="s">
        <v>405</v>
      </c>
      <c r="D2563" s="33"/>
      <c r="E2563" s="34" t="s">
        <v>1174</v>
      </c>
      <c r="F2563" s="35">
        <f>F2564+F2566</f>
        <v>5.75</v>
      </c>
      <c r="G2563" s="35">
        <f>G2564+G2566</f>
        <v>739</v>
      </c>
      <c r="H2563" s="35">
        <f t="shared" ref="H2563:M2563" si="1311">H2564+H2566</f>
        <v>420.6</v>
      </c>
      <c r="I2563" s="63">
        <f t="shared" si="1311"/>
        <v>0</v>
      </c>
      <c r="J2563" s="63">
        <f t="shared" si="1311"/>
        <v>0</v>
      </c>
      <c r="K2563" s="35">
        <f t="shared" si="1311"/>
        <v>0</v>
      </c>
      <c r="L2563" s="35">
        <f t="shared" si="1311"/>
        <v>0</v>
      </c>
      <c r="M2563" s="35">
        <f t="shared" si="1311"/>
        <v>738.05</v>
      </c>
      <c r="N2563" s="78">
        <f t="shared" si="1292"/>
        <v>99.871447902571035</v>
      </c>
    </row>
    <row r="2564" spans="1:14" ht="31.5" x14ac:dyDescent="0.25">
      <c r="A2564" s="33" t="s">
        <v>179</v>
      </c>
      <c r="B2564" s="33" t="s">
        <v>1399</v>
      </c>
      <c r="C2564" s="33" t="s">
        <v>405</v>
      </c>
      <c r="D2564" s="33" t="s">
        <v>1111</v>
      </c>
      <c r="E2564" s="34" t="s">
        <v>542</v>
      </c>
      <c r="F2564" s="35">
        <f t="shared" si="1310"/>
        <v>5.75</v>
      </c>
      <c r="G2564" s="35">
        <f t="shared" si="1310"/>
        <v>240</v>
      </c>
      <c r="H2564" s="35">
        <f t="shared" si="1310"/>
        <v>129.6</v>
      </c>
      <c r="I2564" s="63">
        <f t="shared" si="1310"/>
        <v>0</v>
      </c>
      <c r="J2564" s="63">
        <f t="shared" si="1310"/>
        <v>0</v>
      </c>
      <c r="K2564" s="35">
        <f t="shared" si="1310"/>
        <v>0</v>
      </c>
      <c r="L2564" s="35">
        <f t="shared" si="1310"/>
        <v>0</v>
      </c>
      <c r="M2564" s="35">
        <f t="shared" si="1310"/>
        <v>239.05</v>
      </c>
      <c r="N2564" s="78">
        <f t="shared" si="1292"/>
        <v>99.604166666666671</v>
      </c>
    </row>
    <row r="2565" spans="1:14" ht="31.5" x14ac:dyDescent="0.25">
      <c r="A2565" s="33" t="s">
        <v>179</v>
      </c>
      <c r="B2565" s="33" t="s">
        <v>1399</v>
      </c>
      <c r="C2565" s="33" t="s">
        <v>405</v>
      </c>
      <c r="D2565" s="33" t="s">
        <v>1112</v>
      </c>
      <c r="E2565" s="34" t="s">
        <v>543</v>
      </c>
      <c r="F2565" s="35">
        <v>5.75</v>
      </c>
      <c r="G2565" s="35">
        <v>240</v>
      </c>
      <c r="H2565" s="35">
        <v>129.6</v>
      </c>
      <c r="I2565" s="63">
        <v>0</v>
      </c>
      <c r="J2565" s="63">
        <v>0</v>
      </c>
      <c r="K2565" s="35">
        <v>0</v>
      </c>
      <c r="L2565" s="35">
        <v>0</v>
      </c>
      <c r="M2565" s="35">
        <v>239.05</v>
      </c>
      <c r="N2565" s="78">
        <f t="shared" si="1292"/>
        <v>99.604166666666671</v>
      </c>
    </row>
    <row r="2566" spans="1:14" ht="31.5" x14ac:dyDescent="0.25">
      <c r="A2566" s="33" t="s">
        <v>179</v>
      </c>
      <c r="B2566" s="33" t="s">
        <v>1399</v>
      </c>
      <c r="C2566" s="33" t="s">
        <v>405</v>
      </c>
      <c r="D2566" s="33" t="s">
        <v>18</v>
      </c>
      <c r="E2566" s="34" t="s">
        <v>552</v>
      </c>
      <c r="F2566" s="35">
        <f>F2567</f>
        <v>0</v>
      </c>
      <c r="G2566" s="35">
        <f t="shared" ref="G2566" si="1312">G2567</f>
        <v>499</v>
      </c>
      <c r="H2566" s="35">
        <f t="shared" ref="H2566:M2566" si="1313">H2567</f>
        <v>291</v>
      </c>
      <c r="I2566" s="63">
        <f t="shared" si="1313"/>
        <v>0</v>
      </c>
      <c r="J2566" s="63">
        <f t="shared" si="1313"/>
        <v>0</v>
      </c>
      <c r="K2566" s="35">
        <f t="shared" si="1313"/>
        <v>0</v>
      </c>
      <c r="L2566" s="35">
        <f t="shared" si="1313"/>
        <v>0</v>
      </c>
      <c r="M2566" s="35">
        <f t="shared" si="1313"/>
        <v>499</v>
      </c>
      <c r="N2566" s="78">
        <f t="shared" si="1292"/>
        <v>100</v>
      </c>
    </row>
    <row r="2567" spans="1:14" ht="47.25" x14ac:dyDescent="0.25">
      <c r="A2567" s="33" t="s">
        <v>179</v>
      </c>
      <c r="B2567" s="33" t="s">
        <v>1399</v>
      </c>
      <c r="C2567" s="33" t="s">
        <v>405</v>
      </c>
      <c r="D2567" s="33" t="s">
        <v>14</v>
      </c>
      <c r="E2567" s="34" t="s">
        <v>555</v>
      </c>
      <c r="F2567" s="35">
        <v>0</v>
      </c>
      <c r="G2567" s="35">
        <v>499</v>
      </c>
      <c r="H2567" s="35">
        <v>291</v>
      </c>
      <c r="I2567" s="63">
        <v>0</v>
      </c>
      <c r="J2567" s="63">
        <v>0</v>
      </c>
      <c r="K2567" s="35">
        <v>0</v>
      </c>
      <c r="L2567" s="35">
        <v>0</v>
      </c>
      <c r="M2567" s="35">
        <v>499</v>
      </c>
      <c r="N2567" s="78">
        <f t="shared" si="1292"/>
        <v>100</v>
      </c>
    </row>
    <row r="2568" spans="1:14" s="22" customFormat="1" x14ac:dyDescent="0.25">
      <c r="A2568" s="25" t="s">
        <v>179</v>
      </c>
      <c r="B2568" s="25" t="s">
        <v>1138</v>
      </c>
      <c r="C2568" s="25"/>
      <c r="D2568" s="25"/>
      <c r="E2568" s="26" t="s">
        <v>1311</v>
      </c>
      <c r="F2568" s="27">
        <f t="shared" ref="F2568:M2574" si="1314">F2569</f>
        <v>1502.25</v>
      </c>
      <c r="G2568" s="27">
        <f t="shared" si="1314"/>
        <v>1582</v>
      </c>
      <c r="H2568" s="27">
        <f t="shared" si="1314"/>
        <v>1113.5025000000001</v>
      </c>
      <c r="I2568" s="61">
        <f t="shared" si="1314"/>
        <v>0</v>
      </c>
      <c r="J2568" s="61">
        <f t="shared" si="1314"/>
        <v>0</v>
      </c>
      <c r="K2568" s="27">
        <f t="shared" si="1314"/>
        <v>0</v>
      </c>
      <c r="L2568" s="27">
        <f t="shared" si="1314"/>
        <v>0</v>
      </c>
      <c r="M2568" s="27">
        <f t="shared" si="1314"/>
        <v>1576.0274999999999</v>
      </c>
      <c r="N2568" s="78">
        <f t="shared" si="1292"/>
        <v>99.62247155499368</v>
      </c>
    </row>
    <row r="2569" spans="1:14" s="32" customFormat="1" x14ac:dyDescent="0.25">
      <c r="A2569" s="29" t="s">
        <v>179</v>
      </c>
      <c r="B2569" s="29" t="s">
        <v>1386</v>
      </c>
      <c r="C2569" s="29"/>
      <c r="D2569" s="29"/>
      <c r="E2569" s="30" t="s">
        <v>910</v>
      </c>
      <c r="F2569" s="31">
        <f>F2570+F2576</f>
        <v>1502.25</v>
      </c>
      <c r="G2569" s="31">
        <f>G2570+G2576</f>
        <v>1582</v>
      </c>
      <c r="H2569" s="31">
        <f t="shared" ref="H2569:M2569" si="1315">H2570+H2576</f>
        <v>1113.5025000000001</v>
      </c>
      <c r="I2569" s="62">
        <f t="shared" si="1315"/>
        <v>0</v>
      </c>
      <c r="J2569" s="62">
        <f t="shared" si="1315"/>
        <v>0</v>
      </c>
      <c r="K2569" s="31">
        <f t="shared" si="1315"/>
        <v>0</v>
      </c>
      <c r="L2569" s="31">
        <f t="shared" si="1315"/>
        <v>0</v>
      </c>
      <c r="M2569" s="31">
        <f t="shared" si="1315"/>
        <v>1576.0274999999999</v>
      </c>
      <c r="N2569" s="79">
        <f t="shared" si="1292"/>
        <v>99.62247155499368</v>
      </c>
    </row>
    <row r="2570" spans="1:14" ht="31.5" x14ac:dyDescent="0.25">
      <c r="A2570" s="33" t="s">
        <v>179</v>
      </c>
      <c r="B2570" s="33" t="s">
        <v>1386</v>
      </c>
      <c r="C2570" s="33" t="s">
        <v>790</v>
      </c>
      <c r="D2570" s="33"/>
      <c r="E2570" s="34" t="s">
        <v>1227</v>
      </c>
      <c r="F2570" s="35">
        <f t="shared" si="1314"/>
        <v>1502</v>
      </c>
      <c r="G2570" s="35">
        <f t="shared" si="1314"/>
        <v>1502</v>
      </c>
      <c r="H2570" s="35">
        <f t="shared" si="1314"/>
        <v>1083.5025000000001</v>
      </c>
      <c r="I2570" s="63">
        <f t="shared" si="1314"/>
        <v>0</v>
      </c>
      <c r="J2570" s="63">
        <f t="shared" si="1314"/>
        <v>0</v>
      </c>
      <c r="K2570" s="35">
        <f t="shared" si="1314"/>
        <v>0</v>
      </c>
      <c r="L2570" s="35">
        <f t="shared" si="1314"/>
        <v>0</v>
      </c>
      <c r="M2570" s="35">
        <f t="shared" si="1314"/>
        <v>1496.0274999999999</v>
      </c>
      <c r="N2570" s="78">
        <f t="shared" ref="N2570:N2633" si="1316">M2570/G2570*100</f>
        <v>99.602363515312902</v>
      </c>
    </row>
    <row r="2571" spans="1:14" ht="31.5" x14ac:dyDescent="0.25">
      <c r="A2571" s="33" t="s">
        <v>179</v>
      </c>
      <c r="B2571" s="33" t="s">
        <v>1386</v>
      </c>
      <c r="C2571" s="33" t="s">
        <v>794</v>
      </c>
      <c r="D2571" s="33"/>
      <c r="E2571" s="34" t="s">
        <v>929</v>
      </c>
      <c r="F2571" s="35">
        <f t="shared" si="1314"/>
        <v>1502</v>
      </c>
      <c r="G2571" s="35">
        <f t="shared" si="1314"/>
        <v>1502</v>
      </c>
      <c r="H2571" s="35">
        <f t="shared" si="1314"/>
        <v>1083.5025000000001</v>
      </c>
      <c r="I2571" s="63">
        <f t="shared" si="1314"/>
        <v>0</v>
      </c>
      <c r="J2571" s="63">
        <f t="shared" si="1314"/>
        <v>0</v>
      </c>
      <c r="K2571" s="35">
        <f t="shared" si="1314"/>
        <v>0</v>
      </c>
      <c r="L2571" s="35">
        <f t="shared" si="1314"/>
        <v>0</v>
      </c>
      <c r="M2571" s="35">
        <f t="shared" si="1314"/>
        <v>1496.0274999999999</v>
      </c>
      <c r="N2571" s="78">
        <f t="shared" si="1316"/>
        <v>99.602363515312902</v>
      </c>
    </row>
    <row r="2572" spans="1:14" ht="63" x14ac:dyDescent="0.25">
      <c r="A2572" s="33" t="s">
        <v>179</v>
      </c>
      <c r="B2572" s="33" t="s">
        <v>1386</v>
      </c>
      <c r="C2572" s="33" t="s">
        <v>795</v>
      </c>
      <c r="D2572" s="33"/>
      <c r="E2572" s="34" t="s">
        <v>930</v>
      </c>
      <c r="F2572" s="35">
        <f t="shared" si="1314"/>
        <v>1502</v>
      </c>
      <c r="G2572" s="35">
        <f t="shared" si="1314"/>
        <v>1502</v>
      </c>
      <c r="H2572" s="35">
        <f t="shared" si="1314"/>
        <v>1083.5025000000001</v>
      </c>
      <c r="I2572" s="63">
        <f t="shared" si="1314"/>
        <v>0</v>
      </c>
      <c r="J2572" s="63">
        <f t="shared" si="1314"/>
        <v>0</v>
      </c>
      <c r="K2572" s="35">
        <f t="shared" si="1314"/>
        <v>0</v>
      </c>
      <c r="L2572" s="35">
        <f t="shared" si="1314"/>
        <v>0</v>
      </c>
      <c r="M2572" s="35">
        <f t="shared" si="1314"/>
        <v>1496.0274999999999</v>
      </c>
      <c r="N2572" s="78">
        <f t="shared" si="1316"/>
        <v>99.602363515312902</v>
      </c>
    </row>
    <row r="2573" spans="1:14" ht="31.5" x14ac:dyDescent="0.25">
      <c r="A2573" s="33" t="s">
        <v>179</v>
      </c>
      <c r="B2573" s="33" t="s">
        <v>1386</v>
      </c>
      <c r="C2573" s="33" t="s">
        <v>793</v>
      </c>
      <c r="D2573" s="33"/>
      <c r="E2573" s="34" t="s">
        <v>931</v>
      </c>
      <c r="F2573" s="35">
        <f t="shared" si="1314"/>
        <v>1502</v>
      </c>
      <c r="G2573" s="35">
        <f t="shared" si="1314"/>
        <v>1502</v>
      </c>
      <c r="H2573" s="35">
        <f t="shared" si="1314"/>
        <v>1083.5025000000001</v>
      </c>
      <c r="I2573" s="63">
        <f t="shared" si="1314"/>
        <v>0</v>
      </c>
      <c r="J2573" s="63">
        <f t="shared" si="1314"/>
        <v>0</v>
      </c>
      <c r="K2573" s="35">
        <f t="shared" si="1314"/>
        <v>0</v>
      </c>
      <c r="L2573" s="35">
        <f t="shared" si="1314"/>
        <v>0</v>
      </c>
      <c r="M2573" s="35">
        <f t="shared" si="1314"/>
        <v>1496.0274999999999</v>
      </c>
      <c r="N2573" s="78">
        <f t="shared" si="1316"/>
        <v>99.602363515312902</v>
      </c>
    </row>
    <row r="2574" spans="1:14" ht="31.5" x14ac:dyDescent="0.25">
      <c r="A2574" s="33" t="s">
        <v>179</v>
      </c>
      <c r="B2574" s="33" t="s">
        <v>1386</v>
      </c>
      <c r="C2574" s="33" t="s">
        <v>793</v>
      </c>
      <c r="D2574" s="33" t="s">
        <v>1111</v>
      </c>
      <c r="E2574" s="34" t="s">
        <v>542</v>
      </c>
      <c r="F2574" s="35">
        <f t="shared" si="1314"/>
        <v>1502</v>
      </c>
      <c r="G2574" s="35">
        <f t="shared" si="1314"/>
        <v>1502</v>
      </c>
      <c r="H2574" s="35">
        <f t="shared" si="1314"/>
        <v>1083.5025000000001</v>
      </c>
      <c r="I2574" s="63">
        <f t="shared" si="1314"/>
        <v>0</v>
      </c>
      <c r="J2574" s="63">
        <f t="shared" si="1314"/>
        <v>0</v>
      </c>
      <c r="K2574" s="35">
        <f t="shared" si="1314"/>
        <v>0</v>
      </c>
      <c r="L2574" s="35">
        <f t="shared" si="1314"/>
        <v>0</v>
      </c>
      <c r="M2574" s="35">
        <f t="shared" si="1314"/>
        <v>1496.0274999999999</v>
      </c>
      <c r="N2574" s="78">
        <f t="shared" si="1316"/>
        <v>99.602363515312902</v>
      </c>
    </row>
    <row r="2575" spans="1:14" ht="31.5" x14ac:dyDescent="0.25">
      <c r="A2575" s="33" t="s">
        <v>179</v>
      </c>
      <c r="B2575" s="33" t="s">
        <v>1386</v>
      </c>
      <c r="C2575" s="33" t="s">
        <v>793</v>
      </c>
      <c r="D2575" s="33" t="s">
        <v>1112</v>
      </c>
      <c r="E2575" s="34" t="s">
        <v>543</v>
      </c>
      <c r="F2575" s="35">
        <v>1502</v>
      </c>
      <c r="G2575" s="35">
        <v>1502</v>
      </c>
      <c r="H2575" s="35">
        <v>1083.5025000000001</v>
      </c>
      <c r="I2575" s="63">
        <v>0</v>
      </c>
      <c r="J2575" s="63">
        <v>0</v>
      </c>
      <c r="K2575" s="35">
        <v>0</v>
      </c>
      <c r="L2575" s="35">
        <v>0</v>
      </c>
      <c r="M2575" s="35">
        <v>1496.0274999999999</v>
      </c>
      <c r="N2575" s="78">
        <f t="shared" si="1316"/>
        <v>99.602363515312902</v>
      </c>
    </row>
    <row r="2576" spans="1:14" ht="31.5" x14ac:dyDescent="0.25">
      <c r="A2576" s="33" t="s">
        <v>179</v>
      </c>
      <c r="B2576" s="33" t="s">
        <v>1386</v>
      </c>
      <c r="C2576" s="33" t="s">
        <v>1122</v>
      </c>
      <c r="D2576" s="33"/>
      <c r="E2576" s="34" t="s">
        <v>1885</v>
      </c>
      <c r="F2576" s="35">
        <f t="shared" ref="F2576:M2578" si="1317">F2577</f>
        <v>0.25</v>
      </c>
      <c r="G2576" s="35">
        <f t="shared" si="1317"/>
        <v>80</v>
      </c>
      <c r="H2576" s="35">
        <f t="shared" si="1317"/>
        <v>30</v>
      </c>
      <c r="I2576" s="63">
        <f t="shared" si="1317"/>
        <v>0</v>
      </c>
      <c r="J2576" s="63">
        <f t="shared" si="1317"/>
        <v>0</v>
      </c>
      <c r="K2576" s="35">
        <f t="shared" si="1317"/>
        <v>0</v>
      </c>
      <c r="L2576" s="35">
        <f t="shared" si="1317"/>
        <v>0</v>
      </c>
      <c r="M2576" s="35">
        <f t="shared" si="1317"/>
        <v>80</v>
      </c>
      <c r="N2576" s="78">
        <f t="shared" si="1316"/>
        <v>100</v>
      </c>
    </row>
    <row r="2577" spans="1:14" ht="47.25" x14ac:dyDescent="0.25">
      <c r="A2577" s="33" t="s">
        <v>179</v>
      </c>
      <c r="B2577" s="33" t="s">
        <v>1386</v>
      </c>
      <c r="C2577" s="33" t="s">
        <v>405</v>
      </c>
      <c r="D2577" s="33"/>
      <c r="E2577" s="34" t="s">
        <v>1174</v>
      </c>
      <c r="F2577" s="35">
        <f t="shared" si="1317"/>
        <v>0.25</v>
      </c>
      <c r="G2577" s="35">
        <f t="shared" si="1317"/>
        <v>80</v>
      </c>
      <c r="H2577" s="35">
        <f t="shared" si="1317"/>
        <v>30</v>
      </c>
      <c r="I2577" s="63">
        <f t="shared" si="1317"/>
        <v>0</v>
      </c>
      <c r="J2577" s="63">
        <f t="shared" si="1317"/>
        <v>0</v>
      </c>
      <c r="K2577" s="35">
        <f t="shared" si="1317"/>
        <v>0</v>
      </c>
      <c r="L2577" s="35">
        <f t="shared" si="1317"/>
        <v>0</v>
      </c>
      <c r="M2577" s="35">
        <f t="shared" si="1317"/>
        <v>80</v>
      </c>
      <c r="N2577" s="78">
        <f t="shared" si="1316"/>
        <v>100</v>
      </c>
    </row>
    <row r="2578" spans="1:14" ht="31.5" x14ac:dyDescent="0.25">
      <c r="A2578" s="33" t="s">
        <v>179</v>
      </c>
      <c r="B2578" s="33" t="s">
        <v>1386</v>
      </c>
      <c r="C2578" s="33" t="s">
        <v>405</v>
      </c>
      <c r="D2578" s="33" t="s">
        <v>1111</v>
      </c>
      <c r="E2578" s="34" t="s">
        <v>542</v>
      </c>
      <c r="F2578" s="35">
        <f t="shared" si="1317"/>
        <v>0.25</v>
      </c>
      <c r="G2578" s="35">
        <f t="shared" si="1317"/>
        <v>80</v>
      </c>
      <c r="H2578" s="35">
        <f t="shared" si="1317"/>
        <v>30</v>
      </c>
      <c r="I2578" s="63">
        <f t="shared" si="1317"/>
        <v>0</v>
      </c>
      <c r="J2578" s="63">
        <f t="shared" si="1317"/>
        <v>0</v>
      </c>
      <c r="K2578" s="35">
        <f t="shared" si="1317"/>
        <v>0</v>
      </c>
      <c r="L2578" s="35">
        <f t="shared" si="1317"/>
        <v>0</v>
      </c>
      <c r="M2578" s="35">
        <f t="shared" si="1317"/>
        <v>80</v>
      </c>
      <c r="N2578" s="78">
        <f t="shared" si="1316"/>
        <v>100</v>
      </c>
    </row>
    <row r="2579" spans="1:14" ht="31.5" x14ac:dyDescent="0.25">
      <c r="A2579" s="33" t="s">
        <v>179</v>
      </c>
      <c r="B2579" s="33" t="s">
        <v>1386</v>
      </c>
      <c r="C2579" s="33" t="s">
        <v>405</v>
      </c>
      <c r="D2579" s="33" t="s">
        <v>1112</v>
      </c>
      <c r="E2579" s="34" t="s">
        <v>543</v>
      </c>
      <c r="F2579" s="35">
        <v>0.25</v>
      </c>
      <c r="G2579" s="35">
        <f>80.25-0.25</f>
        <v>80</v>
      </c>
      <c r="H2579" s="35">
        <v>30</v>
      </c>
      <c r="I2579" s="63">
        <v>0</v>
      </c>
      <c r="J2579" s="63">
        <v>0</v>
      </c>
      <c r="K2579" s="35">
        <v>0</v>
      </c>
      <c r="L2579" s="35">
        <v>0</v>
      </c>
      <c r="M2579" s="35">
        <v>80</v>
      </c>
      <c r="N2579" s="78">
        <f t="shared" si="1316"/>
        <v>100</v>
      </c>
    </row>
    <row r="2580" spans="1:14" s="22" customFormat="1" ht="31.5" x14ac:dyDescent="0.25">
      <c r="A2580" s="25" t="s">
        <v>181</v>
      </c>
      <c r="B2580" s="25" t="s">
        <v>1387</v>
      </c>
      <c r="C2580" s="25"/>
      <c r="D2580" s="25"/>
      <c r="E2580" s="26" t="s">
        <v>481</v>
      </c>
      <c r="F2580" s="27">
        <f>F2581+F2659+F2691+F2794+F2872+F2889+F2903+F2922+F2915</f>
        <v>412852.72399999999</v>
      </c>
      <c r="G2580" s="27">
        <f t="shared" ref="G2580" si="1318">G2581+G2659+G2691+G2794+G2872+G2889+G2903+G2922+G2915</f>
        <v>492596.47667999996</v>
      </c>
      <c r="H2580" s="27">
        <f t="shared" ref="H2580:M2580" si="1319">H2581+H2659+H2691+H2794+H2872+H2889+H2903+H2922+H2915</f>
        <v>328462.25147000002</v>
      </c>
      <c r="I2580" s="61">
        <f t="shared" si="1319"/>
        <v>143665.63616999998</v>
      </c>
      <c r="J2580" s="61">
        <f t="shared" si="1319"/>
        <v>70761.534090000016</v>
      </c>
      <c r="K2580" s="27">
        <f t="shared" si="1319"/>
        <v>0</v>
      </c>
      <c r="L2580" s="27">
        <f t="shared" si="1319"/>
        <v>0</v>
      </c>
      <c r="M2580" s="27">
        <f t="shared" si="1319"/>
        <v>480872.73412999994</v>
      </c>
      <c r="N2580" s="79">
        <f t="shared" si="1316"/>
        <v>97.620010880098931</v>
      </c>
    </row>
    <row r="2581" spans="1:14" s="22" customFormat="1" ht="18.75" customHeight="1" x14ac:dyDescent="0.25">
      <c r="A2581" s="25" t="s">
        <v>181</v>
      </c>
      <c r="B2581" s="25" t="s">
        <v>1105</v>
      </c>
      <c r="C2581" s="25"/>
      <c r="D2581" s="25"/>
      <c r="E2581" s="26" t="s">
        <v>498</v>
      </c>
      <c r="F2581" s="27">
        <f>F2582+F2608</f>
        <v>54417.384999999995</v>
      </c>
      <c r="G2581" s="27">
        <f>G2582+G2608</f>
        <v>56054.427499999998</v>
      </c>
      <c r="H2581" s="27">
        <f t="shared" ref="H2581:M2581" si="1320">H2582+H2608</f>
        <v>38947.884999999995</v>
      </c>
      <c r="I2581" s="66">
        <f t="shared" si="1320"/>
        <v>5146.7</v>
      </c>
      <c r="J2581" s="61">
        <f t="shared" si="1320"/>
        <v>3435.0164300000001</v>
      </c>
      <c r="K2581" s="27">
        <f t="shared" si="1320"/>
        <v>0</v>
      </c>
      <c r="L2581" s="27">
        <f t="shared" si="1320"/>
        <v>0</v>
      </c>
      <c r="M2581" s="27">
        <f t="shared" si="1320"/>
        <v>55984.636119999996</v>
      </c>
      <c r="N2581" s="78">
        <f t="shared" si="1316"/>
        <v>99.875493545982607</v>
      </c>
    </row>
    <row r="2582" spans="1:14" s="32" customFormat="1" ht="63" x14ac:dyDescent="0.25">
      <c r="A2582" s="29" t="s">
        <v>181</v>
      </c>
      <c r="B2582" s="29" t="s">
        <v>1408</v>
      </c>
      <c r="C2582" s="29"/>
      <c r="D2582" s="29"/>
      <c r="E2582" s="30" t="s">
        <v>510</v>
      </c>
      <c r="F2582" s="31">
        <f>F2583+F2596+F2591</f>
        <v>44954</v>
      </c>
      <c r="G2582" s="31">
        <f>G2583+G2596+G2591</f>
        <v>45917.599999999999</v>
      </c>
      <c r="H2582" s="31">
        <f t="shared" ref="H2582:M2582" si="1321">H2583+H2596+H2591</f>
        <v>32420.731779999998</v>
      </c>
      <c r="I2582" s="62">
        <f t="shared" si="1321"/>
        <v>4670.7</v>
      </c>
      <c r="J2582" s="62">
        <f t="shared" si="1321"/>
        <v>3435.0164300000001</v>
      </c>
      <c r="K2582" s="31">
        <f t="shared" si="1321"/>
        <v>0</v>
      </c>
      <c r="L2582" s="31">
        <f t="shared" si="1321"/>
        <v>0</v>
      </c>
      <c r="M2582" s="31">
        <f t="shared" si="1321"/>
        <v>45917.599999999999</v>
      </c>
      <c r="N2582" s="79">
        <f t="shared" si="1316"/>
        <v>100</v>
      </c>
    </row>
    <row r="2583" spans="1:14" ht="47.25" x14ac:dyDescent="0.25">
      <c r="A2583" s="33" t="s">
        <v>181</v>
      </c>
      <c r="B2583" s="33" t="s">
        <v>1408</v>
      </c>
      <c r="C2583" s="33" t="s">
        <v>42</v>
      </c>
      <c r="D2583" s="33"/>
      <c r="E2583" s="34" t="s">
        <v>647</v>
      </c>
      <c r="F2583" s="35">
        <f t="shared" ref="F2583:M2585" si="1322">F2584</f>
        <v>4670.7</v>
      </c>
      <c r="G2583" s="35">
        <f t="shared" si="1322"/>
        <v>4670.7</v>
      </c>
      <c r="H2583" s="35">
        <f t="shared" si="1322"/>
        <v>3435.0164300000001</v>
      </c>
      <c r="I2583" s="63">
        <f t="shared" si="1322"/>
        <v>4670.7</v>
      </c>
      <c r="J2583" s="63">
        <f t="shared" si="1322"/>
        <v>3435.0164300000001</v>
      </c>
      <c r="K2583" s="35">
        <f t="shared" si="1322"/>
        <v>0</v>
      </c>
      <c r="L2583" s="35">
        <f t="shared" si="1322"/>
        <v>0</v>
      </c>
      <c r="M2583" s="35">
        <f t="shared" si="1322"/>
        <v>4670.7</v>
      </c>
      <c r="N2583" s="78">
        <f t="shared" si="1316"/>
        <v>100</v>
      </c>
    </row>
    <row r="2584" spans="1:14" ht="31.5" x14ac:dyDescent="0.25">
      <c r="A2584" s="33" t="s">
        <v>181</v>
      </c>
      <c r="B2584" s="33" t="s">
        <v>1408</v>
      </c>
      <c r="C2584" s="33" t="s">
        <v>105</v>
      </c>
      <c r="D2584" s="33"/>
      <c r="E2584" s="34" t="s">
        <v>662</v>
      </c>
      <c r="F2584" s="35">
        <f t="shared" si="1322"/>
        <v>4670.7</v>
      </c>
      <c r="G2584" s="35">
        <f t="shared" si="1322"/>
        <v>4670.7</v>
      </c>
      <c r="H2584" s="35">
        <f t="shared" si="1322"/>
        <v>3435.0164300000001</v>
      </c>
      <c r="I2584" s="63">
        <f t="shared" si="1322"/>
        <v>4670.7</v>
      </c>
      <c r="J2584" s="63">
        <f t="shared" si="1322"/>
        <v>3435.0164300000001</v>
      </c>
      <c r="K2584" s="35">
        <f t="shared" si="1322"/>
        <v>0</v>
      </c>
      <c r="L2584" s="35">
        <f t="shared" si="1322"/>
        <v>0</v>
      </c>
      <c r="M2584" s="35">
        <f t="shared" si="1322"/>
        <v>4670.7</v>
      </c>
      <c r="N2584" s="78">
        <f t="shared" si="1316"/>
        <v>100</v>
      </c>
    </row>
    <row r="2585" spans="1:14" ht="63" x14ac:dyDescent="0.25">
      <c r="A2585" s="33" t="s">
        <v>181</v>
      </c>
      <c r="B2585" s="33" t="s">
        <v>1408</v>
      </c>
      <c r="C2585" s="33" t="s">
        <v>114</v>
      </c>
      <c r="D2585" s="33"/>
      <c r="E2585" s="34" t="s">
        <v>663</v>
      </c>
      <c r="F2585" s="35">
        <f t="shared" si="1322"/>
        <v>4670.7</v>
      </c>
      <c r="G2585" s="35">
        <f t="shared" si="1322"/>
        <v>4670.7</v>
      </c>
      <c r="H2585" s="35">
        <f t="shared" si="1322"/>
        <v>3435.0164300000001</v>
      </c>
      <c r="I2585" s="63">
        <f t="shared" si="1322"/>
        <v>4670.7</v>
      </c>
      <c r="J2585" s="63">
        <f t="shared" si="1322"/>
        <v>3435.0164300000001</v>
      </c>
      <c r="K2585" s="35">
        <f t="shared" si="1322"/>
        <v>0</v>
      </c>
      <c r="L2585" s="35">
        <f t="shared" si="1322"/>
        <v>0</v>
      </c>
      <c r="M2585" s="35">
        <f t="shared" si="1322"/>
        <v>4670.7</v>
      </c>
      <c r="N2585" s="78">
        <f t="shared" si="1316"/>
        <v>100</v>
      </c>
    </row>
    <row r="2586" spans="1:14" ht="31.5" x14ac:dyDescent="0.25">
      <c r="A2586" s="33" t="s">
        <v>181</v>
      </c>
      <c r="B2586" s="33" t="s">
        <v>1408</v>
      </c>
      <c r="C2586" s="33" t="s">
        <v>111</v>
      </c>
      <c r="D2586" s="33"/>
      <c r="E2586" s="34" t="s">
        <v>664</v>
      </c>
      <c r="F2586" s="35">
        <f>F2587+F2589</f>
        <v>4670.7</v>
      </c>
      <c r="G2586" s="35">
        <f>G2587+G2589</f>
        <v>4670.7</v>
      </c>
      <c r="H2586" s="35">
        <f t="shared" ref="H2586:M2586" si="1323">H2587+H2589</f>
        <v>3435.0164300000001</v>
      </c>
      <c r="I2586" s="63">
        <f t="shared" si="1323"/>
        <v>4670.7</v>
      </c>
      <c r="J2586" s="63">
        <f t="shared" si="1323"/>
        <v>3435.0164300000001</v>
      </c>
      <c r="K2586" s="35">
        <f t="shared" si="1323"/>
        <v>0</v>
      </c>
      <c r="L2586" s="35">
        <f t="shared" si="1323"/>
        <v>0</v>
      </c>
      <c r="M2586" s="35">
        <f t="shared" si="1323"/>
        <v>4670.7</v>
      </c>
      <c r="N2586" s="78">
        <f t="shared" si="1316"/>
        <v>100</v>
      </c>
    </row>
    <row r="2587" spans="1:14" ht="78.75" x14ac:dyDescent="0.25">
      <c r="A2587" s="33" t="s">
        <v>181</v>
      </c>
      <c r="B2587" s="33" t="s">
        <v>1408</v>
      </c>
      <c r="C2587" s="33" t="s">
        <v>111</v>
      </c>
      <c r="D2587" s="33" t="s">
        <v>1118</v>
      </c>
      <c r="E2587" s="34" t="s">
        <v>539</v>
      </c>
      <c r="F2587" s="35">
        <f t="shared" ref="F2587:M2587" si="1324">F2588</f>
        <v>4557.7</v>
      </c>
      <c r="G2587" s="35">
        <f t="shared" si="1324"/>
        <v>4559.1925099999999</v>
      </c>
      <c r="H2587" s="35">
        <f t="shared" si="1324"/>
        <v>3348.4664299999999</v>
      </c>
      <c r="I2587" s="63">
        <f t="shared" si="1324"/>
        <v>4559.1925099999999</v>
      </c>
      <c r="J2587" s="63">
        <f t="shared" si="1324"/>
        <v>3348.4664299999999</v>
      </c>
      <c r="K2587" s="35">
        <f t="shared" si="1324"/>
        <v>0</v>
      </c>
      <c r="L2587" s="35">
        <f t="shared" si="1324"/>
        <v>0</v>
      </c>
      <c r="M2587" s="35">
        <f t="shared" si="1324"/>
        <v>4559.1925099999999</v>
      </c>
      <c r="N2587" s="78">
        <f t="shared" si="1316"/>
        <v>100</v>
      </c>
    </row>
    <row r="2588" spans="1:14" ht="31.5" x14ac:dyDescent="0.25">
      <c r="A2588" s="33" t="s">
        <v>181</v>
      </c>
      <c r="B2588" s="33" t="s">
        <v>1408</v>
      </c>
      <c r="C2588" s="33" t="s">
        <v>111</v>
      </c>
      <c r="D2588" s="33" t="s">
        <v>1128</v>
      </c>
      <c r="E2588" s="34" t="s">
        <v>541</v>
      </c>
      <c r="F2588" s="35">
        <v>4557.7</v>
      </c>
      <c r="G2588" s="35">
        <v>4559.1925099999999</v>
      </c>
      <c r="H2588" s="35">
        <v>3348.4664299999999</v>
      </c>
      <c r="I2588" s="63">
        <f>G2588</f>
        <v>4559.1925099999999</v>
      </c>
      <c r="J2588" s="63">
        <f>H2588</f>
        <v>3348.4664299999999</v>
      </c>
      <c r="K2588" s="35">
        <v>0</v>
      </c>
      <c r="L2588" s="35">
        <v>0</v>
      </c>
      <c r="M2588" s="35">
        <v>4559.1925099999999</v>
      </c>
      <c r="N2588" s="78">
        <f t="shared" si="1316"/>
        <v>100</v>
      </c>
    </row>
    <row r="2589" spans="1:14" ht="31.5" x14ac:dyDescent="0.25">
      <c r="A2589" s="33" t="s">
        <v>181</v>
      </c>
      <c r="B2589" s="33" t="s">
        <v>1408</v>
      </c>
      <c r="C2589" s="33" t="s">
        <v>111</v>
      </c>
      <c r="D2589" s="33" t="s">
        <v>1111</v>
      </c>
      <c r="E2589" s="34" t="s">
        <v>542</v>
      </c>
      <c r="F2589" s="35">
        <f t="shared" ref="F2589:M2589" si="1325">F2590</f>
        <v>113</v>
      </c>
      <c r="G2589" s="35">
        <f t="shared" si="1325"/>
        <v>111.50749</v>
      </c>
      <c r="H2589" s="35">
        <f t="shared" si="1325"/>
        <v>86.55</v>
      </c>
      <c r="I2589" s="63">
        <f t="shared" si="1325"/>
        <v>111.50749</v>
      </c>
      <c r="J2589" s="63">
        <f t="shared" si="1325"/>
        <v>86.55</v>
      </c>
      <c r="K2589" s="35">
        <f t="shared" si="1325"/>
        <v>0</v>
      </c>
      <c r="L2589" s="35">
        <f t="shared" si="1325"/>
        <v>0</v>
      </c>
      <c r="M2589" s="35">
        <f t="shared" si="1325"/>
        <v>111.50749</v>
      </c>
      <c r="N2589" s="78">
        <f t="shared" si="1316"/>
        <v>100</v>
      </c>
    </row>
    <row r="2590" spans="1:14" ht="31.5" x14ac:dyDescent="0.25">
      <c r="A2590" s="33" t="s">
        <v>181</v>
      </c>
      <c r="B2590" s="33" t="s">
        <v>1408</v>
      </c>
      <c r="C2590" s="33" t="s">
        <v>111</v>
      </c>
      <c r="D2590" s="33" t="s">
        <v>1112</v>
      </c>
      <c r="E2590" s="34" t="s">
        <v>543</v>
      </c>
      <c r="F2590" s="35">
        <v>113</v>
      </c>
      <c r="G2590" s="35">
        <v>111.50749</v>
      </c>
      <c r="H2590" s="35">
        <v>86.55</v>
      </c>
      <c r="I2590" s="63">
        <f>G2590</f>
        <v>111.50749</v>
      </c>
      <c r="J2590" s="63">
        <f>H2590</f>
        <v>86.55</v>
      </c>
      <c r="K2590" s="35">
        <v>0</v>
      </c>
      <c r="L2590" s="35">
        <v>0</v>
      </c>
      <c r="M2590" s="35">
        <v>111.50749</v>
      </c>
      <c r="N2590" s="78">
        <f t="shared" si="1316"/>
        <v>100</v>
      </c>
    </row>
    <row r="2591" spans="1:14" ht="31.5" x14ac:dyDescent="0.25">
      <c r="A2591" s="33" t="s">
        <v>181</v>
      </c>
      <c r="B2591" s="33" t="s">
        <v>1408</v>
      </c>
      <c r="C2591" s="33" t="s">
        <v>1122</v>
      </c>
      <c r="D2591" s="33"/>
      <c r="E2591" s="34" t="s">
        <v>1885</v>
      </c>
      <c r="F2591" s="35">
        <f t="shared" ref="F2591:M2594" si="1326">F2592</f>
        <v>32</v>
      </c>
      <c r="G2591" s="35">
        <f t="shared" si="1326"/>
        <v>32</v>
      </c>
      <c r="H2591" s="35">
        <f t="shared" si="1326"/>
        <v>32</v>
      </c>
      <c r="I2591" s="63">
        <f t="shared" si="1326"/>
        <v>0</v>
      </c>
      <c r="J2591" s="63">
        <f t="shared" si="1326"/>
        <v>0</v>
      </c>
      <c r="K2591" s="35">
        <f t="shared" si="1326"/>
        <v>0</v>
      </c>
      <c r="L2591" s="35">
        <f t="shared" si="1326"/>
        <v>0</v>
      </c>
      <c r="M2591" s="35">
        <f t="shared" si="1326"/>
        <v>32</v>
      </c>
      <c r="N2591" s="78">
        <f t="shared" si="1316"/>
        <v>100</v>
      </c>
    </row>
    <row r="2592" spans="1:14" x14ac:dyDescent="0.25">
      <c r="A2592" s="33" t="s">
        <v>181</v>
      </c>
      <c r="B2592" s="33" t="s">
        <v>1408</v>
      </c>
      <c r="C2592" s="33" t="s">
        <v>1143</v>
      </c>
      <c r="D2592" s="33"/>
      <c r="E2592" s="34" t="s">
        <v>1270</v>
      </c>
      <c r="F2592" s="35">
        <f t="shared" si="1326"/>
        <v>32</v>
      </c>
      <c r="G2592" s="35">
        <f t="shared" si="1326"/>
        <v>32</v>
      </c>
      <c r="H2592" s="35">
        <f t="shared" si="1326"/>
        <v>32</v>
      </c>
      <c r="I2592" s="63">
        <f t="shared" si="1326"/>
        <v>0</v>
      </c>
      <c r="J2592" s="63">
        <f t="shared" si="1326"/>
        <v>0</v>
      </c>
      <c r="K2592" s="35">
        <f t="shared" si="1326"/>
        <v>0</v>
      </c>
      <c r="L2592" s="35">
        <f t="shared" si="1326"/>
        <v>0</v>
      </c>
      <c r="M2592" s="35">
        <f t="shared" si="1326"/>
        <v>32</v>
      </c>
      <c r="N2592" s="78">
        <f t="shared" si="1316"/>
        <v>100</v>
      </c>
    </row>
    <row r="2593" spans="1:14" x14ac:dyDescent="0.25">
      <c r="A2593" s="33" t="s">
        <v>181</v>
      </c>
      <c r="B2593" s="33" t="s">
        <v>1408</v>
      </c>
      <c r="C2593" s="33" t="s">
        <v>1349</v>
      </c>
      <c r="D2593" s="33"/>
      <c r="E2593" s="34" t="s">
        <v>1350</v>
      </c>
      <c r="F2593" s="35">
        <f t="shared" si="1326"/>
        <v>32</v>
      </c>
      <c r="G2593" s="35">
        <f t="shared" si="1326"/>
        <v>32</v>
      </c>
      <c r="H2593" s="35">
        <f t="shared" si="1326"/>
        <v>32</v>
      </c>
      <c r="I2593" s="63">
        <f t="shared" si="1326"/>
        <v>0</v>
      </c>
      <c r="J2593" s="63">
        <f t="shared" si="1326"/>
        <v>0</v>
      </c>
      <c r="K2593" s="35">
        <f t="shared" si="1326"/>
        <v>0</v>
      </c>
      <c r="L2593" s="35">
        <f t="shared" si="1326"/>
        <v>0</v>
      </c>
      <c r="M2593" s="35">
        <f t="shared" si="1326"/>
        <v>32</v>
      </c>
      <c r="N2593" s="78">
        <f t="shared" si="1316"/>
        <v>100</v>
      </c>
    </row>
    <row r="2594" spans="1:14" ht="31.5" x14ac:dyDescent="0.25">
      <c r="A2594" s="33" t="s">
        <v>181</v>
      </c>
      <c r="B2594" s="33" t="s">
        <v>1408</v>
      </c>
      <c r="C2594" s="33" t="s">
        <v>1349</v>
      </c>
      <c r="D2594" s="33" t="s">
        <v>1111</v>
      </c>
      <c r="E2594" s="34" t="s">
        <v>542</v>
      </c>
      <c r="F2594" s="35">
        <f t="shared" si="1326"/>
        <v>32</v>
      </c>
      <c r="G2594" s="35">
        <f t="shared" si="1326"/>
        <v>32</v>
      </c>
      <c r="H2594" s="35">
        <f t="shared" si="1326"/>
        <v>32</v>
      </c>
      <c r="I2594" s="63">
        <f t="shared" si="1326"/>
        <v>0</v>
      </c>
      <c r="J2594" s="63">
        <f t="shared" si="1326"/>
        <v>0</v>
      </c>
      <c r="K2594" s="35">
        <f t="shared" si="1326"/>
        <v>0</v>
      </c>
      <c r="L2594" s="35">
        <f t="shared" si="1326"/>
        <v>0</v>
      </c>
      <c r="M2594" s="35">
        <f t="shared" si="1326"/>
        <v>32</v>
      </c>
      <c r="N2594" s="78">
        <f t="shared" si="1316"/>
        <v>100</v>
      </c>
    </row>
    <row r="2595" spans="1:14" ht="31.5" x14ac:dyDescent="0.25">
      <c r="A2595" s="33" t="s">
        <v>181</v>
      </c>
      <c r="B2595" s="33" t="s">
        <v>1408</v>
      </c>
      <c r="C2595" s="33" t="s">
        <v>1349</v>
      </c>
      <c r="D2595" s="33" t="s">
        <v>1112</v>
      </c>
      <c r="E2595" s="34" t="s">
        <v>543</v>
      </c>
      <c r="F2595" s="35">
        <v>32</v>
      </c>
      <c r="G2595" s="35">
        <v>32</v>
      </c>
      <c r="H2595" s="35">
        <v>32</v>
      </c>
      <c r="I2595" s="63">
        <v>0</v>
      </c>
      <c r="J2595" s="63">
        <v>0</v>
      </c>
      <c r="K2595" s="35">
        <v>0</v>
      </c>
      <c r="L2595" s="35">
        <v>0</v>
      </c>
      <c r="M2595" s="35">
        <v>32</v>
      </c>
      <c r="N2595" s="78">
        <f t="shared" si="1316"/>
        <v>100</v>
      </c>
    </row>
    <row r="2596" spans="1:14" ht="31.5" x14ac:dyDescent="0.25">
      <c r="A2596" s="33" t="s">
        <v>181</v>
      </c>
      <c r="B2596" s="33" t="s">
        <v>1408</v>
      </c>
      <c r="C2596" s="33" t="s">
        <v>1125</v>
      </c>
      <c r="D2596" s="33"/>
      <c r="E2596" s="34" t="s">
        <v>1207</v>
      </c>
      <c r="F2596" s="35">
        <f t="shared" ref="F2596:M2596" si="1327">F2597</f>
        <v>40251.300000000003</v>
      </c>
      <c r="G2596" s="35">
        <f t="shared" si="1327"/>
        <v>41214.9</v>
      </c>
      <c r="H2596" s="35">
        <f t="shared" si="1327"/>
        <v>28953.715349999999</v>
      </c>
      <c r="I2596" s="63">
        <f t="shared" si="1327"/>
        <v>0</v>
      </c>
      <c r="J2596" s="63">
        <f t="shared" si="1327"/>
        <v>0</v>
      </c>
      <c r="K2596" s="35">
        <f t="shared" si="1327"/>
        <v>0</v>
      </c>
      <c r="L2596" s="35">
        <f t="shared" si="1327"/>
        <v>0</v>
      </c>
      <c r="M2596" s="35">
        <f t="shared" si="1327"/>
        <v>41214.9</v>
      </c>
      <c r="N2596" s="78">
        <f t="shared" si="1316"/>
        <v>100</v>
      </c>
    </row>
    <row r="2597" spans="1:14" ht="31.5" x14ac:dyDescent="0.25">
      <c r="A2597" s="33" t="s">
        <v>181</v>
      </c>
      <c r="B2597" s="33" t="s">
        <v>1408</v>
      </c>
      <c r="C2597" s="33" t="s">
        <v>115</v>
      </c>
      <c r="D2597" s="33"/>
      <c r="E2597" s="34" t="s">
        <v>1209</v>
      </c>
      <c r="F2597" s="35">
        <f>F2598+F2601</f>
        <v>40251.300000000003</v>
      </c>
      <c r="G2597" s="35">
        <f>G2598+G2601</f>
        <v>41214.9</v>
      </c>
      <c r="H2597" s="35">
        <f t="shared" ref="H2597:M2597" si="1328">H2598+H2601</f>
        <v>28953.715349999999</v>
      </c>
      <c r="I2597" s="63">
        <f t="shared" si="1328"/>
        <v>0</v>
      </c>
      <c r="J2597" s="63">
        <f t="shared" si="1328"/>
        <v>0</v>
      </c>
      <c r="K2597" s="35">
        <f t="shared" si="1328"/>
        <v>0</v>
      </c>
      <c r="L2597" s="35">
        <f t="shared" si="1328"/>
        <v>0</v>
      </c>
      <c r="M2597" s="35">
        <f t="shared" si="1328"/>
        <v>41214.9</v>
      </c>
      <c r="N2597" s="78">
        <f t="shared" si="1316"/>
        <v>100</v>
      </c>
    </row>
    <row r="2598" spans="1:14" ht="31.5" x14ac:dyDescent="0.25">
      <c r="A2598" s="33" t="s">
        <v>181</v>
      </c>
      <c r="B2598" s="33" t="s">
        <v>1408</v>
      </c>
      <c r="C2598" s="33" t="s">
        <v>112</v>
      </c>
      <c r="D2598" s="33"/>
      <c r="E2598" s="34" t="s">
        <v>1200</v>
      </c>
      <c r="F2598" s="35">
        <f t="shared" ref="F2598:M2599" si="1329">F2599</f>
        <v>36800.5</v>
      </c>
      <c r="G2598" s="35">
        <f t="shared" si="1329"/>
        <v>37905.199050000003</v>
      </c>
      <c r="H2598" s="35">
        <f t="shared" si="1329"/>
        <v>26444.743999999999</v>
      </c>
      <c r="I2598" s="63">
        <f t="shared" si="1329"/>
        <v>0</v>
      </c>
      <c r="J2598" s="63">
        <f t="shared" si="1329"/>
        <v>0</v>
      </c>
      <c r="K2598" s="35">
        <f t="shared" si="1329"/>
        <v>0</v>
      </c>
      <c r="L2598" s="35">
        <f t="shared" si="1329"/>
        <v>0</v>
      </c>
      <c r="M2598" s="35">
        <f t="shared" si="1329"/>
        <v>37905.199050000003</v>
      </c>
      <c r="N2598" s="78">
        <f t="shared" si="1316"/>
        <v>100</v>
      </c>
    </row>
    <row r="2599" spans="1:14" ht="78.75" x14ac:dyDescent="0.25">
      <c r="A2599" s="33" t="s">
        <v>181</v>
      </c>
      <c r="B2599" s="33" t="s">
        <v>1408</v>
      </c>
      <c r="C2599" s="33" t="s">
        <v>112</v>
      </c>
      <c r="D2599" s="33" t="s">
        <v>1118</v>
      </c>
      <c r="E2599" s="34" t="s">
        <v>539</v>
      </c>
      <c r="F2599" s="35">
        <f t="shared" si="1329"/>
        <v>36800.5</v>
      </c>
      <c r="G2599" s="35">
        <f t="shared" si="1329"/>
        <v>37905.199050000003</v>
      </c>
      <c r="H2599" s="35">
        <f t="shared" si="1329"/>
        <v>26444.743999999999</v>
      </c>
      <c r="I2599" s="63">
        <f t="shared" si="1329"/>
        <v>0</v>
      </c>
      <c r="J2599" s="63">
        <f t="shared" si="1329"/>
        <v>0</v>
      </c>
      <c r="K2599" s="35">
        <f t="shared" si="1329"/>
        <v>0</v>
      </c>
      <c r="L2599" s="35">
        <f t="shared" si="1329"/>
        <v>0</v>
      </c>
      <c r="M2599" s="35">
        <f t="shared" si="1329"/>
        <v>37905.199050000003</v>
      </c>
      <c r="N2599" s="78">
        <f t="shared" si="1316"/>
        <v>100</v>
      </c>
    </row>
    <row r="2600" spans="1:14" ht="31.5" x14ac:dyDescent="0.25">
      <c r="A2600" s="33" t="s">
        <v>181</v>
      </c>
      <c r="B2600" s="33" t="s">
        <v>1408</v>
      </c>
      <c r="C2600" s="33" t="s">
        <v>112</v>
      </c>
      <c r="D2600" s="33" t="s">
        <v>1128</v>
      </c>
      <c r="E2600" s="34" t="s">
        <v>541</v>
      </c>
      <c r="F2600" s="35">
        <f>35774.2+1026.3</f>
        <v>36800.5</v>
      </c>
      <c r="G2600" s="35">
        <v>37905.199050000003</v>
      </c>
      <c r="H2600" s="35">
        <v>26444.743999999999</v>
      </c>
      <c r="I2600" s="63">
        <v>0</v>
      </c>
      <c r="J2600" s="63">
        <v>0</v>
      </c>
      <c r="K2600" s="35">
        <v>0</v>
      </c>
      <c r="L2600" s="35">
        <v>0</v>
      </c>
      <c r="M2600" s="35">
        <v>37905.199050000003</v>
      </c>
      <c r="N2600" s="78">
        <f t="shared" si="1316"/>
        <v>100</v>
      </c>
    </row>
    <row r="2601" spans="1:14" ht="31.5" x14ac:dyDescent="0.25">
      <c r="A2601" s="33" t="s">
        <v>181</v>
      </c>
      <c r="B2601" s="33" t="s">
        <v>1408</v>
      </c>
      <c r="C2601" s="33" t="s">
        <v>113</v>
      </c>
      <c r="D2601" s="33"/>
      <c r="E2601" s="34" t="s">
        <v>1201</v>
      </c>
      <c r="F2601" s="35">
        <f>F2602+F2604+F2606</f>
        <v>3450.8</v>
      </c>
      <c r="G2601" s="35">
        <f>G2602+G2604+G2606</f>
        <v>3309.7009499999999</v>
      </c>
      <c r="H2601" s="35">
        <f t="shared" ref="H2601:M2601" si="1330">H2602+H2604+H2606</f>
        <v>2508.9713499999998</v>
      </c>
      <c r="I2601" s="63">
        <f t="shared" si="1330"/>
        <v>0</v>
      </c>
      <c r="J2601" s="63">
        <f t="shared" si="1330"/>
        <v>0</v>
      </c>
      <c r="K2601" s="35">
        <f t="shared" si="1330"/>
        <v>0</v>
      </c>
      <c r="L2601" s="35">
        <f t="shared" si="1330"/>
        <v>0</v>
      </c>
      <c r="M2601" s="35">
        <f t="shared" si="1330"/>
        <v>3309.7009499999999</v>
      </c>
      <c r="N2601" s="78">
        <f t="shared" si="1316"/>
        <v>100</v>
      </c>
    </row>
    <row r="2602" spans="1:14" ht="78.75" x14ac:dyDescent="0.25">
      <c r="A2602" s="33" t="s">
        <v>181</v>
      </c>
      <c r="B2602" s="33" t="s">
        <v>1408</v>
      </c>
      <c r="C2602" s="33" t="s">
        <v>113</v>
      </c>
      <c r="D2602" s="33" t="s">
        <v>1118</v>
      </c>
      <c r="E2602" s="34" t="s">
        <v>539</v>
      </c>
      <c r="F2602" s="35">
        <f t="shared" ref="F2602:M2602" si="1331">F2603</f>
        <v>19.899999999999999</v>
      </c>
      <c r="G2602" s="35">
        <f t="shared" si="1331"/>
        <v>36.540390000000002</v>
      </c>
      <c r="H2602" s="35">
        <f t="shared" si="1331"/>
        <v>42.497199999999999</v>
      </c>
      <c r="I2602" s="63">
        <f t="shared" si="1331"/>
        <v>0</v>
      </c>
      <c r="J2602" s="63">
        <f t="shared" si="1331"/>
        <v>0</v>
      </c>
      <c r="K2602" s="35">
        <f t="shared" si="1331"/>
        <v>0</v>
      </c>
      <c r="L2602" s="35">
        <f t="shared" si="1331"/>
        <v>0</v>
      </c>
      <c r="M2602" s="35">
        <f t="shared" si="1331"/>
        <v>36.540390000000002</v>
      </c>
      <c r="N2602" s="78">
        <f t="shared" si="1316"/>
        <v>100</v>
      </c>
    </row>
    <row r="2603" spans="1:14" ht="31.5" x14ac:dyDescent="0.25">
      <c r="A2603" s="33" t="s">
        <v>181</v>
      </c>
      <c r="B2603" s="33" t="s">
        <v>1408</v>
      </c>
      <c r="C2603" s="33" t="s">
        <v>113</v>
      </c>
      <c r="D2603" s="33" t="s">
        <v>1128</v>
      </c>
      <c r="E2603" s="34" t="s">
        <v>541</v>
      </c>
      <c r="F2603" s="35">
        <v>19.899999999999999</v>
      </c>
      <c r="G2603" s="35">
        <v>36.540390000000002</v>
      </c>
      <c r="H2603" s="35">
        <v>42.497199999999999</v>
      </c>
      <c r="I2603" s="63">
        <v>0</v>
      </c>
      <c r="J2603" s="63">
        <v>0</v>
      </c>
      <c r="K2603" s="35">
        <v>0</v>
      </c>
      <c r="L2603" s="35">
        <v>0</v>
      </c>
      <c r="M2603" s="35">
        <v>36.540390000000002</v>
      </c>
      <c r="N2603" s="78">
        <f t="shared" si="1316"/>
        <v>100</v>
      </c>
    </row>
    <row r="2604" spans="1:14" ht="31.5" x14ac:dyDescent="0.25">
      <c r="A2604" s="33" t="s">
        <v>181</v>
      </c>
      <c r="B2604" s="33" t="s">
        <v>1408</v>
      </c>
      <c r="C2604" s="33" t="s">
        <v>113</v>
      </c>
      <c r="D2604" s="33" t="s">
        <v>1111</v>
      </c>
      <c r="E2604" s="34" t="s">
        <v>542</v>
      </c>
      <c r="F2604" s="35">
        <f t="shared" ref="F2604:M2604" si="1332">F2605</f>
        <v>3430.8</v>
      </c>
      <c r="G2604" s="35">
        <f t="shared" si="1332"/>
        <v>3273.0605599999999</v>
      </c>
      <c r="H2604" s="35">
        <f t="shared" si="1332"/>
        <v>2466.3741500000001</v>
      </c>
      <c r="I2604" s="63">
        <f t="shared" si="1332"/>
        <v>0</v>
      </c>
      <c r="J2604" s="63">
        <f t="shared" si="1332"/>
        <v>0</v>
      </c>
      <c r="K2604" s="35">
        <f t="shared" si="1332"/>
        <v>0</v>
      </c>
      <c r="L2604" s="35">
        <f t="shared" si="1332"/>
        <v>0</v>
      </c>
      <c r="M2604" s="35">
        <f t="shared" si="1332"/>
        <v>3273.0605599999999</v>
      </c>
      <c r="N2604" s="78">
        <f t="shared" si="1316"/>
        <v>100</v>
      </c>
    </row>
    <row r="2605" spans="1:14" ht="31.5" x14ac:dyDescent="0.25">
      <c r="A2605" s="33" t="s">
        <v>181</v>
      </c>
      <c r="B2605" s="33" t="s">
        <v>1408</v>
      </c>
      <c r="C2605" s="33" t="s">
        <v>113</v>
      </c>
      <c r="D2605" s="33" t="s">
        <v>1112</v>
      </c>
      <c r="E2605" s="34" t="s">
        <v>543</v>
      </c>
      <c r="F2605" s="35">
        <v>3430.8</v>
      </c>
      <c r="G2605" s="35">
        <v>3273.0605599999999</v>
      </c>
      <c r="H2605" s="35">
        <v>2466.3741500000001</v>
      </c>
      <c r="I2605" s="63">
        <v>0</v>
      </c>
      <c r="J2605" s="63">
        <v>0</v>
      </c>
      <c r="K2605" s="35">
        <v>0</v>
      </c>
      <c r="L2605" s="35">
        <v>0</v>
      </c>
      <c r="M2605" s="35">
        <v>3273.0605599999999</v>
      </c>
      <c r="N2605" s="78">
        <f t="shared" si="1316"/>
        <v>100</v>
      </c>
    </row>
    <row r="2606" spans="1:14" x14ac:dyDescent="0.25">
      <c r="A2606" s="33" t="s">
        <v>181</v>
      </c>
      <c r="B2606" s="33" t="s">
        <v>1408</v>
      </c>
      <c r="C2606" s="33" t="s">
        <v>113</v>
      </c>
      <c r="D2606" s="33" t="s">
        <v>1113</v>
      </c>
      <c r="E2606" s="34" t="s">
        <v>558</v>
      </c>
      <c r="F2606" s="35">
        <f t="shared" ref="F2606:M2606" si="1333">F2607</f>
        <v>0.1</v>
      </c>
      <c r="G2606" s="35">
        <f t="shared" si="1333"/>
        <v>0.1</v>
      </c>
      <c r="H2606" s="35">
        <f t="shared" si="1333"/>
        <v>0.1</v>
      </c>
      <c r="I2606" s="63">
        <f t="shared" si="1333"/>
        <v>0</v>
      </c>
      <c r="J2606" s="63">
        <f t="shared" si="1333"/>
        <v>0</v>
      </c>
      <c r="K2606" s="35">
        <f t="shared" si="1333"/>
        <v>0</v>
      </c>
      <c r="L2606" s="35">
        <f t="shared" si="1333"/>
        <v>0</v>
      </c>
      <c r="M2606" s="35">
        <f t="shared" si="1333"/>
        <v>0.1</v>
      </c>
      <c r="N2606" s="78">
        <f t="shared" si="1316"/>
        <v>100</v>
      </c>
    </row>
    <row r="2607" spans="1:14" x14ac:dyDescent="0.25">
      <c r="A2607" s="33" t="s">
        <v>181</v>
      </c>
      <c r="B2607" s="33" t="s">
        <v>1408</v>
      </c>
      <c r="C2607" s="33" t="s">
        <v>113</v>
      </c>
      <c r="D2607" s="33" t="s">
        <v>1120</v>
      </c>
      <c r="E2607" s="34" t="s">
        <v>561</v>
      </c>
      <c r="F2607" s="35">
        <v>0.1</v>
      </c>
      <c r="G2607" s="35">
        <v>0.1</v>
      </c>
      <c r="H2607" s="35">
        <v>0.1</v>
      </c>
      <c r="I2607" s="63">
        <v>0</v>
      </c>
      <c r="J2607" s="63">
        <v>0</v>
      </c>
      <c r="K2607" s="35">
        <v>0</v>
      </c>
      <c r="L2607" s="35">
        <v>0</v>
      </c>
      <c r="M2607" s="35">
        <v>0.1</v>
      </c>
      <c r="N2607" s="78">
        <f t="shared" si="1316"/>
        <v>100</v>
      </c>
    </row>
    <row r="2608" spans="1:14" s="32" customFormat="1" x14ac:dyDescent="0.25">
      <c r="A2608" s="29" t="s">
        <v>181</v>
      </c>
      <c r="B2608" s="29" t="s">
        <v>1384</v>
      </c>
      <c r="C2608" s="29"/>
      <c r="D2608" s="29"/>
      <c r="E2608" s="30" t="s">
        <v>514</v>
      </c>
      <c r="F2608" s="31">
        <f>F2609+F2646</f>
        <v>9463.3849999999984</v>
      </c>
      <c r="G2608" s="31">
        <f>G2609+G2646+G2654</f>
        <v>10136.827499999999</v>
      </c>
      <c r="H2608" s="31">
        <f t="shared" ref="H2608:M2608" si="1334">H2609+H2646+H2654</f>
        <v>6527.1532200000001</v>
      </c>
      <c r="I2608" s="62">
        <f t="shared" si="1334"/>
        <v>476</v>
      </c>
      <c r="J2608" s="62">
        <f t="shared" si="1334"/>
        <v>0</v>
      </c>
      <c r="K2608" s="31">
        <f t="shared" si="1334"/>
        <v>0</v>
      </c>
      <c r="L2608" s="31">
        <f t="shared" si="1334"/>
        <v>0</v>
      </c>
      <c r="M2608" s="31">
        <f t="shared" si="1334"/>
        <v>10067.036120000001</v>
      </c>
      <c r="N2608" s="79">
        <f t="shared" si="1316"/>
        <v>99.311506681947591</v>
      </c>
    </row>
    <row r="2609" spans="1:15" x14ac:dyDescent="0.25">
      <c r="A2609" s="33" t="s">
        <v>181</v>
      </c>
      <c r="B2609" s="33" t="s">
        <v>1384</v>
      </c>
      <c r="C2609" s="33" t="s">
        <v>56</v>
      </c>
      <c r="D2609" s="33"/>
      <c r="E2609" s="34" t="s">
        <v>564</v>
      </c>
      <c r="F2609" s="35">
        <f>F2610+F2638</f>
        <v>9463.0849999999991</v>
      </c>
      <c r="G2609" s="35">
        <f>G2610+G2638</f>
        <v>9463.0849999999991</v>
      </c>
      <c r="H2609" s="35">
        <f t="shared" ref="H2609:M2609" si="1335">H2610+H2638</f>
        <v>6447.1532200000001</v>
      </c>
      <c r="I2609" s="63">
        <f t="shared" si="1335"/>
        <v>0</v>
      </c>
      <c r="J2609" s="63">
        <f t="shared" si="1335"/>
        <v>0</v>
      </c>
      <c r="K2609" s="35">
        <f t="shared" si="1335"/>
        <v>0</v>
      </c>
      <c r="L2609" s="35">
        <f t="shared" si="1335"/>
        <v>0</v>
      </c>
      <c r="M2609" s="35">
        <f t="shared" si="1335"/>
        <v>9443.2936200000004</v>
      </c>
      <c r="N2609" s="78">
        <f t="shared" si="1316"/>
        <v>99.790856998536952</v>
      </c>
    </row>
    <row r="2610" spans="1:15" ht="31.5" x14ac:dyDescent="0.25">
      <c r="A2610" s="33" t="s">
        <v>181</v>
      </c>
      <c r="B2610" s="33" t="s">
        <v>1384</v>
      </c>
      <c r="C2610" s="33" t="s">
        <v>122</v>
      </c>
      <c r="D2610" s="33"/>
      <c r="E2610" s="34" t="s">
        <v>565</v>
      </c>
      <c r="F2610" s="35">
        <f>F2611+F2624+F2631</f>
        <v>9343.0849999999991</v>
      </c>
      <c r="G2610" s="35">
        <f>G2611+G2624+G2631</f>
        <v>9343.0849999999991</v>
      </c>
      <c r="H2610" s="35">
        <f t="shared" ref="H2610:M2610" si="1336">H2611+H2624+H2631</f>
        <v>6377.1532200000001</v>
      </c>
      <c r="I2610" s="63">
        <f t="shared" si="1336"/>
        <v>0</v>
      </c>
      <c r="J2610" s="63">
        <f t="shared" si="1336"/>
        <v>0</v>
      </c>
      <c r="K2610" s="35">
        <f t="shared" si="1336"/>
        <v>0</v>
      </c>
      <c r="L2610" s="35">
        <f t="shared" si="1336"/>
        <v>0</v>
      </c>
      <c r="M2610" s="35">
        <f t="shared" si="1336"/>
        <v>9323.2936200000004</v>
      </c>
      <c r="N2610" s="78">
        <f t="shared" si="1316"/>
        <v>99.788170823662654</v>
      </c>
    </row>
    <row r="2611" spans="1:15" ht="63" x14ac:dyDescent="0.25">
      <c r="A2611" s="33" t="s">
        <v>181</v>
      </c>
      <c r="B2611" s="33" t="s">
        <v>1384</v>
      </c>
      <c r="C2611" s="33" t="s">
        <v>123</v>
      </c>
      <c r="D2611" s="33"/>
      <c r="E2611" s="34" t="s">
        <v>1249</v>
      </c>
      <c r="F2611" s="35">
        <f>F2612+F2615+F2618+F2621</f>
        <v>891.8</v>
      </c>
      <c r="G2611" s="35">
        <f>G2612+G2615+G2618+G2621</f>
        <v>891.8</v>
      </c>
      <c r="H2611" s="35">
        <f t="shared" ref="H2611:M2611" si="1337">H2612+H2615+H2618+H2621</f>
        <v>600.81421999999998</v>
      </c>
      <c r="I2611" s="63">
        <f t="shared" si="1337"/>
        <v>0</v>
      </c>
      <c r="J2611" s="63">
        <f t="shared" si="1337"/>
        <v>0</v>
      </c>
      <c r="K2611" s="35">
        <f t="shared" si="1337"/>
        <v>0</v>
      </c>
      <c r="L2611" s="35">
        <f t="shared" si="1337"/>
        <v>0</v>
      </c>
      <c r="M2611" s="35">
        <f t="shared" si="1337"/>
        <v>891.8</v>
      </c>
      <c r="N2611" s="78">
        <f t="shared" si="1316"/>
        <v>100</v>
      </c>
    </row>
    <row r="2612" spans="1:15" ht="63" x14ac:dyDescent="0.25">
      <c r="A2612" s="33" t="s">
        <v>181</v>
      </c>
      <c r="B2612" s="33" t="s">
        <v>1384</v>
      </c>
      <c r="C2612" s="33" t="s">
        <v>116</v>
      </c>
      <c r="D2612" s="33"/>
      <c r="E2612" s="34" t="s">
        <v>1250</v>
      </c>
      <c r="F2612" s="35">
        <f t="shared" ref="F2612:M2613" si="1338">F2613</f>
        <v>221.5</v>
      </c>
      <c r="G2612" s="35">
        <f t="shared" si="1338"/>
        <v>221.5</v>
      </c>
      <c r="H2612" s="35">
        <f t="shared" si="1338"/>
        <v>114.33332</v>
      </c>
      <c r="I2612" s="63">
        <f t="shared" si="1338"/>
        <v>0</v>
      </c>
      <c r="J2612" s="63">
        <f t="shared" si="1338"/>
        <v>0</v>
      </c>
      <c r="K2612" s="35">
        <f t="shared" si="1338"/>
        <v>0</v>
      </c>
      <c r="L2612" s="35">
        <f t="shared" si="1338"/>
        <v>0</v>
      </c>
      <c r="M2612" s="35">
        <f t="shared" si="1338"/>
        <v>221.5</v>
      </c>
      <c r="N2612" s="78">
        <f t="shared" si="1316"/>
        <v>100</v>
      </c>
    </row>
    <row r="2613" spans="1:15" ht="31.5" x14ac:dyDescent="0.25">
      <c r="A2613" s="33" t="s">
        <v>181</v>
      </c>
      <c r="B2613" s="33" t="s">
        <v>1384</v>
      </c>
      <c r="C2613" s="33" t="s">
        <v>116</v>
      </c>
      <c r="D2613" s="33" t="s">
        <v>1111</v>
      </c>
      <c r="E2613" s="34" t="s">
        <v>542</v>
      </c>
      <c r="F2613" s="35">
        <f t="shared" si="1338"/>
        <v>221.5</v>
      </c>
      <c r="G2613" s="35">
        <f t="shared" si="1338"/>
        <v>221.5</v>
      </c>
      <c r="H2613" s="35">
        <f t="shared" si="1338"/>
        <v>114.33332</v>
      </c>
      <c r="I2613" s="63">
        <f t="shared" si="1338"/>
        <v>0</v>
      </c>
      <c r="J2613" s="63">
        <f t="shared" si="1338"/>
        <v>0</v>
      </c>
      <c r="K2613" s="35">
        <f t="shared" si="1338"/>
        <v>0</v>
      </c>
      <c r="L2613" s="35">
        <f t="shared" si="1338"/>
        <v>0</v>
      </c>
      <c r="M2613" s="35">
        <f t="shared" si="1338"/>
        <v>221.5</v>
      </c>
      <c r="N2613" s="78">
        <f t="shared" si="1316"/>
        <v>100</v>
      </c>
    </row>
    <row r="2614" spans="1:15" ht="31.5" x14ac:dyDescent="0.25">
      <c r="A2614" s="33" t="s">
        <v>181</v>
      </c>
      <c r="B2614" s="33" t="s">
        <v>1384</v>
      </c>
      <c r="C2614" s="33" t="s">
        <v>116</v>
      </c>
      <c r="D2614" s="33" t="s">
        <v>1112</v>
      </c>
      <c r="E2614" s="34" t="s">
        <v>543</v>
      </c>
      <c r="F2614" s="35">
        <v>221.5</v>
      </c>
      <c r="G2614" s="35">
        <v>221.5</v>
      </c>
      <c r="H2614" s="35">
        <v>114.33332</v>
      </c>
      <c r="I2614" s="63">
        <v>0</v>
      </c>
      <c r="J2614" s="63">
        <v>0</v>
      </c>
      <c r="K2614" s="35">
        <v>0</v>
      </c>
      <c r="L2614" s="35">
        <v>0</v>
      </c>
      <c r="M2614" s="35">
        <v>221.5</v>
      </c>
      <c r="N2614" s="78">
        <f t="shared" si="1316"/>
        <v>100</v>
      </c>
    </row>
    <row r="2615" spans="1:15" ht="47.25" x14ac:dyDescent="0.25">
      <c r="A2615" s="33" t="s">
        <v>181</v>
      </c>
      <c r="B2615" s="33" t="s">
        <v>1384</v>
      </c>
      <c r="C2615" s="33" t="s">
        <v>117</v>
      </c>
      <c r="D2615" s="33"/>
      <c r="E2615" s="34" t="s">
        <v>567</v>
      </c>
      <c r="F2615" s="35">
        <f t="shared" ref="F2615:M2616" si="1339">F2616</f>
        <v>542.29999999999995</v>
      </c>
      <c r="G2615" s="35">
        <f t="shared" si="1339"/>
        <v>542.29999999999995</v>
      </c>
      <c r="H2615" s="35">
        <f t="shared" si="1339"/>
        <v>374.48090000000002</v>
      </c>
      <c r="I2615" s="63">
        <f t="shared" si="1339"/>
        <v>0</v>
      </c>
      <c r="J2615" s="63">
        <f t="shared" si="1339"/>
        <v>0</v>
      </c>
      <c r="K2615" s="35">
        <f t="shared" si="1339"/>
        <v>0</v>
      </c>
      <c r="L2615" s="35">
        <f t="shared" si="1339"/>
        <v>0</v>
      </c>
      <c r="M2615" s="35">
        <f t="shared" si="1339"/>
        <v>542.29999999999995</v>
      </c>
      <c r="N2615" s="78">
        <f t="shared" si="1316"/>
        <v>100</v>
      </c>
    </row>
    <row r="2616" spans="1:15" ht="31.5" x14ac:dyDescent="0.25">
      <c r="A2616" s="33" t="s">
        <v>181</v>
      </c>
      <c r="B2616" s="33" t="s">
        <v>1384</v>
      </c>
      <c r="C2616" s="33" t="s">
        <v>117</v>
      </c>
      <c r="D2616" s="33" t="s">
        <v>18</v>
      </c>
      <c r="E2616" s="34" t="s">
        <v>552</v>
      </c>
      <c r="F2616" s="35">
        <f t="shared" si="1339"/>
        <v>542.29999999999995</v>
      </c>
      <c r="G2616" s="35">
        <f t="shared" si="1339"/>
        <v>542.29999999999995</v>
      </c>
      <c r="H2616" s="35">
        <f t="shared" si="1339"/>
        <v>374.48090000000002</v>
      </c>
      <c r="I2616" s="63">
        <f t="shared" si="1339"/>
        <v>0</v>
      </c>
      <c r="J2616" s="63">
        <f t="shared" si="1339"/>
        <v>0</v>
      </c>
      <c r="K2616" s="35">
        <f t="shared" si="1339"/>
        <v>0</v>
      </c>
      <c r="L2616" s="35">
        <f t="shared" si="1339"/>
        <v>0</v>
      </c>
      <c r="M2616" s="35">
        <f t="shared" si="1339"/>
        <v>542.29999999999995</v>
      </c>
      <c r="N2616" s="78">
        <f t="shared" si="1316"/>
        <v>100</v>
      </c>
    </row>
    <row r="2617" spans="1:15" ht="47.25" x14ac:dyDescent="0.25">
      <c r="A2617" s="33" t="s">
        <v>181</v>
      </c>
      <c r="B2617" s="33" t="s">
        <v>1384</v>
      </c>
      <c r="C2617" s="33" t="s">
        <v>117</v>
      </c>
      <c r="D2617" s="33" t="s">
        <v>14</v>
      </c>
      <c r="E2617" s="34" t="s">
        <v>555</v>
      </c>
      <c r="F2617" s="35">
        <v>542.29999999999995</v>
      </c>
      <c r="G2617" s="35">
        <v>542.29999999999995</v>
      </c>
      <c r="H2617" s="35">
        <v>374.48090000000002</v>
      </c>
      <c r="I2617" s="63">
        <v>0</v>
      </c>
      <c r="J2617" s="63">
        <v>0</v>
      </c>
      <c r="K2617" s="35">
        <v>0</v>
      </c>
      <c r="L2617" s="35">
        <v>0</v>
      </c>
      <c r="M2617" s="35">
        <v>542.29999999999995</v>
      </c>
      <c r="N2617" s="78">
        <f t="shared" si="1316"/>
        <v>100</v>
      </c>
    </row>
    <row r="2618" spans="1:15" ht="63" x14ac:dyDescent="0.25">
      <c r="A2618" s="33" t="s">
        <v>181</v>
      </c>
      <c r="B2618" s="33" t="s">
        <v>1384</v>
      </c>
      <c r="C2618" s="33" t="s">
        <v>118</v>
      </c>
      <c r="D2618" s="33"/>
      <c r="E2618" s="34" t="s">
        <v>568</v>
      </c>
      <c r="F2618" s="35">
        <f t="shared" ref="F2618:M2619" si="1340">F2619</f>
        <v>128</v>
      </c>
      <c r="G2618" s="35">
        <f t="shared" si="1340"/>
        <v>128</v>
      </c>
      <c r="H2618" s="35">
        <f t="shared" si="1340"/>
        <v>112</v>
      </c>
      <c r="I2618" s="63">
        <f t="shared" si="1340"/>
        <v>0</v>
      </c>
      <c r="J2618" s="63">
        <f t="shared" si="1340"/>
        <v>0</v>
      </c>
      <c r="K2618" s="35">
        <f t="shared" si="1340"/>
        <v>0</v>
      </c>
      <c r="L2618" s="35">
        <f t="shared" si="1340"/>
        <v>0</v>
      </c>
      <c r="M2618" s="35">
        <f t="shared" si="1340"/>
        <v>128</v>
      </c>
      <c r="N2618" s="78">
        <f t="shared" si="1316"/>
        <v>100</v>
      </c>
    </row>
    <row r="2619" spans="1:15" ht="31.5" x14ac:dyDescent="0.25">
      <c r="A2619" s="33" t="s">
        <v>181</v>
      </c>
      <c r="B2619" s="33" t="s">
        <v>1384</v>
      </c>
      <c r="C2619" s="33" t="s">
        <v>118</v>
      </c>
      <c r="D2619" s="33" t="s">
        <v>18</v>
      </c>
      <c r="E2619" s="34" t="s">
        <v>552</v>
      </c>
      <c r="F2619" s="35">
        <f t="shared" si="1340"/>
        <v>128</v>
      </c>
      <c r="G2619" s="35">
        <f t="shared" si="1340"/>
        <v>128</v>
      </c>
      <c r="H2619" s="35">
        <f t="shared" si="1340"/>
        <v>112</v>
      </c>
      <c r="I2619" s="63">
        <f t="shared" si="1340"/>
        <v>0</v>
      </c>
      <c r="J2619" s="63">
        <f t="shared" si="1340"/>
        <v>0</v>
      </c>
      <c r="K2619" s="35">
        <f t="shared" si="1340"/>
        <v>0</v>
      </c>
      <c r="L2619" s="35">
        <f t="shared" si="1340"/>
        <v>0</v>
      </c>
      <c r="M2619" s="35">
        <f t="shared" si="1340"/>
        <v>128</v>
      </c>
      <c r="N2619" s="78">
        <f t="shared" si="1316"/>
        <v>100</v>
      </c>
    </row>
    <row r="2620" spans="1:15" ht="47.25" x14ac:dyDescent="0.25">
      <c r="A2620" s="33" t="s">
        <v>181</v>
      </c>
      <c r="B2620" s="33" t="s">
        <v>1384</v>
      </c>
      <c r="C2620" s="33" t="s">
        <v>118</v>
      </c>
      <c r="D2620" s="33" t="s">
        <v>14</v>
      </c>
      <c r="E2620" s="34" t="s">
        <v>555</v>
      </c>
      <c r="F2620" s="35">
        <v>128</v>
      </c>
      <c r="G2620" s="35">
        <v>128</v>
      </c>
      <c r="H2620" s="35">
        <v>112</v>
      </c>
      <c r="I2620" s="63">
        <v>0</v>
      </c>
      <c r="J2620" s="63">
        <v>0</v>
      </c>
      <c r="K2620" s="35">
        <v>0</v>
      </c>
      <c r="L2620" s="35">
        <v>0</v>
      </c>
      <c r="M2620" s="35">
        <v>128</v>
      </c>
      <c r="N2620" s="78">
        <f t="shared" si="1316"/>
        <v>100</v>
      </c>
    </row>
    <row r="2621" spans="1:15" ht="47.25" hidden="1" x14ac:dyDescent="0.25">
      <c r="A2621" s="33" t="s">
        <v>181</v>
      </c>
      <c r="B2621" s="33" t="s">
        <v>1384</v>
      </c>
      <c r="C2621" s="33" t="s">
        <v>1338</v>
      </c>
      <c r="D2621" s="33"/>
      <c r="E2621" s="34" t="s">
        <v>1340</v>
      </c>
      <c r="F2621" s="35">
        <f t="shared" ref="F2621:M2622" si="1341">F2622</f>
        <v>0</v>
      </c>
      <c r="G2621" s="35">
        <f t="shared" si="1341"/>
        <v>0</v>
      </c>
      <c r="H2621" s="35">
        <f t="shared" si="1341"/>
        <v>0</v>
      </c>
      <c r="I2621" s="63">
        <f t="shared" si="1341"/>
        <v>0</v>
      </c>
      <c r="J2621" s="63">
        <f t="shared" si="1341"/>
        <v>0</v>
      </c>
      <c r="K2621" s="35">
        <f t="shared" si="1341"/>
        <v>0</v>
      </c>
      <c r="L2621" s="35">
        <f t="shared" si="1341"/>
        <v>0</v>
      </c>
      <c r="M2621" s="35">
        <f t="shared" si="1341"/>
        <v>0</v>
      </c>
      <c r="N2621" s="78">
        <v>0</v>
      </c>
      <c r="O2621" s="22">
        <v>1</v>
      </c>
    </row>
    <row r="2622" spans="1:15" ht="31.5" hidden="1" x14ac:dyDescent="0.25">
      <c r="A2622" s="33" t="s">
        <v>181</v>
      </c>
      <c r="B2622" s="33" t="s">
        <v>1384</v>
      </c>
      <c r="C2622" s="33" t="s">
        <v>1338</v>
      </c>
      <c r="D2622" s="33" t="s">
        <v>18</v>
      </c>
      <c r="E2622" s="34" t="s">
        <v>552</v>
      </c>
      <c r="F2622" s="35">
        <f t="shared" si="1341"/>
        <v>0</v>
      </c>
      <c r="G2622" s="35">
        <f t="shared" si="1341"/>
        <v>0</v>
      </c>
      <c r="H2622" s="35">
        <f t="shared" si="1341"/>
        <v>0</v>
      </c>
      <c r="I2622" s="63">
        <f t="shared" si="1341"/>
        <v>0</v>
      </c>
      <c r="J2622" s="63">
        <f t="shared" si="1341"/>
        <v>0</v>
      </c>
      <c r="K2622" s="35">
        <f t="shared" si="1341"/>
        <v>0</v>
      </c>
      <c r="L2622" s="35">
        <f t="shared" si="1341"/>
        <v>0</v>
      </c>
      <c r="M2622" s="35">
        <f t="shared" si="1341"/>
        <v>0</v>
      </c>
      <c r="N2622" s="78">
        <v>0</v>
      </c>
      <c r="O2622" s="22">
        <v>1</v>
      </c>
    </row>
    <row r="2623" spans="1:15" ht="47.25" hidden="1" x14ac:dyDescent="0.25">
      <c r="A2623" s="33" t="s">
        <v>181</v>
      </c>
      <c r="B2623" s="33" t="s">
        <v>1384</v>
      </c>
      <c r="C2623" s="33" t="s">
        <v>1338</v>
      </c>
      <c r="D2623" s="33" t="s">
        <v>14</v>
      </c>
      <c r="E2623" s="34" t="s">
        <v>555</v>
      </c>
      <c r="F2623" s="35">
        <v>0</v>
      </c>
      <c r="G2623" s="35">
        <v>0</v>
      </c>
      <c r="H2623" s="35">
        <v>0</v>
      </c>
      <c r="I2623" s="63">
        <v>0</v>
      </c>
      <c r="J2623" s="63">
        <v>0</v>
      </c>
      <c r="K2623" s="35">
        <v>0</v>
      </c>
      <c r="L2623" s="35">
        <v>0</v>
      </c>
      <c r="M2623" s="35">
        <v>0</v>
      </c>
      <c r="N2623" s="78">
        <v>0</v>
      </c>
      <c r="O2623" s="22">
        <v>1</v>
      </c>
    </row>
    <row r="2624" spans="1:15" ht="63" x14ac:dyDescent="0.25">
      <c r="A2624" s="33" t="s">
        <v>181</v>
      </c>
      <c r="B2624" s="33" t="s">
        <v>1384</v>
      </c>
      <c r="C2624" s="33" t="s">
        <v>124</v>
      </c>
      <c r="D2624" s="33"/>
      <c r="E2624" s="34" t="s">
        <v>569</v>
      </c>
      <c r="F2624" s="35">
        <f>F2625+F2628</f>
        <v>3410.808</v>
      </c>
      <c r="G2624" s="35">
        <f>G2625+G2628</f>
        <v>3410.808</v>
      </c>
      <c r="H2624" s="35">
        <f t="shared" ref="H2624:M2624" si="1342">H2625+H2628</f>
        <v>2625.7449999999999</v>
      </c>
      <c r="I2624" s="63">
        <f t="shared" si="1342"/>
        <v>0</v>
      </c>
      <c r="J2624" s="63">
        <f t="shared" si="1342"/>
        <v>0</v>
      </c>
      <c r="K2624" s="35">
        <f t="shared" si="1342"/>
        <v>0</v>
      </c>
      <c r="L2624" s="35">
        <f t="shared" si="1342"/>
        <v>0</v>
      </c>
      <c r="M2624" s="35">
        <f t="shared" si="1342"/>
        <v>3410.808</v>
      </c>
      <c r="N2624" s="78">
        <f t="shared" si="1316"/>
        <v>100</v>
      </c>
    </row>
    <row r="2625" spans="1:14" ht="31.5" x14ac:dyDescent="0.25">
      <c r="A2625" s="33" t="s">
        <v>181</v>
      </c>
      <c r="B2625" s="33" t="s">
        <v>1384</v>
      </c>
      <c r="C2625" s="33" t="s">
        <v>119</v>
      </c>
      <c r="D2625" s="33"/>
      <c r="E2625" s="34" t="s">
        <v>571</v>
      </c>
      <c r="F2625" s="35">
        <f t="shared" ref="F2625:M2626" si="1343">F2626</f>
        <v>3203.808</v>
      </c>
      <c r="G2625" s="35">
        <f t="shared" si="1343"/>
        <v>3203.808</v>
      </c>
      <c r="H2625" s="35">
        <f t="shared" si="1343"/>
        <v>2418.7449999999999</v>
      </c>
      <c r="I2625" s="63">
        <f t="shared" si="1343"/>
        <v>0</v>
      </c>
      <c r="J2625" s="63">
        <f t="shared" si="1343"/>
        <v>0</v>
      </c>
      <c r="K2625" s="35">
        <f t="shared" si="1343"/>
        <v>0</v>
      </c>
      <c r="L2625" s="35">
        <f t="shared" si="1343"/>
        <v>0</v>
      </c>
      <c r="M2625" s="35">
        <f t="shared" si="1343"/>
        <v>3203.808</v>
      </c>
      <c r="N2625" s="78">
        <f t="shared" si="1316"/>
        <v>100</v>
      </c>
    </row>
    <row r="2626" spans="1:14" ht="31.5" x14ac:dyDescent="0.25">
      <c r="A2626" s="33" t="s">
        <v>181</v>
      </c>
      <c r="B2626" s="33" t="s">
        <v>1384</v>
      </c>
      <c r="C2626" s="33" t="s">
        <v>119</v>
      </c>
      <c r="D2626" s="33" t="s">
        <v>18</v>
      </c>
      <c r="E2626" s="34" t="s">
        <v>552</v>
      </c>
      <c r="F2626" s="35">
        <f t="shared" si="1343"/>
        <v>3203.808</v>
      </c>
      <c r="G2626" s="35">
        <f t="shared" si="1343"/>
        <v>3203.808</v>
      </c>
      <c r="H2626" s="35">
        <f t="shared" si="1343"/>
        <v>2418.7449999999999</v>
      </c>
      <c r="I2626" s="63">
        <f t="shared" si="1343"/>
        <v>0</v>
      </c>
      <c r="J2626" s="63">
        <f t="shared" si="1343"/>
        <v>0</v>
      </c>
      <c r="K2626" s="35">
        <f t="shared" si="1343"/>
        <v>0</v>
      </c>
      <c r="L2626" s="35">
        <f t="shared" si="1343"/>
        <v>0</v>
      </c>
      <c r="M2626" s="35">
        <f t="shared" si="1343"/>
        <v>3203.808</v>
      </c>
      <c r="N2626" s="78">
        <f t="shared" si="1316"/>
        <v>100</v>
      </c>
    </row>
    <row r="2627" spans="1:14" ht="47.25" x14ac:dyDescent="0.25">
      <c r="A2627" s="33" t="s">
        <v>181</v>
      </c>
      <c r="B2627" s="33" t="s">
        <v>1384</v>
      </c>
      <c r="C2627" s="33" t="s">
        <v>119</v>
      </c>
      <c r="D2627" s="33" t="s">
        <v>14</v>
      </c>
      <c r="E2627" s="34" t="s">
        <v>555</v>
      </c>
      <c r="F2627" s="35">
        <f>3811.5-289.377-318.315</f>
        <v>3203.808</v>
      </c>
      <c r="G2627" s="35">
        <v>3203.808</v>
      </c>
      <c r="H2627" s="35">
        <v>2418.7449999999999</v>
      </c>
      <c r="I2627" s="63">
        <v>0</v>
      </c>
      <c r="J2627" s="63">
        <v>0</v>
      </c>
      <c r="K2627" s="35">
        <v>0</v>
      </c>
      <c r="L2627" s="35">
        <v>0</v>
      </c>
      <c r="M2627" s="35">
        <v>3203.808</v>
      </c>
      <c r="N2627" s="78">
        <f t="shared" si="1316"/>
        <v>100</v>
      </c>
    </row>
    <row r="2628" spans="1:14" ht="31.5" x14ac:dyDescent="0.25">
      <c r="A2628" s="33" t="s">
        <v>181</v>
      </c>
      <c r="B2628" s="33" t="s">
        <v>1384</v>
      </c>
      <c r="C2628" s="33" t="s">
        <v>120</v>
      </c>
      <c r="D2628" s="33"/>
      <c r="E2628" s="34" t="s">
        <v>1378</v>
      </c>
      <c r="F2628" s="35">
        <f t="shared" ref="F2628:M2629" si="1344">F2629</f>
        <v>207</v>
      </c>
      <c r="G2628" s="35">
        <f t="shared" si="1344"/>
        <v>207</v>
      </c>
      <c r="H2628" s="35">
        <f t="shared" si="1344"/>
        <v>207</v>
      </c>
      <c r="I2628" s="63">
        <f t="shared" si="1344"/>
        <v>0</v>
      </c>
      <c r="J2628" s="63">
        <f t="shared" si="1344"/>
        <v>0</v>
      </c>
      <c r="K2628" s="35">
        <f t="shared" si="1344"/>
        <v>0</v>
      </c>
      <c r="L2628" s="35">
        <f t="shared" si="1344"/>
        <v>0</v>
      </c>
      <c r="M2628" s="35">
        <f t="shared" si="1344"/>
        <v>207</v>
      </c>
      <c r="N2628" s="78">
        <f t="shared" si="1316"/>
        <v>100</v>
      </c>
    </row>
    <row r="2629" spans="1:14" ht="31.5" x14ac:dyDescent="0.25">
      <c r="A2629" s="33" t="s">
        <v>181</v>
      </c>
      <c r="B2629" s="33" t="s">
        <v>1384</v>
      </c>
      <c r="C2629" s="33" t="s">
        <v>120</v>
      </c>
      <c r="D2629" s="33" t="s">
        <v>18</v>
      </c>
      <c r="E2629" s="34" t="s">
        <v>552</v>
      </c>
      <c r="F2629" s="35">
        <f t="shared" si="1344"/>
        <v>207</v>
      </c>
      <c r="G2629" s="35">
        <f t="shared" si="1344"/>
        <v>207</v>
      </c>
      <c r="H2629" s="35">
        <f t="shared" si="1344"/>
        <v>207</v>
      </c>
      <c r="I2629" s="63">
        <f t="shared" si="1344"/>
        <v>0</v>
      </c>
      <c r="J2629" s="63">
        <f t="shared" si="1344"/>
        <v>0</v>
      </c>
      <c r="K2629" s="35">
        <f t="shared" si="1344"/>
        <v>0</v>
      </c>
      <c r="L2629" s="35">
        <f t="shared" si="1344"/>
        <v>0</v>
      </c>
      <c r="M2629" s="35">
        <f t="shared" si="1344"/>
        <v>207</v>
      </c>
      <c r="N2629" s="78">
        <f t="shared" si="1316"/>
        <v>100</v>
      </c>
    </row>
    <row r="2630" spans="1:14" ht="47.25" x14ac:dyDescent="0.25">
      <c r="A2630" s="33" t="s">
        <v>181</v>
      </c>
      <c r="B2630" s="33" t="s">
        <v>1384</v>
      </c>
      <c r="C2630" s="33" t="s">
        <v>120</v>
      </c>
      <c r="D2630" s="33" t="s">
        <v>14</v>
      </c>
      <c r="E2630" s="34" t="s">
        <v>555</v>
      </c>
      <c r="F2630" s="35">
        <v>207</v>
      </c>
      <c r="G2630" s="35">
        <v>207</v>
      </c>
      <c r="H2630" s="35">
        <v>207</v>
      </c>
      <c r="I2630" s="63">
        <v>0</v>
      </c>
      <c r="J2630" s="63">
        <v>0</v>
      </c>
      <c r="K2630" s="35">
        <v>0</v>
      </c>
      <c r="L2630" s="35">
        <v>0</v>
      </c>
      <c r="M2630" s="35">
        <v>207</v>
      </c>
      <c r="N2630" s="78">
        <f t="shared" si="1316"/>
        <v>100</v>
      </c>
    </row>
    <row r="2631" spans="1:14" ht="47.25" x14ac:dyDescent="0.25">
      <c r="A2631" s="33" t="s">
        <v>181</v>
      </c>
      <c r="B2631" s="33" t="s">
        <v>1384</v>
      </c>
      <c r="C2631" s="33" t="s">
        <v>125</v>
      </c>
      <c r="D2631" s="33"/>
      <c r="E2631" s="34" t="s">
        <v>572</v>
      </c>
      <c r="F2631" s="35">
        <f t="shared" ref="F2631:M2631" si="1345">F2632</f>
        <v>5040.4769999999999</v>
      </c>
      <c r="G2631" s="35">
        <f t="shared" si="1345"/>
        <v>5040.4769999999999</v>
      </c>
      <c r="H2631" s="35">
        <f t="shared" si="1345"/>
        <v>3150.5940000000001</v>
      </c>
      <c r="I2631" s="63">
        <f t="shared" si="1345"/>
        <v>0</v>
      </c>
      <c r="J2631" s="63">
        <f t="shared" si="1345"/>
        <v>0</v>
      </c>
      <c r="K2631" s="35">
        <f t="shared" si="1345"/>
        <v>0</v>
      </c>
      <c r="L2631" s="35">
        <f t="shared" si="1345"/>
        <v>0</v>
      </c>
      <c r="M2631" s="35">
        <f t="shared" si="1345"/>
        <v>5020.6856200000002</v>
      </c>
      <c r="N2631" s="78">
        <f t="shared" si="1316"/>
        <v>99.607351050307344</v>
      </c>
    </row>
    <row r="2632" spans="1:14" ht="31.5" x14ac:dyDescent="0.25">
      <c r="A2632" s="33" t="s">
        <v>181</v>
      </c>
      <c r="B2632" s="33" t="s">
        <v>1384</v>
      </c>
      <c r="C2632" s="33" t="s">
        <v>121</v>
      </c>
      <c r="D2632" s="33"/>
      <c r="E2632" s="34" t="s">
        <v>573</v>
      </c>
      <c r="F2632" s="35">
        <f>F2633+F2635</f>
        <v>5040.4769999999999</v>
      </c>
      <c r="G2632" s="35">
        <f>G2633+G2635</f>
        <v>5040.4769999999999</v>
      </c>
      <c r="H2632" s="35">
        <f t="shared" ref="H2632:M2632" si="1346">H2633+H2635</f>
        <v>3150.5940000000001</v>
      </c>
      <c r="I2632" s="63">
        <f t="shared" si="1346"/>
        <v>0</v>
      </c>
      <c r="J2632" s="63">
        <f t="shared" si="1346"/>
        <v>0</v>
      </c>
      <c r="K2632" s="35">
        <f t="shared" si="1346"/>
        <v>0</v>
      </c>
      <c r="L2632" s="35">
        <f t="shared" si="1346"/>
        <v>0</v>
      </c>
      <c r="M2632" s="35">
        <f t="shared" si="1346"/>
        <v>5020.6856200000002</v>
      </c>
      <c r="N2632" s="78">
        <f t="shared" si="1316"/>
        <v>99.607351050307344</v>
      </c>
    </row>
    <row r="2633" spans="1:14" ht="31.5" x14ac:dyDescent="0.25">
      <c r="A2633" s="33" t="s">
        <v>181</v>
      </c>
      <c r="B2633" s="33" t="s">
        <v>1384</v>
      </c>
      <c r="C2633" s="33" t="s">
        <v>121</v>
      </c>
      <c r="D2633" s="33" t="s">
        <v>1111</v>
      </c>
      <c r="E2633" s="34" t="s">
        <v>542</v>
      </c>
      <c r="F2633" s="35">
        <f t="shared" ref="F2633:M2633" si="1347">F2634</f>
        <v>4923.277</v>
      </c>
      <c r="G2633" s="35">
        <f t="shared" si="1347"/>
        <v>4917.8810100000001</v>
      </c>
      <c r="H2633" s="35">
        <f t="shared" si="1347"/>
        <v>3062.694</v>
      </c>
      <c r="I2633" s="63">
        <f t="shared" si="1347"/>
        <v>0</v>
      </c>
      <c r="J2633" s="63">
        <f t="shared" si="1347"/>
        <v>0</v>
      </c>
      <c r="K2633" s="35">
        <f t="shared" si="1347"/>
        <v>0</v>
      </c>
      <c r="L2633" s="35">
        <f t="shared" si="1347"/>
        <v>0</v>
      </c>
      <c r="M2633" s="35">
        <f t="shared" si="1347"/>
        <v>4906.6046200000001</v>
      </c>
      <c r="N2633" s="78">
        <f t="shared" si="1316"/>
        <v>99.770706327032499</v>
      </c>
    </row>
    <row r="2634" spans="1:14" ht="31.5" x14ac:dyDescent="0.25">
      <c r="A2634" s="33" t="s">
        <v>181</v>
      </c>
      <c r="B2634" s="33" t="s">
        <v>1384</v>
      </c>
      <c r="C2634" s="33" t="s">
        <v>121</v>
      </c>
      <c r="D2634" s="33" t="s">
        <v>1112</v>
      </c>
      <c r="E2634" s="34" t="s">
        <v>543</v>
      </c>
      <c r="F2634" s="35">
        <f>4633.9+289.377</f>
        <v>4923.277</v>
      </c>
      <c r="G2634" s="35">
        <v>4917.8810100000001</v>
      </c>
      <c r="H2634" s="35">
        <v>3062.694</v>
      </c>
      <c r="I2634" s="63">
        <v>0</v>
      </c>
      <c r="J2634" s="63">
        <v>0</v>
      </c>
      <c r="K2634" s="35">
        <v>0</v>
      </c>
      <c r="L2634" s="35">
        <v>0</v>
      </c>
      <c r="M2634" s="35">
        <v>4906.6046200000001</v>
      </c>
      <c r="N2634" s="78">
        <f t="shared" ref="N2634:N2697" si="1348">M2634/G2634*100</f>
        <v>99.770706327032499</v>
      </c>
    </row>
    <row r="2635" spans="1:14" x14ac:dyDescent="0.25">
      <c r="A2635" s="33" t="s">
        <v>181</v>
      </c>
      <c r="B2635" s="33" t="s">
        <v>1384</v>
      </c>
      <c r="C2635" s="33" t="s">
        <v>121</v>
      </c>
      <c r="D2635" s="33" t="s">
        <v>1113</v>
      </c>
      <c r="E2635" s="34" t="s">
        <v>558</v>
      </c>
      <c r="F2635" s="35">
        <f t="shared" ref="F2635" si="1349">F2637</f>
        <v>117.2</v>
      </c>
      <c r="G2635" s="35">
        <f>G2637+G2636</f>
        <v>122.59599</v>
      </c>
      <c r="H2635" s="35">
        <f t="shared" ref="H2635:M2635" si="1350">H2637+H2636</f>
        <v>87.9</v>
      </c>
      <c r="I2635" s="63">
        <f t="shared" si="1350"/>
        <v>0</v>
      </c>
      <c r="J2635" s="63">
        <f t="shared" si="1350"/>
        <v>0</v>
      </c>
      <c r="K2635" s="35">
        <f t="shared" si="1350"/>
        <v>0</v>
      </c>
      <c r="L2635" s="35">
        <f t="shared" si="1350"/>
        <v>0</v>
      </c>
      <c r="M2635" s="35">
        <f t="shared" si="1350"/>
        <v>114.081</v>
      </c>
      <c r="N2635" s="78">
        <f t="shared" si="1348"/>
        <v>93.054430246862069</v>
      </c>
    </row>
    <row r="2636" spans="1:14" x14ac:dyDescent="0.25">
      <c r="A2636" s="33" t="s">
        <v>181</v>
      </c>
      <c r="B2636" s="33" t="s">
        <v>1384</v>
      </c>
      <c r="C2636" s="33" t="s">
        <v>121</v>
      </c>
      <c r="D2636" s="33" t="s">
        <v>1114</v>
      </c>
      <c r="E2636" s="34" t="s">
        <v>560</v>
      </c>
      <c r="F2636" s="35"/>
      <c r="G2636" s="35">
        <v>8.5149899999999992</v>
      </c>
      <c r="H2636" s="35">
        <v>0</v>
      </c>
      <c r="I2636" s="63">
        <v>0</v>
      </c>
      <c r="J2636" s="63">
        <v>0</v>
      </c>
      <c r="K2636" s="35">
        <v>0</v>
      </c>
      <c r="L2636" s="35">
        <v>0</v>
      </c>
      <c r="M2636" s="35">
        <v>0</v>
      </c>
      <c r="N2636" s="78">
        <f t="shared" si="1348"/>
        <v>0</v>
      </c>
    </row>
    <row r="2637" spans="1:14" x14ac:dyDescent="0.25">
      <c r="A2637" s="33" t="s">
        <v>181</v>
      </c>
      <c r="B2637" s="33" t="s">
        <v>1384</v>
      </c>
      <c r="C2637" s="33" t="s">
        <v>121</v>
      </c>
      <c r="D2637" s="33" t="s">
        <v>1120</v>
      </c>
      <c r="E2637" s="34" t="s">
        <v>561</v>
      </c>
      <c r="F2637" s="35">
        <v>117.2</v>
      </c>
      <c r="G2637" s="35">
        <v>114.081</v>
      </c>
      <c r="H2637" s="35">
        <v>87.9</v>
      </c>
      <c r="I2637" s="63">
        <v>0</v>
      </c>
      <c r="J2637" s="63">
        <v>0</v>
      </c>
      <c r="K2637" s="35">
        <v>0</v>
      </c>
      <c r="L2637" s="35">
        <v>0</v>
      </c>
      <c r="M2637" s="35">
        <v>114.081</v>
      </c>
      <c r="N2637" s="78">
        <f t="shared" si="1348"/>
        <v>100</v>
      </c>
    </row>
    <row r="2638" spans="1:14" ht="31.5" x14ac:dyDescent="0.25">
      <c r="A2638" s="33" t="s">
        <v>181</v>
      </c>
      <c r="B2638" s="33" t="s">
        <v>1384</v>
      </c>
      <c r="C2638" s="33" t="s">
        <v>57</v>
      </c>
      <c r="D2638" s="33"/>
      <c r="E2638" s="34" t="s">
        <v>574</v>
      </c>
      <c r="F2638" s="35">
        <f t="shared" ref="F2638:M2638" si="1351">F2639</f>
        <v>120</v>
      </c>
      <c r="G2638" s="35">
        <f t="shared" si="1351"/>
        <v>120</v>
      </c>
      <c r="H2638" s="35">
        <f t="shared" si="1351"/>
        <v>70</v>
      </c>
      <c r="I2638" s="63">
        <f t="shared" si="1351"/>
        <v>0</v>
      </c>
      <c r="J2638" s="63">
        <f t="shared" si="1351"/>
        <v>0</v>
      </c>
      <c r="K2638" s="35">
        <f t="shared" si="1351"/>
        <v>0</v>
      </c>
      <c r="L2638" s="35">
        <f t="shared" si="1351"/>
        <v>0</v>
      </c>
      <c r="M2638" s="35">
        <f t="shared" si="1351"/>
        <v>120</v>
      </c>
      <c r="N2638" s="78">
        <f t="shared" si="1348"/>
        <v>100</v>
      </c>
    </row>
    <row r="2639" spans="1:14" ht="63" x14ac:dyDescent="0.25">
      <c r="A2639" s="33" t="s">
        <v>181</v>
      </c>
      <c r="B2639" s="33" t="s">
        <v>1384</v>
      </c>
      <c r="C2639" s="33" t="s">
        <v>58</v>
      </c>
      <c r="D2639" s="33"/>
      <c r="E2639" s="34" t="s">
        <v>575</v>
      </c>
      <c r="F2639" s="35">
        <f>F2640+F2643</f>
        <v>120</v>
      </c>
      <c r="G2639" s="35">
        <f>G2640+G2643</f>
        <v>120</v>
      </c>
      <c r="H2639" s="35">
        <f t="shared" ref="H2639:M2639" si="1352">H2640+H2643</f>
        <v>70</v>
      </c>
      <c r="I2639" s="63">
        <f t="shared" si="1352"/>
        <v>0</v>
      </c>
      <c r="J2639" s="63">
        <f t="shared" si="1352"/>
        <v>0</v>
      </c>
      <c r="K2639" s="35">
        <f t="shared" si="1352"/>
        <v>0</v>
      </c>
      <c r="L2639" s="35">
        <f t="shared" si="1352"/>
        <v>0</v>
      </c>
      <c r="M2639" s="35">
        <f t="shared" si="1352"/>
        <v>120</v>
      </c>
      <c r="N2639" s="78">
        <f t="shared" si="1348"/>
        <v>100</v>
      </c>
    </row>
    <row r="2640" spans="1:14" ht="78.75" x14ac:dyDescent="0.25">
      <c r="A2640" s="33" t="s">
        <v>181</v>
      </c>
      <c r="B2640" s="33" t="s">
        <v>1384</v>
      </c>
      <c r="C2640" s="33" t="s">
        <v>73</v>
      </c>
      <c r="D2640" s="33"/>
      <c r="E2640" s="34" t="s">
        <v>576</v>
      </c>
      <c r="F2640" s="35">
        <f t="shared" ref="F2640:M2641" si="1353">F2641</f>
        <v>25</v>
      </c>
      <c r="G2640" s="35">
        <f t="shared" si="1353"/>
        <v>25</v>
      </c>
      <c r="H2640" s="35">
        <f t="shared" si="1353"/>
        <v>0</v>
      </c>
      <c r="I2640" s="63">
        <f t="shared" si="1353"/>
        <v>0</v>
      </c>
      <c r="J2640" s="63">
        <f t="shared" si="1353"/>
        <v>0</v>
      </c>
      <c r="K2640" s="35">
        <f t="shared" si="1353"/>
        <v>0</v>
      </c>
      <c r="L2640" s="35">
        <f t="shared" si="1353"/>
        <v>0</v>
      </c>
      <c r="M2640" s="35">
        <f t="shared" si="1353"/>
        <v>25</v>
      </c>
      <c r="N2640" s="78">
        <f t="shared" si="1348"/>
        <v>100</v>
      </c>
    </row>
    <row r="2641" spans="1:14" ht="31.5" x14ac:dyDescent="0.25">
      <c r="A2641" s="33" t="s">
        <v>181</v>
      </c>
      <c r="B2641" s="33" t="s">
        <v>1384</v>
      </c>
      <c r="C2641" s="33" t="s">
        <v>73</v>
      </c>
      <c r="D2641" s="33" t="s">
        <v>18</v>
      </c>
      <c r="E2641" s="34" t="s">
        <v>552</v>
      </c>
      <c r="F2641" s="35">
        <f t="shared" si="1353"/>
        <v>25</v>
      </c>
      <c r="G2641" s="35">
        <f t="shared" si="1353"/>
        <v>25</v>
      </c>
      <c r="H2641" s="35">
        <f t="shared" si="1353"/>
        <v>0</v>
      </c>
      <c r="I2641" s="63">
        <f t="shared" si="1353"/>
        <v>0</v>
      </c>
      <c r="J2641" s="63">
        <f t="shared" si="1353"/>
        <v>0</v>
      </c>
      <c r="K2641" s="35">
        <f t="shared" si="1353"/>
        <v>0</v>
      </c>
      <c r="L2641" s="35">
        <f t="shared" si="1353"/>
        <v>0</v>
      </c>
      <c r="M2641" s="35">
        <f t="shared" si="1353"/>
        <v>25</v>
      </c>
      <c r="N2641" s="78">
        <f t="shared" si="1348"/>
        <v>100</v>
      </c>
    </row>
    <row r="2642" spans="1:14" ht="47.25" x14ac:dyDescent="0.25">
      <c r="A2642" s="33" t="s">
        <v>181</v>
      </c>
      <c r="B2642" s="33" t="s">
        <v>1384</v>
      </c>
      <c r="C2642" s="33" t="s">
        <v>73</v>
      </c>
      <c r="D2642" s="33" t="s">
        <v>14</v>
      </c>
      <c r="E2642" s="34" t="s">
        <v>555</v>
      </c>
      <c r="F2642" s="35">
        <v>25</v>
      </c>
      <c r="G2642" s="35">
        <v>25</v>
      </c>
      <c r="H2642" s="35">
        <v>0</v>
      </c>
      <c r="I2642" s="63">
        <v>0</v>
      </c>
      <c r="J2642" s="63">
        <v>0</v>
      </c>
      <c r="K2642" s="35">
        <v>0</v>
      </c>
      <c r="L2642" s="35">
        <v>0</v>
      </c>
      <c r="M2642" s="35">
        <v>25</v>
      </c>
      <c r="N2642" s="78">
        <f t="shared" si="1348"/>
        <v>100</v>
      </c>
    </row>
    <row r="2643" spans="1:14" ht="63" x14ac:dyDescent="0.25">
      <c r="A2643" s="33" t="s">
        <v>181</v>
      </c>
      <c r="B2643" s="33" t="s">
        <v>1384</v>
      </c>
      <c r="C2643" s="33" t="s">
        <v>45</v>
      </c>
      <c r="D2643" s="33"/>
      <c r="E2643" s="34" t="s">
        <v>577</v>
      </c>
      <c r="F2643" s="35">
        <f t="shared" ref="F2643:M2644" si="1354">F2644</f>
        <v>95</v>
      </c>
      <c r="G2643" s="35">
        <f t="shared" si="1354"/>
        <v>95</v>
      </c>
      <c r="H2643" s="35">
        <f t="shared" si="1354"/>
        <v>70</v>
      </c>
      <c r="I2643" s="63">
        <f t="shared" si="1354"/>
        <v>0</v>
      </c>
      <c r="J2643" s="63">
        <f t="shared" si="1354"/>
        <v>0</v>
      </c>
      <c r="K2643" s="35">
        <f t="shared" si="1354"/>
        <v>0</v>
      </c>
      <c r="L2643" s="35">
        <f t="shared" si="1354"/>
        <v>0</v>
      </c>
      <c r="M2643" s="35">
        <f t="shared" si="1354"/>
        <v>95</v>
      </c>
      <c r="N2643" s="78">
        <f t="shared" si="1348"/>
        <v>100</v>
      </c>
    </row>
    <row r="2644" spans="1:14" ht="31.5" x14ac:dyDescent="0.25">
      <c r="A2644" s="33" t="s">
        <v>181</v>
      </c>
      <c r="B2644" s="33" t="s">
        <v>1384</v>
      </c>
      <c r="C2644" s="33" t="s">
        <v>45</v>
      </c>
      <c r="D2644" s="33" t="s">
        <v>18</v>
      </c>
      <c r="E2644" s="34" t="s">
        <v>552</v>
      </c>
      <c r="F2644" s="35">
        <f t="shared" si="1354"/>
        <v>95</v>
      </c>
      <c r="G2644" s="35">
        <f t="shared" si="1354"/>
        <v>95</v>
      </c>
      <c r="H2644" s="35">
        <f t="shared" si="1354"/>
        <v>70</v>
      </c>
      <c r="I2644" s="63">
        <f t="shared" si="1354"/>
        <v>0</v>
      </c>
      <c r="J2644" s="63">
        <f t="shared" si="1354"/>
        <v>0</v>
      </c>
      <c r="K2644" s="35">
        <f t="shared" si="1354"/>
        <v>0</v>
      </c>
      <c r="L2644" s="35">
        <f t="shared" si="1354"/>
        <v>0</v>
      </c>
      <c r="M2644" s="35">
        <f t="shared" si="1354"/>
        <v>95</v>
      </c>
      <c r="N2644" s="78">
        <f t="shared" si="1348"/>
        <v>100</v>
      </c>
    </row>
    <row r="2645" spans="1:14" ht="47.25" x14ac:dyDescent="0.25">
      <c r="A2645" s="33" t="s">
        <v>181</v>
      </c>
      <c r="B2645" s="33" t="s">
        <v>1384</v>
      </c>
      <c r="C2645" s="33" t="s">
        <v>45</v>
      </c>
      <c r="D2645" s="33" t="s">
        <v>14</v>
      </c>
      <c r="E2645" s="34" t="s">
        <v>555</v>
      </c>
      <c r="F2645" s="35">
        <v>95</v>
      </c>
      <c r="G2645" s="35">
        <v>95</v>
      </c>
      <c r="H2645" s="35">
        <v>70</v>
      </c>
      <c r="I2645" s="63">
        <v>0</v>
      </c>
      <c r="J2645" s="63">
        <v>0</v>
      </c>
      <c r="K2645" s="35">
        <v>0</v>
      </c>
      <c r="L2645" s="35">
        <v>0</v>
      </c>
      <c r="M2645" s="35">
        <v>95</v>
      </c>
      <c r="N2645" s="78">
        <f t="shared" si="1348"/>
        <v>100</v>
      </c>
    </row>
    <row r="2646" spans="1:14" ht="31.5" x14ac:dyDescent="0.25">
      <c r="A2646" s="33" t="s">
        <v>181</v>
      </c>
      <c r="B2646" s="33" t="s">
        <v>1384</v>
      </c>
      <c r="C2646" s="33" t="s">
        <v>1122</v>
      </c>
      <c r="D2646" s="33"/>
      <c r="E2646" s="34" t="s">
        <v>1885</v>
      </c>
      <c r="F2646" s="35">
        <f t="shared" ref="F2646:M2648" si="1355">F2647</f>
        <v>0.3</v>
      </c>
      <c r="G2646" s="35">
        <f>G2647+G2650</f>
        <v>638.24250000000006</v>
      </c>
      <c r="H2646" s="35">
        <f t="shared" ref="H2646:M2646" si="1356">H2647+H2650</f>
        <v>80</v>
      </c>
      <c r="I2646" s="63">
        <f t="shared" si="1356"/>
        <v>476</v>
      </c>
      <c r="J2646" s="63">
        <f t="shared" si="1356"/>
        <v>0</v>
      </c>
      <c r="K2646" s="35">
        <f t="shared" si="1356"/>
        <v>0</v>
      </c>
      <c r="L2646" s="35">
        <f t="shared" si="1356"/>
        <v>0</v>
      </c>
      <c r="M2646" s="35">
        <f t="shared" si="1356"/>
        <v>588.24250000000006</v>
      </c>
      <c r="N2646" s="78">
        <f t="shared" si="1348"/>
        <v>92.16598706604465</v>
      </c>
    </row>
    <row r="2647" spans="1:14" ht="47.25" x14ac:dyDescent="0.25">
      <c r="A2647" s="33" t="s">
        <v>181</v>
      </c>
      <c r="B2647" s="33" t="s">
        <v>1384</v>
      </c>
      <c r="C2647" s="33" t="s">
        <v>405</v>
      </c>
      <c r="D2647" s="33"/>
      <c r="E2647" s="34" t="s">
        <v>1174</v>
      </c>
      <c r="F2647" s="35">
        <f t="shared" si="1355"/>
        <v>0.3</v>
      </c>
      <c r="G2647" s="35">
        <f t="shared" si="1355"/>
        <v>162.24250000000001</v>
      </c>
      <c r="H2647" s="35">
        <f t="shared" si="1355"/>
        <v>80</v>
      </c>
      <c r="I2647" s="63">
        <f t="shared" si="1355"/>
        <v>0</v>
      </c>
      <c r="J2647" s="63">
        <f t="shared" si="1355"/>
        <v>0</v>
      </c>
      <c r="K2647" s="35">
        <f t="shared" si="1355"/>
        <v>0</v>
      </c>
      <c r="L2647" s="35">
        <f t="shared" si="1355"/>
        <v>0</v>
      </c>
      <c r="M2647" s="35">
        <f t="shared" si="1355"/>
        <v>112.24250000000001</v>
      </c>
      <c r="N2647" s="78">
        <f t="shared" si="1348"/>
        <v>69.181934449974577</v>
      </c>
    </row>
    <row r="2648" spans="1:14" ht="31.5" x14ac:dyDescent="0.25">
      <c r="A2648" s="33" t="s">
        <v>181</v>
      </c>
      <c r="B2648" s="33" t="s">
        <v>1384</v>
      </c>
      <c r="C2648" s="33" t="s">
        <v>405</v>
      </c>
      <c r="D2648" s="33" t="s">
        <v>1111</v>
      </c>
      <c r="E2648" s="34" t="s">
        <v>542</v>
      </c>
      <c r="F2648" s="35">
        <f t="shared" si="1355"/>
        <v>0.3</v>
      </c>
      <c r="G2648" s="35">
        <f t="shared" si="1355"/>
        <v>162.24250000000001</v>
      </c>
      <c r="H2648" s="35">
        <f t="shared" si="1355"/>
        <v>80</v>
      </c>
      <c r="I2648" s="63">
        <f t="shared" si="1355"/>
        <v>0</v>
      </c>
      <c r="J2648" s="63">
        <f t="shared" si="1355"/>
        <v>0</v>
      </c>
      <c r="K2648" s="35">
        <f t="shared" si="1355"/>
        <v>0</v>
      </c>
      <c r="L2648" s="35">
        <f t="shared" si="1355"/>
        <v>0</v>
      </c>
      <c r="M2648" s="35">
        <f t="shared" si="1355"/>
        <v>112.24250000000001</v>
      </c>
      <c r="N2648" s="78">
        <f t="shared" si="1348"/>
        <v>69.181934449974577</v>
      </c>
    </row>
    <row r="2649" spans="1:14" ht="31.5" x14ac:dyDescent="0.25">
      <c r="A2649" s="33" t="s">
        <v>181</v>
      </c>
      <c r="B2649" s="33" t="s">
        <v>1384</v>
      </c>
      <c r="C2649" s="33" t="s">
        <v>405</v>
      </c>
      <c r="D2649" s="33" t="s">
        <v>1112</v>
      </c>
      <c r="E2649" s="34" t="s">
        <v>543</v>
      </c>
      <c r="F2649" s="35">
        <v>0.3</v>
      </c>
      <c r="G2649" s="35">
        <v>162.24250000000001</v>
      </c>
      <c r="H2649" s="35">
        <v>80</v>
      </c>
      <c r="I2649" s="63">
        <v>0</v>
      </c>
      <c r="J2649" s="63">
        <v>0</v>
      </c>
      <c r="K2649" s="35">
        <v>0</v>
      </c>
      <c r="L2649" s="35">
        <v>0</v>
      </c>
      <c r="M2649" s="35">
        <v>112.24250000000001</v>
      </c>
      <c r="N2649" s="78">
        <f t="shared" si="1348"/>
        <v>69.181934449974577</v>
      </c>
    </row>
    <row r="2650" spans="1:14" x14ac:dyDescent="0.25">
      <c r="A2650" s="33" t="s">
        <v>181</v>
      </c>
      <c r="B2650" s="33" t="s">
        <v>1384</v>
      </c>
      <c r="C2650" s="33" t="s">
        <v>1123</v>
      </c>
      <c r="D2650" s="33"/>
      <c r="E2650" s="34" t="s">
        <v>1175</v>
      </c>
      <c r="F2650" s="35"/>
      <c r="G2650" s="35">
        <f>G2651</f>
        <v>476</v>
      </c>
      <c r="H2650" s="35">
        <f t="shared" ref="H2650:M2652" si="1357">H2651</f>
        <v>0</v>
      </c>
      <c r="I2650" s="63">
        <f t="shared" si="1357"/>
        <v>476</v>
      </c>
      <c r="J2650" s="63">
        <f t="shared" si="1357"/>
        <v>0</v>
      </c>
      <c r="K2650" s="35">
        <f t="shared" si="1357"/>
        <v>0</v>
      </c>
      <c r="L2650" s="35">
        <f t="shared" si="1357"/>
        <v>0</v>
      </c>
      <c r="M2650" s="35">
        <f t="shared" si="1357"/>
        <v>476</v>
      </c>
      <c r="N2650" s="78">
        <f t="shared" si="1348"/>
        <v>100</v>
      </c>
    </row>
    <row r="2651" spans="1:14" ht="47.25" x14ac:dyDescent="0.25">
      <c r="A2651" s="33" t="s">
        <v>181</v>
      </c>
      <c r="B2651" s="33" t="s">
        <v>1384</v>
      </c>
      <c r="C2651" s="33" t="s">
        <v>1912</v>
      </c>
      <c r="D2651" s="33"/>
      <c r="E2651" s="56" t="s">
        <v>1913</v>
      </c>
      <c r="F2651" s="35"/>
      <c r="G2651" s="35">
        <f>G2652</f>
        <v>476</v>
      </c>
      <c r="H2651" s="35">
        <f t="shared" si="1357"/>
        <v>0</v>
      </c>
      <c r="I2651" s="63">
        <f t="shared" si="1357"/>
        <v>476</v>
      </c>
      <c r="J2651" s="63">
        <f t="shared" si="1357"/>
        <v>0</v>
      </c>
      <c r="K2651" s="35">
        <f t="shared" si="1357"/>
        <v>0</v>
      </c>
      <c r="L2651" s="35">
        <f t="shared" si="1357"/>
        <v>0</v>
      </c>
      <c r="M2651" s="35">
        <f t="shared" si="1357"/>
        <v>476</v>
      </c>
      <c r="N2651" s="78">
        <f t="shared" si="1348"/>
        <v>100</v>
      </c>
    </row>
    <row r="2652" spans="1:14" ht="78.75" x14ac:dyDescent="0.25">
      <c r="A2652" s="33" t="s">
        <v>181</v>
      </c>
      <c r="B2652" s="33" t="s">
        <v>1384</v>
      </c>
      <c r="C2652" s="33" t="s">
        <v>1912</v>
      </c>
      <c r="D2652" s="33" t="s">
        <v>1118</v>
      </c>
      <c r="E2652" s="34" t="s">
        <v>539</v>
      </c>
      <c r="F2652" s="35"/>
      <c r="G2652" s="35">
        <f>G2653</f>
        <v>476</v>
      </c>
      <c r="H2652" s="35">
        <f t="shared" si="1357"/>
        <v>0</v>
      </c>
      <c r="I2652" s="63">
        <f t="shared" si="1357"/>
        <v>476</v>
      </c>
      <c r="J2652" s="63">
        <f t="shared" si="1357"/>
        <v>0</v>
      </c>
      <c r="K2652" s="35">
        <f t="shared" si="1357"/>
        <v>0</v>
      </c>
      <c r="L2652" s="35">
        <f t="shared" si="1357"/>
        <v>0</v>
      </c>
      <c r="M2652" s="35">
        <f t="shared" si="1357"/>
        <v>476</v>
      </c>
      <c r="N2652" s="78">
        <f t="shared" si="1348"/>
        <v>100</v>
      </c>
    </row>
    <row r="2653" spans="1:14" ht="31.5" x14ac:dyDescent="0.25">
      <c r="A2653" s="33" t="s">
        <v>181</v>
      </c>
      <c r="B2653" s="33" t="s">
        <v>1384</v>
      </c>
      <c r="C2653" s="33" t="s">
        <v>1912</v>
      </c>
      <c r="D2653" s="33" t="s">
        <v>1128</v>
      </c>
      <c r="E2653" s="34" t="s">
        <v>541</v>
      </c>
      <c r="F2653" s="35"/>
      <c r="G2653" s="35">
        <v>476</v>
      </c>
      <c r="H2653" s="35">
        <v>0</v>
      </c>
      <c r="I2653" s="63">
        <f>G2653</f>
        <v>476</v>
      </c>
      <c r="J2653" s="63">
        <f>H2653</f>
        <v>0</v>
      </c>
      <c r="K2653" s="35">
        <v>0</v>
      </c>
      <c r="L2653" s="35">
        <v>0</v>
      </c>
      <c r="M2653" s="35">
        <v>476</v>
      </c>
      <c r="N2653" s="78">
        <f t="shared" si="1348"/>
        <v>100</v>
      </c>
    </row>
    <row r="2654" spans="1:14" ht="47.25" x14ac:dyDescent="0.25">
      <c r="A2654" s="33" t="s">
        <v>181</v>
      </c>
      <c r="B2654" s="33" t="s">
        <v>1384</v>
      </c>
      <c r="C2654" s="33" t="s">
        <v>1139</v>
      </c>
      <c r="D2654" s="33"/>
      <c r="E2654" s="34" t="s">
        <v>1211</v>
      </c>
      <c r="F2654" s="35"/>
      <c r="G2654" s="35">
        <f>G2655</f>
        <v>35.5</v>
      </c>
      <c r="H2654" s="35">
        <f t="shared" ref="H2654:M2657" si="1358">H2655</f>
        <v>0</v>
      </c>
      <c r="I2654" s="63">
        <f t="shared" si="1358"/>
        <v>0</v>
      </c>
      <c r="J2654" s="63">
        <f t="shared" si="1358"/>
        <v>0</v>
      </c>
      <c r="K2654" s="35">
        <f t="shared" si="1358"/>
        <v>0</v>
      </c>
      <c r="L2654" s="35">
        <f t="shared" si="1358"/>
        <v>0</v>
      </c>
      <c r="M2654" s="35">
        <f t="shared" si="1358"/>
        <v>35.5</v>
      </c>
      <c r="N2654" s="78">
        <f t="shared" si="1348"/>
        <v>100</v>
      </c>
    </row>
    <row r="2655" spans="1:14" ht="31.5" x14ac:dyDescent="0.25">
      <c r="A2655" s="33" t="s">
        <v>181</v>
      </c>
      <c r="B2655" s="33" t="s">
        <v>1384</v>
      </c>
      <c r="C2655" s="33" t="s">
        <v>1146</v>
      </c>
      <c r="D2655" s="33"/>
      <c r="E2655" s="34" t="s">
        <v>1212</v>
      </c>
      <c r="F2655" s="35"/>
      <c r="G2655" s="35">
        <f>G2656</f>
        <v>35.5</v>
      </c>
      <c r="H2655" s="35">
        <f t="shared" si="1358"/>
        <v>0</v>
      </c>
      <c r="I2655" s="63">
        <f t="shared" si="1358"/>
        <v>0</v>
      </c>
      <c r="J2655" s="63">
        <f t="shared" si="1358"/>
        <v>0</v>
      </c>
      <c r="K2655" s="35">
        <f t="shared" si="1358"/>
        <v>0</v>
      </c>
      <c r="L2655" s="35">
        <f t="shared" si="1358"/>
        <v>0</v>
      </c>
      <c r="M2655" s="35">
        <f t="shared" si="1358"/>
        <v>35.5</v>
      </c>
      <c r="N2655" s="78">
        <f t="shared" si="1348"/>
        <v>100</v>
      </c>
    </row>
    <row r="2656" spans="1:14" ht="31.5" x14ac:dyDescent="0.25">
      <c r="A2656" s="33" t="s">
        <v>181</v>
      </c>
      <c r="B2656" s="33" t="s">
        <v>1384</v>
      </c>
      <c r="C2656" s="33" t="s">
        <v>1147</v>
      </c>
      <c r="D2656" s="33"/>
      <c r="E2656" s="34" t="s">
        <v>1213</v>
      </c>
      <c r="F2656" s="35"/>
      <c r="G2656" s="35">
        <f>G2657</f>
        <v>35.5</v>
      </c>
      <c r="H2656" s="35">
        <f t="shared" si="1358"/>
        <v>0</v>
      </c>
      <c r="I2656" s="63">
        <f t="shared" si="1358"/>
        <v>0</v>
      </c>
      <c r="J2656" s="63">
        <f t="shared" si="1358"/>
        <v>0</v>
      </c>
      <c r="K2656" s="35">
        <f t="shared" si="1358"/>
        <v>0</v>
      </c>
      <c r="L2656" s="35">
        <f t="shared" si="1358"/>
        <v>0</v>
      </c>
      <c r="M2656" s="35">
        <f t="shared" si="1358"/>
        <v>35.5</v>
      </c>
      <c r="N2656" s="78">
        <f t="shared" si="1348"/>
        <v>100</v>
      </c>
    </row>
    <row r="2657" spans="1:14" x14ac:dyDescent="0.25">
      <c r="A2657" s="33" t="s">
        <v>181</v>
      </c>
      <c r="B2657" s="33" t="s">
        <v>1384</v>
      </c>
      <c r="C2657" s="33" t="s">
        <v>1147</v>
      </c>
      <c r="D2657" s="33" t="s">
        <v>1113</v>
      </c>
      <c r="E2657" s="34" t="s">
        <v>558</v>
      </c>
      <c r="F2657" s="35"/>
      <c r="G2657" s="35">
        <f>G2658</f>
        <v>35.5</v>
      </c>
      <c r="H2657" s="35">
        <f t="shared" si="1358"/>
        <v>0</v>
      </c>
      <c r="I2657" s="63">
        <f t="shared" si="1358"/>
        <v>0</v>
      </c>
      <c r="J2657" s="63">
        <f t="shared" si="1358"/>
        <v>0</v>
      </c>
      <c r="K2657" s="35">
        <f t="shared" si="1358"/>
        <v>0</v>
      </c>
      <c r="L2657" s="35">
        <f t="shared" si="1358"/>
        <v>0</v>
      </c>
      <c r="M2657" s="35">
        <f t="shared" si="1358"/>
        <v>35.5</v>
      </c>
      <c r="N2657" s="78">
        <f t="shared" si="1348"/>
        <v>100</v>
      </c>
    </row>
    <row r="2658" spans="1:14" x14ac:dyDescent="0.25">
      <c r="A2658" s="33" t="s">
        <v>181</v>
      </c>
      <c r="B2658" s="33" t="s">
        <v>1384</v>
      </c>
      <c r="C2658" s="33" t="s">
        <v>1147</v>
      </c>
      <c r="D2658" s="33" t="s">
        <v>1114</v>
      </c>
      <c r="E2658" s="34" t="s">
        <v>560</v>
      </c>
      <c r="F2658" s="35"/>
      <c r="G2658" s="35">
        <v>35.5</v>
      </c>
      <c r="H2658" s="35">
        <v>0</v>
      </c>
      <c r="I2658" s="63">
        <v>0</v>
      </c>
      <c r="J2658" s="63">
        <v>0</v>
      </c>
      <c r="K2658" s="35">
        <v>0</v>
      </c>
      <c r="L2658" s="35">
        <v>0</v>
      </c>
      <c r="M2658" s="35">
        <v>35.5</v>
      </c>
      <c r="N2658" s="78">
        <f t="shared" si="1348"/>
        <v>100</v>
      </c>
    </row>
    <row r="2659" spans="1:14" s="22" customFormat="1" ht="31.5" x14ac:dyDescent="0.25">
      <c r="A2659" s="25" t="s">
        <v>181</v>
      </c>
      <c r="B2659" s="25" t="s">
        <v>5</v>
      </c>
      <c r="C2659" s="25"/>
      <c r="D2659" s="25"/>
      <c r="E2659" s="26" t="s">
        <v>499</v>
      </c>
      <c r="F2659" s="27">
        <f>F2660+F2674</f>
        <v>383.6</v>
      </c>
      <c r="G2659" s="27">
        <f>G2660+G2674</f>
        <v>787.17700000000002</v>
      </c>
      <c r="H2659" s="27">
        <f t="shared" ref="H2659:M2659" si="1359">H2660+H2674</f>
        <v>567.38592000000006</v>
      </c>
      <c r="I2659" s="61">
        <f t="shared" si="1359"/>
        <v>402.02499999999998</v>
      </c>
      <c r="J2659" s="61">
        <f t="shared" si="1359"/>
        <v>301.51875000000001</v>
      </c>
      <c r="K2659" s="27">
        <f t="shared" si="1359"/>
        <v>0</v>
      </c>
      <c r="L2659" s="27">
        <f t="shared" si="1359"/>
        <v>0</v>
      </c>
      <c r="M2659" s="27">
        <f t="shared" si="1359"/>
        <v>784.51499999999999</v>
      </c>
      <c r="N2659" s="78">
        <f t="shared" si="1348"/>
        <v>99.661829550406068</v>
      </c>
    </row>
    <row r="2660" spans="1:14" s="32" customFormat="1" ht="47.25" x14ac:dyDescent="0.25">
      <c r="A2660" s="29" t="s">
        <v>181</v>
      </c>
      <c r="B2660" s="29" t="s">
        <v>1409</v>
      </c>
      <c r="C2660" s="29"/>
      <c r="D2660" s="29"/>
      <c r="E2660" s="30" t="s">
        <v>515</v>
      </c>
      <c r="F2660" s="31">
        <f>F2661+F2667</f>
        <v>284.10000000000002</v>
      </c>
      <c r="G2660" s="31">
        <f>G2661+G2667</f>
        <v>284.10000000000002</v>
      </c>
      <c r="H2660" s="31">
        <f t="shared" ref="H2660:M2660" si="1360">H2661+H2667</f>
        <v>199.04195000000001</v>
      </c>
      <c r="I2660" s="62">
        <f t="shared" si="1360"/>
        <v>0</v>
      </c>
      <c r="J2660" s="62">
        <f t="shared" si="1360"/>
        <v>0</v>
      </c>
      <c r="K2660" s="31">
        <f t="shared" si="1360"/>
        <v>0</v>
      </c>
      <c r="L2660" s="31">
        <f t="shared" si="1360"/>
        <v>0</v>
      </c>
      <c r="M2660" s="31">
        <f t="shared" si="1360"/>
        <v>281.43884000000003</v>
      </c>
      <c r="N2660" s="79">
        <f t="shared" si="1348"/>
        <v>99.063301654347057</v>
      </c>
    </row>
    <row r="2661" spans="1:14" ht="18" customHeight="1" x14ac:dyDescent="0.25">
      <c r="A2661" s="33" t="s">
        <v>181</v>
      </c>
      <c r="B2661" s="33" t="s">
        <v>1409</v>
      </c>
      <c r="C2661" s="33" t="s">
        <v>59</v>
      </c>
      <c r="D2661" s="33"/>
      <c r="E2661" s="34" t="s">
        <v>579</v>
      </c>
      <c r="F2661" s="35">
        <f t="shared" ref="F2661:M2665" si="1361">F2662</f>
        <v>11.5</v>
      </c>
      <c r="G2661" s="35">
        <f t="shared" si="1361"/>
        <v>11.5</v>
      </c>
      <c r="H2661" s="35">
        <f t="shared" si="1361"/>
        <v>11.5</v>
      </c>
      <c r="I2661" s="63">
        <f t="shared" si="1361"/>
        <v>0</v>
      </c>
      <c r="J2661" s="63">
        <f t="shared" si="1361"/>
        <v>0</v>
      </c>
      <c r="K2661" s="35">
        <f t="shared" si="1361"/>
        <v>0</v>
      </c>
      <c r="L2661" s="35">
        <f t="shared" si="1361"/>
        <v>0</v>
      </c>
      <c r="M2661" s="35">
        <f t="shared" si="1361"/>
        <v>11.5</v>
      </c>
      <c r="N2661" s="78">
        <f t="shared" si="1348"/>
        <v>100</v>
      </c>
    </row>
    <row r="2662" spans="1:14" ht="63" x14ac:dyDescent="0.25">
      <c r="A2662" s="33" t="s">
        <v>181</v>
      </c>
      <c r="B2662" s="33" t="s">
        <v>1409</v>
      </c>
      <c r="C2662" s="33" t="s">
        <v>127</v>
      </c>
      <c r="D2662" s="33"/>
      <c r="E2662" s="34" t="s">
        <v>587</v>
      </c>
      <c r="F2662" s="35">
        <f t="shared" si="1361"/>
        <v>11.5</v>
      </c>
      <c r="G2662" s="35">
        <f t="shared" si="1361"/>
        <v>11.5</v>
      </c>
      <c r="H2662" s="35">
        <f t="shared" si="1361"/>
        <v>11.5</v>
      </c>
      <c r="I2662" s="63">
        <f t="shared" si="1361"/>
        <v>0</v>
      </c>
      <c r="J2662" s="63">
        <f t="shared" si="1361"/>
        <v>0</v>
      </c>
      <c r="K2662" s="35">
        <f t="shared" si="1361"/>
        <v>0</v>
      </c>
      <c r="L2662" s="35">
        <f t="shared" si="1361"/>
        <v>0</v>
      </c>
      <c r="M2662" s="35">
        <f t="shared" si="1361"/>
        <v>11.5</v>
      </c>
      <c r="N2662" s="78">
        <f t="shared" si="1348"/>
        <v>100</v>
      </c>
    </row>
    <row r="2663" spans="1:14" ht="47.25" x14ac:dyDescent="0.25">
      <c r="A2663" s="33" t="s">
        <v>181</v>
      </c>
      <c r="B2663" s="33" t="s">
        <v>1409</v>
      </c>
      <c r="C2663" s="33" t="s">
        <v>128</v>
      </c>
      <c r="D2663" s="33"/>
      <c r="E2663" s="34" t="s">
        <v>596</v>
      </c>
      <c r="F2663" s="35">
        <f t="shared" si="1361"/>
        <v>11.5</v>
      </c>
      <c r="G2663" s="35">
        <f t="shared" si="1361"/>
        <v>11.5</v>
      </c>
      <c r="H2663" s="35">
        <f t="shared" si="1361"/>
        <v>11.5</v>
      </c>
      <c r="I2663" s="63">
        <f t="shared" si="1361"/>
        <v>0</v>
      </c>
      <c r="J2663" s="63">
        <f t="shared" si="1361"/>
        <v>0</v>
      </c>
      <c r="K2663" s="35">
        <f t="shared" si="1361"/>
        <v>0</v>
      </c>
      <c r="L2663" s="35">
        <f t="shared" si="1361"/>
        <v>0</v>
      </c>
      <c r="M2663" s="35">
        <f t="shared" si="1361"/>
        <v>11.5</v>
      </c>
      <c r="N2663" s="78">
        <f t="shared" si="1348"/>
        <v>100</v>
      </c>
    </row>
    <row r="2664" spans="1:14" ht="31.5" x14ac:dyDescent="0.25">
      <c r="A2664" s="33" t="s">
        <v>181</v>
      </c>
      <c r="B2664" s="33" t="s">
        <v>1409</v>
      </c>
      <c r="C2664" s="33" t="s">
        <v>126</v>
      </c>
      <c r="D2664" s="33"/>
      <c r="E2664" s="34" t="s">
        <v>597</v>
      </c>
      <c r="F2664" s="35">
        <f t="shared" si="1361"/>
        <v>11.5</v>
      </c>
      <c r="G2664" s="35">
        <f t="shared" si="1361"/>
        <v>11.5</v>
      </c>
      <c r="H2664" s="35">
        <f t="shared" si="1361"/>
        <v>11.5</v>
      </c>
      <c r="I2664" s="63">
        <f t="shared" si="1361"/>
        <v>0</v>
      </c>
      <c r="J2664" s="63">
        <f t="shared" si="1361"/>
        <v>0</v>
      </c>
      <c r="K2664" s="35">
        <f t="shared" si="1361"/>
        <v>0</v>
      </c>
      <c r="L2664" s="35">
        <f t="shared" si="1361"/>
        <v>0</v>
      </c>
      <c r="M2664" s="35">
        <f t="shared" si="1361"/>
        <v>11.5</v>
      </c>
      <c r="N2664" s="78">
        <f t="shared" si="1348"/>
        <v>100</v>
      </c>
    </row>
    <row r="2665" spans="1:14" ht="31.5" x14ac:dyDescent="0.25">
      <c r="A2665" s="33" t="s">
        <v>181</v>
      </c>
      <c r="B2665" s="33" t="s">
        <v>1409</v>
      </c>
      <c r="C2665" s="33" t="s">
        <v>126</v>
      </c>
      <c r="D2665" s="33" t="s">
        <v>1111</v>
      </c>
      <c r="E2665" s="34" t="s">
        <v>542</v>
      </c>
      <c r="F2665" s="35">
        <f t="shared" si="1361"/>
        <v>11.5</v>
      </c>
      <c r="G2665" s="35">
        <f t="shared" si="1361"/>
        <v>11.5</v>
      </c>
      <c r="H2665" s="35">
        <f t="shared" si="1361"/>
        <v>11.5</v>
      </c>
      <c r="I2665" s="63">
        <f t="shared" si="1361"/>
        <v>0</v>
      </c>
      <c r="J2665" s="63">
        <f t="shared" si="1361"/>
        <v>0</v>
      </c>
      <c r="K2665" s="35">
        <f t="shared" si="1361"/>
        <v>0</v>
      </c>
      <c r="L2665" s="35">
        <f t="shared" si="1361"/>
        <v>0</v>
      </c>
      <c r="M2665" s="35">
        <f t="shared" si="1361"/>
        <v>11.5</v>
      </c>
      <c r="N2665" s="78">
        <f t="shared" si="1348"/>
        <v>100</v>
      </c>
    </row>
    <row r="2666" spans="1:14" ht="31.5" x14ac:dyDescent="0.25">
      <c r="A2666" s="33" t="s">
        <v>181</v>
      </c>
      <c r="B2666" s="33" t="s">
        <v>1409</v>
      </c>
      <c r="C2666" s="33" t="s">
        <v>126</v>
      </c>
      <c r="D2666" s="33" t="s">
        <v>1112</v>
      </c>
      <c r="E2666" s="34" t="s">
        <v>543</v>
      </c>
      <c r="F2666" s="35">
        <v>11.5</v>
      </c>
      <c r="G2666" s="35">
        <v>11.5</v>
      </c>
      <c r="H2666" s="35">
        <v>11.5</v>
      </c>
      <c r="I2666" s="63">
        <v>0</v>
      </c>
      <c r="J2666" s="63">
        <v>0</v>
      </c>
      <c r="K2666" s="35">
        <v>0</v>
      </c>
      <c r="L2666" s="35">
        <v>0</v>
      </c>
      <c r="M2666" s="35">
        <v>11.5</v>
      </c>
      <c r="N2666" s="78">
        <f t="shared" si="1348"/>
        <v>100</v>
      </c>
    </row>
    <row r="2667" spans="1:14" ht="31.5" x14ac:dyDescent="0.25">
      <c r="A2667" s="33" t="s">
        <v>181</v>
      </c>
      <c r="B2667" s="33" t="s">
        <v>1409</v>
      </c>
      <c r="C2667" s="33" t="s">
        <v>1122</v>
      </c>
      <c r="D2667" s="33"/>
      <c r="E2667" s="34" t="s">
        <v>1885</v>
      </c>
      <c r="F2667" s="35">
        <f t="shared" ref="F2667:M2670" si="1362">F2668</f>
        <v>272.60000000000002</v>
      </c>
      <c r="G2667" s="35">
        <f t="shared" si="1362"/>
        <v>272.60000000000002</v>
      </c>
      <c r="H2667" s="35">
        <f t="shared" si="1362"/>
        <v>187.54195000000001</v>
      </c>
      <c r="I2667" s="63">
        <f t="shared" si="1362"/>
        <v>0</v>
      </c>
      <c r="J2667" s="63">
        <f t="shared" si="1362"/>
        <v>0</v>
      </c>
      <c r="K2667" s="35">
        <f t="shared" si="1362"/>
        <v>0</v>
      </c>
      <c r="L2667" s="35">
        <f t="shared" si="1362"/>
        <v>0</v>
      </c>
      <c r="M2667" s="35">
        <f t="shared" si="1362"/>
        <v>269.93884000000003</v>
      </c>
      <c r="N2667" s="78">
        <f t="shared" si="1348"/>
        <v>99.02378576669112</v>
      </c>
    </row>
    <row r="2668" spans="1:14" x14ac:dyDescent="0.25">
      <c r="A2668" s="33" t="s">
        <v>181</v>
      </c>
      <c r="B2668" s="33" t="s">
        <v>1409</v>
      </c>
      <c r="C2668" s="33" t="s">
        <v>1123</v>
      </c>
      <c r="D2668" s="33"/>
      <c r="E2668" s="34" t="s">
        <v>1175</v>
      </c>
      <c r="F2668" s="35">
        <f t="shared" si="1362"/>
        <v>272.60000000000002</v>
      </c>
      <c r="G2668" s="35">
        <f t="shared" si="1362"/>
        <v>272.60000000000002</v>
      </c>
      <c r="H2668" s="35">
        <f t="shared" si="1362"/>
        <v>187.54195000000001</v>
      </c>
      <c r="I2668" s="63">
        <f t="shared" si="1362"/>
        <v>0</v>
      </c>
      <c r="J2668" s="63">
        <f t="shared" si="1362"/>
        <v>0</v>
      </c>
      <c r="K2668" s="35">
        <f t="shared" si="1362"/>
        <v>0</v>
      </c>
      <c r="L2668" s="35">
        <f t="shared" si="1362"/>
        <v>0</v>
      </c>
      <c r="M2668" s="35">
        <f t="shared" si="1362"/>
        <v>269.93884000000003</v>
      </c>
      <c r="N2668" s="78">
        <f t="shared" si="1348"/>
        <v>99.02378576669112</v>
      </c>
    </row>
    <row r="2669" spans="1:14" ht="47.25" x14ac:dyDescent="0.25">
      <c r="A2669" s="33" t="s">
        <v>181</v>
      </c>
      <c r="B2669" s="33" t="s">
        <v>1409</v>
      </c>
      <c r="C2669" s="33" t="s">
        <v>180</v>
      </c>
      <c r="D2669" s="33"/>
      <c r="E2669" s="34" t="s">
        <v>1184</v>
      </c>
      <c r="F2669" s="35">
        <f>F2670+F2672</f>
        <v>272.60000000000002</v>
      </c>
      <c r="G2669" s="35">
        <f>G2670+G2672</f>
        <v>272.60000000000002</v>
      </c>
      <c r="H2669" s="35">
        <f t="shared" ref="H2669:M2669" si="1363">H2670+H2672</f>
        <v>187.54195000000001</v>
      </c>
      <c r="I2669" s="63">
        <f t="shared" si="1363"/>
        <v>0</v>
      </c>
      <c r="J2669" s="63">
        <f t="shared" si="1363"/>
        <v>0</v>
      </c>
      <c r="K2669" s="35">
        <f t="shared" si="1363"/>
        <v>0</v>
      </c>
      <c r="L2669" s="35">
        <f t="shared" si="1363"/>
        <v>0</v>
      </c>
      <c r="M2669" s="35">
        <f t="shared" si="1363"/>
        <v>269.93884000000003</v>
      </c>
      <c r="N2669" s="78">
        <f t="shared" si="1348"/>
        <v>99.02378576669112</v>
      </c>
    </row>
    <row r="2670" spans="1:14" ht="31.5" x14ac:dyDescent="0.25">
      <c r="A2670" s="33" t="s">
        <v>181</v>
      </c>
      <c r="B2670" s="33" t="s">
        <v>1409</v>
      </c>
      <c r="C2670" s="33" t="s">
        <v>180</v>
      </c>
      <c r="D2670" s="33" t="s">
        <v>1111</v>
      </c>
      <c r="E2670" s="34" t="s">
        <v>542</v>
      </c>
      <c r="F2670" s="35">
        <f t="shared" si="1362"/>
        <v>270.10000000000002</v>
      </c>
      <c r="G2670" s="35">
        <f t="shared" si="1362"/>
        <v>270.10000000000002</v>
      </c>
      <c r="H2670" s="35">
        <f t="shared" si="1362"/>
        <v>185.66695000000001</v>
      </c>
      <c r="I2670" s="63">
        <f t="shared" si="1362"/>
        <v>0</v>
      </c>
      <c r="J2670" s="63">
        <f t="shared" si="1362"/>
        <v>0</v>
      </c>
      <c r="K2670" s="35">
        <f t="shared" si="1362"/>
        <v>0</v>
      </c>
      <c r="L2670" s="35">
        <f t="shared" si="1362"/>
        <v>0</v>
      </c>
      <c r="M2670" s="35">
        <f t="shared" si="1362"/>
        <v>269.36984000000001</v>
      </c>
      <c r="N2670" s="78">
        <f t="shared" si="1348"/>
        <v>99.729670492410222</v>
      </c>
    </row>
    <row r="2671" spans="1:14" ht="31.5" x14ac:dyDescent="0.25">
      <c r="A2671" s="33" t="s">
        <v>181</v>
      </c>
      <c r="B2671" s="33" t="s">
        <v>1409</v>
      </c>
      <c r="C2671" s="33" t="s">
        <v>180</v>
      </c>
      <c r="D2671" s="33" t="s">
        <v>1112</v>
      </c>
      <c r="E2671" s="34" t="s">
        <v>543</v>
      </c>
      <c r="F2671" s="35">
        <v>270.10000000000002</v>
      </c>
      <c r="G2671" s="35">
        <v>270.10000000000002</v>
      </c>
      <c r="H2671" s="35">
        <v>185.66695000000001</v>
      </c>
      <c r="I2671" s="63">
        <v>0</v>
      </c>
      <c r="J2671" s="63">
        <v>0</v>
      </c>
      <c r="K2671" s="35">
        <v>0</v>
      </c>
      <c r="L2671" s="35">
        <v>0</v>
      </c>
      <c r="M2671" s="35">
        <v>269.36984000000001</v>
      </c>
      <c r="N2671" s="78">
        <f t="shared" si="1348"/>
        <v>99.729670492410222</v>
      </c>
    </row>
    <row r="2672" spans="1:14" x14ac:dyDescent="0.25">
      <c r="A2672" s="33" t="s">
        <v>181</v>
      </c>
      <c r="B2672" s="33" t="s">
        <v>1409</v>
      </c>
      <c r="C2672" s="33" t="s">
        <v>180</v>
      </c>
      <c r="D2672" s="33" t="s">
        <v>1113</v>
      </c>
      <c r="E2672" s="34" t="s">
        <v>558</v>
      </c>
      <c r="F2672" s="35">
        <f t="shared" ref="F2672:M2672" si="1364">F2673</f>
        <v>2.5</v>
      </c>
      <c r="G2672" s="35">
        <f t="shared" si="1364"/>
        <v>2.5</v>
      </c>
      <c r="H2672" s="35">
        <f t="shared" si="1364"/>
        <v>1.875</v>
      </c>
      <c r="I2672" s="63">
        <f t="shared" si="1364"/>
        <v>0</v>
      </c>
      <c r="J2672" s="63">
        <f t="shared" si="1364"/>
        <v>0</v>
      </c>
      <c r="K2672" s="35">
        <f t="shared" si="1364"/>
        <v>0</v>
      </c>
      <c r="L2672" s="35">
        <f t="shared" si="1364"/>
        <v>0</v>
      </c>
      <c r="M2672" s="35">
        <f t="shared" si="1364"/>
        <v>0.56899999999999995</v>
      </c>
      <c r="N2672" s="78">
        <f t="shared" si="1348"/>
        <v>22.759999999999998</v>
      </c>
    </row>
    <row r="2673" spans="1:14" x14ac:dyDescent="0.25">
      <c r="A2673" s="33" t="s">
        <v>181</v>
      </c>
      <c r="B2673" s="33" t="s">
        <v>1409</v>
      </c>
      <c r="C2673" s="33" t="s">
        <v>180</v>
      </c>
      <c r="D2673" s="33" t="s">
        <v>1120</v>
      </c>
      <c r="E2673" s="34" t="s">
        <v>561</v>
      </c>
      <c r="F2673" s="35">
        <v>2.5</v>
      </c>
      <c r="G2673" s="35">
        <v>2.5</v>
      </c>
      <c r="H2673" s="35">
        <v>1.875</v>
      </c>
      <c r="I2673" s="63">
        <v>0</v>
      </c>
      <c r="J2673" s="63">
        <v>0</v>
      </c>
      <c r="K2673" s="35">
        <v>0</v>
      </c>
      <c r="L2673" s="35">
        <v>0</v>
      </c>
      <c r="M2673" s="35">
        <v>0.56899999999999995</v>
      </c>
      <c r="N2673" s="78">
        <f t="shared" si="1348"/>
        <v>22.759999999999998</v>
      </c>
    </row>
    <row r="2674" spans="1:14" s="32" customFormat="1" ht="31.5" x14ac:dyDescent="0.25">
      <c r="A2674" s="29" t="s">
        <v>181</v>
      </c>
      <c r="B2674" s="29" t="s">
        <v>1410</v>
      </c>
      <c r="C2674" s="29"/>
      <c r="D2674" s="29"/>
      <c r="E2674" s="30" t="s">
        <v>517</v>
      </c>
      <c r="F2674" s="31">
        <f>F2675+F2681</f>
        <v>99.5</v>
      </c>
      <c r="G2674" s="31">
        <f>G2675+G2681</f>
        <v>503.077</v>
      </c>
      <c r="H2674" s="31">
        <f t="shared" ref="H2674:M2674" si="1365">H2675+H2681</f>
        <v>368.34397000000001</v>
      </c>
      <c r="I2674" s="62">
        <f t="shared" si="1365"/>
        <v>402.02499999999998</v>
      </c>
      <c r="J2674" s="62">
        <f t="shared" si="1365"/>
        <v>301.51875000000001</v>
      </c>
      <c r="K2674" s="31">
        <f t="shared" si="1365"/>
        <v>0</v>
      </c>
      <c r="L2674" s="31">
        <f t="shared" si="1365"/>
        <v>0</v>
      </c>
      <c r="M2674" s="31">
        <f t="shared" si="1365"/>
        <v>503.07615999999996</v>
      </c>
      <c r="N2674" s="79">
        <f t="shared" si="1348"/>
        <v>99.999833027548462</v>
      </c>
    </row>
    <row r="2675" spans="1:14" x14ac:dyDescent="0.25">
      <c r="A2675" s="33" t="s">
        <v>181</v>
      </c>
      <c r="B2675" s="33" t="s">
        <v>1410</v>
      </c>
      <c r="C2675" s="33" t="s">
        <v>59</v>
      </c>
      <c r="D2675" s="33"/>
      <c r="E2675" s="34" t="s">
        <v>579</v>
      </c>
      <c r="F2675" s="35">
        <f t="shared" ref="F2675:M2679" si="1366">F2676</f>
        <v>99.5</v>
      </c>
      <c r="G2675" s="35">
        <f t="shared" si="1366"/>
        <v>101.05200000000001</v>
      </c>
      <c r="H2675" s="35">
        <f t="shared" si="1366"/>
        <v>66.825220000000002</v>
      </c>
      <c r="I2675" s="63">
        <f t="shared" si="1366"/>
        <v>0</v>
      </c>
      <c r="J2675" s="63">
        <f t="shared" si="1366"/>
        <v>0</v>
      </c>
      <c r="K2675" s="35">
        <f t="shared" si="1366"/>
        <v>0</v>
      </c>
      <c r="L2675" s="35">
        <f t="shared" si="1366"/>
        <v>0</v>
      </c>
      <c r="M2675" s="35">
        <f t="shared" si="1366"/>
        <v>101.05116</v>
      </c>
      <c r="N2675" s="78">
        <f t="shared" si="1348"/>
        <v>99.999168744804649</v>
      </c>
    </row>
    <row r="2676" spans="1:14" ht="31.5" x14ac:dyDescent="0.25">
      <c r="A2676" s="33" t="s">
        <v>181</v>
      </c>
      <c r="B2676" s="33" t="s">
        <v>1410</v>
      </c>
      <c r="C2676" s="33" t="s">
        <v>130</v>
      </c>
      <c r="D2676" s="33"/>
      <c r="E2676" s="34" t="s">
        <v>598</v>
      </c>
      <c r="F2676" s="35">
        <f t="shared" si="1366"/>
        <v>99.5</v>
      </c>
      <c r="G2676" s="35">
        <f t="shared" si="1366"/>
        <v>101.05200000000001</v>
      </c>
      <c r="H2676" s="35">
        <f t="shared" si="1366"/>
        <v>66.825220000000002</v>
      </c>
      <c r="I2676" s="63">
        <f t="shared" si="1366"/>
        <v>0</v>
      </c>
      <c r="J2676" s="63">
        <f t="shared" si="1366"/>
        <v>0</v>
      </c>
      <c r="K2676" s="35">
        <f t="shared" si="1366"/>
        <v>0</v>
      </c>
      <c r="L2676" s="35">
        <f t="shared" si="1366"/>
        <v>0</v>
      </c>
      <c r="M2676" s="35">
        <f t="shared" si="1366"/>
        <v>101.05116</v>
      </c>
      <c r="N2676" s="78">
        <f t="shared" si="1348"/>
        <v>99.999168744804649</v>
      </c>
    </row>
    <row r="2677" spans="1:14" ht="31.5" x14ac:dyDescent="0.25">
      <c r="A2677" s="33" t="s">
        <v>181</v>
      </c>
      <c r="B2677" s="33" t="s">
        <v>1410</v>
      </c>
      <c r="C2677" s="33" t="s">
        <v>131</v>
      </c>
      <c r="D2677" s="33"/>
      <c r="E2677" s="34" t="s">
        <v>599</v>
      </c>
      <c r="F2677" s="35">
        <f t="shared" si="1366"/>
        <v>99.5</v>
      </c>
      <c r="G2677" s="35">
        <f t="shared" si="1366"/>
        <v>101.05200000000001</v>
      </c>
      <c r="H2677" s="35">
        <f t="shared" si="1366"/>
        <v>66.825220000000002</v>
      </c>
      <c r="I2677" s="63">
        <f t="shared" si="1366"/>
        <v>0</v>
      </c>
      <c r="J2677" s="63">
        <f t="shared" si="1366"/>
        <v>0</v>
      </c>
      <c r="K2677" s="35">
        <f t="shared" si="1366"/>
        <v>0</v>
      </c>
      <c r="L2677" s="35">
        <f t="shared" si="1366"/>
        <v>0</v>
      </c>
      <c r="M2677" s="35">
        <f t="shared" si="1366"/>
        <v>101.05116</v>
      </c>
      <c r="N2677" s="78">
        <f t="shared" si="1348"/>
        <v>99.999168744804649</v>
      </c>
    </row>
    <row r="2678" spans="1:14" ht="31.5" x14ac:dyDescent="0.25">
      <c r="A2678" s="33" t="s">
        <v>181</v>
      </c>
      <c r="B2678" s="33" t="s">
        <v>1410</v>
      </c>
      <c r="C2678" s="33" t="s">
        <v>129</v>
      </c>
      <c r="D2678" s="33"/>
      <c r="E2678" s="34" t="s">
        <v>601</v>
      </c>
      <c r="F2678" s="35">
        <f t="shared" si="1366"/>
        <v>99.5</v>
      </c>
      <c r="G2678" s="35">
        <f t="shared" si="1366"/>
        <v>101.05200000000001</v>
      </c>
      <c r="H2678" s="35">
        <f t="shared" si="1366"/>
        <v>66.825220000000002</v>
      </c>
      <c r="I2678" s="63">
        <f t="shared" si="1366"/>
        <v>0</v>
      </c>
      <c r="J2678" s="63">
        <f t="shared" si="1366"/>
        <v>0</v>
      </c>
      <c r="K2678" s="35">
        <f t="shared" si="1366"/>
        <v>0</v>
      </c>
      <c r="L2678" s="35">
        <f t="shared" si="1366"/>
        <v>0</v>
      </c>
      <c r="M2678" s="35">
        <f t="shared" si="1366"/>
        <v>101.05116</v>
      </c>
      <c r="N2678" s="78">
        <f t="shared" si="1348"/>
        <v>99.999168744804649</v>
      </c>
    </row>
    <row r="2679" spans="1:14" ht="31.5" x14ac:dyDescent="0.25">
      <c r="A2679" s="33" t="s">
        <v>181</v>
      </c>
      <c r="B2679" s="33" t="s">
        <v>1410</v>
      </c>
      <c r="C2679" s="33" t="s">
        <v>129</v>
      </c>
      <c r="D2679" s="33" t="s">
        <v>1111</v>
      </c>
      <c r="E2679" s="34" t="s">
        <v>542</v>
      </c>
      <c r="F2679" s="35">
        <f t="shared" ref="F2679:M2679" si="1367">F2680</f>
        <v>99.5</v>
      </c>
      <c r="G2679" s="35">
        <f t="shared" si="1366"/>
        <v>101.05200000000001</v>
      </c>
      <c r="H2679" s="35">
        <f t="shared" si="1367"/>
        <v>66.825220000000002</v>
      </c>
      <c r="I2679" s="63">
        <f t="shared" si="1367"/>
        <v>0</v>
      </c>
      <c r="J2679" s="63">
        <f t="shared" si="1367"/>
        <v>0</v>
      </c>
      <c r="K2679" s="35">
        <f t="shared" si="1367"/>
        <v>0</v>
      </c>
      <c r="L2679" s="35">
        <f t="shared" si="1367"/>
        <v>0</v>
      </c>
      <c r="M2679" s="35">
        <f t="shared" si="1367"/>
        <v>101.05116</v>
      </c>
      <c r="N2679" s="78">
        <f t="shared" si="1348"/>
        <v>99.999168744804649</v>
      </c>
    </row>
    <row r="2680" spans="1:14" ht="31.5" x14ac:dyDescent="0.25">
      <c r="A2680" s="33" t="s">
        <v>181</v>
      </c>
      <c r="B2680" s="33" t="s">
        <v>1410</v>
      </c>
      <c r="C2680" s="33" t="s">
        <v>129</v>
      </c>
      <c r="D2680" s="33" t="s">
        <v>1112</v>
      </c>
      <c r="E2680" s="34" t="s">
        <v>543</v>
      </c>
      <c r="F2680" s="35">
        <v>99.5</v>
      </c>
      <c r="G2680" s="35">
        <v>101.05200000000001</v>
      </c>
      <c r="H2680" s="35">
        <v>66.825220000000002</v>
      </c>
      <c r="I2680" s="63">
        <v>0</v>
      </c>
      <c r="J2680" s="63">
        <v>0</v>
      </c>
      <c r="K2680" s="35">
        <v>0</v>
      </c>
      <c r="L2680" s="35">
        <v>0</v>
      </c>
      <c r="M2680" s="35">
        <v>101.05116</v>
      </c>
      <c r="N2680" s="78">
        <f t="shared" si="1348"/>
        <v>99.999168744804649</v>
      </c>
    </row>
    <row r="2681" spans="1:14" ht="31.5" x14ac:dyDescent="0.25">
      <c r="A2681" s="33" t="s">
        <v>181</v>
      </c>
      <c r="B2681" s="33" t="s">
        <v>1410</v>
      </c>
      <c r="C2681" s="33" t="s">
        <v>1122</v>
      </c>
      <c r="D2681" s="33"/>
      <c r="E2681" s="34" t="s">
        <v>1885</v>
      </c>
      <c r="F2681" s="35">
        <f>F2682</f>
        <v>0</v>
      </c>
      <c r="G2681" s="35">
        <f t="shared" ref="G2681" si="1368">G2682</f>
        <v>402.02499999999998</v>
      </c>
      <c r="H2681" s="35">
        <f t="shared" ref="H2681:M2681" si="1369">H2682</f>
        <v>301.51875000000001</v>
      </c>
      <c r="I2681" s="63">
        <f t="shared" si="1369"/>
        <v>402.02499999999998</v>
      </c>
      <c r="J2681" s="63">
        <f t="shared" si="1369"/>
        <v>301.51875000000001</v>
      </c>
      <c r="K2681" s="35">
        <f t="shared" si="1369"/>
        <v>0</v>
      </c>
      <c r="L2681" s="35">
        <f t="shared" si="1369"/>
        <v>0</v>
      </c>
      <c r="M2681" s="35">
        <f t="shared" si="1369"/>
        <v>402.02499999999998</v>
      </c>
      <c r="N2681" s="78">
        <f t="shared" si="1348"/>
        <v>100</v>
      </c>
    </row>
    <row r="2682" spans="1:14" x14ac:dyDescent="0.25">
      <c r="A2682" s="33" t="s">
        <v>181</v>
      </c>
      <c r="B2682" s="33" t="s">
        <v>1410</v>
      </c>
      <c r="C2682" s="33" t="s">
        <v>1123</v>
      </c>
      <c r="D2682" s="33"/>
      <c r="E2682" s="34" t="s">
        <v>1175</v>
      </c>
      <c r="F2682" s="35">
        <f>F2683+F2686</f>
        <v>0</v>
      </c>
      <c r="G2682" s="35">
        <f>G2683+G2686</f>
        <v>402.02499999999998</v>
      </c>
      <c r="H2682" s="35">
        <f t="shared" ref="H2682:M2682" si="1370">H2683+H2686</f>
        <v>301.51875000000001</v>
      </c>
      <c r="I2682" s="63">
        <f t="shared" si="1370"/>
        <v>402.02499999999998</v>
      </c>
      <c r="J2682" s="63">
        <f t="shared" si="1370"/>
        <v>301.51875000000001</v>
      </c>
      <c r="K2682" s="35">
        <f t="shared" si="1370"/>
        <v>0</v>
      </c>
      <c r="L2682" s="35">
        <f t="shared" si="1370"/>
        <v>0</v>
      </c>
      <c r="M2682" s="35">
        <f t="shared" si="1370"/>
        <v>402.02499999999998</v>
      </c>
      <c r="N2682" s="78">
        <f t="shared" si="1348"/>
        <v>100</v>
      </c>
    </row>
    <row r="2683" spans="1:14" ht="31.5" x14ac:dyDescent="0.25">
      <c r="A2683" s="33" t="s">
        <v>181</v>
      </c>
      <c r="B2683" s="33" t="s">
        <v>1410</v>
      </c>
      <c r="C2683" s="33" t="s">
        <v>250</v>
      </c>
      <c r="D2683" s="33"/>
      <c r="E2683" s="34" t="s">
        <v>1190</v>
      </c>
      <c r="F2683" s="35">
        <f>F2684</f>
        <v>0</v>
      </c>
      <c r="G2683" s="35">
        <f t="shared" ref="G2683:G2684" si="1371">G2684</f>
        <v>115.462</v>
      </c>
      <c r="H2683" s="35">
        <f t="shared" ref="H2683:M2684" si="1372">H2684</f>
        <v>86.596500000000006</v>
      </c>
      <c r="I2683" s="63">
        <f t="shared" si="1372"/>
        <v>115.462</v>
      </c>
      <c r="J2683" s="63">
        <f t="shared" si="1372"/>
        <v>86.596500000000006</v>
      </c>
      <c r="K2683" s="35">
        <f t="shared" si="1372"/>
        <v>0</v>
      </c>
      <c r="L2683" s="35">
        <f t="shared" si="1372"/>
        <v>0</v>
      </c>
      <c r="M2683" s="35">
        <f t="shared" si="1372"/>
        <v>115.462</v>
      </c>
      <c r="N2683" s="78">
        <f t="shared" si="1348"/>
        <v>100</v>
      </c>
    </row>
    <row r="2684" spans="1:14" ht="31.5" x14ac:dyDescent="0.25">
      <c r="A2684" s="33" t="s">
        <v>181</v>
      </c>
      <c r="B2684" s="33" t="s">
        <v>1410</v>
      </c>
      <c r="C2684" s="33" t="s">
        <v>250</v>
      </c>
      <c r="D2684" s="33" t="s">
        <v>1111</v>
      </c>
      <c r="E2684" s="34" t="s">
        <v>542</v>
      </c>
      <c r="F2684" s="35">
        <f>F2685</f>
        <v>0</v>
      </c>
      <c r="G2684" s="35">
        <f t="shared" si="1371"/>
        <v>115.462</v>
      </c>
      <c r="H2684" s="35">
        <f t="shared" si="1372"/>
        <v>86.596500000000006</v>
      </c>
      <c r="I2684" s="63">
        <f t="shared" si="1372"/>
        <v>115.462</v>
      </c>
      <c r="J2684" s="63">
        <f t="shared" si="1372"/>
        <v>86.596500000000006</v>
      </c>
      <c r="K2684" s="35">
        <f t="shared" si="1372"/>
        <v>0</v>
      </c>
      <c r="L2684" s="35">
        <f t="shared" si="1372"/>
        <v>0</v>
      </c>
      <c r="M2684" s="35">
        <f t="shared" si="1372"/>
        <v>115.462</v>
      </c>
      <c r="N2684" s="78">
        <f t="shared" si="1348"/>
        <v>100</v>
      </c>
    </row>
    <row r="2685" spans="1:14" ht="31.5" x14ac:dyDescent="0.25">
      <c r="A2685" s="33" t="s">
        <v>181</v>
      </c>
      <c r="B2685" s="33" t="s">
        <v>1410</v>
      </c>
      <c r="C2685" s="33" t="s">
        <v>250</v>
      </c>
      <c r="D2685" s="33" t="s">
        <v>1112</v>
      </c>
      <c r="E2685" s="34" t="s">
        <v>543</v>
      </c>
      <c r="F2685" s="35">
        <v>0</v>
      </c>
      <c r="G2685" s="35">
        <v>115.462</v>
      </c>
      <c r="H2685" s="35">
        <v>86.596500000000006</v>
      </c>
      <c r="I2685" s="63">
        <f>G2685</f>
        <v>115.462</v>
      </c>
      <c r="J2685" s="63">
        <f>H2685</f>
        <v>86.596500000000006</v>
      </c>
      <c r="K2685" s="35">
        <v>0</v>
      </c>
      <c r="L2685" s="35">
        <v>0</v>
      </c>
      <c r="M2685" s="35">
        <v>115.462</v>
      </c>
      <c r="N2685" s="78">
        <f t="shared" si="1348"/>
        <v>100</v>
      </c>
    </row>
    <row r="2686" spans="1:14" ht="47.25" x14ac:dyDescent="0.25">
      <c r="A2686" s="33" t="s">
        <v>181</v>
      </c>
      <c r="B2686" s="33" t="s">
        <v>1410</v>
      </c>
      <c r="C2686" s="33" t="s">
        <v>251</v>
      </c>
      <c r="D2686" s="33"/>
      <c r="E2686" s="34" t="s">
        <v>1191</v>
      </c>
      <c r="F2686" s="35">
        <f>F2687+F2689</f>
        <v>0</v>
      </c>
      <c r="G2686" s="35">
        <f>G2687+G2689</f>
        <v>286.56299999999999</v>
      </c>
      <c r="H2686" s="35">
        <f t="shared" ref="H2686:M2686" si="1373">H2687+H2689</f>
        <v>214.92225000000002</v>
      </c>
      <c r="I2686" s="63">
        <f t="shared" si="1373"/>
        <v>286.56299999999999</v>
      </c>
      <c r="J2686" s="63">
        <f t="shared" si="1373"/>
        <v>214.92225000000002</v>
      </c>
      <c r="K2686" s="35">
        <f t="shared" si="1373"/>
        <v>0</v>
      </c>
      <c r="L2686" s="35">
        <f t="shared" si="1373"/>
        <v>0</v>
      </c>
      <c r="M2686" s="35">
        <f t="shared" si="1373"/>
        <v>286.56299999999999</v>
      </c>
      <c r="N2686" s="78">
        <f t="shared" si="1348"/>
        <v>100</v>
      </c>
    </row>
    <row r="2687" spans="1:14" ht="78.75" x14ac:dyDescent="0.25">
      <c r="A2687" s="33" t="s">
        <v>181</v>
      </c>
      <c r="B2687" s="33" t="s">
        <v>1410</v>
      </c>
      <c r="C2687" s="33" t="s">
        <v>251</v>
      </c>
      <c r="D2687" s="33" t="s">
        <v>1118</v>
      </c>
      <c r="E2687" s="34" t="s">
        <v>539</v>
      </c>
      <c r="F2687" s="35">
        <f>F2688</f>
        <v>0</v>
      </c>
      <c r="G2687" s="35">
        <f t="shared" ref="G2687" si="1374">G2688</f>
        <v>160.11799999999999</v>
      </c>
      <c r="H2687" s="35">
        <f t="shared" ref="H2687:M2687" si="1375">H2688</f>
        <v>116.01</v>
      </c>
      <c r="I2687" s="63">
        <f t="shared" si="1375"/>
        <v>160.11799999999999</v>
      </c>
      <c r="J2687" s="63">
        <f t="shared" si="1375"/>
        <v>116.01</v>
      </c>
      <c r="K2687" s="35">
        <f t="shared" si="1375"/>
        <v>0</v>
      </c>
      <c r="L2687" s="35">
        <f t="shared" si="1375"/>
        <v>0</v>
      </c>
      <c r="M2687" s="35">
        <f t="shared" si="1375"/>
        <v>160.11799999999999</v>
      </c>
      <c r="N2687" s="78">
        <f t="shared" si="1348"/>
        <v>100</v>
      </c>
    </row>
    <row r="2688" spans="1:14" ht="31.5" x14ac:dyDescent="0.25">
      <c r="A2688" s="33" t="s">
        <v>181</v>
      </c>
      <c r="B2688" s="33" t="s">
        <v>1410</v>
      </c>
      <c r="C2688" s="33" t="s">
        <v>251</v>
      </c>
      <c r="D2688" s="33" t="s">
        <v>1128</v>
      </c>
      <c r="E2688" s="34" t="s">
        <v>541</v>
      </c>
      <c r="F2688" s="35">
        <v>0</v>
      </c>
      <c r="G2688" s="35">
        <v>160.11799999999999</v>
      </c>
      <c r="H2688" s="35">
        <v>116.01</v>
      </c>
      <c r="I2688" s="63">
        <f>G2688</f>
        <v>160.11799999999999</v>
      </c>
      <c r="J2688" s="63">
        <f>H2688</f>
        <v>116.01</v>
      </c>
      <c r="K2688" s="35">
        <v>0</v>
      </c>
      <c r="L2688" s="35">
        <v>0</v>
      </c>
      <c r="M2688" s="35">
        <v>160.11799999999999</v>
      </c>
      <c r="N2688" s="78">
        <f t="shared" si="1348"/>
        <v>100</v>
      </c>
    </row>
    <row r="2689" spans="1:14" ht="31.5" x14ac:dyDescent="0.25">
      <c r="A2689" s="33" t="s">
        <v>181</v>
      </c>
      <c r="B2689" s="33" t="s">
        <v>1410</v>
      </c>
      <c r="C2689" s="33" t="s">
        <v>251</v>
      </c>
      <c r="D2689" s="33" t="s">
        <v>1111</v>
      </c>
      <c r="E2689" s="34" t="s">
        <v>542</v>
      </c>
      <c r="F2689" s="35">
        <f>F2690</f>
        <v>0</v>
      </c>
      <c r="G2689" s="35">
        <f t="shared" ref="G2689" si="1376">G2690</f>
        <v>126.44499999999999</v>
      </c>
      <c r="H2689" s="35">
        <f t="shared" ref="H2689:M2689" si="1377">H2690</f>
        <v>98.91225</v>
      </c>
      <c r="I2689" s="63">
        <f t="shared" si="1377"/>
        <v>126.44499999999999</v>
      </c>
      <c r="J2689" s="63">
        <f t="shared" si="1377"/>
        <v>98.91225</v>
      </c>
      <c r="K2689" s="35">
        <f t="shared" si="1377"/>
        <v>0</v>
      </c>
      <c r="L2689" s="35">
        <f t="shared" si="1377"/>
        <v>0</v>
      </c>
      <c r="M2689" s="35">
        <f t="shared" si="1377"/>
        <v>126.44499999999999</v>
      </c>
      <c r="N2689" s="78">
        <f t="shared" si="1348"/>
        <v>100</v>
      </c>
    </row>
    <row r="2690" spans="1:14" ht="31.5" x14ac:dyDescent="0.25">
      <c r="A2690" s="33" t="s">
        <v>181</v>
      </c>
      <c r="B2690" s="33" t="s">
        <v>1410</v>
      </c>
      <c r="C2690" s="33" t="s">
        <v>251</v>
      </c>
      <c r="D2690" s="33" t="s">
        <v>1112</v>
      </c>
      <c r="E2690" s="34" t="s">
        <v>543</v>
      </c>
      <c r="F2690" s="35">
        <v>0</v>
      </c>
      <c r="G2690" s="35">
        <v>126.44499999999999</v>
      </c>
      <c r="H2690" s="35">
        <v>98.91225</v>
      </c>
      <c r="I2690" s="63">
        <f>G2690</f>
        <v>126.44499999999999</v>
      </c>
      <c r="J2690" s="63">
        <f>H2690</f>
        <v>98.91225</v>
      </c>
      <c r="K2690" s="35">
        <v>0</v>
      </c>
      <c r="L2690" s="35">
        <v>0</v>
      </c>
      <c r="M2690" s="35">
        <v>126.44499999999999</v>
      </c>
      <c r="N2690" s="78">
        <f t="shared" si="1348"/>
        <v>100</v>
      </c>
    </row>
    <row r="2691" spans="1:14" s="22" customFormat="1" ht="18" customHeight="1" x14ac:dyDescent="0.25">
      <c r="A2691" s="25" t="s">
        <v>181</v>
      </c>
      <c r="B2691" s="25" t="s">
        <v>1130</v>
      </c>
      <c r="C2691" s="25"/>
      <c r="D2691" s="25"/>
      <c r="E2691" s="26" t="s">
        <v>500</v>
      </c>
      <c r="F2691" s="27">
        <f>F2692+F2761</f>
        <v>280848.049</v>
      </c>
      <c r="G2691" s="27">
        <f>G2692+G2761</f>
        <v>390284.53308999998</v>
      </c>
      <c r="H2691" s="27">
        <f t="shared" ref="H2691:M2691" si="1378">H2692+H2761</f>
        <v>258674.65333000006</v>
      </c>
      <c r="I2691" s="61">
        <f t="shared" si="1378"/>
        <v>137039.03211999999</v>
      </c>
      <c r="J2691" s="61">
        <f t="shared" si="1378"/>
        <v>66527.824660000013</v>
      </c>
      <c r="K2691" s="27">
        <f t="shared" si="1378"/>
        <v>0</v>
      </c>
      <c r="L2691" s="27">
        <f t="shared" si="1378"/>
        <v>0</v>
      </c>
      <c r="M2691" s="27">
        <f t="shared" si="1378"/>
        <v>379080.27184999996</v>
      </c>
      <c r="N2691" s="78">
        <f t="shared" si="1348"/>
        <v>97.129206952862688</v>
      </c>
    </row>
    <row r="2692" spans="1:14" s="32" customFormat="1" ht="18" customHeight="1" x14ac:dyDescent="0.25">
      <c r="A2692" s="29" t="s">
        <v>181</v>
      </c>
      <c r="B2692" s="29" t="s">
        <v>1411</v>
      </c>
      <c r="C2692" s="29"/>
      <c r="D2692" s="29"/>
      <c r="E2692" s="30" t="s">
        <v>520</v>
      </c>
      <c r="F2692" s="31">
        <f>F2693+F2713+F2718+F2735+F2748+F2756</f>
        <v>278667.92700000003</v>
      </c>
      <c r="G2692" s="31">
        <f>G2693+G2713+G2718+G2735+G2748+G2756+G2727</f>
        <v>388104.41168999998</v>
      </c>
      <c r="H2692" s="31">
        <f t="shared" ref="H2692:M2692" si="1379">H2693+H2713+H2718+H2735+H2748+H2756+H2727</f>
        <v>258133.53573000006</v>
      </c>
      <c r="I2692" s="62">
        <f t="shared" si="1379"/>
        <v>137039.03211999999</v>
      </c>
      <c r="J2692" s="62">
        <f t="shared" si="1379"/>
        <v>66527.824660000013</v>
      </c>
      <c r="K2692" s="31">
        <f t="shared" si="1379"/>
        <v>0</v>
      </c>
      <c r="L2692" s="31">
        <f t="shared" si="1379"/>
        <v>0</v>
      </c>
      <c r="M2692" s="31">
        <f t="shared" si="1379"/>
        <v>378455.82262999995</v>
      </c>
      <c r="N2692" s="79">
        <f t="shared" si="1348"/>
        <v>97.513919252299857</v>
      </c>
    </row>
    <row r="2693" spans="1:14" ht="31.5" x14ac:dyDescent="0.25">
      <c r="A2693" s="33" t="s">
        <v>181</v>
      </c>
      <c r="B2693" s="33" t="s">
        <v>1411</v>
      </c>
      <c r="C2693" s="33" t="s">
        <v>138</v>
      </c>
      <c r="D2693" s="33"/>
      <c r="E2693" s="34" t="s">
        <v>691</v>
      </c>
      <c r="F2693" s="35">
        <f t="shared" ref="F2693:M2693" si="1380">F2694</f>
        <v>263132.90700000001</v>
      </c>
      <c r="G2693" s="35">
        <f t="shared" si="1380"/>
        <v>319138.96876999998</v>
      </c>
      <c r="H2693" s="35">
        <f t="shared" si="1380"/>
        <v>193843.73422000004</v>
      </c>
      <c r="I2693" s="63">
        <f t="shared" si="1380"/>
        <v>106506.52223</v>
      </c>
      <c r="J2693" s="63">
        <f t="shared" si="1380"/>
        <v>39096.914770000003</v>
      </c>
      <c r="K2693" s="35">
        <f t="shared" si="1380"/>
        <v>0</v>
      </c>
      <c r="L2693" s="35">
        <f t="shared" si="1380"/>
        <v>0</v>
      </c>
      <c r="M2693" s="35">
        <f t="shared" si="1380"/>
        <v>310048.05958</v>
      </c>
      <c r="N2693" s="78">
        <f t="shared" si="1348"/>
        <v>97.151426156123321</v>
      </c>
    </row>
    <row r="2694" spans="1:14" ht="31.5" x14ac:dyDescent="0.25">
      <c r="A2694" s="33" t="s">
        <v>181</v>
      </c>
      <c r="B2694" s="33" t="s">
        <v>1411</v>
      </c>
      <c r="C2694" s="33" t="s">
        <v>139</v>
      </c>
      <c r="D2694" s="33"/>
      <c r="E2694" s="34" t="s">
        <v>692</v>
      </c>
      <c r="F2694" s="35">
        <f>F2695+F2705+F2709</f>
        <v>263132.90700000001</v>
      </c>
      <c r="G2694" s="35">
        <f>G2695+G2705+G2709</f>
        <v>319138.96876999998</v>
      </c>
      <c r="H2694" s="35">
        <f t="shared" ref="H2694:M2694" si="1381">H2695+H2705+H2709</f>
        <v>193843.73422000004</v>
      </c>
      <c r="I2694" s="63">
        <f t="shared" si="1381"/>
        <v>106506.52223</v>
      </c>
      <c r="J2694" s="63">
        <f t="shared" si="1381"/>
        <v>39096.914770000003</v>
      </c>
      <c r="K2694" s="35">
        <f t="shared" si="1381"/>
        <v>0</v>
      </c>
      <c r="L2694" s="35">
        <f t="shared" si="1381"/>
        <v>0</v>
      </c>
      <c r="M2694" s="35">
        <f t="shared" si="1381"/>
        <v>310048.05958</v>
      </c>
      <c r="N2694" s="78">
        <f t="shared" si="1348"/>
        <v>97.151426156123321</v>
      </c>
    </row>
    <row r="2695" spans="1:14" ht="47.25" x14ac:dyDescent="0.25">
      <c r="A2695" s="33" t="s">
        <v>181</v>
      </c>
      <c r="B2695" s="33" t="s">
        <v>1411</v>
      </c>
      <c r="C2695" s="33" t="s">
        <v>140</v>
      </c>
      <c r="D2695" s="33"/>
      <c r="E2695" s="34" t="s">
        <v>693</v>
      </c>
      <c r="F2695" s="35">
        <f>F2696+F2699+F2702</f>
        <v>197667.10800000001</v>
      </c>
      <c r="G2695" s="35">
        <f>G2696+G2699+G2702</f>
        <v>202771.15654</v>
      </c>
      <c r="H2695" s="35">
        <f t="shared" ref="H2695:M2695" si="1382">H2696+H2699+H2702</f>
        <v>144885.52945000003</v>
      </c>
      <c r="I2695" s="63">
        <f t="shared" si="1382"/>
        <v>0</v>
      </c>
      <c r="J2695" s="63">
        <f t="shared" si="1382"/>
        <v>0</v>
      </c>
      <c r="K2695" s="35">
        <f t="shared" si="1382"/>
        <v>0</v>
      </c>
      <c r="L2695" s="35">
        <f t="shared" si="1382"/>
        <v>0</v>
      </c>
      <c r="M2695" s="35">
        <f t="shared" si="1382"/>
        <v>201381.46207000001</v>
      </c>
      <c r="N2695" s="78">
        <f t="shared" si="1348"/>
        <v>99.314648841722303</v>
      </c>
    </row>
    <row r="2696" spans="1:14" ht="17.25" customHeight="1" x14ac:dyDescent="0.25">
      <c r="A2696" s="33" t="s">
        <v>181</v>
      </c>
      <c r="B2696" s="33" t="s">
        <v>1411</v>
      </c>
      <c r="C2696" s="33" t="s">
        <v>132</v>
      </c>
      <c r="D2696" s="33"/>
      <c r="E2696" s="34" t="s">
        <v>694</v>
      </c>
      <c r="F2696" s="35">
        <f t="shared" ref="F2696:M2697" si="1383">F2697</f>
        <v>173658.06300000002</v>
      </c>
      <c r="G2696" s="35">
        <f t="shared" si="1383"/>
        <v>179696.24228999999</v>
      </c>
      <c r="H2696" s="35">
        <f t="shared" si="1383"/>
        <v>134966.48852000001</v>
      </c>
      <c r="I2696" s="63">
        <f t="shared" si="1383"/>
        <v>0</v>
      </c>
      <c r="J2696" s="63">
        <f t="shared" si="1383"/>
        <v>0</v>
      </c>
      <c r="K2696" s="35">
        <f t="shared" si="1383"/>
        <v>0</v>
      </c>
      <c r="L2696" s="35">
        <f t="shared" si="1383"/>
        <v>0</v>
      </c>
      <c r="M2696" s="35">
        <f t="shared" si="1383"/>
        <v>178306.54782000001</v>
      </c>
      <c r="N2696" s="78">
        <f t="shared" si="1348"/>
        <v>99.226642442663177</v>
      </c>
    </row>
    <row r="2697" spans="1:14" ht="31.5" x14ac:dyDescent="0.25">
      <c r="A2697" s="33" t="s">
        <v>181</v>
      </c>
      <c r="B2697" s="33" t="s">
        <v>1411</v>
      </c>
      <c r="C2697" s="33" t="s">
        <v>132</v>
      </c>
      <c r="D2697" s="33" t="s">
        <v>1111</v>
      </c>
      <c r="E2697" s="34" t="s">
        <v>542</v>
      </c>
      <c r="F2697" s="35">
        <f t="shared" si="1383"/>
        <v>173658.06300000002</v>
      </c>
      <c r="G2697" s="35">
        <f t="shared" si="1383"/>
        <v>179696.24228999999</v>
      </c>
      <c r="H2697" s="35">
        <f t="shared" si="1383"/>
        <v>134966.48852000001</v>
      </c>
      <c r="I2697" s="63">
        <f t="shared" si="1383"/>
        <v>0</v>
      </c>
      <c r="J2697" s="63">
        <f t="shared" si="1383"/>
        <v>0</v>
      </c>
      <c r="K2697" s="35">
        <f t="shared" si="1383"/>
        <v>0</v>
      </c>
      <c r="L2697" s="35">
        <f t="shared" si="1383"/>
        <v>0</v>
      </c>
      <c r="M2697" s="35">
        <f t="shared" si="1383"/>
        <v>178306.54782000001</v>
      </c>
      <c r="N2697" s="78">
        <f t="shared" si="1348"/>
        <v>99.226642442663177</v>
      </c>
    </row>
    <row r="2698" spans="1:14" ht="31.5" x14ac:dyDescent="0.25">
      <c r="A2698" s="33" t="s">
        <v>181</v>
      </c>
      <c r="B2698" s="33" t="s">
        <v>1411</v>
      </c>
      <c r="C2698" s="33" t="s">
        <v>132</v>
      </c>
      <c r="D2698" s="33" t="s">
        <v>1112</v>
      </c>
      <c r="E2698" s="34" t="s">
        <v>543</v>
      </c>
      <c r="F2698" s="35">
        <f>174448.771+384.176+1566.801-1741.685-1000</f>
        <v>173658.06300000002</v>
      </c>
      <c r="G2698" s="35">
        <v>179696.24228999999</v>
      </c>
      <c r="H2698" s="35">
        <v>134966.48852000001</v>
      </c>
      <c r="I2698" s="63">
        <v>0</v>
      </c>
      <c r="J2698" s="63">
        <v>0</v>
      </c>
      <c r="K2698" s="35">
        <v>0</v>
      </c>
      <c r="L2698" s="35">
        <v>0</v>
      </c>
      <c r="M2698" s="35">
        <v>178306.54782000001</v>
      </c>
      <c r="N2698" s="78">
        <f t="shared" ref="N2698:N2761" si="1384">M2698/G2698*100</f>
        <v>99.226642442663177</v>
      </c>
    </row>
    <row r="2699" spans="1:14" ht="31.5" x14ac:dyDescent="0.25">
      <c r="A2699" s="33" t="s">
        <v>181</v>
      </c>
      <c r="B2699" s="33" t="s">
        <v>1411</v>
      </c>
      <c r="C2699" s="33" t="s">
        <v>133</v>
      </c>
      <c r="D2699" s="33"/>
      <c r="E2699" s="34" t="s">
        <v>696</v>
      </c>
      <c r="F2699" s="35">
        <f t="shared" ref="F2699:M2700" si="1385">F2700</f>
        <v>23948.704000000002</v>
      </c>
      <c r="G2699" s="35">
        <f t="shared" si="1385"/>
        <v>23014.57332</v>
      </c>
      <c r="H2699" s="35">
        <f t="shared" si="1385"/>
        <v>9858.7000000000007</v>
      </c>
      <c r="I2699" s="63">
        <f t="shared" si="1385"/>
        <v>0</v>
      </c>
      <c r="J2699" s="63">
        <f t="shared" si="1385"/>
        <v>0</v>
      </c>
      <c r="K2699" s="35">
        <f t="shared" si="1385"/>
        <v>0</v>
      </c>
      <c r="L2699" s="35">
        <f t="shared" si="1385"/>
        <v>0</v>
      </c>
      <c r="M2699" s="35">
        <f t="shared" si="1385"/>
        <v>23014.57332</v>
      </c>
      <c r="N2699" s="78">
        <f t="shared" si="1384"/>
        <v>100</v>
      </c>
    </row>
    <row r="2700" spans="1:14" ht="31.5" x14ac:dyDescent="0.25">
      <c r="A2700" s="33" t="s">
        <v>181</v>
      </c>
      <c r="B2700" s="33" t="s">
        <v>1411</v>
      </c>
      <c r="C2700" s="33" t="s">
        <v>133</v>
      </c>
      <c r="D2700" s="33" t="s">
        <v>1111</v>
      </c>
      <c r="E2700" s="34" t="s">
        <v>542</v>
      </c>
      <c r="F2700" s="35">
        <f t="shared" si="1385"/>
        <v>23948.704000000002</v>
      </c>
      <c r="G2700" s="35">
        <f t="shared" si="1385"/>
        <v>23014.57332</v>
      </c>
      <c r="H2700" s="35">
        <f t="shared" si="1385"/>
        <v>9858.7000000000007</v>
      </c>
      <c r="I2700" s="63">
        <f t="shared" si="1385"/>
        <v>0</v>
      </c>
      <c r="J2700" s="63">
        <f t="shared" si="1385"/>
        <v>0</v>
      </c>
      <c r="K2700" s="35">
        <f t="shared" si="1385"/>
        <v>0</v>
      </c>
      <c r="L2700" s="35">
        <f t="shared" si="1385"/>
        <v>0</v>
      </c>
      <c r="M2700" s="35">
        <f t="shared" si="1385"/>
        <v>23014.57332</v>
      </c>
      <c r="N2700" s="78">
        <f t="shared" si="1384"/>
        <v>100</v>
      </c>
    </row>
    <row r="2701" spans="1:14" ht="31.5" x14ac:dyDescent="0.25">
      <c r="A2701" s="33" t="s">
        <v>181</v>
      </c>
      <c r="B2701" s="33" t="s">
        <v>1411</v>
      </c>
      <c r="C2701" s="33" t="s">
        <v>133</v>
      </c>
      <c r="D2701" s="33" t="s">
        <v>1112</v>
      </c>
      <c r="E2701" s="34" t="s">
        <v>543</v>
      </c>
      <c r="F2701" s="35">
        <f>21635.3+5290.004-2976.6</f>
        <v>23948.704000000002</v>
      </c>
      <c r="G2701" s="35">
        <v>23014.57332</v>
      </c>
      <c r="H2701" s="35">
        <v>9858.7000000000007</v>
      </c>
      <c r="I2701" s="63">
        <v>0</v>
      </c>
      <c r="J2701" s="63">
        <v>0</v>
      </c>
      <c r="K2701" s="35">
        <v>0</v>
      </c>
      <c r="L2701" s="35">
        <v>0</v>
      </c>
      <c r="M2701" s="35">
        <v>23014.57332</v>
      </c>
      <c r="N2701" s="78">
        <f t="shared" si="1384"/>
        <v>100</v>
      </c>
    </row>
    <row r="2702" spans="1:14" ht="31.5" x14ac:dyDescent="0.25">
      <c r="A2702" s="33" t="s">
        <v>181</v>
      </c>
      <c r="B2702" s="33" t="s">
        <v>1411</v>
      </c>
      <c r="C2702" s="33" t="s">
        <v>1320</v>
      </c>
      <c r="D2702" s="33"/>
      <c r="E2702" s="34" t="s">
        <v>1358</v>
      </c>
      <c r="F2702" s="35">
        <f t="shared" ref="F2702:M2703" si="1386">F2703</f>
        <v>60.341000000000001</v>
      </c>
      <c r="G2702" s="35">
        <f t="shared" si="1386"/>
        <v>60.34093</v>
      </c>
      <c r="H2702" s="35">
        <f t="shared" si="1386"/>
        <v>60.34093</v>
      </c>
      <c r="I2702" s="63">
        <f t="shared" si="1386"/>
        <v>0</v>
      </c>
      <c r="J2702" s="63">
        <f t="shared" si="1386"/>
        <v>0</v>
      </c>
      <c r="K2702" s="35">
        <f t="shared" si="1386"/>
        <v>0</v>
      </c>
      <c r="L2702" s="35">
        <f t="shared" si="1386"/>
        <v>0</v>
      </c>
      <c r="M2702" s="35">
        <f t="shared" si="1386"/>
        <v>60.34093</v>
      </c>
      <c r="N2702" s="78">
        <f t="shared" si="1384"/>
        <v>100</v>
      </c>
    </row>
    <row r="2703" spans="1:14" ht="31.5" x14ac:dyDescent="0.25">
      <c r="A2703" s="33" t="s">
        <v>181</v>
      </c>
      <c r="B2703" s="33" t="s">
        <v>1411</v>
      </c>
      <c r="C2703" s="33" t="s">
        <v>1320</v>
      </c>
      <c r="D2703" s="33" t="s">
        <v>1111</v>
      </c>
      <c r="E2703" s="34" t="s">
        <v>542</v>
      </c>
      <c r="F2703" s="35">
        <f t="shared" si="1386"/>
        <v>60.341000000000001</v>
      </c>
      <c r="G2703" s="35">
        <f t="shared" si="1386"/>
        <v>60.34093</v>
      </c>
      <c r="H2703" s="35">
        <f t="shared" si="1386"/>
        <v>60.34093</v>
      </c>
      <c r="I2703" s="63">
        <f t="shared" si="1386"/>
        <v>0</v>
      </c>
      <c r="J2703" s="63">
        <f t="shared" si="1386"/>
        <v>0</v>
      </c>
      <c r="K2703" s="35">
        <f t="shared" si="1386"/>
        <v>0</v>
      </c>
      <c r="L2703" s="35">
        <f t="shared" si="1386"/>
        <v>0</v>
      </c>
      <c r="M2703" s="35">
        <f t="shared" si="1386"/>
        <v>60.34093</v>
      </c>
      <c r="N2703" s="78">
        <f t="shared" si="1384"/>
        <v>100</v>
      </c>
    </row>
    <row r="2704" spans="1:14" ht="31.5" x14ac:dyDescent="0.25">
      <c r="A2704" s="33" t="s">
        <v>181</v>
      </c>
      <c r="B2704" s="33" t="s">
        <v>1411</v>
      </c>
      <c r="C2704" s="33" t="s">
        <v>1320</v>
      </c>
      <c r="D2704" s="33" t="s">
        <v>1112</v>
      </c>
      <c r="E2704" s="34" t="s">
        <v>543</v>
      </c>
      <c r="F2704" s="35">
        <v>60.341000000000001</v>
      </c>
      <c r="G2704" s="35">
        <v>60.34093</v>
      </c>
      <c r="H2704" s="35">
        <v>60.34093</v>
      </c>
      <c r="I2704" s="63">
        <v>0</v>
      </c>
      <c r="J2704" s="63">
        <v>0</v>
      </c>
      <c r="K2704" s="35">
        <v>0</v>
      </c>
      <c r="L2704" s="35">
        <v>0</v>
      </c>
      <c r="M2704" s="35">
        <v>60.34093</v>
      </c>
      <c r="N2704" s="78">
        <f t="shared" si="1384"/>
        <v>100</v>
      </c>
    </row>
    <row r="2705" spans="1:14" ht="63" x14ac:dyDescent="0.25">
      <c r="A2705" s="33" t="s">
        <v>181</v>
      </c>
      <c r="B2705" s="33" t="s">
        <v>1411</v>
      </c>
      <c r="C2705" s="33" t="s">
        <v>1239</v>
      </c>
      <c r="D2705" s="33"/>
      <c r="E2705" s="34" t="s">
        <v>1275</v>
      </c>
      <c r="F2705" s="35">
        <f t="shared" ref="F2705:M2707" si="1387">F2706</f>
        <v>4144.3999999999996</v>
      </c>
      <c r="G2705" s="35">
        <f t="shared" si="1387"/>
        <v>55046.413229999998</v>
      </c>
      <c r="H2705" s="35">
        <f t="shared" si="1387"/>
        <v>9861.2900000000009</v>
      </c>
      <c r="I2705" s="63">
        <f t="shared" si="1387"/>
        <v>45185.123229999997</v>
      </c>
      <c r="J2705" s="63">
        <f t="shared" si="1387"/>
        <v>0</v>
      </c>
      <c r="K2705" s="35">
        <f t="shared" si="1387"/>
        <v>0</v>
      </c>
      <c r="L2705" s="35">
        <f t="shared" si="1387"/>
        <v>0</v>
      </c>
      <c r="M2705" s="35">
        <f t="shared" si="1387"/>
        <v>47345.198429999997</v>
      </c>
      <c r="N2705" s="78">
        <f t="shared" si="1384"/>
        <v>86.009597450387773</v>
      </c>
    </row>
    <row r="2706" spans="1:14" ht="63" x14ac:dyDescent="0.25">
      <c r="A2706" s="33" t="s">
        <v>181</v>
      </c>
      <c r="B2706" s="33" t="s">
        <v>1411</v>
      </c>
      <c r="C2706" s="33" t="s">
        <v>1436</v>
      </c>
      <c r="D2706" s="33"/>
      <c r="E2706" s="34" t="s">
        <v>698</v>
      </c>
      <c r="F2706" s="35">
        <f t="shared" ref="F2706:M2707" si="1388">F2707</f>
        <v>4144.3999999999996</v>
      </c>
      <c r="G2706" s="35">
        <f t="shared" si="1387"/>
        <v>55046.413229999998</v>
      </c>
      <c r="H2706" s="35">
        <f t="shared" si="1388"/>
        <v>9861.2900000000009</v>
      </c>
      <c r="I2706" s="63">
        <f t="shared" si="1388"/>
        <v>45185.123229999997</v>
      </c>
      <c r="J2706" s="63">
        <f t="shared" si="1388"/>
        <v>0</v>
      </c>
      <c r="K2706" s="35">
        <f t="shared" si="1388"/>
        <v>0</v>
      </c>
      <c r="L2706" s="35">
        <f t="shared" si="1388"/>
        <v>0</v>
      </c>
      <c r="M2706" s="35">
        <f t="shared" si="1388"/>
        <v>47345.198429999997</v>
      </c>
      <c r="N2706" s="78">
        <f t="shared" si="1384"/>
        <v>86.009597450387773</v>
      </c>
    </row>
    <row r="2707" spans="1:14" ht="31.5" x14ac:dyDescent="0.25">
      <c r="A2707" s="33" t="s">
        <v>181</v>
      </c>
      <c r="B2707" s="33" t="s">
        <v>1411</v>
      </c>
      <c r="C2707" s="33" t="s">
        <v>1436</v>
      </c>
      <c r="D2707" s="33" t="s">
        <v>1111</v>
      </c>
      <c r="E2707" s="34" t="s">
        <v>542</v>
      </c>
      <c r="F2707" s="35">
        <f t="shared" si="1388"/>
        <v>4144.3999999999996</v>
      </c>
      <c r="G2707" s="35">
        <f t="shared" si="1387"/>
        <v>55046.413229999998</v>
      </c>
      <c r="H2707" s="35">
        <f t="shared" si="1388"/>
        <v>9861.2900000000009</v>
      </c>
      <c r="I2707" s="63">
        <f t="shared" si="1388"/>
        <v>45185.123229999997</v>
      </c>
      <c r="J2707" s="63">
        <f t="shared" si="1388"/>
        <v>0</v>
      </c>
      <c r="K2707" s="35">
        <f t="shared" si="1388"/>
        <v>0</v>
      </c>
      <c r="L2707" s="35">
        <f t="shared" si="1388"/>
        <v>0</v>
      </c>
      <c r="M2707" s="35">
        <f t="shared" si="1388"/>
        <v>47345.198429999997</v>
      </c>
      <c r="N2707" s="78">
        <f t="shared" si="1384"/>
        <v>86.009597450387773</v>
      </c>
    </row>
    <row r="2708" spans="1:14" ht="31.5" x14ac:dyDescent="0.25">
      <c r="A2708" s="33" t="s">
        <v>181</v>
      </c>
      <c r="B2708" s="33" t="s">
        <v>1411</v>
      </c>
      <c r="C2708" s="33" t="s">
        <v>1436</v>
      </c>
      <c r="D2708" s="33" t="s">
        <v>1112</v>
      </c>
      <c r="E2708" s="34" t="s">
        <v>543</v>
      </c>
      <c r="F2708" s="35">
        <v>4144.3999999999996</v>
      </c>
      <c r="G2708" s="35">
        <v>55046.413229999998</v>
      </c>
      <c r="H2708" s="35">
        <f>9861.29+0</f>
        <v>9861.2900000000009</v>
      </c>
      <c r="I2708" s="63">
        <v>45185.123229999997</v>
      </c>
      <c r="J2708" s="63">
        <v>0</v>
      </c>
      <c r="K2708" s="35">
        <v>0</v>
      </c>
      <c r="L2708" s="35">
        <v>0</v>
      </c>
      <c r="M2708" s="35">
        <v>47345.198429999997</v>
      </c>
      <c r="N2708" s="78">
        <f t="shared" si="1384"/>
        <v>86.009597450387773</v>
      </c>
    </row>
    <row r="2709" spans="1:14" ht="94.5" x14ac:dyDescent="0.25">
      <c r="A2709" s="33" t="s">
        <v>181</v>
      </c>
      <c r="B2709" s="33" t="s">
        <v>1411</v>
      </c>
      <c r="C2709" s="33" t="s">
        <v>1431</v>
      </c>
      <c r="D2709" s="33"/>
      <c r="E2709" s="34" t="s">
        <v>1834</v>
      </c>
      <c r="F2709" s="35">
        <f>F2710</f>
        <v>61321.398999999998</v>
      </c>
      <c r="G2709" s="35">
        <f t="shared" ref="G2709:G2711" si="1389">G2710</f>
        <v>61321.398999999998</v>
      </c>
      <c r="H2709" s="35">
        <f t="shared" ref="H2709:M2711" si="1390">H2710</f>
        <v>39096.914770000003</v>
      </c>
      <c r="I2709" s="63">
        <f t="shared" si="1390"/>
        <v>61321.398999999998</v>
      </c>
      <c r="J2709" s="63">
        <f t="shared" si="1390"/>
        <v>39096.914770000003</v>
      </c>
      <c r="K2709" s="35">
        <f t="shared" si="1390"/>
        <v>0</v>
      </c>
      <c r="L2709" s="35">
        <f t="shared" si="1390"/>
        <v>0</v>
      </c>
      <c r="M2709" s="35">
        <f t="shared" si="1390"/>
        <v>61321.399080000003</v>
      </c>
      <c r="N2709" s="78">
        <f t="shared" si="1384"/>
        <v>100.00000013046018</v>
      </c>
    </row>
    <row r="2710" spans="1:14" ht="78.75" x14ac:dyDescent="0.25">
      <c r="A2710" s="33" t="s">
        <v>181</v>
      </c>
      <c r="B2710" s="33" t="s">
        <v>1411</v>
      </c>
      <c r="C2710" s="33" t="s">
        <v>1433</v>
      </c>
      <c r="D2710" s="33"/>
      <c r="E2710" s="34" t="s">
        <v>1835</v>
      </c>
      <c r="F2710" s="35">
        <f>F2711</f>
        <v>61321.398999999998</v>
      </c>
      <c r="G2710" s="35">
        <f t="shared" si="1389"/>
        <v>61321.398999999998</v>
      </c>
      <c r="H2710" s="35">
        <f t="shared" si="1390"/>
        <v>39096.914770000003</v>
      </c>
      <c r="I2710" s="63">
        <f t="shared" si="1390"/>
        <v>61321.398999999998</v>
      </c>
      <c r="J2710" s="63">
        <f t="shared" si="1390"/>
        <v>39096.914770000003</v>
      </c>
      <c r="K2710" s="35">
        <f t="shared" si="1390"/>
        <v>0</v>
      </c>
      <c r="L2710" s="35">
        <f t="shared" si="1390"/>
        <v>0</v>
      </c>
      <c r="M2710" s="35">
        <f t="shared" si="1390"/>
        <v>61321.399080000003</v>
      </c>
      <c r="N2710" s="78">
        <f t="shared" si="1384"/>
        <v>100.00000013046018</v>
      </c>
    </row>
    <row r="2711" spans="1:14" ht="31.5" x14ac:dyDescent="0.25">
      <c r="A2711" s="33" t="s">
        <v>181</v>
      </c>
      <c r="B2711" s="33" t="s">
        <v>1411</v>
      </c>
      <c r="C2711" s="33" t="s">
        <v>1433</v>
      </c>
      <c r="D2711" s="33" t="s">
        <v>1111</v>
      </c>
      <c r="E2711" s="34" t="s">
        <v>542</v>
      </c>
      <c r="F2711" s="35">
        <f>F2712</f>
        <v>61321.398999999998</v>
      </c>
      <c r="G2711" s="35">
        <f t="shared" si="1389"/>
        <v>61321.398999999998</v>
      </c>
      <c r="H2711" s="35">
        <f t="shared" si="1390"/>
        <v>39096.914770000003</v>
      </c>
      <c r="I2711" s="63">
        <f t="shared" si="1390"/>
        <v>61321.398999999998</v>
      </c>
      <c r="J2711" s="63">
        <f t="shared" si="1390"/>
        <v>39096.914770000003</v>
      </c>
      <c r="K2711" s="35">
        <f t="shared" si="1390"/>
        <v>0</v>
      </c>
      <c r="L2711" s="35">
        <f t="shared" si="1390"/>
        <v>0</v>
      </c>
      <c r="M2711" s="35">
        <f t="shared" si="1390"/>
        <v>61321.399080000003</v>
      </c>
      <c r="N2711" s="78">
        <f t="shared" si="1384"/>
        <v>100.00000013046018</v>
      </c>
    </row>
    <row r="2712" spans="1:14" ht="31.5" x14ac:dyDescent="0.25">
      <c r="A2712" s="33" t="s">
        <v>181</v>
      </c>
      <c r="B2712" s="33" t="s">
        <v>1411</v>
      </c>
      <c r="C2712" s="33" t="s">
        <v>1433</v>
      </c>
      <c r="D2712" s="33" t="s">
        <v>1112</v>
      </c>
      <c r="E2712" s="34" t="s">
        <v>543</v>
      </c>
      <c r="F2712" s="35">
        <v>61321.398999999998</v>
      </c>
      <c r="G2712" s="35">
        <v>61321.398999999998</v>
      </c>
      <c r="H2712" s="35">
        <v>39096.914770000003</v>
      </c>
      <c r="I2712" s="63">
        <f>G2712</f>
        <v>61321.398999999998</v>
      </c>
      <c r="J2712" s="63">
        <f>H2712</f>
        <v>39096.914770000003</v>
      </c>
      <c r="K2712" s="35">
        <v>0</v>
      </c>
      <c r="L2712" s="35">
        <v>0</v>
      </c>
      <c r="M2712" s="35">
        <v>61321.399080000003</v>
      </c>
      <c r="N2712" s="78">
        <f t="shared" si="1384"/>
        <v>100.00000013046018</v>
      </c>
    </row>
    <row r="2713" spans="1:14" ht="31.5" x14ac:dyDescent="0.25">
      <c r="A2713" s="33" t="s">
        <v>181</v>
      </c>
      <c r="B2713" s="33" t="s">
        <v>1411</v>
      </c>
      <c r="C2713" s="33" t="s">
        <v>141</v>
      </c>
      <c r="D2713" s="33"/>
      <c r="E2713" s="34" t="s">
        <v>717</v>
      </c>
      <c r="F2713" s="35">
        <f t="shared" ref="F2713:M2716" si="1391">F2714</f>
        <v>310.89999999999998</v>
      </c>
      <c r="G2713" s="35">
        <f t="shared" si="1391"/>
        <v>310.89999999999998</v>
      </c>
      <c r="H2713" s="35">
        <f t="shared" si="1391"/>
        <v>274.41455999999999</v>
      </c>
      <c r="I2713" s="63">
        <f t="shared" si="1391"/>
        <v>0</v>
      </c>
      <c r="J2713" s="63">
        <f t="shared" si="1391"/>
        <v>0</v>
      </c>
      <c r="K2713" s="35">
        <f t="shared" si="1391"/>
        <v>0</v>
      </c>
      <c r="L2713" s="35">
        <f t="shared" si="1391"/>
        <v>0</v>
      </c>
      <c r="M2713" s="35">
        <f t="shared" si="1391"/>
        <v>269.29610000000002</v>
      </c>
      <c r="N2713" s="78">
        <f t="shared" si="1384"/>
        <v>86.618237375361858</v>
      </c>
    </row>
    <row r="2714" spans="1:14" ht="31.5" x14ac:dyDescent="0.25">
      <c r="A2714" s="33" t="s">
        <v>181</v>
      </c>
      <c r="B2714" s="33" t="s">
        <v>1411</v>
      </c>
      <c r="C2714" s="33" t="s">
        <v>142</v>
      </c>
      <c r="D2714" s="33"/>
      <c r="E2714" s="34" t="s">
        <v>718</v>
      </c>
      <c r="F2714" s="35">
        <f t="shared" si="1391"/>
        <v>310.89999999999998</v>
      </c>
      <c r="G2714" s="35">
        <f t="shared" si="1391"/>
        <v>310.89999999999998</v>
      </c>
      <c r="H2714" s="35">
        <f t="shared" si="1391"/>
        <v>274.41455999999999</v>
      </c>
      <c r="I2714" s="63">
        <f t="shared" si="1391"/>
        <v>0</v>
      </c>
      <c r="J2714" s="63">
        <f t="shared" si="1391"/>
        <v>0</v>
      </c>
      <c r="K2714" s="35">
        <f t="shared" si="1391"/>
        <v>0</v>
      </c>
      <c r="L2714" s="35">
        <f t="shared" si="1391"/>
        <v>0</v>
      </c>
      <c r="M2714" s="35">
        <f t="shared" si="1391"/>
        <v>269.29610000000002</v>
      </c>
      <c r="N2714" s="78">
        <f t="shared" si="1384"/>
        <v>86.618237375361858</v>
      </c>
    </row>
    <row r="2715" spans="1:14" ht="47.25" x14ac:dyDescent="0.25">
      <c r="A2715" s="33" t="s">
        <v>181</v>
      </c>
      <c r="B2715" s="33" t="s">
        <v>1411</v>
      </c>
      <c r="C2715" s="33" t="s">
        <v>134</v>
      </c>
      <c r="D2715" s="33"/>
      <c r="E2715" s="34" t="s">
        <v>731</v>
      </c>
      <c r="F2715" s="35">
        <f t="shared" si="1391"/>
        <v>310.89999999999998</v>
      </c>
      <c r="G2715" s="35">
        <f t="shared" si="1391"/>
        <v>310.89999999999998</v>
      </c>
      <c r="H2715" s="35">
        <f t="shared" si="1391"/>
        <v>274.41455999999999</v>
      </c>
      <c r="I2715" s="63">
        <f t="shared" si="1391"/>
        <v>0</v>
      </c>
      <c r="J2715" s="63">
        <f t="shared" si="1391"/>
        <v>0</v>
      </c>
      <c r="K2715" s="35">
        <f t="shared" si="1391"/>
        <v>0</v>
      </c>
      <c r="L2715" s="35">
        <f t="shared" si="1391"/>
        <v>0</v>
      </c>
      <c r="M2715" s="35">
        <f t="shared" si="1391"/>
        <v>269.29610000000002</v>
      </c>
      <c r="N2715" s="78">
        <f t="shared" si="1384"/>
        <v>86.618237375361858</v>
      </c>
    </row>
    <row r="2716" spans="1:14" ht="31.5" x14ac:dyDescent="0.25">
      <c r="A2716" s="33" t="s">
        <v>181</v>
      </c>
      <c r="B2716" s="33" t="s">
        <v>1411</v>
      </c>
      <c r="C2716" s="33" t="s">
        <v>134</v>
      </c>
      <c r="D2716" s="33" t="s">
        <v>1111</v>
      </c>
      <c r="E2716" s="34" t="s">
        <v>542</v>
      </c>
      <c r="F2716" s="35">
        <f t="shared" si="1391"/>
        <v>310.89999999999998</v>
      </c>
      <c r="G2716" s="35">
        <f t="shared" si="1391"/>
        <v>310.89999999999998</v>
      </c>
      <c r="H2716" s="35">
        <f t="shared" si="1391"/>
        <v>274.41455999999999</v>
      </c>
      <c r="I2716" s="63">
        <f t="shared" si="1391"/>
        <v>0</v>
      </c>
      <c r="J2716" s="63">
        <f t="shared" si="1391"/>
        <v>0</v>
      </c>
      <c r="K2716" s="35">
        <f t="shared" si="1391"/>
        <v>0</v>
      </c>
      <c r="L2716" s="35">
        <f t="shared" si="1391"/>
        <v>0</v>
      </c>
      <c r="M2716" s="35">
        <f t="shared" si="1391"/>
        <v>269.29610000000002</v>
      </c>
      <c r="N2716" s="78">
        <f t="shared" si="1384"/>
        <v>86.618237375361858</v>
      </c>
    </row>
    <row r="2717" spans="1:14" ht="31.5" x14ac:dyDescent="0.25">
      <c r="A2717" s="33" t="s">
        <v>181</v>
      </c>
      <c r="B2717" s="33" t="s">
        <v>1411</v>
      </c>
      <c r="C2717" s="33" t="s">
        <v>134</v>
      </c>
      <c r="D2717" s="33" t="s">
        <v>1112</v>
      </c>
      <c r="E2717" s="34" t="s">
        <v>543</v>
      </c>
      <c r="F2717" s="35">
        <v>310.89999999999998</v>
      </c>
      <c r="G2717" s="35">
        <v>310.89999999999998</v>
      </c>
      <c r="H2717" s="35">
        <v>274.41455999999999</v>
      </c>
      <c r="I2717" s="63">
        <v>0</v>
      </c>
      <c r="J2717" s="63">
        <v>0</v>
      </c>
      <c r="K2717" s="35">
        <v>0</v>
      </c>
      <c r="L2717" s="35">
        <v>0</v>
      </c>
      <c r="M2717" s="35">
        <v>269.29610000000002</v>
      </c>
      <c r="N2717" s="78">
        <f t="shared" si="1384"/>
        <v>86.618237375361858</v>
      </c>
    </row>
    <row r="2718" spans="1:14" ht="63" x14ac:dyDescent="0.25">
      <c r="A2718" s="33" t="s">
        <v>181</v>
      </c>
      <c r="B2718" s="33" t="s">
        <v>1411</v>
      </c>
      <c r="C2718" s="33" t="s">
        <v>1132</v>
      </c>
      <c r="D2718" s="33"/>
      <c r="E2718" s="34" t="s">
        <v>1557</v>
      </c>
      <c r="F2718" s="35">
        <f t="shared" ref="F2718:M2725" si="1392">F2719</f>
        <v>2970.087</v>
      </c>
      <c r="G2718" s="35">
        <f t="shared" si="1392"/>
        <v>4209.2669999999998</v>
      </c>
      <c r="H2718" s="35">
        <f t="shared" si="1392"/>
        <v>3434.0860300000004</v>
      </c>
      <c r="I2718" s="63">
        <f t="shared" si="1392"/>
        <v>0</v>
      </c>
      <c r="J2718" s="63">
        <f t="shared" si="1392"/>
        <v>0</v>
      </c>
      <c r="K2718" s="35">
        <f t="shared" si="1392"/>
        <v>0</v>
      </c>
      <c r="L2718" s="35">
        <f t="shared" si="1392"/>
        <v>0</v>
      </c>
      <c r="M2718" s="35">
        <f t="shared" si="1392"/>
        <v>4191.1489700000002</v>
      </c>
      <c r="N2718" s="78">
        <f t="shared" si="1384"/>
        <v>99.569568050684367</v>
      </c>
    </row>
    <row r="2719" spans="1:14" ht="47.25" x14ac:dyDescent="0.25">
      <c r="A2719" s="33" t="s">
        <v>181</v>
      </c>
      <c r="B2719" s="33" t="s">
        <v>1411</v>
      </c>
      <c r="C2719" s="33" t="s">
        <v>1133</v>
      </c>
      <c r="D2719" s="33"/>
      <c r="E2719" s="34" t="s">
        <v>741</v>
      </c>
      <c r="F2719" s="35">
        <f t="shared" si="1392"/>
        <v>2970.087</v>
      </c>
      <c r="G2719" s="35">
        <f t="shared" si="1392"/>
        <v>4209.2669999999998</v>
      </c>
      <c r="H2719" s="35">
        <f t="shared" si="1392"/>
        <v>3434.0860300000004</v>
      </c>
      <c r="I2719" s="63">
        <f t="shared" si="1392"/>
        <v>0</v>
      </c>
      <c r="J2719" s="63">
        <f t="shared" si="1392"/>
        <v>0</v>
      </c>
      <c r="K2719" s="35">
        <f t="shared" si="1392"/>
        <v>0</v>
      </c>
      <c r="L2719" s="35">
        <f t="shared" si="1392"/>
        <v>0</v>
      </c>
      <c r="M2719" s="35">
        <f t="shared" si="1392"/>
        <v>4191.1489700000002</v>
      </c>
      <c r="N2719" s="78">
        <f t="shared" si="1384"/>
        <v>99.569568050684367</v>
      </c>
    </row>
    <row r="2720" spans="1:14" ht="63" x14ac:dyDescent="0.25">
      <c r="A2720" s="33" t="s">
        <v>181</v>
      </c>
      <c r="B2720" s="33" t="s">
        <v>1411</v>
      </c>
      <c r="C2720" s="33" t="s">
        <v>143</v>
      </c>
      <c r="D2720" s="33"/>
      <c r="E2720" s="34" t="s">
        <v>751</v>
      </c>
      <c r="F2720" s="35">
        <f>F2724</f>
        <v>2970.087</v>
      </c>
      <c r="G2720" s="35">
        <f>G2724+G2721</f>
        <v>4209.2669999999998</v>
      </c>
      <c r="H2720" s="35">
        <f t="shared" ref="H2720:M2720" si="1393">H2724+H2721</f>
        <v>3434.0860300000004</v>
      </c>
      <c r="I2720" s="63">
        <f t="shared" si="1393"/>
        <v>0</v>
      </c>
      <c r="J2720" s="63">
        <f t="shared" si="1393"/>
        <v>0</v>
      </c>
      <c r="K2720" s="35">
        <f t="shared" si="1393"/>
        <v>0</v>
      </c>
      <c r="L2720" s="35">
        <f t="shared" si="1393"/>
        <v>0</v>
      </c>
      <c r="M2720" s="35">
        <f t="shared" si="1393"/>
        <v>4191.1489700000002</v>
      </c>
      <c r="N2720" s="78">
        <f t="shared" si="1384"/>
        <v>99.569568050684367</v>
      </c>
    </row>
    <row r="2721" spans="1:14" ht="31.5" x14ac:dyDescent="0.25">
      <c r="A2721" s="33" t="s">
        <v>181</v>
      </c>
      <c r="B2721" s="33" t="s">
        <v>1411</v>
      </c>
      <c r="C2721" s="33" t="s">
        <v>327</v>
      </c>
      <c r="D2721" s="33"/>
      <c r="E2721" s="34" t="s">
        <v>1379</v>
      </c>
      <c r="F2721" s="35">
        <v>0</v>
      </c>
      <c r="G2721" s="35">
        <f>G2722</f>
        <v>1239.18</v>
      </c>
      <c r="H2721" s="35">
        <f t="shared" ref="H2721:M2722" si="1394">H2722</f>
        <v>1239.18</v>
      </c>
      <c r="I2721" s="63">
        <f t="shared" si="1394"/>
        <v>0</v>
      </c>
      <c r="J2721" s="63">
        <f t="shared" si="1394"/>
        <v>0</v>
      </c>
      <c r="K2721" s="35">
        <f t="shared" si="1394"/>
        <v>0</v>
      </c>
      <c r="L2721" s="35">
        <f t="shared" si="1394"/>
        <v>0</v>
      </c>
      <c r="M2721" s="35">
        <f t="shared" si="1394"/>
        <v>1239.18</v>
      </c>
      <c r="N2721" s="78">
        <f t="shared" si="1384"/>
        <v>100</v>
      </c>
    </row>
    <row r="2722" spans="1:14" ht="31.5" x14ac:dyDescent="0.25">
      <c r="A2722" s="33" t="s">
        <v>181</v>
      </c>
      <c r="B2722" s="33" t="s">
        <v>1411</v>
      </c>
      <c r="C2722" s="33" t="s">
        <v>327</v>
      </c>
      <c r="D2722" s="33" t="s">
        <v>1111</v>
      </c>
      <c r="E2722" s="34" t="s">
        <v>542</v>
      </c>
      <c r="F2722" s="35">
        <v>0</v>
      </c>
      <c r="G2722" s="35">
        <f>G2723</f>
        <v>1239.18</v>
      </c>
      <c r="H2722" s="35">
        <f t="shared" si="1394"/>
        <v>1239.18</v>
      </c>
      <c r="I2722" s="63">
        <f t="shared" si="1394"/>
        <v>0</v>
      </c>
      <c r="J2722" s="63">
        <f t="shared" si="1394"/>
        <v>0</v>
      </c>
      <c r="K2722" s="35">
        <f t="shared" si="1394"/>
        <v>0</v>
      </c>
      <c r="L2722" s="35">
        <f t="shared" si="1394"/>
        <v>0</v>
      </c>
      <c r="M2722" s="35">
        <f t="shared" si="1394"/>
        <v>1239.18</v>
      </c>
      <c r="N2722" s="78">
        <f t="shared" si="1384"/>
        <v>100</v>
      </c>
    </row>
    <row r="2723" spans="1:14" ht="31.5" x14ac:dyDescent="0.25">
      <c r="A2723" s="33" t="s">
        <v>181</v>
      </c>
      <c r="B2723" s="33" t="s">
        <v>1411</v>
      </c>
      <c r="C2723" s="33" t="s">
        <v>327</v>
      </c>
      <c r="D2723" s="33" t="s">
        <v>1112</v>
      </c>
      <c r="E2723" s="34" t="s">
        <v>543</v>
      </c>
      <c r="F2723" s="35">
        <v>0</v>
      </c>
      <c r="G2723" s="35">
        <v>1239.18</v>
      </c>
      <c r="H2723" s="35">
        <v>1239.18</v>
      </c>
      <c r="I2723" s="63">
        <v>0</v>
      </c>
      <c r="J2723" s="63">
        <v>0</v>
      </c>
      <c r="K2723" s="35">
        <v>0</v>
      </c>
      <c r="L2723" s="35">
        <v>0</v>
      </c>
      <c r="M2723" s="35">
        <v>1239.18</v>
      </c>
      <c r="N2723" s="78">
        <f t="shared" si="1384"/>
        <v>100</v>
      </c>
    </row>
    <row r="2724" spans="1:14" ht="17.25" customHeight="1" x14ac:dyDescent="0.25">
      <c r="A2724" s="33" t="s">
        <v>181</v>
      </c>
      <c r="B2724" s="33" t="s">
        <v>1411</v>
      </c>
      <c r="C2724" s="33" t="s">
        <v>135</v>
      </c>
      <c r="D2724" s="33"/>
      <c r="E2724" s="34" t="s">
        <v>752</v>
      </c>
      <c r="F2724" s="35">
        <f t="shared" si="1392"/>
        <v>2970.087</v>
      </c>
      <c r="G2724" s="35">
        <f t="shared" si="1392"/>
        <v>2970.087</v>
      </c>
      <c r="H2724" s="35">
        <f t="shared" si="1392"/>
        <v>2194.9060300000001</v>
      </c>
      <c r="I2724" s="63">
        <f t="shared" si="1392"/>
        <v>0</v>
      </c>
      <c r="J2724" s="63">
        <f t="shared" si="1392"/>
        <v>0</v>
      </c>
      <c r="K2724" s="35">
        <f t="shared" si="1392"/>
        <v>0</v>
      </c>
      <c r="L2724" s="35">
        <f t="shared" si="1392"/>
        <v>0</v>
      </c>
      <c r="M2724" s="35">
        <f t="shared" si="1392"/>
        <v>2951.9689699999999</v>
      </c>
      <c r="N2724" s="78">
        <f t="shared" si="1384"/>
        <v>99.389983189044628</v>
      </c>
    </row>
    <row r="2725" spans="1:14" ht="31.5" x14ac:dyDescent="0.25">
      <c r="A2725" s="33" t="s">
        <v>181</v>
      </c>
      <c r="B2725" s="33" t="s">
        <v>1411</v>
      </c>
      <c r="C2725" s="33" t="s">
        <v>135</v>
      </c>
      <c r="D2725" s="33" t="s">
        <v>1111</v>
      </c>
      <c r="E2725" s="34" t="s">
        <v>542</v>
      </c>
      <c r="F2725" s="35">
        <f t="shared" si="1392"/>
        <v>2970.087</v>
      </c>
      <c r="G2725" s="35">
        <f t="shared" si="1392"/>
        <v>2970.087</v>
      </c>
      <c r="H2725" s="35">
        <f t="shared" si="1392"/>
        <v>2194.9060300000001</v>
      </c>
      <c r="I2725" s="63">
        <f t="shared" si="1392"/>
        <v>0</v>
      </c>
      <c r="J2725" s="63">
        <f t="shared" si="1392"/>
        <v>0</v>
      </c>
      <c r="K2725" s="35">
        <f t="shared" si="1392"/>
        <v>0</v>
      </c>
      <c r="L2725" s="35">
        <f t="shared" si="1392"/>
        <v>0</v>
      </c>
      <c r="M2725" s="35">
        <f t="shared" si="1392"/>
        <v>2951.9689699999999</v>
      </c>
      <c r="N2725" s="78">
        <f t="shared" si="1384"/>
        <v>99.389983189044628</v>
      </c>
    </row>
    <row r="2726" spans="1:14" ht="31.5" x14ac:dyDescent="0.25">
      <c r="A2726" s="33" t="s">
        <v>181</v>
      </c>
      <c r="B2726" s="33" t="s">
        <v>1411</v>
      </c>
      <c r="C2726" s="33" t="s">
        <v>135</v>
      </c>
      <c r="D2726" s="33" t="s">
        <v>1112</v>
      </c>
      <c r="E2726" s="34" t="s">
        <v>543</v>
      </c>
      <c r="F2726" s="35">
        <f>3036.5-3.39-63.023</f>
        <v>2970.087</v>
      </c>
      <c r="G2726" s="35">
        <v>2970.087</v>
      </c>
      <c r="H2726" s="35">
        <v>2194.9060300000001</v>
      </c>
      <c r="I2726" s="63">
        <v>0</v>
      </c>
      <c r="J2726" s="63">
        <v>0</v>
      </c>
      <c r="K2726" s="35">
        <v>0</v>
      </c>
      <c r="L2726" s="35">
        <v>0</v>
      </c>
      <c r="M2726" s="35">
        <v>2951.9689699999999</v>
      </c>
      <c r="N2726" s="78">
        <f t="shared" si="1384"/>
        <v>99.389983189044628</v>
      </c>
    </row>
    <row r="2727" spans="1:14" ht="31.5" x14ac:dyDescent="0.25">
      <c r="A2727" s="33" t="s">
        <v>181</v>
      </c>
      <c r="B2727" s="33" t="s">
        <v>1411</v>
      </c>
      <c r="C2727" s="33" t="s">
        <v>164</v>
      </c>
      <c r="D2727" s="33"/>
      <c r="E2727" s="34" t="s">
        <v>1623</v>
      </c>
      <c r="F2727" s="35">
        <v>0</v>
      </c>
      <c r="G2727" s="35">
        <f t="shared" ref="G2727:G2733" si="1395">G2728</f>
        <v>38165.637350000005</v>
      </c>
      <c r="H2727" s="35">
        <f t="shared" ref="H2727:M2733" si="1396">H2728</f>
        <v>34288.637350000005</v>
      </c>
      <c r="I2727" s="63">
        <f t="shared" si="1396"/>
        <v>30532.509890000001</v>
      </c>
      <c r="J2727" s="63">
        <f t="shared" si="1396"/>
        <v>27430.909890000003</v>
      </c>
      <c r="K2727" s="35">
        <f t="shared" si="1396"/>
        <v>0</v>
      </c>
      <c r="L2727" s="35">
        <f t="shared" si="1396"/>
        <v>0</v>
      </c>
      <c r="M2727" s="35">
        <f t="shared" si="1396"/>
        <v>38165.637350000005</v>
      </c>
      <c r="N2727" s="78">
        <f t="shared" si="1384"/>
        <v>100</v>
      </c>
    </row>
    <row r="2728" spans="1:14" ht="47.25" x14ac:dyDescent="0.25">
      <c r="A2728" s="33" t="s">
        <v>181</v>
      </c>
      <c r="B2728" s="33" t="s">
        <v>1411</v>
      </c>
      <c r="C2728" s="33" t="s">
        <v>165</v>
      </c>
      <c r="D2728" s="33"/>
      <c r="E2728" s="34" t="s">
        <v>1624</v>
      </c>
      <c r="F2728" s="35">
        <v>0</v>
      </c>
      <c r="G2728" s="35">
        <f t="shared" si="1395"/>
        <v>38165.637350000005</v>
      </c>
      <c r="H2728" s="35">
        <f t="shared" si="1396"/>
        <v>34288.637350000005</v>
      </c>
      <c r="I2728" s="63">
        <f t="shared" si="1396"/>
        <v>30532.509890000001</v>
      </c>
      <c r="J2728" s="63">
        <f t="shared" si="1396"/>
        <v>27430.909890000003</v>
      </c>
      <c r="K2728" s="35">
        <f t="shared" si="1396"/>
        <v>0</v>
      </c>
      <c r="L2728" s="35">
        <f t="shared" si="1396"/>
        <v>0</v>
      </c>
      <c r="M2728" s="35">
        <f t="shared" si="1396"/>
        <v>38165.637350000005</v>
      </c>
      <c r="N2728" s="78">
        <f t="shared" si="1384"/>
        <v>100</v>
      </c>
    </row>
    <row r="2729" spans="1:14" ht="31.5" x14ac:dyDescent="0.25">
      <c r="A2729" s="33" t="s">
        <v>181</v>
      </c>
      <c r="B2729" s="33" t="s">
        <v>1411</v>
      </c>
      <c r="C2729" s="33" t="s">
        <v>1437</v>
      </c>
      <c r="D2729" s="33"/>
      <c r="E2729" s="34" t="s">
        <v>1438</v>
      </c>
      <c r="F2729" s="35">
        <f>F2730</f>
        <v>0</v>
      </c>
      <c r="G2729" s="35">
        <f t="shared" si="1395"/>
        <v>38165.637350000005</v>
      </c>
      <c r="H2729" s="35">
        <f t="shared" si="1396"/>
        <v>34288.637350000005</v>
      </c>
      <c r="I2729" s="63">
        <f t="shared" si="1396"/>
        <v>30532.509890000001</v>
      </c>
      <c r="J2729" s="63">
        <f t="shared" si="1396"/>
        <v>27430.909890000003</v>
      </c>
      <c r="K2729" s="35">
        <f t="shared" si="1396"/>
        <v>0</v>
      </c>
      <c r="L2729" s="35">
        <f t="shared" si="1396"/>
        <v>0</v>
      </c>
      <c r="M2729" s="35">
        <f t="shared" si="1396"/>
        <v>38165.637350000005</v>
      </c>
      <c r="N2729" s="78">
        <f t="shared" si="1384"/>
        <v>100</v>
      </c>
    </row>
    <row r="2730" spans="1:14" ht="31.5" x14ac:dyDescent="0.25">
      <c r="A2730" s="33" t="s">
        <v>181</v>
      </c>
      <c r="B2730" s="33" t="s">
        <v>1411</v>
      </c>
      <c r="C2730" s="33" t="s">
        <v>1775</v>
      </c>
      <c r="D2730" s="33"/>
      <c r="E2730" s="34" t="s">
        <v>1776</v>
      </c>
      <c r="F2730" s="35">
        <f>F2731+F2733</f>
        <v>0</v>
      </c>
      <c r="G2730" s="35">
        <f t="shared" ref="G2730" si="1397">G2731+G2733</f>
        <v>38165.637350000005</v>
      </c>
      <c r="H2730" s="35">
        <f t="shared" ref="H2730:M2730" si="1398">H2731+H2733</f>
        <v>34288.637350000005</v>
      </c>
      <c r="I2730" s="63">
        <f t="shared" si="1398"/>
        <v>30532.509890000001</v>
      </c>
      <c r="J2730" s="63">
        <f t="shared" si="1398"/>
        <v>27430.909890000003</v>
      </c>
      <c r="K2730" s="35">
        <f t="shared" si="1398"/>
        <v>0</v>
      </c>
      <c r="L2730" s="35">
        <f t="shared" si="1398"/>
        <v>0</v>
      </c>
      <c r="M2730" s="35">
        <f t="shared" si="1398"/>
        <v>38165.637350000005</v>
      </c>
      <c r="N2730" s="78">
        <f t="shared" si="1384"/>
        <v>100</v>
      </c>
    </row>
    <row r="2731" spans="1:14" ht="31.5" x14ac:dyDescent="0.25">
      <c r="A2731" s="33" t="s">
        <v>181</v>
      </c>
      <c r="B2731" s="33" t="s">
        <v>1411</v>
      </c>
      <c r="C2731" s="33" t="s">
        <v>1775</v>
      </c>
      <c r="D2731" s="33" t="s">
        <v>18</v>
      </c>
      <c r="E2731" s="34" t="s">
        <v>552</v>
      </c>
      <c r="F2731" s="35">
        <v>0</v>
      </c>
      <c r="G2731" s="35">
        <f>G2732</f>
        <v>8975.2128499999999</v>
      </c>
      <c r="H2731" s="35">
        <f t="shared" ref="H2731:M2731" si="1399">H2732</f>
        <v>8975.2128499999999</v>
      </c>
      <c r="I2731" s="63">
        <f t="shared" si="1399"/>
        <v>7180.1702800000003</v>
      </c>
      <c r="J2731" s="63">
        <f t="shared" si="1399"/>
        <v>7180.1702800000003</v>
      </c>
      <c r="K2731" s="35">
        <f t="shared" si="1399"/>
        <v>0</v>
      </c>
      <c r="L2731" s="35">
        <f t="shared" si="1399"/>
        <v>0</v>
      </c>
      <c r="M2731" s="35">
        <f t="shared" si="1399"/>
        <v>8975.2128499999999</v>
      </c>
      <c r="N2731" s="78">
        <f t="shared" si="1384"/>
        <v>100</v>
      </c>
    </row>
    <row r="2732" spans="1:14" ht="47.25" x14ac:dyDescent="0.25">
      <c r="A2732" s="33" t="s">
        <v>181</v>
      </c>
      <c r="B2732" s="33" t="s">
        <v>1411</v>
      </c>
      <c r="C2732" s="33" t="s">
        <v>1775</v>
      </c>
      <c r="D2732" s="33" t="s">
        <v>14</v>
      </c>
      <c r="E2732" s="34" t="s">
        <v>555</v>
      </c>
      <c r="F2732" s="35">
        <v>0</v>
      </c>
      <c r="G2732" s="35">
        <v>8975.2128499999999</v>
      </c>
      <c r="H2732" s="35">
        <f>1795.04257+7180.17028</f>
        <v>8975.2128499999999</v>
      </c>
      <c r="I2732" s="63">
        <v>7180.1702800000003</v>
      </c>
      <c r="J2732" s="63">
        <v>7180.1702800000003</v>
      </c>
      <c r="K2732" s="35">
        <v>0</v>
      </c>
      <c r="L2732" s="35">
        <v>0</v>
      </c>
      <c r="M2732" s="35">
        <v>8975.2128499999999</v>
      </c>
      <c r="N2732" s="78">
        <f t="shared" si="1384"/>
        <v>100</v>
      </c>
    </row>
    <row r="2733" spans="1:14" ht="18" customHeight="1" x14ac:dyDescent="0.25">
      <c r="A2733" s="33" t="s">
        <v>181</v>
      </c>
      <c r="B2733" s="33" t="s">
        <v>1411</v>
      </c>
      <c r="C2733" s="33" t="s">
        <v>1775</v>
      </c>
      <c r="D2733" s="33" t="s">
        <v>1113</v>
      </c>
      <c r="E2733" s="34" t="s">
        <v>558</v>
      </c>
      <c r="F2733" s="35">
        <v>0</v>
      </c>
      <c r="G2733" s="35">
        <f t="shared" si="1395"/>
        <v>29190.424500000001</v>
      </c>
      <c r="H2733" s="35">
        <f t="shared" si="1396"/>
        <v>25313.424500000001</v>
      </c>
      <c r="I2733" s="63">
        <f t="shared" si="1396"/>
        <v>23352.339609999999</v>
      </c>
      <c r="J2733" s="63">
        <f t="shared" si="1396"/>
        <v>20250.739610000001</v>
      </c>
      <c r="K2733" s="35">
        <f t="shared" si="1396"/>
        <v>0</v>
      </c>
      <c r="L2733" s="35">
        <f t="shared" si="1396"/>
        <v>0</v>
      </c>
      <c r="M2733" s="35">
        <f t="shared" si="1396"/>
        <v>29190.424500000001</v>
      </c>
      <c r="N2733" s="78">
        <f t="shared" si="1384"/>
        <v>100</v>
      </c>
    </row>
    <row r="2734" spans="1:14" ht="63" x14ac:dyDescent="0.25">
      <c r="A2734" s="33" t="s">
        <v>181</v>
      </c>
      <c r="B2734" s="33" t="s">
        <v>1411</v>
      </c>
      <c r="C2734" s="33" t="s">
        <v>1775</v>
      </c>
      <c r="D2734" s="33" t="s">
        <v>137</v>
      </c>
      <c r="E2734" s="34" t="s">
        <v>559</v>
      </c>
      <c r="F2734" s="35">
        <v>0</v>
      </c>
      <c r="G2734" s="35">
        <v>29190.424500000001</v>
      </c>
      <c r="H2734" s="35">
        <f>5062.68489+20250.73961</f>
        <v>25313.424500000001</v>
      </c>
      <c r="I2734" s="63">
        <v>23352.339609999999</v>
      </c>
      <c r="J2734" s="63">
        <v>20250.739610000001</v>
      </c>
      <c r="K2734" s="35">
        <v>0</v>
      </c>
      <c r="L2734" s="35">
        <v>0</v>
      </c>
      <c r="M2734" s="35">
        <v>29190.424500000001</v>
      </c>
      <c r="N2734" s="78">
        <f t="shared" si="1384"/>
        <v>100</v>
      </c>
    </row>
    <row r="2735" spans="1:14" ht="31.5" x14ac:dyDescent="0.25">
      <c r="A2735" s="33" t="s">
        <v>181</v>
      </c>
      <c r="B2735" s="33" t="s">
        <v>1411</v>
      </c>
      <c r="C2735" s="33" t="s">
        <v>144</v>
      </c>
      <c r="D2735" s="33"/>
      <c r="E2735" s="34" t="s">
        <v>1036</v>
      </c>
      <c r="F2735" s="35">
        <f>F2736</f>
        <v>11250</v>
      </c>
      <c r="G2735" s="35">
        <f>G2736+G2743</f>
        <v>12990.079309999999</v>
      </c>
      <c r="H2735" s="35">
        <f t="shared" ref="H2735:M2735" si="1400">H2736+H2743</f>
        <v>13003.104309999999</v>
      </c>
      <c r="I2735" s="63">
        <f t="shared" si="1400"/>
        <v>0</v>
      </c>
      <c r="J2735" s="63">
        <f t="shared" si="1400"/>
        <v>0</v>
      </c>
      <c r="K2735" s="35">
        <f t="shared" si="1400"/>
        <v>0</v>
      </c>
      <c r="L2735" s="35">
        <f t="shared" si="1400"/>
        <v>0</v>
      </c>
      <c r="M2735" s="35">
        <f t="shared" si="1400"/>
        <v>12990.079309999999</v>
      </c>
      <c r="N2735" s="78">
        <f t="shared" si="1384"/>
        <v>100</v>
      </c>
    </row>
    <row r="2736" spans="1:14" ht="47.25" x14ac:dyDescent="0.25">
      <c r="A2736" s="33" t="s">
        <v>181</v>
      </c>
      <c r="B2736" s="33" t="s">
        <v>1411</v>
      </c>
      <c r="C2736" s="33" t="s">
        <v>145</v>
      </c>
      <c r="D2736" s="33"/>
      <c r="E2736" s="34" t="s">
        <v>1062</v>
      </c>
      <c r="F2736" s="35">
        <f>F2737</f>
        <v>11250</v>
      </c>
      <c r="G2736" s="35">
        <f t="shared" ref="G2736:G2741" si="1401">G2737</f>
        <v>10398.104309999999</v>
      </c>
      <c r="H2736" s="35">
        <f t="shared" ref="H2736:M2737" si="1402">H2737</f>
        <v>10398.104309999999</v>
      </c>
      <c r="I2736" s="63">
        <f t="shared" si="1402"/>
        <v>0</v>
      </c>
      <c r="J2736" s="63">
        <f t="shared" si="1402"/>
        <v>0</v>
      </c>
      <c r="K2736" s="35">
        <f t="shared" si="1402"/>
        <v>0</v>
      </c>
      <c r="L2736" s="35">
        <f t="shared" si="1402"/>
        <v>0</v>
      </c>
      <c r="M2736" s="35">
        <f t="shared" si="1402"/>
        <v>10398.104309999999</v>
      </c>
      <c r="N2736" s="78">
        <f t="shared" si="1384"/>
        <v>100</v>
      </c>
    </row>
    <row r="2737" spans="1:14" ht="47.25" x14ac:dyDescent="0.25">
      <c r="A2737" s="33" t="s">
        <v>181</v>
      </c>
      <c r="B2737" s="33" t="s">
        <v>1411</v>
      </c>
      <c r="C2737" s="33" t="s">
        <v>146</v>
      </c>
      <c r="D2737" s="33"/>
      <c r="E2737" s="34" t="s">
        <v>1068</v>
      </c>
      <c r="F2737" s="35">
        <f>F2738</f>
        <v>11250</v>
      </c>
      <c r="G2737" s="35">
        <f t="shared" si="1401"/>
        <v>10398.104309999999</v>
      </c>
      <c r="H2737" s="35">
        <f t="shared" si="1402"/>
        <v>10398.104309999999</v>
      </c>
      <c r="I2737" s="63">
        <f t="shared" si="1402"/>
        <v>0</v>
      </c>
      <c r="J2737" s="63">
        <f t="shared" si="1402"/>
        <v>0</v>
      </c>
      <c r="K2737" s="35">
        <f t="shared" si="1402"/>
        <v>0</v>
      </c>
      <c r="L2737" s="35">
        <f t="shared" si="1402"/>
        <v>0</v>
      </c>
      <c r="M2737" s="35">
        <f t="shared" si="1402"/>
        <v>10398.104309999999</v>
      </c>
      <c r="N2737" s="78">
        <f t="shared" si="1384"/>
        <v>100</v>
      </c>
    </row>
    <row r="2738" spans="1:14" ht="31.5" x14ac:dyDescent="0.25">
      <c r="A2738" s="33" t="s">
        <v>181</v>
      </c>
      <c r="B2738" s="33" t="s">
        <v>1411</v>
      </c>
      <c r="C2738" s="33" t="s">
        <v>136</v>
      </c>
      <c r="D2738" s="33"/>
      <c r="E2738" s="34" t="s">
        <v>1865</v>
      </c>
      <c r="F2738" s="35">
        <f>F2741+F2739</f>
        <v>11250</v>
      </c>
      <c r="G2738" s="35">
        <f t="shared" ref="G2738" si="1403">G2741+G2739</f>
        <v>10398.104309999999</v>
      </c>
      <c r="H2738" s="35">
        <f t="shared" ref="H2738:M2738" si="1404">H2741+H2739</f>
        <v>10398.104309999999</v>
      </c>
      <c r="I2738" s="63">
        <f t="shared" si="1404"/>
        <v>0</v>
      </c>
      <c r="J2738" s="63">
        <f t="shared" si="1404"/>
        <v>0</v>
      </c>
      <c r="K2738" s="35">
        <f t="shared" si="1404"/>
        <v>0</v>
      </c>
      <c r="L2738" s="35">
        <f t="shared" si="1404"/>
        <v>0</v>
      </c>
      <c r="M2738" s="35">
        <f t="shared" si="1404"/>
        <v>10398.104309999999</v>
      </c>
      <c r="N2738" s="78">
        <f t="shared" si="1384"/>
        <v>100</v>
      </c>
    </row>
    <row r="2739" spans="1:14" ht="31.5" x14ac:dyDescent="0.25">
      <c r="A2739" s="33" t="s">
        <v>181</v>
      </c>
      <c r="B2739" s="33" t="s">
        <v>1411</v>
      </c>
      <c r="C2739" s="33" t="s">
        <v>136</v>
      </c>
      <c r="D2739" s="33" t="s">
        <v>18</v>
      </c>
      <c r="E2739" s="34" t="s">
        <v>552</v>
      </c>
      <c r="F2739" s="35">
        <f>F2740</f>
        <v>0</v>
      </c>
      <c r="G2739" s="35">
        <f t="shared" ref="G2739" si="1405">G2740</f>
        <v>473.4</v>
      </c>
      <c r="H2739" s="35">
        <f t="shared" ref="H2739:M2739" si="1406">H2740</f>
        <v>473.4</v>
      </c>
      <c r="I2739" s="63">
        <f t="shared" si="1406"/>
        <v>0</v>
      </c>
      <c r="J2739" s="63">
        <f t="shared" si="1406"/>
        <v>0</v>
      </c>
      <c r="K2739" s="35">
        <f t="shared" si="1406"/>
        <v>0</v>
      </c>
      <c r="L2739" s="35">
        <f t="shared" si="1406"/>
        <v>0</v>
      </c>
      <c r="M2739" s="35">
        <f t="shared" si="1406"/>
        <v>473.4</v>
      </c>
      <c r="N2739" s="78">
        <f t="shared" si="1384"/>
        <v>100</v>
      </c>
    </row>
    <row r="2740" spans="1:14" ht="47.25" x14ac:dyDescent="0.25">
      <c r="A2740" s="33" t="s">
        <v>181</v>
      </c>
      <c r="B2740" s="33" t="s">
        <v>1411</v>
      </c>
      <c r="C2740" s="33" t="s">
        <v>136</v>
      </c>
      <c r="D2740" s="33" t="s">
        <v>14</v>
      </c>
      <c r="E2740" s="34" t="s">
        <v>555</v>
      </c>
      <c r="F2740" s="35">
        <v>0</v>
      </c>
      <c r="G2740" s="35">
        <v>473.4</v>
      </c>
      <c r="H2740" s="35">
        <v>473.4</v>
      </c>
      <c r="I2740" s="63">
        <v>0</v>
      </c>
      <c r="J2740" s="63">
        <v>0</v>
      </c>
      <c r="K2740" s="35">
        <v>0</v>
      </c>
      <c r="L2740" s="35">
        <v>0</v>
      </c>
      <c r="M2740" s="35">
        <v>473.4</v>
      </c>
      <c r="N2740" s="78">
        <f t="shared" si="1384"/>
        <v>100</v>
      </c>
    </row>
    <row r="2741" spans="1:14" ht="18" customHeight="1" x14ac:dyDescent="0.25">
      <c r="A2741" s="33" t="s">
        <v>181</v>
      </c>
      <c r="B2741" s="33" t="s">
        <v>1411</v>
      </c>
      <c r="C2741" s="33" t="s">
        <v>136</v>
      </c>
      <c r="D2741" s="33" t="s">
        <v>1113</v>
      </c>
      <c r="E2741" s="34" t="s">
        <v>558</v>
      </c>
      <c r="F2741" s="35">
        <f t="shared" ref="F2741:M2741" si="1407">F2742</f>
        <v>11250</v>
      </c>
      <c r="G2741" s="35">
        <f t="shared" si="1401"/>
        <v>9924.7043099999992</v>
      </c>
      <c r="H2741" s="35">
        <f t="shared" si="1407"/>
        <v>9924.7043099999992</v>
      </c>
      <c r="I2741" s="63">
        <f t="shared" si="1407"/>
        <v>0</v>
      </c>
      <c r="J2741" s="63">
        <f t="shared" si="1407"/>
        <v>0</v>
      </c>
      <c r="K2741" s="35">
        <f t="shared" si="1407"/>
        <v>0</v>
      </c>
      <c r="L2741" s="35">
        <f t="shared" si="1407"/>
        <v>0</v>
      </c>
      <c r="M2741" s="35">
        <f t="shared" si="1407"/>
        <v>9924.7043099999992</v>
      </c>
      <c r="N2741" s="78">
        <f t="shared" si="1384"/>
        <v>100</v>
      </c>
    </row>
    <row r="2742" spans="1:14" ht="63" x14ac:dyDescent="0.25">
      <c r="A2742" s="33" t="s">
        <v>181</v>
      </c>
      <c r="B2742" s="33" t="s">
        <v>1411</v>
      </c>
      <c r="C2742" s="33" t="s">
        <v>136</v>
      </c>
      <c r="D2742" s="33" t="s">
        <v>137</v>
      </c>
      <c r="E2742" s="34" t="s">
        <v>559</v>
      </c>
      <c r="F2742" s="35">
        <v>11250</v>
      </c>
      <c r="G2742" s="35">
        <v>9924.7043099999992</v>
      </c>
      <c r="H2742" s="35">
        <v>9924.7043099999992</v>
      </c>
      <c r="I2742" s="63">
        <v>0</v>
      </c>
      <c r="J2742" s="63">
        <v>0</v>
      </c>
      <c r="K2742" s="35">
        <v>0</v>
      </c>
      <c r="L2742" s="35">
        <v>0</v>
      </c>
      <c r="M2742" s="35">
        <v>9924.7043099999992</v>
      </c>
      <c r="N2742" s="78">
        <f t="shared" si="1384"/>
        <v>100</v>
      </c>
    </row>
    <row r="2743" spans="1:14" ht="47.25" x14ac:dyDescent="0.25">
      <c r="A2743" s="33" t="s">
        <v>181</v>
      </c>
      <c r="B2743" s="33" t="s">
        <v>1411</v>
      </c>
      <c r="C2743" s="33" t="s">
        <v>242</v>
      </c>
      <c r="D2743" s="33"/>
      <c r="E2743" s="34" t="s">
        <v>1651</v>
      </c>
      <c r="F2743" s="35">
        <v>0</v>
      </c>
      <c r="G2743" s="35">
        <f>G2744</f>
        <v>2591.9749999999999</v>
      </c>
      <c r="H2743" s="35">
        <f t="shared" ref="H2743:M2746" si="1408">H2744</f>
        <v>2605</v>
      </c>
      <c r="I2743" s="63">
        <f t="shared" si="1408"/>
        <v>0</v>
      </c>
      <c r="J2743" s="63">
        <f t="shared" si="1408"/>
        <v>0</v>
      </c>
      <c r="K2743" s="35">
        <f t="shared" si="1408"/>
        <v>0</v>
      </c>
      <c r="L2743" s="35">
        <f t="shared" si="1408"/>
        <v>0</v>
      </c>
      <c r="M2743" s="35">
        <f t="shared" si="1408"/>
        <v>2591.9749999999999</v>
      </c>
      <c r="N2743" s="78">
        <f t="shared" si="1384"/>
        <v>100</v>
      </c>
    </row>
    <row r="2744" spans="1:14" ht="63" x14ac:dyDescent="0.25">
      <c r="A2744" s="33" t="s">
        <v>181</v>
      </c>
      <c r="B2744" s="33" t="s">
        <v>1411</v>
      </c>
      <c r="C2744" s="33" t="s">
        <v>1241</v>
      </c>
      <c r="D2744" s="33"/>
      <c r="E2744" s="34" t="s">
        <v>1896</v>
      </c>
      <c r="F2744" s="35">
        <v>0</v>
      </c>
      <c r="G2744" s="35">
        <f>G2745</f>
        <v>2591.9749999999999</v>
      </c>
      <c r="H2744" s="35">
        <f t="shared" si="1408"/>
        <v>2605</v>
      </c>
      <c r="I2744" s="63">
        <f t="shared" si="1408"/>
        <v>0</v>
      </c>
      <c r="J2744" s="63">
        <f t="shared" si="1408"/>
        <v>0</v>
      </c>
      <c r="K2744" s="35">
        <f t="shared" si="1408"/>
        <v>0</v>
      </c>
      <c r="L2744" s="35">
        <f t="shared" si="1408"/>
        <v>0</v>
      </c>
      <c r="M2744" s="35">
        <f t="shared" si="1408"/>
        <v>2591.9749999999999</v>
      </c>
      <c r="N2744" s="78">
        <f t="shared" si="1384"/>
        <v>100</v>
      </c>
    </row>
    <row r="2745" spans="1:14" ht="31.5" x14ac:dyDescent="0.25">
      <c r="A2745" s="33" t="s">
        <v>181</v>
      </c>
      <c r="B2745" s="33" t="s">
        <v>1411</v>
      </c>
      <c r="C2745" s="33" t="s">
        <v>1240</v>
      </c>
      <c r="D2745" s="33"/>
      <c r="E2745" s="34" t="s">
        <v>1245</v>
      </c>
      <c r="F2745" s="35">
        <v>0</v>
      </c>
      <c r="G2745" s="35">
        <f>G2746</f>
        <v>2591.9749999999999</v>
      </c>
      <c r="H2745" s="35">
        <f t="shared" si="1408"/>
        <v>2605</v>
      </c>
      <c r="I2745" s="63">
        <f t="shared" si="1408"/>
        <v>0</v>
      </c>
      <c r="J2745" s="63">
        <f t="shared" si="1408"/>
        <v>0</v>
      </c>
      <c r="K2745" s="35">
        <f t="shared" si="1408"/>
        <v>0</v>
      </c>
      <c r="L2745" s="35">
        <f t="shared" si="1408"/>
        <v>0</v>
      </c>
      <c r="M2745" s="35">
        <f t="shared" si="1408"/>
        <v>2591.9749999999999</v>
      </c>
      <c r="N2745" s="78">
        <f t="shared" si="1384"/>
        <v>100</v>
      </c>
    </row>
    <row r="2746" spans="1:14" ht="31.5" x14ac:dyDescent="0.25">
      <c r="A2746" s="33" t="s">
        <v>181</v>
      </c>
      <c r="B2746" s="33" t="s">
        <v>1411</v>
      </c>
      <c r="C2746" s="33" t="s">
        <v>1240</v>
      </c>
      <c r="D2746" s="33" t="s">
        <v>1111</v>
      </c>
      <c r="E2746" s="34" t="s">
        <v>542</v>
      </c>
      <c r="F2746" s="35">
        <v>0</v>
      </c>
      <c r="G2746" s="35">
        <f>G2747</f>
        <v>2591.9749999999999</v>
      </c>
      <c r="H2746" s="35">
        <f t="shared" si="1408"/>
        <v>2605</v>
      </c>
      <c r="I2746" s="63">
        <f t="shared" si="1408"/>
        <v>0</v>
      </c>
      <c r="J2746" s="63">
        <f t="shared" si="1408"/>
        <v>0</v>
      </c>
      <c r="K2746" s="35">
        <f t="shared" si="1408"/>
        <v>0</v>
      </c>
      <c r="L2746" s="35">
        <f t="shared" si="1408"/>
        <v>0</v>
      </c>
      <c r="M2746" s="35">
        <f t="shared" si="1408"/>
        <v>2591.9749999999999</v>
      </c>
      <c r="N2746" s="78">
        <f t="shared" si="1384"/>
        <v>100</v>
      </c>
    </row>
    <row r="2747" spans="1:14" ht="31.5" x14ac:dyDescent="0.25">
      <c r="A2747" s="33" t="s">
        <v>181</v>
      </c>
      <c r="B2747" s="33" t="s">
        <v>1411</v>
      </c>
      <c r="C2747" s="33" t="s">
        <v>1240</v>
      </c>
      <c r="D2747" s="33" t="s">
        <v>1112</v>
      </c>
      <c r="E2747" s="34" t="s">
        <v>543</v>
      </c>
      <c r="F2747" s="35">
        <v>0</v>
      </c>
      <c r="G2747" s="35">
        <v>2591.9749999999999</v>
      </c>
      <c r="H2747" s="35">
        <v>2605</v>
      </c>
      <c r="I2747" s="63">
        <v>0</v>
      </c>
      <c r="J2747" s="63">
        <v>0</v>
      </c>
      <c r="K2747" s="35">
        <v>0</v>
      </c>
      <c r="L2747" s="35">
        <v>0</v>
      </c>
      <c r="M2747" s="35">
        <v>2591.9749999999999</v>
      </c>
      <c r="N2747" s="78">
        <f t="shared" si="1384"/>
        <v>100</v>
      </c>
    </row>
    <row r="2748" spans="1:14" ht="31.5" x14ac:dyDescent="0.25">
      <c r="A2748" s="33" t="s">
        <v>181</v>
      </c>
      <c r="B2748" s="33" t="s">
        <v>1411</v>
      </c>
      <c r="C2748" s="33" t="s">
        <v>1122</v>
      </c>
      <c r="D2748" s="33"/>
      <c r="E2748" s="34" t="s">
        <v>1885</v>
      </c>
      <c r="F2748" s="35">
        <f t="shared" ref="F2748:M2750" si="1409">F2749</f>
        <v>1004.033</v>
      </c>
      <c r="G2748" s="35">
        <f t="shared" si="1409"/>
        <v>12022.73957</v>
      </c>
      <c r="H2748" s="35">
        <f t="shared" si="1409"/>
        <v>12022.73957</v>
      </c>
      <c r="I2748" s="63">
        <f t="shared" si="1409"/>
        <v>0</v>
      </c>
      <c r="J2748" s="63">
        <f t="shared" si="1409"/>
        <v>0</v>
      </c>
      <c r="K2748" s="35">
        <f t="shared" si="1409"/>
        <v>0</v>
      </c>
      <c r="L2748" s="35">
        <f t="shared" si="1409"/>
        <v>0</v>
      </c>
      <c r="M2748" s="35">
        <f t="shared" si="1409"/>
        <v>11524.781630000001</v>
      </c>
      <c r="N2748" s="78">
        <f t="shared" si="1384"/>
        <v>95.858199064358516</v>
      </c>
    </row>
    <row r="2749" spans="1:14" ht="47.25" x14ac:dyDescent="0.25">
      <c r="A2749" s="33" t="s">
        <v>181</v>
      </c>
      <c r="B2749" s="33" t="s">
        <v>1411</v>
      </c>
      <c r="C2749" s="33" t="s">
        <v>405</v>
      </c>
      <c r="D2749" s="33"/>
      <c r="E2749" s="34" t="s">
        <v>1174</v>
      </c>
      <c r="F2749" s="35">
        <f>F2750+F2754</f>
        <v>1004.033</v>
      </c>
      <c r="G2749" s="35">
        <f>G2750+G2754+G2752</f>
        <v>12022.73957</v>
      </c>
      <c r="H2749" s="35">
        <f t="shared" ref="H2749:M2749" si="1410">H2750+H2754+H2752</f>
        <v>12022.73957</v>
      </c>
      <c r="I2749" s="63">
        <f t="shared" si="1410"/>
        <v>0</v>
      </c>
      <c r="J2749" s="63">
        <f t="shared" si="1410"/>
        <v>0</v>
      </c>
      <c r="K2749" s="35">
        <f t="shared" si="1410"/>
        <v>0</v>
      </c>
      <c r="L2749" s="35">
        <f t="shared" si="1410"/>
        <v>0</v>
      </c>
      <c r="M2749" s="35">
        <f t="shared" si="1410"/>
        <v>11524.781630000001</v>
      </c>
      <c r="N2749" s="78">
        <f t="shared" si="1384"/>
        <v>95.858199064358516</v>
      </c>
    </row>
    <row r="2750" spans="1:14" ht="31.5" x14ac:dyDescent="0.25">
      <c r="A2750" s="33" t="s">
        <v>181</v>
      </c>
      <c r="B2750" s="33" t="s">
        <v>1411</v>
      </c>
      <c r="C2750" s="33" t="s">
        <v>405</v>
      </c>
      <c r="D2750" s="33" t="s">
        <v>1111</v>
      </c>
      <c r="E2750" s="34" t="s">
        <v>542</v>
      </c>
      <c r="F2750" s="35">
        <f t="shared" si="1409"/>
        <v>1004.033</v>
      </c>
      <c r="G2750" s="35">
        <f t="shared" si="1409"/>
        <v>5621.6525899999997</v>
      </c>
      <c r="H2750" s="35">
        <f t="shared" si="1409"/>
        <v>5621.6525899999997</v>
      </c>
      <c r="I2750" s="63">
        <f t="shared" si="1409"/>
        <v>0</v>
      </c>
      <c r="J2750" s="63">
        <f t="shared" si="1409"/>
        <v>0</v>
      </c>
      <c r="K2750" s="35">
        <f t="shared" si="1409"/>
        <v>0</v>
      </c>
      <c r="L2750" s="35">
        <f t="shared" si="1409"/>
        <v>0</v>
      </c>
      <c r="M2750" s="35">
        <f t="shared" si="1409"/>
        <v>5123.6946500000004</v>
      </c>
      <c r="N2750" s="78">
        <f t="shared" si="1384"/>
        <v>91.142143132683344</v>
      </c>
    </row>
    <row r="2751" spans="1:14" ht="31.5" x14ac:dyDescent="0.25">
      <c r="A2751" s="33" t="s">
        <v>181</v>
      </c>
      <c r="B2751" s="33" t="s">
        <v>1411</v>
      </c>
      <c r="C2751" s="33" t="s">
        <v>405</v>
      </c>
      <c r="D2751" s="33" t="s">
        <v>1112</v>
      </c>
      <c r="E2751" s="34" t="s">
        <v>543</v>
      </c>
      <c r="F2751" s="35">
        <v>1004.033</v>
      </c>
      <c r="G2751" s="35">
        <v>5621.6525899999997</v>
      </c>
      <c r="H2751" s="35">
        <v>5621.6525899999997</v>
      </c>
      <c r="I2751" s="63">
        <v>0</v>
      </c>
      <c r="J2751" s="63">
        <v>0</v>
      </c>
      <c r="K2751" s="35">
        <v>0</v>
      </c>
      <c r="L2751" s="35">
        <v>0</v>
      </c>
      <c r="M2751" s="35">
        <v>5123.6946500000004</v>
      </c>
      <c r="N2751" s="78">
        <f t="shared" si="1384"/>
        <v>91.142143132683344</v>
      </c>
    </row>
    <row r="2752" spans="1:14" ht="31.5" x14ac:dyDescent="0.25">
      <c r="A2752" s="33" t="s">
        <v>181</v>
      </c>
      <c r="B2752" s="33" t="s">
        <v>1411</v>
      </c>
      <c r="C2752" s="33" t="s">
        <v>405</v>
      </c>
      <c r="D2752" s="33" t="s">
        <v>18</v>
      </c>
      <c r="E2752" s="34" t="s">
        <v>552</v>
      </c>
      <c r="F2752" s="35">
        <v>0</v>
      </c>
      <c r="G2752" s="35">
        <f>G2753</f>
        <v>1666.17426</v>
      </c>
      <c r="H2752" s="35">
        <f t="shared" ref="H2752:M2752" si="1411">H2753</f>
        <v>1666.17426</v>
      </c>
      <c r="I2752" s="63">
        <f t="shared" si="1411"/>
        <v>0</v>
      </c>
      <c r="J2752" s="63">
        <f t="shared" si="1411"/>
        <v>0</v>
      </c>
      <c r="K2752" s="35">
        <f t="shared" si="1411"/>
        <v>0</v>
      </c>
      <c r="L2752" s="35">
        <f t="shared" si="1411"/>
        <v>0</v>
      </c>
      <c r="M2752" s="35">
        <f t="shared" si="1411"/>
        <v>1666.17426</v>
      </c>
      <c r="N2752" s="78">
        <f t="shared" si="1384"/>
        <v>100</v>
      </c>
    </row>
    <row r="2753" spans="1:14" ht="47.25" x14ac:dyDescent="0.25">
      <c r="A2753" s="33" t="s">
        <v>181</v>
      </c>
      <c r="B2753" s="33" t="s">
        <v>1411</v>
      </c>
      <c r="C2753" s="33" t="s">
        <v>405</v>
      </c>
      <c r="D2753" s="33" t="s">
        <v>14</v>
      </c>
      <c r="E2753" s="34" t="s">
        <v>555</v>
      </c>
      <c r="F2753" s="35">
        <v>0</v>
      </c>
      <c r="G2753" s="35">
        <v>1666.17426</v>
      </c>
      <c r="H2753" s="35">
        <v>1666.17426</v>
      </c>
      <c r="I2753" s="63">
        <v>0</v>
      </c>
      <c r="J2753" s="63">
        <v>0</v>
      </c>
      <c r="K2753" s="35">
        <v>0</v>
      </c>
      <c r="L2753" s="35">
        <v>0</v>
      </c>
      <c r="M2753" s="35">
        <v>1666.17426</v>
      </c>
      <c r="N2753" s="78">
        <f t="shared" si="1384"/>
        <v>100</v>
      </c>
    </row>
    <row r="2754" spans="1:14" x14ac:dyDescent="0.25">
      <c r="A2754" s="33" t="s">
        <v>181</v>
      </c>
      <c r="B2754" s="33" t="s">
        <v>1411</v>
      </c>
      <c r="C2754" s="33" t="s">
        <v>405</v>
      </c>
      <c r="D2754" s="33" t="s">
        <v>1113</v>
      </c>
      <c r="E2754" s="34" t="s">
        <v>558</v>
      </c>
      <c r="F2754" s="35">
        <f>F2755</f>
        <v>0</v>
      </c>
      <c r="G2754" s="35">
        <f t="shared" ref="G2754" si="1412">G2755</f>
        <v>4734.9127200000003</v>
      </c>
      <c r="H2754" s="35">
        <f t="shared" ref="H2754:M2754" si="1413">H2755</f>
        <v>4734.9127200000003</v>
      </c>
      <c r="I2754" s="63">
        <f t="shared" si="1413"/>
        <v>0</v>
      </c>
      <c r="J2754" s="63">
        <f t="shared" si="1413"/>
        <v>0</v>
      </c>
      <c r="K2754" s="35">
        <f t="shared" si="1413"/>
        <v>0</v>
      </c>
      <c r="L2754" s="35">
        <f t="shared" si="1413"/>
        <v>0</v>
      </c>
      <c r="M2754" s="35">
        <f t="shared" si="1413"/>
        <v>4734.9127200000003</v>
      </c>
      <c r="N2754" s="78">
        <f t="shared" si="1384"/>
        <v>100</v>
      </c>
    </row>
    <row r="2755" spans="1:14" ht="63" x14ac:dyDescent="0.25">
      <c r="A2755" s="33" t="s">
        <v>181</v>
      </c>
      <c r="B2755" s="33" t="s">
        <v>1411</v>
      </c>
      <c r="C2755" s="33" t="s">
        <v>405</v>
      </c>
      <c r="D2755" s="33" t="s">
        <v>137</v>
      </c>
      <c r="E2755" s="34" t="s">
        <v>559</v>
      </c>
      <c r="F2755" s="35">
        <v>0</v>
      </c>
      <c r="G2755" s="35">
        <v>4734.9127200000003</v>
      </c>
      <c r="H2755" s="35">
        <v>4734.9127200000003</v>
      </c>
      <c r="I2755" s="63">
        <v>0</v>
      </c>
      <c r="J2755" s="63">
        <v>0</v>
      </c>
      <c r="K2755" s="35">
        <v>0</v>
      </c>
      <c r="L2755" s="35">
        <v>0</v>
      </c>
      <c r="M2755" s="35">
        <v>4734.9127200000003</v>
      </c>
      <c r="N2755" s="78">
        <f t="shared" si="1384"/>
        <v>100</v>
      </c>
    </row>
    <row r="2756" spans="1:14" ht="47.25" x14ac:dyDescent="0.25">
      <c r="A2756" s="33" t="s">
        <v>181</v>
      </c>
      <c r="B2756" s="33" t="s">
        <v>1411</v>
      </c>
      <c r="C2756" s="33" t="s">
        <v>1139</v>
      </c>
      <c r="D2756" s="33"/>
      <c r="E2756" s="34" t="s">
        <v>1211</v>
      </c>
      <c r="F2756" s="35">
        <f>F2757</f>
        <v>0</v>
      </c>
      <c r="G2756" s="35">
        <f t="shared" ref="G2756:G2759" si="1414">G2757</f>
        <v>1266.81969</v>
      </c>
      <c r="H2756" s="35">
        <f t="shared" ref="H2756:M2759" si="1415">H2757</f>
        <v>1266.81969</v>
      </c>
      <c r="I2756" s="63">
        <f t="shared" si="1415"/>
        <v>0</v>
      </c>
      <c r="J2756" s="63">
        <f t="shared" si="1415"/>
        <v>0</v>
      </c>
      <c r="K2756" s="35">
        <f t="shared" si="1415"/>
        <v>0</v>
      </c>
      <c r="L2756" s="35">
        <f t="shared" si="1415"/>
        <v>0</v>
      </c>
      <c r="M2756" s="35">
        <f t="shared" si="1415"/>
        <v>1266.81969</v>
      </c>
      <c r="N2756" s="78">
        <f t="shared" si="1384"/>
        <v>100</v>
      </c>
    </row>
    <row r="2757" spans="1:14" ht="31.5" x14ac:dyDescent="0.25">
      <c r="A2757" s="33" t="s">
        <v>181</v>
      </c>
      <c r="B2757" s="33" t="s">
        <v>1411</v>
      </c>
      <c r="C2757" s="33" t="s">
        <v>1146</v>
      </c>
      <c r="D2757" s="33"/>
      <c r="E2757" s="34" t="s">
        <v>1212</v>
      </c>
      <c r="F2757" s="35">
        <f>F2758</f>
        <v>0</v>
      </c>
      <c r="G2757" s="35">
        <f t="shared" si="1414"/>
        <v>1266.81969</v>
      </c>
      <c r="H2757" s="35">
        <f t="shared" si="1415"/>
        <v>1266.81969</v>
      </c>
      <c r="I2757" s="63">
        <f t="shared" si="1415"/>
        <v>0</v>
      </c>
      <c r="J2757" s="63">
        <f t="shared" si="1415"/>
        <v>0</v>
      </c>
      <c r="K2757" s="35">
        <f t="shared" si="1415"/>
        <v>0</v>
      </c>
      <c r="L2757" s="35">
        <f t="shared" si="1415"/>
        <v>0</v>
      </c>
      <c r="M2757" s="35">
        <f t="shared" si="1415"/>
        <v>1266.81969</v>
      </c>
      <c r="N2757" s="78">
        <f t="shared" si="1384"/>
        <v>100</v>
      </c>
    </row>
    <row r="2758" spans="1:14" ht="31.5" x14ac:dyDescent="0.25">
      <c r="A2758" s="33" t="s">
        <v>181</v>
      </c>
      <c r="B2758" s="33" t="s">
        <v>1411</v>
      </c>
      <c r="C2758" s="33" t="s">
        <v>1147</v>
      </c>
      <c r="D2758" s="33"/>
      <c r="E2758" s="34" t="s">
        <v>1213</v>
      </c>
      <c r="F2758" s="35">
        <f>F2759</f>
        <v>0</v>
      </c>
      <c r="G2758" s="35">
        <f t="shared" si="1414"/>
        <v>1266.81969</v>
      </c>
      <c r="H2758" s="35">
        <f t="shared" si="1415"/>
        <v>1266.81969</v>
      </c>
      <c r="I2758" s="63">
        <f t="shared" si="1415"/>
        <v>0</v>
      </c>
      <c r="J2758" s="63">
        <f t="shared" si="1415"/>
        <v>0</v>
      </c>
      <c r="K2758" s="35">
        <f t="shared" si="1415"/>
        <v>0</v>
      </c>
      <c r="L2758" s="35">
        <f t="shared" si="1415"/>
        <v>0</v>
      </c>
      <c r="M2758" s="35">
        <f t="shared" si="1415"/>
        <v>1266.81969</v>
      </c>
      <c r="N2758" s="78">
        <f t="shared" si="1384"/>
        <v>100</v>
      </c>
    </row>
    <row r="2759" spans="1:14" x14ac:dyDescent="0.25">
      <c r="A2759" s="33" t="s">
        <v>181</v>
      </c>
      <c r="B2759" s="33" t="s">
        <v>1411</v>
      </c>
      <c r="C2759" s="33" t="s">
        <v>1147</v>
      </c>
      <c r="D2759" s="33" t="s">
        <v>1113</v>
      </c>
      <c r="E2759" s="34" t="s">
        <v>558</v>
      </c>
      <c r="F2759" s="35">
        <f>F2760</f>
        <v>0</v>
      </c>
      <c r="G2759" s="35">
        <f t="shared" si="1414"/>
        <v>1266.81969</v>
      </c>
      <c r="H2759" s="35">
        <f t="shared" si="1415"/>
        <v>1266.81969</v>
      </c>
      <c r="I2759" s="63">
        <f t="shared" si="1415"/>
        <v>0</v>
      </c>
      <c r="J2759" s="63">
        <f t="shared" si="1415"/>
        <v>0</v>
      </c>
      <c r="K2759" s="35">
        <f t="shared" si="1415"/>
        <v>0</v>
      </c>
      <c r="L2759" s="35">
        <f t="shared" si="1415"/>
        <v>0</v>
      </c>
      <c r="M2759" s="35">
        <f t="shared" si="1415"/>
        <v>1266.81969</v>
      </c>
      <c r="N2759" s="78">
        <f t="shared" si="1384"/>
        <v>100</v>
      </c>
    </row>
    <row r="2760" spans="1:14" x14ac:dyDescent="0.25">
      <c r="A2760" s="33" t="s">
        <v>181</v>
      </c>
      <c r="B2760" s="33" t="s">
        <v>1411</v>
      </c>
      <c r="C2760" s="33" t="s">
        <v>1147</v>
      </c>
      <c r="D2760" s="33" t="s">
        <v>1114</v>
      </c>
      <c r="E2760" s="34" t="s">
        <v>560</v>
      </c>
      <c r="F2760" s="35">
        <v>0</v>
      </c>
      <c r="G2760" s="35">
        <v>1266.81969</v>
      </c>
      <c r="H2760" s="35">
        <v>1266.81969</v>
      </c>
      <c r="I2760" s="63">
        <v>0</v>
      </c>
      <c r="J2760" s="63">
        <v>0</v>
      </c>
      <c r="K2760" s="35">
        <v>0</v>
      </c>
      <c r="L2760" s="35">
        <v>0</v>
      </c>
      <c r="M2760" s="35">
        <v>1266.81969</v>
      </c>
      <c r="N2760" s="78">
        <f t="shared" si="1384"/>
        <v>100</v>
      </c>
    </row>
    <row r="2761" spans="1:14" s="32" customFormat="1" x14ac:dyDescent="0.25">
      <c r="A2761" s="29" t="s">
        <v>181</v>
      </c>
      <c r="B2761" s="29" t="s">
        <v>1391</v>
      </c>
      <c r="C2761" s="29"/>
      <c r="D2761" s="29"/>
      <c r="E2761" s="30" t="s">
        <v>521</v>
      </c>
      <c r="F2761" s="31">
        <f>F2762+F2771+F2776+F2788</f>
        <v>2180.1220000000003</v>
      </c>
      <c r="G2761" s="31">
        <f>G2762+G2771+G2776+G2788</f>
        <v>2180.1214</v>
      </c>
      <c r="H2761" s="31">
        <f t="shared" ref="H2761:M2761" si="1416">H2762+H2771+H2776+H2788</f>
        <v>541.11760000000004</v>
      </c>
      <c r="I2761" s="62">
        <f t="shared" si="1416"/>
        <v>0</v>
      </c>
      <c r="J2761" s="62">
        <f t="shared" si="1416"/>
        <v>0</v>
      </c>
      <c r="K2761" s="31">
        <f t="shared" si="1416"/>
        <v>0</v>
      </c>
      <c r="L2761" s="31">
        <f t="shared" si="1416"/>
        <v>0</v>
      </c>
      <c r="M2761" s="31">
        <f t="shared" si="1416"/>
        <v>624.44921999999997</v>
      </c>
      <c r="N2761" s="79">
        <f t="shared" si="1384"/>
        <v>28.642864567083283</v>
      </c>
    </row>
    <row r="2762" spans="1:14" ht="31.5" x14ac:dyDescent="0.25">
      <c r="A2762" s="33" t="s">
        <v>181</v>
      </c>
      <c r="B2762" s="33" t="s">
        <v>1391</v>
      </c>
      <c r="C2762" s="33" t="s">
        <v>152</v>
      </c>
      <c r="D2762" s="33"/>
      <c r="E2762" s="34" t="s">
        <v>672</v>
      </c>
      <c r="F2762" s="35">
        <f t="shared" ref="F2762:M2763" si="1417">F2763</f>
        <v>449.0630000000001</v>
      </c>
      <c r="G2762" s="35">
        <f t="shared" si="1417"/>
        <v>449.06300000000005</v>
      </c>
      <c r="H2762" s="35">
        <f t="shared" si="1417"/>
        <v>218.36759999999998</v>
      </c>
      <c r="I2762" s="63">
        <f t="shared" si="1417"/>
        <v>0</v>
      </c>
      <c r="J2762" s="63">
        <f t="shared" si="1417"/>
        <v>0</v>
      </c>
      <c r="K2762" s="35">
        <f t="shared" si="1417"/>
        <v>0</v>
      </c>
      <c r="L2762" s="35">
        <f t="shared" si="1417"/>
        <v>0</v>
      </c>
      <c r="M2762" s="35">
        <f t="shared" si="1417"/>
        <v>202.89921999999999</v>
      </c>
      <c r="N2762" s="78">
        <f t="shared" ref="N2762:N2824" si="1418">M2762/G2762*100</f>
        <v>45.182796177819142</v>
      </c>
    </row>
    <row r="2763" spans="1:14" x14ac:dyDescent="0.25">
      <c r="A2763" s="33" t="s">
        <v>181</v>
      </c>
      <c r="B2763" s="33" t="s">
        <v>1391</v>
      </c>
      <c r="C2763" s="33" t="s">
        <v>154</v>
      </c>
      <c r="D2763" s="33"/>
      <c r="E2763" s="34" t="s">
        <v>681</v>
      </c>
      <c r="F2763" s="35">
        <f t="shared" si="1417"/>
        <v>449.0630000000001</v>
      </c>
      <c r="G2763" s="35">
        <f t="shared" si="1417"/>
        <v>449.06300000000005</v>
      </c>
      <c r="H2763" s="35">
        <f t="shared" si="1417"/>
        <v>218.36759999999998</v>
      </c>
      <c r="I2763" s="63">
        <f t="shared" si="1417"/>
        <v>0</v>
      </c>
      <c r="J2763" s="63">
        <f t="shared" si="1417"/>
        <v>0</v>
      </c>
      <c r="K2763" s="35">
        <f t="shared" si="1417"/>
        <v>0</v>
      </c>
      <c r="L2763" s="35">
        <f t="shared" si="1417"/>
        <v>0</v>
      </c>
      <c r="M2763" s="35">
        <f t="shared" si="1417"/>
        <v>202.89921999999999</v>
      </c>
      <c r="N2763" s="78">
        <f t="shared" si="1418"/>
        <v>45.182796177819142</v>
      </c>
    </row>
    <row r="2764" spans="1:14" ht="47.25" x14ac:dyDescent="0.25">
      <c r="A2764" s="33" t="s">
        <v>181</v>
      </c>
      <c r="B2764" s="33" t="s">
        <v>1391</v>
      </c>
      <c r="C2764" s="33" t="s">
        <v>153</v>
      </c>
      <c r="D2764" s="33"/>
      <c r="E2764" s="34" t="s">
        <v>684</v>
      </c>
      <c r="F2764" s="35">
        <f>F2765+F2768</f>
        <v>449.0630000000001</v>
      </c>
      <c r="G2764" s="35">
        <f>G2765+G2768</f>
        <v>449.06300000000005</v>
      </c>
      <c r="H2764" s="35">
        <f t="shared" ref="H2764:M2764" si="1419">H2765+H2768</f>
        <v>218.36759999999998</v>
      </c>
      <c r="I2764" s="63">
        <f t="shared" si="1419"/>
        <v>0</v>
      </c>
      <c r="J2764" s="63">
        <f t="shared" si="1419"/>
        <v>0</v>
      </c>
      <c r="K2764" s="35">
        <f t="shared" si="1419"/>
        <v>0</v>
      </c>
      <c r="L2764" s="35">
        <f t="shared" si="1419"/>
        <v>0</v>
      </c>
      <c r="M2764" s="35">
        <f t="shared" si="1419"/>
        <v>202.89921999999999</v>
      </c>
      <c r="N2764" s="78">
        <f t="shared" si="1418"/>
        <v>45.182796177819142</v>
      </c>
    </row>
    <row r="2765" spans="1:14" ht="47.25" x14ac:dyDescent="0.25">
      <c r="A2765" s="33" t="s">
        <v>181</v>
      </c>
      <c r="B2765" s="33" t="s">
        <v>1391</v>
      </c>
      <c r="C2765" s="33" t="s">
        <v>147</v>
      </c>
      <c r="D2765" s="33"/>
      <c r="E2765" s="34" t="s">
        <v>685</v>
      </c>
      <c r="F2765" s="35">
        <f t="shared" ref="F2765:M2766" si="1420">F2766</f>
        <v>377.93300000000005</v>
      </c>
      <c r="G2765" s="35">
        <f t="shared" si="1420"/>
        <v>377.93300000000005</v>
      </c>
      <c r="H2765" s="35">
        <f t="shared" si="1420"/>
        <v>147.23759999999999</v>
      </c>
      <c r="I2765" s="63">
        <f t="shared" si="1420"/>
        <v>0</v>
      </c>
      <c r="J2765" s="63">
        <f t="shared" si="1420"/>
        <v>0</v>
      </c>
      <c r="K2765" s="35">
        <f t="shared" si="1420"/>
        <v>0</v>
      </c>
      <c r="L2765" s="35">
        <f t="shared" si="1420"/>
        <v>0</v>
      </c>
      <c r="M2765" s="35">
        <f t="shared" si="1420"/>
        <v>178.80477999999999</v>
      </c>
      <c r="N2765" s="78">
        <f t="shared" si="1418"/>
        <v>47.311237706154259</v>
      </c>
    </row>
    <row r="2766" spans="1:14" ht="31.5" x14ac:dyDescent="0.25">
      <c r="A2766" s="33" t="s">
        <v>181</v>
      </c>
      <c r="B2766" s="33" t="s">
        <v>1391</v>
      </c>
      <c r="C2766" s="33" t="s">
        <v>147</v>
      </c>
      <c r="D2766" s="33" t="s">
        <v>1111</v>
      </c>
      <c r="E2766" s="34" t="s">
        <v>542</v>
      </c>
      <c r="F2766" s="35">
        <f t="shared" si="1420"/>
        <v>377.93300000000005</v>
      </c>
      <c r="G2766" s="35">
        <f t="shared" si="1420"/>
        <v>377.93300000000005</v>
      </c>
      <c r="H2766" s="35">
        <f t="shared" si="1420"/>
        <v>147.23759999999999</v>
      </c>
      <c r="I2766" s="63">
        <f t="shared" si="1420"/>
        <v>0</v>
      </c>
      <c r="J2766" s="63">
        <f t="shared" si="1420"/>
        <v>0</v>
      </c>
      <c r="K2766" s="35">
        <f t="shared" si="1420"/>
        <v>0</v>
      </c>
      <c r="L2766" s="35">
        <f t="shared" si="1420"/>
        <v>0</v>
      </c>
      <c r="M2766" s="35">
        <f t="shared" si="1420"/>
        <v>178.80477999999999</v>
      </c>
      <c r="N2766" s="78">
        <f t="shared" si="1418"/>
        <v>47.311237706154259</v>
      </c>
    </row>
    <row r="2767" spans="1:14" ht="31.5" x14ac:dyDescent="0.25">
      <c r="A2767" s="33" t="s">
        <v>181</v>
      </c>
      <c r="B2767" s="33" t="s">
        <v>1391</v>
      </c>
      <c r="C2767" s="33" t="s">
        <v>147</v>
      </c>
      <c r="D2767" s="33" t="s">
        <v>1112</v>
      </c>
      <c r="E2767" s="34" t="s">
        <v>543</v>
      </c>
      <c r="F2767" s="35">
        <f>707.7-329.767</f>
        <v>377.93300000000005</v>
      </c>
      <c r="G2767" s="35">
        <f>707.7-329.767</f>
        <v>377.93300000000005</v>
      </c>
      <c r="H2767" s="35">
        <v>147.23759999999999</v>
      </c>
      <c r="I2767" s="63">
        <v>0</v>
      </c>
      <c r="J2767" s="63">
        <v>0</v>
      </c>
      <c r="K2767" s="35">
        <v>0</v>
      </c>
      <c r="L2767" s="35">
        <v>0</v>
      </c>
      <c r="M2767" s="35">
        <v>178.80477999999999</v>
      </c>
      <c r="N2767" s="78">
        <f t="shared" si="1418"/>
        <v>47.311237706154259</v>
      </c>
    </row>
    <row r="2768" spans="1:14" ht="31.5" x14ac:dyDescent="0.25">
      <c r="A2768" s="33" t="s">
        <v>181</v>
      </c>
      <c r="B2768" s="33" t="s">
        <v>1391</v>
      </c>
      <c r="C2768" s="33" t="s">
        <v>148</v>
      </c>
      <c r="D2768" s="33"/>
      <c r="E2768" s="34" t="s">
        <v>687</v>
      </c>
      <c r="F2768" s="35">
        <f t="shared" ref="F2768:M2769" si="1421">F2769</f>
        <v>71.130000000000024</v>
      </c>
      <c r="G2768" s="35">
        <f t="shared" si="1421"/>
        <v>71.13</v>
      </c>
      <c r="H2768" s="35">
        <f t="shared" si="1421"/>
        <v>71.13</v>
      </c>
      <c r="I2768" s="63">
        <f t="shared" si="1421"/>
        <v>0</v>
      </c>
      <c r="J2768" s="63">
        <f t="shared" si="1421"/>
        <v>0</v>
      </c>
      <c r="K2768" s="35">
        <f t="shared" si="1421"/>
        <v>0</v>
      </c>
      <c r="L2768" s="35">
        <f t="shared" si="1421"/>
        <v>0</v>
      </c>
      <c r="M2768" s="35">
        <f t="shared" si="1421"/>
        <v>24.094439999999999</v>
      </c>
      <c r="N2768" s="78">
        <f t="shared" si="1418"/>
        <v>33.873808519611984</v>
      </c>
    </row>
    <row r="2769" spans="1:15" ht="31.5" x14ac:dyDescent="0.25">
      <c r="A2769" s="33" t="s">
        <v>181</v>
      </c>
      <c r="B2769" s="33" t="s">
        <v>1391</v>
      </c>
      <c r="C2769" s="33" t="s">
        <v>148</v>
      </c>
      <c r="D2769" s="33" t="s">
        <v>1111</v>
      </c>
      <c r="E2769" s="34" t="s">
        <v>542</v>
      </c>
      <c r="F2769" s="35">
        <f t="shared" si="1421"/>
        <v>71.130000000000024</v>
      </c>
      <c r="G2769" s="35">
        <f t="shared" si="1421"/>
        <v>71.13</v>
      </c>
      <c r="H2769" s="35">
        <f t="shared" si="1421"/>
        <v>71.13</v>
      </c>
      <c r="I2769" s="63">
        <f t="shared" si="1421"/>
        <v>0</v>
      </c>
      <c r="J2769" s="63">
        <f t="shared" si="1421"/>
        <v>0</v>
      </c>
      <c r="K2769" s="35">
        <f t="shared" si="1421"/>
        <v>0</v>
      </c>
      <c r="L2769" s="35">
        <f t="shared" si="1421"/>
        <v>0</v>
      </c>
      <c r="M2769" s="35">
        <f t="shared" si="1421"/>
        <v>24.094439999999999</v>
      </c>
      <c r="N2769" s="78">
        <f t="shared" si="1418"/>
        <v>33.873808519611984</v>
      </c>
    </row>
    <row r="2770" spans="1:15" ht="31.5" x14ac:dyDescent="0.25">
      <c r="A2770" s="33" t="s">
        <v>181</v>
      </c>
      <c r="B2770" s="33" t="s">
        <v>1391</v>
      </c>
      <c r="C2770" s="33" t="s">
        <v>148</v>
      </c>
      <c r="D2770" s="33" t="s">
        <v>1112</v>
      </c>
      <c r="E2770" s="34" t="s">
        <v>543</v>
      </c>
      <c r="F2770" s="35">
        <f>343.1-150.87-121.1</f>
        <v>71.130000000000024</v>
      </c>
      <c r="G2770" s="35">
        <v>71.13</v>
      </c>
      <c r="H2770" s="35">
        <v>71.13</v>
      </c>
      <c r="I2770" s="63">
        <v>0</v>
      </c>
      <c r="J2770" s="63">
        <v>0</v>
      </c>
      <c r="K2770" s="35">
        <v>0</v>
      </c>
      <c r="L2770" s="35">
        <v>0</v>
      </c>
      <c r="M2770" s="35">
        <v>24.094439999999999</v>
      </c>
      <c r="N2770" s="78">
        <f t="shared" si="1418"/>
        <v>33.873808519611984</v>
      </c>
    </row>
    <row r="2771" spans="1:15" ht="31.5" x14ac:dyDescent="0.25">
      <c r="A2771" s="33" t="s">
        <v>181</v>
      </c>
      <c r="B2771" s="33" t="s">
        <v>1391</v>
      </c>
      <c r="C2771" s="33" t="s">
        <v>141</v>
      </c>
      <c r="D2771" s="33"/>
      <c r="E2771" s="34" t="s">
        <v>717</v>
      </c>
      <c r="F2771" s="35">
        <f t="shared" ref="F2771:M2774" si="1422">F2772</f>
        <v>208.5</v>
      </c>
      <c r="G2771" s="35">
        <f t="shared" si="1422"/>
        <v>208.5</v>
      </c>
      <c r="H2771" s="35">
        <f t="shared" si="1422"/>
        <v>208.5</v>
      </c>
      <c r="I2771" s="63">
        <f t="shared" si="1422"/>
        <v>0</v>
      </c>
      <c r="J2771" s="63">
        <f t="shared" si="1422"/>
        <v>0</v>
      </c>
      <c r="K2771" s="35">
        <f t="shared" si="1422"/>
        <v>0</v>
      </c>
      <c r="L2771" s="35">
        <f t="shared" si="1422"/>
        <v>0</v>
      </c>
      <c r="M2771" s="35">
        <f t="shared" si="1422"/>
        <v>208.5</v>
      </c>
      <c r="N2771" s="78">
        <f t="shared" si="1418"/>
        <v>100</v>
      </c>
    </row>
    <row r="2772" spans="1:15" ht="31.5" x14ac:dyDescent="0.25">
      <c r="A2772" s="33" t="s">
        <v>181</v>
      </c>
      <c r="B2772" s="33" t="s">
        <v>1391</v>
      </c>
      <c r="C2772" s="33" t="s">
        <v>142</v>
      </c>
      <c r="D2772" s="33"/>
      <c r="E2772" s="34" t="s">
        <v>718</v>
      </c>
      <c r="F2772" s="35">
        <f t="shared" si="1422"/>
        <v>208.5</v>
      </c>
      <c r="G2772" s="35">
        <f t="shared" si="1422"/>
        <v>208.5</v>
      </c>
      <c r="H2772" s="35">
        <f t="shared" si="1422"/>
        <v>208.5</v>
      </c>
      <c r="I2772" s="63">
        <f t="shared" si="1422"/>
        <v>0</v>
      </c>
      <c r="J2772" s="63">
        <f t="shared" si="1422"/>
        <v>0</v>
      </c>
      <c r="K2772" s="35">
        <f t="shared" si="1422"/>
        <v>0</v>
      </c>
      <c r="L2772" s="35">
        <f t="shared" si="1422"/>
        <v>0</v>
      </c>
      <c r="M2772" s="35">
        <f t="shared" si="1422"/>
        <v>208.5</v>
      </c>
      <c r="N2772" s="78">
        <f t="shared" si="1418"/>
        <v>100</v>
      </c>
    </row>
    <row r="2773" spans="1:15" ht="47.25" x14ac:dyDescent="0.25">
      <c r="A2773" s="33" t="s">
        <v>181</v>
      </c>
      <c r="B2773" s="33" t="s">
        <v>1391</v>
      </c>
      <c r="C2773" s="33" t="s">
        <v>149</v>
      </c>
      <c r="D2773" s="33"/>
      <c r="E2773" s="34" t="s">
        <v>732</v>
      </c>
      <c r="F2773" s="35">
        <f t="shared" si="1422"/>
        <v>208.5</v>
      </c>
      <c r="G2773" s="35">
        <f t="shared" si="1422"/>
        <v>208.5</v>
      </c>
      <c r="H2773" s="35">
        <f t="shared" si="1422"/>
        <v>208.5</v>
      </c>
      <c r="I2773" s="63">
        <f t="shared" si="1422"/>
        <v>0</v>
      </c>
      <c r="J2773" s="63">
        <f t="shared" si="1422"/>
        <v>0</v>
      </c>
      <c r="K2773" s="35">
        <f t="shared" si="1422"/>
        <v>0</v>
      </c>
      <c r="L2773" s="35">
        <f t="shared" si="1422"/>
        <v>0</v>
      </c>
      <c r="M2773" s="35">
        <f t="shared" si="1422"/>
        <v>208.5</v>
      </c>
      <c r="N2773" s="78">
        <f t="shared" si="1418"/>
        <v>100</v>
      </c>
    </row>
    <row r="2774" spans="1:15" ht="31.5" x14ac:dyDescent="0.25">
      <c r="A2774" s="33" t="s">
        <v>181</v>
      </c>
      <c r="B2774" s="33" t="s">
        <v>1391</v>
      </c>
      <c r="C2774" s="33" t="s">
        <v>149</v>
      </c>
      <c r="D2774" s="33" t="s">
        <v>1111</v>
      </c>
      <c r="E2774" s="34" t="s">
        <v>542</v>
      </c>
      <c r="F2774" s="35">
        <f t="shared" si="1422"/>
        <v>208.5</v>
      </c>
      <c r="G2774" s="35">
        <f t="shared" si="1422"/>
        <v>208.5</v>
      </c>
      <c r="H2774" s="35">
        <f t="shared" si="1422"/>
        <v>208.5</v>
      </c>
      <c r="I2774" s="63">
        <f t="shared" si="1422"/>
        <v>0</v>
      </c>
      <c r="J2774" s="63">
        <f t="shared" si="1422"/>
        <v>0</v>
      </c>
      <c r="K2774" s="35">
        <f t="shared" si="1422"/>
        <v>0</v>
      </c>
      <c r="L2774" s="35">
        <f t="shared" si="1422"/>
        <v>0</v>
      </c>
      <c r="M2774" s="35">
        <f t="shared" si="1422"/>
        <v>208.5</v>
      </c>
      <c r="N2774" s="78">
        <f t="shared" si="1418"/>
        <v>100</v>
      </c>
    </row>
    <row r="2775" spans="1:15" ht="31.5" x14ac:dyDescent="0.25">
      <c r="A2775" s="33" t="s">
        <v>181</v>
      </c>
      <c r="B2775" s="33" t="s">
        <v>1391</v>
      </c>
      <c r="C2775" s="33" t="s">
        <v>149</v>
      </c>
      <c r="D2775" s="33" t="s">
        <v>1112</v>
      </c>
      <c r="E2775" s="34" t="s">
        <v>543</v>
      </c>
      <c r="F2775" s="35">
        <v>208.5</v>
      </c>
      <c r="G2775" s="35">
        <v>208.5</v>
      </c>
      <c r="H2775" s="35">
        <v>208.5</v>
      </c>
      <c r="I2775" s="63">
        <v>0</v>
      </c>
      <c r="J2775" s="63">
        <v>0</v>
      </c>
      <c r="K2775" s="35">
        <v>0</v>
      </c>
      <c r="L2775" s="35">
        <v>0</v>
      </c>
      <c r="M2775" s="35">
        <v>208.5</v>
      </c>
      <c r="N2775" s="78">
        <f t="shared" si="1418"/>
        <v>100</v>
      </c>
    </row>
    <row r="2776" spans="1:15" ht="31.5" x14ac:dyDescent="0.25">
      <c r="A2776" s="33" t="s">
        <v>181</v>
      </c>
      <c r="B2776" s="33" t="s">
        <v>1391</v>
      </c>
      <c r="C2776" s="33" t="s">
        <v>1152</v>
      </c>
      <c r="D2776" s="33"/>
      <c r="E2776" s="34" t="s">
        <v>1083</v>
      </c>
      <c r="F2776" s="35">
        <f>F2782+F2777</f>
        <v>1494.5590000000002</v>
      </c>
      <c r="G2776" s="35">
        <f>G2782+G2777</f>
        <v>1494.5583999999999</v>
      </c>
      <c r="H2776" s="35">
        <f t="shared" ref="H2776:M2776" si="1423">H2782+H2777</f>
        <v>86.25</v>
      </c>
      <c r="I2776" s="63">
        <f t="shared" si="1423"/>
        <v>0</v>
      </c>
      <c r="J2776" s="63">
        <f t="shared" si="1423"/>
        <v>0</v>
      </c>
      <c r="K2776" s="35">
        <f t="shared" si="1423"/>
        <v>0</v>
      </c>
      <c r="L2776" s="35">
        <f t="shared" si="1423"/>
        <v>0</v>
      </c>
      <c r="M2776" s="35">
        <f t="shared" si="1423"/>
        <v>185.05</v>
      </c>
      <c r="N2776" s="78">
        <f t="shared" si="1418"/>
        <v>12.381583750758754</v>
      </c>
    </row>
    <row r="2777" spans="1:15" ht="63" x14ac:dyDescent="0.25">
      <c r="A2777" s="33" t="s">
        <v>181</v>
      </c>
      <c r="B2777" s="33" t="s">
        <v>1391</v>
      </c>
      <c r="C2777" s="33" t="s">
        <v>1153</v>
      </c>
      <c r="D2777" s="33"/>
      <c r="E2777" s="34" t="s">
        <v>1238</v>
      </c>
      <c r="F2777" s="35">
        <f t="shared" ref="F2777:M2780" si="1424">F2778</f>
        <v>100</v>
      </c>
      <c r="G2777" s="35">
        <f t="shared" si="1424"/>
        <v>100</v>
      </c>
      <c r="H2777" s="35">
        <f t="shared" si="1424"/>
        <v>0</v>
      </c>
      <c r="I2777" s="63">
        <f t="shared" si="1424"/>
        <v>0</v>
      </c>
      <c r="J2777" s="63">
        <f t="shared" si="1424"/>
        <v>0</v>
      </c>
      <c r="K2777" s="35">
        <f t="shared" si="1424"/>
        <v>0</v>
      </c>
      <c r="L2777" s="35">
        <f t="shared" si="1424"/>
        <v>0</v>
      </c>
      <c r="M2777" s="35">
        <f t="shared" si="1424"/>
        <v>33.799999999999997</v>
      </c>
      <c r="N2777" s="78">
        <f t="shared" si="1418"/>
        <v>33.799999999999997</v>
      </c>
      <c r="O2777" s="22"/>
    </row>
    <row r="2778" spans="1:15" ht="31.5" x14ac:dyDescent="0.25">
      <c r="A2778" s="33" t="s">
        <v>181</v>
      </c>
      <c r="B2778" s="33" t="s">
        <v>1391</v>
      </c>
      <c r="C2778" s="33" t="s">
        <v>1154</v>
      </c>
      <c r="D2778" s="33"/>
      <c r="E2778" s="34" t="s">
        <v>1274</v>
      </c>
      <c r="F2778" s="35">
        <f t="shared" si="1424"/>
        <v>100</v>
      </c>
      <c r="G2778" s="35">
        <f t="shared" si="1424"/>
        <v>100</v>
      </c>
      <c r="H2778" s="35">
        <f t="shared" si="1424"/>
        <v>0</v>
      </c>
      <c r="I2778" s="63">
        <f t="shared" si="1424"/>
        <v>0</v>
      </c>
      <c r="J2778" s="63">
        <f t="shared" si="1424"/>
        <v>0</v>
      </c>
      <c r="K2778" s="35">
        <f t="shared" si="1424"/>
        <v>0</v>
      </c>
      <c r="L2778" s="35">
        <f t="shared" si="1424"/>
        <v>0</v>
      </c>
      <c r="M2778" s="35">
        <f t="shared" si="1424"/>
        <v>33.799999999999997</v>
      </c>
      <c r="N2778" s="78">
        <f t="shared" si="1418"/>
        <v>33.799999999999997</v>
      </c>
      <c r="O2778" s="22"/>
    </row>
    <row r="2779" spans="1:15" ht="47.25" x14ac:dyDescent="0.25">
      <c r="A2779" s="33" t="s">
        <v>181</v>
      </c>
      <c r="B2779" s="33" t="s">
        <v>1391</v>
      </c>
      <c r="C2779" s="33" t="s">
        <v>1799</v>
      </c>
      <c r="D2779" s="33"/>
      <c r="E2779" s="34" t="s">
        <v>1800</v>
      </c>
      <c r="F2779" s="35">
        <f t="shared" si="1424"/>
        <v>100</v>
      </c>
      <c r="G2779" s="35">
        <f t="shared" si="1424"/>
        <v>100</v>
      </c>
      <c r="H2779" s="35">
        <f t="shared" si="1424"/>
        <v>0</v>
      </c>
      <c r="I2779" s="63">
        <f t="shared" si="1424"/>
        <v>0</v>
      </c>
      <c r="J2779" s="63">
        <f t="shared" si="1424"/>
        <v>0</v>
      </c>
      <c r="K2779" s="35">
        <f t="shared" si="1424"/>
        <v>0</v>
      </c>
      <c r="L2779" s="35">
        <f t="shared" si="1424"/>
        <v>0</v>
      </c>
      <c r="M2779" s="35">
        <f t="shared" si="1424"/>
        <v>33.799999999999997</v>
      </c>
      <c r="N2779" s="78">
        <f t="shared" si="1418"/>
        <v>33.799999999999997</v>
      </c>
      <c r="O2779" s="22"/>
    </row>
    <row r="2780" spans="1:15" ht="31.5" x14ac:dyDescent="0.25">
      <c r="A2780" s="33" t="s">
        <v>181</v>
      </c>
      <c r="B2780" s="33" t="s">
        <v>1391</v>
      </c>
      <c r="C2780" s="33" t="s">
        <v>1799</v>
      </c>
      <c r="D2780" s="33" t="s">
        <v>1111</v>
      </c>
      <c r="E2780" s="34" t="s">
        <v>542</v>
      </c>
      <c r="F2780" s="35">
        <f t="shared" si="1424"/>
        <v>100</v>
      </c>
      <c r="G2780" s="35">
        <f t="shared" si="1424"/>
        <v>100</v>
      </c>
      <c r="H2780" s="35">
        <f t="shared" si="1424"/>
        <v>0</v>
      </c>
      <c r="I2780" s="63">
        <f t="shared" si="1424"/>
        <v>0</v>
      </c>
      <c r="J2780" s="63">
        <f t="shared" si="1424"/>
        <v>0</v>
      </c>
      <c r="K2780" s="35">
        <f t="shared" si="1424"/>
        <v>0</v>
      </c>
      <c r="L2780" s="35">
        <f t="shared" si="1424"/>
        <v>0</v>
      </c>
      <c r="M2780" s="35">
        <f t="shared" si="1424"/>
        <v>33.799999999999997</v>
      </c>
      <c r="N2780" s="78">
        <f t="shared" si="1418"/>
        <v>33.799999999999997</v>
      </c>
      <c r="O2780" s="22"/>
    </row>
    <row r="2781" spans="1:15" ht="31.5" x14ac:dyDescent="0.25">
      <c r="A2781" s="33" t="s">
        <v>181</v>
      </c>
      <c r="B2781" s="33" t="s">
        <v>1391</v>
      </c>
      <c r="C2781" s="33" t="s">
        <v>1799</v>
      </c>
      <c r="D2781" s="33" t="s">
        <v>1112</v>
      </c>
      <c r="E2781" s="34" t="s">
        <v>543</v>
      </c>
      <c r="F2781" s="35">
        <v>100</v>
      </c>
      <c r="G2781" s="35">
        <v>100</v>
      </c>
      <c r="H2781" s="35">
        <v>0</v>
      </c>
      <c r="I2781" s="63">
        <v>0</v>
      </c>
      <c r="J2781" s="63">
        <v>0</v>
      </c>
      <c r="K2781" s="35">
        <v>0</v>
      </c>
      <c r="L2781" s="35">
        <v>0</v>
      </c>
      <c r="M2781" s="35">
        <v>33.799999999999997</v>
      </c>
      <c r="N2781" s="78">
        <f t="shared" si="1418"/>
        <v>33.799999999999997</v>
      </c>
      <c r="O2781" s="22"/>
    </row>
    <row r="2782" spans="1:15" ht="31.5" x14ac:dyDescent="0.25">
      <c r="A2782" s="33" t="s">
        <v>181</v>
      </c>
      <c r="B2782" s="33" t="s">
        <v>1391</v>
      </c>
      <c r="C2782" s="33" t="s">
        <v>1162</v>
      </c>
      <c r="D2782" s="33"/>
      <c r="E2782" s="34" t="s">
        <v>1090</v>
      </c>
      <c r="F2782" s="35">
        <f t="shared" ref="F2782:M2782" si="1425">F2783</f>
        <v>1394.5590000000002</v>
      </c>
      <c r="G2782" s="35">
        <f t="shared" si="1425"/>
        <v>1394.5583999999999</v>
      </c>
      <c r="H2782" s="35">
        <f t="shared" si="1425"/>
        <v>86.25</v>
      </c>
      <c r="I2782" s="63">
        <f t="shared" si="1425"/>
        <v>0</v>
      </c>
      <c r="J2782" s="63">
        <f t="shared" si="1425"/>
        <v>0</v>
      </c>
      <c r="K2782" s="35">
        <f t="shared" si="1425"/>
        <v>0</v>
      </c>
      <c r="L2782" s="35">
        <f t="shared" si="1425"/>
        <v>0</v>
      </c>
      <c r="M2782" s="35">
        <f t="shared" si="1425"/>
        <v>151.25</v>
      </c>
      <c r="N2782" s="78">
        <f t="shared" si="1418"/>
        <v>10.845727220889424</v>
      </c>
    </row>
    <row r="2783" spans="1:15" ht="78.75" x14ac:dyDescent="0.25">
      <c r="A2783" s="33" t="s">
        <v>181</v>
      </c>
      <c r="B2783" s="33" t="s">
        <v>1391</v>
      </c>
      <c r="C2783" s="33" t="s">
        <v>150</v>
      </c>
      <c r="D2783" s="33"/>
      <c r="E2783" s="34" t="s">
        <v>1092</v>
      </c>
      <c r="F2783" s="35">
        <f>F2784+F2786</f>
        <v>1394.5590000000002</v>
      </c>
      <c r="G2783" s="35">
        <f t="shared" ref="G2783" si="1426">G2784+G2786</f>
        <v>1394.5583999999999</v>
      </c>
      <c r="H2783" s="35">
        <f t="shared" ref="H2783:M2783" si="1427">H2784+H2786</f>
        <v>86.25</v>
      </c>
      <c r="I2783" s="63">
        <f t="shared" si="1427"/>
        <v>0</v>
      </c>
      <c r="J2783" s="63">
        <f t="shared" si="1427"/>
        <v>0</v>
      </c>
      <c r="K2783" s="35">
        <f t="shared" si="1427"/>
        <v>0</v>
      </c>
      <c r="L2783" s="35">
        <f t="shared" si="1427"/>
        <v>0</v>
      </c>
      <c r="M2783" s="35">
        <f t="shared" si="1427"/>
        <v>151.25</v>
      </c>
      <c r="N2783" s="78">
        <f t="shared" si="1418"/>
        <v>10.845727220889424</v>
      </c>
    </row>
    <row r="2784" spans="1:15" ht="31.5" x14ac:dyDescent="0.25">
      <c r="A2784" s="33" t="s">
        <v>181</v>
      </c>
      <c r="B2784" s="33" t="s">
        <v>1391</v>
      </c>
      <c r="C2784" s="33" t="s">
        <v>150</v>
      </c>
      <c r="D2784" s="33" t="s">
        <v>1111</v>
      </c>
      <c r="E2784" s="34" t="s">
        <v>542</v>
      </c>
      <c r="F2784" s="35">
        <f t="shared" ref="F2784:M2784" si="1428">F2785</f>
        <v>1394.5590000000002</v>
      </c>
      <c r="G2784" s="35">
        <f t="shared" si="1428"/>
        <v>1243.3083999999999</v>
      </c>
      <c r="H2784" s="35">
        <f t="shared" si="1428"/>
        <v>86.25</v>
      </c>
      <c r="I2784" s="63">
        <f t="shared" si="1428"/>
        <v>0</v>
      </c>
      <c r="J2784" s="63">
        <f t="shared" si="1428"/>
        <v>0</v>
      </c>
      <c r="K2784" s="35">
        <f t="shared" si="1428"/>
        <v>0</v>
      </c>
      <c r="L2784" s="35">
        <f t="shared" si="1428"/>
        <v>0</v>
      </c>
      <c r="M2784" s="35">
        <f t="shared" si="1428"/>
        <v>0</v>
      </c>
      <c r="N2784" s="78">
        <f t="shared" si="1418"/>
        <v>0</v>
      </c>
    </row>
    <row r="2785" spans="1:14" ht="31.5" x14ac:dyDescent="0.25">
      <c r="A2785" s="33" t="s">
        <v>181</v>
      </c>
      <c r="B2785" s="33" t="s">
        <v>1391</v>
      </c>
      <c r="C2785" s="33" t="s">
        <v>150</v>
      </c>
      <c r="D2785" s="33" t="s">
        <v>1112</v>
      </c>
      <c r="E2785" s="34" t="s">
        <v>543</v>
      </c>
      <c r="F2785" s="35">
        <f>1906.343-199.284-312.5</f>
        <v>1394.5590000000002</v>
      </c>
      <c r="G2785" s="35">
        <v>1243.3083999999999</v>
      </c>
      <c r="H2785" s="35">
        <v>86.25</v>
      </c>
      <c r="I2785" s="63">
        <v>0</v>
      </c>
      <c r="J2785" s="63">
        <v>0</v>
      </c>
      <c r="K2785" s="35">
        <v>0</v>
      </c>
      <c r="L2785" s="35">
        <v>0</v>
      </c>
      <c r="M2785" s="35">
        <v>0</v>
      </c>
      <c r="N2785" s="78">
        <f t="shared" si="1418"/>
        <v>0</v>
      </c>
    </row>
    <row r="2786" spans="1:14" x14ac:dyDescent="0.25">
      <c r="A2786" s="33" t="s">
        <v>181</v>
      </c>
      <c r="B2786" s="33" t="s">
        <v>1391</v>
      </c>
      <c r="C2786" s="33" t="s">
        <v>150</v>
      </c>
      <c r="D2786" s="33" t="s">
        <v>1113</v>
      </c>
      <c r="E2786" s="34" t="s">
        <v>558</v>
      </c>
      <c r="F2786" s="35">
        <f>F2787</f>
        <v>0</v>
      </c>
      <c r="G2786" s="35">
        <f t="shared" ref="G2786" si="1429">G2787</f>
        <v>151.25</v>
      </c>
      <c r="H2786" s="35">
        <f t="shared" ref="H2786:M2786" si="1430">H2787</f>
        <v>0</v>
      </c>
      <c r="I2786" s="63">
        <f t="shared" si="1430"/>
        <v>0</v>
      </c>
      <c r="J2786" s="63">
        <f t="shared" si="1430"/>
        <v>0</v>
      </c>
      <c r="K2786" s="35">
        <f t="shared" si="1430"/>
        <v>0</v>
      </c>
      <c r="L2786" s="35">
        <f t="shared" si="1430"/>
        <v>0</v>
      </c>
      <c r="M2786" s="35">
        <f t="shared" si="1430"/>
        <v>151.25</v>
      </c>
      <c r="N2786" s="78">
        <f t="shared" si="1418"/>
        <v>100</v>
      </c>
    </row>
    <row r="2787" spans="1:14" x14ac:dyDescent="0.25">
      <c r="A2787" s="33" t="s">
        <v>181</v>
      </c>
      <c r="B2787" s="33" t="s">
        <v>1391</v>
      </c>
      <c r="C2787" s="33" t="s">
        <v>150</v>
      </c>
      <c r="D2787" s="33" t="s">
        <v>1114</v>
      </c>
      <c r="E2787" s="34" t="s">
        <v>560</v>
      </c>
      <c r="F2787" s="35">
        <v>0</v>
      </c>
      <c r="G2787" s="35">
        <v>151.25</v>
      </c>
      <c r="H2787" s="35">
        <v>0</v>
      </c>
      <c r="I2787" s="63">
        <v>0</v>
      </c>
      <c r="J2787" s="63">
        <v>0</v>
      </c>
      <c r="K2787" s="35">
        <v>0</v>
      </c>
      <c r="L2787" s="35">
        <v>0</v>
      </c>
      <c r="M2787" s="35">
        <v>151.25</v>
      </c>
      <c r="N2787" s="78">
        <f t="shared" si="1418"/>
        <v>100</v>
      </c>
    </row>
    <row r="2788" spans="1:14" ht="31.5" x14ac:dyDescent="0.25">
      <c r="A2788" s="33" t="s">
        <v>181</v>
      </c>
      <c r="B2788" s="33" t="s">
        <v>1391</v>
      </c>
      <c r="C2788" s="33" t="s">
        <v>155</v>
      </c>
      <c r="D2788" s="33"/>
      <c r="E2788" s="34" t="s">
        <v>1099</v>
      </c>
      <c r="F2788" s="35">
        <f t="shared" ref="F2788:M2792" si="1431">F2789</f>
        <v>28</v>
      </c>
      <c r="G2788" s="35">
        <f t="shared" si="1431"/>
        <v>28</v>
      </c>
      <c r="H2788" s="35">
        <f t="shared" si="1431"/>
        <v>28</v>
      </c>
      <c r="I2788" s="63">
        <f t="shared" si="1431"/>
        <v>0</v>
      </c>
      <c r="J2788" s="63">
        <f t="shared" si="1431"/>
        <v>0</v>
      </c>
      <c r="K2788" s="35">
        <f t="shared" si="1431"/>
        <v>0</v>
      </c>
      <c r="L2788" s="35">
        <f t="shared" si="1431"/>
        <v>0</v>
      </c>
      <c r="M2788" s="35">
        <f t="shared" si="1431"/>
        <v>28</v>
      </c>
      <c r="N2788" s="78">
        <f t="shared" si="1418"/>
        <v>100</v>
      </c>
    </row>
    <row r="2789" spans="1:14" ht="47.25" x14ac:dyDescent="0.25">
      <c r="A2789" s="33" t="s">
        <v>181</v>
      </c>
      <c r="B2789" s="33" t="s">
        <v>1391</v>
      </c>
      <c r="C2789" s="33" t="s">
        <v>156</v>
      </c>
      <c r="D2789" s="33"/>
      <c r="E2789" s="34" t="s">
        <v>1100</v>
      </c>
      <c r="F2789" s="35">
        <f t="shared" si="1431"/>
        <v>28</v>
      </c>
      <c r="G2789" s="35">
        <f t="shared" si="1431"/>
        <v>28</v>
      </c>
      <c r="H2789" s="35">
        <f t="shared" si="1431"/>
        <v>28</v>
      </c>
      <c r="I2789" s="63">
        <f t="shared" si="1431"/>
        <v>0</v>
      </c>
      <c r="J2789" s="63">
        <f t="shared" si="1431"/>
        <v>0</v>
      </c>
      <c r="K2789" s="35">
        <f t="shared" si="1431"/>
        <v>0</v>
      </c>
      <c r="L2789" s="35">
        <f t="shared" si="1431"/>
        <v>0</v>
      </c>
      <c r="M2789" s="35">
        <f t="shared" si="1431"/>
        <v>28</v>
      </c>
      <c r="N2789" s="78">
        <f t="shared" si="1418"/>
        <v>100</v>
      </c>
    </row>
    <row r="2790" spans="1:14" ht="31.5" x14ac:dyDescent="0.25">
      <c r="A2790" s="33" t="s">
        <v>181</v>
      </c>
      <c r="B2790" s="33" t="s">
        <v>1391</v>
      </c>
      <c r="C2790" s="33" t="s">
        <v>157</v>
      </c>
      <c r="D2790" s="33"/>
      <c r="E2790" s="34" t="s">
        <v>1877</v>
      </c>
      <c r="F2790" s="35">
        <f t="shared" si="1431"/>
        <v>28</v>
      </c>
      <c r="G2790" s="35">
        <f t="shared" si="1431"/>
        <v>28</v>
      </c>
      <c r="H2790" s="35">
        <f t="shared" si="1431"/>
        <v>28</v>
      </c>
      <c r="I2790" s="63">
        <f t="shared" si="1431"/>
        <v>0</v>
      </c>
      <c r="J2790" s="63">
        <f t="shared" si="1431"/>
        <v>0</v>
      </c>
      <c r="K2790" s="35">
        <f t="shared" si="1431"/>
        <v>0</v>
      </c>
      <c r="L2790" s="35">
        <f t="shared" si="1431"/>
        <v>0</v>
      </c>
      <c r="M2790" s="35">
        <f t="shared" si="1431"/>
        <v>28</v>
      </c>
      <c r="N2790" s="78">
        <f t="shared" si="1418"/>
        <v>100</v>
      </c>
    </row>
    <row r="2791" spans="1:14" ht="31.5" x14ac:dyDescent="0.25">
      <c r="A2791" s="33" t="s">
        <v>181</v>
      </c>
      <c r="B2791" s="33" t="s">
        <v>1391</v>
      </c>
      <c r="C2791" s="33" t="s">
        <v>151</v>
      </c>
      <c r="D2791" s="33"/>
      <c r="E2791" s="34" t="s">
        <v>1879</v>
      </c>
      <c r="F2791" s="35">
        <f t="shared" si="1431"/>
        <v>28</v>
      </c>
      <c r="G2791" s="35">
        <f t="shared" si="1431"/>
        <v>28</v>
      </c>
      <c r="H2791" s="35">
        <f t="shared" si="1431"/>
        <v>28</v>
      </c>
      <c r="I2791" s="63">
        <f t="shared" si="1431"/>
        <v>0</v>
      </c>
      <c r="J2791" s="63">
        <f t="shared" si="1431"/>
        <v>0</v>
      </c>
      <c r="K2791" s="35">
        <f t="shared" si="1431"/>
        <v>0</v>
      </c>
      <c r="L2791" s="35">
        <f t="shared" si="1431"/>
        <v>0</v>
      </c>
      <c r="M2791" s="35">
        <f t="shared" si="1431"/>
        <v>28</v>
      </c>
      <c r="N2791" s="78">
        <f t="shared" si="1418"/>
        <v>100</v>
      </c>
    </row>
    <row r="2792" spans="1:14" ht="31.5" x14ac:dyDescent="0.25">
      <c r="A2792" s="33" t="s">
        <v>181</v>
      </c>
      <c r="B2792" s="33" t="s">
        <v>1391</v>
      </c>
      <c r="C2792" s="33" t="s">
        <v>151</v>
      </c>
      <c r="D2792" s="33" t="s">
        <v>1111</v>
      </c>
      <c r="E2792" s="34" t="s">
        <v>542</v>
      </c>
      <c r="F2792" s="35">
        <f t="shared" si="1431"/>
        <v>28</v>
      </c>
      <c r="G2792" s="35">
        <f t="shared" si="1431"/>
        <v>28</v>
      </c>
      <c r="H2792" s="35">
        <f t="shared" si="1431"/>
        <v>28</v>
      </c>
      <c r="I2792" s="63">
        <f t="shared" si="1431"/>
        <v>0</v>
      </c>
      <c r="J2792" s="63">
        <f t="shared" si="1431"/>
        <v>0</v>
      </c>
      <c r="K2792" s="35">
        <f t="shared" si="1431"/>
        <v>0</v>
      </c>
      <c r="L2792" s="35">
        <f t="shared" si="1431"/>
        <v>0</v>
      </c>
      <c r="M2792" s="35">
        <f t="shared" si="1431"/>
        <v>28</v>
      </c>
      <c r="N2792" s="78">
        <f t="shared" si="1418"/>
        <v>100</v>
      </c>
    </row>
    <row r="2793" spans="1:14" ht="31.5" x14ac:dyDescent="0.25">
      <c r="A2793" s="33" t="s">
        <v>181</v>
      </c>
      <c r="B2793" s="33" t="s">
        <v>1391</v>
      </c>
      <c r="C2793" s="33" t="s">
        <v>151</v>
      </c>
      <c r="D2793" s="33" t="s">
        <v>1112</v>
      </c>
      <c r="E2793" s="34" t="s">
        <v>543</v>
      </c>
      <c r="F2793" s="35">
        <v>28</v>
      </c>
      <c r="G2793" s="35">
        <v>28</v>
      </c>
      <c r="H2793" s="35">
        <v>28</v>
      </c>
      <c r="I2793" s="63">
        <v>0</v>
      </c>
      <c r="J2793" s="63">
        <v>0</v>
      </c>
      <c r="K2793" s="35">
        <v>0</v>
      </c>
      <c r="L2793" s="35">
        <v>0</v>
      </c>
      <c r="M2793" s="35">
        <v>28</v>
      </c>
      <c r="N2793" s="78">
        <f t="shared" si="1418"/>
        <v>100</v>
      </c>
    </row>
    <row r="2794" spans="1:14" s="22" customFormat="1" ht="18" customHeight="1" x14ac:dyDescent="0.25">
      <c r="A2794" s="25" t="s">
        <v>181</v>
      </c>
      <c r="B2794" s="25" t="s">
        <v>22</v>
      </c>
      <c r="C2794" s="25"/>
      <c r="D2794" s="25"/>
      <c r="E2794" s="26" t="s">
        <v>501</v>
      </c>
      <c r="F2794" s="27">
        <f>F2802+F2853+F2795</f>
        <v>70322.392000000007</v>
      </c>
      <c r="G2794" s="27">
        <f>G2802+G2853+G2795</f>
        <v>36680.176780000002</v>
      </c>
      <c r="H2794" s="27">
        <f t="shared" ref="H2794:M2794" si="1432">H2802+H2853+H2795</f>
        <v>24177.265909999998</v>
      </c>
      <c r="I2794" s="61">
        <f t="shared" si="1432"/>
        <v>1077.87905</v>
      </c>
      <c r="J2794" s="61">
        <f t="shared" si="1432"/>
        <v>497.17425000000003</v>
      </c>
      <c r="K2794" s="27">
        <f t="shared" si="1432"/>
        <v>0</v>
      </c>
      <c r="L2794" s="27">
        <f t="shared" si="1432"/>
        <v>0</v>
      </c>
      <c r="M2794" s="27">
        <f t="shared" si="1432"/>
        <v>36458.569100000001</v>
      </c>
      <c r="N2794" s="78">
        <f t="shared" si="1418"/>
        <v>99.395838026274632</v>
      </c>
    </row>
    <row r="2795" spans="1:14" s="32" customFormat="1" x14ac:dyDescent="0.25">
      <c r="A2795" s="29" t="s">
        <v>181</v>
      </c>
      <c r="B2795" s="29" t="s">
        <v>1412</v>
      </c>
      <c r="C2795" s="29"/>
      <c r="D2795" s="29"/>
      <c r="E2795" s="30" t="s">
        <v>523</v>
      </c>
      <c r="F2795" s="31">
        <f t="shared" ref="F2795:M2800" si="1433">F2796</f>
        <v>36.512999999999998</v>
      </c>
      <c r="G2795" s="31">
        <f t="shared" si="1433"/>
        <v>36.5124</v>
      </c>
      <c r="H2795" s="31">
        <f t="shared" si="1433"/>
        <v>36.5124</v>
      </c>
      <c r="I2795" s="62">
        <f t="shared" si="1433"/>
        <v>0</v>
      </c>
      <c r="J2795" s="62">
        <f t="shared" si="1433"/>
        <v>0</v>
      </c>
      <c r="K2795" s="31">
        <f t="shared" si="1433"/>
        <v>0</v>
      </c>
      <c r="L2795" s="31">
        <f t="shared" si="1433"/>
        <v>0</v>
      </c>
      <c r="M2795" s="31">
        <f t="shared" si="1433"/>
        <v>36.5124</v>
      </c>
      <c r="N2795" s="79">
        <f t="shared" si="1418"/>
        <v>100</v>
      </c>
    </row>
    <row r="2796" spans="1:14" ht="31.5" x14ac:dyDescent="0.25">
      <c r="A2796" s="33" t="s">
        <v>181</v>
      </c>
      <c r="B2796" s="33" t="s">
        <v>1412</v>
      </c>
      <c r="C2796" s="33" t="s">
        <v>144</v>
      </c>
      <c r="D2796" s="33"/>
      <c r="E2796" s="34" t="s">
        <v>1036</v>
      </c>
      <c r="F2796" s="35">
        <f t="shared" si="1433"/>
        <v>36.512999999999998</v>
      </c>
      <c r="G2796" s="35">
        <f t="shared" si="1433"/>
        <v>36.5124</v>
      </c>
      <c r="H2796" s="35">
        <f t="shared" si="1433"/>
        <v>36.5124</v>
      </c>
      <c r="I2796" s="63">
        <f t="shared" si="1433"/>
        <v>0</v>
      </c>
      <c r="J2796" s="63">
        <f t="shared" si="1433"/>
        <v>0</v>
      </c>
      <c r="K2796" s="35">
        <f t="shared" si="1433"/>
        <v>0</v>
      </c>
      <c r="L2796" s="35">
        <f t="shared" si="1433"/>
        <v>0</v>
      </c>
      <c r="M2796" s="35">
        <f t="shared" si="1433"/>
        <v>36.5124</v>
      </c>
      <c r="N2796" s="78">
        <f t="shared" si="1418"/>
        <v>100</v>
      </c>
    </row>
    <row r="2797" spans="1:14" ht="31.5" x14ac:dyDescent="0.25">
      <c r="A2797" s="33" t="s">
        <v>181</v>
      </c>
      <c r="B2797" s="33" t="s">
        <v>1412</v>
      </c>
      <c r="C2797" s="33" t="s">
        <v>201</v>
      </c>
      <c r="D2797" s="33"/>
      <c r="E2797" s="34" t="s">
        <v>1072</v>
      </c>
      <c r="F2797" s="35">
        <f t="shared" si="1433"/>
        <v>36.512999999999998</v>
      </c>
      <c r="G2797" s="35">
        <f t="shared" si="1433"/>
        <v>36.5124</v>
      </c>
      <c r="H2797" s="35">
        <f t="shared" si="1433"/>
        <v>36.5124</v>
      </c>
      <c r="I2797" s="63">
        <f t="shared" si="1433"/>
        <v>0</v>
      </c>
      <c r="J2797" s="63">
        <f t="shared" si="1433"/>
        <v>0</v>
      </c>
      <c r="K2797" s="35">
        <f t="shared" si="1433"/>
        <v>0</v>
      </c>
      <c r="L2797" s="35">
        <f t="shared" si="1433"/>
        <v>0</v>
      </c>
      <c r="M2797" s="35">
        <f t="shared" si="1433"/>
        <v>36.5124</v>
      </c>
      <c r="N2797" s="78">
        <f t="shared" si="1418"/>
        <v>100</v>
      </c>
    </row>
    <row r="2798" spans="1:14" ht="63" x14ac:dyDescent="0.25">
      <c r="A2798" s="33" t="s">
        <v>181</v>
      </c>
      <c r="B2798" s="33" t="s">
        <v>1412</v>
      </c>
      <c r="C2798" s="33" t="s">
        <v>202</v>
      </c>
      <c r="D2798" s="33"/>
      <c r="E2798" s="34" t="s">
        <v>1073</v>
      </c>
      <c r="F2798" s="35">
        <f t="shared" si="1433"/>
        <v>36.512999999999998</v>
      </c>
      <c r="G2798" s="35">
        <f t="shared" si="1433"/>
        <v>36.5124</v>
      </c>
      <c r="H2798" s="35">
        <f t="shared" si="1433"/>
        <v>36.5124</v>
      </c>
      <c r="I2798" s="63">
        <f t="shared" si="1433"/>
        <v>0</v>
      </c>
      <c r="J2798" s="63">
        <f t="shared" si="1433"/>
        <v>0</v>
      </c>
      <c r="K2798" s="35">
        <f t="shared" si="1433"/>
        <v>0</v>
      </c>
      <c r="L2798" s="35">
        <f t="shared" si="1433"/>
        <v>0</v>
      </c>
      <c r="M2798" s="35">
        <f t="shared" si="1433"/>
        <v>36.5124</v>
      </c>
      <c r="N2798" s="78">
        <f t="shared" si="1418"/>
        <v>100</v>
      </c>
    </row>
    <row r="2799" spans="1:14" ht="31.5" x14ac:dyDescent="0.25">
      <c r="A2799" s="33" t="s">
        <v>181</v>
      </c>
      <c r="B2799" s="33" t="s">
        <v>1412</v>
      </c>
      <c r="C2799" s="33" t="s">
        <v>1336</v>
      </c>
      <c r="D2799" s="33"/>
      <c r="E2799" s="34" t="s">
        <v>1367</v>
      </c>
      <c r="F2799" s="35">
        <f t="shared" si="1433"/>
        <v>36.512999999999998</v>
      </c>
      <c r="G2799" s="35">
        <f t="shared" si="1433"/>
        <v>36.5124</v>
      </c>
      <c r="H2799" s="35">
        <f t="shared" si="1433"/>
        <v>36.5124</v>
      </c>
      <c r="I2799" s="63">
        <f t="shared" si="1433"/>
        <v>0</v>
      </c>
      <c r="J2799" s="63">
        <f t="shared" si="1433"/>
        <v>0</v>
      </c>
      <c r="K2799" s="35">
        <f t="shared" si="1433"/>
        <v>0</v>
      </c>
      <c r="L2799" s="35">
        <f t="shared" si="1433"/>
        <v>0</v>
      </c>
      <c r="M2799" s="35">
        <f t="shared" si="1433"/>
        <v>36.5124</v>
      </c>
      <c r="N2799" s="78">
        <f t="shared" si="1418"/>
        <v>100</v>
      </c>
    </row>
    <row r="2800" spans="1:14" ht="31.5" x14ac:dyDescent="0.25">
      <c r="A2800" s="33" t="s">
        <v>181</v>
      </c>
      <c r="B2800" s="33" t="s">
        <v>1412</v>
      </c>
      <c r="C2800" s="33" t="s">
        <v>1336</v>
      </c>
      <c r="D2800" s="33" t="s">
        <v>1111</v>
      </c>
      <c r="E2800" s="34" t="s">
        <v>542</v>
      </c>
      <c r="F2800" s="35">
        <f t="shared" si="1433"/>
        <v>36.512999999999998</v>
      </c>
      <c r="G2800" s="35">
        <f t="shared" si="1433"/>
        <v>36.5124</v>
      </c>
      <c r="H2800" s="35">
        <f t="shared" si="1433"/>
        <v>36.5124</v>
      </c>
      <c r="I2800" s="63">
        <f t="shared" si="1433"/>
        <v>0</v>
      </c>
      <c r="J2800" s="63">
        <f t="shared" si="1433"/>
        <v>0</v>
      </c>
      <c r="K2800" s="35">
        <f t="shared" si="1433"/>
        <v>0</v>
      </c>
      <c r="L2800" s="35">
        <f t="shared" si="1433"/>
        <v>0</v>
      </c>
      <c r="M2800" s="35">
        <f t="shared" si="1433"/>
        <v>36.5124</v>
      </c>
      <c r="N2800" s="78">
        <f t="shared" si="1418"/>
        <v>100</v>
      </c>
    </row>
    <row r="2801" spans="1:15" ht="31.5" x14ac:dyDescent="0.25">
      <c r="A2801" s="33" t="s">
        <v>181</v>
      </c>
      <c r="B2801" s="33" t="s">
        <v>1412</v>
      </c>
      <c r="C2801" s="33" t="s">
        <v>1336</v>
      </c>
      <c r="D2801" s="33" t="s">
        <v>1112</v>
      </c>
      <c r="E2801" s="34" t="s">
        <v>543</v>
      </c>
      <c r="F2801" s="35">
        <v>36.512999999999998</v>
      </c>
      <c r="G2801" s="35">
        <v>36.5124</v>
      </c>
      <c r="H2801" s="35">
        <v>36.5124</v>
      </c>
      <c r="I2801" s="63">
        <v>0</v>
      </c>
      <c r="J2801" s="63">
        <v>0</v>
      </c>
      <c r="K2801" s="35">
        <v>0</v>
      </c>
      <c r="L2801" s="35">
        <v>0</v>
      </c>
      <c r="M2801" s="35">
        <v>36.5124</v>
      </c>
      <c r="N2801" s="78">
        <f t="shared" si="1418"/>
        <v>100</v>
      </c>
    </row>
    <row r="2802" spans="1:15" s="32" customFormat="1" ht="18" customHeight="1" x14ac:dyDescent="0.25">
      <c r="A2802" s="29" t="s">
        <v>181</v>
      </c>
      <c r="B2802" s="29" t="s">
        <v>1413</v>
      </c>
      <c r="C2802" s="29"/>
      <c r="D2802" s="29"/>
      <c r="E2802" s="30" t="s">
        <v>524</v>
      </c>
      <c r="F2802" s="31">
        <f>F2803+F2811+F2828+F2845</f>
        <v>59513.879000000001</v>
      </c>
      <c r="G2802" s="31">
        <f>G2803+G2811+G2828+G2845</f>
        <v>24923.712989999996</v>
      </c>
      <c r="H2802" s="31">
        <f t="shared" ref="H2802:M2802" si="1434">H2803+H2811+H2828+H2845</f>
        <v>16608.209729999999</v>
      </c>
      <c r="I2802" s="62">
        <f t="shared" si="1434"/>
        <v>1077.87905</v>
      </c>
      <c r="J2802" s="62">
        <f t="shared" si="1434"/>
        <v>497.17425000000003</v>
      </c>
      <c r="K2802" s="31">
        <f t="shared" si="1434"/>
        <v>0</v>
      </c>
      <c r="L2802" s="31">
        <f t="shared" si="1434"/>
        <v>0</v>
      </c>
      <c r="M2802" s="31">
        <f t="shared" si="1434"/>
        <v>24762.470749999997</v>
      </c>
      <c r="N2802" s="79">
        <f t="shared" si="1418"/>
        <v>99.353056905828225</v>
      </c>
    </row>
    <row r="2803" spans="1:15" ht="31.5" x14ac:dyDescent="0.25">
      <c r="A2803" s="33" t="s">
        <v>181</v>
      </c>
      <c r="B2803" s="33" t="s">
        <v>1413</v>
      </c>
      <c r="C2803" s="33" t="s">
        <v>141</v>
      </c>
      <c r="D2803" s="33"/>
      <c r="E2803" s="34" t="s">
        <v>717</v>
      </c>
      <c r="F2803" s="35">
        <f t="shared" ref="F2803:M2803" si="1435">F2804</f>
        <v>15376.925999999999</v>
      </c>
      <c r="G2803" s="35">
        <f t="shared" si="1435"/>
        <v>15376.925999999999</v>
      </c>
      <c r="H2803" s="35">
        <f t="shared" si="1435"/>
        <v>10590.14374</v>
      </c>
      <c r="I2803" s="63">
        <f t="shared" si="1435"/>
        <v>0</v>
      </c>
      <c r="J2803" s="63">
        <f t="shared" si="1435"/>
        <v>0</v>
      </c>
      <c r="K2803" s="35">
        <f t="shared" si="1435"/>
        <v>0</v>
      </c>
      <c r="L2803" s="35">
        <f t="shared" si="1435"/>
        <v>0</v>
      </c>
      <c r="M2803" s="35">
        <f t="shared" si="1435"/>
        <v>15268.454040000001</v>
      </c>
      <c r="N2803" s="78">
        <f t="shared" si="1418"/>
        <v>99.294579683871802</v>
      </c>
    </row>
    <row r="2804" spans="1:15" ht="31.5" x14ac:dyDescent="0.25">
      <c r="A2804" s="33" t="s">
        <v>181</v>
      </c>
      <c r="B2804" s="33" t="s">
        <v>1413</v>
      </c>
      <c r="C2804" s="33" t="s">
        <v>142</v>
      </c>
      <c r="D2804" s="33"/>
      <c r="E2804" s="34" t="s">
        <v>718</v>
      </c>
      <c r="F2804" s="35">
        <f>F2805+F2808</f>
        <v>15376.925999999999</v>
      </c>
      <c r="G2804" s="35">
        <f>G2805+G2808</f>
        <v>15376.925999999999</v>
      </c>
      <c r="H2804" s="35">
        <f t="shared" ref="H2804:M2804" si="1436">H2805+H2808</f>
        <v>10590.14374</v>
      </c>
      <c r="I2804" s="63">
        <f t="shared" si="1436"/>
        <v>0</v>
      </c>
      <c r="J2804" s="63">
        <f t="shared" si="1436"/>
        <v>0</v>
      </c>
      <c r="K2804" s="35">
        <f t="shared" si="1436"/>
        <v>0</v>
      </c>
      <c r="L2804" s="35">
        <f t="shared" si="1436"/>
        <v>0</v>
      </c>
      <c r="M2804" s="35">
        <f t="shared" si="1436"/>
        <v>15268.454040000001</v>
      </c>
      <c r="N2804" s="78">
        <f t="shared" si="1418"/>
        <v>99.294579683871802</v>
      </c>
    </row>
    <row r="2805" spans="1:15" ht="31.5" x14ac:dyDescent="0.25">
      <c r="A2805" s="33" t="s">
        <v>181</v>
      </c>
      <c r="B2805" s="33" t="s">
        <v>1413</v>
      </c>
      <c r="C2805" s="33" t="s">
        <v>159</v>
      </c>
      <c r="D2805" s="33"/>
      <c r="E2805" s="34" t="s">
        <v>719</v>
      </c>
      <c r="F2805" s="35">
        <f t="shared" ref="F2805:M2806" si="1437">F2806</f>
        <v>14756.825999999999</v>
      </c>
      <c r="G2805" s="35">
        <f t="shared" si="1437"/>
        <v>14756.825999999999</v>
      </c>
      <c r="H2805" s="35">
        <f t="shared" si="1437"/>
        <v>10322.95249</v>
      </c>
      <c r="I2805" s="63">
        <f t="shared" si="1437"/>
        <v>0</v>
      </c>
      <c r="J2805" s="63">
        <f t="shared" si="1437"/>
        <v>0</v>
      </c>
      <c r="K2805" s="35">
        <f t="shared" si="1437"/>
        <v>0</v>
      </c>
      <c r="L2805" s="35">
        <f t="shared" si="1437"/>
        <v>0</v>
      </c>
      <c r="M2805" s="35">
        <f t="shared" si="1437"/>
        <v>14648.363740000001</v>
      </c>
      <c r="N2805" s="78">
        <f t="shared" si="1418"/>
        <v>99.265002785829424</v>
      </c>
    </row>
    <row r="2806" spans="1:15" ht="31.5" x14ac:dyDescent="0.25">
      <c r="A2806" s="33" t="s">
        <v>181</v>
      </c>
      <c r="B2806" s="33" t="s">
        <v>1413</v>
      </c>
      <c r="C2806" s="33" t="s">
        <v>159</v>
      </c>
      <c r="D2806" s="33" t="s">
        <v>1111</v>
      </c>
      <c r="E2806" s="34" t="s">
        <v>542</v>
      </c>
      <c r="F2806" s="35">
        <f t="shared" ref="F2806:M2806" si="1438">F2807</f>
        <v>14756.825999999999</v>
      </c>
      <c r="G2806" s="35">
        <f t="shared" si="1437"/>
        <v>14756.825999999999</v>
      </c>
      <c r="H2806" s="35">
        <f t="shared" si="1438"/>
        <v>10322.95249</v>
      </c>
      <c r="I2806" s="63">
        <f t="shared" si="1438"/>
        <v>0</v>
      </c>
      <c r="J2806" s="63">
        <f t="shared" si="1438"/>
        <v>0</v>
      </c>
      <c r="K2806" s="35">
        <f t="shared" si="1438"/>
        <v>0</v>
      </c>
      <c r="L2806" s="35">
        <f t="shared" si="1438"/>
        <v>0</v>
      </c>
      <c r="M2806" s="35">
        <f t="shared" si="1438"/>
        <v>14648.363740000001</v>
      </c>
      <c r="N2806" s="78">
        <f t="shared" si="1418"/>
        <v>99.265002785829424</v>
      </c>
    </row>
    <row r="2807" spans="1:15" ht="31.5" x14ac:dyDescent="0.25">
      <c r="A2807" s="33" t="s">
        <v>181</v>
      </c>
      <c r="B2807" s="33" t="s">
        <v>1413</v>
      </c>
      <c r="C2807" s="33" t="s">
        <v>159</v>
      </c>
      <c r="D2807" s="33" t="s">
        <v>1112</v>
      </c>
      <c r="E2807" s="34" t="s">
        <v>543</v>
      </c>
      <c r="F2807" s="35">
        <f>15063.8-137.133-169.841</f>
        <v>14756.825999999999</v>
      </c>
      <c r="G2807" s="35">
        <v>14756.825999999999</v>
      </c>
      <c r="H2807" s="35">
        <v>10322.95249</v>
      </c>
      <c r="I2807" s="63">
        <v>0</v>
      </c>
      <c r="J2807" s="63">
        <v>0</v>
      </c>
      <c r="K2807" s="35">
        <v>0</v>
      </c>
      <c r="L2807" s="35">
        <v>0</v>
      </c>
      <c r="M2807" s="35">
        <v>14648.363740000001</v>
      </c>
      <c r="N2807" s="78">
        <f t="shared" si="1418"/>
        <v>99.265002785829424</v>
      </c>
    </row>
    <row r="2808" spans="1:15" ht="31.5" x14ac:dyDescent="0.25">
      <c r="A2808" s="33" t="s">
        <v>181</v>
      </c>
      <c r="B2808" s="33" t="s">
        <v>1413</v>
      </c>
      <c r="C2808" s="33" t="s">
        <v>160</v>
      </c>
      <c r="D2808" s="33"/>
      <c r="E2808" s="34" t="s">
        <v>720</v>
      </c>
      <c r="F2808" s="35">
        <f t="shared" ref="F2808:M2809" si="1439">F2809</f>
        <v>620.1</v>
      </c>
      <c r="G2808" s="35">
        <f t="shared" si="1439"/>
        <v>620.1</v>
      </c>
      <c r="H2808" s="35">
        <f t="shared" si="1439"/>
        <v>267.19125000000003</v>
      </c>
      <c r="I2808" s="63">
        <f t="shared" si="1439"/>
        <v>0</v>
      </c>
      <c r="J2808" s="63">
        <f t="shared" si="1439"/>
        <v>0</v>
      </c>
      <c r="K2808" s="35">
        <f t="shared" si="1439"/>
        <v>0</v>
      </c>
      <c r="L2808" s="35">
        <f t="shared" si="1439"/>
        <v>0</v>
      </c>
      <c r="M2808" s="35">
        <f t="shared" si="1439"/>
        <v>620.09029999999996</v>
      </c>
      <c r="N2808" s="78">
        <f t="shared" si="1418"/>
        <v>99.998435736171572</v>
      </c>
    </row>
    <row r="2809" spans="1:15" ht="31.5" x14ac:dyDescent="0.25">
      <c r="A2809" s="33" t="s">
        <v>181</v>
      </c>
      <c r="B2809" s="33" t="s">
        <v>1413</v>
      </c>
      <c r="C2809" s="33" t="s">
        <v>160</v>
      </c>
      <c r="D2809" s="33" t="s">
        <v>1111</v>
      </c>
      <c r="E2809" s="34" t="s">
        <v>542</v>
      </c>
      <c r="F2809" s="35">
        <f t="shared" ref="F2809:M2809" si="1440">F2810</f>
        <v>620.1</v>
      </c>
      <c r="G2809" s="35">
        <f t="shared" si="1439"/>
        <v>620.1</v>
      </c>
      <c r="H2809" s="35">
        <f t="shared" si="1440"/>
        <v>267.19125000000003</v>
      </c>
      <c r="I2809" s="63">
        <f t="shared" si="1440"/>
        <v>0</v>
      </c>
      <c r="J2809" s="63">
        <f t="shared" si="1440"/>
        <v>0</v>
      </c>
      <c r="K2809" s="35">
        <f t="shared" si="1440"/>
        <v>0</v>
      </c>
      <c r="L2809" s="35">
        <f t="shared" si="1440"/>
        <v>0</v>
      </c>
      <c r="M2809" s="35">
        <f t="shared" si="1440"/>
        <v>620.09029999999996</v>
      </c>
      <c r="N2809" s="78">
        <f t="shared" si="1418"/>
        <v>99.998435736171572</v>
      </c>
    </row>
    <row r="2810" spans="1:15" ht="31.5" x14ac:dyDescent="0.25">
      <c r="A2810" s="33" t="s">
        <v>181</v>
      </c>
      <c r="B2810" s="33" t="s">
        <v>1413</v>
      </c>
      <c r="C2810" s="33" t="s">
        <v>160</v>
      </c>
      <c r="D2810" s="33" t="s">
        <v>1112</v>
      </c>
      <c r="E2810" s="34" t="s">
        <v>543</v>
      </c>
      <c r="F2810" s="35">
        <v>620.1</v>
      </c>
      <c r="G2810" s="35">
        <v>620.1</v>
      </c>
      <c r="H2810" s="35">
        <v>267.19125000000003</v>
      </c>
      <c r="I2810" s="63">
        <v>0</v>
      </c>
      <c r="J2810" s="63">
        <v>0</v>
      </c>
      <c r="K2810" s="35">
        <v>0</v>
      </c>
      <c r="L2810" s="35">
        <v>0</v>
      </c>
      <c r="M2810" s="35">
        <v>620.09029999999996</v>
      </c>
      <c r="N2810" s="78">
        <f t="shared" si="1418"/>
        <v>99.998435736171572</v>
      </c>
    </row>
    <row r="2811" spans="1:15" ht="31.5" x14ac:dyDescent="0.25">
      <c r="A2811" s="33" t="s">
        <v>181</v>
      </c>
      <c r="B2811" s="33" t="s">
        <v>1413</v>
      </c>
      <c r="C2811" s="33" t="s">
        <v>164</v>
      </c>
      <c r="D2811" s="33"/>
      <c r="E2811" s="34" t="s">
        <v>758</v>
      </c>
      <c r="F2811" s="35">
        <f t="shared" ref="F2811:M2811" si="1441">F2812</f>
        <v>38787.106</v>
      </c>
      <c r="G2811" s="35">
        <f t="shared" si="1441"/>
        <v>1347.3488299999999</v>
      </c>
      <c r="H2811" s="35">
        <f t="shared" si="1441"/>
        <v>621.46783000000005</v>
      </c>
      <c r="I2811" s="63">
        <f t="shared" si="1441"/>
        <v>1077.87905</v>
      </c>
      <c r="J2811" s="63">
        <f t="shared" si="1441"/>
        <v>497.17425000000003</v>
      </c>
      <c r="K2811" s="35">
        <f t="shared" si="1441"/>
        <v>0</v>
      </c>
      <c r="L2811" s="35">
        <f t="shared" si="1441"/>
        <v>0</v>
      </c>
      <c r="M2811" s="35">
        <f t="shared" si="1441"/>
        <v>1347.3488299999999</v>
      </c>
      <c r="N2811" s="78">
        <f t="shared" si="1418"/>
        <v>100</v>
      </c>
    </row>
    <row r="2812" spans="1:15" ht="47.25" x14ac:dyDescent="0.25">
      <c r="A2812" s="33" t="s">
        <v>181</v>
      </c>
      <c r="B2812" s="33" t="s">
        <v>1413</v>
      </c>
      <c r="C2812" s="33" t="s">
        <v>165</v>
      </c>
      <c r="D2812" s="33"/>
      <c r="E2812" s="34" t="s">
        <v>759</v>
      </c>
      <c r="F2812" s="35">
        <f>F2819+F2813</f>
        <v>38787.106</v>
      </c>
      <c r="G2812" s="35">
        <f>G2819+G2813</f>
        <v>1347.3488299999999</v>
      </c>
      <c r="H2812" s="35">
        <f t="shared" ref="H2812:M2812" si="1442">H2819+H2813</f>
        <v>621.46783000000005</v>
      </c>
      <c r="I2812" s="63">
        <f t="shared" si="1442"/>
        <v>1077.87905</v>
      </c>
      <c r="J2812" s="63">
        <f t="shared" si="1442"/>
        <v>497.17425000000003</v>
      </c>
      <c r="K2812" s="35">
        <f t="shared" si="1442"/>
        <v>0</v>
      </c>
      <c r="L2812" s="35">
        <f t="shared" si="1442"/>
        <v>0</v>
      </c>
      <c r="M2812" s="35">
        <f t="shared" si="1442"/>
        <v>1347.3488299999999</v>
      </c>
      <c r="N2812" s="78">
        <f t="shared" si="1418"/>
        <v>100</v>
      </c>
    </row>
    <row r="2813" spans="1:15" ht="31.5" x14ac:dyDescent="0.25">
      <c r="A2813" s="33" t="s">
        <v>181</v>
      </c>
      <c r="B2813" s="33" t="s">
        <v>1413</v>
      </c>
      <c r="C2813" s="33" t="s">
        <v>1437</v>
      </c>
      <c r="D2813" s="33"/>
      <c r="E2813" s="34" t="s">
        <v>1438</v>
      </c>
      <c r="F2813" s="35">
        <f t="shared" ref="F2813:G2813" si="1443">F2814</f>
        <v>38787.106</v>
      </c>
      <c r="G2813" s="35">
        <f t="shared" si="1443"/>
        <v>621.46783000000005</v>
      </c>
      <c r="H2813" s="35">
        <f t="shared" ref="H2813:M2813" si="1444">H2814</f>
        <v>621.46783000000005</v>
      </c>
      <c r="I2813" s="63">
        <f t="shared" si="1444"/>
        <v>497.17425000000003</v>
      </c>
      <c r="J2813" s="63">
        <f t="shared" si="1444"/>
        <v>497.17425000000003</v>
      </c>
      <c r="K2813" s="35">
        <f t="shared" si="1444"/>
        <v>0</v>
      </c>
      <c r="L2813" s="35">
        <f t="shared" si="1444"/>
        <v>0</v>
      </c>
      <c r="M2813" s="35">
        <f t="shared" si="1444"/>
        <v>621.46783000000005</v>
      </c>
      <c r="N2813" s="78">
        <f t="shared" si="1418"/>
        <v>100</v>
      </c>
      <c r="O2813" s="22"/>
    </row>
    <row r="2814" spans="1:15" ht="31.5" x14ac:dyDescent="0.25">
      <c r="A2814" s="33" t="s">
        <v>181</v>
      </c>
      <c r="B2814" s="33" t="s">
        <v>1413</v>
      </c>
      <c r="C2814" s="33" t="s">
        <v>1775</v>
      </c>
      <c r="D2814" s="33"/>
      <c r="E2814" s="34" t="s">
        <v>1776</v>
      </c>
      <c r="F2814" s="35">
        <f>F2817+F2815</f>
        <v>38787.106</v>
      </c>
      <c r="G2814" s="35">
        <f>G2817+G2815</f>
        <v>621.46783000000005</v>
      </c>
      <c r="H2814" s="35">
        <f t="shared" ref="H2814:M2814" si="1445">H2817+H2815</f>
        <v>621.46783000000005</v>
      </c>
      <c r="I2814" s="63">
        <f t="shared" si="1445"/>
        <v>497.17425000000003</v>
      </c>
      <c r="J2814" s="63">
        <f t="shared" si="1445"/>
        <v>497.17425000000003</v>
      </c>
      <c r="K2814" s="35">
        <f t="shared" si="1445"/>
        <v>0</v>
      </c>
      <c r="L2814" s="35">
        <f t="shared" si="1445"/>
        <v>0</v>
      </c>
      <c r="M2814" s="35">
        <f t="shared" si="1445"/>
        <v>621.46783000000005</v>
      </c>
      <c r="N2814" s="78">
        <f t="shared" si="1418"/>
        <v>100</v>
      </c>
      <c r="O2814" s="22"/>
    </row>
    <row r="2815" spans="1:15" ht="31.5" x14ac:dyDescent="0.25">
      <c r="A2815" s="33" t="s">
        <v>181</v>
      </c>
      <c r="B2815" s="33" t="s">
        <v>1413</v>
      </c>
      <c r="C2815" s="33" t="s">
        <v>1775</v>
      </c>
      <c r="D2815" s="33" t="s">
        <v>18</v>
      </c>
      <c r="E2815" s="34" t="s">
        <v>552</v>
      </c>
      <c r="F2815" s="35">
        <f>F2816</f>
        <v>0</v>
      </c>
      <c r="G2815" s="35">
        <f>G2816</f>
        <v>357.94511999999997</v>
      </c>
      <c r="H2815" s="35">
        <f t="shared" ref="H2815:M2815" si="1446">H2816</f>
        <v>357.94511999999997</v>
      </c>
      <c r="I2815" s="63">
        <f t="shared" si="1446"/>
        <v>286.35608999999999</v>
      </c>
      <c r="J2815" s="63">
        <f t="shared" si="1446"/>
        <v>286.35608999999999</v>
      </c>
      <c r="K2815" s="35">
        <f t="shared" si="1446"/>
        <v>0</v>
      </c>
      <c r="L2815" s="35">
        <f t="shared" si="1446"/>
        <v>0</v>
      </c>
      <c r="M2815" s="35">
        <f t="shared" si="1446"/>
        <v>357.94511999999997</v>
      </c>
      <c r="N2815" s="78">
        <f t="shared" si="1418"/>
        <v>100</v>
      </c>
      <c r="O2815" s="22"/>
    </row>
    <row r="2816" spans="1:15" ht="47.25" x14ac:dyDescent="0.25">
      <c r="A2816" s="33" t="s">
        <v>181</v>
      </c>
      <c r="B2816" s="33" t="s">
        <v>1413</v>
      </c>
      <c r="C2816" s="33" t="s">
        <v>1775</v>
      </c>
      <c r="D2816" s="33" t="s">
        <v>14</v>
      </c>
      <c r="E2816" s="34" t="s">
        <v>555</v>
      </c>
      <c r="F2816" s="35">
        <v>0</v>
      </c>
      <c r="G2816" s="35">
        <v>357.94511999999997</v>
      </c>
      <c r="H2816" s="35">
        <f>71.58903+286.35609</f>
        <v>357.94511999999997</v>
      </c>
      <c r="I2816" s="63">
        <v>286.35608999999999</v>
      </c>
      <c r="J2816" s="63">
        <v>286.35608999999999</v>
      </c>
      <c r="K2816" s="35">
        <v>0</v>
      </c>
      <c r="L2816" s="35">
        <v>0</v>
      </c>
      <c r="M2816" s="35">
        <v>357.94511999999997</v>
      </c>
      <c r="N2816" s="78">
        <f t="shared" si="1418"/>
        <v>100</v>
      </c>
      <c r="O2816" s="22"/>
    </row>
    <row r="2817" spans="1:15" ht="18.75" customHeight="1" x14ac:dyDescent="0.25">
      <c r="A2817" s="33" t="s">
        <v>181</v>
      </c>
      <c r="B2817" s="33" t="s">
        <v>1413</v>
      </c>
      <c r="C2817" s="33" t="s">
        <v>1775</v>
      </c>
      <c r="D2817" s="33" t="s">
        <v>1113</v>
      </c>
      <c r="E2817" s="34" t="s">
        <v>558</v>
      </c>
      <c r="F2817" s="35">
        <f t="shared" ref="F2817:G2817" si="1447">F2818</f>
        <v>38787.106</v>
      </c>
      <c r="G2817" s="35">
        <f t="shared" si="1447"/>
        <v>263.52271000000002</v>
      </c>
      <c r="H2817" s="35">
        <f t="shared" ref="H2817:M2817" si="1448">H2818</f>
        <v>263.52271000000002</v>
      </c>
      <c r="I2817" s="63">
        <f t="shared" si="1448"/>
        <v>210.81816000000001</v>
      </c>
      <c r="J2817" s="63">
        <f t="shared" si="1448"/>
        <v>210.81816000000001</v>
      </c>
      <c r="K2817" s="35">
        <f t="shared" si="1448"/>
        <v>0</v>
      </c>
      <c r="L2817" s="35">
        <f t="shared" si="1448"/>
        <v>0</v>
      </c>
      <c r="M2817" s="35">
        <f t="shared" si="1448"/>
        <v>263.52271000000002</v>
      </c>
      <c r="N2817" s="78">
        <f t="shared" si="1418"/>
        <v>100</v>
      </c>
      <c r="O2817" s="22"/>
    </row>
    <row r="2818" spans="1:15" ht="63" x14ac:dyDescent="0.25">
      <c r="A2818" s="33" t="s">
        <v>181</v>
      </c>
      <c r="B2818" s="33" t="s">
        <v>1413</v>
      </c>
      <c r="C2818" s="33" t="s">
        <v>1775</v>
      </c>
      <c r="D2818" s="33" t="s">
        <v>137</v>
      </c>
      <c r="E2818" s="34" t="s">
        <v>559</v>
      </c>
      <c r="F2818" s="35">
        <v>38787.106</v>
      </c>
      <c r="G2818" s="35">
        <v>263.52271000000002</v>
      </c>
      <c r="H2818" s="35">
        <f>52.70455+210.81816</f>
        <v>263.52271000000002</v>
      </c>
      <c r="I2818" s="63">
        <v>210.81816000000001</v>
      </c>
      <c r="J2818" s="63">
        <v>210.81816000000001</v>
      </c>
      <c r="K2818" s="35">
        <v>0</v>
      </c>
      <c r="L2818" s="35">
        <v>0</v>
      </c>
      <c r="M2818" s="35">
        <v>263.52271000000002</v>
      </c>
      <c r="N2818" s="78">
        <f t="shared" si="1418"/>
        <v>100</v>
      </c>
      <c r="O2818" s="22"/>
    </row>
    <row r="2819" spans="1:15" ht="31.5" x14ac:dyDescent="0.25">
      <c r="A2819" s="33" t="s">
        <v>181</v>
      </c>
      <c r="B2819" s="33" t="s">
        <v>1413</v>
      </c>
      <c r="C2819" s="33" t="s">
        <v>166</v>
      </c>
      <c r="D2819" s="33"/>
      <c r="E2819" s="34" t="s">
        <v>760</v>
      </c>
      <c r="F2819" s="35">
        <f>F2825+F2820</f>
        <v>0</v>
      </c>
      <c r="G2819" s="35">
        <f t="shared" ref="G2819" si="1449">G2825+G2820</f>
        <v>725.88099999999997</v>
      </c>
      <c r="H2819" s="35">
        <f t="shared" ref="H2819:M2819" si="1450">H2825+H2820</f>
        <v>0</v>
      </c>
      <c r="I2819" s="63">
        <f t="shared" si="1450"/>
        <v>580.70479999999998</v>
      </c>
      <c r="J2819" s="63">
        <f t="shared" si="1450"/>
        <v>0</v>
      </c>
      <c r="K2819" s="35">
        <f t="shared" si="1450"/>
        <v>0</v>
      </c>
      <c r="L2819" s="35">
        <f t="shared" si="1450"/>
        <v>0</v>
      </c>
      <c r="M2819" s="35">
        <f t="shared" si="1450"/>
        <v>725.88099999999997</v>
      </c>
      <c r="N2819" s="78">
        <f t="shared" si="1418"/>
        <v>100</v>
      </c>
    </row>
    <row r="2820" spans="1:15" ht="47.25" x14ac:dyDescent="0.25">
      <c r="A2820" s="33" t="s">
        <v>181</v>
      </c>
      <c r="B2820" s="33" t="s">
        <v>1413</v>
      </c>
      <c r="C2820" s="33" t="s">
        <v>1804</v>
      </c>
      <c r="D2820" s="33"/>
      <c r="E2820" s="34" t="s">
        <v>1443</v>
      </c>
      <c r="F2820" s="35">
        <f>F2823</f>
        <v>0</v>
      </c>
      <c r="G2820" s="35">
        <f>G2823+G2821</f>
        <v>725.88099999999997</v>
      </c>
      <c r="H2820" s="35">
        <f t="shared" ref="H2820:L2820" si="1451">H2823</f>
        <v>0</v>
      </c>
      <c r="I2820" s="63">
        <f>I2823+I2821</f>
        <v>580.70479999999998</v>
      </c>
      <c r="J2820" s="63">
        <f>J2823+J2821</f>
        <v>0</v>
      </c>
      <c r="K2820" s="35">
        <f t="shared" si="1451"/>
        <v>0</v>
      </c>
      <c r="L2820" s="35">
        <f t="shared" si="1451"/>
        <v>0</v>
      </c>
      <c r="M2820" s="35">
        <f>M2823+M2821</f>
        <v>725.88099999999997</v>
      </c>
      <c r="N2820" s="78">
        <f t="shared" si="1418"/>
        <v>100</v>
      </c>
    </row>
    <row r="2821" spans="1:15" ht="31.5" x14ac:dyDescent="0.25">
      <c r="A2821" s="33" t="s">
        <v>181</v>
      </c>
      <c r="B2821" s="33" t="s">
        <v>1413</v>
      </c>
      <c r="C2821" s="33" t="s">
        <v>1804</v>
      </c>
      <c r="D2821" s="33" t="s">
        <v>18</v>
      </c>
      <c r="E2821" s="34" t="s">
        <v>552</v>
      </c>
      <c r="F2821" s="35"/>
      <c r="G2821" s="35">
        <f>G2822</f>
        <v>171.25399999999999</v>
      </c>
      <c r="H2821" s="35">
        <f t="shared" ref="H2821:M2821" si="1452">H2822</f>
        <v>0</v>
      </c>
      <c r="I2821" s="63">
        <f t="shared" si="1452"/>
        <v>137.00319999999999</v>
      </c>
      <c r="J2821" s="63">
        <f t="shared" si="1452"/>
        <v>0</v>
      </c>
      <c r="K2821" s="35">
        <f t="shared" si="1452"/>
        <v>0</v>
      </c>
      <c r="L2821" s="35">
        <f t="shared" si="1452"/>
        <v>0</v>
      </c>
      <c r="M2821" s="35">
        <f t="shared" si="1452"/>
        <v>171.25399999999999</v>
      </c>
      <c r="N2821" s="78">
        <f t="shared" si="1418"/>
        <v>100</v>
      </c>
    </row>
    <row r="2822" spans="1:15" ht="47.25" x14ac:dyDescent="0.25">
      <c r="A2822" s="33" t="s">
        <v>181</v>
      </c>
      <c r="B2822" s="33" t="s">
        <v>1413</v>
      </c>
      <c r="C2822" s="33" t="s">
        <v>1804</v>
      </c>
      <c r="D2822" s="33" t="s">
        <v>14</v>
      </c>
      <c r="E2822" s="34" t="s">
        <v>555</v>
      </c>
      <c r="F2822" s="35"/>
      <c r="G2822" s="35">
        <v>171.25399999999999</v>
      </c>
      <c r="H2822" s="35">
        <v>0</v>
      </c>
      <c r="I2822" s="63">
        <v>137.00319999999999</v>
      </c>
      <c r="J2822" s="63">
        <v>0</v>
      </c>
      <c r="K2822" s="35">
        <v>0</v>
      </c>
      <c r="L2822" s="35">
        <v>0</v>
      </c>
      <c r="M2822" s="35">
        <v>171.25399999999999</v>
      </c>
      <c r="N2822" s="78">
        <f t="shared" si="1418"/>
        <v>100</v>
      </c>
    </row>
    <row r="2823" spans="1:15" x14ac:dyDescent="0.25">
      <c r="A2823" s="33" t="s">
        <v>181</v>
      </c>
      <c r="B2823" s="33" t="s">
        <v>1413</v>
      </c>
      <c r="C2823" s="33" t="s">
        <v>1804</v>
      </c>
      <c r="D2823" s="33" t="s">
        <v>1113</v>
      </c>
      <c r="E2823" s="34" t="s">
        <v>558</v>
      </c>
      <c r="F2823" s="35">
        <f>F2824</f>
        <v>0</v>
      </c>
      <c r="G2823" s="35">
        <f t="shared" ref="G2823" si="1453">G2824</f>
        <v>554.62699999999995</v>
      </c>
      <c r="H2823" s="35">
        <f t="shared" ref="H2823:M2823" si="1454">H2824</f>
        <v>0</v>
      </c>
      <c r="I2823" s="63">
        <f t="shared" si="1454"/>
        <v>443.70159999999998</v>
      </c>
      <c r="J2823" s="63">
        <f t="shared" si="1454"/>
        <v>0</v>
      </c>
      <c r="K2823" s="35">
        <f t="shared" si="1454"/>
        <v>0</v>
      </c>
      <c r="L2823" s="35">
        <f t="shared" si="1454"/>
        <v>0</v>
      </c>
      <c r="M2823" s="35">
        <f t="shared" si="1454"/>
        <v>554.62699999999995</v>
      </c>
      <c r="N2823" s="78">
        <f t="shared" si="1418"/>
        <v>100</v>
      </c>
    </row>
    <row r="2824" spans="1:15" ht="63" x14ac:dyDescent="0.25">
      <c r="A2824" s="33" t="s">
        <v>181</v>
      </c>
      <c r="B2824" s="33" t="s">
        <v>1413</v>
      </c>
      <c r="C2824" s="33" t="s">
        <v>1804</v>
      </c>
      <c r="D2824" s="33" t="s">
        <v>137</v>
      </c>
      <c r="E2824" s="34" t="s">
        <v>559</v>
      </c>
      <c r="F2824" s="35">
        <v>0</v>
      </c>
      <c r="G2824" s="35">
        <v>554.62699999999995</v>
      </c>
      <c r="H2824" s="35">
        <v>0</v>
      </c>
      <c r="I2824" s="63">
        <v>443.70159999999998</v>
      </c>
      <c r="J2824" s="63">
        <v>0</v>
      </c>
      <c r="K2824" s="35">
        <v>0</v>
      </c>
      <c r="L2824" s="35">
        <v>0</v>
      </c>
      <c r="M2824" s="35">
        <v>554.62699999999995</v>
      </c>
      <c r="N2824" s="78">
        <f t="shared" si="1418"/>
        <v>100</v>
      </c>
    </row>
    <row r="2825" spans="1:15" ht="31.5" hidden="1" x14ac:dyDescent="0.25">
      <c r="A2825" s="33" t="s">
        <v>181</v>
      </c>
      <c r="B2825" s="33" t="s">
        <v>1413</v>
      </c>
      <c r="C2825" s="33" t="s">
        <v>161</v>
      </c>
      <c r="D2825" s="33"/>
      <c r="E2825" s="34" t="s">
        <v>761</v>
      </c>
      <c r="F2825" s="35">
        <f t="shared" ref="F2825:M2826" si="1455">F2826</f>
        <v>0</v>
      </c>
      <c r="G2825" s="35">
        <f t="shared" si="1455"/>
        <v>0</v>
      </c>
      <c r="H2825" s="35">
        <f t="shared" si="1455"/>
        <v>0</v>
      </c>
      <c r="I2825" s="63">
        <f t="shared" si="1455"/>
        <v>0</v>
      </c>
      <c r="J2825" s="63">
        <f t="shared" si="1455"/>
        <v>0</v>
      </c>
      <c r="K2825" s="35">
        <f t="shared" si="1455"/>
        <v>0</v>
      </c>
      <c r="L2825" s="35">
        <f t="shared" si="1455"/>
        <v>0</v>
      </c>
      <c r="M2825" s="35">
        <f t="shared" si="1455"/>
        <v>0</v>
      </c>
      <c r="N2825" s="78">
        <v>0</v>
      </c>
      <c r="O2825" s="22">
        <v>1</v>
      </c>
    </row>
    <row r="2826" spans="1:15" hidden="1" x14ac:dyDescent="0.25">
      <c r="A2826" s="33" t="s">
        <v>181</v>
      </c>
      <c r="B2826" s="33" t="s">
        <v>1413</v>
      </c>
      <c r="C2826" s="33" t="s">
        <v>161</v>
      </c>
      <c r="D2826" s="33" t="s">
        <v>1113</v>
      </c>
      <c r="E2826" s="34" t="s">
        <v>558</v>
      </c>
      <c r="F2826" s="35">
        <f t="shared" si="1455"/>
        <v>0</v>
      </c>
      <c r="G2826" s="35">
        <f t="shared" si="1455"/>
        <v>0</v>
      </c>
      <c r="H2826" s="35">
        <f t="shared" si="1455"/>
        <v>0</v>
      </c>
      <c r="I2826" s="63">
        <f t="shared" si="1455"/>
        <v>0</v>
      </c>
      <c r="J2826" s="63">
        <f t="shared" si="1455"/>
        <v>0</v>
      </c>
      <c r="K2826" s="35">
        <f t="shared" si="1455"/>
        <v>0</v>
      </c>
      <c r="L2826" s="35">
        <f t="shared" si="1455"/>
        <v>0</v>
      </c>
      <c r="M2826" s="35">
        <f t="shared" si="1455"/>
        <v>0</v>
      </c>
      <c r="N2826" s="78">
        <v>0</v>
      </c>
      <c r="O2826" s="22">
        <v>1</v>
      </c>
    </row>
    <row r="2827" spans="1:15" ht="63" hidden="1" x14ac:dyDescent="0.25">
      <c r="A2827" s="33" t="s">
        <v>181</v>
      </c>
      <c r="B2827" s="33" t="s">
        <v>1413</v>
      </c>
      <c r="C2827" s="33" t="s">
        <v>161</v>
      </c>
      <c r="D2827" s="33" t="s">
        <v>137</v>
      </c>
      <c r="E2827" s="34" t="s">
        <v>559</v>
      </c>
      <c r="F2827" s="35">
        <f>3225.4-3225.4</f>
        <v>0</v>
      </c>
      <c r="G2827" s="35">
        <f>3225.4-3225.4</f>
        <v>0</v>
      </c>
      <c r="H2827" s="35">
        <v>0</v>
      </c>
      <c r="I2827" s="63">
        <v>0</v>
      </c>
      <c r="J2827" s="63">
        <v>0</v>
      </c>
      <c r="K2827" s="35">
        <v>0</v>
      </c>
      <c r="L2827" s="35">
        <v>0</v>
      </c>
      <c r="M2827" s="35">
        <v>0</v>
      </c>
      <c r="N2827" s="78">
        <v>0</v>
      </c>
      <c r="O2827" s="22">
        <v>1</v>
      </c>
    </row>
    <row r="2828" spans="1:15" ht="31.5" x14ac:dyDescent="0.25">
      <c r="A2828" s="33" t="s">
        <v>181</v>
      </c>
      <c r="B2828" s="33" t="s">
        <v>1413</v>
      </c>
      <c r="C2828" s="33" t="s">
        <v>144</v>
      </c>
      <c r="D2828" s="33"/>
      <c r="E2828" s="34" t="s">
        <v>1036</v>
      </c>
      <c r="F2828" s="35">
        <f t="shared" ref="F2828:M2832" si="1456">F2829</f>
        <v>4773.3350000000009</v>
      </c>
      <c r="G2828" s="35">
        <f>G2829+G2838</f>
        <v>7426.4226900000003</v>
      </c>
      <c r="H2828" s="35">
        <f t="shared" ref="H2828:M2828" si="1457">H2829+H2838</f>
        <v>4743.5826900000002</v>
      </c>
      <c r="I2828" s="63">
        <f t="shared" si="1457"/>
        <v>0</v>
      </c>
      <c r="J2828" s="63">
        <f t="shared" si="1457"/>
        <v>0</v>
      </c>
      <c r="K2828" s="35">
        <f t="shared" si="1457"/>
        <v>0</v>
      </c>
      <c r="L2828" s="35">
        <f t="shared" si="1457"/>
        <v>0</v>
      </c>
      <c r="M2828" s="35">
        <f t="shared" si="1457"/>
        <v>7373.6524099999997</v>
      </c>
      <c r="N2828" s="78">
        <f t="shared" ref="N2828:N2889" si="1458">M2828/G2828*100</f>
        <v>99.289425310101748</v>
      </c>
    </row>
    <row r="2829" spans="1:15" ht="31.5" x14ac:dyDescent="0.25">
      <c r="A2829" s="33" t="s">
        <v>181</v>
      </c>
      <c r="B2829" s="33" t="s">
        <v>1413</v>
      </c>
      <c r="C2829" s="33" t="s">
        <v>167</v>
      </c>
      <c r="D2829" s="33"/>
      <c r="E2829" s="34" t="s">
        <v>1059</v>
      </c>
      <c r="F2829" s="35">
        <f t="shared" si="1456"/>
        <v>4773.3350000000009</v>
      </c>
      <c r="G2829" s="35">
        <f>G2830+G2834</f>
        <v>6575.1270000000004</v>
      </c>
      <c r="H2829" s="35">
        <f t="shared" ref="H2829:M2829" si="1459">H2830+H2834</f>
        <v>3945.2919999999999</v>
      </c>
      <c r="I2829" s="63">
        <f t="shared" si="1459"/>
        <v>0</v>
      </c>
      <c r="J2829" s="63">
        <f t="shared" si="1459"/>
        <v>0</v>
      </c>
      <c r="K2829" s="35">
        <f t="shared" si="1459"/>
        <v>0</v>
      </c>
      <c r="L2829" s="35">
        <f t="shared" si="1459"/>
        <v>0</v>
      </c>
      <c r="M2829" s="35">
        <f t="shared" si="1459"/>
        <v>6522.3567199999998</v>
      </c>
      <c r="N2829" s="78">
        <f t="shared" si="1458"/>
        <v>99.197425692309821</v>
      </c>
    </row>
    <row r="2830" spans="1:15" ht="47.25" x14ac:dyDescent="0.25">
      <c r="A2830" s="33" t="s">
        <v>181</v>
      </c>
      <c r="B2830" s="33" t="s">
        <v>1413</v>
      </c>
      <c r="C2830" s="33" t="s">
        <v>168</v>
      </c>
      <c r="D2830" s="33"/>
      <c r="E2830" s="34" t="s">
        <v>1060</v>
      </c>
      <c r="F2830" s="35">
        <f t="shared" si="1456"/>
        <v>4773.3350000000009</v>
      </c>
      <c r="G2830" s="35">
        <f t="shared" si="1456"/>
        <v>4773.335</v>
      </c>
      <c r="H2830" s="35">
        <f t="shared" si="1456"/>
        <v>2144.1</v>
      </c>
      <c r="I2830" s="63">
        <f t="shared" si="1456"/>
        <v>0</v>
      </c>
      <c r="J2830" s="63">
        <f t="shared" si="1456"/>
        <v>0</v>
      </c>
      <c r="K2830" s="35">
        <f t="shared" si="1456"/>
        <v>0</v>
      </c>
      <c r="L2830" s="35">
        <f t="shared" si="1456"/>
        <v>0</v>
      </c>
      <c r="M2830" s="35">
        <f t="shared" si="1456"/>
        <v>4773.3342700000003</v>
      </c>
      <c r="N2830" s="78">
        <f t="shared" si="1458"/>
        <v>99.999984706709256</v>
      </c>
    </row>
    <row r="2831" spans="1:15" ht="31.5" x14ac:dyDescent="0.25">
      <c r="A2831" s="33" t="s">
        <v>181</v>
      </c>
      <c r="B2831" s="33" t="s">
        <v>1413</v>
      </c>
      <c r="C2831" s="33" t="s">
        <v>162</v>
      </c>
      <c r="D2831" s="33"/>
      <c r="E2831" s="34" t="s">
        <v>1061</v>
      </c>
      <c r="F2831" s="35">
        <f t="shared" si="1456"/>
        <v>4773.3350000000009</v>
      </c>
      <c r="G2831" s="35">
        <f t="shared" si="1456"/>
        <v>4773.335</v>
      </c>
      <c r="H2831" s="35">
        <f t="shared" si="1456"/>
        <v>2144.1</v>
      </c>
      <c r="I2831" s="63">
        <f t="shared" si="1456"/>
        <v>0</v>
      </c>
      <c r="J2831" s="63">
        <f t="shared" si="1456"/>
        <v>0</v>
      </c>
      <c r="K2831" s="35">
        <f t="shared" si="1456"/>
        <v>0</v>
      </c>
      <c r="L2831" s="35">
        <f t="shared" si="1456"/>
        <v>0</v>
      </c>
      <c r="M2831" s="35">
        <f t="shared" si="1456"/>
        <v>4773.3342700000003</v>
      </c>
      <c r="N2831" s="78">
        <f t="shared" si="1458"/>
        <v>99.999984706709256</v>
      </c>
    </row>
    <row r="2832" spans="1:15" ht="31.5" x14ac:dyDescent="0.25">
      <c r="A2832" s="33" t="s">
        <v>181</v>
      </c>
      <c r="B2832" s="33" t="s">
        <v>1413</v>
      </c>
      <c r="C2832" s="33" t="s">
        <v>162</v>
      </c>
      <c r="D2832" s="33" t="s">
        <v>1111</v>
      </c>
      <c r="E2832" s="34" t="s">
        <v>542</v>
      </c>
      <c r="F2832" s="35">
        <f t="shared" si="1456"/>
        <v>4773.3350000000009</v>
      </c>
      <c r="G2832" s="35">
        <f t="shared" si="1456"/>
        <v>4773.335</v>
      </c>
      <c r="H2832" s="35">
        <f t="shared" si="1456"/>
        <v>2144.1</v>
      </c>
      <c r="I2832" s="63">
        <f t="shared" si="1456"/>
        <v>0</v>
      </c>
      <c r="J2832" s="63">
        <f t="shared" si="1456"/>
        <v>0</v>
      </c>
      <c r="K2832" s="35">
        <f t="shared" si="1456"/>
        <v>0</v>
      </c>
      <c r="L2832" s="35">
        <f t="shared" si="1456"/>
        <v>0</v>
      </c>
      <c r="M2832" s="35">
        <f t="shared" si="1456"/>
        <v>4773.3342700000003</v>
      </c>
      <c r="N2832" s="78">
        <f t="shared" si="1458"/>
        <v>99.999984706709256</v>
      </c>
    </row>
    <row r="2833" spans="1:14" ht="31.5" x14ac:dyDescent="0.25">
      <c r="A2833" s="33" t="s">
        <v>181</v>
      </c>
      <c r="B2833" s="33" t="s">
        <v>1413</v>
      </c>
      <c r="C2833" s="33" t="s">
        <v>162</v>
      </c>
      <c r="D2833" s="33" t="s">
        <v>1112</v>
      </c>
      <c r="E2833" s="34" t="s">
        <v>543</v>
      </c>
      <c r="F2833" s="35">
        <f>2144.1+2652.751-23.516</f>
        <v>4773.3350000000009</v>
      </c>
      <c r="G2833" s="35">
        <v>4773.335</v>
      </c>
      <c r="H2833" s="35">
        <v>2144.1</v>
      </c>
      <c r="I2833" s="63">
        <v>0</v>
      </c>
      <c r="J2833" s="63">
        <v>0</v>
      </c>
      <c r="K2833" s="35">
        <v>0</v>
      </c>
      <c r="L2833" s="35">
        <v>0</v>
      </c>
      <c r="M2833" s="35">
        <v>4773.3342700000003</v>
      </c>
      <c r="N2833" s="78">
        <f t="shared" si="1458"/>
        <v>99.999984706709256</v>
      </c>
    </row>
    <row r="2834" spans="1:14" ht="47.25" x14ac:dyDescent="0.25">
      <c r="A2834" s="33" t="s">
        <v>181</v>
      </c>
      <c r="B2834" s="33" t="s">
        <v>1413</v>
      </c>
      <c r="C2834" s="33" t="s">
        <v>1343</v>
      </c>
      <c r="D2834" s="33"/>
      <c r="E2834" s="34" t="s">
        <v>1649</v>
      </c>
      <c r="F2834" s="35">
        <v>0</v>
      </c>
      <c r="G2834" s="35">
        <f>G2835</f>
        <v>1801.7919999999999</v>
      </c>
      <c r="H2834" s="35">
        <f t="shared" ref="H2834:M2836" si="1460">H2835</f>
        <v>1801.192</v>
      </c>
      <c r="I2834" s="63">
        <f t="shared" si="1460"/>
        <v>0</v>
      </c>
      <c r="J2834" s="63">
        <f t="shared" si="1460"/>
        <v>0</v>
      </c>
      <c r="K2834" s="35">
        <f t="shared" si="1460"/>
        <v>0</v>
      </c>
      <c r="L2834" s="35">
        <f t="shared" si="1460"/>
        <v>0</v>
      </c>
      <c r="M2834" s="35">
        <f t="shared" si="1460"/>
        <v>1749.0224499999999</v>
      </c>
      <c r="N2834" s="78">
        <f t="shared" si="1458"/>
        <v>97.071274042730792</v>
      </c>
    </row>
    <row r="2835" spans="1:14" ht="63" x14ac:dyDescent="0.25">
      <c r="A2835" s="33" t="s">
        <v>181</v>
      </c>
      <c r="B2835" s="33" t="s">
        <v>1413</v>
      </c>
      <c r="C2835" s="33" t="s">
        <v>1344</v>
      </c>
      <c r="D2835" s="33"/>
      <c r="E2835" s="34" t="s">
        <v>1382</v>
      </c>
      <c r="F2835" s="35">
        <v>0</v>
      </c>
      <c r="G2835" s="35">
        <f>G2836</f>
        <v>1801.7919999999999</v>
      </c>
      <c r="H2835" s="35">
        <f t="shared" si="1460"/>
        <v>1801.192</v>
      </c>
      <c r="I2835" s="63">
        <f t="shared" si="1460"/>
        <v>0</v>
      </c>
      <c r="J2835" s="63">
        <f t="shared" si="1460"/>
        <v>0</v>
      </c>
      <c r="K2835" s="35">
        <f t="shared" si="1460"/>
        <v>0</v>
      </c>
      <c r="L2835" s="35">
        <f t="shared" si="1460"/>
        <v>0</v>
      </c>
      <c r="M2835" s="35">
        <f t="shared" si="1460"/>
        <v>1749.0224499999999</v>
      </c>
      <c r="N2835" s="78">
        <f t="shared" si="1458"/>
        <v>97.071274042730792</v>
      </c>
    </row>
    <row r="2836" spans="1:14" ht="31.5" x14ac:dyDescent="0.25">
      <c r="A2836" s="33" t="s">
        <v>181</v>
      </c>
      <c r="B2836" s="33" t="s">
        <v>1413</v>
      </c>
      <c r="C2836" s="33" t="s">
        <v>1344</v>
      </c>
      <c r="D2836" s="33" t="s">
        <v>1111</v>
      </c>
      <c r="E2836" s="34" t="s">
        <v>542</v>
      </c>
      <c r="F2836" s="35">
        <v>0</v>
      </c>
      <c r="G2836" s="35">
        <f>G2837</f>
        <v>1801.7919999999999</v>
      </c>
      <c r="H2836" s="35">
        <f t="shared" si="1460"/>
        <v>1801.192</v>
      </c>
      <c r="I2836" s="63">
        <f t="shared" si="1460"/>
        <v>0</v>
      </c>
      <c r="J2836" s="63">
        <f t="shared" si="1460"/>
        <v>0</v>
      </c>
      <c r="K2836" s="35">
        <f t="shared" si="1460"/>
        <v>0</v>
      </c>
      <c r="L2836" s="35">
        <f t="shared" si="1460"/>
        <v>0</v>
      </c>
      <c r="M2836" s="35">
        <f t="shared" si="1460"/>
        <v>1749.0224499999999</v>
      </c>
      <c r="N2836" s="78">
        <f t="shared" si="1458"/>
        <v>97.071274042730792</v>
      </c>
    </row>
    <row r="2837" spans="1:14" ht="31.5" x14ac:dyDescent="0.25">
      <c r="A2837" s="33" t="s">
        <v>181</v>
      </c>
      <c r="B2837" s="33" t="s">
        <v>1413</v>
      </c>
      <c r="C2837" s="33" t="s">
        <v>1344</v>
      </c>
      <c r="D2837" s="33" t="s">
        <v>1112</v>
      </c>
      <c r="E2837" s="34" t="s">
        <v>543</v>
      </c>
      <c r="F2837" s="35">
        <v>0</v>
      </c>
      <c r="G2837" s="35">
        <v>1801.7919999999999</v>
      </c>
      <c r="H2837" s="35">
        <v>1801.192</v>
      </c>
      <c r="I2837" s="63">
        <v>0</v>
      </c>
      <c r="J2837" s="63">
        <v>0</v>
      </c>
      <c r="K2837" s="35">
        <v>0</v>
      </c>
      <c r="L2837" s="35">
        <v>0</v>
      </c>
      <c r="M2837" s="35">
        <v>1749.0224499999999</v>
      </c>
      <c r="N2837" s="78">
        <f t="shared" si="1458"/>
        <v>97.071274042730792</v>
      </c>
    </row>
    <row r="2838" spans="1:14" ht="47.25" x14ac:dyDescent="0.25">
      <c r="A2838" s="33" t="s">
        <v>181</v>
      </c>
      <c r="B2838" s="33" t="s">
        <v>1413</v>
      </c>
      <c r="C2838" s="33" t="s">
        <v>145</v>
      </c>
      <c r="D2838" s="33"/>
      <c r="E2838" s="34" t="s">
        <v>1608</v>
      </c>
      <c r="F2838" s="35">
        <v>0</v>
      </c>
      <c r="G2838" s="35">
        <f>G2839</f>
        <v>851.29568999999992</v>
      </c>
      <c r="H2838" s="35">
        <f t="shared" ref="H2838:M2839" si="1461">H2839</f>
        <v>798.29069000000004</v>
      </c>
      <c r="I2838" s="63">
        <f t="shared" si="1461"/>
        <v>0</v>
      </c>
      <c r="J2838" s="63">
        <f t="shared" si="1461"/>
        <v>0</v>
      </c>
      <c r="K2838" s="35">
        <f t="shared" si="1461"/>
        <v>0</v>
      </c>
      <c r="L2838" s="35">
        <f t="shared" si="1461"/>
        <v>0</v>
      </c>
      <c r="M2838" s="35">
        <f t="shared" si="1461"/>
        <v>851.29568999999992</v>
      </c>
      <c r="N2838" s="78">
        <f t="shared" si="1458"/>
        <v>100</v>
      </c>
    </row>
    <row r="2839" spans="1:14" ht="47.25" x14ac:dyDescent="0.25">
      <c r="A2839" s="33" t="s">
        <v>181</v>
      </c>
      <c r="B2839" s="33" t="s">
        <v>1413</v>
      </c>
      <c r="C2839" s="33" t="s">
        <v>146</v>
      </c>
      <c r="D2839" s="33"/>
      <c r="E2839" s="34" t="s">
        <v>1609</v>
      </c>
      <c r="F2839" s="35">
        <v>0</v>
      </c>
      <c r="G2839" s="35">
        <f>G2840</f>
        <v>851.29568999999992</v>
      </c>
      <c r="H2839" s="35">
        <f t="shared" si="1461"/>
        <v>798.29069000000004</v>
      </c>
      <c r="I2839" s="63">
        <f t="shared" si="1461"/>
        <v>0</v>
      </c>
      <c r="J2839" s="63">
        <f t="shared" si="1461"/>
        <v>0</v>
      </c>
      <c r="K2839" s="35">
        <f t="shared" si="1461"/>
        <v>0</v>
      </c>
      <c r="L2839" s="35">
        <f t="shared" si="1461"/>
        <v>0</v>
      </c>
      <c r="M2839" s="35">
        <f t="shared" si="1461"/>
        <v>851.29568999999992</v>
      </c>
      <c r="N2839" s="78">
        <f t="shared" si="1458"/>
        <v>100</v>
      </c>
    </row>
    <row r="2840" spans="1:14" ht="31.5" x14ac:dyDescent="0.25">
      <c r="A2840" s="33" t="s">
        <v>181</v>
      </c>
      <c r="B2840" s="33" t="s">
        <v>1413</v>
      </c>
      <c r="C2840" s="33" t="s">
        <v>136</v>
      </c>
      <c r="D2840" s="33"/>
      <c r="E2840" s="34" t="s">
        <v>1865</v>
      </c>
      <c r="F2840" s="35">
        <v>0</v>
      </c>
      <c r="G2840" s="35">
        <f>G2841+G2843</f>
        <v>851.29568999999992</v>
      </c>
      <c r="H2840" s="35">
        <f t="shared" ref="H2840:M2840" si="1462">H2841+H2843</f>
        <v>798.29069000000004</v>
      </c>
      <c r="I2840" s="63">
        <f t="shared" si="1462"/>
        <v>0</v>
      </c>
      <c r="J2840" s="63">
        <f t="shared" si="1462"/>
        <v>0</v>
      </c>
      <c r="K2840" s="35">
        <f t="shared" si="1462"/>
        <v>0</v>
      </c>
      <c r="L2840" s="35">
        <f t="shared" si="1462"/>
        <v>0</v>
      </c>
      <c r="M2840" s="35">
        <f t="shared" si="1462"/>
        <v>851.29568999999992</v>
      </c>
      <c r="N2840" s="78">
        <f t="shared" si="1458"/>
        <v>100</v>
      </c>
    </row>
    <row r="2841" spans="1:14" ht="31.5" x14ac:dyDescent="0.25">
      <c r="A2841" s="33" t="s">
        <v>181</v>
      </c>
      <c r="B2841" s="33" t="s">
        <v>1413</v>
      </c>
      <c r="C2841" s="33" t="s">
        <v>136</v>
      </c>
      <c r="D2841" s="33" t="s">
        <v>18</v>
      </c>
      <c r="E2841" s="34" t="s">
        <v>552</v>
      </c>
      <c r="F2841" s="35">
        <v>0</v>
      </c>
      <c r="G2841" s="35">
        <f>G2842</f>
        <v>540</v>
      </c>
      <c r="H2841" s="35">
        <f t="shared" ref="H2841:M2841" si="1463">H2842</f>
        <v>540</v>
      </c>
      <c r="I2841" s="63">
        <f t="shared" si="1463"/>
        <v>0</v>
      </c>
      <c r="J2841" s="63">
        <f t="shared" si="1463"/>
        <v>0</v>
      </c>
      <c r="K2841" s="35">
        <f t="shared" si="1463"/>
        <v>0</v>
      </c>
      <c r="L2841" s="35">
        <f t="shared" si="1463"/>
        <v>0</v>
      </c>
      <c r="M2841" s="35">
        <f t="shared" si="1463"/>
        <v>540</v>
      </c>
      <c r="N2841" s="78">
        <f t="shared" si="1458"/>
        <v>100</v>
      </c>
    </row>
    <row r="2842" spans="1:14" ht="47.25" x14ac:dyDescent="0.25">
      <c r="A2842" s="33" t="s">
        <v>181</v>
      </c>
      <c r="B2842" s="33" t="s">
        <v>1413</v>
      </c>
      <c r="C2842" s="33" t="s">
        <v>136</v>
      </c>
      <c r="D2842" s="33" t="s">
        <v>14</v>
      </c>
      <c r="E2842" s="34" t="s">
        <v>555</v>
      </c>
      <c r="F2842" s="35">
        <v>0</v>
      </c>
      <c r="G2842" s="35">
        <v>540</v>
      </c>
      <c r="H2842" s="35">
        <v>540</v>
      </c>
      <c r="I2842" s="63">
        <v>0</v>
      </c>
      <c r="J2842" s="63">
        <v>0</v>
      </c>
      <c r="K2842" s="35">
        <v>0</v>
      </c>
      <c r="L2842" s="35">
        <v>0</v>
      </c>
      <c r="M2842" s="35">
        <v>540</v>
      </c>
      <c r="N2842" s="78">
        <f t="shared" si="1458"/>
        <v>100</v>
      </c>
    </row>
    <row r="2843" spans="1:14" x14ac:dyDescent="0.25">
      <c r="A2843" s="33" t="s">
        <v>181</v>
      </c>
      <c r="B2843" s="33" t="s">
        <v>1413</v>
      </c>
      <c r="C2843" s="33" t="s">
        <v>136</v>
      </c>
      <c r="D2843" s="33" t="s">
        <v>1113</v>
      </c>
      <c r="E2843" s="34" t="s">
        <v>558</v>
      </c>
      <c r="F2843" s="35">
        <v>0</v>
      </c>
      <c r="G2843" s="35">
        <f>G2844</f>
        <v>311.29568999999998</v>
      </c>
      <c r="H2843" s="35">
        <f t="shared" ref="H2843:M2843" si="1464">H2844</f>
        <v>258.29068999999998</v>
      </c>
      <c r="I2843" s="63">
        <f t="shared" si="1464"/>
        <v>0</v>
      </c>
      <c r="J2843" s="63">
        <f t="shared" si="1464"/>
        <v>0</v>
      </c>
      <c r="K2843" s="35">
        <f t="shared" si="1464"/>
        <v>0</v>
      </c>
      <c r="L2843" s="35">
        <f t="shared" si="1464"/>
        <v>0</v>
      </c>
      <c r="M2843" s="35">
        <f t="shared" si="1464"/>
        <v>311.29568999999998</v>
      </c>
      <c r="N2843" s="78">
        <f t="shared" si="1458"/>
        <v>100</v>
      </c>
    </row>
    <row r="2844" spans="1:14" ht="63" x14ac:dyDescent="0.25">
      <c r="A2844" s="33" t="s">
        <v>181</v>
      </c>
      <c r="B2844" s="33" t="s">
        <v>1413</v>
      </c>
      <c r="C2844" s="33" t="s">
        <v>136</v>
      </c>
      <c r="D2844" s="33" t="s">
        <v>137</v>
      </c>
      <c r="E2844" s="34" t="s">
        <v>559</v>
      </c>
      <c r="F2844" s="35">
        <v>0</v>
      </c>
      <c r="G2844" s="35">
        <v>311.29568999999998</v>
      </c>
      <c r="H2844" s="35">
        <v>258.29068999999998</v>
      </c>
      <c r="I2844" s="63">
        <v>0</v>
      </c>
      <c r="J2844" s="63">
        <v>0</v>
      </c>
      <c r="K2844" s="35">
        <v>0</v>
      </c>
      <c r="L2844" s="35">
        <v>0</v>
      </c>
      <c r="M2844" s="35">
        <v>311.29568999999998</v>
      </c>
      <c r="N2844" s="78">
        <f t="shared" si="1458"/>
        <v>100</v>
      </c>
    </row>
    <row r="2845" spans="1:14" ht="31.5" x14ac:dyDescent="0.25">
      <c r="A2845" s="33" t="s">
        <v>181</v>
      </c>
      <c r="B2845" s="33" t="s">
        <v>1413</v>
      </c>
      <c r="C2845" s="33" t="s">
        <v>1122</v>
      </c>
      <c r="D2845" s="33"/>
      <c r="E2845" s="34" t="s">
        <v>1885</v>
      </c>
      <c r="F2845" s="35">
        <f t="shared" ref="F2845:M2847" si="1465">F2846</f>
        <v>576.51199999999994</v>
      </c>
      <c r="G2845" s="35">
        <f t="shared" si="1465"/>
        <v>773.01547000000005</v>
      </c>
      <c r="H2845" s="35">
        <f t="shared" si="1465"/>
        <v>653.01547000000005</v>
      </c>
      <c r="I2845" s="63">
        <f t="shared" si="1465"/>
        <v>0</v>
      </c>
      <c r="J2845" s="63">
        <f t="shared" si="1465"/>
        <v>0</v>
      </c>
      <c r="K2845" s="35">
        <f t="shared" si="1465"/>
        <v>0</v>
      </c>
      <c r="L2845" s="35">
        <f t="shared" si="1465"/>
        <v>0</v>
      </c>
      <c r="M2845" s="35">
        <f t="shared" si="1465"/>
        <v>773.01547000000005</v>
      </c>
      <c r="N2845" s="78">
        <f t="shared" si="1458"/>
        <v>100</v>
      </c>
    </row>
    <row r="2846" spans="1:14" ht="47.25" x14ac:dyDescent="0.25">
      <c r="A2846" s="33" t="s">
        <v>181</v>
      </c>
      <c r="B2846" s="33" t="s">
        <v>1413</v>
      </c>
      <c r="C2846" s="33" t="s">
        <v>405</v>
      </c>
      <c r="D2846" s="33"/>
      <c r="E2846" s="34" t="s">
        <v>1174</v>
      </c>
      <c r="F2846" s="35">
        <f t="shared" si="1465"/>
        <v>576.51199999999994</v>
      </c>
      <c r="G2846" s="35">
        <f>G2847+G2851+G2849</f>
        <v>773.01547000000005</v>
      </c>
      <c r="H2846" s="35">
        <f t="shared" ref="H2846:M2846" si="1466">H2847+H2851+H2849</f>
        <v>653.01547000000005</v>
      </c>
      <c r="I2846" s="63">
        <f t="shared" si="1466"/>
        <v>0</v>
      </c>
      <c r="J2846" s="63">
        <f t="shared" si="1466"/>
        <v>0</v>
      </c>
      <c r="K2846" s="35">
        <f t="shared" si="1466"/>
        <v>0</v>
      </c>
      <c r="L2846" s="35">
        <f t="shared" si="1466"/>
        <v>0</v>
      </c>
      <c r="M2846" s="35">
        <f t="shared" si="1466"/>
        <v>773.01547000000005</v>
      </c>
      <c r="N2846" s="78">
        <f t="shared" si="1458"/>
        <v>100</v>
      </c>
    </row>
    <row r="2847" spans="1:14" ht="31.5" x14ac:dyDescent="0.25">
      <c r="A2847" s="33" t="s">
        <v>181</v>
      </c>
      <c r="B2847" s="33" t="s">
        <v>1413</v>
      </c>
      <c r="C2847" s="33" t="s">
        <v>405</v>
      </c>
      <c r="D2847" s="33" t="s">
        <v>1111</v>
      </c>
      <c r="E2847" s="34" t="s">
        <v>542</v>
      </c>
      <c r="F2847" s="35">
        <f t="shared" si="1465"/>
        <v>576.51199999999994</v>
      </c>
      <c r="G2847" s="35">
        <f t="shared" si="1465"/>
        <v>152.87336999999999</v>
      </c>
      <c r="H2847" s="35">
        <f t="shared" si="1465"/>
        <v>152.87336999999999</v>
      </c>
      <c r="I2847" s="63">
        <f t="shared" si="1465"/>
        <v>0</v>
      </c>
      <c r="J2847" s="63">
        <f t="shared" si="1465"/>
        <v>0</v>
      </c>
      <c r="K2847" s="35">
        <f t="shared" si="1465"/>
        <v>0</v>
      </c>
      <c r="L2847" s="35">
        <f t="shared" si="1465"/>
        <v>0</v>
      </c>
      <c r="M2847" s="35">
        <f t="shared" si="1465"/>
        <v>152.87336999999999</v>
      </c>
      <c r="N2847" s="78">
        <f t="shared" si="1458"/>
        <v>100</v>
      </c>
    </row>
    <row r="2848" spans="1:14" ht="31.5" x14ac:dyDescent="0.25">
      <c r="A2848" s="33" t="s">
        <v>181</v>
      </c>
      <c r="B2848" s="33" t="s">
        <v>1413</v>
      </c>
      <c r="C2848" s="33" t="s">
        <v>405</v>
      </c>
      <c r="D2848" s="33" t="s">
        <v>1112</v>
      </c>
      <c r="E2848" s="34" t="s">
        <v>543</v>
      </c>
      <c r="F2848" s="35">
        <v>576.51199999999994</v>
      </c>
      <c r="G2848" s="35">
        <v>152.87336999999999</v>
      </c>
      <c r="H2848" s="35">
        <v>152.87336999999999</v>
      </c>
      <c r="I2848" s="63">
        <v>0</v>
      </c>
      <c r="J2848" s="63">
        <v>0</v>
      </c>
      <c r="K2848" s="35">
        <v>0</v>
      </c>
      <c r="L2848" s="35">
        <v>0</v>
      </c>
      <c r="M2848" s="35">
        <v>152.87336999999999</v>
      </c>
      <c r="N2848" s="78">
        <f t="shared" si="1458"/>
        <v>100</v>
      </c>
    </row>
    <row r="2849" spans="1:14" ht="31.5" x14ac:dyDescent="0.25">
      <c r="A2849" s="33" t="s">
        <v>181</v>
      </c>
      <c r="B2849" s="33" t="s">
        <v>1413</v>
      </c>
      <c r="C2849" s="33" t="s">
        <v>405</v>
      </c>
      <c r="D2849" s="33" t="s">
        <v>18</v>
      </c>
      <c r="E2849" s="34" t="s">
        <v>552</v>
      </c>
      <c r="F2849" s="35">
        <v>0</v>
      </c>
      <c r="G2849" s="35">
        <f>G2850</f>
        <v>431.80810000000002</v>
      </c>
      <c r="H2849" s="35">
        <f t="shared" ref="H2849:M2849" si="1467">H2850</f>
        <v>311.80810000000002</v>
      </c>
      <c r="I2849" s="63">
        <f t="shared" si="1467"/>
        <v>0</v>
      </c>
      <c r="J2849" s="63">
        <f t="shared" si="1467"/>
        <v>0</v>
      </c>
      <c r="K2849" s="35">
        <f t="shared" si="1467"/>
        <v>0</v>
      </c>
      <c r="L2849" s="35">
        <f t="shared" si="1467"/>
        <v>0</v>
      </c>
      <c r="M2849" s="35">
        <f t="shared" si="1467"/>
        <v>431.80810000000002</v>
      </c>
      <c r="N2849" s="78">
        <f t="shared" si="1458"/>
        <v>100</v>
      </c>
    </row>
    <row r="2850" spans="1:14" ht="47.25" x14ac:dyDescent="0.25">
      <c r="A2850" s="33" t="s">
        <v>181</v>
      </c>
      <c r="B2850" s="33" t="s">
        <v>1413</v>
      </c>
      <c r="C2850" s="33" t="s">
        <v>405</v>
      </c>
      <c r="D2850" s="33" t="s">
        <v>14</v>
      </c>
      <c r="E2850" s="34" t="s">
        <v>555</v>
      </c>
      <c r="F2850" s="35">
        <v>0</v>
      </c>
      <c r="G2850" s="35">
        <v>431.80810000000002</v>
      </c>
      <c r="H2850" s="35">
        <v>311.80810000000002</v>
      </c>
      <c r="I2850" s="63">
        <v>0</v>
      </c>
      <c r="J2850" s="63">
        <v>0</v>
      </c>
      <c r="K2850" s="35">
        <v>0</v>
      </c>
      <c r="L2850" s="35">
        <v>0</v>
      </c>
      <c r="M2850" s="35">
        <v>431.80810000000002</v>
      </c>
      <c r="N2850" s="78">
        <f t="shared" si="1458"/>
        <v>100</v>
      </c>
    </row>
    <row r="2851" spans="1:14" x14ac:dyDescent="0.25">
      <c r="A2851" s="33" t="s">
        <v>181</v>
      </c>
      <c r="B2851" s="33" t="s">
        <v>1413</v>
      </c>
      <c r="C2851" s="33" t="s">
        <v>405</v>
      </c>
      <c r="D2851" s="33" t="s">
        <v>1113</v>
      </c>
      <c r="E2851" s="34" t="s">
        <v>558</v>
      </c>
      <c r="F2851" s="35">
        <v>0</v>
      </c>
      <c r="G2851" s="35">
        <f>G2852</f>
        <v>188.334</v>
      </c>
      <c r="H2851" s="35">
        <f t="shared" ref="H2851:M2851" si="1468">H2852</f>
        <v>188.334</v>
      </c>
      <c r="I2851" s="63">
        <f t="shared" si="1468"/>
        <v>0</v>
      </c>
      <c r="J2851" s="63">
        <f t="shared" si="1468"/>
        <v>0</v>
      </c>
      <c r="K2851" s="35">
        <f t="shared" si="1468"/>
        <v>0</v>
      </c>
      <c r="L2851" s="35">
        <f t="shared" si="1468"/>
        <v>0</v>
      </c>
      <c r="M2851" s="35">
        <f t="shared" si="1468"/>
        <v>188.334</v>
      </c>
      <c r="N2851" s="78">
        <f t="shared" si="1458"/>
        <v>100</v>
      </c>
    </row>
    <row r="2852" spans="1:14" ht="63" x14ac:dyDescent="0.25">
      <c r="A2852" s="33" t="s">
        <v>181</v>
      </c>
      <c r="B2852" s="33" t="s">
        <v>1413</v>
      </c>
      <c r="C2852" s="33" t="s">
        <v>405</v>
      </c>
      <c r="D2852" s="33" t="s">
        <v>137</v>
      </c>
      <c r="E2852" s="34" t="s">
        <v>559</v>
      </c>
      <c r="F2852" s="35">
        <v>0</v>
      </c>
      <c r="G2852" s="35">
        <v>188.334</v>
      </c>
      <c r="H2852" s="35">
        <v>188.334</v>
      </c>
      <c r="I2852" s="63">
        <v>0</v>
      </c>
      <c r="J2852" s="63">
        <v>0</v>
      </c>
      <c r="K2852" s="35">
        <v>0</v>
      </c>
      <c r="L2852" s="35">
        <v>0</v>
      </c>
      <c r="M2852" s="35">
        <v>188.334</v>
      </c>
      <c r="N2852" s="78">
        <f t="shared" si="1458"/>
        <v>100</v>
      </c>
    </row>
    <row r="2853" spans="1:14" s="32" customFormat="1" ht="31.5" x14ac:dyDescent="0.25">
      <c r="A2853" s="29" t="s">
        <v>181</v>
      </c>
      <c r="B2853" s="29" t="s">
        <v>1414</v>
      </c>
      <c r="C2853" s="29"/>
      <c r="D2853" s="29"/>
      <c r="E2853" s="30" t="s">
        <v>525</v>
      </c>
      <c r="F2853" s="31">
        <f>F2854+F2867</f>
        <v>10772</v>
      </c>
      <c r="G2853" s="31">
        <f>G2854+G2867</f>
        <v>11719.951390000002</v>
      </c>
      <c r="H2853" s="31">
        <f t="shared" ref="H2853:M2853" si="1469">H2854+H2867</f>
        <v>7532.54378</v>
      </c>
      <c r="I2853" s="62">
        <f t="shared" si="1469"/>
        <v>0</v>
      </c>
      <c r="J2853" s="62">
        <f t="shared" si="1469"/>
        <v>0</v>
      </c>
      <c r="K2853" s="31">
        <f t="shared" si="1469"/>
        <v>0</v>
      </c>
      <c r="L2853" s="31">
        <f t="shared" si="1469"/>
        <v>0</v>
      </c>
      <c r="M2853" s="31">
        <f t="shared" si="1469"/>
        <v>11659.585950000001</v>
      </c>
      <c r="N2853" s="79">
        <f t="shared" si="1458"/>
        <v>99.484934382479537</v>
      </c>
    </row>
    <row r="2854" spans="1:14" ht="31.5" x14ac:dyDescent="0.25">
      <c r="A2854" s="33" t="s">
        <v>181</v>
      </c>
      <c r="B2854" s="33" t="s">
        <v>1414</v>
      </c>
      <c r="C2854" s="33" t="s">
        <v>138</v>
      </c>
      <c r="D2854" s="33"/>
      <c r="E2854" s="34" t="s">
        <v>691</v>
      </c>
      <c r="F2854" s="35">
        <f t="shared" ref="F2854:M2856" si="1470">F2855</f>
        <v>10740</v>
      </c>
      <c r="G2854" s="35">
        <f t="shared" si="1470"/>
        <v>11687.951390000002</v>
      </c>
      <c r="H2854" s="35">
        <f t="shared" si="1470"/>
        <v>7500.54378</v>
      </c>
      <c r="I2854" s="63">
        <f t="shared" si="1470"/>
        <v>0</v>
      </c>
      <c r="J2854" s="63">
        <f t="shared" si="1470"/>
        <v>0</v>
      </c>
      <c r="K2854" s="35">
        <f t="shared" si="1470"/>
        <v>0</v>
      </c>
      <c r="L2854" s="35">
        <f t="shared" si="1470"/>
        <v>0</v>
      </c>
      <c r="M2854" s="35">
        <f t="shared" si="1470"/>
        <v>11627.585950000001</v>
      </c>
      <c r="N2854" s="78">
        <f t="shared" si="1458"/>
        <v>99.483524203808301</v>
      </c>
    </row>
    <row r="2855" spans="1:14" ht="31.5" x14ac:dyDescent="0.25">
      <c r="A2855" s="33" t="s">
        <v>181</v>
      </c>
      <c r="B2855" s="33" t="s">
        <v>1414</v>
      </c>
      <c r="C2855" s="33" t="s">
        <v>170</v>
      </c>
      <c r="D2855" s="33"/>
      <c r="E2855" s="34" t="s">
        <v>715</v>
      </c>
      <c r="F2855" s="35">
        <f t="shared" si="1470"/>
        <v>10740</v>
      </c>
      <c r="G2855" s="35">
        <f t="shared" si="1470"/>
        <v>11687.951390000002</v>
      </c>
      <c r="H2855" s="35">
        <f t="shared" si="1470"/>
        <v>7500.54378</v>
      </c>
      <c r="I2855" s="63">
        <f t="shared" si="1470"/>
        <v>0</v>
      </c>
      <c r="J2855" s="63">
        <f t="shared" si="1470"/>
        <v>0</v>
      </c>
      <c r="K2855" s="35">
        <f t="shared" si="1470"/>
        <v>0</v>
      </c>
      <c r="L2855" s="35">
        <f t="shared" si="1470"/>
        <v>0</v>
      </c>
      <c r="M2855" s="35">
        <f t="shared" si="1470"/>
        <v>11627.585950000001</v>
      </c>
      <c r="N2855" s="78">
        <f t="shared" si="1458"/>
        <v>99.483524203808301</v>
      </c>
    </row>
    <row r="2856" spans="1:14" ht="31.5" x14ac:dyDescent="0.25">
      <c r="A2856" s="33" t="s">
        <v>181</v>
      </c>
      <c r="B2856" s="33" t="s">
        <v>1414</v>
      </c>
      <c r="C2856" s="33" t="s">
        <v>171</v>
      </c>
      <c r="D2856" s="33"/>
      <c r="E2856" s="34" t="s">
        <v>716</v>
      </c>
      <c r="F2856" s="35">
        <f t="shared" si="1470"/>
        <v>10740</v>
      </c>
      <c r="G2856" s="35">
        <f t="shared" si="1470"/>
        <v>11687.951390000002</v>
      </c>
      <c r="H2856" s="35">
        <f t="shared" si="1470"/>
        <v>7500.54378</v>
      </c>
      <c r="I2856" s="63">
        <f t="shared" si="1470"/>
        <v>0</v>
      </c>
      <c r="J2856" s="63">
        <f t="shared" si="1470"/>
        <v>0</v>
      </c>
      <c r="K2856" s="35">
        <f t="shared" si="1470"/>
        <v>0</v>
      </c>
      <c r="L2856" s="35">
        <f t="shared" si="1470"/>
        <v>0</v>
      </c>
      <c r="M2856" s="35">
        <f t="shared" si="1470"/>
        <v>11627.585950000001</v>
      </c>
      <c r="N2856" s="78">
        <f t="shared" si="1458"/>
        <v>99.483524203808301</v>
      </c>
    </row>
    <row r="2857" spans="1:14" ht="47.25" x14ac:dyDescent="0.25">
      <c r="A2857" s="33" t="s">
        <v>181</v>
      </c>
      <c r="B2857" s="33" t="s">
        <v>1414</v>
      </c>
      <c r="C2857" s="33" t="s">
        <v>169</v>
      </c>
      <c r="D2857" s="33"/>
      <c r="E2857" s="34" t="s">
        <v>589</v>
      </c>
      <c r="F2857" s="35">
        <f>F2858+F2860+F2864+F2862</f>
        <v>10740</v>
      </c>
      <c r="G2857" s="35">
        <f t="shared" ref="G2857" si="1471">G2858+G2860+G2864+G2862</f>
        <v>11687.951390000002</v>
      </c>
      <c r="H2857" s="35">
        <f t="shared" ref="H2857:M2857" si="1472">H2858+H2860+H2864+H2862</f>
        <v>7500.54378</v>
      </c>
      <c r="I2857" s="63">
        <f t="shared" si="1472"/>
        <v>0</v>
      </c>
      <c r="J2857" s="63">
        <f t="shared" si="1472"/>
        <v>0</v>
      </c>
      <c r="K2857" s="35">
        <f t="shared" si="1472"/>
        <v>0</v>
      </c>
      <c r="L2857" s="35">
        <f t="shared" si="1472"/>
        <v>0</v>
      </c>
      <c r="M2857" s="35">
        <f t="shared" si="1472"/>
        <v>11627.585950000001</v>
      </c>
      <c r="N2857" s="78">
        <f t="shared" si="1458"/>
        <v>99.483524203808301</v>
      </c>
    </row>
    <row r="2858" spans="1:14" ht="78.75" x14ac:dyDescent="0.25">
      <c r="A2858" s="33" t="s">
        <v>181</v>
      </c>
      <c r="B2858" s="33" t="s">
        <v>1414</v>
      </c>
      <c r="C2858" s="33" t="s">
        <v>169</v>
      </c>
      <c r="D2858" s="33" t="s">
        <v>1118</v>
      </c>
      <c r="E2858" s="34" t="s">
        <v>539</v>
      </c>
      <c r="F2858" s="35">
        <f t="shared" ref="F2858:M2858" si="1473">F2859</f>
        <v>7903.2</v>
      </c>
      <c r="G2858" s="35">
        <f t="shared" si="1473"/>
        <v>8244.3886600000005</v>
      </c>
      <c r="H2858" s="35">
        <f t="shared" si="1473"/>
        <v>5681.7668800000001</v>
      </c>
      <c r="I2858" s="63">
        <f t="shared" si="1473"/>
        <v>0</v>
      </c>
      <c r="J2858" s="63">
        <f t="shared" si="1473"/>
        <v>0</v>
      </c>
      <c r="K2858" s="35">
        <f t="shared" si="1473"/>
        <v>0</v>
      </c>
      <c r="L2858" s="35">
        <f t="shared" si="1473"/>
        <v>0</v>
      </c>
      <c r="M2858" s="35">
        <f t="shared" si="1473"/>
        <v>8215.2175800000005</v>
      </c>
      <c r="N2858" s="78">
        <f t="shared" si="1458"/>
        <v>99.646170489977848</v>
      </c>
    </row>
    <row r="2859" spans="1:14" x14ac:dyDescent="0.25">
      <c r="A2859" s="33" t="s">
        <v>181</v>
      </c>
      <c r="B2859" s="33" t="s">
        <v>1414</v>
      </c>
      <c r="C2859" s="33" t="s">
        <v>169</v>
      </c>
      <c r="D2859" s="33" t="s">
        <v>1119</v>
      </c>
      <c r="E2859" s="34" t="s">
        <v>540</v>
      </c>
      <c r="F2859" s="35">
        <f>7921.8-18.6</f>
        <v>7903.2</v>
      </c>
      <c r="G2859" s="35">
        <v>8244.3886600000005</v>
      </c>
      <c r="H2859" s="35">
        <v>5681.7668800000001</v>
      </c>
      <c r="I2859" s="63">
        <v>0</v>
      </c>
      <c r="J2859" s="63">
        <v>0</v>
      </c>
      <c r="K2859" s="35">
        <v>0</v>
      </c>
      <c r="L2859" s="35">
        <v>0</v>
      </c>
      <c r="M2859" s="35">
        <v>8215.2175800000005</v>
      </c>
      <c r="N2859" s="78">
        <f t="shared" si="1458"/>
        <v>99.646170489977848</v>
      </c>
    </row>
    <row r="2860" spans="1:14" ht="31.5" x14ac:dyDescent="0.25">
      <c r="A2860" s="33" t="s">
        <v>181</v>
      </c>
      <c r="B2860" s="33" t="s">
        <v>1414</v>
      </c>
      <c r="C2860" s="33" t="s">
        <v>169</v>
      </c>
      <c r="D2860" s="33" t="s">
        <v>1111</v>
      </c>
      <c r="E2860" s="34" t="s">
        <v>542</v>
      </c>
      <c r="F2860" s="35">
        <f t="shared" ref="F2860:M2860" si="1474">F2861</f>
        <v>2832.1</v>
      </c>
      <c r="G2860" s="35">
        <f t="shared" si="1474"/>
        <v>2462.9915599999999</v>
      </c>
      <c r="H2860" s="35">
        <f t="shared" si="1474"/>
        <v>1786.93712</v>
      </c>
      <c r="I2860" s="63">
        <f t="shared" si="1474"/>
        <v>0</v>
      </c>
      <c r="J2860" s="63">
        <f t="shared" si="1474"/>
        <v>0</v>
      </c>
      <c r="K2860" s="35">
        <f t="shared" si="1474"/>
        <v>0</v>
      </c>
      <c r="L2860" s="35">
        <f t="shared" si="1474"/>
        <v>0</v>
      </c>
      <c r="M2860" s="35">
        <f t="shared" si="1474"/>
        <v>2433.1976</v>
      </c>
      <c r="N2860" s="78">
        <f t="shared" si="1458"/>
        <v>98.790334466269954</v>
      </c>
    </row>
    <row r="2861" spans="1:14" ht="31.5" x14ac:dyDescent="0.25">
      <c r="A2861" s="33" t="s">
        <v>181</v>
      </c>
      <c r="B2861" s="33" t="s">
        <v>1414</v>
      </c>
      <c r="C2861" s="33" t="s">
        <v>169</v>
      </c>
      <c r="D2861" s="33" t="s">
        <v>1112</v>
      </c>
      <c r="E2861" s="34" t="s">
        <v>543</v>
      </c>
      <c r="F2861" s="35">
        <v>2832.1</v>
      </c>
      <c r="G2861" s="35">
        <v>2462.9915599999999</v>
      </c>
      <c r="H2861" s="35">
        <v>1786.93712</v>
      </c>
      <c r="I2861" s="63">
        <v>0</v>
      </c>
      <c r="J2861" s="63">
        <v>0</v>
      </c>
      <c r="K2861" s="35">
        <v>0</v>
      </c>
      <c r="L2861" s="35">
        <v>0</v>
      </c>
      <c r="M2861" s="35">
        <v>2433.1976</v>
      </c>
      <c r="N2861" s="78">
        <f t="shared" si="1458"/>
        <v>98.790334466269954</v>
      </c>
    </row>
    <row r="2862" spans="1:14" x14ac:dyDescent="0.25">
      <c r="A2862" s="33" t="s">
        <v>181</v>
      </c>
      <c r="B2862" s="33" t="s">
        <v>1414</v>
      </c>
      <c r="C2862" s="33" t="s">
        <v>169</v>
      </c>
      <c r="D2862" s="33" t="s">
        <v>65</v>
      </c>
      <c r="E2862" s="34" t="s">
        <v>544</v>
      </c>
      <c r="F2862" s="35">
        <f>F2863</f>
        <v>0</v>
      </c>
      <c r="G2862" s="35">
        <f t="shared" ref="G2862" si="1475">G2863</f>
        <v>25.30838</v>
      </c>
      <c r="H2862" s="35">
        <f t="shared" ref="H2862:M2862" si="1476">H2863</f>
        <v>25.30838</v>
      </c>
      <c r="I2862" s="63">
        <f t="shared" si="1476"/>
        <v>0</v>
      </c>
      <c r="J2862" s="63">
        <f t="shared" si="1476"/>
        <v>0</v>
      </c>
      <c r="K2862" s="35">
        <f t="shared" si="1476"/>
        <v>0</v>
      </c>
      <c r="L2862" s="35">
        <f t="shared" si="1476"/>
        <v>0</v>
      </c>
      <c r="M2862" s="35">
        <f t="shared" si="1476"/>
        <v>25.30838</v>
      </c>
      <c r="N2862" s="78">
        <f t="shared" si="1458"/>
        <v>100</v>
      </c>
    </row>
    <row r="2863" spans="1:14" ht="31.5" x14ac:dyDescent="0.25">
      <c r="A2863" s="33" t="s">
        <v>181</v>
      </c>
      <c r="B2863" s="33" t="s">
        <v>1414</v>
      </c>
      <c r="C2863" s="33" t="s">
        <v>169</v>
      </c>
      <c r="D2863" s="33" t="s">
        <v>353</v>
      </c>
      <c r="E2863" s="34" t="s">
        <v>546</v>
      </c>
      <c r="F2863" s="35">
        <v>0</v>
      </c>
      <c r="G2863" s="35">
        <v>25.30838</v>
      </c>
      <c r="H2863" s="35">
        <v>25.30838</v>
      </c>
      <c r="I2863" s="63">
        <v>0</v>
      </c>
      <c r="J2863" s="63">
        <v>0</v>
      </c>
      <c r="K2863" s="35">
        <v>0</v>
      </c>
      <c r="L2863" s="35">
        <v>0</v>
      </c>
      <c r="M2863" s="35">
        <v>25.30838</v>
      </c>
      <c r="N2863" s="78">
        <f t="shared" si="1458"/>
        <v>100</v>
      </c>
    </row>
    <row r="2864" spans="1:14" x14ac:dyDescent="0.25">
      <c r="A2864" s="33" t="s">
        <v>181</v>
      </c>
      <c r="B2864" s="33" t="s">
        <v>1414</v>
      </c>
      <c r="C2864" s="33" t="s">
        <v>169</v>
      </c>
      <c r="D2864" s="33" t="s">
        <v>1113</v>
      </c>
      <c r="E2864" s="34" t="s">
        <v>558</v>
      </c>
      <c r="F2864" s="35">
        <f t="shared" ref="F2864" si="1477">F2866</f>
        <v>4.7</v>
      </c>
      <c r="G2864" s="35">
        <f>G2866+G2865</f>
        <v>955.26279</v>
      </c>
      <c r="H2864" s="35">
        <f t="shared" ref="H2864:M2864" si="1478">H2866+H2865</f>
        <v>6.5313999999999997</v>
      </c>
      <c r="I2864" s="63">
        <f t="shared" si="1478"/>
        <v>0</v>
      </c>
      <c r="J2864" s="63">
        <f t="shared" si="1478"/>
        <v>0</v>
      </c>
      <c r="K2864" s="35">
        <f t="shared" si="1478"/>
        <v>0</v>
      </c>
      <c r="L2864" s="35">
        <f t="shared" si="1478"/>
        <v>0</v>
      </c>
      <c r="M2864" s="35">
        <f t="shared" si="1478"/>
        <v>953.86238999999989</v>
      </c>
      <c r="N2864" s="78">
        <f t="shared" si="1458"/>
        <v>99.853401596433983</v>
      </c>
    </row>
    <row r="2865" spans="1:14" x14ac:dyDescent="0.25">
      <c r="A2865" s="33" t="s">
        <v>181</v>
      </c>
      <c r="B2865" s="33" t="s">
        <v>1414</v>
      </c>
      <c r="C2865" s="33" t="s">
        <v>169</v>
      </c>
      <c r="D2865" s="33" t="s">
        <v>1114</v>
      </c>
      <c r="E2865" s="34" t="s">
        <v>560</v>
      </c>
      <c r="F2865" s="35"/>
      <c r="G2865" s="35">
        <v>947.95138999999995</v>
      </c>
      <c r="H2865" s="35">
        <v>0</v>
      </c>
      <c r="I2865" s="63">
        <v>0</v>
      </c>
      <c r="J2865" s="63">
        <v>0</v>
      </c>
      <c r="K2865" s="35">
        <v>0</v>
      </c>
      <c r="L2865" s="35">
        <v>0</v>
      </c>
      <c r="M2865" s="35">
        <v>947.95138999999995</v>
      </c>
      <c r="N2865" s="78">
        <f t="shared" si="1458"/>
        <v>100</v>
      </c>
    </row>
    <row r="2866" spans="1:14" x14ac:dyDescent="0.25">
      <c r="A2866" s="33" t="s">
        <v>181</v>
      </c>
      <c r="B2866" s="33" t="s">
        <v>1414</v>
      </c>
      <c r="C2866" s="33" t="s">
        <v>169</v>
      </c>
      <c r="D2866" s="33" t="s">
        <v>1120</v>
      </c>
      <c r="E2866" s="34" t="s">
        <v>561</v>
      </c>
      <c r="F2866" s="35">
        <v>4.7</v>
      </c>
      <c r="G2866" s="35">
        <v>7.3113999999999999</v>
      </c>
      <c r="H2866" s="35">
        <v>6.5313999999999997</v>
      </c>
      <c r="I2866" s="63">
        <v>0</v>
      </c>
      <c r="J2866" s="63">
        <v>0</v>
      </c>
      <c r="K2866" s="35">
        <v>0</v>
      </c>
      <c r="L2866" s="35">
        <v>0</v>
      </c>
      <c r="M2866" s="35">
        <v>5.9109999999999996</v>
      </c>
      <c r="N2866" s="78">
        <f t="shared" si="1458"/>
        <v>80.846349536340497</v>
      </c>
    </row>
    <row r="2867" spans="1:14" ht="31.5" x14ac:dyDescent="0.25">
      <c r="A2867" s="33" t="s">
        <v>181</v>
      </c>
      <c r="B2867" s="33" t="s">
        <v>1414</v>
      </c>
      <c r="C2867" s="33" t="s">
        <v>1122</v>
      </c>
      <c r="D2867" s="33"/>
      <c r="E2867" s="34" t="s">
        <v>1885</v>
      </c>
      <c r="F2867" s="35">
        <f t="shared" ref="F2867:M2870" si="1479">F2868</f>
        <v>32</v>
      </c>
      <c r="G2867" s="35">
        <f t="shared" si="1479"/>
        <v>32</v>
      </c>
      <c r="H2867" s="35">
        <f t="shared" si="1479"/>
        <v>32</v>
      </c>
      <c r="I2867" s="63">
        <f t="shared" si="1479"/>
        <v>0</v>
      </c>
      <c r="J2867" s="63">
        <f t="shared" si="1479"/>
        <v>0</v>
      </c>
      <c r="K2867" s="35">
        <f t="shared" si="1479"/>
        <v>0</v>
      </c>
      <c r="L2867" s="35">
        <f t="shared" si="1479"/>
        <v>0</v>
      </c>
      <c r="M2867" s="35">
        <f t="shared" si="1479"/>
        <v>32</v>
      </c>
      <c r="N2867" s="78">
        <f t="shared" si="1458"/>
        <v>100</v>
      </c>
    </row>
    <row r="2868" spans="1:14" x14ac:dyDescent="0.25">
      <c r="A2868" s="33" t="s">
        <v>181</v>
      </c>
      <c r="B2868" s="33" t="s">
        <v>1414</v>
      </c>
      <c r="C2868" s="33" t="s">
        <v>1143</v>
      </c>
      <c r="D2868" s="33"/>
      <c r="E2868" s="34" t="s">
        <v>1270</v>
      </c>
      <c r="F2868" s="35">
        <f t="shared" si="1479"/>
        <v>32</v>
      </c>
      <c r="G2868" s="35">
        <f t="shared" si="1479"/>
        <v>32</v>
      </c>
      <c r="H2868" s="35">
        <f t="shared" si="1479"/>
        <v>32</v>
      </c>
      <c r="I2868" s="63">
        <f t="shared" si="1479"/>
        <v>0</v>
      </c>
      <c r="J2868" s="63">
        <f t="shared" si="1479"/>
        <v>0</v>
      </c>
      <c r="K2868" s="35">
        <f t="shared" si="1479"/>
        <v>0</v>
      </c>
      <c r="L2868" s="35">
        <f t="shared" si="1479"/>
        <v>0</v>
      </c>
      <c r="M2868" s="35">
        <f t="shared" si="1479"/>
        <v>32</v>
      </c>
      <c r="N2868" s="78">
        <f t="shared" si="1458"/>
        <v>100</v>
      </c>
    </row>
    <row r="2869" spans="1:14" x14ac:dyDescent="0.25">
      <c r="A2869" s="33" t="s">
        <v>181</v>
      </c>
      <c r="B2869" s="33" t="s">
        <v>1414</v>
      </c>
      <c r="C2869" s="33" t="s">
        <v>1349</v>
      </c>
      <c r="D2869" s="33"/>
      <c r="E2869" s="34" t="s">
        <v>1350</v>
      </c>
      <c r="F2869" s="35">
        <f t="shared" si="1479"/>
        <v>32</v>
      </c>
      <c r="G2869" s="35">
        <f t="shared" si="1479"/>
        <v>32</v>
      </c>
      <c r="H2869" s="35">
        <f t="shared" si="1479"/>
        <v>32</v>
      </c>
      <c r="I2869" s="63">
        <f t="shared" si="1479"/>
        <v>0</v>
      </c>
      <c r="J2869" s="63">
        <f t="shared" si="1479"/>
        <v>0</v>
      </c>
      <c r="K2869" s="35">
        <f t="shared" si="1479"/>
        <v>0</v>
      </c>
      <c r="L2869" s="35">
        <f t="shared" si="1479"/>
        <v>0</v>
      </c>
      <c r="M2869" s="35">
        <f t="shared" si="1479"/>
        <v>32</v>
      </c>
      <c r="N2869" s="78">
        <f t="shared" si="1458"/>
        <v>100</v>
      </c>
    </row>
    <row r="2870" spans="1:14" ht="31.5" x14ac:dyDescent="0.25">
      <c r="A2870" s="33" t="s">
        <v>181</v>
      </c>
      <c r="B2870" s="33" t="s">
        <v>1414</v>
      </c>
      <c r="C2870" s="33" t="s">
        <v>1349</v>
      </c>
      <c r="D2870" s="33" t="s">
        <v>1111</v>
      </c>
      <c r="E2870" s="34" t="s">
        <v>542</v>
      </c>
      <c r="F2870" s="35">
        <f t="shared" si="1479"/>
        <v>32</v>
      </c>
      <c r="G2870" s="35">
        <f t="shared" si="1479"/>
        <v>32</v>
      </c>
      <c r="H2870" s="35">
        <f t="shared" si="1479"/>
        <v>32</v>
      </c>
      <c r="I2870" s="63">
        <f t="shared" si="1479"/>
        <v>0</v>
      </c>
      <c r="J2870" s="63">
        <f t="shared" si="1479"/>
        <v>0</v>
      </c>
      <c r="K2870" s="35">
        <f t="shared" si="1479"/>
        <v>0</v>
      </c>
      <c r="L2870" s="35">
        <f t="shared" si="1479"/>
        <v>0</v>
      </c>
      <c r="M2870" s="35">
        <f t="shared" si="1479"/>
        <v>32</v>
      </c>
      <c r="N2870" s="78">
        <f t="shared" si="1458"/>
        <v>100</v>
      </c>
    </row>
    <row r="2871" spans="1:14" ht="31.5" x14ac:dyDescent="0.25">
      <c r="A2871" s="33" t="s">
        <v>181</v>
      </c>
      <c r="B2871" s="33" t="s">
        <v>1414</v>
      </c>
      <c r="C2871" s="33" t="s">
        <v>1349</v>
      </c>
      <c r="D2871" s="33" t="s">
        <v>1112</v>
      </c>
      <c r="E2871" s="34" t="s">
        <v>543</v>
      </c>
      <c r="F2871" s="35">
        <v>32</v>
      </c>
      <c r="G2871" s="35">
        <v>32</v>
      </c>
      <c r="H2871" s="35">
        <v>32</v>
      </c>
      <c r="I2871" s="63">
        <v>0</v>
      </c>
      <c r="J2871" s="63">
        <v>0</v>
      </c>
      <c r="K2871" s="35">
        <v>0</v>
      </c>
      <c r="L2871" s="35">
        <v>0</v>
      </c>
      <c r="M2871" s="35">
        <v>32</v>
      </c>
      <c r="N2871" s="78">
        <f t="shared" si="1458"/>
        <v>100</v>
      </c>
    </row>
    <row r="2872" spans="1:14" s="22" customFormat="1" x14ac:dyDescent="0.25">
      <c r="A2872" s="25" t="s">
        <v>181</v>
      </c>
      <c r="B2872" s="25" t="s">
        <v>1137</v>
      </c>
      <c r="C2872" s="25"/>
      <c r="D2872" s="25"/>
      <c r="E2872" s="26" t="s">
        <v>502</v>
      </c>
      <c r="F2872" s="27">
        <f t="shared" ref="F2872:M2874" si="1480">F2873</f>
        <v>1133.2049999999999</v>
      </c>
      <c r="G2872" s="27">
        <f t="shared" si="1480"/>
        <v>824.42499999999995</v>
      </c>
      <c r="H2872" s="27">
        <f t="shared" si="1480"/>
        <v>66.5</v>
      </c>
      <c r="I2872" s="61">
        <f t="shared" si="1480"/>
        <v>0</v>
      </c>
      <c r="J2872" s="61">
        <f t="shared" si="1480"/>
        <v>0</v>
      </c>
      <c r="K2872" s="27">
        <f t="shared" si="1480"/>
        <v>0</v>
      </c>
      <c r="L2872" s="27">
        <f t="shared" si="1480"/>
        <v>0</v>
      </c>
      <c r="M2872" s="27">
        <f t="shared" si="1480"/>
        <v>824.42499999999995</v>
      </c>
      <c r="N2872" s="78">
        <f t="shared" si="1458"/>
        <v>100</v>
      </c>
    </row>
    <row r="2873" spans="1:14" s="32" customFormat="1" ht="31.5" x14ac:dyDescent="0.25">
      <c r="A2873" s="29" t="s">
        <v>181</v>
      </c>
      <c r="B2873" s="29" t="s">
        <v>1393</v>
      </c>
      <c r="C2873" s="29"/>
      <c r="D2873" s="29"/>
      <c r="E2873" s="30" t="s">
        <v>526</v>
      </c>
      <c r="F2873" s="31">
        <f>F2874+F2884</f>
        <v>1133.2049999999999</v>
      </c>
      <c r="G2873" s="31">
        <f t="shared" ref="G2873" si="1481">G2874+G2884</f>
        <v>824.42499999999995</v>
      </c>
      <c r="H2873" s="31">
        <f t="shared" ref="H2873:M2873" si="1482">H2874+H2884</f>
        <v>66.5</v>
      </c>
      <c r="I2873" s="62">
        <f t="shared" si="1482"/>
        <v>0</v>
      </c>
      <c r="J2873" s="62">
        <f t="shared" si="1482"/>
        <v>0</v>
      </c>
      <c r="K2873" s="31">
        <f t="shared" si="1482"/>
        <v>0</v>
      </c>
      <c r="L2873" s="31">
        <f t="shared" si="1482"/>
        <v>0</v>
      </c>
      <c r="M2873" s="31">
        <f t="shared" si="1482"/>
        <v>824.42499999999995</v>
      </c>
      <c r="N2873" s="79">
        <f t="shared" si="1458"/>
        <v>100</v>
      </c>
    </row>
    <row r="2874" spans="1:14" ht="31.5" x14ac:dyDescent="0.25">
      <c r="A2874" s="33" t="s">
        <v>181</v>
      </c>
      <c r="B2874" s="33" t="s">
        <v>1393</v>
      </c>
      <c r="C2874" s="33" t="s">
        <v>1172</v>
      </c>
      <c r="D2874" s="33"/>
      <c r="E2874" s="34" t="s">
        <v>769</v>
      </c>
      <c r="F2874" s="35">
        <f t="shared" si="1480"/>
        <v>757.92499999999995</v>
      </c>
      <c r="G2874" s="35">
        <f t="shared" si="1480"/>
        <v>824.42499999999995</v>
      </c>
      <c r="H2874" s="35">
        <f t="shared" si="1480"/>
        <v>66.5</v>
      </c>
      <c r="I2874" s="63">
        <f t="shared" si="1480"/>
        <v>0</v>
      </c>
      <c r="J2874" s="63">
        <f t="shared" si="1480"/>
        <v>0</v>
      </c>
      <c r="K2874" s="35">
        <f t="shared" si="1480"/>
        <v>0</v>
      </c>
      <c r="L2874" s="35">
        <f t="shared" si="1480"/>
        <v>0</v>
      </c>
      <c r="M2874" s="35">
        <f t="shared" si="1480"/>
        <v>824.42499999999995</v>
      </c>
      <c r="N2874" s="78">
        <f t="shared" si="1458"/>
        <v>100</v>
      </c>
    </row>
    <row r="2875" spans="1:14" ht="31.5" x14ac:dyDescent="0.25">
      <c r="A2875" s="33" t="s">
        <v>181</v>
      </c>
      <c r="B2875" s="33" t="s">
        <v>1393</v>
      </c>
      <c r="C2875" s="33" t="s">
        <v>6</v>
      </c>
      <c r="D2875" s="33"/>
      <c r="E2875" s="34" t="s">
        <v>770</v>
      </c>
      <c r="F2875" s="35">
        <f>F2880</f>
        <v>757.92499999999995</v>
      </c>
      <c r="G2875" s="35">
        <f>G2880+G2876</f>
        <v>824.42499999999995</v>
      </c>
      <c r="H2875" s="35">
        <f t="shared" ref="H2875:M2875" si="1483">H2880+H2876</f>
        <v>66.5</v>
      </c>
      <c r="I2875" s="63">
        <f t="shared" si="1483"/>
        <v>0</v>
      </c>
      <c r="J2875" s="63">
        <f t="shared" si="1483"/>
        <v>0</v>
      </c>
      <c r="K2875" s="35">
        <f t="shared" si="1483"/>
        <v>0</v>
      </c>
      <c r="L2875" s="35">
        <f t="shared" si="1483"/>
        <v>0</v>
      </c>
      <c r="M2875" s="35">
        <f t="shared" si="1483"/>
        <v>824.42499999999995</v>
      </c>
      <c r="N2875" s="78">
        <f t="shared" si="1458"/>
        <v>100</v>
      </c>
    </row>
    <row r="2876" spans="1:14" ht="31.5" x14ac:dyDescent="0.25">
      <c r="A2876" s="33" t="s">
        <v>181</v>
      </c>
      <c r="B2876" s="33" t="s">
        <v>1393</v>
      </c>
      <c r="C2876" s="33" t="s">
        <v>20</v>
      </c>
      <c r="D2876" s="33"/>
      <c r="E2876" s="34" t="s">
        <v>1509</v>
      </c>
      <c r="F2876" s="35">
        <v>0</v>
      </c>
      <c r="G2876" s="35">
        <f>G2877</f>
        <v>66.5</v>
      </c>
      <c r="H2876" s="35">
        <f t="shared" ref="H2876:M2878" si="1484">H2877</f>
        <v>66.5</v>
      </c>
      <c r="I2876" s="63">
        <f t="shared" si="1484"/>
        <v>0</v>
      </c>
      <c r="J2876" s="63">
        <f t="shared" si="1484"/>
        <v>0</v>
      </c>
      <c r="K2876" s="35">
        <f t="shared" si="1484"/>
        <v>0</v>
      </c>
      <c r="L2876" s="35">
        <f t="shared" si="1484"/>
        <v>0</v>
      </c>
      <c r="M2876" s="35">
        <f t="shared" si="1484"/>
        <v>66.5</v>
      </c>
      <c r="N2876" s="78">
        <f t="shared" si="1458"/>
        <v>100</v>
      </c>
    </row>
    <row r="2877" spans="1:14" ht="31.5" x14ac:dyDescent="0.25">
      <c r="A2877" s="33" t="s">
        <v>181</v>
      </c>
      <c r="B2877" s="33" t="s">
        <v>1393</v>
      </c>
      <c r="C2877" s="33" t="s">
        <v>16</v>
      </c>
      <c r="D2877" s="33"/>
      <c r="E2877" s="34" t="s">
        <v>779</v>
      </c>
      <c r="F2877" s="35">
        <v>0</v>
      </c>
      <c r="G2877" s="35">
        <f>G2878</f>
        <v>66.5</v>
      </c>
      <c r="H2877" s="35">
        <f t="shared" si="1484"/>
        <v>66.5</v>
      </c>
      <c r="I2877" s="63">
        <f t="shared" si="1484"/>
        <v>0</v>
      </c>
      <c r="J2877" s="63">
        <f t="shared" si="1484"/>
        <v>0</v>
      </c>
      <c r="K2877" s="35">
        <f t="shared" si="1484"/>
        <v>0</v>
      </c>
      <c r="L2877" s="35">
        <f t="shared" si="1484"/>
        <v>0</v>
      </c>
      <c r="M2877" s="35">
        <f t="shared" si="1484"/>
        <v>66.5</v>
      </c>
      <c r="N2877" s="78">
        <f t="shared" si="1458"/>
        <v>100</v>
      </c>
    </row>
    <row r="2878" spans="1:14" ht="31.5" x14ac:dyDescent="0.25">
      <c r="A2878" s="33" t="s">
        <v>181</v>
      </c>
      <c r="B2878" s="33" t="s">
        <v>1393</v>
      </c>
      <c r="C2878" s="33" t="s">
        <v>16</v>
      </c>
      <c r="D2878" s="33" t="s">
        <v>1111</v>
      </c>
      <c r="E2878" s="34" t="s">
        <v>542</v>
      </c>
      <c r="F2878" s="35">
        <v>0</v>
      </c>
      <c r="G2878" s="35">
        <f>G2879</f>
        <v>66.5</v>
      </c>
      <c r="H2878" s="35">
        <f t="shared" si="1484"/>
        <v>66.5</v>
      </c>
      <c r="I2878" s="63">
        <f t="shared" si="1484"/>
        <v>0</v>
      </c>
      <c r="J2878" s="63">
        <f t="shared" si="1484"/>
        <v>0</v>
      </c>
      <c r="K2878" s="35">
        <f t="shared" si="1484"/>
        <v>0</v>
      </c>
      <c r="L2878" s="35">
        <f t="shared" si="1484"/>
        <v>0</v>
      </c>
      <c r="M2878" s="35">
        <f t="shared" si="1484"/>
        <v>66.5</v>
      </c>
      <c r="N2878" s="78">
        <f t="shared" si="1458"/>
        <v>100</v>
      </c>
    </row>
    <row r="2879" spans="1:14" ht="31.5" x14ac:dyDescent="0.25">
      <c r="A2879" s="33" t="s">
        <v>181</v>
      </c>
      <c r="B2879" s="33" t="s">
        <v>1393</v>
      </c>
      <c r="C2879" s="33" t="s">
        <v>16</v>
      </c>
      <c r="D2879" s="33" t="s">
        <v>1112</v>
      </c>
      <c r="E2879" s="34" t="s">
        <v>543</v>
      </c>
      <c r="F2879" s="35">
        <v>0</v>
      </c>
      <c r="G2879" s="35">
        <v>66.5</v>
      </c>
      <c r="H2879" s="35">
        <v>66.5</v>
      </c>
      <c r="I2879" s="63">
        <v>0</v>
      </c>
      <c r="J2879" s="63">
        <v>0</v>
      </c>
      <c r="K2879" s="35">
        <v>0</v>
      </c>
      <c r="L2879" s="35">
        <v>0</v>
      </c>
      <c r="M2879" s="35">
        <v>66.5</v>
      </c>
      <c r="N2879" s="78">
        <f t="shared" si="1458"/>
        <v>100</v>
      </c>
    </row>
    <row r="2880" spans="1:14" ht="31.5" x14ac:dyDescent="0.25">
      <c r="A2880" s="33" t="s">
        <v>181</v>
      </c>
      <c r="B2880" s="33" t="s">
        <v>1393</v>
      </c>
      <c r="C2880" s="33" t="s">
        <v>173</v>
      </c>
      <c r="D2880" s="33"/>
      <c r="E2880" s="34" t="s">
        <v>780</v>
      </c>
      <c r="F2880" s="35">
        <f t="shared" ref="F2880:M2882" si="1485">F2881</f>
        <v>757.92499999999995</v>
      </c>
      <c r="G2880" s="35">
        <f t="shared" si="1485"/>
        <v>757.92499999999995</v>
      </c>
      <c r="H2880" s="35">
        <f t="shared" si="1485"/>
        <v>0</v>
      </c>
      <c r="I2880" s="63">
        <f t="shared" si="1485"/>
        <v>0</v>
      </c>
      <c r="J2880" s="63">
        <f t="shared" si="1485"/>
        <v>0</v>
      </c>
      <c r="K2880" s="35">
        <f t="shared" si="1485"/>
        <v>0</v>
      </c>
      <c r="L2880" s="35">
        <f t="shared" si="1485"/>
        <v>0</v>
      </c>
      <c r="M2880" s="35">
        <f t="shared" si="1485"/>
        <v>757.92499999999995</v>
      </c>
      <c r="N2880" s="78">
        <f t="shared" si="1458"/>
        <v>100</v>
      </c>
    </row>
    <row r="2881" spans="1:15" x14ac:dyDescent="0.25">
      <c r="A2881" s="33" t="s">
        <v>181</v>
      </c>
      <c r="B2881" s="33" t="s">
        <v>1393</v>
      </c>
      <c r="C2881" s="33" t="s">
        <v>172</v>
      </c>
      <c r="D2881" s="33"/>
      <c r="E2881" s="34" t="s">
        <v>781</v>
      </c>
      <c r="F2881" s="35">
        <f t="shared" si="1485"/>
        <v>757.92499999999995</v>
      </c>
      <c r="G2881" s="35">
        <f t="shared" si="1485"/>
        <v>757.92499999999995</v>
      </c>
      <c r="H2881" s="35">
        <f t="shared" si="1485"/>
        <v>0</v>
      </c>
      <c r="I2881" s="63">
        <f t="shared" si="1485"/>
        <v>0</v>
      </c>
      <c r="J2881" s="63">
        <f t="shared" si="1485"/>
        <v>0</v>
      </c>
      <c r="K2881" s="35">
        <f t="shared" si="1485"/>
        <v>0</v>
      </c>
      <c r="L2881" s="35">
        <f t="shared" si="1485"/>
        <v>0</v>
      </c>
      <c r="M2881" s="35">
        <f t="shared" si="1485"/>
        <v>757.92499999999995</v>
      </c>
      <c r="N2881" s="78">
        <f t="shared" si="1458"/>
        <v>100</v>
      </c>
    </row>
    <row r="2882" spans="1:15" ht="31.5" x14ac:dyDescent="0.25">
      <c r="A2882" s="33" t="s">
        <v>181</v>
      </c>
      <c r="B2882" s="33" t="s">
        <v>1393</v>
      </c>
      <c r="C2882" s="33" t="s">
        <v>172</v>
      </c>
      <c r="D2882" s="33" t="s">
        <v>1111</v>
      </c>
      <c r="E2882" s="34" t="s">
        <v>542</v>
      </c>
      <c r="F2882" s="35">
        <f t="shared" si="1485"/>
        <v>757.92499999999995</v>
      </c>
      <c r="G2882" s="35">
        <f t="shared" si="1485"/>
        <v>757.92499999999995</v>
      </c>
      <c r="H2882" s="35">
        <f t="shared" si="1485"/>
        <v>0</v>
      </c>
      <c r="I2882" s="63">
        <f t="shared" si="1485"/>
        <v>0</v>
      </c>
      <c r="J2882" s="63">
        <f t="shared" si="1485"/>
        <v>0</v>
      </c>
      <c r="K2882" s="35">
        <f t="shared" si="1485"/>
        <v>0</v>
      </c>
      <c r="L2882" s="35">
        <f t="shared" si="1485"/>
        <v>0</v>
      </c>
      <c r="M2882" s="35">
        <f t="shared" si="1485"/>
        <v>757.92499999999995</v>
      </c>
      <c r="N2882" s="78">
        <f t="shared" si="1458"/>
        <v>100</v>
      </c>
    </row>
    <row r="2883" spans="1:15" ht="31.5" x14ac:dyDescent="0.25">
      <c r="A2883" s="33" t="s">
        <v>181</v>
      </c>
      <c r="B2883" s="33" t="s">
        <v>1393</v>
      </c>
      <c r="C2883" s="33" t="s">
        <v>172</v>
      </c>
      <c r="D2883" s="33" t="s">
        <v>1112</v>
      </c>
      <c r="E2883" s="34" t="s">
        <v>543</v>
      </c>
      <c r="F2883" s="35">
        <f>1067.5-309.575</f>
        <v>757.92499999999995</v>
      </c>
      <c r="G2883" s="35">
        <v>757.92499999999995</v>
      </c>
      <c r="H2883" s="35">
        <v>0</v>
      </c>
      <c r="I2883" s="63">
        <v>0</v>
      </c>
      <c r="J2883" s="63">
        <v>0</v>
      </c>
      <c r="K2883" s="35">
        <v>0</v>
      </c>
      <c r="L2883" s="35">
        <v>0</v>
      </c>
      <c r="M2883" s="35">
        <v>757.92499999999995</v>
      </c>
      <c r="N2883" s="78">
        <f t="shared" si="1458"/>
        <v>100</v>
      </c>
    </row>
    <row r="2884" spans="1:15" ht="31.5" hidden="1" x14ac:dyDescent="0.25">
      <c r="A2884" s="33" t="s">
        <v>181</v>
      </c>
      <c r="B2884" s="33" t="s">
        <v>1393</v>
      </c>
      <c r="C2884" s="33" t="s">
        <v>1122</v>
      </c>
      <c r="D2884" s="33"/>
      <c r="E2884" s="34" t="s">
        <v>1885</v>
      </c>
      <c r="F2884" s="35">
        <f t="shared" ref="F2884:M2887" si="1486">F2885</f>
        <v>375.28</v>
      </c>
      <c r="G2884" s="35">
        <f t="shared" si="1486"/>
        <v>0</v>
      </c>
      <c r="H2884" s="35">
        <f t="shared" si="1486"/>
        <v>0</v>
      </c>
      <c r="I2884" s="63">
        <f t="shared" si="1486"/>
        <v>0</v>
      </c>
      <c r="J2884" s="63">
        <f t="shared" si="1486"/>
        <v>0</v>
      </c>
      <c r="K2884" s="35">
        <f t="shared" si="1486"/>
        <v>0</v>
      </c>
      <c r="L2884" s="35">
        <f t="shared" si="1486"/>
        <v>0</v>
      </c>
      <c r="M2884" s="35">
        <f t="shared" si="1486"/>
        <v>0</v>
      </c>
      <c r="N2884" s="78">
        <v>0</v>
      </c>
      <c r="O2884" s="22">
        <v>1</v>
      </c>
    </row>
    <row r="2885" spans="1:15" ht="47.25" hidden="1" x14ac:dyDescent="0.25">
      <c r="A2885" s="33" t="s">
        <v>181</v>
      </c>
      <c r="B2885" s="33" t="s">
        <v>1393</v>
      </c>
      <c r="C2885" s="33" t="s">
        <v>27</v>
      </c>
      <c r="D2885" s="33"/>
      <c r="E2885" s="34" t="s">
        <v>1891</v>
      </c>
      <c r="F2885" s="35">
        <f t="shared" si="1486"/>
        <v>375.28</v>
      </c>
      <c r="G2885" s="35">
        <f t="shared" si="1486"/>
        <v>0</v>
      </c>
      <c r="H2885" s="35">
        <f t="shared" si="1486"/>
        <v>0</v>
      </c>
      <c r="I2885" s="63">
        <f t="shared" si="1486"/>
        <v>0</v>
      </c>
      <c r="J2885" s="63">
        <f t="shared" si="1486"/>
        <v>0</v>
      </c>
      <c r="K2885" s="35">
        <f t="shared" si="1486"/>
        <v>0</v>
      </c>
      <c r="L2885" s="35">
        <f t="shared" si="1486"/>
        <v>0</v>
      </c>
      <c r="M2885" s="35">
        <f t="shared" si="1486"/>
        <v>0</v>
      </c>
      <c r="N2885" s="78">
        <v>0</v>
      </c>
      <c r="O2885" s="22">
        <v>1</v>
      </c>
    </row>
    <row r="2886" spans="1:15" ht="47.25" hidden="1" x14ac:dyDescent="0.25">
      <c r="A2886" s="33" t="s">
        <v>181</v>
      </c>
      <c r="B2886" s="33" t="s">
        <v>1393</v>
      </c>
      <c r="C2886" s="33" t="s">
        <v>24</v>
      </c>
      <c r="D2886" s="33"/>
      <c r="E2886" s="34" t="s">
        <v>589</v>
      </c>
      <c r="F2886" s="35">
        <f t="shared" si="1486"/>
        <v>375.28</v>
      </c>
      <c r="G2886" s="35">
        <f t="shared" si="1486"/>
        <v>0</v>
      </c>
      <c r="H2886" s="35">
        <f t="shared" si="1486"/>
        <v>0</v>
      </c>
      <c r="I2886" s="63">
        <f t="shared" si="1486"/>
        <v>0</v>
      </c>
      <c r="J2886" s="63">
        <f t="shared" si="1486"/>
        <v>0</v>
      </c>
      <c r="K2886" s="35">
        <f t="shared" si="1486"/>
        <v>0</v>
      </c>
      <c r="L2886" s="35">
        <f t="shared" si="1486"/>
        <v>0</v>
      </c>
      <c r="M2886" s="35">
        <f t="shared" si="1486"/>
        <v>0</v>
      </c>
      <c r="N2886" s="78">
        <v>0</v>
      </c>
      <c r="O2886" s="22">
        <v>1</v>
      </c>
    </row>
    <row r="2887" spans="1:15" ht="31.5" hidden="1" x14ac:dyDescent="0.25">
      <c r="A2887" s="33" t="s">
        <v>181</v>
      </c>
      <c r="B2887" s="33" t="s">
        <v>1393</v>
      </c>
      <c r="C2887" s="33" t="s">
        <v>24</v>
      </c>
      <c r="D2887" s="33" t="s">
        <v>1111</v>
      </c>
      <c r="E2887" s="34" t="s">
        <v>542</v>
      </c>
      <c r="F2887" s="35">
        <f t="shared" si="1486"/>
        <v>375.28</v>
      </c>
      <c r="G2887" s="35">
        <f t="shared" si="1486"/>
        <v>0</v>
      </c>
      <c r="H2887" s="35">
        <f t="shared" si="1486"/>
        <v>0</v>
      </c>
      <c r="I2887" s="63">
        <f t="shared" si="1486"/>
        <v>0</v>
      </c>
      <c r="J2887" s="63">
        <f t="shared" si="1486"/>
        <v>0</v>
      </c>
      <c r="K2887" s="35">
        <f t="shared" si="1486"/>
        <v>0</v>
      </c>
      <c r="L2887" s="35">
        <f t="shared" si="1486"/>
        <v>0</v>
      </c>
      <c r="M2887" s="35">
        <f t="shared" si="1486"/>
        <v>0</v>
      </c>
      <c r="N2887" s="78">
        <v>0</v>
      </c>
      <c r="O2887" s="22">
        <v>1</v>
      </c>
    </row>
    <row r="2888" spans="1:15" ht="31.5" hidden="1" x14ac:dyDescent="0.25">
      <c r="A2888" s="33" t="s">
        <v>181</v>
      </c>
      <c r="B2888" s="33" t="s">
        <v>1393</v>
      </c>
      <c r="C2888" s="33" t="s">
        <v>24</v>
      </c>
      <c r="D2888" s="33" t="s">
        <v>1112</v>
      </c>
      <c r="E2888" s="34" t="s">
        <v>543</v>
      </c>
      <c r="F2888" s="35">
        <v>375.28</v>
      </c>
      <c r="G2888" s="35">
        <v>0</v>
      </c>
      <c r="H2888" s="35">
        <v>0</v>
      </c>
      <c r="I2888" s="63">
        <v>0</v>
      </c>
      <c r="J2888" s="63">
        <v>0</v>
      </c>
      <c r="K2888" s="35">
        <v>0</v>
      </c>
      <c r="L2888" s="35">
        <v>0</v>
      </c>
      <c r="M2888" s="35">
        <v>0</v>
      </c>
      <c r="N2888" s="78">
        <v>0</v>
      </c>
      <c r="O2888" s="22">
        <v>1</v>
      </c>
    </row>
    <row r="2889" spans="1:15" s="22" customFormat="1" x14ac:dyDescent="0.25">
      <c r="A2889" s="25" t="s">
        <v>181</v>
      </c>
      <c r="B2889" s="25" t="s">
        <v>1171</v>
      </c>
      <c r="C2889" s="25"/>
      <c r="D2889" s="25"/>
      <c r="E2889" s="26" t="s">
        <v>503</v>
      </c>
      <c r="F2889" s="27">
        <f t="shared" ref="F2889:M2889" si="1487">F2890</f>
        <v>3456.3</v>
      </c>
      <c r="G2889" s="27">
        <f t="shared" si="1487"/>
        <v>3456.3</v>
      </c>
      <c r="H2889" s="27">
        <f t="shared" si="1487"/>
        <v>3456.3</v>
      </c>
      <c r="I2889" s="61">
        <f t="shared" si="1487"/>
        <v>0</v>
      </c>
      <c r="J2889" s="61">
        <f t="shared" si="1487"/>
        <v>0</v>
      </c>
      <c r="K2889" s="27">
        <f t="shared" si="1487"/>
        <v>0</v>
      </c>
      <c r="L2889" s="27">
        <f t="shared" si="1487"/>
        <v>0</v>
      </c>
      <c r="M2889" s="27">
        <f t="shared" si="1487"/>
        <v>3456.3</v>
      </c>
      <c r="N2889" s="78">
        <f t="shared" si="1458"/>
        <v>100</v>
      </c>
    </row>
    <row r="2890" spans="1:15" s="32" customFormat="1" x14ac:dyDescent="0.25">
      <c r="A2890" s="29" t="s">
        <v>181</v>
      </c>
      <c r="B2890" s="29" t="s">
        <v>1397</v>
      </c>
      <c r="C2890" s="29"/>
      <c r="D2890" s="29"/>
      <c r="E2890" s="30" t="s">
        <v>529</v>
      </c>
      <c r="F2890" s="31">
        <f>F2891+F2897</f>
        <v>3456.3</v>
      </c>
      <c r="G2890" s="31">
        <f>G2891+G2897</f>
        <v>3456.3</v>
      </c>
      <c r="H2890" s="31">
        <f t="shared" ref="H2890:M2890" si="1488">H2891+H2897</f>
        <v>3456.3</v>
      </c>
      <c r="I2890" s="62">
        <f t="shared" si="1488"/>
        <v>0</v>
      </c>
      <c r="J2890" s="62">
        <f t="shared" si="1488"/>
        <v>0</v>
      </c>
      <c r="K2890" s="31">
        <f t="shared" si="1488"/>
        <v>0</v>
      </c>
      <c r="L2890" s="31">
        <f t="shared" si="1488"/>
        <v>0</v>
      </c>
      <c r="M2890" s="31">
        <f t="shared" si="1488"/>
        <v>3456.3</v>
      </c>
      <c r="N2890" s="79">
        <f t="shared" ref="N2890:N2953" si="1489">M2890/G2890*100</f>
        <v>100</v>
      </c>
    </row>
    <row r="2891" spans="1:15" x14ac:dyDescent="0.25">
      <c r="A2891" s="33" t="s">
        <v>181</v>
      </c>
      <c r="B2891" s="33" t="s">
        <v>1397</v>
      </c>
      <c r="C2891" s="33" t="s">
        <v>62</v>
      </c>
      <c r="D2891" s="33"/>
      <c r="E2891" s="34" t="s">
        <v>636</v>
      </c>
      <c r="F2891" s="35">
        <f t="shared" ref="F2891:M2895" si="1490">F2892</f>
        <v>3221.3</v>
      </c>
      <c r="G2891" s="35">
        <f t="shared" si="1490"/>
        <v>3221.3</v>
      </c>
      <c r="H2891" s="35">
        <f t="shared" si="1490"/>
        <v>3221.3</v>
      </c>
      <c r="I2891" s="63">
        <f t="shared" si="1490"/>
        <v>0</v>
      </c>
      <c r="J2891" s="63">
        <f t="shared" si="1490"/>
        <v>0</v>
      </c>
      <c r="K2891" s="35">
        <f t="shared" si="1490"/>
        <v>0</v>
      </c>
      <c r="L2891" s="35">
        <f t="shared" si="1490"/>
        <v>0</v>
      </c>
      <c r="M2891" s="35">
        <f t="shared" si="1490"/>
        <v>3221.3</v>
      </c>
      <c r="N2891" s="78">
        <f t="shared" si="1489"/>
        <v>100</v>
      </c>
    </row>
    <row r="2892" spans="1:15" ht="47.25" x14ac:dyDescent="0.25">
      <c r="A2892" s="33" t="s">
        <v>181</v>
      </c>
      <c r="B2892" s="33" t="s">
        <v>1397</v>
      </c>
      <c r="C2892" s="33" t="s">
        <v>66</v>
      </c>
      <c r="D2892" s="33"/>
      <c r="E2892" s="34" t="s">
        <v>643</v>
      </c>
      <c r="F2892" s="35">
        <f t="shared" si="1490"/>
        <v>3221.3</v>
      </c>
      <c r="G2892" s="35">
        <f t="shared" si="1490"/>
        <v>3221.3</v>
      </c>
      <c r="H2892" s="35">
        <f t="shared" si="1490"/>
        <v>3221.3</v>
      </c>
      <c r="I2892" s="63">
        <f t="shared" si="1490"/>
        <v>0</v>
      </c>
      <c r="J2892" s="63">
        <f t="shared" si="1490"/>
        <v>0</v>
      </c>
      <c r="K2892" s="35">
        <f t="shared" si="1490"/>
        <v>0</v>
      </c>
      <c r="L2892" s="35">
        <f t="shared" si="1490"/>
        <v>0</v>
      </c>
      <c r="M2892" s="35">
        <f t="shared" si="1490"/>
        <v>3221.3</v>
      </c>
      <c r="N2892" s="78">
        <f t="shared" si="1489"/>
        <v>100</v>
      </c>
    </row>
    <row r="2893" spans="1:15" ht="31.5" x14ac:dyDescent="0.25">
      <c r="A2893" s="33" t="s">
        <v>181</v>
      </c>
      <c r="B2893" s="33" t="s">
        <v>1397</v>
      </c>
      <c r="C2893" s="33" t="s">
        <v>67</v>
      </c>
      <c r="D2893" s="33"/>
      <c r="E2893" s="34" t="s">
        <v>644</v>
      </c>
      <c r="F2893" s="35">
        <f t="shared" si="1490"/>
        <v>3221.3</v>
      </c>
      <c r="G2893" s="35">
        <f t="shared" si="1490"/>
        <v>3221.3</v>
      </c>
      <c r="H2893" s="35">
        <f t="shared" si="1490"/>
        <v>3221.3</v>
      </c>
      <c r="I2893" s="63">
        <f t="shared" si="1490"/>
        <v>0</v>
      </c>
      <c r="J2893" s="63">
        <f t="shared" si="1490"/>
        <v>0</v>
      </c>
      <c r="K2893" s="35">
        <f t="shared" si="1490"/>
        <v>0</v>
      </c>
      <c r="L2893" s="35">
        <f t="shared" si="1490"/>
        <v>0</v>
      </c>
      <c r="M2893" s="35">
        <f t="shared" si="1490"/>
        <v>3221.3</v>
      </c>
      <c r="N2893" s="78">
        <f t="shared" si="1489"/>
        <v>100</v>
      </c>
    </row>
    <row r="2894" spans="1:15" ht="63" x14ac:dyDescent="0.25">
      <c r="A2894" s="33" t="s">
        <v>181</v>
      </c>
      <c r="B2894" s="33" t="s">
        <v>1397</v>
      </c>
      <c r="C2894" s="33" t="s">
        <v>174</v>
      </c>
      <c r="D2894" s="33"/>
      <c r="E2894" s="34" t="s">
        <v>646</v>
      </c>
      <c r="F2894" s="35">
        <f t="shared" si="1490"/>
        <v>3221.3</v>
      </c>
      <c r="G2894" s="35">
        <f t="shared" si="1490"/>
        <v>3221.3</v>
      </c>
      <c r="H2894" s="35">
        <f t="shared" si="1490"/>
        <v>3221.3</v>
      </c>
      <c r="I2894" s="63">
        <f t="shared" si="1490"/>
        <v>0</v>
      </c>
      <c r="J2894" s="63">
        <f t="shared" si="1490"/>
        <v>0</v>
      </c>
      <c r="K2894" s="35">
        <f t="shared" si="1490"/>
        <v>0</v>
      </c>
      <c r="L2894" s="35">
        <f t="shared" si="1490"/>
        <v>0</v>
      </c>
      <c r="M2894" s="35">
        <f t="shared" si="1490"/>
        <v>3221.3</v>
      </c>
      <c r="N2894" s="78">
        <f t="shared" si="1489"/>
        <v>100</v>
      </c>
    </row>
    <row r="2895" spans="1:15" ht="31.5" x14ac:dyDescent="0.25">
      <c r="A2895" s="33" t="s">
        <v>181</v>
      </c>
      <c r="B2895" s="33" t="s">
        <v>1397</v>
      </c>
      <c r="C2895" s="33" t="s">
        <v>174</v>
      </c>
      <c r="D2895" s="33" t="s">
        <v>18</v>
      </c>
      <c r="E2895" s="34" t="s">
        <v>552</v>
      </c>
      <c r="F2895" s="35">
        <f t="shared" si="1490"/>
        <v>3221.3</v>
      </c>
      <c r="G2895" s="35">
        <f t="shared" si="1490"/>
        <v>3221.3</v>
      </c>
      <c r="H2895" s="35">
        <f t="shared" si="1490"/>
        <v>3221.3</v>
      </c>
      <c r="I2895" s="63">
        <f t="shared" si="1490"/>
        <v>0</v>
      </c>
      <c r="J2895" s="63">
        <f t="shared" si="1490"/>
        <v>0</v>
      </c>
      <c r="K2895" s="35">
        <f t="shared" si="1490"/>
        <v>0</v>
      </c>
      <c r="L2895" s="35">
        <f t="shared" si="1490"/>
        <v>0</v>
      </c>
      <c r="M2895" s="35">
        <f t="shared" si="1490"/>
        <v>3221.3</v>
      </c>
      <c r="N2895" s="78">
        <f t="shared" si="1489"/>
        <v>100</v>
      </c>
    </row>
    <row r="2896" spans="1:15" ht="47.25" x14ac:dyDescent="0.25">
      <c r="A2896" s="33" t="s">
        <v>181</v>
      </c>
      <c r="B2896" s="33" t="s">
        <v>1397</v>
      </c>
      <c r="C2896" s="33" t="s">
        <v>174</v>
      </c>
      <c r="D2896" s="33" t="s">
        <v>14</v>
      </c>
      <c r="E2896" s="34" t="s">
        <v>555</v>
      </c>
      <c r="F2896" s="35">
        <v>3221.3</v>
      </c>
      <c r="G2896" s="35">
        <v>3221.3</v>
      </c>
      <c r="H2896" s="35">
        <v>3221.3</v>
      </c>
      <c r="I2896" s="63">
        <v>0</v>
      </c>
      <c r="J2896" s="63">
        <v>0</v>
      </c>
      <c r="K2896" s="35">
        <v>0</v>
      </c>
      <c r="L2896" s="35">
        <v>0</v>
      </c>
      <c r="M2896" s="35">
        <v>3221.3</v>
      </c>
      <c r="N2896" s="78">
        <f t="shared" si="1489"/>
        <v>100</v>
      </c>
    </row>
    <row r="2897" spans="1:14" ht="47.25" x14ac:dyDescent="0.25">
      <c r="A2897" s="33" t="s">
        <v>181</v>
      </c>
      <c r="B2897" s="33" t="s">
        <v>1397</v>
      </c>
      <c r="C2897" s="33" t="s">
        <v>42</v>
      </c>
      <c r="D2897" s="33"/>
      <c r="E2897" s="34" t="s">
        <v>647</v>
      </c>
      <c r="F2897" s="35">
        <f t="shared" ref="F2897:M2901" si="1491">F2898</f>
        <v>235</v>
      </c>
      <c r="G2897" s="35">
        <f t="shared" si="1491"/>
        <v>235</v>
      </c>
      <c r="H2897" s="35">
        <f t="shared" si="1491"/>
        <v>235</v>
      </c>
      <c r="I2897" s="63">
        <f t="shared" si="1491"/>
        <v>0</v>
      </c>
      <c r="J2897" s="63">
        <f t="shared" si="1491"/>
        <v>0</v>
      </c>
      <c r="K2897" s="35">
        <f t="shared" si="1491"/>
        <v>0</v>
      </c>
      <c r="L2897" s="35">
        <f t="shared" si="1491"/>
        <v>0</v>
      </c>
      <c r="M2897" s="35">
        <f t="shared" si="1491"/>
        <v>235</v>
      </c>
      <c r="N2897" s="78">
        <f t="shared" si="1489"/>
        <v>100</v>
      </c>
    </row>
    <row r="2898" spans="1:14" ht="31.5" x14ac:dyDescent="0.25">
      <c r="A2898" s="33" t="s">
        <v>181</v>
      </c>
      <c r="B2898" s="33" t="s">
        <v>1397</v>
      </c>
      <c r="C2898" s="33" t="s">
        <v>68</v>
      </c>
      <c r="D2898" s="33"/>
      <c r="E2898" s="34" t="s">
        <v>665</v>
      </c>
      <c r="F2898" s="35">
        <f t="shared" si="1491"/>
        <v>235</v>
      </c>
      <c r="G2898" s="35">
        <f t="shared" si="1491"/>
        <v>235</v>
      </c>
      <c r="H2898" s="35">
        <f t="shared" si="1491"/>
        <v>235</v>
      </c>
      <c r="I2898" s="63">
        <f t="shared" si="1491"/>
        <v>0</v>
      </c>
      <c r="J2898" s="63">
        <f t="shared" si="1491"/>
        <v>0</v>
      </c>
      <c r="K2898" s="35">
        <f t="shared" si="1491"/>
        <v>0</v>
      </c>
      <c r="L2898" s="35">
        <f t="shared" si="1491"/>
        <v>0</v>
      </c>
      <c r="M2898" s="35">
        <f t="shared" si="1491"/>
        <v>235</v>
      </c>
      <c r="N2898" s="78">
        <f t="shared" si="1489"/>
        <v>100</v>
      </c>
    </row>
    <row r="2899" spans="1:14" ht="47.25" x14ac:dyDescent="0.25">
      <c r="A2899" s="33" t="s">
        <v>181</v>
      </c>
      <c r="B2899" s="33" t="s">
        <v>1397</v>
      </c>
      <c r="C2899" s="33" t="s">
        <v>176</v>
      </c>
      <c r="D2899" s="33"/>
      <c r="E2899" s="34" t="s">
        <v>1230</v>
      </c>
      <c r="F2899" s="35">
        <f t="shared" si="1491"/>
        <v>235</v>
      </c>
      <c r="G2899" s="35">
        <f t="shared" si="1491"/>
        <v>235</v>
      </c>
      <c r="H2899" s="35">
        <f t="shared" si="1491"/>
        <v>235</v>
      </c>
      <c r="I2899" s="63">
        <f t="shared" si="1491"/>
        <v>0</v>
      </c>
      <c r="J2899" s="63">
        <f t="shared" si="1491"/>
        <v>0</v>
      </c>
      <c r="K2899" s="35">
        <f t="shared" si="1491"/>
        <v>0</v>
      </c>
      <c r="L2899" s="35">
        <f t="shared" si="1491"/>
        <v>0</v>
      </c>
      <c r="M2899" s="35">
        <f t="shared" si="1491"/>
        <v>235</v>
      </c>
      <c r="N2899" s="78">
        <f t="shared" si="1489"/>
        <v>100</v>
      </c>
    </row>
    <row r="2900" spans="1:14" ht="31.5" x14ac:dyDescent="0.25">
      <c r="A2900" s="33" t="s">
        <v>181</v>
      </c>
      <c r="B2900" s="33" t="s">
        <v>1397</v>
      </c>
      <c r="C2900" s="33" t="s">
        <v>175</v>
      </c>
      <c r="D2900" s="33"/>
      <c r="E2900" s="34" t="s">
        <v>671</v>
      </c>
      <c r="F2900" s="35">
        <f t="shared" si="1491"/>
        <v>235</v>
      </c>
      <c r="G2900" s="35">
        <f t="shared" si="1491"/>
        <v>235</v>
      </c>
      <c r="H2900" s="35">
        <f t="shared" si="1491"/>
        <v>235</v>
      </c>
      <c r="I2900" s="63">
        <f t="shared" si="1491"/>
        <v>0</v>
      </c>
      <c r="J2900" s="63">
        <f t="shared" si="1491"/>
        <v>0</v>
      </c>
      <c r="K2900" s="35">
        <f t="shared" si="1491"/>
        <v>0</v>
      </c>
      <c r="L2900" s="35">
        <f t="shared" si="1491"/>
        <v>0</v>
      </c>
      <c r="M2900" s="35">
        <f t="shared" si="1491"/>
        <v>235</v>
      </c>
      <c r="N2900" s="78">
        <f t="shared" si="1489"/>
        <v>100</v>
      </c>
    </row>
    <row r="2901" spans="1:14" ht="31.5" x14ac:dyDescent="0.25">
      <c r="A2901" s="33" t="s">
        <v>181</v>
      </c>
      <c r="B2901" s="33" t="s">
        <v>1397</v>
      </c>
      <c r="C2901" s="33" t="s">
        <v>175</v>
      </c>
      <c r="D2901" s="33" t="s">
        <v>1111</v>
      </c>
      <c r="E2901" s="34" t="s">
        <v>542</v>
      </c>
      <c r="F2901" s="35">
        <f t="shared" si="1491"/>
        <v>235</v>
      </c>
      <c r="G2901" s="35">
        <f t="shared" si="1491"/>
        <v>235</v>
      </c>
      <c r="H2901" s="35">
        <f t="shared" si="1491"/>
        <v>235</v>
      </c>
      <c r="I2901" s="63">
        <f t="shared" si="1491"/>
        <v>0</v>
      </c>
      <c r="J2901" s="63">
        <f t="shared" si="1491"/>
        <v>0</v>
      </c>
      <c r="K2901" s="35">
        <f t="shared" si="1491"/>
        <v>0</v>
      </c>
      <c r="L2901" s="35">
        <f t="shared" si="1491"/>
        <v>0</v>
      </c>
      <c r="M2901" s="35">
        <f t="shared" si="1491"/>
        <v>235</v>
      </c>
      <c r="N2901" s="78">
        <f t="shared" si="1489"/>
        <v>100</v>
      </c>
    </row>
    <row r="2902" spans="1:14" ht="31.5" x14ac:dyDescent="0.25">
      <c r="A2902" s="33" t="s">
        <v>181</v>
      </c>
      <c r="B2902" s="33" t="s">
        <v>1397</v>
      </c>
      <c r="C2902" s="33" t="s">
        <v>175</v>
      </c>
      <c r="D2902" s="33" t="s">
        <v>1112</v>
      </c>
      <c r="E2902" s="34" t="s">
        <v>543</v>
      </c>
      <c r="F2902" s="35">
        <f>248-13</f>
        <v>235</v>
      </c>
      <c r="G2902" s="35">
        <v>235</v>
      </c>
      <c r="H2902" s="35">
        <v>235</v>
      </c>
      <c r="I2902" s="63">
        <v>0</v>
      </c>
      <c r="J2902" s="63">
        <v>0</v>
      </c>
      <c r="K2902" s="35">
        <v>0</v>
      </c>
      <c r="L2902" s="35">
        <v>0</v>
      </c>
      <c r="M2902" s="35">
        <v>235</v>
      </c>
      <c r="N2902" s="78">
        <f t="shared" si="1489"/>
        <v>100</v>
      </c>
    </row>
    <row r="2903" spans="1:14" s="22" customFormat="1" x14ac:dyDescent="0.25">
      <c r="A2903" s="25" t="s">
        <v>181</v>
      </c>
      <c r="B2903" s="25" t="s">
        <v>1131</v>
      </c>
      <c r="C2903" s="25"/>
      <c r="D2903" s="25"/>
      <c r="E2903" s="26" t="s">
        <v>504</v>
      </c>
      <c r="F2903" s="27">
        <f t="shared" ref="F2903:M2909" si="1492">F2904</f>
        <v>747.69299999999998</v>
      </c>
      <c r="G2903" s="27">
        <f t="shared" si="1492"/>
        <v>2570.0573100000001</v>
      </c>
      <c r="H2903" s="27">
        <f t="shared" si="1492"/>
        <v>1331.16131</v>
      </c>
      <c r="I2903" s="61">
        <f t="shared" si="1492"/>
        <v>0</v>
      </c>
      <c r="J2903" s="61">
        <f t="shared" si="1492"/>
        <v>0</v>
      </c>
      <c r="K2903" s="27">
        <f t="shared" si="1492"/>
        <v>0</v>
      </c>
      <c r="L2903" s="27">
        <f t="shared" si="1492"/>
        <v>0</v>
      </c>
      <c r="M2903" s="27">
        <f t="shared" si="1492"/>
        <v>2453.7903200000001</v>
      </c>
      <c r="N2903" s="78">
        <f t="shared" si="1489"/>
        <v>95.476093488358828</v>
      </c>
    </row>
    <row r="2904" spans="1:14" s="32" customFormat="1" x14ac:dyDescent="0.25">
      <c r="A2904" s="29" t="s">
        <v>181</v>
      </c>
      <c r="B2904" s="29" t="s">
        <v>1399</v>
      </c>
      <c r="C2904" s="29"/>
      <c r="D2904" s="29"/>
      <c r="E2904" s="30" t="s">
        <v>531</v>
      </c>
      <c r="F2904" s="31">
        <f>F2905+F2911</f>
        <v>747.69299999999998</v>
      </c>
      <c r="G2904" s="31">
        <f>G2905+G2911</f>
        <v>2570.0573100000001</v>
      </c>
      <c r="H2904" s="31">
        <f t="shared" ref="H2904:M2904" si="1493">H2905+H2911</f>
        <v>1331.16131</v>
      </c>
      <c r="I2904" s="62">
        <f t="shared" si="1493"/>
        <v>0</v>
      </c>
      <c r="J2904" s="62">
        <f t="shared" si="1493"/>
        <v>0</v>
      </c>
      <c r="K2904" s="31">
        <f t="shared" si="1493"/>
        <v>0</v>
      </c>
      <c r="L2904" s="31">
        <f t="shared" si="1493"/>
        <v>0</v>
      </c>
      <c r="M2904" s="31">
        <f t="shared" si="1493"/>
        <v>2453.7903200000001</v>
      </c>
      <c r="N2904" s="79">
        <f t="shared" si="1489"/>
        <v>95.476093488358828</v>
      </c>
    </row>
    <row r="2905" spans="1:14" x14ac:dyDescent="0.25">
      <c r="A2905" s="33" t="s">
        <v>181</v>
      </c>
      <c r="B2905" s="33" t="s">
        <v>1399</v>
      </c>
      <c r="C2905" s="33" t="s">
        <v>37</v>
      </c>
      <c r="D2905" s="33"/>
      <c r="E2905" s="34" t="s">
        <v>609</v>
      </c>
      <c r="F2905" s="35">
        <f t="shared" si="1492"/>
        <v>560.9</v>
      </c>
      <c r="G2905" s="35">
        <f t="shared" si="1492"/>
        <v>560.9</v>
      </c>
      <c r="H2905" s="35">
        <f t="shared" si="1492"/>
        <v>372.00400000000002</v>
      </c>
      <c r="I2905" s="63">
        <f t="shared" si="1492"/>
        <v>0</v>
      </c>
      <c r="J2905" s="63">
        <f t="shared" si="1492"/>
        <v>0</v>
      </c>
      <c r="K2905" s="35">
        <f t="shared" si="1492"/>
        <v>0</v>
      </c>
      <c r="L2905" s="35">
        <f t="shared" si="1492"/>
        <v>0</v>
      </c>
      <c r="M2905" s="35">
        <f t="shared" si="1492"/>
        <v>558.74199999999996</v>
      </c>
      <c r="N2905" s="78">
        <f t="shared" si="1489"/>
        <v>99.615261187377428</v>
      </c>
    </row>
    <row r="2906" spans="1:14" ht="31.5" x14ac:dyDescent="0.25">
      <c r="A2906" s="33" t="s">
        <v>181</v>
      </c>
      <c r="B2906" s="33" t="s">
        <v>1399</v>
      </c>
      <c r="C2906" s="33" t="s">
        <v>89</v>
      </c>
      <c r="D2906" s="33"/>
      <c r="E2906" s="34" t="s">
        <v>610</v>
      </c>
      <c r="F2906" s="35">
        <f t="shared" si="1492"/>
        <v>560.9</v>
      </c>
      <c r="G2906" s="35">
        <f t="shared" si="1492"/>
        <v>560.9</v>
      </c>
      <c r="H2906" s="35">
        <f t="shared" si="1492"/>
        <v>372.00400000000002</v>
      </c>
      <c r="I2906" s="63">
        <f t="shared" si="1492"/>
        <v>0</v>
      </c>
      <c r="J2906" s="63">
        <f t="shared" si="1492"/>
        <v>0</v>
      </c>
      <c r="K2906" s="35">
        <f t="shared" si="1492"/>
        <v>0</v>
      </c>
      <c r="L2906" s="35">
        <f t="shared" si="1492"/>
        <v>0</v>
      </c>
      <c r="M2906" s="35">
        <f t="shared" si="1492"/>
        <v>558.74199999999996</v>
      </c>
      <c r="N2906" s="78">
        <f t="shared" si="1489"/>
        <v>99.615261187377428</v>
      </c>
    </row>
    <row r="2907" spans="1:14" ht="31.5" x14ac:dyDescent="0.25">
      <c r="A2907" s="33" t="s">
        <v>181</v>
      </c>
      <c r="B2907" s="33" t="s">
        <v>1399</v>
      </c>
      <c r="C2907" s="33" t="s">
        <v>90</v>
      </c>
      <c r="D2907" s="33"/>
      <c r="E2907" s="34" t="s">
        <v>611</v>
      </c>
      <c r="F2907" s="35">
        <f t="shared" si="1492"/>
        <v>560.9</v>
      </c>
      <c r="G2907" s="35">
        <f t="shared" si="1492"/>
        <v>560.9</v>
      </c>
      <c r="H2907" s="35">
        <f t="shared" si="1492"/>
        <v>372.00400000000002</v>
      </c>
      <c r="I2907" s="63">
        <f t="shared" si="1492"/>
        <v>0</v>
      </c>
      <c r="J2907" s="63">
        <f t="shared" si="1492"/>
        <v>0</v>
      </c>
      <c r="K2907" s="35">
        <f t="shared" si="1492"/>
        <v>0</v>
      </c>
      <c r="L2907" s="35">
        <f t="shared" si="1492"/>
        <v>0</v>
      </c>
      <c r="M2907" s="35">
        <f t="shared" si="1492"/>
        <v>558.74199999999996</v>
      </c>
      <c r="N2907" s="78">
        <f t="shared" si="1489"/>
        <v>99.615261187377428</v>
      </c>
    </row>
    <row r="2908" spans="1:14" ht="47.25" x14ac:dyDescent="0.25">
      <c r="A2908" s="33" t="s">
        <v>181</v>
      </c>
      <c r="B2908" s="33" t="s">
        <v>1399</v>
      </c>
      <c r="C2908" s="33" t="s">
        <v>77</v>
      </c>
      <c r="D2908" s="33"/>
      <c r="E2908" s="34" t="s">
        <v>614</v>
      </c>
      <c r="F2908" s="35">
        <f t="shared" si="1492"/>
        <v>560.9</v>
      </c>
      <c r="G2908" s="35">
        <f t="shared" si="1492"/>
        <v>560.9</v>
      </c>
      <c r="H2908" s="35">
        <f t="shared" si="1492"/>
        <v>372.00400000000002</v>
      </c>
      <c r="I2908" s="63">
        <f t="shared" si="1492"/>
        <v>0</v>
      </c>
      <c r="J2908" s="63">
        <f t="shared" si="1492"/>
        <v>0</v>
      </c>
      <c r="K2908" s="35">
        <f t="shared" si="1492"/>
        <v>0</v>
      </c>
      <c r="L2908" s="35">
        <f t="shared" si="1492"/>
        <v>0</v>
      </c>
      <c r="M2908" s="35">
        <f t="shared" si="1492"/>
        <v>558.74199999999996</v>
      </c>
      <c r="N2908" s="78">
        <f t="shared" si="1489"/>
        <v>99.615261187377428</v>
      </c>
    </row>
    <row r="2909" spans="1:14" ht="31.5" x14ac:dyDescent="0.25">
      <c r="A2909" s="33" t="s">
        <v>181</v>
      </c>
      <c r="B2909" s="33" t="s">
        <v>1399</v>
      </c>
      <c r="C2909" s="33" t="s">
        <v>77</v>
      </c>
      <c r="D2909" s="33" t="s">
        <v>1111</v>
      </c>
      <c r="E2909" s="34" t="s">
        <v>542</v>
      </c>
      <c r="F2909" s="35">
        <f t="shared" si="1492"/>
        <v>560.9</v>
      </c>
      <c r="G2909" s="35">
        <f t="shared" si="1492"/>
        <v>560.9</v>
      </c>
      <c r="H2909" s="35">
        <f t="shared" si="1492"/>
        <v>372.00400000000002</v>
      </c>
      <c r="I2909" s="63">
        <f t="shared" si="1492"/>
        <v>0</v>
      </c>
      <c r="J2909" s="63">
        <f t="shared" si="1492"/>
        <v>0</v>
      </c>
      <c r="K2909" s="35">
        <f t="shared" si="1492"/>
        <v>0</v>
      </c>
      <c r="L2909" s="35">
        <f t="shared" si="1492"/>
        <v>0</v>
      </c>
      <c r="M2909" s="35">
        <f t="shared" si="1492"/>
        <v>558.74199999999996</v>
      </c>
      <c r="N2909" s="78">
        <f t="shared" si="1489"/>
        <v>99.615261187377428</v>
      </c>
    </row>
    <row r="2910" spans="1:14" ht="31.5" x14ac:dyDescent="0.25">
      <c r="A2910" s="33" t="s">
        <v>181</v>
      </c>
      <c r="B2910" s="33" t="s">
        <v>1399</v>
      </c>
      <c r="C2910" s="33" t="s">
        <v>77</v>
      </c>
      <c r="D2910" s="33" t="s">
        <v>1112</v>
      </c>
      <c r="E2910" s="34" t="s">
        <v>543</v>
      </c>
      <c r="F2910" s="35">
        <v>560.9</v>
      </c>
      <c r="G2910" s="35">
        <v>560.9</v>
      </c>
      <c r="H2910" s="35">
        <v>372.00400000000002</v>
      </c>
      <c r="I2910" s="63">
        <v>0</v>
      </c>
      <c r="J2910" s="63">
        <v>0</v>
      </c>
      <c r="K2910" s="35">
        <v>0</v>
      </c>
      <c r="L2910" s="35">
        <v>0</v>
      </c>
      <c r="M2910" s="35">
        <v>558.74199999999996</v>
      </c>
      <c r="N2910" s="78">
        <f t="shared" si="1489"/>
        <v>99.615261187377428</v>
      </c>
    </row>
    <row r="2911" spans="1:14" ht="31.5" x14ac:dyDescent="0.25">
      <c r="A2911" s="33" t="s">
        <v>181</v>
      </c>
      <c r="B2911" s="33" t="s">
        <v>1399</v>
      </c>
      <c r="C2911" s="33" t="s">
        <v>1122</v>
      </c>
      <c r="D2911" s="33"/>
      <c r="E2911" s="34" t="s">
        <v>1885</v>
      </c>
      <c r="F2911" s="35">
        <f t="shared" ref="F2911:M2913" si="1494">F2912</f>
        <v>186.79300000000001</v>
      </c>
      <c r="G2911" s="35">
        <f t="shared" si="1494"/>
        <v>2009.1573100000001</v>
      </c>
      <c r="H2911" s="35">
        <f t="shared" si="1494"/>
        <v>959.15731000000005</v>
      </c>
      <c r="I2911" s="63">
        <f t="shared" si="1494"/>
        <v>0</v>
      </c>
      <c r="J2911" s="63">
        <f t="shared" si="1494"/>
        <v>0</v>
      </c>
      <c r="K2911" s="35">
        <f t="shared" si="1494"/>
        <v>0</v>
      </c>
      <c r="L2911" s="35">
        <f t="shared" si="1494"/>
        <v>0</v>
      </c>
      <c r="M2911" s="35">
        <f t="shared" si="1494"/>
        <v>1895.0483200000001</v>
      </c>
      <c r="N2911" s="78">
        <f t="shared" si="1489"/>
        <v>94.32055472052609</v>
      </c>
    </row>
    <row r="2912" spans="1:14" ht="47.25" x14ac:dyDescent="0.25">
      <c r="A2912" s="33" t="s">
        <v>181</v>
      </c>
      <c r="B2912" s="33" t="s">
        <v>1399</v>
      </c>
      <c r="C2912" s="33" t="s">
        <v>405</v>
      </c>
      <c r="D2912" s="33"/>
      <c r="E2912" s="34" t="s">
        <v>1174</v>
      </c>
      <c r="F2912" s="35">
        <f t="shared" ref="F2912:M2913" si="1495">F2913</f>
        <v>186.79300000000001</v>
      </c>
      <c r="G2912" s="35">
        <f t="shared" si="1494"/>
        <v>2009.1573100000001</v>
      </c>
      <c r="H2912" s="35">
        <f t="shared" si="1495"/>
        <v>959.15731000000005</v>
      </c>
      <c r="I2912" s="63">
        <f t="shared" si="1495"/>
        <v>0</v>
      </c>
      <c r="J2912" s="63">
        <f t="shared" si="1495"/>
        <v>0</v>
      </c>
      <c r="K2912" s="35">
        <f t="shared" si="1495"/>
        <v>0</v>
      </c>
      <c r="L2912" s="35">
        <f t="shared" si="1495"/>
        <v>0</v>
      </c>
      <c r="M2912" s="35">
        <f t="shared" si="1495"/>
        <v>1895.0483200000001</v>
      </c>
      <c r="N2912" s="78">
        <f t="shared" si="1489"/>
        <v>94.32055472052609</v>
      </c>
    </row>
    <row r="2913" spans="1:14" ht="31.5" x14ac:dyDescent="0.25">
      <c r="A2913" s="33" t="s">
        <v>181</v>
      </c>
      <c r="B2913" s="33" t="s">
        <v>1399</v>
      </c>
      <c r="C2913" s="33" t="s">
        <v>405</v>
      </c>
      <c r="D2913" s="33" t="s">
        <v>1111</v>
      </c>
      <c r="E2913" s="34" t="s">
        <v>542</v>
      </c>
      <c r="F2913" s="35">
        <f t="shared" si="1495"/>
        <v>186.79300000000001</v>
      </c>
      <c r="G2913" s="35">
        <f t="shared" si="1494"/>
        <v>2009.1573100000001</v>
      </c>
      <c r="H2913" s="35">
        <f t="shared" si="1495"/>
        <v>959.15731000000005</v>
      </c>
      <c r="I2913" s="63">
        <f t="shared" si="1495"/>
        <v>0</v>
      </c>
      <c r="J2913" s="63">
        <f t="shared" si="1495"/>
        <v>0</v>
      </c>
      <c r="K2913" s="35">
        <f t="shared" si="1495"/>
        <v>0</v>
      </c>
      <c r="L2913" s="35">
        <f t="shared" si="1495"/>
        <v>0</v>
      </c>
      <c r="M2913" s="35">
        <f t="shared" si="1495"/>
        <v>1895.0483200000001</v>
      </c>
      <c r="N2913" s="78">
        <f t="shared" si="1489"/>
        <v>94.32055472052609</v>
      </c>
    </row>
    <row r="2914" spans="1:14" ht="31.5" x14ac:dyDescent="0.25">
      <c r="A2914" s="33" t="s">
        <v>181</v>
      </c>
      <c r="B2914" s="33" t="s">
        <v>1399</v>
      </c>
      <c r="C2914" s="33" t="s">
        <v>405</v>
      </c>
      <c r="D2914" s="33" t="s">
        <v>1112</v>
      </c>
      <c r="E2914" s="34" t="s">
        <v>543</v>
      </c>
      <c r="F2914" s="35">
        <v>186.79300000000001</v>
      </c>
      <c r="G2914" s="35">
        <v>2009.1573100000001</v>
      </c>
      <c r="H2914" s="35">
        <v>959.15731000000005</v>
      </c>
      <c r="I2914" s="63">
        <v>0</v>
      </c>
      <c r="J2914" s="63">
        <v>0</v>
      </c>
      <c r="K2914" s="35">
        <v>0</v>
      </c>
      <c r="L2914" s="35">
        <v>0</v>
      </c>
      <c r="M2914" s="35">
        <v>1895.0483200000001</v>
      </c>
      <c r="N2914" s="78">
        <f t="shared" si="1489"/>
        <v>94.32055472052609</v>
      </c>
    </row>
    <row r="2915" spans="1:14" x14ac:dyDescent="0.25">
      <c r="A2915" s="25" t="s">
        <v>181</v>
      </c>
      <c r="B2915" s="25" t="s">
        <v>23</v>
      </c>
      <c r="C2915" s="33"/>
      <c r="D2915" s="33"/>
      <c r="E2915" s="26" t="s">
        <v>505</v>
      </c>
      <c r="F2915" s="35">
        <f t="shared" ref="F2915:G2920" si="1496">F2916</f>
        <v>0</v>
      </c>
      <c r="G2915" s="27">
        <f t="shared" si="1496"/>
        <v>375.28</v>
      </c>
      <c r="H2915" s="27">
        <f t="shared" ref="H2915:M2920" si="1497">H2916</f>
        <v>0</v>
      </c>
      <c r="I2915" s="61">
        <f t="shared" si="1497"/>
        <v>0</v>
      </c>
      <c r="J2915" s="61">
        <f t="shared" si="1497"/>
        <v>0</v>
      </c>
      <c r="K2915" s="27">
        <f t="shared" si="1497"/>
        <v>0</v>
      </c>
      <c r="L2915" s="27">
        <f t="shared" si="1497"/>
        <v>0</v>
      </c>
      <c r="M2915" s="27">
        <f t="shared" si="1497"/>
        <v>276.03174000000001</v>
      </c>
      <c r="N2915" s="78">
        <f t="shared" si="1489"/>
        <v>73.553544020464727</v>
      </c>
    </row>
    <row r="2916" spans="1:14" x14ac:dyDescent="0.25">
      <c r="A2916" s="29" t="s">
        <v>181</v>
      </c>
      <c r="B2916" s="29" t="s">
        <v>1395</v>
      </c>
      <c r="C2916" s="33"/>
      <c r="D2916" s="33"/>
      <c r="E2916" s="30" t="s">
        <v>533</v>
      </c>
      <c r="F2916" s="35">
        <f t="shared" si="1496"/>
        <v>0</v>
      </c>
      <c r="G2916" s="31">
        <f t="shared" si="1496"/>
        <v>375.28</v>
      </c>
      <c r="H2916" s="31">
        <f t="shared" si="1497"/>
        <v>0</v>
      </c>
      <c r="I2916" s="62">
        <f t="shared" si="1497"/>
        <v>0</v>
      </c>
      <c r="J2916" s="62">
        <f t="shared" si="1497"/>
        <v>0</v>
      </c>
      <c r="K2916" s="31">
        <f t="shared" si="1497"/>
        <v>0</v>
      </c>
      <c r="L2916" s="31">
        <f t="shared" si="1497"/>
        <v>0</v>
      </c>
      <c r="M2916" s="31">
        <f t="shared" si="1497"/>
        <v>276.03174000000001</v>
      </c>
      <c r="N2916" s="79">
        <f t="shared" si="1489"/>
        <v>73.553544020464727</v>
      </c>
    </row>
    <row r="2917" spans="1:14" ht="31.5" x14ac:dyDescent="0.25">
      <c r="A2917" s="33" t="s">
        <v>181</v>
      </c>
      <c r="B2917" s="33" t="s">
        <v>1395</v>
      </c>
      <c r="C2917" s="33" t="s">
        <v>1122</v>
      </c>
      <c r="D2917" s="33"/>
      <c r="E2917" s="34" t="s">
        <v>1885</v>
      </c>
      <c r="F2917" s="35">
        <f t="shared" si="1496"/>
        <v>0</v>
      </c>
      <c r="G2917" s="35">
        <f t="shared" si="1496"/>
        <v>375.28</v>
      </c>
      <c r="H2917" s="35">
        <f t="shared" si="1497"/>
        <v>0</v>
      </c>
      <c r="I2917" s="63">
        <f t="shared" si="1497"/>
        <v>0</v>
      </c>
      <c r="J2917" s="63">
        <f t="shared" si="1497"/>
        <v>0</v>
      </c>
      <c r="K2917" s="35">
        <f t="shared" si="1497"/>
        <v>0</v>
      </c>
      <c r="L2917" s="35">
        <f t="shared" si="1497"/>
        <v>0</v>
      </c>
      <c r="M2917" s="35">
        <f t="shared" si="1497"/>
        <v>276.03174000000001</v>
      </c>
      <c r="N2917" s="78">
        <f t="shared" si="1489"/>
        <v>73.553544020464727</v>
      </c>
    </row>
    <row r="2918" spans="1:14" ht="47.25" x14ac:dyDescent="0.25">
      <c r="A2918" s="33" t="s">
        <v>181</v>
      </c>
      <c r="B2918" s="33" t="s">
        <v>1395</v>
      </c>
      <c r="C2918" s="33" t="s">
        <v>27</v>
      </c>
      <c r="D2918" s="33"/>
      <c r="E2918" s="34" t="s">
        <v>1510</v>
      </c>
      <c r="F2918" s="35">
        <f t="shared" si="1496"/>
        <v>0</v>
      </c>
      <c r="G2918" s="35">
        <f t="shared" si="1496"/>
        <v>375.28</v>
      </c>
      <c r="H2918" s="35">
        <f t="shared" si="1497"/>
        <v>0</v>
      </c>
      <c r="I2918" s="63">
        <f t="shared" si="1497"/>
        <v>0</v>
      </c>
      <c r="J2918" s="63">
        <f t="shared" si="1497"/>
        <v>0</v>
      </c>
      <c r="K2918" s="35">
        <f t="shared" si="1497"/>
        <v>0</v>
      </c>
      <c r="L2918" s="35">
        <f t="shared" si="1497"/>
        <v>0</v>
      </c>
      <c r="M2918" s="35">
        <f t="shared" si="1497"/>
        <v>276.03174000000001</v>
      </c>
      <c r="N2918" s="78">
        <f t="shared" si="1489"/>
        <v>73.553544020464727</v>
      </c>
    </row>
    <row r="2919" spans="1:14" ht="47.25" x14ac:dyDescent="0.25">
      <c r="A2919" s="33" t="s">
        <v>181</v>
      </c>
      <c r="B2919" s="33" t="s">
        <v>1395</v>
      </c>
      <c r="C2919" s="33" t="s">
        <v>24</v>
      </c>
      <c r="D2919" s="33"/>
      <c r="E2919" s="34" t="s">
        <v>589</v>
      </c>
      <c r="F2919" s="35">
        <f t="shared" si="1496"/>
        <v>0</v>
      </c>
      <c r="G2919" s="35">
        <f t="shared" si="1496"/>
        <v>375.28</v>
      </c>
      <c r="H2919" s="35">
        <f t="shared" si="1497"/>
        <v>0</v>
      </c>
      <c r="I2919" s="63">
        <f t="shared" si="1497"/>
        <v>0</v>
      </c>
      <c r="J2919" s="63">
        <f t="shared" si="1497"/>
        <v>0</v>
      </c>
      <c r="K2919" s="35">
        <f t="shared" si="1497"/>
        <v>0</v>
      </c>
      <c r="L2919" s="35">
        <f t="shared" si="1497"/>
        <v>0</v>
      </c>
      <c r="M2919" s="35">
        <f t="shared" si="1497"/>
        <v>276.03174000000001</v>
      </c>
      <c r="N2919" s="78">
        <f t="shared" si="1489"/>
        <v>73.553544020464727</v>
      </c>
    </row>
    <row r="2920" spans="1:14" ht="31.5" x14ac:dyDescent="0.25">
      <c r="A2920" s="33" t="s">
        <v>181</v>
      </c>
      <c r="B2920" s="33" t="s">
        <v>1395</v>
      </c>
      <c r="C2920" s="33" t="s">
        <v>24</v>
      </c>
      <c r="D2920" s="33" t="s">
        <v>1111</v>
      </c>
      <c r="E2920" s="34" t="s">
        <v>542</v>
      </c>
      <c r="F2920" s="35">
        <f t="shared" si="1496"/>
        <v>0</v>
      </c>
      <c r="G2920" s="35">
        <f t="shared" si="1496"/>
        <v>375.28</v>
      </c>
      <c r="H2920" s="35">
        <f t="shared" si="1497"/>
        <v>0</v>
      </c>
      <c r="I2920" s="63">
        <f t="shared" si="1497"/>
        <v>0</v>
      </c>
      <c r="J2920" s="63">
        <f t="shared" si="1497"/>
        <v>0</v>
      </c>
      <c r="K2920" s="35">
        <f t="shared" si="1497"/>
        <v>0</v>
      </c>
      <c r="L2920" s="35">
        <f t="shared" si="1497"/>
        <v>0</v>
      </c>
      <c r="M2920" s="35">
        <f t="shared" si="1497"/>
        <v>276.03174000000001</v>
      </c>
      <c r="N2920" s="78">
        <f t="shared" si="1489"/>
        <v>73.553544020464727</v>
      </c>
    </row>
    <row r="2921" spans="1:14" ht="31.5" x14ac:dyDescent="0.25">
      <c r="A2921" s="33" t="s">
        <v>181</v>
      </c>
      <c r="B2921" s="33" t="s">
        <v>1395</v>
      </c>
      <c r="C2921" s="33" t="s">
        <v>24</v>
      </c>
      <c r="D2921" s="33" t="s">
        <v>1112</v>
      </c>
      <c r="E2921" s="34" t="s">
        <v>543</v>
      </c>
      <c r="F2921" s="35">
        <v>0</v>
      </c>
      <c r="G2921" s="35">
        <v>375.28</v>
      </c>
      <c r="H2921" s="35">
        <v>0</v>
      </c>
      <c r="I2921" s="63">
        <v>0</v>
      </c>
      <c r="J2921" s="63">
        <v>0</v>
      </c>
      <c r="K2921" s="35">
        <v>0</v>
      </c>
      <c r="L2921" s="35">
        <v>0</v>
      </c>
      <c r="M2921" s="35">
        <v>276.03174000000001</v>
      </c>
      <c r="N2921" s="78">
        <f t="shared" si="1489"/>
        <v>73.553544020464727</v>
      </c>
    </row>
    <row r="2922" spans="1:14" s="22" customFormat="1" ht="18" customHeight="1" x14ac:dyDescent="0.25">
      <c r="A2922" s="25" t="s">
        <v>181</v>
      </c>
      <c r="B2922" s="25" t="s">
        <v>1138</v>
      </c>
      <c r="C2922" s="25"/>
      <c r="D2922" s="25"/>
      <c r="E2922" s="26" t="s">
        <v>1311</v>
      </c>
      <c r="F2922" s="27">
        <f t="shared" ref="F2922:M2928" si="1498">F2923</f>
        <v>1544.1</v>
      </c>
      <c r="G2922" s="27">
        <f t="shared" si="1498"/>
        <v>1564.1</v>
      </c>
      <c r="H2922" s="27">
        <f t="shared" si="1498"/>
        <v>1241.0999999999999</v>
      </c>
      <c r="I2922" s="61">
        <f t="shared" si="1498"/>
        <v>0</v>
      </c>
      <c r="J2922" s="61">
        <f t="shared" si="1498"/>
        <v>0</v>
      </c>
      <c r="K2922" s="27">
        <f t="shared" si="1498"/>
        <v>0</v>
      </c>
      <c r="L2922" s="27">
        <f t="shared" si="1498"/>
        <v>0</v>
      </c>
      <c r="M2922" s="27">
        <f t="shared" si="1498"/>
        <v>1554.1949999999999</v>
      </c>
      <c r="N2922" s="78">
        <f t="shared" si="1489"/>
        <v>99.366728470046667</v>
      </c>
    </row>
    <row r="2923" spans="1:14" s="32" customFormat="1" x14ac:dyDescent="0.25">
      <c r="A2923" s="29" t="s">
        <v>181</v>
      </c>
      <c r="B2923" s="29" t="s">
        <v>1386</v>
      </c>
      <c r="C2923" s="29"/>
      <c r="D2923" s="29"/>
      <c r="E2923" s="30" t="s">
        <v>910</v>
      </c>
      <c r="F2923" s="31">
        <f>F2924+F2930</f>
        <v>1544.1</v>
      </c>
      <c r="G2923" s="31">
        <f>G2924+G2930</f>
        <v>1564.1</v>
      </c>
      <c r="H2923" s="31">
        <f t="shared" ref="H2923:M2923" si="1499">H2924+H2930</f>
        <v>1241.0999999999999</v>
      </c>
      <c r="I2923" s="62">
        <f t="shared" si="1499"/>
        <v>0</v>
      </c>
      <c r="J2923" s="62">
        <f t="shared" si="1499"/>
        <v>0</v>
      </c>
      <c r="K2923" s="31">
        <f t="shared" si="1499"/>
        <v>0</v>
      </c>
      <c r="L2923" s="31">
        <f t="shared" si="1499"/>
        <v>0</v>
      </c>
      <c r="M2923" s="31">
        <f t="shared" si="1499"/>
        <v>1554.1949999999999</v>
      </c>
      <c r="N2923" s="79">
        <f t="shared" si="1489"/>
        <v>99.366728470046667</v>
      </c>
    </row>
    <row r="2924" spans="1:14" ht="31.5" x14ac:dyDescent="0.25">
      <c r="A2924" s="33" t="s">
        <v>181</v>
      </c>
      <c r="B2924" s="33" t="s">
        <v>1386</v>
      </c>
      <c r="C2924" s="33" t="s">
        <v>790</v>
      </c>
      <c r="D2924" s="33"/>
      <c r="E2924" s="34" t="s">
        <v>1227</v>
      </c>
      <c r="F2924" s="35">
        <f t="shared" si="1498"/>
        <v>1544.1</v>
      </c>
      <c r="G2924" s="35">
        <f t="shared" si="1498"/>
        <v>1544.1</v>
      </c>
      <c r="H2924" s="35">
        <f t="shared" si="1498"/>
        <v>1221.0999999999999</v>
      </c>
      <c r="I2924" s="63">
        <f t="shared" si="1498"/>
        <v>0</v>
      </c>
      <c r="J2924" s="63">
        <f t="shared" si="1498"/>
        <v>0</v>
      </c>
      <c r="K2924" s="35">
        <f t="shared" si="1498"/>
        <v>0</v>
      </c>
      <c r="L2924" s="35">
        <f t="shared" si="1498"/>
        <v>0</v>
      </c>
      <c r="M2924" s="35">
        <f t="shared" si="1498"/>
        <v>1534.1949999999999</v>
      </c>
      <c r="N2924" s="78">
        <f t="shared" si="1489"/>
        <v>99.358526002201927</v>
      </c>
    </row>
    <row r="2925" spans="1:14" ht="31.5" x14ac:dyDescent="0.25">
      <c r="A2925" s="33" t="s">
        <v>181</v>
      </c>
      <c r="B2925" s="33" t="s">
        <v>1386</v>
      </c>
      <c r="C2925" s="33" t="s">
        <v>794</v>
      </c>
      <c r="D2925" s="33"/>
      <c r="E2925" s="34" t="s">
        <v>929</v>
      </c>
      <c r="F2925" s="35">
        <f t="shared" si="1498"/>
        <v>1544.1</v>
      </c>
      <c r="G2925" s="35">
        <f t="shared" si="1498"/>
        <v>1544.1</v>
      </c>
      <c r="H2925" s="35">
        <f t="shared" si="1498"/>
        <v>1221.0999999999999</v>
      </c>
      <c r="I2925" s="63">
        <f t="shared" si="1498"/>
        <v>0</v>
      </c>
      <c r="J2925" s="63">
        <f t="shared" si="1498"/>
        <v>0</v>
      </c>
      <c r="K2925" s="35">
        <f t="shared" si="1498"/>
        <v>0</v>
      </c>
      <c r="L2925" s="35">
        <f t="shared" si="1498"/>
        <v>0</v>
      </c>
      <c r="M2925" s="35">
        <f t="shared" si="1498"/>
        <v>1534.1949999999999</v>
      </c>
      <c r="N2925" s="78">
        <f t="shared" si="1489"/>
        <v>99.358526002201927</v>
      </c>
    </row>
    <row r="2926" spans="1:14" ht="63" x14ac:dyDescent="0.25">
      <c r="A2926" s="33" t="s">
        <v>181</v>
      </c>
      <c r="B2926" s="33" t="s">
        <v>1386</v>
      </c>
      <c r="C2926" s="33" t="s">
        <v>795</v>
      </c>
      <c r="D2926" s="33"/>
      <c r="E2926" s="34" t="s">
        <v>930</v>
      </c>
      <c r="F2926" s="35">
        <f t="shared" si="1498"/>
        <v>1544.1</v>
      </c>
      <c r="G2926" s="35">
        <f t="shared" si="1498"/>
        <v>1544.1</v>
      </c>
      <c r="H2926" s="35">
        <f t="shared" si="1498"/>
        <v>1221.0999999999999</v>
      </c>
      <c r="I2926" s="63">
        <f t="shared" si="1498"/>
        <v>0</v>
      </c>
      <c r="J2926" s="63">
        <f t="shared" si="1498"/>
        <v>0</v>
      </c>
      <c r="K2926" s="35">
        <f t="shared" si="1498"/>
        <v>0</v>
      </c>
      <c r="L2926" s="35">
        <f t="shared" si="1498"/>
        <v>0</v>
      </c>
      <c r="M2926" s="35">
        <f t="shared" si="1498"/>
        <v>1534.1949999999999</v>
      </c>
      <c r="N2926" s="78">
        <f t="shared" si="1489"/>
        <v>99.358526002201927</v>
      </c>
    </row>
    <row r="2927" spans="1:14" ht="31.5" x14ac:dyDescent="0.25">
      <c r="A2927" s="33" t="s">
        <v>181</v>
      </c>
      <c r="B2927" s="33" t="s">
        <v>1386</v>
      </c>
      <c r="C2927" s="33" t="s">
        <v>793</v>
      </c>
      <c r="D2927" s="33"/>
      <c r="E2927" s="34" t="s">
        <v>931</v>
      </c>
      <c r="F2927" s="35">
        <f t="shared" si="1498"/>
        <v>1544.1</v>
      </c>
      <c r="G2927" s="35">
        <f t="shared" si="1498"/>
        <v>1544.1</v>
      </c>
      <c r="H2927" s="35">
        <f t="shared" si="1498"/>
        <v>1221.0999999999999</v>
      </c>
      <c r="I2927" s="63">
        <f t="shared" si="1498"/>
        <v>0</v>
      </c>
      <c r="J2927" s="63">
        <f t="shared" si="1498"/>
        <v>0</v>
      </c>
      <c r="K2927" s="35">
        <f t="shared" si="1498"/>
        <v>0</v>
      </c>
      <c r="L2927" s="35">
        <f t="shared" si="1498"/>
        <v>0</v>
      </c>
      <c r="M2927" s="35">
        <f t="shared" si="1498"/>
        <v>1534.1949999999999</v>
      </c>
      <c r="N2927" s="78">
        <f t="shared" si="1489"/>
        <v>99.358526002201927</v>
      </c>
    </row>
    <row r="2928" spans="1:14" ht="31.5" x14ac:dyDescent="0.25">
      <c r="A2928" s="33" t="s">
        <v>181</v>
      </c>
      <c r="B2928" s="33" t="s">
        <v>1386</v>
      </c>
      <c r="C2928" s="33" t="s">
        <v>793</v>
      </c>
      <c r="D2928" s="33" t="s">
        <v>1111</v>
      </c>
      <c r="E2928" s="34" t="s">
        <v>542</v>
      </c>
      <c r="F2928" s="35">
        <f t="shared" si="1498"/>
        <v>1544.1</v>
      </c>
      <c r="G2928" s="35">
        <f t="shared" si="1498"/>
        <v>1544.1</v>
      </c>
      <c r="H2928" s="35">
        <f t="shared" si="1498"/>
        <v>1221.0999999999999</v>
      </c>
      <c r="I2928" s="63">
        <f t="shared" si="1498"/>
        <v>0</v>
      </c>
      <c r="J2928" s="63">
        <f t="shared" si="1498"/>
        <v>0</v>
      </c>
      <c r="K2928" s="35">
        <f t="shared" si="1498"/>
        <v>0</v>
      </c>
      <c r="L2928" s="35">
        <f t="shared" si="1498"/>
        <v>0</v>
      </c>
      <c r="M2928" s="35">
        <f t="shared" si="1498"/>
        <v>1534.1949999999999</v>
      </c>
      <c r="N2928" s="78">
        <f t="shared" si="1489"/>
        <v>99.358526002201927</v>
      </c>
    </row>
    <row r="2929" spans="1:14" ht="31.5" x14ac:dyDescent="0.25">
      <c r="A2929" s="33" t="s">
        <v>181</v>
      </c>
      <c r="B2929" s="33" t="s">
        <v>1386</v>
      </c>
      <c r="C2929" s="33" t="s">
        <v>793</v>
      </c>
      <c r="D2929" s="33" t="s">
        <v>1112</v>
      </c>
      <c r="E2929" s="34" t="s">
        <v>543</v>
      </c>
      <c r="F2929" s="35">
        <v>1544.1</v>
      </c>
      <c r="G2929" s="35">
        <v>1544.1</v>
      </c>
      <c r="H2929" s="35">
        <v>1221.0999999999999</v>
      </c>
      <c r="I2929" s="63">
        <v>0</v>
      </c>
      <c r="J2929" s="63">
        <v>0</v>
      </c>
      <c r="K2929" s="35">
        <v>0</v>
      </c>
      <c r="L2929" s="35">
        <v>0</v>
      </c>
      <c r="M2929" s="35">
        <v>1534.1949999999999</v>
      </c>
      <c r="N2929" s="78">
        <f t="shared" si="1489"/>
        <v>99.358526002201927</v>
      </c>
    </row>
    <row r="2930" spans="1:14" ht="31.5" x14ac:dyDescent="0.25">
      <c r="A2930" s="33" t="s">
        <v>181</v>
      </c>
      <c r="B2930" s="33" t="s">
        <v>1386</v>
      </c>
      <c r="C2930" s="33" t="s">
        <v>1122</v>
      </c>
      <c r="D2930" s="33"/>
      <c r="E2930" s="34" t="s">
        <v>1885</v>
      </c>
      <c r="F2930" s="35">
        <f>F2931</f>
        <v>0</v>
      </c>
      <c r="G2930" s="35">
        <f t="shared" ref="G2930:G2932" si="1500">G2931</f>
        <v>20</v>
      </c>
      <c r="H2930" s="35">
        <f t="shared" ref="H2930:M2932" si="1501">H2931</f>
        <v>20</v>
      </c>
      <c r="I2930" s="63">
        <f t="shared" si="1501"/>
        <v>0</v>
      </c>
      <c r="J2930" s="63">
        <f t="shared" si="1501"/>
        <v>0</v>
      </c>
      <c r="K2930" s="35">
        <f t="shared" si="1501"/>
        <v>0</v>
      </c>
      <c r="L2930" s="35">
        <f t="shared" si="1501"/>
        <v>0</v>
      </c>
      <c r="M2930" s="35">
        <f t="shared" si="1501"/>
        <v>20</v>
      </c>
      <c r="N2930" s="78">
        <f t="shared" si="1489"/>
        <v>100</v>
      </c>
    </row>
    <row r="2931" spans="1:14" ht="47.25" x14ac:dyDescent="0.25">
      <c r="A2931" s="33" t="s">
        <v>181</v>
      </c>
      <c r="B2931" s="33" t="s">
        <v>1386</v>
      </c>
      <c r="C2931" s="33" t="s">
        <v>405</v>
      </c>
      <c r="D2931" s="33"/>
      <c r="E2931" s="34" t="s">
        <v>1174</v>
      </c>
      <c r="F2931" s="35">
        <f>F2932</f>
        <v>0</v>
      </c>
      <c r="G2931" s="35">
        <f t="shared" si="1500"/>
        <v>20</v>
      </c>
      <c r="H2931" s="35">
        <f t="shared" si="1501"/>
        <v>20</v>
      </c>
      <c r="I2931" s="63">
        <f t="shared" si="1501"/>
        <v>0</v>
      </c>
      <c r="J2931" s="63">
        <f t="shared" si="1501"/>
        <v>0</v>
      </c>
      <c r="K2931" s="35">
        <f t="shared" si="1501"/>
        <v>0</v>
      </c>
      <c r="L2931" s="35">
        <f t="shared" si="1501"/>
        <v>0</v>
      </c>
      <c r="M2931" s="35">
        <f t="shared" si="1501"/>
        <v>20</v>
      </c>
      <c r="N2931" s="78">
        <f t="shared" si="1489"/>
        <v>100</v>
      </c>
    </row>
    <row r="2932" spans="1:14" ht="31.5" x14ac:dyDescent="0.25">
      <c r="A2932" s="33" t="s">
        <v>181</v>
      </c>
      <c r="B2932" s="33" t="s">
        <v>1386</v>
      </c>
      <c r="C2932" s="33" t="s">
        <v>405</v>
      </c>
      <c r="D2932" s="33" t="s">
        <v>1111</v>
      </c>
      <c r="E2932" s="34" t="s">
        <v>542</v>
      </c>
      <c r="F2932" s="35">
        <f>F2933</f>
        <v>0</v>
      </c>
      <c r="G2932" s="35">
        <f t="shared" si="1500"/>
        <v>20</v>
      </c>
      <c r="H2932" s="35">
        <f t="shared" si="1501"/>
        <v>20</v>
      </c>
      <c r="I2932" s="63">
        <f t="shared" si="1501"/>
        <v>0</v>
      </c>
      <c r="J2932" s="63">
        <f t="shared" si="1501"/>
        <v>0</v>
      </c>
      <c r="K2932" s="35">
        <f t="shared" si="1501"/>
        <v>0</v>
      </c>
      <c r="L2932" s="35">
        <f t="shared" si="1501"/>
        <v>0</v>
      </c>
      <c r="M2932" s="35">
        <f t="shared" si="1501"/>
        <v>20</v>
      </c>
      <c r="N2932" s="78">
        <f t="shared" si="1489"/>
        <v>100</v>
      </c>
    </row>
    <row r="2933" spans="1:14" ht="31.5" x14ac:dyDescent="0.25">
      <c r="A2933" s="33" t="s">
        <v>181</v>
      </c>
      <c r="B2933" s="33" t="s">
        <v>1386</v>
      </c>
      <c r="C2933" s="33" t="s">
        <v>405</v>
      </c>
      <c r="D2933" s="33" t="s">
        <v>1112</v>
      </c>
      <c r="E2933" s="34" t="s">
        <v>543</v>
      </c>
      <c r="F2933" s="35">
        <v>0</v>
      </c>
      <c r="G2933" s="35">
        <v>20</v>
      </c>
      <c r="H2933" s="35">
        <v>20</v>
      </c>
      <c r="I2933" s="63">
        <v>0</v>
      </c>
      <c r="J2933" s="63">
        <v>0</v>
      </c>
      <c r="K2933" s="35">
        <v>0</v>
      </c>
      <c r="L2933" s="35">
        <v>0</v>
      </c>
      <c r="M2933" s="35">
        <v>20</v>
      </c>
      <c r="N2933" s="78">
        <f t="shared" si="1489"/>
        <v>100</v>
      </c>
    </row>
    <row r="2934" spans="1:14" s="22" customFormat="1" ht="18.75" customHeight="1" x14ac:dyDescent="0.25">
      <c r="A2934" s="25" t="s">
        <v>182</v>
      </c>
      <c r="B2934" s="25" t="s">
        <v>1387</v>
      </c>
      <c r="C2934" s="25"/>
      <c r="D2934" s="25"/>
      <c r="E2934" s="26" t="s">
        <v>482</v>
      </c>
      <c r="F2934" s="27">
        <f>F2935+F3005+F3037+F3120+F3185+F3197+F3211+F3223</f>
        <v>388106.66999999993</v>
      </c>
      <c r="G2934" s="27">
        <f t="shared" ref="G2934" si="1502">G2935+G3005+G3037+G3120+G3185+G3197+G3211+G3223</f>
        <v>417944.35611999995</v>
      </c>
      <c r="H2934" s="27">
        <f t="shared" ref="H2934:M2934" si="1503">H2935+H3005+H3037+H3120+H3185+H3197+H3211+H3223</f>
        <v>268453.77395000006</v>
      </c>
      <c r="I2934" s="61">
        <f t="shared" si="1503"/>
        <v>112121.67130999998</v>
      </c>
      <c r="J2934" s="61">
        <f t="shared" si="1503"/>
        <v>55399.310769999989</v>
      </c>
      <c r="K2934" s="27">
        <f t="shared" si="1503"/>
        <v>0</v>
      </c>
      <c r="L2934" s="27">
        <f t="shared" si="1503"/>
        <v>0</v>
      </c>
      <c r="M2934" s="27">
        <f t="shared" si="1503"/>
        <v>416395.7960899999</v>
      </c>
      <c r="N2934" s="79">
        <f t="shared" si="1489"/>
        <v>99.629481770162869</v>
      </c>
    </row>
    <row r="2935" spans="1:14" s="22" customFormat="1" ht="18" customHeight="1" x14ac:dyDescent="0.25">
      <c r="A2935" s="25" t="s">
        <v>182</v>
      </c>
      <c r="B2935" s="25" t="s">
        <v>1105</v>
      </c>
      <c r="C2935" s="25"/>
      <c r="D2935" s="25"/>
      <c r="E2935" s="26" t="s">
        <v>498</v>
      </c>
      <c r="F2935" s="27">
        <f>F2936+F2963</f>
        <v>48188.590999999993</v>
      </c>
      <c r="G2935" s="27">
        <f>G2936+G2963</f>
        <v>49495.591</v>
      </c>
      <c r="H2935" s="27">
        <f t="shared" ref="H2935:M2935" si="1504">H2936+H2963</f>
        <v>33907.011249999996</v>
      </c>
      <c r="I2935" s="61">
        <f t="shared" si="1504"/>
        <v>4705.3</v>
      </c>
      <c r="J2935" s="61">
        <f t="shared" si="1504"/>
        <v>3192.7</v>
      </c>
      <c r="K2935" s="27">
        <f t="shared" si="1504"/>
        <v>0</v>
      </c>
      <c r="L2935" s="27">
        <f t="shared" si="1504"/>
        <v>0</v>
      </c>
      <c r="M2935" s="27">
        <f t="shared" si="1504"/>
        <v>49403.071390000005</v>
      </c>
      <c r="N2935" s="78">
        <f t="shared" si="1489"/>
        <v>99.813075047432008</v>
      </c>
    </row>
    <row r="2936" spans="1:14" s="32" customFormat="1" ht="63" x14ac:dyDescent="0.25">
      <c r="A2936" s="29" t="s">
        <v>182</v>
      </c>
      <c r="B2936" s="29" t="s">
        <v>1408</v>
      </c>
      <c r="C2936" s="29"/>
      <c r="D2936" s="29"/>
      <c r="E2936" s="30" t="s">
        <v>510</v>
      </c>
      <c r="F2936" s="31">
        <f>F2937+F2950+F2945</f>
        <v>42348.099999999991</v>
      </c>
      <c r="G2936" s="31">
        <f>G2937+G2950+G2945</f>
        <v>43207.1</v>
      </c>
      <c r="H2936" s="31">
        <f t="shared" ref="H2936:M2936" si="1505">H2937+H2950+H2945</f>
        <v>29462.769249999998</v>
      </c>
      <c r="I2936" s="62">
        <f t="shared" si="1505"/>
        <v>4257.3</v>
      </c>
      <c r="J2936" s="62">
        <f t="shared" si="1505"/>
        <v>3192.7</v>
      </c>
      <c r="K2936" s="31">
        <f t="shared" si="1505"/>
        <v>0</v>
      </c>
      <c r="L2936" s="31">
        <f t="shared" si="1505"/>
        <v>0</v>
      </c>
      <c r="M2936" s="31">
        <f t="shared" si="1505"/>
        <v>43164.582280000002</v>
      </c>
      <c r="N2936" s="79">
        <f t="shared" si="1489"/>
        <v>99.901595524809579</v>
      </c>
    </row>
    <row r="2937" spans="1:14" ht="47.25" x14ac:dyDescent="0.25">
      <c r="A2937" s="33" t="s">
        <v>182</v>
      </c>
      <c r="B2937" s="33" t="s">
        <v>1408</v>
      </c>
      <c r="C2937" s="33" t="s">
        <v>42</v>
      </c>
      <c r="D2937" s="33"/>
      <c r="E2937" s="34" t="s">
        <v>647</v>
      </c>
      <c r="F2937" s="35">
        <f t="shared" ref="F2937:M2939" si="1506">F2938</f>
        <v>4257.2999999999993</v>
      </c>
      <c r="G2937" s="35">
        <f t="shared" si="1506"/>
        <v>4257.3</v>
      </c>
      <c r="H2937" s="35">
        <f t="shared" si="1506"/>
        <v>3192.7</v>
      </c>
      <c r="I2937" s="63">
        <f t="shared" si="1506"/>
        <v>4257.3</v>
      </c>
      <c r="J2937" s="63">
        <f t="shared" si="1506"/>
        <v>3192.7</v>
      </c>
      <c r="K2937" s="35">
        <f t="shared" si="1506"/>
        <v>0</v>
      </c>
      <c r="L2937" s="35">
        <f t="shared" si="1506"/>
        <v>0</v>
      </c>
      <c r="M2937" s="35">
        <f t="shared" si="1506"/>
        <v>4257.1210799999999</v>
      </c>
      <c r="N2937" s="78">
        <f t="shared" si="1489"/>
        <v>99.995797336339933</v>
      </c>
    </row>
    <row r="2938" spans="1:14" ht="31.5" x14ac:dyDescent="0.25">
      <c r="A2938" s="33" t="s">
        <v>182</v>
      </c>
      <c r="B2938" s="33" t="s">
        <v>1408</v>
      </c>
      <c r="C2938" s="33" t="s">
        <v>105</v>
      </c>
      <c r="D2938" s="33"/>
      <c r="E2938" s="34" t="s">
        <v>662</v>
      </c>
      <c r="F2938" s="35">
        <f t="shared" si="1506"/>
        <v>4257.2999999999993</v>
      </c>
      <c r="G2938" s="35">
        <f t="shared" si="1506"/>
        <v>4257.3</v>
      </c>
      <c r="H2938" s="35">
        <f t="shared" si="1506"/>
        <v>3192.7</v>
      </c>
      <c r="I2938" s="63">
        <f t="shared" si="1506"/>
        <v>4257.3</v>
      </c>
      <c r="J2938" s="63">
        <f t="shared" si="1506"/>
        <v>3192.7</v>
      </c>
      <c r="K2938" s="35">
        <f t="shared" si="1506"/>
        <v>0</v>
      </c>
      <c r="L2938" s="35">
        <f t="shared" si="1506"/>
        <v>0</v>
      </c>
      <c r="M2938" s="35">
        <f t="shared" si="1506"/>
        <v>4257.1210799999999</v>
      </c>
      <c r="N2938" s="78">
        <f t="shared" si="1489"/>
        <v>99.995797336339933</v>
      </c>
    </row>
    <row r="2939" spans="1:14" ht="63" x14ac:dyDescent="0.25">
      <c r="A2939" s="33" t="s">
        <v>182</v>
      </c>
      <c r="B2939" s="33" t="s">
        <v>1408</v>
      </c>
      <c r="C2939" s="33" t="s">
        <v>114</v>
      </c>
      <c r="D2939" s="33"/>
      <c r="E2939" s="34" t="s">
        <v>663</v>
      </c>
      <c r="F2939" s="35">
        <f t="shared" si="1506"/>
        <v>4257.2999999999993</v>
      </c>
      <c r="G2939" s="35">
        <f t="shared" si="1506"/>
        <v>4257.3</v>
      </c>
      <c r="H2939" s="35">
        <f t="shared" si="1506"/>
        <v>3192.7</v>
      </c>
      <c r="I2939" s="63">
        <f t="shared" si="1506"/>
        <v>4257.3</v>
      </c>
      <c r="J2939" s="63">
        <f t="shared" si="1506"/>
        <v>3192.7</v>
      </c>
      <c r="K2939" s="35">
        <f t="shared" si="1506"/>
        <v>0</v>
      </c>
      <c r="L2939" s="35">
        <f t="shared" si="1506"/>
        <v>0</v>
      </c>
      <c r="M2939" s="35">
        <f t="shared" si="1506"/>
        <v>4257.1210799999999</v>
      </c>
      <c r="N2939" s="78">
        <f t="shared" si="1489"/>
        <v>99.995797336339933</v>
      </c>
    </row>
    <row r="2940" spans="1:14" ht="31.5" x14ac:dyDescent="0.25">
      <c r="A2940" s="33" t="s">
        <v>182</v>
      </c>
      <c r="B2940" s="33" t="s">
        <v>1408</v>
      </c>
      <c r="C2940" s="33" t="s">
        <v>111</v>
      </c>
      <c r="D2940" s="33"/>
      <c r="E2940" s="34" t="s">
        <v>664</v>
      </c>
      <c r="F2940" s="35">
        <f>F2941+F2943</f>
        <v>4257.2999999999993</v>
      </c>
      <c r="G2940" s="35">
        <f>G2941+G2943</f>
        <v>4257.3</v>
      </c>
      <c r="H2940" s="35">
        <f t="shared" ref="H2940:M2940" si="1507">H2941+H2943</f>
        <v>3192.7</v>
      </c>
      <c r="I2940" s="63">
        <f t="shared" si="1507"/>
        <v>4257.3</v>
      </c>
      <c r="J2940" s="63">
        <f t="shared" si="1507"/>
        <v>3192.7</v>
      </c>
      <c r="K2940" s="35">
        <f t="shared" si="1507"/>
        <v>0</v>
      </c>
      <c r="L2940" s="35">
        <f t="shared" si="1507"/>
        <v>0</v>
      </c>
      <c r="M2940" s="35">
        <f t="shared" si="1507"/>
        <v>4257.1210799999999</v>
      </c>
      <c r="N2940" s="78">
        <f t="shared" si="1489"/>
        <v>99.995797336339933</v>
      </c>
    </row>
    <row r="2941" spans="1:14" ht="78.75" x14ac:dyDescent="0.25">
      <c r="A2941" s="33" t="s">
        <v>182</v>
      </c>
      <c r="B2941" s="33" t="s">
        <v>1408</v>
      </c>
      <c r="C2941" s="33" t="s">
        <v>111</v>
      </c>
      <c r="D2941" s="33" t="s">
        <v>1118</v>
      </c>
      <c r="E2941" s="34" t="s">
        <v>539</v>
      </c>
      <c r="F2941" s="35">
        <f t="shared" ref="F2941:M2941" si="1508">F2942</f>
        <v>4126.8999999999996</v>
      </c>
      <c r="G2941" s="35">
        <f t="shared" si="1508"/>
        <v>4128.74028</v>
      </c>
      <c r="H2941" s="35">
        <f t="shared" si="1508"/>
        <v>3090.444</v>
      </c>
      <c r="I2941" s="63">
        <f t="shared" si="1508"/>
        <v>4128.74028</v>
      </c>
      <c r="J2941" s="63">
        <f t="shared" si="1508"/>
        <v>3090.444</v>
      </c>
      <c r="K2941" s="35">
        <f t="shared" si="1508"/>
        <v>0</v>
      </c>
      <c r="L2941" s="35">
        <f t="shared" si="1508"/>
        <v>0</v>
      </c>
      <c r="M2941" s="35">
        <f t="shared" si="1508"/>
        <v>4128.56142</v>
      </c>
      <c r="N2941" s="78">
        <f t="shared" si="1489"/>
        <v>99.995667928039296</v>
      </c>
    </row>
    <row r="2942" spans="1:14" ht="31.5" x14ac:dyDescent="0.25">
      <c r="A2942" s="33" t="s">
        <v>182</v>
      </c>
      <c r="B2942" s="33" t="s">
        <v>1408</v>
      </c>
      <c r="C2942" s="33" t="s">
        <v>111</v>
      </c>
      <c r="D2942" s="33" t="s">
        <v>1128</v>
      </c>
      <c r="E2942" s="34" t="s">
        <v>541</v>
      </c>
      <c r="F2942" s="35">
        <v>4126.8999999999996</v>
      </c>
      <c r="G2942" s="35">
        <v>4128.74028</v>
      </c>
      <c r="H2942" s="35">
        <v>3090.444</v>
      </c>
      <c r="I2942" s="63">
        <f>G2942</f>
        <v>4128.74028</v>
      </c>
      <c r="J2942" s="63">
        <f>H2942</f>
        <v>3090.444</v>
      </c>
      <c r="K2942" s="35">
        <v>0</v>
      </c>
      <c r="L2942" s="35">
        <v>0</v>
      </c>
      <c r="M2942" s="35">
        <v>4128.56142</v>
      </c>
      <c r="N2942" s="78">
        <f t="shared" si="1489"/>
        <v>99.995667928039296</v>
      </c>
    </row>
    <row r="2943" spans="1:14" ht="31.5" x14ac:dyDescent="0.25">
      <c r="A2943" s="33" t="s">
        <v>182</v>
      </c>
      <c r="B2943" s="33" t="s">
        <v>1408</v>
      </c>
      <c r="C2943" s="33" t="s">
        <v>111</v>
      </c>
      <c r="D2943" s="33" t="s">
        <v>1111</v>
      </c>
      <c r="E2943" s="34" t="s">
        <v>542</v>
      </c>
      <c r="F2943" s="35">
        <f t="shared" ref="F2943:M2943" si="1509">F2944</f>
        <v>130.4</v>
      </c>
      <c r="G2943" s="35">
        <f t="shared" si="1509"/>
        <v>128.55972</v>
      </c>
      <c r="H2943" s="35">
        <f t="shared" si="1509"/>
        <v>102.256</v>
      </c>
      <c r="I2943" s="63">
        <f t="shared" si="1509"/>
        <v>128.55972</v>
      </c>
      <c r="J2943" s="63">
        <f t="shared" si="1509"/>
        <v>102.256</v>
      </c>
      <c r="K2943" s="35">
        <f t="shared" si="1509"/>
        <v>0</v>
      </c>
      <c r="L2943" s="35">
        <f t="shared" si="1509"/>
        <v>0</v>
      </c>
      <c r="M2943" s="35">
        <f t="shared" si="1509"/>
        <v>128.55966000000001</v>
      </c>
      <c r="N2943" s="78">
        <f t="shared" si="1489"/>
        <v>99.999953329083183</v>
      </c>
    </row>
    <row r="2944" spans="1:14" ht="31.5" x14ac:dyDescent="0.25">
      <c r="A2944" s="33" t="s">
        <v>182</v>
      </c>
      <c r="B2944" s="33" t="s">
        <v>1408</v>
      </c>
      <c r="C2944" s="33" t="s">
        <v>111</v>
      </c>
      <c r="D2944" s="33" t="s">
        <v>1112</v>
      </c>
      <c r="E2944" s="34" t="s">
        <v>543</v>
      </c>
      <c r="F2944" s="35">
        <v>130.4</v>
      </c>
      <c r="G2944" s="35">
        <v>128.55972</v>
      </c>
      <c r="H2944" s="35">
        <v>102.256</v>
      </c>
      <c r="I2944" s="63">
        <f>G2944</f>
        <v>128.55972</v>
      </c>
      <c r="J2944" s="63">
        <f>H2944</f>
        <v>102.256</v>
      </c>
      <c r="K2944" s="35">
        <v>0</v>
      </c>
      <c r="L2944" s="35">
        <v>0</v>
      </c>
      <c r="M2944" s="35">
        <v>128.55966000000001</v>
      </c>
      <c r="N2944" s="78">
        <f t="shared" si="1489"/>
        <v>99.999953329083183</v>
      </c>
    </row>
    <row r="2945" spans="1:14" ht="31.5" x14ac:dyDescent="0.25">
      <c r="A2945" s="33" t="s">
        <v>182</v>
      </c>
      <c r="B2945" s="33" t="s">
        <v>1408</v>
      </c>
      <c r="C2945" s="33" t="s">
        <v>1122</v>
      </c>
      <c r="D2945" s="33"/>
      <c r="E2945" s="34" t="s">
        <v>1885</v>
      </c>
      <c r="F2945" s="35">
        <f t="shared" ref="F2945:M2948" si="1510">F2946</f>
        <v>32</v>
      </c>
      <c r="G2945" s="35">
        <f t="shared" si="1510"/>
        <v>32</v>
      </c>
      <c r="H2945" s="35">
        <f t="shared" si="1510"/>
        <v>32</v>
      </c>
      <c r="I2945" s="63">
        <f t="shared" si="1510"/>
        <v>0</v>
      </c>
      <c r="J2945" s="63">
        <f t="shared" si="1510"/>
        <v>0</v>
      </c>
      <c r="K2945" s="35">
        <f t="shared" si="1510"/>
        <v>0</v>
      </c>
      <c r="L2945" s="35">
        <f t="shared" si="1510"/>
        <v>0</v>
      </c>
      <c r="M2945" s="35">
        <f t="shared" si="1510"/>
        <v>32</v>
      </c>
      <c r="N2945" s="78">
        <f t="shared" si="1489"/>
        <v>100</v>
      </c>
    </row>
    <row r="2946" spans="1:14" x14ac:dyDescent="0.25">
      <c r="A2946" s="33" t="s">
        <v>182</v>
      </c>
      <c r="B2946" s="33" t="s">
        <v>1408</v>
      </c>
      <c r="C2946" s="33" t="s">
        <v>1143</v>
      </c>
      <c r="D2946" s="33"/>
      <c r="E2946" s="34" t="s">
        <v>1270</v>
      </c>
      <c r="F2946" s="35">
        <f t="shared" si="1510"/>
        <v>32</v>
      </c>
      <c r="G2946" s="35">
        <f t="shared" si="1510"/>
        <v>32</v>
      </c>
      <c r="H2946" s="35">
        <f t="shared" si="1510"/>
        <v>32</v>
      </c>
      <c r="I2946" s="63">
        <f t="shared" si="1510"/>
        <v>0</v>
      </c>
      <c r="J2946" s="63">
        <f t="shared" si="1510"/>
        <v>0</v>
      </c>
      <c r="K2946" s="35">
        <f t="shared" si="1510"/>
        <v>0</v>
      </c>
      <c r="L2946" s="35">
        <f t="shared" si="1510"/>
        <v>0</v>
      </c>
      <c r="M2946" s="35">
        <f t="shared" si="1510"/>
        <v>32</v>
      </c>
      <c r="N2946" s="78">
        <f t="shared" si="1489"/>
        <v>100</v>
      </c>
    </row>
    <row r="2947" spans="1:14" x14ac:dyDescent="0.25">
      <c r="A2947" s="33" t="s">
        <v>182</v>
      </c>
      <c r="B2947" s="33" t="s">
        <v>1408</v>
      </c>
      <c r="C2947" s="33" t="s">
        <v>1349</v>
      </c>
      <c r="D2947" s="33"/>
      <c r="E2947" s="34" t="s">
        <v>1350</v>
      </c>
      <c r="F2947" s="35">
        <f t="shared" si="1510"/>
        <v>32</v>
      </c>
      <c r="G2947" s="35">
        <f t="shared" si="1510"/>
        <v>32</v>
      </c>
      <c r="H2947" s="35">
        <f t="shared" si="1510"/>
        <v>32</v>
      </c>
      <c r="I2947" s="63">
        <f t="shared" si="1510"/>
        <v>0</v>
      </c>
      <c r="J2947" s="63">
        <f t="shared" si="1510"/>
        <v>0</v>
      </c>
      <c r="K2947" s="35">
        <f t="shared" si="1510"/>
        <v>0</v>
      </c>
      <c r="L2947" s="35">
        <f t="shared" si="1510"/>
        <v>0</v>
      </c>
      <c r="M2947" s="35">
        <f t="shared" si="1510"/>
        <v>32</v>
      </c>
      <c r="N2947" s="78">
        <f t="shared" si="1489"/>
        <v>100</v>
      </c>
    </row>
    <row r="2948" spans="1:14" ht="31.5" x14ac:dyDescent="0.25">
      <c r="A2948" s="33" t="s">
        <v>182</v>
      </c>
      <c r="B2948" s="33" t="s">
        <v>1408</v>
      </c>
      <c r="C2948" s="33" t="s">
        <v>1349</v>
      </c>
      <c r="D2948" s="33" t="s">
        <v>1111</v>
      </c>
      <c r="E2948" s="34" t="s">
        <v>542</v>
      </c>
      <c r="F2948" s="35">
        <f t="shared" si="1510"/>
        <v>32</v>
      </c>
      <c r="G2948" s="35">
        <f t="shared" si="1510"/>
        <v>32</v>
      </c>
      <c r="H2948" s="35">
        <f t="shared" si="1510"/>
        <v>32</v>
      </c>
      <c r="I2948" s="63">
        <f t="shared" si="1510"/>
        <v>0</v>
      </c>
      <c r="J2948" s="63">
        <f t="shared" si="1510"/>
        <v>0</v>
      </c>
      <c r="K2948" s="35">
        <f t="shared" si="1510"/>
        <v>0</v>
      </c>
      <c r="L2948" s="35">
        <f t="shared" si="1510"/>
        <v>0</v>
      </c>
      <c r="M2948" s="35">
        <f t="shared" si="1510"/>
        <v>32</v>
      </c>
      <c r="N2948" s="78">
        <f t="shared" si="1489"/>
        <v>100</v>
      </c>
    </row>
    <row r="2949" spans="1:14" ht="31.5" x14ac:dyDescent="0.25">
      <c r="A2949" s="33" t="s">
        <v>182</v>
      </c>
      <c r="B2949" s="33" t="s">
        <v>1408</v>
      </c>
      <c r="C2949" s="33" t="s">
        <v>1349</v>
      </c>
      <c r="D2949" s="33" t="s">
        <v>1112</v>
      </c>
      <c r="E2949" s="34" t="s">
        <v>543</v>
      </c>
      <c r="F2949" s="35">
        <v>32</v>
      </c>
      <c r="G2949" s="35">
        <v>32</v>
      </c>
      <c r="H2949" s="35">
        <v>32</v>
      </c>
      <c r="I2949" s="63">
        <v>0</v>
      </c>
      <c r="J2949" s="63">
        <v>0</v>
      </c>
      <c r="K2949" s="35">
        <v>0</v>
      </c>
      <c r="L2949" s="35">
        <v>0</v>
      </c>
      <c r="M2949" s="35">
        <v>32</v>
      </c>
      <c r="N2949" s="78">
        <f t="shared" si="1489"/>
        <v>100</v>
      </c>
    </row>
    <row r="2950" spans="1:14" ht="31.5" x14ac:dyDescent="0.25">
      <c r="A2950" s="33" t="s">
        <v>182</v>
      </c>
      <c r="B2950" s="33" t="s">
        <v>1408</v>
      </c>
      <c r="C2950" s="33" t="s">
        <v>1125</v>
      </c>
      <c r="D2950" s="33"/>
      <c r="E2950" s="34" t="s">
        <v>1207</v>
      </c>
      <c r="F2950" s="35">
        <f t="shared" ref="F2950:M2950" si="1511">F2951</f>
        <v>38058.799999999996</v>
      </c>
      <c r="G2950" s="35">
        <f t="shared" si="1511"/>
        <v>38917.799999999996</v>
      </c>
      <c r="H2950" s="35">
        <f t="shared" si="1511"/>
        <v>26238.069249999997</v>
      </c>
      <c r="I2950" s="63">
        <f t="shared" si="1511"/>
        <v>0</v>
      </c>
      <c r="J2950" s="63">
        <f t="shared" si="1511"/>
        <v>0</v>
      </c>
      <c r="K2950" s="35">
        <f t="shared" si="1511"/>
        <v>0</v>
      </c>
      <c r="L2950" s="35">
        <f t="shared" si="1511"/>
        <v>0</v>
      </c>
      <c r="M2950" s="35">
        <f t="shared" si="1511"/>
        <v>38875.461200000005</v>
      </c>
      <c r="N2950" s="78">
        <f t="shared" si="1489"/>
        <v>99.891209677833814</v>
      </c>
    </row>
    <row r="2951" spans="1:14" ht="31.5" x14ac:dyDescent="0.25">
      <c r="A2951" s="33" t="s">
        <v>182</v>
      </c>
      <c r="B2951" s="33" t="s">
        <v>1408</v>
      </c>
      <c r="C2951" s="33" t="s">
        <v>115</v>
      </c>
      <c r="D2951" s="33"/>
      <c r="E2951" s="34" t="s">
        <v>1209</v>
      </c>
      <c r="F2951" s="35">
        <f>F2952+F2955</f>
        <v>38058.799999999996</v>
      </c>
      <c r="G2951" s="35">
        <f>G2952+G2955</f>
        <v>38917.799999999996</v>
      </c>
      <c r="H2951" s="35">
        <f t="shared" ref="H2951:M2951" si="1512">H2952+H2955</f>
        <v>26238.069249999997</v>
      </c>
      <c r="I2951" s="63">
        <f t="shared" si="1512"/>
        <v>0</v>
      </c>
      <c r="J2951" s="63">
        <f t="shared" si="1512"/>
        <v>0</v>
      </c>
      <c r="K2951" s="35">
        <f t="shared" si="1512"/>
        <v>0</v>
      </c>
      <c r="L2951" s="35">
        <f t="shared" si="1512"/>
        <v>0</v>
      </c>
      <c r="M2951" s="35">
        <f t="shared" si="1512"/>
        <v>38875.461200000005</v>
      </c>
      <c r="N2951" s="78">
        <f t="shared" si="1489"/>
        <v>99.891209677833814</v>
      </c>
    </row>
    <row r="2952" spans="1:14" ht="31.5" x14ac:dyDescent="0.25">
      <c r="A2952" s="33" t="s">
        <v>182</v>
      </c>
      <c r="B2952" s="33" t="s">
        <v>1408</v>
      </c>
      <c r="C2952" s="33" t="s">
        <v>112</v>
      </c>
      <c r="D2952" s="33"/>
      <c r="E2952" s="34" t="s">
        <v>1200</v>
      </c>
      <c r="F2952" s="35">
        <f t="shared" ref="F2952:M2953" si="1513">F2953</f>
        <v>34730.6</v>
      </c>
      <c r="G2952" s="35">
        <f t="shared" si="1513"/>
        <v>35750.794609999997</v>
      </c>
      <c r="H2952" s="35">
        <f t="shared" si="1513"/>
        <v>24021.399109999998</v>
      </c>
      <c r="I2952" s="63">
        <f t="shared" si="1513"/>
        <v>0</v>
      </c>
      <c r="J2952" s="63">
        <f t="shared" si="1513"/>
        <v>0</v>
      </c>
      <c r="K2952" s="35">
        <f t="shared" si="1513"/>
        <v>0</v>
      </c>
      <c r="L2952" s="35">
        <f t="shared" si="1513"/>
        <v>0</v>
      </c>
      <c r="M2952" s="35">
        <f t="shared" si="1513"/>
        <v>35750.794450000001</v>
      </c>
      <c r="N2952" s="78">
        <f t="shared" si="1489"/>
        <v>99.99999955245751</v>
      </c>
    </row>
    <row r="2953" spans="1:14" ht="78.75" x14ac:dyDescent="0.25">
      <c r="A2953" s="33" t="s">
        <v>182</v>
      </c>
      <c r="B2953" s="33" t="s">
        <v>1408</v>
      </c>
      <c r="C2953" s="33" t="s">
        <v>112</v>
      </c>
      <c r="D2953" s="33" t="s">
        <v>1118</v>
      </c>
      <c r="E2953" s="34" t="s">
        <v>539</v>
      </c>
      <c r="F2953" s="35">
        <f t="shared" si="1513"/>
        <v>34730.6</v>
      </c>
      <c r="G2953" s="35">
        <f t="shared" si="1513"/>
        <v>35750.794609999997</v>
      </c>
      <c r="H2953" s="35">
        <f t="shared" si="1513"/>
        <v>24021.399109999998</v>
      </c>
      <c r="I2953" s="63">
        <f t="shared" si="1513"/>
        <v>0</v>
      </c>
      <c r="J2953" s="63">
        <f t="shared" si="1513"/>
        <v>0</v>
      </c>
      <c r="K2953" s="35">
        <f t="shared" si="1513"/>
        <v>0</v>
      </c>
      <c r="L2953" s="35">
        <f t="shared" si="1513"/>
        <v>0</v>
      </c>
      <c r="M2953" s="35">
        <f t="shared" si="1513"/>
        <v>35750.794450000001</v>
      </c>
      <c r="N2953" s="78">
        <f t="shared" si="1489"/>
        <v>99.99999955245751</v>
      </c>
    </row>
    <row r="2954" spans="1:14" ht="31.5" x14ac:dyDescent="0.25">
      <c r="A2954" s="33" t="s">
        <v>182</v>
      </c>
      <c r="B2954" s="33" t="s">
        <v>1408</v>
      </c>
      <c r="C2954" s="33" t="s">
        <v>112</v>
      </c>
      <c r="D2954" s="33" t="s">
        <v>1128</v>
      </c>
      <c r="E2954" s="34" t="s">
        <v>541</v>
      </c>
      <c r="F2954" s="35">
        <f>33822.9+907.7</f>
        <v>34730.6</v>
      </c>
      <c r="G2954" s="35">
        <v>35750.794609999997</v>
      </c>
      <c r="H2954" s="35">
        <v>24021.399109999998</v>
      </c>
      <c r="I2954" s="63">
        <v>0</v>
      </c>
      <c r="J2954" s="63">
        <v>0</v>
      </c>
      <c r="K2954" s="35">
        <v>0</v>
      </c>
      <c r="L2954" s="35">
        <v>0</v>
      </c>
      <c r="M2954" s="35">
        <v>35750.794450000001</v>
      </c>
      <c r="N2954" s="78">
        <f t="shared" ref="N2954:N3017" si="1514">M2954/G2954*100</f>
        <v>99.99999955245751</v>
      </c>
    </row>
    <row r="2955" spans="1:14" ht="31.5" x14ac:dyDescent="0.25">
      <c r="A2955" s="33" t="s">
        <v>182</v>
      </c>
      <c r="B2955" s="33" t="s">
        <v>1408</v>
      </c>
      <c r="C2955" s="33" t="s">
        <v>113</v>
      </c>
      <c r="D2955" s="33"/>
      <c r="E2955" s="34" t="s">
        <v>1201</v>
      </c>
      <c r="F2955" s="35">
        <f>F2958+F2960+F2956</f>
        <v>3328.2</v>
      </c>
      <c r="G2955" s="35">
        <f>G2958+G2960+G2956</f>
        <v>3167.0053899999998</v>
      </c>
      <c r="H2955" s="35">
        <f t="shared" ref="H2955:M2955" si="1515">H2958+H2960+H2956</f>
        <v>2216.6701399999997</v>
      </c>
      <c r="I2955" s="63">
        <f t="shared" si="1515"/>
        <v>0</v>
      </c>
      <c r="J2955" s="63">
        <f t="shared" si="1515"/>
        <v>0</v>
      </c>
      <c r="K2955" s="35">
        <f t="shared" si="1515"/>
        <v>0</v>
      </c>
      <c r="L2955" s="35">
        <f t="shared" si="1515"/>
        <v>0</v>
      </c>
      <c r="M2955" s="35">
        <f t="shared" si="1515"/>
        <v>3124.6667500000003</v>
      </c>
      <c r="N2955" s="78">
        <f t="shared" si="1514"/>
        <v>98.663133314086366</v>
      </c>
    </row>
    <row r="2956" spans="1:14" ht="78.75" x14ac:dyDescent="0.25">
      <c r="A2956" s="33" t="s">
        <v>182</v>
      </c>
      <c r="B2956" s="33" t="s">
        <v>1408</v>
      </c>
      <c r="C2956" s="33" t="s">
        <v>113</v>
      </c>
      <c r="D2956" s="33" t="s">
        <v>1118</v>
      </c>
      <c r="E2956" s="34" t="s">
        <v>539</v>
      </c>
      <c r="F2956" s="35">
        <f>F2957</f>
        <v>0</v>
      </c>
      <c r="G2956" s="35">
        <f t="shared" ref="G2956" si="1516">G2957</f>
        <v>4.83</v>
      </c>
      <c r="H2956" s="35">
        <f t="shared" ref="H2956:M2956" si="1517">H2957</f>
        <v>3.8384999999999998</v>
      </c>
      <c r="I2956" s="63">
        <f t="shared" si="1517"/>
        <v>0</v>
      </c>
      <c r="J2956" s="63">
        <f t="shared" si="1517"/>
        <v>0</v>
      </c>
      <c r="K2956" s="35">
        <f t="shared" si="1517"/>
        <v>0</v>
      </c>
      <c r="L2956" s="35">
        <f t="shared" si="1517"/>
        <v>0</v>
      </c>
      <c r="M2956" s="35">
        <f t="shared" si="1517"/>
        <v>4.5701799999999997</v>
      </c>
      <c r="N2956" s="78">
        <f t="shared" si="1514"/>
        <v>94.620703933747407</v>
      </c>
    </row>
    <row r="2957" spans="1:14" ht="31.5" x14ac:dyDescent="0.25">
      <c r="A2957" s="33" t="s">
        <v>182</v>
      </c>
      <c r="B2957" s="33" t="s">
        <v>1408</v>
      </c>
      <c r="C2957" s="33" t="s">
        <v>113</v>
      </c>
      <c r="D2957" s="33" t="s">
        <v>1128</v>
      </c>
      <c r="E2957" s="34" t="s">
        <v>541</v>
      </c>
      <c r="F2957" s="35">
        <v>0</v>
      </c>
      <c r="G2957" s="35">
        <v>4.83</v>
      </c>
      <c r="H2957" s="35">
        <v>3.8384999999999998</v>
      </c>
      <c r="I2957" s="63">
        <v>0</v>
      </c>
      <c r="J2957" s="63">
        <v>0</v>
      </c>
      <c r="K2957" s="35">
        <v>0</v>
      </c>
      <c r="L2957" s="35">
        <v>0</v>
      </c>
      <c r="M2957" s="35">
        <v>4.5701799999999997</v>
      </c>
      <c r="N2957" s="78">
        <f t="shared" si="1514"/>
        <v>94.620703933747407</v>
      </c>
    </row>
    <row r="2958" spans="1:14" ht="31.5" x14ac:dyDescent="0.25">
      <c r="A2958" s="33" t="s">
        <v>182</v>
      </c>
      <c r="B2958" s="33" t="s">
        <v>1408</v>
      </c>
      <c r="C2958" s="33" t="s">
        <v>113</v>
      </c>
      <c r="D2958" s="33" t="s">
        <v>1111</v>
      </c>
      <c r="E2958" s="34" t="s">
        <v>542</v>
      </c>
      <c r="F2958" s="35">
        <f t="shared" ref="F2958:M2958" si="1518">F2959</f>
        <v>3327.7</v>
      </c>
      <c r="G2958" s="35">
        <f t="shared" si="1518"/>
        <v>3131.9472799999999</v>
      </c>
      <c r="H2958" s="35">
        <f t="shared" si="1518"/>
        <v>2193.4554699999999</v>
      </c>
      <c r="I2958" s="63">
        <f t="shared" si="1518"/>
        <v>0</v>
      </c>
      <c r="J2958" s="63">
        <f t="shared" si="1518"/>
        <v>0</v>
      </c>
      <c r="K2958" s="35">
        <f t="shared" si="1518"/>
        <v>0</v>
      </c>
      <c r="L2958" s="35">
        <f t="shared" si="1518"/>
        <v>0</v>
      </c>
      <c r="M2958" s="35">
        <f t="shared" si="1518"/>
        <v>3089.8684600000001</v>
      </c>
      <c r="N2958" s="78">
        <f t="shared" si="1514"/>
        <v>98.656464613286857</v>
      </c>
    </row>
    <row r="2959" spans="1:14" ht="31.5" x14ac:dyDescent="0.25">
      <c r="A2959" s="33" t="s">
        <v>182</v>
      </c>
      <c r="B2959" s="33" t="s">
        <v>1408</v>
      </c>
      <c r="C2959" s="33" t="s">
        <v>113</v>
      </c>
      <c r="D2959" s="33" t="s">
        <v>1112</v>
      </c>
      <c r="E2959" s="34" t="s">
        <v>543</v>
      </c>
      <c r="F2959" s="35">
        <v>3327.7</v>
      </c>
      <c r="G2959" s="35">
        <v>3131.9472799999999</v>
      </c>
      <c r="H2959" s="35">
        <v>2193.4554699999999</v>
      </c>
      <c r="I2959" s="63">
        <v>0</v>
      </c>
      <c r="J2959" s="63">
        <v>0</v>
      </c>
      <c r="K2959" s="35">
        <v>0</v>
      </c>
      <c r="L2959" s="35">
        <v>0</v>
      </c>
      <c r="M2959" s="35">
        <v>3089.8684600000001</v>
      </c>
      <c r="N2959" s="78">
        <f t="shared" si="1514"/>
        <v>98.656464613286857</v>
      </c>
    </row>
    <row r="2960" spans="1:14" x14ac:dyDescent="0.25">
      <c r="A2960" s="33" t="s">
        <v>182</v>
      </c>
      <c r="B2960" s="33" t="s">
        <v>1408</v>
      </c>
      <c r="C2960" s="33" t="s">
        <v>113</v>
      </c>
      <c r="D2960" s="33" t="s">
        <v>1113</v>
      </c>
      <c r="E2960" s="34" t="s">
        <v>558</v>
      </c>
      <c r="F2960" s="35">
        <f>F2962+F2961</f>
        <v>0.5</v>
      </c>
      <c r="G2960" s="35">
        <f t="shared" ref="G2960" si="1519">G2962+G2961</f>
        <v>30.228110000000001</v>
      </c>
      <c r="H2960" s="35">
        <f t="shared" ref="H2960:M2960" si="1520">H2962+H2961</f>
        <v>19.376170000000002</v>
      </c>
      <c r="I2960" s="63">
        <f t="shared" si="1520"/>
        <v>0</v>
      </c>
      <c r="J2960" s="63">
        <f t="shared" si="1520"/>
        <v>0</v>
      </c>
      <c r="K2960" s="35">
        <f t="shared" si="1520"/>
        <v>0</v>
      </c>
      <c r="L2960" s="35">
        <f t="shared" si="1520"/>
        <v>0</v>
      </c>
      <c r="M2960" s="35">
        <f t="shared" si="1520"/>
        <v>30.228110000000001</v>
      </c>
      <c r="N2960" s="78">
        <f t="shared" si="1514"/>
        <v>100</v>
      </c>
    </row>
    <row r="2961" spans="1:15" x14ac:dyDescent="0.25">
      <c r="A2961" s="33" t="s">
        <v>182</v>
      </c>
      <c r="B2961" s="33" t="s">
        <v>1408</v>
      </c>
      <c r="C2961" s="33" t="s">
        <v>113</v>
      </c>
      <c r="D2961" s="33" t="s">
        <v>1114</v>
      </c>
      <c r="E2961" s="34" t="s">
        <v>560</v>
      </c>
      <c r="F2961" s="35">
        <v>0</v>
      </c>
      <c r="G2961" s="35">
        <v>6</v>
      </c>
      <c r="H2961" s="35">
        <v>6</v>
      </c>
      <c r="I2961" s="63">
        <v>0</v>
      </c>
      <c r="J2961" s="63">
        <v>0</v>
      </c>
      <c r="K2961" s="35">
        <v>0</v>
      </c>
      <c r="L2961" s="35">
        <v>0</v>
      </c>
      <c r="M2961" s="35">
        <v>6</v>
      </c>
      <c r="N2961" s="78">
        <f t="shared" si="1514"/>
        <v>100</v>
      </c>
    </row>
    <row r="2962" spans="1:15" x14ac:dyDescent="0.25">
      <c r="A2962" s="33" t="s">
        <v>182</v>
      </c>
      <c r="B2962" s="33" t="s">
        <v>1408</v>
      </c>
      <c r="C2962" s="33" t="s">
        <v>113</v>
      </c>
      <c r="D2962" s="33" t="s">
        <v>1120</v>
      </c>
      <c r="E2962" s="34" t="s">
        <v>561</v>
      </c>
      <c r="F2962" s="35">
        <v>0.5</v>
      </c>
      <c r="G2962" s="35">
        <v>24.228110000000001</v>
      </c>
      <c r="H2962" s="35">
        <v>13.37617</v>
      </c>
      <c r="I2962" s="63">
        <v>0</v>
      </c>
      <c r="J2962" s="63">
        <v>0</v>
      </c>
      <c r="K2962" s="35">
        <v>0</v>
      </c>
      <c r="L2962" s="35">
        <v>0</v>
      </c>
      <c r="M2962" s="35">
        <v>24.228110000000001</v>
      </c>
      <c r="N2962" s="78">
        <f t="shared" si="1514"/>
        <v>100</v>
      </c>
    </row>
    <row r="2963" spans="1:15" s="32" customFormat="1" x14ac:dyDescent="0.25">
      <c r="A2963" s="29" t="s">
        <v>182</v>
      </c>
      <c r="B2963" s="29" t="s">
        <v>1384</v>
      </c>
      <c r="C2963" s="29"/>
      <c r="D2963" s="29"/>
      <c r="E2963" s="30" t="s">
        <v>514</v>
      </c>
      <c r="F2963" s="31">
        <f t="shared" ref="F2963" si="1521">F2964</f>
        <v>5840.491</v>
      </c>
      <c r="G2963" s="31">
        <f>G2964+G3000</f>
        <v>6288.491</v>
      </c>
      <c r="H2963" s="31">
        <f t="shared" ref="H2963:M2963" si="1522">H2964+H3000</f>
        <v>4444.2420000000002</v>
      </c>
      <c r="I2963" s="62">
        <f t="shared" si="1522"/>
        <v>448</v>
      </c>
      <c r="J2963" s="62">
        <f t="shared" si="1522"/>
        <v>0</v>
      </c>
      <c r="K2963" s="31">
        <f t="shared" si="1522"/>
        <v>0</v>
      </c>
      <c r="L2963" s="31">
        <f t="shared" si="1522"/>
        <v>0</v>
      </c>
      <c r="M2963" s="31">
        <f t="shared" si="1522"/>
        <v>6238.4891100000004</v>
      </c>
      <c r="N2963" s="79">
        <f t="shared" si="1514"/>
        <v>99.204866636526958</v>
      </c>
    </row>
    <row r="2964" spans="1:15" x14ac:dyDescent="0.25">
      <c r="A2964" s="33" t="s">
        <v>182</v>
      </c>
      <c r="B2964" s="33" t="s">
        <v>1384</v>
      </c>
      <c r="C2964" s="33" t="s">
        <v>56</v>
      </c>
      <c r="D2964" s="33"/>
      <c r="E2964" s="34" t="s">
        <v>564</v>
      </c>
      <c r="F2964" s="35">
        <f>F2965+F2992</f>
        <v>5840.491</v>
      </c>
      <c r="G2964" s="35">
        <f>G2965+G2992</f>
        <v>5840.491</v>
      </c>
      <c r="H2964" s="35">
        <f t="shared" ref="H2964:M2964" si="1523">H2965+H2992</f>
        <v>4444.2420000000002</v>
      </c>
      <c r="I2964" s="63">
        <f t="shared" si="1523"/>
        <v>0</v>
      </c>
      <c r="J2964" s="63">
        <f t="shared" si="1523"/>
        <v>0</v>
      </c>
      <c r="K2964" s="35">
        <f t="shared" si="1523"/>
        <v>0</v>
      </c>
      <c r="L2964" s="35">
        <f t="shared" si="1523"/>
        <v>0</v>
      </c>
      <c r="M2964" s="35">
        <f t="shared" si="1523"/>
        <v>5790.4891100000004</v>
      </c>
      <c r="N2964" s="78">
        <f t="shared" si="1514"/>
        <v>99.143875232407694</v>
      </c>
    </row>
    <row r="2965" spans="1:15" ht="31.5" x14ac:dyDescent="0.25">
      <c r="A2965" s="33" t="s">
        <v>182</v>
      </c>
      <c r="B2965" s="33" t="s">
        <v>1384</v>
      </c>
      <c r="C2965" s="33" t="s">
        <v>122</v>
      </c>
      <c r="D2965" s="33"/>
      <c r="E2965" s="34" t="s">
        <v>565</v>
      </c>
      <c r="F2965" s="35">
        <f>F2966+F2979+F2986</f>
        <v>5720.491</v>
      </c>
      <c r="G2965" s="35">
        <f>G2966+G2979+G2986</f>
        <v>5720.491</v>
      </c>
      <c r="H2965" s="35">
        <f t="shared" ref="H2965:M2965" si="1524">H2966+H2979+H2986</f>
        <v>4324.2420000000002</v>
      </c>
      <c r="I2965" s="63">
        <f t="shared" si="1524"/>
        <v>0</v>
      </c>
      <c r="J2965" s="63">
        <f t="shared" si="1524"/>
        <v>0</v>
      </c>
      <c r="K2965" s="35">
        <f t="shared" si="1524"/>
        <v>0</v>
      </c>
      <c r="L2965" s="35">
        <f t="shared" si="1524"/>
        <v>0</v>
      </c>
      <c r="M2965" s="35">
        <f t="shared" si="1524"/>
        <v>5670.4891100000004</v>
      </c>
      <c r="N2965" s="78">
        <f t="shared" si="1514"/>
        <v>99.125916114543315</v>
      </c>
    </row>
    <row r="2966" spans="1:15" ht="63" x14ac:dyDescent="0.25">
      <c r="A2966" s="33" t="s">
        <v>182</v>
      </c>
      <c r="B2966" s="33" t="s">
        <v>1384</v>
      </c>
      <c r="C2966" s="33" t="s">
        <v>123</v>
      </c>
      <c r="D2966" s="33"/>
      <c r="E2966" s="34" t="s">
        <v>1249</v>
      </c>
      <c r="F2966" s="35">
        <f>F2967+F2970+F2973+F2976</f>
        <v>789.2</v>
      </c>
      <c r="G2966" s="35">
        <f>G2967+G2970+G2973+G2976</f>
        <v>789.2</v>
      </c>
      <c r="H2966" s="35">
        <f t="shared" ref="H2966:M2966" si="1525">H2967+H2970+H2973+H2976</f>
        <v>589.24800000000005</v>
      </c>
      <c r="I2966" s="63">
        <f t="shared" si="1525"/>
        <v>0</v>
      </c>
      <c r="J2966" s="63">
        <f t="shared" si="1525"/>
        <v>0</v>
      </c>
      <c r="K2966" s="35">
        <f t="shared" si="1525"/>
        <v>0</v>
      </c>
      <c r="L2966" s="35">
        <f t="shared" si="1525"/>
        <v>0</v>
      </c>
      <c r="M2966" s="35">
        <f t="shared" si="1525"/>
        <v>789.2</v>
      </c>
      <c r="N2966" s="78">
        <f t="shared" si="1514"/>
        <v>100</v>
      </c>
    </row>
    <row r="2967" spans="1:15" ht="63" x14ac:dyDescent="0.25">
      <c r="A2967" s="33" t="s">
        <v>182</v>
      </c>
      <c r="B2967" s="33" t="s">
        <v>1384</v>
      </c>
      <c r="C2967" s="33" t="s">
        <v>116</v>
      </c>
      <c r="D2967" s="33"/>
      <c r="E2967" s="34" t="s">
        <v>1250</v>
      </c>
      <c r="F2967" s="35">
        <f t="shared" ref="F2967:M2968" si="1526">F2968</f>
        <v>221.5</v>
      </c>
      <c r="G2967" s="35">
        <f t="shared" si="1526"/>
        <v>221.5</v>
      </c>
      <c r="H2967" s="35">
        <f t="shared" si="1526"/>
        <v>128.62299999999999</v>
      </c>
      <c r="I2967" s="63">
        <f t="shared" si="1526"/>
        <v>0</v>
      </c>
      <c r="J2967" s="63">
        <f t="shared" si="1526"/>
        <v>0</v>
      </c>
      <c r="K2967" s="35">
        <f t="shared" si="1526"/>
        <v>0</v>
      </c>
      <c r="L2967" s="35">
        <f t="shared" si="1526"/>
        <v>0</v>
      </c>
      <c r="M2967" s="35">
        <f t="shared" si="1526"/>
        <v>221.5</v>
      </c>
      <c r="N2967" s="78">
        <f t="shared" si="1514"/>
        <v>100</v>
      </c>
    </row>
    <row r="2968" spans="1:15" ht="31.5" x14ac:dyDescent="0.25">
      <c r="A2968" s="33" t="s">
        <v>182</v>
      </c>
      <c r="B2968" s="33" t="s">
        <v>1384</v>
      </c>
      <c r="C2968" s="33" t="s">
        <v>116</v>
      </c>
      <c r="D2968" s="33" t="s">
        <v>1111</v>
      </c>
      <c r="E2968" s="34" t="s">
        <v>542</v>
      </c>
      <c r="F2968" s="35">
        <f t="shared" si="1526"/>
        <v>221.5</v>
      </c>
      <c r="G2968" s="35">
        <f t="shared" si="1526"/>
        <v>221.5</v>
      </c>
      <c r="H2968" s="35">
        <f t="shared" si="1526"/>
        <v>128.62299999999999</v>
      </c>
      <c r="I2968" s="63">
        <f t="shared" si="1526"/>
        <v>0</v>
      </c>
      <c r="J2968" s="63">
        <f t="shared" si="1526"/>
        <v>0</v>
      </c>
      <c r="K2968" s="35">
        <f t="shared" si="1526"/>
        <v>0</v>
      </c>
      <c r="L2968" s="35">
        <f t="shared" si="1526"/>
        <v>0</v>
      </c>
      <c r="M2968" s="35">
        <f t="shared" si="1526"/>
        <v>221.5</v>
      </c>
      <c r="N2968" s="78">
        <f t="shared" si="1514"/>
        <v>100</v>
      </c>
    </row>
    <row r="2969" spans="1:15" ht="31.5" x14ac:dyDescent="0.25">
      <c r="A2969" s="33" t="s">
        <v>182</v>
      </c>
      <c r="B2969" s="33" t="s">
        <v>1384</v>
      </c>
      <c r="C2969" s="33" t="s">
        <v>116</v>
      </c>
      <c r="D2969" s="33" t="s">
        <v>1112</v>
      </c>
      <c r="E2969" s="34" t="s">
        <v>543</v>
      </c>
      <c r="F2969" s="35">
        <v>221.5</v>
      </c>
      <c r="G2969" s="35">
        <v>221.5</v>
      </c>
      <c r="H2969" s="35">
        <v>128.62299999999999</v>
      </c>
      <c r="I2969" s="63">
        <v>0</v>
      </c>
      <c r="J2969" s="63">
        <v>0</v>
      </c>
      <c r="K2969" s="35">
        <v>0</v>
      </c>
      <c r="L2969" s="35">
        <v>0</v>
      </c>
      <c r="M2969" s="35">
        <v>221.5</v>
      </c>
      <c r="N2969" s="78">
        <f t="shared" si="1514"/>
        <v>100</v>
      </c>
    </row>
    <row r="2970" spans="1:15" ht="47.25" x14ac:dyDescent="0.25">
      <c r="A2970" s="33" t="s">
        <v>182</v>
      </c>
      <c r="B2970" s="33" t="s">
        <v>1384</v>
      </c>
      <c r="C2970" s="33" t="s">
        <v>117</v>
      </c>
      <c r="D2970" s="33"/>
      <c r="E2970" s="34" t="s">
        <v>567</v>
      </c>
      <c r="F2970" s="35">
        <f t="shared" ref="F2970:M2971" si="1527">F2971</f>
        <v>439.7</v>
      </c>
      <c r="G2970" s="35">
        <f t="shared" si="1527"/>
        <v>439.7</v>
      </c>
      <c r="H2970" s="35">
        <f t="shared" si="1527"/>
        <v>332.625</v>
      </c>
      <c r="I2970" s="63">
        <f t="shared" si="1527"/>
        <v>0</v>
      </c>
      <c r="J2970" s="63">
        <f t="shared" si="1527"/>
        <v>0</v>
      </c>
      <c r="K2970" s="35">
        <f t="shared" si="1527"/>
        <v>0</v>
      </c>
      <c r="L2970" s="35">
        <f t="shared" si="1527"/>
        <v>0</v>
      </c>
      <c r="M2970" s="35">
        <f t="shared" si="1527"/>
        <v>439.7</v>
      </c>
      <c r="N2970" s="78">
        <f t="shared" si="1514"/>
        <v>100</v>
      </c>
    </row>
    <row r="2971" spans="1:15" ht="31.5" x14ac:dyDescent="0.25">
      <c r="A2971" s="33" t="s">
        <v>182</v>
      </c>
      <c r="B2971" s="33" t="s">
        <v>1384</v>
      </c>
      <c r="C2971" s="33" t="s">
        <v>117</v>
      </c>
      <c r="D2971" s="33" t="s">
        <v>18</v>
      </c>
      <c r="E2971" s="34" t="s">
        <v>552</v>
      </c>
      <c r="F2971" s="35">
        <f t="shared" si="1527"/>
        <v>439.7</v>
      </c>
      <c r="G2971" s="35">
        <f t="shared" si="1527"/>
        <v>439.7</v>
      </c>
      <c r="H2971" s="35">
        <f t="shared" si="1527"/>
        <v>332.625</v>
      </c>
      <c r="I2971" s="63">
        <f t="shared" si="1527"/>
        <v>0</v>
      </c>
      <c r="J2971" s="63">
        <f t="shared" si="1527"/>
        <v>0</v>
      </c>
      <c r="K2971" s="35">
        <f t="shared" si="1527"/>
        <v>0</v>
      </c>
      <c r="L2971" s="35">
        <f t="shared" si="1527"/>
        <v>0</v>
      </c>
      <c r="M2971" s="35">
        <f t="shared" si="1527"/>
        <v>439.7</v>
      </c>
      <c r="N2971" s="78">
        <f t="shared" si="1514"/>
        <v>100</v>
      </c>
    </row>
    <row r="2972" spans="1:15" ht="47.25" x14ac:dyDescent="0.25">
      <c r="A2972" s="33" t="s">
        <v>182</v>
      </c>
      <c r="B2972" s="33" t="s">
        <v>1384</v>
      </c>
      <c r="C2972" s="33" t="s">
        <v>117</v>
      </c>
      <c r="D2972" s="33" t="s">
        <v>14</v>
      </c>
      <c r="E2972" s="34" t="s">
        <v>555</v>
      </c>
      <c r="F2972" s="35">
        <v>439.7</v>
      </c>
      <c r="G2972" s="35">
        <v>439.7</v>
      </c>
      <c r="H2972" s="35">
        <v>332.625</v>
      </c>
      <c r="I2972" s="63">
        <v>0</v>
      </c>
      <c r="J2972" s="63">
        <v>0</v>
      </c>
      <c r="K2972" s="35">
        <v>0</v>
      </c>
      <c r="L2972" s="35">
        <v>0</v>
      </c>
      <c r="M2972" s="35">
        <v>439.7</v>
      </c>
      <c r="N2972" s="78">
        <f t="shared" si="1514"/>
        <v>100</v>
      </c>
    </row>
    <row r="2973" spans="1:15" ht="63" x14ac:dyDescent="0.25">
      <c r="A2973" s="33" t="s">
        <v>182</v>
      </c>
      <c r="B2973" s="33" t="s">
        <v>1384</v>
      </c>
      <c r="C2973" s="33" t="s">
        <v>118</v>
      </c>
      <c r="D2973" s="33"/>
      <c r="E2973" s="34" t="s">
        <v>568</v>
      </c>
      <c r="F2973" s="35">
        <f t="shared" ref="F2973:M2974" si="1528">F2974</f>
        <v>128</v>
      </c>
      <c r="G2973" s="35">
        <f t="shared" si="1528"/>
        <v>128</v>
      </c>
      <c r="H2973" s="35">
        <f t="shared" si="1528"/>
        <v>128</v>
      </c>
      <c r="I2973" s="63">
        <f t="shared" si="1528"/>
        <v>0</v>
      </c>
      <c r="J2973" s="63">
        <f t="shared" si="1528"/>
        <v>0</v>
      </c>
      <c r="K2973" s="35">
        <f t="shared" si="1528"/>
        <v>0</v>
      </c>
      <c r="L2973" s="35">
        <f t="shared" si="1528"/>
        <v>0</v>
      </c>
      <c r="M2973" s="35">
        <f t="shared" si="1528"/>
        <v>128</v>
      </c>
      <c r="N2973" s="78">
        <f t="shared" si="1514"/>
        <v>100</v>
      </c>
    </row>
    <row r="2974" spans="1:15" ht="31.5" x14ac:dyDescent="0.25">
      <c r="A2974" s="33" t="s">
        <v>182</v>
      </c>
      <c r="B2974" s="33" t="s">
        <v>1384</v>
      </c>
      <c r="C2974" s="33" t="s">
        <v>118</v>
      </c>
      <c r="D2974" s="33" t="s">
        <v>18</v>
      </c>
      <c r="E2974" s="34" t="s">
        <v>552</v>
      </c>
      <c r="F2974" s="35">
        <f t="shared" si="1528"/>
        <v>128</v>
      </c>
      <c r="G2974" s="35">
        <f t="shared" si="1528"/>
        <v>128</v>
      </c>
      <c r="H2974" s="35">
        <f t="shared" si="1528"/>
        <v>128</v>
      </c>
      <c r="I2974" s="63">
        <f t="shared" si="1528"/>
        <v>0</v>
      </c>
      <c r="J2974" s="63">
        <f t="shared" si="1528"/>
        <v>0</v>
      </c>
      <c r="K2974" s="35">
        <f t="shared" si="1528"/>
        <v>0</v>
      </c>
      <c r="L2974" s="35">
        <f t="shared" si="1528"/>
        <v>0</v>
      </c>
      <c r="M2974" s="35">
        <f t="shared" si="1528"/>
        <v>128</v>
      </c>
      <c r="N2974" s="78">
        <f t="shared" si="1514"/>
        <v>100</v>
      </c>
    </row>
    <row r="2975" spans="1:15" ht="47.25" x14ac:dyDescent="0.25">
      <c r="A2975" s="33" t="s">
        <v>182</v>
      </c>
      <c r="B2975" s="33" t="s">
        <v>1384</v>
      </c>
      <c r="C2975" s="33" t="s">
        <v>118</v>
      </c>
      <c r="D2975" s="33" t="s">
        <v>14</v>
      </c>
      <c r="E2975" s="34" t="s">
        <v>555</v>
      </c>
      <c r="F2975" s="35">
        <v>128</v>
      </c>
      <c r="G2975" s="35">
        <v>128</v>
      </c>
      <c r="H2975" s="35">
        <v>128</v>
      </c>
      <c r="I2975" s="63">
        <v>0</v>
      </c>
      <c r="J2975" s="63">
        <v>0</v>
      </c>
      <c r="K2975" s="35">
        <v>0</v>
      </c>
      <c r="L2975" s="35">
        <v>0</v>
      </c>
      <c r="M2975" s="35">
        <v>128</v>
      </c>
      <c r="N2975" s="78">
        <f t="shared" si="1514"/>
        <v>100</v>
      </c>
    </row>
    <row r="2976" spans="1:15" ht="47.25" hidden="1" x14ac:dyDescent="0.25">
      <c r="A2976" s="33" t="s">
        <v>182</v>
      </c>
      <c r="B2976" s="33" t="s">
        <v>1384</v>
      </c>
      <c r="C2976" s="33" t="s">
        <v>1338</v>
      </c>
      <c r="D2976" s="33"/>
      <c r="E2976" s="34" t="s">
        <v>1340</v>
      </c>
      <c r="F2976" s="35">
        <f t="shared" ref="F2976:M2977" si="1529">F2977</f>
        <v>0</v>
      </c>
      <c r="G2976" s="35">
        <f t="shared" si="1529"/>
        <v>0</v>
      </c>
      <c r="H2976" s="35">
        <f t="shared" si="1529"/>
        <v>0</v>
      </c>
      <c r="I2976" s="63">
        <f t="shared" si="1529"/>
        <v>0</v>
      </c>
      <c r="J2976" s="63">
        <f t="shared" si="1529"/>
        <v>0</v>
      </c>
      <c r="K2976" s="35">
        <f t="shared" si="1529"/>
        <v>0</v>
      </c>
      <c r="L2976" s="35">
        <f t="shared" si="1529"/>
        <v>0</v>
      </c>
      <c r="M2976" s="35">
        <f t="shared" si="1529"/>
        <v>0</v>
      </c>
      <c r="N2976" s="78">
        <v>0</v>
      </c>
      <c r="O2976" s="22">
        <v>1</v>
      </c>
    </row>
    <row r="2977" spans="1:15" ht="31.5" hidden="1" x14ac:dyDescent="0.25">
      <c r="A2977" s="33" t="s">
        <v>182</v>
      </c>
      <c r="B2977" s="33" t="s">
        <v>1384</v>
      </c>
      <c r="C2977" s="33" t="s">
        <v>1338</v>
      </c>
      <c r="D2977" s="33" t="s">
        <v>18</v>
      </c>
      <c r="E2977" s="34" t="s">
        <v>552</v>
      </c>
      <c r="F2977" s="35">
        <f t="shared" si="1529"/>
        <v>0</v>
      </c>
      <c r="G2977" s="35">
        <f t="shared" si="1529"/>
        <v>0</v>
      </c>
      <c r="H2977" s="35">
        <f t="shared" si="1529"/>
        <v>0</v>
      </c>
      <c r="I2977" s="63">
        <f t="shared" si="1529"/>
        <v>0</v>
      </c>
      <c r="J2977" s="63">
        <f t="shared" si="1529"/>
        <v>0</v>
      </c>
      <c r="K2977" s="35">
        <f t="shared" si="1529"/>
        <v>0</v>
      </c>
      <c r="L2977" s="35">
        <f t="shared" si="1529"/>
        <v>0</v>
      </c>
      <c r="M2977" s="35">
        <f t="shared" si="1529"/>
        <v>0</v>
      </c>
      <c r="N2977" s="78">
        <v>0</v>
      </c>
      <c r="O2977" s="22">
        <v>1</v>
      </c>
    </row>
    <row r="2978" spans="1:15" ht="47.25" hidden="1" x14ac:dyDescent="0.25">
      <c r="A2978" s="33" t="s">
        <v>182</v>
      </c>
      <c r="B2978" s="33" t="s">
        <v>1384</v>
      </c>
      <c r="C2978" s="33" t="s">
        <v>1338</v>
      </c>
      <c r="D2978" s="33" t="s">
        <v>14</v>
      </c>
      <c r="E2978" s="34" t="s">
        <v>555</v>
      </c>
      <c r="F2978" s="35">
        <v>0</v>
      </c>
      <c r="G2978" s="35">
        <v>0</v>
      </c>
      <c r="H2978" s="35">
        <v>0</v>
      </c>
      <c r="I2978" s="63">
        <v>0</v>
      </c>
      <c r="J2978" s="63">
        <v>0</v>
      </c>
      <c r="K2978" s="35">
        <v>0</v>
      </c>
      <c r="L2978" s="35">
        <v>0</v>
      </c>
      <c r="M2978" s="35">
        <v>0</v>
      </c>
      <c r="N2978" s="78">
        <v>0</v>
      </c>
      <c r="O2978" s="22">
        <v>1</v>
      </c>
    </row>
    <row r="2979" spans="1:15" ht="63" x14ac:dyDescent="0.25">
      <c r="A2979" s="33" t="s">
        <v>182</v>
      </c>
      <c r="B2979" s="33" t="s">
        <v>1384</v>
      </c>
      <c r="C2979" s="33" t="s">
        <v>124</v>
      </c>
      <c r="D2979" s="33"/>
      <c r="E2979" s="34" t="s">
        <v>569</v>
      </c>
      <c r="F2979" s="35">
        <f>F2980+F2983</f>
        <v>3448.3</v>
      </c>
      <c r="G2979" s="35">
        <f>G2980+G2983</f>
        <v>3448.3</v>
      </c>
      <c r="H2979" s="35">
        <f t="shared" ref="H2979:M2979" si="1530">H2980+H2983</f>
        <v>2626.665</v>
      </c>
      <c r="I2979" s="63">
        <f t="shared" si="1530"/>
        <v>0</v>
      </c>
      <c r="J2979" s="63">
        <f t="shared" si="1530"/>
        <v>0</v>
      </c>
      <c r="K2979" s="35">
        <f t="shared" si="1530"/>
        <v>0</v>
      </c>
      <c r="L2979" s="35">
        <f t="shared" si="1530"/>
        <v>0</v>
      </c>
      <c r="M2979" s="35">
        <f t="shared" si="1530"/>
        <v>3448.3</v>
      </c>
      <c r="N2979" s="78">
        <f t="shared" si="1514"/>
        <v>100</v>
      </c>
    </row>
    <row r="2980" spans="1:15" ht="31.5" x14ac:dyDescent="0.25">
      <c r="A2980" s="33" t="s">
        <v>182</v>
      </c>
      <c r="B2980" s="33" t="s">
        <v>1384</v>
      </c>
      <c r="C2980" s="33" t="s">
        <v>119</v>
      </c>
      <c r="D2980" s="33"/>
      <c r="E2980" s="34" t="s">
        <v>571</v>
      </c>
      <c r="F2980" s="35">
        <f t="shared" ref="F2980:M2981" si="1531">F2981</f>
        <v>3286.3</v>
      </c>
      <c r="G2980" s="35">
        <f t="shared" si="1531"/>
        <v>3286.3</v>
      </c>
      <c r="H2980" s="35">
        <f t="shared" si="1531"/>
        <v>2464.665</v>
      </c>
      <c r="I2980" s="63">
        <f t="shared" si="1531"/>
        <v>0</v>
      </c>
      <c r="J2980" s="63">
        <f t="shared" si="1531"/>
        <v>0</v>
      </c>
      <c r="K2980" s="35">
        <f t="shared" si="1531"/>
        <v>0</v>
      </c>
      <c r="L2980" s="35">
        <f t="shared" si="1531"/>
        <v>0</v>
      </c>
      <c r="M2980" s="35">
        <f t="shared" si="1531"/>
        <v>3286.3</v>
      </c>
      <c r="N2980" s="78">
        <f t="shared" si="1514"/>
        <v>100</v>
      </c>
    </row>
    <row r="2981" spans="1:15" ht="31.5" x14ac:dyDescent="0.25">
      <c r="A2981" s="33" t="s">
        <v>182</v>
      </c>
      <c r="B2981" s="33" t="s">
        <v>1384</v>
      </c>
      <c r="C2981" s="33" t="s">
        <v>119</v>
      </c>
      <c r="D2981" s="33" t="s">
        <v>18</v>
      </c>
      <c r="E2981" s="34" t="s">
        <v>552</v>
      </c>
      <c r="F2981" s="35">
        <f t="shared" si="1531"/>
        <v>3286.3</v>
      </c>
      <c r="G2981" s="35">
        <f t="shared" si="1531"/>
        <v>3286.3</v>
      </c>
      <c r="H2981" s="35">
        <f t="shared" si="1531"/>
        <v>2464.665</v>
      </c>
      <c r="I2981" s="63">
        <f t="shared" si="1531"/>
        <v>0</v>
      </c>
      <c r="J2981" s="63">
        <f t="shared" si="1531"/>
        <v>0</v>
      </c>
      <c r="K2981" s="35">
        <f t="shared" si="1531"/>
        <v>0</v>
      </c>
      <c r="L2981" s="35">
        <f t="shared" si="1531"/>
        <v>0</v>
      </c>
      <c r="M2981" s="35">
        <f t="shared" si="1531"/>
        <v>3286.3</v>
      </c>
      <c r="N2981" s="78">
        <f t="shared" si="1514"/>
        <v>100</v>
      </c>
    </row>
    <row r="2982" spans="1:15" ht="47.25" x14ac:dyDescent="0.25">
      <c r="A2982" s="33" t="s">
        <v>182</v>
      </c>
      <c r="B2982" s="33" t="s">
        <v>1384</v>
      </c>
      <c r="C2982" s="33" t="s">
        <v>119</v>
      </c>
      <c r="D2982" s="33" t="s">
        <v>14</v>
      </c>
      <c r="E2982" s="34" t="s">
        <v>555</v>
      </c>
      <c r="F2982" s="35">
        <v>3286.3</v>
      </c>
      <c r="G2982" s="35">
        <v>3286.3</v>
      </c>
      <c r="H2982" s="35">
        <v>2464.665</v>
      </c>
      <c r="I2982" s="63">
        <v>0</v>
      </c>
      <c r="J2982" s="63">
        <v>0</v>
      </c>
      <c r="K2982" s="35">
        <v>0</v>
      </c>
      <c r="L2982" s="35">
        <v>0</v>
      </c>
      <c r="M2982" s="35">
        <v>3286.3</v>
      </c>
      <c r="N2982" s="78">
        <f t="shared" si="1514"/>
        <v>100</v>
      </c>
    </row>
    <row r="2983" spans="1:15" ht="31.5" x14ac:dyDescent="0.25">
      <c r="A2983" s="33" t="s">
        <v>182</v>
      </c>
      <c r="B2983" s="33" t="s">
        <v>1384</v>
      </c>
      <c r="C2983" s="33" t="s">
        <v>120</v>
      </c>
      <c r="D2983" s="33"/>
      <c r="E2983" s="34" t="s">
        <v>1378</v>
      </c>
      <c r="F2983" s="35">
        <f t="shared" ref="F2983:M2984" si="1532">F2984</f>
        <v>162</v>
      </c>
      <c r="G2983" s="35">
        <f t="shared" si="1532"/>
        <v>162</v>
      </c>
      <c r="H2983" s="35">
        <f t="shared" si="1532"/>
        <v>162</v>
      </c>
      <c r="I2983" s="63">
        <f t="shared" si="1532"/>
        <v>0</v>
      </c>
      <c r="J2983" s="63">
        <f t="shared" si="1532"/>
        <v>0</v>
      </c>
      <c r="K2983" s="35">
        <f t="shared" si="1532"/>
        <v>0</v>
      </c>
      <c r="L2983" s="35">
        <f t="shared" si="1532"/>
        <v>0</v>
      </c>
      <c r="M2983" s="35">
        <f t="shared" si="1532"/>
        <v>162</v>
      </c>
      <c r="N2983" s="78">
        <f t="shared" si="1514"/>
        <v>100</v>
      </c>
    </row>
    <row r="2984" spans="1:15" ht="31.5" x14ac:dyDescent="0.25">
      <c r="A2984" s="33" t="s">
        <v>182</v>
      </c>
      <c r="B2984" s="33" t="s">
        <v>1384</v>
      </c>
      <c r="C2984" s="33" t="s">
        <v>120</v>
      </c>
      <c r="D2984" s="33" t="s">
        <v>18</v>
      </c>
      <c r="E2984" s="34" t="s">
        <v>552</v>
      </c>
      <c r="F2984" s="35">
        <f t="shared" si="1532"/>
        <v>162</v>
      </c>
      <c r="G2984" s="35">
        <f t="shared" si="1532"/>
        <v>162</v>
      </c>
      <c r="H2984" s="35">
        <f t="shared" si="1532"/>
        <v>162</v>
      </c>
      <c r="I2984" s="63">
        <f t="shared" si="1532"/>
        <v>0</v>
      </c>
      <c r="J2984" s="63">
        <f t="shared" si="1532"/>
        <v>0</v>
      </c>
      <c r="K2984" s="35">
        <f t="shared" si="1532"/>
        <v>0</v>
      </c>
      <c r="L2984" s="35">
        <f t="shared" si="1532"/>
        <v>0</v>
      </c>
      <c r="M2984" s="35">
        <f t="shared" si="1532"/>
        <v>162</v>
      </c>
      <c r="N2984" s="78">
        <f t="shared" si="1514"/>
        <v>100</v>
      </c>
    </row>
    <row r="2985" spans="1:15" ht="47.25" x14ac:dyDescent="0.25">
      <c r="A2985" s="33" t="s">
        <v>182</v>
      </c>
      <c r="B2985" s="33" t="s">
        <v>1384</v>
      </c>
      <c r="C2985" s="33" t="s">
        <v>120</v>
      </c>
      <c r="D2985" s="33" t="s">
        <v>14</v>
      </c>
      <c r="E2985" s="34" t="s">
        <v>555</v>
      </c>
      <c r="F2985" s="35">
        <v>162</v>
      </c>
      <c r="G2985" s="35">
        <v>162</v>
      </c>
      <c r="H2985" s="35">
        <v>162</v>
      </c>
      <c r="I2985" s="63">
        <v>0</v>
      </c>
      <c r="J2985" s="63">
        <v>0</v>
      </c>
      <c r="K2985" s="35">
        <v>0</v>
      </c>
      <c r="L2985" s="35">
        <v>0</v>
      </c>
      <c r="M2985" s="35">
        <v>162</v>
      </c>
      <c r="N2985" s="78">
        <f t="shared" si="1514"/>
        <v>100</v>
      </c>
    </row>
    <row r="2986" spans="1:15" ht="47.25" x14ac:dyDescent="0.25">
      <c r="A2986" s="33" t="s">
        <v>182</v>
      </c>
      <c r="B2986" s="33" t="s">
        <v>1384</v>
      </c>
      <c r="C2986" s="33" t="s">
        <v>125</v>
      </c>
      <c r="D2986" s="33"/>
      <c r="E2986" s="34" t="s">
        <v>572</v>
      </c>
      <c r="F2986" s="35">
        <f t="shared" ref="F2986:M2986" si="1533">F2987</f>
        <v>1482.9909999999998</v>
      </c>
      <c r="G2986" s="35">
        <f t="shared" si="1533"/>
        <v>1482.991</v>
      </c>
      <c r="H2986" s="35">
        <f t="shared" si="1533"/>
        <v>1108.3290000000002</v>
      </c>
      <c r="I2986" s="63">
        <f t="shared" si="1533"/>
        <v>0</v>
      </c>
      <c r="J2986" s="63">
        <f t="shared" si="1533"/>
        <v>0</v>
      </c>
      <c r="K2986" s="35">
        <f t="shared" si="1533"/>
        <v>0</v>
      </c>
      <c r="L2986" s="35">
        <f t="shared" si="1533"/>
        <v>0</v>
      </c>
      <c r="M2986" s="35">
        <f t="shared" si="1533"/>
        <v>1432.98911</v>
      </c>
      <c r="N2986" s="78">
        <f t="shared" si="1514"/>
        <v>96.628307926346153</v>
      </c>
    </row>
    <row r="2987" spans="1:15" ht="31.5" x14ac:dyDescent="0.25">
      <c r="A2987" s="33" t="s">
        <v>182</v>
      </c>
      <c r="B2987" s="33" t="s">
        <v>1384</v>
      </c>
      <c r="C2987" s="33" t="s">
        <v>121</v>
      </c>
      <c r="D2987" s="33"/>
      <c r="E2987" s="34" t="s">
        <v>573</v>
      </c>
      <c r="F2987" s="35">
        <f>F2988+F2990</f>
        <v>1482.9909999999998</v>
      </c>
      <c r="G2987" s="35">
        <f>G2988+G2990</f>
        <v>1482.991</v>
      </c>
      <c r="H2987" s="35">
        <f t="shared" ref="H2987:M2987" si="1534">H2988+H2990</f>
        <v>1108.3290000000002</v>
      </c>
      <c r="I2987" s="63">
        <f t="shared" si="1534"/>
        <v>0</v>
      </c>
      <c r="J2987" s="63">
        <f t="shared" si="1534"/>
        <v>0</v>
      </c>
      <c r="K2987" s="35">
        <f t="shared" si="1534"/>
        <v>0</v>
      </c>
      <c r="L2987" s="35">
        <f t="shared" si="1534"/>
        <v>0</v>
      </c>
      <c r="M2987" s="35">
        <f t="shared" si="1534"/>
        <v>1432.98911</v>
      </c>
      <c r="N2987" s="78">
        <f t="shared" si="1514"/>
        <v>96.628307926346153</v>
      </c>
    </row>
    <row r="2988" spans="1:15" ht="31.5" x14ac:dyDescent="0.25">
      <c r="A2988" s="33" t="s">
        <v>182</v>
      </c>
      <c r="B2988" s="33" t="s">
        <v>1384</v>
      </c>
      <c r="C2988" s="33" t="s">
        <v>121</v>
      </c>
      <c r="D2988" s="33" t="s">
        <v>1111</v>
      </c>
      <c r="E2988" s="34" t="s">
        <v>542</v>
      </c>
      <c r="F2988" s="35">
        <f t="shared" ref="F2988:M2988" si="1535">F2989</f>
        <v>1482.6909999999998</v>
      </c>
      <c r="G2988" s="35">
        <f t="shared" si="1535"/>
        <v>1482.931</v>
      </c>
      <c r="H2988" s="35">
        <f t="shared" si="1535"/>
        <v>1108.0640000000001</v>
      </c>
      <c r="I2988" s="63">
        <f t="shared" si="1535"/>
        <v>0</v>
      </c>
      <c r="J2988" s="63">
        <f t="shared" si="1535"/>
        <v>0</v>
      </c>
      <c r="K2988" s="35">
        <f t="shared" si="1535"/>
        <v>0</v>
      </c>
      <c r="L2988" s="35">
        <f t="shared" si="1535"/>
        <v>0</v>
      </c>
      <c r="M2988" s="35">
        <f t="shared" si="1535"/>
        <v>1432.92911</v>
      </c>
      <c r="N2988" s="78">
        <f t="shared" si="1514"/>
        <v>96.628171506293953</v>
      </c>
    </row>
    <row r="2989" spans="1:15" ht="31.5" x14ac:dyDescent="0.25">
      <c r="A2989" s="33" t="s">
        <v>182</v>
      </c>
      <c r="B2989" s="33" t="s">
        <v>1384</v>
      </c>
      <c r="C2989" s="33" t="s">
        <v>121</v>
      </c>
      <c r="D2989" s="33" t="s">
        <v>1112</v>
      </c>
      <c r="E2989" s="34" t="s">
        <v>543</v>
      </c>
      <c r="F2989" s="35">
        <f>1540.1-57.409</f>
        <v>1482.6909999999998</v>
      </c>
      <c r="G2989" s="35">
        <v>1482.931</v>
      </c>
      <c r="H2989" s="35">
        <v>1108.0640000000001</v>
      </c>
      <c r="I2989" s="63">
        <v>0</v>
      </c>
      <c r="J2989" s="63">
        <v>0</v>
      </c>
      <c r="K2989" s="35">
        <v>0</v>
      </c>
      <c r="L2989" s="35">
        <v>0</v>
      </c>
      <c r="M2989" s="35">
        <v>1432.92911</v>
      </c>
      <c r="N2989" s="78">
        <f t="shared" si="1514"/>
        <v>96.628171506293953</v>
      </c>
    </row>
    <row r="2990" spans="1:15" x14ac:dyDescent="0.25">
      <c r="A2990" s="33" t="s">
        <v>182</v>
      </c>
      <c r="B2990" s="33" t="s">
        <v>1384</v>
      </c>
      <c r="C2990" s="33" t="s">
        <v>121</v>
      </c>
      <c r="D2990" s="33" t="s">
        <v>1113</v>
      </c>
      <c r="E2990" s="34" t="s">
        <v>558</v>
      </c>
      <c r="F2990" s="35">
        <f t="shared" ref="F2990:M2990" si="1536">F2991</f>
        <v>0.3</v>
      </c>
      <c r="G2990" s="35">
        <f t="shared" si="1536"/>
        <v>0.06</v>
      </c>
      <c r="H2990" s="35">
        <f t="shared" si="1536"/>
        <v>0.26500000000000001</v>
      </c>
      <c r="I2990" s="63">
        <f t="shared" si="1536"/>
        <v>0</v>
      </c>
      <c r="J2990" s="63">
        <f t="shared" si="1536"/>
        <v>0</v>
      </c>
      <c r="K2990" s="35">
        <f t="shared" si="1536"/>
        <v>0</v>
      </c>
      <c r="L2990" s="35">
        <f t="shared" si="1536"/>
        <v>0</v>
      </c>
      <c r="M2990" s="35">
        <f t="shared" si="1536"/>
        <v>0.06</v>
      </c>
      <c r="N2990" s="78">
        <f t="shared" si="1514"/>
        <v>100</v>
      </c>
    </row>
    <row r="2991" spans="1:15" x14ac:dyDescent="0.25">
      <c r="A2991" s="33" t="s">
        <v>182</v>
      </c>
      <c r="B2991" s="33" t="s">
        <v>1384</v>
      </c>
      <c r="C2991" s="33" t="s">
        <v>121</v>
      </c>
      <c r="D2991" s="33" t="s">
        <v>1120</v>
      </c>
      <c r="E2991" s="34" t="s">
        <v>561</v>
      </c>
      <c r="F2991" s="35">
        <v>0.3</v>
      </c>
      <c r="G2991" s="35">
        <v>0.06</v>
      </c>
      <c r="H2991" s="35">
        <v>0.26500000000000001</v>
      </c>
      <c r="I2991" s="63">
        <v>0</v>
      </c>
      <c r="J2991" s="63">
        <v>0</v>
      </c>
      <c r="K2991" s="35">
        <v>0</v>
      </c>
      <c r="L2991" s="35">
        <v>0</v>
      </c>
      <c r="M2991" s="35">
        <v>0.06</v>
      </c>
      <c r="N2991" s="78">
        <f t="shared" si="1514"/>
        <v>100</v>
      </c>
    </row>
    <row r="2992" spans="1:15" ht="31.5" x14ac:dyDescent="0.25">
      <c r="A2992" s="33" t="s">
        <v>182</v>
      </c>
      <c r="B2992" s="33" t="s">
        <v>1384</v>
      </c>
      <c r="C2992" s="33" t="s">
        <v>57</v>
      </c>
      <c r="D2992" s="33"/>
      <c r="E2992" s="34" t="s">
        <v>574</v>
      </c>
      <c r="F2992" s="35">
        <f t="shared" ref="F2992:M2992" si="1537">F2993</f>
        <v>120</v>
      </c>
      <c r="G2992" s="35">
        <f t="shared" si="1537"/>
        <v>120</v>
      </c>
      <c r="H2992" s="35">
        <f t="shared" si="1537"/>
        <v>120</v>
      </c>
      <c r="I2992" s="63">
        <f t="shared" si="1537"/>
        <v>0</v>
      </c>
      <c r="J2992" s="63">
        <f t="shared" si="1537"/>
        <v>0</v>
      </c>
      <c r="K2992" s="35">
        <f t="shared" si="1537"/>
        <v>0</v>
      </c>
      <c r="L2992" s="35">
        <f t="shared" si="1537"/>
        <v>0</v>
      </c>
      <c r="M2992" s="35">
        <f t="shared" si="1537"/>
        <v>120</v>
      </c>
      <c r="N2992" s="78">
        <f t="shared" si="1514"/>
        <v>100</v>
      </c>
    </row>
    <row r="2993" spans="1:14" ht="63" x14ac:dyDescent="0.25">
      <c r="A2993" s="33" t="s">
        <v>182</v>
      </c>
      <c r="B2993" s="33" t="s">
        <v>1384</v>
      </c>
      <c r="C2993" s="33" t="s">
        <v>58</v>
      </c>
      <c r="D2993" s="33"/>
      <c r="E2993" s="34" t="s">
        <v>575</v>
      </c>
      <c r="F2993" s="35">
        <f>F2994+F2997</f>
        <v>120</v>
      </c>
      <c r="G2993" s="35">
        <f>G2994+G2997</f>
        <v>120</v>
      </c>
      <c r="H2993" s="35">
        <f t="shared" ref="H2993:M2993" si="1538">H2994+H2997</f>
        <v>120</v>
      </c>
      <c r="I2993" s="63">
        <f t="shared" si="1538"/>
        <v>0</v>
      </c>
      <c r="J2993" s="63">
        <f t="shared" si="1538"/>
        <v>0</v>
      </c>
      <c r="K2993" s="35">
        <f t="shared" si="1538"/>
        <v>0</v>
      </c>
      <c r="L2993" s="35">
        <f t="shared" si="1538"/>
        <v>0</v>
      </c>
      <c r="M2993" s="35">
        <f t="shared" si="1538"/>
        <v>120</v>
      </c>
      <c r="N2993" s="78">
        <f t="shared" si="1514"/>
        <v>100</v>
      </c>
    </row>
    <row r="2994" spans="1:14" ht="78.75" x14ac:dyDescent="0.25">
      <c r="A2994" s="33" t="s">
        <v>182</v>
      </c>
      <c r="B2994" s="33" t="s">
        <v>1384</v>
      </c>
      <c r="C2994" s="33" t="s">
        <v>73</v>
      </c>
      <c r="D2994" s="33"/>
      <c r="E2994" s="34" t="s">
        <v>576</v>
      </c>
      <c r="F2994" s="35">
        <f t="shared" ref="F2994:M2995" si="1539">F2995</f>
        <v>25</v>
      </c>
      <c r="G2994" s="35">
        <f t="shared" si="1539"/>
        <v>25</v>
      </c>
      <c r="H2994" s="35">
        <f t="shared" si="1539"/>
        <v>25</v>
      </c>
      <c r="I2994" s="63">
        <f t="shared" si="1539"/>
        <v>0</v>
      </c>
      <c r="J2994" s="63">
        <f t="shared" si="1539"/>
        <v>0</v>
      </c>
      <c r="K2994" s="35">
        <f t="shared" si="1539"/>
        <v>0</v>
      </c>
      <c r="L2994" s="35">
        <f t="shared" si="1539"/>
        <v>0</v>
      </c>
      <c r="M2994" s="35">
        <f t="shared" si="1539"/>
        <v>25</v>
      </c>
      <c r="N2994" s="78">
        <f t="shared" si="1514"/>
        <v>100</v>
      </c>
    </row>
    <row r="2995" spans="1:14" ht="31.5" x14ac:dyDescent="0.25">
      <c r="A2995" s="33" t="s">
        <v>182</v>
      </c>
      <c r="B2995" s="33" t="s">
        <v>1384</v>
      </c>
      <c r="C2995" s="33" t="s">
        <v>73</v>
      </c>
      <c r="D2995" s="33" t="s">
        <v>18</v>
      </c>
      <c r="E2995" s="34" t="s">
        <v>552</v>
      </c>
      <c r="F2995" s="35">
        <f t="shared" si="1539"/>
        <v>25</v>
      </c>
      <c r="G2995" s="35">
        <f t="shared" si="1539"/>
        <v>25</v>
      </c>
      <c r="H2995" s="35">
        <f t="shared" si="1539"/>
        <v>25</v>
      </c>
      <c r="I2995" s="63">
        <f t="shared" si="1539"/>
        <v>0</v>
      </c>
      <c r="J2995" s="63">
        <f t="shared" si="1539"/>
        <v>0</v>
      </c>
      <c r="K2995" s="35">
        <f t="shared" si="1539"/>
        <v>0</v>
      </c>
      <c r="L2995" s="35">
        <f t="shared" si="1539"/>
        <v>0</v>
      </c>
      <c r="M2995" s="35">
        <f t="shared" si="1539"/>
        <v>25</v>
      </c>
      <c r="N2995" s="78">
        <f t="shared" si="1514"/>
        <v>100</v>
      </c>
    </row>
    <row r="2996" spans="1:14" ht="47.25" x14ac:dyDescent="0.25">
      <c r="A2996" s="33" t="s">
        <v>182</v>
      </c>
      <c r="B2996" s="33" t="s">
        <v>1384</v>
      </c>
      <c r="C2996" s="33" t="s">
        <v>73</v>
      </c>
      <c r="D2996" s="33" t="s">
        <v>14</v>
      </c>
      <c r="E2996" s="34" t="s">
        <v>555</v>
      </c>
      <c r="F2996" s="35">
        <v>25</v>
      </c>
      <c r="G2996" s="35">
        <v>25</v>
      </c>
      <c r="H2996" s="35">
        <v>25</v>
      </c>
      <c r="I2996" s="63">
        <v>0</v>
      </c>
      <c r="J2996" s="63">
        <v>0</v>
      </c>
      <c r="K2996" s="35">
        <v>0</v>
      </c>
      <c r="L2996" s="35">
        <v>0</v>
      </c>
      <c r="M2996" s="35">
        <v>25</v>
      </c>
      <c r="N2996" s="78">
        <f t="shared" si="1514"/>
        <v>100</v>
      </c>
    </row>
    <row r="2997" spans="1:14" ht="63" x14ac:dyDescent="0.25">
      <c r="A2997" s="33" t="s">
        <v>182</v>
      </c>
      <c r="B2997" s="33" t="s">
        <v>1384</v>
      </c>
      <c r="C2997" s="33" t="s">
        <v>45</v>
      </c>
      <c r="D2997" s="33"/>
      <c r="E2997" s="34" t="s">
        <v>577</v>
      </c>
      <c r="F2997" s="35">
        <f t="shared" ref="F2997:M2998" si="1540">F2998</f>
        <v>95</v>
      </c>
      <c r="G2997" s="35">
        <f t="shared" si="1540"/>
        <v>95</v>
      </c>
      <c r="H2997" s="35">
        <f t="shared" si="1540"/>
        <v>95</v>
      </c>
      <c r="I2997" s="63">
        <f t="shared" si="1540"/>
        <v>0</v>
      </c>
      <c r="J2997" s="63">
        <f t="shared" si="1540"/>
        <v>0</v>
      </c>
      <c r="K2997" s="35">
        <f t="shared" si="1540"/>
        <v>0</v>
      </c>
      <c r="L2997" s="35">
        <f t="shared" si="1540"/>
        <v>0</v>
      </c>
      <c r="M2997" s="35">
        <f t="shared" si="1540"/>
        <v>95</v>
      </c>
      <c r="N2997" s="78">
        <f t="shared" si="1514"/>
        <v>100</v>
      </c>
    </row>
    <row r="2998" spans="1:14" ht="31.5" x14ac:dyDescent="0.25">
      <c r="A2998" s="33" t="s">
        <v>182</v>
      </c>
      <c r="B2998" s="33" t="s">
        <v>1384</v>
      </c>
      <c r="C2998" s="33" t="s">
        <v>45</v>
      </c>
      <c r="D2998" s="33" t="s">
        <v>18</v>
      </c>
      <c r="E2998" s="34" t="s">
        <v>552</v>
      </c>
      <c r="F2998" s="35">
        <f t="shared" si="1540"/>
        <v>95</v>
      </c>
      <c r="G2998" s="35">
        <f t="shared" si="1540"/>
        <v>95</v>
      </c>
      <c r="H2998" s="35">
        <f t="shared" si="1540"/>
        <v>95</v>
      </c>
      <c r="I2998" s="63">
        <f t="shared" si="1540"/>
        <v>0</v>
      </c>
      <c r="J2998" s="63">
        <f t="shared" si="1540"/>
        <v>0</v>
      </c>
      <c r="K2998" s="35">
        <f t="shared" si="1540"/>
        <v>0</v>
      </c>
      <c r="L2998" s="35">
        <f t="shared" si="1540"/>
        <v>0</v>
      </c>
      <c r="M2998" s="35">
        <f t="shared" si="1540"/>
        <v>95</v>
      </c>
      <c r="N2998" s="78">
        <f t="shared" si="1514"/>
        <v>100</v>
      </c>
    </row>
    <row r="2999" spans="1:14" ht="47.25" x14ac:dyDescent="0.25">
      <c r="A2999" s="33" t="s">
        <v>182</v>
      </c>
      <c r="B2999" s="33" t="s">
        <v>1384</v>
      </c>
      <c r="C2999" s="33" t="s">
        <v>45</v>
      </c>
      <c r="D2999" s="33" t="s">
        <v>14</v>
      </c>
      <c r="E2999" s="34" t="s">
        <v>555</v>
      </c>
      <c r="F2999" s="35">
        <v>95</v>
      </c>
      <c r="G2999" s="35">
        <v>95</v>
      </c>
      <c r="H2999" s="35">
        <v>95</v>
      </c>
      <c r="I2999" s="63">
        <v>0</v>
      </c>
      <c r="J2999" s="63">
        <v>0</v>
      </c>
      <c r="K2999" s="35">
        <v>0</v>
      </c>
      <c r="L2999" s="35">
        <v>0</v>
      </c>
      <c r="M2999" s="35">
        <v>95</v>
      </c>
      <c r="N2999" s="78">
        <f t="shared" si="1514"/>
        <v>100</v>
      </c>
    </row>
    <row r="3000" spans="1:14" ht="31.5" x14ac:dyDescent="0.25">
      <c r="A3000" s="33" t="s">
        <v>182</v>
      </c>
      <c r="B3000" s="33" t="s">
        <v>1384</v>
      </c>
      <c r="C3000" s="33" t="s">
        <v>1122</v>
      </c>
      <c r="D3000" s="33"/>
      <c r="E3000" s="34" t="s">
        <v>1885</v>
      </c>
      <c r="F3000" s="35"/>
      <c r="G3000" s="35">
        <f>G3001</f>
        <v>448</v>
      </c>
      <c r="H3000" s="35">
        <f t="shared" ref="H3000:M3003" si="1541">H3001</f>
        <v>0</v>
      </c>
      <c r="I3000" s="63">
        <f t="shared" si="1541"/>
        <v>448</v>
      </c>
      <c r="J3000" s="63">
        <f t="shared" si="1541"/>
        <v>0</v>
      </c>
      <c r="K3000" s="35">
        <f t="shared" si="1541"/>
        <v>0</v>
      </c>
      <c r="L3000" s="35">
        <f t="shared" si="1541"/>
        <v>0</v>
      </c>
      <c r="M3000" s="35">
        <f t="shared" si="1541"/>
        <v>448</v>
      </c>
      <c r="N3000" s="78">
        <f t="shared" si="1514"/>
        <v>100</v>
      </c>
    </row>
    <row r="3001" spans="1:14" x14ac:dyDescent="0.25">
      <c r="A3001" s="33" t="s">
        <v>182</v>
      </c>
      <c r="B3001" s="33" t="s">
        <v>1384</v>
      </c>
      <c r="C3001" s="33" t="s">
        <v>1123</v>
      </c>
      <c r="D3001" s="33"/>
      <c r="E3001" s="34" t="s">
        <v>1175</v>
      </c>
      <c r="F3001" s="35"/>
      <c r="G3001" s="35">
        <f>G3002</f>
        <v>448</v>
      </c>
      <c r="H3001" s="35">
        <f t="shared" si="1541"/>
        <v>0</v>
      </c>
      <c r="I3001" s="63">
        <f t="shared" si="1541"/>
        <v>448</v>
      </c>
      <c r="J3001" s="63">
        <f t="shared" si="1541"/>
        <v>0</v>
      </c>
      <c r="K3001" s="35">
        <f t="shared" si="1541"/>
        <v>0</v>
      </c>
      <c r="L3001" s="35">
        <f t="shared" si="1541"/>
        <v>0</v>
      </c>
      <c r="M3001" s="35">
        <f t="shared" si="1541"/>
        <v>448</v>
      </c>
      <c r="N3001" s="78">
        <f t="shared" si="1514"/>
        <v>100</v>
      </c>
    </row>
    <row r="3002" spans="1:14" ht="47.25" x14ac:dyDescent="0.25">
      <c r="A3002" s="33" t="s">
        <v>182</v>
      </c>
      <c r="B3002" s="33" t="s">
        <v>1384</v>
      </c>
      <c r="C3002" s="33" t="s">
        <v>1912</v>
      </c>
      <c r="D3002" s="33"/>
      <c r="E3002" s="56" t="s">
        <v>1913</v>
      </c>
      <c r="F3002" s="35"/>
      <c r="G3002" s="35">
        <f>G3003</f>
        <v>448</v>
      </c>
      <c r="H3002" s="35">
        <f t="shared" si="1541"/>
        <v>0</v>
      </c>
      <c r="I3002" s="63">
        <f t="shared" si="1541"/>
        <v>448</v>
      </c>
      <c r="J3002" s="63">
        <f t="shared" si="1541"/>
        <v>0</v>
      </c>
      <c r="K3002" s="35">
        <f t="shared" si="1541"/>
        <v>0</v>
      </c>
      <c r="L3002" s="35">
        <f t="shared" si="1541"/>
        <v>0</v>
      </c>
      <c r="M3002" s="35">
        <f t="shared" si="1541"/>
        <v>448</v>
      </c>
      <c r="N3002" s="78">
        <f t="shared" si="1514"/>
        <v>100</v>
      </c>
    </row>
    <row r="3003" spans="1:14" ht="78.75" x14ac:dyDescent="0.25">
      <c r="A3003" s="33" t="s">
        <v>182</v>
      </c>
      <c r="B3003" s="33" t="s">
        <v>1384</v>
      </c>
      <c r="C3003" s="33" t="s">
        <v>1912</v>
      </c>
      <c r="D3003" s="33" t="s">
        <v>1118</v>
      </c>
      <c r="E3003" s="34" t="s">
        <v>539</v>
      </c>
      <c r="F3003" s="35"/>
      <c r="G3003" s="35">
        <f>G3004</f>
        <v>448</v>
      </c>
      <c r="H3003" s="35">
        <f t="shared" si="1541"/>
        <v>0</v>
      </c>
      <c r="I3003" s="63">
        <f t="shared" si="1541"/>
        <v>448</v>
      </c>
      <c r="J3003" s="63">
        <f t="shared" si="1541"/>
        <v>0</v>
      </c>
      <c r="K3003" s="35">
        <f t="shared" si="1541"/>
        <v>0</v>
      </c>
      <c r="L3003" s="35">
        <f t="shared" si="1541"/>
        <v>0</v>
      </c>
      <c r="M3003" s="35">
        <f t="shared" si="1541"/>
        <v>448</v>
      </c>
      <c r="N3003" s="78">
        <f t="shared" si="1514"/>
        <v>100</v>
      </c>
    </row>
    <row r="3004" spans="1:14" ht="31.5" x14ac:dyDescent="0.25">
      <c r="A3004" s="33" t="s">
        <v>182</v>
      </c>
      <c r="B3004" s="33" t="s">
        <v>1384</v>
      </c>
      <c r="C3004" s="33" t="s">
        <v>1912</v>
      </c>
      <c r="D3004" s="33" t="s">
        <v>1128</v>
      </c>
      <c r="E3004" s="34" t="s">
        <v>541</v>
      </c>
      <c r="F3004" s="35"/>
      <c r="G3004" s="35">
        <v>448</v>
      </c>
      <c r="H3004" s="35">
        <v>0</v>
      </c>
      <c r="I3004" s="63">
        <f>G3004</f>
        <v>448</v>
      </c>
      <c r="J3004" s="63">
        <f>H3004</f>
        <v>0</v>
      </c>
      <c r="K3004" s="35">
        <v>0</v>
      </c>
      <c r="L3004" s="35">
        <v>0</v>
      </c>
      <c r="M3004" s="35">
        <v>448</v>
      </c>
      <c r="N3004" s="78">
        <f t="shared" si="1514"/>
        <v>100</v>
      </c>
    </row>
    <row r="3005" spans="1:14" s="22" customFormat="1" ht="31.5" x14ac:dyDescent="0.25">
      <c r="A3005" s="25" t="s">
        <v>182</v>
      </c>
      <c r="B3005" s="25" t="s">
        <v>5</v>
      </c>
      <c r="C3005" s="25"/>
      <c r="D3005" s="25"/>
      <c r="E3005" s="26" t="s">
        <v>499</v>
      </c>
      <c r="F3005" s="27">
        <f>F3006+F3020</f>
        <v>1308.4570000000001</v>
      </c>
      <c r="G3005" s="27">
        <f>G3006+G3020</f>
        <v>1587.5610000000001</v>
      </c>
      <c r="H3005" s="27">
        <f t="shared" ref="H3005:M3005" si="1542">H3006+H3020</f>
        <v>622.02699999999993</v>
      </c>
      <c r="I3005" s="61">
        <f t="shared" si="1542"/>
        <v>279.10399999999998</v>
      </c>
      <c r="J3005" s="61">
        <f t="shared" si="1542"/>
        <v>209.32799999999997</v>
      </c>
      <c r="K3005" s="27">
        <f t="shared" si="1542"/>
        <v>0</v>
      </c>
      <c r="L3005" s="27">
        <f t="shared" si="1542"/>
        <v>0</v>
      </c>
      <c r="M3005" s="27">
        <f t="shared" si="1542"/>
        <v>1538.4235399999998</v>
      </c>
      <c r="N3005" s="78">
        <f t="shared" si="1514"/>
        <v>96.904845861040911</v>
      </c>
    </row>
    <row r="3006" spans="1:14" s="32" customFormat="1" ht="47.25" x14ac:dyDescent="0.25">
      <c r="A3006" s="29" t="s">
        <v>182</v>
      </c>
      <c r="B3006" s="29" t="s">
        <v>1409</v>
      </c>
      <c r="C3006" s="29"/>
      <c r="D3006" s="29"/>
      <c r="E3006" s="30" t="s">
        <v>515</v>
      </c>
      <c r="F3006" s="31">
        <f>F3007+F3013</f>
        <v>180</v>
      </c>
      <c r="G3006" s="31">
        <f>G3007+G3013</f>
        <v>180</v>
      </c>
      <c r="H3006" s="31">
        <f t="shared" ref="H3006:M3006" si="1543">H3007+H3013</f>
        <v>99.84</v>
      </c>
      <c r="I3006" s="62">
        <f t="shared" si="1543"/>
        <v>0</v>
      </c>
      <c r="J3006" s="62">
        <f t="shared" si="1543"/>
        <v>0</v>
      </c>
      <c r="K3006" s="31">
        <f t="shared" si="1543"/>
        <v>0</v>
      </c>
      <c r="L3006" s="31">
        <f t="shared" si="1543"/>
        <v>0</v>
      </c>
      <c r="M3006" s="31">
        <f t="shared" si="1543"/>
        <v>178.91500000000002</v>
      </c>
      <c r="N3006" s="79">
        <f t="shared" si="1514"/>
        <v>99.39722222222224</v>
      </c>
    </row>
    <row r="3007" spans="1:14" ht="16.5" customHeight="1" x14ac:dyDescent="0.25">
      <c r="A3007" s="33" t="s">
        <v>182</v>
      </c>
      <c r="B3007" s="33" t="s">
        <v>1409</v>
      </c>
      <c r="C3007" s="33" t="s">
        <v>59</v>
      </c>
      <c r="D3007" s="33"/>
      <c r="E3007" s="34" t="s">
        <v>579</v>
      </c>
      <c r="F3007" s="35">
        <f t="shared" ref="F3007:M3011" si="1544">F3008</f>
        <v>69</v>
      </c>
      <c r="G3007" s="35">
        <f t="shared" si="1544"/>
        <v>69</v>
      </c>
      <c r="H3007" s="35">
        <f t="shared" si="1544"/>
        <v>69</v>
      </c>
      <c r="I3007" s="63">
        <f t="shared" si="1544"/>
        <v>0</v>
      </c>
      <c r="J3007" s="63">
        <f t="shared" si="1544"/>
        <v>0</v>
      </c>
      <c r="K3007" s="35">
        <f t="shared" si="1544"/>
        <v>0</v>
      </c>
      <c r="L3007" s="35">
        <f t="shared" si="1544"/>
        <v>0</v>
      </c>
      <c r="M3007" s="35">
        <f t="shared" si="1544"/>
        <v>69</v>
      </c>
      <c r="N3007" s="78">
        <f t="shared" si="1514"/>
        <v>100</v>
      </c>
    </row>
    <row r="3008" spans="1:14" ht="63" x14ac:dyDescent="0.25">
      <c r="A3008" s="33" t="s">
        <v>182</v>
      </c>
      <c r="B3008" s="33" t="s">
        <v>1409</v>
      </c>
      <c r="C3008" s="33" t="s">
        <v>127</v>
      </c>
      <c r="D3008" s="33"/>
      <c r="E3008" s="34" t="s">
        <v>587</v>
      </c>
      <c r="F3008" s="35">
        <f t="shared" si="1544"/>
        <v>69</v>
      </c>
      <c r="G3008" s="35">
        <f t="shared" si="1544"/>
        <v>69</v>
      </c>
      <c r="H3008" s="35">
        <f t="shared" si="1544"/>
        <v>69</v>
      </c>
      <c r="I3008" s="63">
        <f t="shared" si="1544"/>
        <v>0</v>
      </c>
      <c r="J3008" s="63">
        <f t="shared" si="1544"/>
        <v>0</v>
      </c>
      <c r="K3008" s="35">
        <f t="shared" si="1544"/>
        <v>0</v>
      </c>
      <c r="L3008" s="35">
        <f t="shared" si="1544"/>
        <v>0</v>
      </c>
      <c r="M3008" s="35">
        <f t="shared" si="1544"/>
        <v>69</v>
      </c>
      <c r="N3008" s="78">
        <f t="shared" si="1514"/>
        <v>100</v>
      </c>
    </row>
    <row r="3009" spans="1:14" ht="47.25" x14ac:dyDescent="0.25">
      <c r="A3009" s="33" t="s">
        <v>182</v>
      </c>
      <c r="B3009" s="33" t="s">
        <v>1409</v>
      </c>
      <c r="C3009" s="33" t="s">
        <v>128</v>
      </c>
      <c r="D3009" s="33"/>
      <c r="E3009" s="34" t="s">
        <v>596</v>
      </c>
      <c r="F3009" s="35">
        <f t="shared" si="1544"/>
        <v>69</v>
      </c>
      <c r="G3009" s="35">
        <f t="shared" si="1544"/>
        <v>69</v>
      </c>
      <c r="H3009" s="35">
        <f t="shared" si="1544"/>
        <v>69</v>
      </c>
      <c r="I3009" s="63">
        <f t="shared" si="1544"/>
        <v>0</v>
      </c>
      <c r="J3009" s="63">
        <f t="shared" si="1544"/>
        <v>0</v>
      </c>
      <c r="K3009" s="35">
        <f t="shared" si="1544"/>
        <v>0</v>
      </c>
      <c r="L3009" s="35">
        <f t="shared" si="1544"/>
        <v>0</v>
      </c>
      <c r="M3009" s="35">
        <f t="shared" si="1544"/>
        <v>69</v>
      </c>
      <c r="N3009" s="78">
        <f t="shared" si="1514"/>
        <v>100</v>
      </c>
    </row>
    <row r="3010" spans="1:14" ht="31.5" x14ac:dyDescent="0.25">
      <c r="A3010" s="33" t="s">
        <v>182</v>
      </c>
      <c r="B3010" s="33" t="s">
        <v>1409</v>
      </c>
      <c r="C3010" s="33" t="s">
        <v>126</v>
      </c>
      <c r="D3010" s="33"/>
      <c r="E3010" s="34" t="s">
        <v>597</v>
      </c>
      <c r="F3010" s="35">
        <f t="shared" si="1544"/>
        <v>69</v>
      </c>
      <c r="G3010" s="35">
        <f t="shared" si="1544"/>
        <v>69</v>
      </c>
      <c r="H3010" s="35">
        <f t="shared" si="1544"/>
        <v>69</v>
      </c>
      <c r="I3010" s="63">
        <f t="shared" si="1544"/>
        <v>0</v>
      </c>
      <c r="J3010" s="63">
        <f t="shared" si="1544"/>
        <v>0</v>
      </c>
      <c r="K3010" s="35">
        <f t="shared" si="1544"/>
        <v>0</v>
      </c>
      <c r="L3010" s="35">
        <f t="shared" si="1544"/>
        <v>0</v>
      </c>
      <c r="M3010" s="35">
        <f t="shared" si="1544"/>
        <v>69</v>
      </c>
      <c r="N3010" s="78">
        <f t="shared" si="1514"/>
        <v>100</v>
      </c>
    </row>
    <row r="3011" spans="1:14" ht="31.5" x14ac:dyDescent="0.25">
      <c r="A3011" s="33" t="s">
        <v>182</v>
      </c>
      <c r="B3011" s="33" t="s">
        <v>1409</v>
      </c>
      <c r="C3011" s="33" t="s">
        <v>126</v>
      </c>
      <c r="D3011" s="33" t="s">
        <v>1111</v>
      </c>
      <c r="E3011" s="34" t="s">
        <v>542</v>
      </c>
      <c r="F3011" s="35">
        <f t="shared" si="1544"/>
        <v>69</v>
      </c>
      <c r="G3011" s="35">
        <f t="shared" si="1544"/>
        <v>69</v>
      </c>
      <c r="H3011" s="35">
        <f t="shared" si="1544"/>
        <v>69</v>
      </c>
      <c r="I3011" s="63">
        <f t="shared" si="1544"/>
        <v>0</v>
      </c>
      <c r="J3011" s="63">
        <f t="shared" si="1544"/>
        <v>0</v>
      </c>
      <c r="K3011" s="35">
        <f t="shared" si="1544"/>
        <v>0</v>
      </c>
      <c r="L3011" s="35">
        <f t="shared" si="1544"/>
        <v>0</v>
      </c>
      <c r="M3011" s="35">
        <f t="shared" si="1544"/>
        <v>69</v>
      </c>
      <c r="N3011" s="78">
        <f t="shared" si="1514"/>
        <v>100</v>
      </c>
    </row>
    <row r="3012" spans="1:14" ht="31.5" x14ac:dyDescent="0.25">
      <c r="A3012" s="33" t="s">
        <v>182</v>
      </c>
      <c r="B3012" s="33" t="s">
        <v>1409</v>
      </c>
      <c r="C3012" s="33" t="s">
        <v>126</v>
      </c>
      <c r="D3012" s="33" t="s">
        <v>1112</v>
      </c>
      <c r="E3012" s="34" t="s">
        <v>543</v>
      </c>
      <c r="F3012" s="35">
        <v>69</v>
      </c>
      <c r="G3012" s="35">
        <v>69</v>
      </c>
      <c r="H3012" s="35">
        <v>69</v>
      </c>
      <c r="I3012" s="63">
        <v>0</v>
      </c>
      <c r="J3012" s="63">
        <v>0</v>
      </c>
      <c r="K3012" s="35">
        <v>0</v>
      </c>
      <c r="L3012" s="35">
        <v>0</v>
      </c>
      <c r="M3012" s="35">
        <v>69</v>
      </c>
      <c r="N3012" s="78">
        <f t="shared" si="1514"/>
        <v>100</v>
      </c>
    </row>
    <row r="3013" spans="1:14" ht="31.5" x14ac:dyDescent="0.25">
      <c r="A3013" s="33" t="s">
        <v>182</v>
      </c>
      <c r="B3013" s="33" t="s">
        <v>1409</v>
      </c>
      <c r="C3013" s="33" t="s">
        <v>1122</v>
      </c>
      <c r="D3013" s="33"/>
      <c r="E3013" s="34" t="s">
        <v>1885</v>
      </c>
      <c r="F3013" s="35">
        <f t="shared" ref="F3013:M3014" si="1545">F3014</f>
        <v>111</v>
      </c>
      <c r="G3013" s="35">
        <f t="shared" si="1545"/>
        <v>111</v>
      </c>
      <c r="H3013" s="35">
        <f t="shared" si="1545"/>
        <v>30.84</v>
      </c>
      <c r="I3013" s="63">
        <f t="shared" si="1545"/>
        <v>0</v>
      </c>
      <c r="J3013" s="63">
        <f t="shared" si="1545"/>
        <v>0</v>
      </c>
      <c r="K3013" s="35">
        <f t="shared" si="1545"/>
        <v>0</v>
      </c>
      <c r="L3013" s="35">
        <f t="shared" si="1545"/>
        <v>0</v>
      </c>
      <c r="M3013" s="35">
        <f t="shared" si="1545"/>
        <v>109.91500000000001</v>
      </c>
      <c r="N3013" s="78">
        <f t="shared" si="1514"/>
        <v>99.022522522522522</v>
      </c>
    </row>
    <row r="3014" spans="1:14" x14ac:dyDescent="0.25">
      <c r="A3014" s="33" t="s">
        <v>182</v>
      </c>
      <c r="B3014" s="33" t="s">
        <v>1409</v>
      </c>
      <c r="C3014" s="33" t="s">
        <v>1123</v>
      </c>
      <c r="D3014" s="33"/>
      <c r="E3014" s="34" t="s">
        <v>1175</v>
      </c>
      <c r="F3014" s="35">
        <f t="shared" si="1545"/>
        <v>111</v>
      </c>
      <c r="G3014" s="35">
        <f t="shared" si="1545"/>
        <v>111</v>
      </c>
      <c r="H3014" s="35">
        <f t="shared" si="1545"/>
        <v>30.84</v>
      </c>
      <c r="I3014" s="63">
        <f t="shared" si="1545"/>
        <v>0</v>
      </c>
      <c r="J3014" s="63">
        <f t="shared" si="1545"/>
        <v>0</v>
      </c>
      <c r="K3014" s="35">
        <f t="shared" si="1545"/>
        <v>0</v>
      </c>
      <c r="L3014" s="35">
        <f t="shared" si="1545"/>
        <v>0</v>
      </c>
      <c r="M3014" s="35">
        <f t="shared" si="1545"/>
        <v>109.91500000000001</v>
      </c>
      <c r="N3014" s="78">
        <f t="shared" si="1514"/>
        <v>99.022522522522522</v>
      </c>
    </row>
    <row r="3015" spans="1:14" ht="47.25" x14ac:dyDescent="0.25">
      <c r="A3015" s="33" t="s">
        <v>182</v>
      </c>
      <c r="B3015" s="33" t="s">
        <v>1409</v>
      </c>
      <c r="C3015" s="33" t="s">
        <v>180</v>
      </c>
      <c r="D3015" s="33"/>
      <c r="E3015" s="34" t="s">
        <v>1184</v>
      </c>
      <c r="F3015" s="35">
        <f>F3016+F3018</f>
        <v>111</v>
      </c>
      <c r="G3015" s="35">
        <f>G3016+G3018</f>
        <v>111</v>
      </c>
      <c r="H3015" s="35">
        <f t="shared" ref="H3015:M3015" si="1546">H3016+H3018</f>
        <v>30.84</v>
      </c>
      <c r="I3015" s="63">
        <f t="shared" si="1546"/>
        <v>0</v>
      </c>
      <c r="J3015" s="63">
        <f t="shared" si="1546"/>
        <v>0</v>
      </c>
      <c r="K3015" s="35">
        <f t="shared" si="1546"/>
        <v>0</v>
      </c>
      <c r="L3015" s="35">
        <f t="shared" si="1546"/>
        <v>0</v>
      </c>
      <c r="M3015" s="35">
        <f t="shared" si="1546"/>
        <v>109.91500000000001</v>
      </c>
      <c r="N3015" s="78">
        <f t="shared" si="1514"/>
        <v>99.022522522522522</v>
      </c>
    </row>
    <row r="3016" spans="1:14" ht="31.5" x14ac:dyDescent="0.25">
      <c r="A3016" s="33" t="s">
        <v>182</v>
      </c>
      <c r="B3016" s="33" t="s">
        <v>1409</v>
      </c>
      <c r="C3016" s="33" t="s">
        <v>180</v>
      </c>
      <c r="D3016" s="33" t="s">
        <v>1111</v>
      </c>
      <c r="E3016" s="34" t="s">
        <v>542</v>
      </c>
      <c r="F3016" s="35">
        <f t="shared" ref="F3016:M3016" si="1547">F3017</f>
        <v>111</v>
      </c>
      <c r="G3016" s="35">
        <f t="shared" si="1547"/>
        <v>110.95099999999999</v>
      </c>
      <c r="H3016" s="35">
        <f t="shared" si="1547"/>
        <v>29.94</v>
      </c>
      <c r="I3016" s="63">
        <f t="shared" si="1547"/>
        <v>0</v>
      </c>
      <c r="J3016" s="63">
        <f t="shared" si="1547"/>
        <v>0</v>
      </c>
      <c r="K3016" s="35">
        <f t="shared" si="1547"/>
        <v>0</v>
      </c>
      <c r="L3016" s="35">
        <f t="shared" si="1547"/>
        <v>0</v>
      </c>
      <c r="M3016" s="35">
        <f t="shared" si="1547"/>
        <v>109.866</v>
      </c>
      <c r="N3016" s="78">
        <f t="shared" si="1514"/>
        <v>99.0220908328902</v>
      </c>
    </row>
    <row r="3017" spans="1:14" ht="31.5" x14ac:dyDescent="0.25">
      <c r="A3017" s="33" t="s">
        <v>182</v>
      </c>
      <c r="B3017" s="33" t="s">
        <v>1409</v>
      </c>
      <c r="C3017" s="33" t="s">
        <v>180</v>
      </c>
      <c r="D3017" s="33" t="s">
        <v>1112</v>
      </c>
      <c r="E3017" s="34" t="s">
        <v>543</v>
      </c>
      <c r="F3017" s="35">
        <v>111</v>
      </c>
      <c r="G3017" s="35">
        <v>110.95099999999999</v>
      </c>
      <c r="H3017" s="35">
        <v>29.94</v>
      </c>
      <c r="I3017" s="63">
        <v>0</v>
      </c>
      <c r="J3017" s="63">
        <v>0</v>
      </c>
      <c r="K3017" s="35">
        <v>0</v>
      </c>
      <c r="L3017" s="35">
        <v>0</v>
      </c>
      <c r="M3017" s="35">
        <v>109.866</v>
      </c>
      <c r="N3017" s="78">
        <f t="shared" si="1514"/>
        <v>99.0220908328902</v>
      </c>
    </row>
    <row r="3018" spans="1:14" x14ac:dyDescent="0.25">
      <c r="A3018" s="33" t="s">
        <v>182</v>
      </c>
      <c r="B3018" s="33" t="s">
        <v>1409</v>
      </c>
      <c r="C3018" s="33" t="s">
        <v>180</v>
      </c>
      <c r="D3018" s="33" t="s">
        <v>1113</v>
      </c>
      <c r="E3018" s="34" t="s">
        <v>558</v>
      </c>
      <c r="F3018" s="35">
        <f>F3019</f>
        <v>0</v>
      </c>
      <c r="G3018" s="35">
        <f t="shared" ref="G3018" si="1548">G3019</f>
        <v>4.9000000000000002E-2</v>
      </c>
      <c r="H3018" s="35">
        <f t="shared" ref="H3018:M3018" si="1549">H3019</f>
        <v>0.9</v>
      </c>
      <c r="I3018" s="63">
        <f t="shared" si="1549"/>
        <v>0</v>
      </c>
      <c r="J3018" s="63">
        <f t="shared" si="1549"/>
        <v>0</v>
      </c>
      <c r="K3018" s="35">
        <f t="shared" si="1549"/>
        <v>0</v>
      </c>
      <c r="L3018" s="35">
        <f t="shared" si="1549"/>
        <v>0</v>
      </c>
      <c r="M3018" s="35">
        <f t="shared" si="1549"/>
        <v>4.9000000000000002E-2</v>
      </c>
      <c r="N3018" s="78">
        <f t="shared" ref="N3018:N3081" si="1550">M3018/G3018*100</f>
        <v>100</v>
      </c>
    </row>
    <row r="3019" spans="1:14" x14ac:dyDescent="0.25">
      <c r="A3019" s="33" t="s">
        <v>182</v>
      </c>
      <c r="B3019" s="33" t="s">
        <v>1409</v>
      </c>
      <c r="C3019" s="33" t="s">
        <v>180</v>
      </c>
      <c r="D3019" s="33" t="s">
        <v>1120</v>
      </c>
      <c r="E3019" s="34" t="s">
        <v>561</v>
      </c>
      <c r="F3019" s="35">
        <v>0</v>
      </c>
      <c r="G3019" s="35">
        <v>4.9000000000000002E-2</v>
      </c>
      <c r="H3019" s="35">
        <v>0.9</v>
      </c>
      <c r="I3019" s="63">
        <v>0</v>
      </c>
      <c r="J3019" s="63">
        <v>0</v>
      </c>
      <c r="K3019" s="35">
        <v>0</v>
      </c>
      <c r="L3019" s="35">
        <v>0</v>
      </c>
      <c r="M3019" s="35">
        <v>4.9000000000000002E-2</v>
      </c>
      <c r="N3019" s="78">
        <f t="shared" si="1550"/>
        <v>100</v>
      </c>
    </row>
    <row r="3020" spans="1:14" s="32" customFormat="1" ht="31.5" x14ac:dyDescent="0.25">
      <c r="A3020" s="29" t="s">
        <v>182</v>
      </c>
      <c r="B3020" s="29" t="s">
        <v>1410</v>
      </c>
      <c r="C3020" s="29"/>
      <c r="D3020" s="29"/>
      <c r="E3020" s="30" t="s">
        <v>517</v>
      </c>
      <c r="F3020" s="31">
        <f>F3021+F3027</f>
        <v>1128.4570000000001</v>
      </c>
      <c r="G3020" s="31">
        <f>G3021+G3027</f>
        <v>1407.5610000000001</v>
      </c>
      <c r="H3020" s="31">
        <f t="shared" ref="H3020:M3020" si="1551">H3021+H3027</f>
        <v>522.1869999999999</v>
      </c>
      <c r="I3020" s="62">
        <f t="shared" si="1551"/>
        <v>279.10399999999998</v>
      </c>
      <c r="J3020" s="62">
        <f t="shared" si="1551"/>
        <v>209.32799999999997</v>
      </c>
      <c r="K3020" s="31">
        <f t="shared" si="1551"/>
        <v>0</v>
      </c>
      <c r="L3020" s="31">
        <f t="shared" si="1551"/>
        <v>0</v>
      </c>
      <c r="M3020" s="31">
        <f t="shared" si="1551"/>
        <v>1359.5085399999998</v>
      </c>
      <c r="N3020" s="79">
        <f t="shared" si="1550"/>
        <v>96.586118825400789</v>
      </c>
    </row>
    <row r="3021" spans="1:14" x14ac:dyDescent="0.25">
      <c r="A3021" s="33" t="s">
        <v>182</v>
      </c>
      <c r="B3021" s="33" t="s">
        <v>1410</v>
      </c>
      <c r="C3021" s="33" t="s">
        <v>59</v>
      </c>
      <c r="D3021" s="33"/>
      <c r="E3021" s="34" t="s">
        <v>579</v>
      </c>
      <c r="F3021" s="35">
        <f t="shared" ref="F3021:M3025" si="1552">F3022</f>
        <v>1128.4570000000001</v>
      </c>
      <c r="G3021" s="35">
        <f t="shared" si="1552"/>
        <v>1128.4570000000001</v>
      </c>
      <c r="H3021" s="35">
        <f t="shared" si="1552"/>
        <v>312.85899999999998</v>
      </c>
      <c r="I3021" s="63">
        <f t="shared" si="1552"/>
        <v>0</v>
      </c>
      <c r="J3021" s="63">
        <f t="shared" si="1552"/>
        <v>0</v>
      </c>
      <c r="K3021" s="35">
        <f t="shared" si="1552"/>
        <v>0</v>
      </c>
      <c r="L3021" s="35">
        <f t="shared" si="1552"/>
        <v>0</v>
      </c>
      <c r="M3021" s="35">
        <f t="shared" si="1552"/>
        <v>1080.4046599999999</v>
      </c>
      <c r="N3021" s="78">
        <f t="shared" si="1550"/>
        <v>95.741765968929244</v>
      </c>
    </row>
    <row r="3022" spans="1:14" ht="31.5" x14ac:dyDescent="0.25">
      <c r="A3022" s="33" t="s">
        <v>182</v>
      </c>
      <c r="B3022" s="33" t="s">
        <v>1410</v>
      </c>
      <c r="C3022" s="33" t="s">
        <v>130</v>
      </c>
      <c r="D3022" s="33"/>
      <c r="E3022" s="34" t="s">
        <v>598</v>
      </c>
      <c r="F3022" s="35">
        <f t="shared" si="1552"/>
        <v>1128.4570000000001</v>
      </c>
      <c r="G3022" s="35">
        <f t="shared" si="1552"/>
        <v>1128.4570000000001</v>
      </c>
      <c r="H3022" s="35">
        <f t="shared" si="1552"/>
        <v>312.85899999999998</v>
      </c>
      <c r="I3022" s="63">
        <f t="shared" si="1552"/>
        <v>0</v>
      </c>
      <c r="J3022" s="63">
        <f t="shared" si="1552"/>
        <v>0</v>
      </c>
      <c r="K3022" s="35">
        <f t="shared" si="1552"/>
        <v>0</v>
      </c>
      <c r="L3022" s="35">
        <f t="shared" si="1552"/>
        <v>0</v>
      </c>
      <c r="M3022" s="35">
        <f t="shared" si="1552"/>
        <v>1080.4046599999999</v>
      </c>
      <c r="N3022" s="78">
        <f t="shared" si="1550"/>
        <v>95.741765968929244</v>
      </c>
    </row>
    <row r="3023" spans="1:14" ht="31.5" x14ac:dyDescent="0.25">
      <c r="A3023" s="33" t="s">
        <v>182</v>
      </c>
      <c r="B3023" s="33" t="s">
        <v>1410</v>
      </c>
      <c r="C3023" s="33" t="s">
        <v>131</v>
      </c>
      <c r="D3023" s="33"/>
      <c r="E3023" s="34" t="s">
        <v>599</v>
      </c>
      <c r="F3023" s="35">
        <f t="shared" si="1552"/>
        <v>1128.4570000000001</v>
      </c>
      <c r="G3023" s="35">
        <f t="shared" si="1552"/>
        <v>1128.4570000000001</v>
      </c>
      <c r="H3023" s="35">
        <f t="shared" si="1552"/>
        <v>312.85899999999998</v>
      </c>
      <c r="I3023" s="63">
        <f t="shared" si="1552"/>
        <v>0</v>
      </c>
      <c r="J3023" s="63">
        <f t="shared" si="1552"/>
        <v>0</v>
      </c>
      <c r="K3023" s="35">
        <f t="shared" si="1552"/>
        <v>0</v>
      </c>
      <c r="L3023" s="35">
        <f t="shared" si="1552"/>
        <v>0</v>
      </c>
      <c r="M3023" s="35">
        <f t="shared" si="1552"/>
        <v>1080.4046599999999</v>
      </c>
      <c r="N3023" s="78">
        <f t="shared" si="1550"/>
        <v>95.741765968929244</v>
      </c>
    </row>
    <row r="3024" spans="1:14" ht="31.5" x14ac:dyDescent="0.25">
      <c r="A3024" s="33" t="s">
        <v>182</v>
      </c>
      <c r="B3024" s="33" t="s">
        <v>1410</v>
      </c>
      <c r="C3024" s="33" t="s">
        <v>129</v>
      </c>
      <c r="D3024" s="33"/>
      <c r="E3024" s="34" t="s">
        <v>601</v>
      </c>
      <c r="F3024" s="35">
        <f t="shared" si="1552"/>
        <v>1128.4570000000001</v>
      </c>
      <c r="G3024" s="35">
        <f t="shared" si="1552"/>
        <v>1128.4570000000001</v>
      </c>
      <c r="H3024" s="35">
        <f t="shared" si="1552"/>
        <v>312.85899999999998</v>
      </c>
      <c r="I3024" s="63">
        <f t="shared" si="1552"/>
        <v>0</v>
      </c>
      <c r="J3024" s="63">
        <f t="shared" si="1552"/>
        <v>0</v>
      </c>
      <c r="K3024" s="35">
        <f t="shared" si="1552"/>
        <v>0</v>
      </c>
      <c r="L3024" s="35">
        <f t="shared" si="1552"/>
        <v>0</v>
      </c>
      <c r="M3024" s="35">
        <f t="shared" si="1552"/>
        <v>1080.4046599999999</v>
      </c>
      <c r="N3024" s="78">
        <f t="shared" si="1550"/>
        <v>95.741765968929244</v>
      </c>
    </row>
    <row r="3025" spans="1:14" ht="31.5" x14ac:dyDescent="0.25">
      <c r="A3025" s="33" t="s">
        <v>182</v>
      </c>
      <c r="B3025" s="33" t="s">
        <v>1410</v>
      </c>
      <c r="C3025" s="33" t="s">
        <v>129</v>
      </c>
      <c r="D3025" s="33" t="s">
        <v>1111</v>
      </c>
      <c r="E3025" s="34" t="s">
        <v>542</v>
      </c>
      <c r="F3025" s="35">
        <f t="shared" ref="F3025:M3025" si="1553">F3026</f>
        <v>1128.4570000000001</v>
      </c>
      <c r="G3025" s="35">
        <f t="shared" si="1552"/>
        <v>1128.4570000000001</v>
      </c>
      <c r="H3025" s="35">
        <f t="shared" si="1553"/>
        <v>312.85899999999998</v>
      </c>
      <c r="I3025" s="63">
        <f t="shared" si="1553"/>
        <v>0</v>
      </c>
      <c r="J3025" s="63">
        <f t="shared" si="1553"/>
        <v>0</v>
      </c>
      <c r="K3025" s="35">
        <f t="shared" si="1553"/>
        <v>0</v>
      </c>
      <c r="L3025" s="35">
        <f t="shared" si="1553"/>
        <v>0</v>
      </c>
      <c r="M3025" s="35">
        <f t="shared" si="1553"/>
        <v>1080.4046599999999</v>
      </c>
      <c r="N3025" s="78">
        <f t="shared" si="1550"/>
        <v>95.741765968929244</v>
      </c>
    </row>
    <row r="3026" spans="1:14" ht="31.5" x14ac:dyDescent="0.25">
      <c r="A3026" s="33" t="s">
        <v>182</v>
      </c>
      <c r="B3026" s="33" t="s">
        <v>1410</v>
      </c>
      <c r="C3026" s="33" t="s">
        <v>129</v>
      </c>
      <c r="D3026" s="33" t="s">
        <v>1112</v>
      </c>
      <c r="E3026" s="34" t="s">
        <v>543</v>
      </c>
      <c r="F3026" s="35">
        <f>1324.3-171.456-24.387</f>
        <v>1128.4570000000001</v>
      </c>
      <c r="G3026" s="35">
        <v>1128.4570000000001</v>
      </c>
      <c r="H3026" s="35">
        <v>312.85899999999998</v>
      </c>
      <c r="I3026" s="63">
        <v>0</v>
      </c>
      <c r="J3026" s="63">
        <v>0</v>
      </c>
      <c r="K3026" s="35">
        <v>0</v>
      </c>
      <c r="L3026" s="35">
        <v>0</v>
      </c>
      <c r="M3026" s="35">
        <v>1080.4046599999999</v>
      </c>
      <c r="N3026" s="78">
        <f t="shared" si="1550"/>
        <v>95.741765968929244</v>
      </c>
    </row>
    <row r="3027" spans="1:14" ht="31.5" x14ac:dyDescent="0.25">
      <c r="A3027" s="33" t="s">
        <v>182</v>
      </c>
      <c r="B3027" s="33" t="s">
        <v>1410</v>
      </c>
      <c r="C3027" s="33" t="s">
        <v>1122</v>
      </c>
      <c r="D3027" s="33"/>
      <c r="E3027" s="34" t="s">
        <v>1885</v>
      </c>
      <c r="F3027" s="35">
        <f>F3028</f>
        <v>0</v>
      </c>
      <c r="G3027" s="35">
        <f t="shared" ref="G3027" si="1554">G3028</f>
        <v>279.10399999999998</v>
      </c>
      <c r="H3027" s="35">
        <f t="shared" ref="H3027:M3027" si="1555">H3028</f>
        <v>209.32799999999997</v>
      </c>
      <c r="I3027" s="63">
        <f>I3028</f>
        <v>279.10399999999998</v>
      </c>
      <c r="J3027" s="63">
        <f t="shared" si="1555"/>
        <v>209.32799999999997</v>
      </c>
      <c r="K3027" s="35">
        <f t="shared" si="1555"/>
        <v>0</v>
      </c>
      <c r="L3027" s="35">
        <f t="shared" si="1555"/>
        <v>0</v>
      </c>
      <c r="M3027" s="35">
        <f t="shared" si="1555"/>
        <v>279.10388</v>
      </c>
      <c r="N3027" s="78">
        <f t="shared" si="1550"/>
        <v>99.999957005274027</v>
      </c>
    </row>
    <row r="3028" spans="1:14" ht="17.25" customHeight="1" x14ac:dyDescent="0.25">
      <c r="A3028" s="33" t="s">
        <v>182</v>
      </c>
      <c r="B3028" s="33" t="s">
        <v>1410</v>
      </c>
      <c r="C3028" s="33" t="s">
        <v>1123</v>
      </c>
      <c r="D3028" s="33"/>
      <c r="E3028" s="34" t="s">
        <v>1175</v>
      </c>
      <c r="F3028" s="35">
        <f>F3029+F3032</f>
        <v>0</v>
      </c>
      <c r="G3028" s="35">
        <f>G3029+G3032</f>
        <v>279.10399999999998</v>
      </c>
      <c r="H3028" s="35">
        <f t="shared" ref="H3028:M3028" si="1556">H3029+H3032</f>
        <v>209.32799999999997</v>
      </c>
      <c r="I3028" s="63">
        <f t="shared" si="1556"/>
        <v>279.10399999999998</v>
      </c>
      <c r="J3028" s="63">
        <f t="shared" si="1556"/>
        <v>209.32799999999997</v>
      </c>
      <c r="K3028" s="35">
        <f t="shared" si="1556"/>
        <v>0</v>
      </c>
      <c r="L3028" s="35">
        <f t="shared" si="1556"/>
        <v>0</v>
      </c>
      <c r="M3028" s="35">
        <f t="shared" si="1556"/>
        <v>279.10388</v>
      </c>
      <c r="N3028" s="78">
        <f t="shared" si="1550"/>
        <v>99.999957005274027</v>
      </c>
    </row>
    <row r="3029" spans="1:14" ht="31.5" x14ac:dyDescent="0.25">
      <c r="A3029" s="33" t="s">
        <v>182</v>
      </c>
      <c r="B3029" s="33" t="s">
        <v>1410</v>
      </c>
      <c r="C3029" s="33" t="s">
        <v>250</v>
      </c>
      <c r="D3029" s="33"/>
      <c r="E3029" s="34" t="s">
        <v>1190</v>
      </c>
      <c r="F3029" s="35">
        <f>F3030</f>
        <v>0</v>
      </c>
      <c r="G3029" s="35">
        <f t="shared" ref="G3029:G3030" si="1557">G3030</f>
        <v>60.795000000000002</v>
      </c>
      <c r="H3029" s="35">
        <f t="shared" ref="H3029:M3030" si="1558">H3030</f>
        <v>45.596249999999998</v>
      </c>
      <c r="I3029" s="63">
        <f t="shared" si="1558"/>
        <v>60.795000000000002</v>
      </c>
      <c r="J3029" s="63">
        <f t="shared" si="1558"/>
        <v>45.596249999999998</v>
      </c>
      <c r="K3029" s="35">
        <f t="shared" si="1558"/>
        <v>0</v>
      </c>
      <c r="L3029" s="35">
        <f t="shared" si="1558"/>
        <v>0</v>
      </c>
      <c r="M3029" s="35">
        <f t="shared" si="1558"/>
        <v>60.794879999999999</v>
      </c>
      <c r="N3029" s="78">
        <f t="shared" si="1550"/>
        <v>99.999802615346653</v>
      </c>
    </row>
    <row r="3030" spans="1:14" ht="31.5" x14ac:dyDescent="0.25">
      <c r="A3030" s="33" t="s">
        <v>182</v>
      </c>
      <c r="B3030" s="33" t="s">
        <v>1410</v>
      </c>
      <c r="C3030" s="33" t="s">
        <v>250</v>
      </c>
      <c r="D3030" s="33" t="s">
        <v>1111</v>
      </c>
      <c r="E3030" s="34" t="s">
        <v>542</v>
      </c>
      <c r="F3030" s="35">
        <f>F3031</f>
        <v>0</v>
      </c>
      <c r="G3030" s="35">
        <f t="shared" si="1557"/>
        <v>60.795000000000002</v>
      </c>
      <c r="H3030" s="35">
        <f t="shared" si="1558"/>
        <v>45.596249999999998</v>
      </c>
      <c r="I3030" s="63">
        <f t="shared" si="1558"/>
        <v>60.795000000000002</v>
      </c>
      <c r="J3030" s="63">
        <f t="shared" si="1558"/>
        <v>45.596249999999998</v>
      </c>
      <c r="K3030" s="35">
        <f t="shared" si="1558"/>
        <v>0</v>
      </c>
      <c r="L3030" s="35">
        <f t="shared" si="1558"/>
        <v>0</v>
      </c>
      <c r="M3030" s="35">
        <f t="shared" si="1558"/>
        <v>60.794879999999999</v>
      </c>
      <c r="N3030" s="78">
        <f t="shared" si="1550"/>
        <v>99.999802615346653</v>
      </c>
    </row>
    <row r="3031" spans="1:14" ht="31.5" x14ac:dyDescent="0.25">
      <c r="A3031" s="33" t="s">
        <v>182</v>
      </c>
      <c r="B3031" s="33" t="s">
        <v>1410</v>
      </c>
      <c r="C3031" s="33" t="s">
        <v>250</v>
      </c>
      <c r="D3031" s="33" t="s">
        <v>1112</v>
      </c>
      <c r="E3031" s="34" t="s">
        <v>543</v>
      </c>
      <c r="F3031" s="35">
        <v>0</v>
      </c>
      <c r="G3031" s="35">
        <v>60.795000000000002</v>
      </c>
      <c r="H3031" s="35">
        <v>45.596249999999998</v>
      </c>
      <c r="I3031" s="63">
        <f>G3031</f>
        <v>60.795000000000002</v>
      </c>
      <c r="J3031" s="63">
        <f>H3031</f>
        <v>45.596249999999998</v>
      </c>
      <c r="K3031" s="35">
        <v>0</v>
      </c>
      <c r="L3031" s="35">
        <v>0</v>
      </c>
      <c r="M3031" s="35">
        <v>60.794879999999999</v>
      </c>
      <c r="N3031" s="78">
        <f t="shared" si="1550"/>
        <v>99.999802615346653</v>
      </c>
    </row>
    <row r="3032" spans="1:14" ht="47.25" x14ac:dyDescent="0.25">
      <c r="A3032" s="33" t="s">
        <v>182</v>
      </c>
      <c r="B3032" s="33" t="s">
        <v>1410</v>
      </c>
      <c r="C3032" s="33" t="s">
        <v>251</v>
      </c>
      <c r="D3032" s="33"/>
      <c r="E3032" s="34" t="s">
        <v>1191</v>
      </c>
      <c r="F3032" s="35">
        <f>F3033+F3035</f>
        <v>0</v>
      </c>
      <c r="G3032" s="35">
        <f>G3033+G3035</f>
        <v>218.309</v>
      </c>
      <c r="H3032" s="35">
        <f t="shared" ref="H3032:M3032" si="1559">H3033+H3035</f>
        <v>163.73174999999998</v>
      </c>
      <c r="I3032" s="64">
        <f t="shared" si="1559"/>
        <v>218.309</v>
      </c>
      <c r="J3032" s="64">
        <f t="shared" si="1559"/>
        <v>163.73174999999998</v>
      </c>
      <c r="K3032" s="35">
        <f t="shared" si="1559"/>
        <v>0</v>
      </c>
      <c r="L3032" s="35">
        <f t="shared" si="1559"/>
        <v>0</v>
      </c>
      <c r="M3032" s="35">
        <f t="shared" si="1559"/>
        <v>218.309</v>
      </c>
      <c r="N3032" s="78">
        <f t="shared" si="1550"/>
        <v>100</v>
      </c>
    </row>
    <row r="3033" spans="1:14" ht="78.75" x14ac:dyDescent="0.25">
      <c r="A3033" s="33" t="s">
        <v>182</v>
      </c>
      <c r="B3033" s="33" t="s">
        <v>1410</v>
      </c>
      <c r="C3033" s="33" t="s">
        <v>251</v>
      </c>
      <c r="D3033" s="33" t="s">
        <v>1118</v>
      </c>
      <c r="E3033" s="34" t="s">
        <v>539</v>
      </c>
      <c r="F3033" s="35">
        <f>F3034</f>
        <v>0</v>
      </c>
      <c r="G3033" s="35">
        <f t="shared" ref="G3033" si="1560">G3034</f>
        <v>111.526</v>
      </c>
      <c r="H3033" s="35">
        <f t="shared" ref="H3033:M3033" si="1561">H3034</f>
        <v>70.560119999999998</v>
      </c>
      <c r="I3033" s="63">
        <f t="shared" si="1561"/>
        <v>111.526</v>
      </c>
      <c r="J3033" s="63">
        <f t="shared" si="1561"/>
        <v>70.560119999999998</v>
      </c>
      <c r="K3033" s="35">
        <f t="shared" si="1561"/>
        <v>0</v>
      </c>
      <c r="L3033" s="35">
        <f t="shared" si="1561"/>
        <v>0</v>
      </c>
      <c r="M3033" s="35">
        <f t="shared" si="1561"/>
        <v>111.526</v>
      </c>
      <c r="N3033" s="78">
        <f t="shared" si="1550"/>
        <v>100</v>
      </c>
    </row>
    <row r="3034" spans="1:14" ht="31.5" x14ac:dyDescent="0.25">
      <c r="A3034" s="33" t="s">
        <v>182</v>
      </c>
      <c r="B3034" s="33" t="s">
        <v>1410</v>
      </c>
      <c r="C3034" s="33" t="s">
        <v>251</v>
      </c>
      <c r="D3034" s="33" t="s">
        <v>1128</v>
      </c>
      <c r="E3034" s="34" t="s">
        <v>541</v>
      </c>
      <c r="F3034" s="35">
        <v>0</v>
      </c>
      <c r="G3034" s="35">
        <v>111.526</v>
      </c>
      <c r="H3034" s="35">
        <v>70.560119999999998</v>
      </c>
      <c r="I3034" s="63">
        <f>G3034</f>
        <v>111.526</v>
      </c>
      <c r="J3034" s="63">
        <f>H3034</f>
        <v>70.560119999999998</v>
      </c>
      <c r="K3034" s="35">
        <v>0</v>
      </c>
      <c r="L3034" s="35">
        <v>0</v>
      </c>
      <c r="M3034" s="35">
        <v>111.526</v>
      </c>
      <c r="N3034" s="78">
        <f t="shared" si="1550"/>
        <v>100</v>
      </c>
    </row>
    <row r="3035" spans="1:14" ht="31.5" x14ac:dyDescent="0.25">
      <c r="A3035" s="33" t="s">
        <v>182</v>
      </c>
      <c r="B3035" s="33" t="s">
        <v>1410</v>
      </c>
      <c r="C3035" s="33" t="s">
        <v>251</v>
      </c>
      <c r="D3035" s="33" t="s">
        <v>1111</v>
      </c>
      <c r="E3035" s="34" t="s">
        <v>542</v>
      </c>
      <c r="F3035" s="35">
        <f>F3036</f>
        <v>0</v>
      </c>
      <c r="G3035" s="35">
        <f t="shared" ref="G3035" si="1562">G3036</f>
        <v>106.783</v>
      </c>
      <c r="H3035" s="35">
        <f t="shared" ref="H3035:M3035" si="1563">H3036</f>
        <v>93.171629999999993</v>
      </c>
      <c r="I3035" s="63">
        <f t="shared" si="1563"/>
        <v>106.783</v>
      </c>
      <c r="J3035" s="63">
        <f t="shared" si="1563"/>
        <v>93.171629999999993</v>
      </c>
      <c r="K3035" s="35">
        <f t="shared" si="1563"/>
        <v>0</v>
      </c>
      <c r="L3035" s="35">
        <f t="shared" si="1563"/>
        <v>0</v>
      </c>
      <c r="M3035" s="35">
        <f t="shared" si="1563"/>
        <v>106.783</v>
      </c>
      <c r="N3035" s="78">
        <f t="shared" si="1550"/>
        <v>100</v>
      </c>
    </row>
    <row r="3036" spans="1:14" ht="31.5" x14ac:dyDescent="0.25">
      <c r="A3036" s="33" t="s">
        <v>182</v>
      </c>
      <c r="B3036" s="33" t="s">
        <v>1410</v>
      </c>
      <c r="C3036" s="33" t="s">
        <v>251</v>
      </c>
      <c r="D3036" s="33" t="s">
        <v>1112</v>
      </c>
      <c r="E3036" s="34" t="s">
        <v>543</v>
      </c>
      <c r="F3036" s="35">
        <v>0</v>
      </c>
      <c r="G3036" s="35">
        <v>106.783</v>
      </c>
      <c r="H3036" s="35">
        <v>93.171629999999993</v>
      </c>
      <c r="I3036" s="63">
        <f>G3036</f>
        <v>106.783</v>
      </c>
      <c r="J3036" s="63">
        <f>H3036</f>
        <v>93.171629999999993</v>
      </c>
      <c r="K3036" s="35">
        <v>0</v>
      </c>
      <c r="L3036" s="35">
        <v>0</v>
      </c>
      <c r="M3036" s="35">
        <v>106.783</v>
      </c>
      <c r="N3036" s="78">
        <f t="shared" si="1550"/>
        <v>100</v>
      </c>
    </row>
    <row r="3037" spans="1:14" s="22" customFormat="1" ht="18" customHeight="1" x14ac:dyDescent="0.25">
      <c r="A3037" s="25" t="s">
        <v>182</v>
      </c>
      <c r="B3037" s="25" t="s">
        <v>1130</v>
      </c>
      <c r="C3037" s="25"/>
      <c r="D3037" s="25"/>
      <c r="E3037" s="26" t="s">
        <v>500</v>
      </c>
      <c r="F3037" s="27">
        <f>F3038+F3095</f>
        <v>275366.42699999997</v>
      </c>
      <c r="G3037" s="27">
        <f>G3038+G3095</f>
        <v>327103.97299999994</v>
      </c>
      <c r="H3037" s="27">
        <f t="shared" ref="H3037:M3037" si="1564">H3038+H3095</f>
        <v>206955.69647000002</v>
      </c>
      <c r="I3037" s="61">
        <f t="shared" si="1564"/>
        <v>106697.28738999998</v>
      </c>
      <c r="J3037" s="61">
        <f t="shared" si="1564"/>
        <v>51557.302849999993</v>
      </c>
      <c r="K3037" s="27">
        <f t="shared" si="1564"/>
        <v>0</v>
      </c>
      <c r="L3037" s="27">
        <f t="shared" si="1564"/>
        <v>0</v>
      </c>
      <c r="M3037" s="27">
        <f t="shared" si="1564"/>
        <v>325967.29587999999</v>
      </c>
      <c r="N3037" s="78">
        <f t="shared" si="1550"/>
        <v>99.652502808334901</v>
      </c>
    </row>
    <row r="3038" spans="1:14" s="32" customFormat="1" ht="18" customHeight="1" x14ac:dyDescent="0.25">
      <c r="A3038" s="29" t="s">
        <v>182</v>
      </c>
      <c r="B3038" s="29" t="s">
        <v>1411</v>
      </c>
      <c r="C3038" s="29"/>
      <c r="D3038" s="29"/>
      <c r="E3038" s="30" t="s">
        <v>520</v>
      </c>
      <c r="F3038" s="31">
        <f>F3039+F3056+F3061+F3078+F3091</f>
        <v>274999.03899999999</v>
      </c>
      <c r="G3038" s="31">
        <f>G3039+G3056+G3061+G3078+G3091+G3070</f>
        <v>326736.58499999996</v>
      </c>
      <c r="H3038" s="31">
        <f t="shared" ref="H3038:M3038" si="1565">H3039+H3056+H3061+H3078+H3091+H3070</f>
        <v>206820.99647000001</v>
      </c>
      <c r="I3038" s="62">
        <f t="shared" si="1565"/>
        <v>106697.28738999998</v>
      </c>
      <c r="J3038" s="62">
        <f t="shared" si="1565"/>
        <v>51557.302849999993</v>
      </c>
      <c r="K3038" s="31">
        <f t="shared" si="1565"/>
        <v>0</v>
      </c>
      <c r="L3038" s="31">
        <f t="shared" si="1565"/>
        <v>0</v>
      </c>
      <c r="M3038" s="31">
        <f t="shared" si="1565"/>
        <v>325610.49088</v>
      </c>
      <c r="N3038" s="79">
        <f t="shared" si="1550"/>
        <v>99.65535107738242</v>
      </c>
    </row>
    <row r="3039" spans="1:14" ht="31.5" x14ac:dyDescent="0.25">
      <c r="A3039" s="33" t="s">
        <v>182</v>
      </c>
      <c r="B3039" s="33" t="s">
        <v>1411</v>
      </c>
      <c r="C3039" s="33" t="s">
        <v>138</v>
      </c>
      <c r="D3039" s="33"/>
      <c r="E3039" s="34" t="s">
        <v>691</v>
      </c>
      <c r="F3039" s="35">
        <f t="shared" ref="F3039:M3039" si="1566">F3040</f>
        <v>261589.465</v>
      </c>
      <c r="G3039" s="35">
        <f t="shared" si="1566"/>
        <v>272902.51124999998</v>
      </c>
      <c r="H3039" s="35">
        <f t="shared" si="1566"/>
        <v>163888.05570999999</v>
      </c>
      <c r="I3039" s="63">
        <f t="shared" si="1566"/>
        <v>83082.620249999993</v>
      </c>
      <c r="J3039" s="63">
        <f t="shared" si="1566"/>
        <v>27942.635709999999</v>
      </c>
      <c r="K3039" s="35">
        <f t="shared" si="1566"/>
        <v>0</v>
      </c>
      <c r="L3039" s="35">
        <f t="shared" si="1566"/>
        <v>0</v>
      </c>
      <c r="M3039" s="35">
        <f t="shared" si="1566"/>
        <v>271943.19094999996</v>
      </c>
      <c r="N3039" s="78">
        <f t="shared" si="1550"/>
        <v>99.648475092586736</v>
      </c>
    </row>
    <row r="3040" spans="1:14" ht="31.5" x14ac:dyDescent="0.25">
      <c r="A3040" s="33" t="s">
        <v>182</v>
      </c>
      <c r="B3040" s="33" t="s">
        <v>1411</v>
      </c>
      <c r="C3040" s="33" t="s">
        <v>139</v>
      </c>
      <c r="D3040" s="33"/>
      <c r="E3040" s="34" t="s">
        <v>692</v>
      </c>
      <c r="F3040" s="35">
        <f>F3041+F3048+F3052</f>
        <v>261589.465</v>
      </c>
      <c r="G3040" s="35">
        <f>G3041+G3048+G3052</f>
        <v>272902.51124999998</v>
      </c>
      <c r="H3040" s="35">
        <f t="shared" ref="H3040:M3040" si="1567">H3041+H3048+H3052</f>
        <v>163888.05570999999</v>
      </c>
      <c r="I3040" s="63">
        <f t="shared" si="1567"/>
        <v>83082.620249999993</v>
      </c>
      <c r="J3040" s="63">
        <f t="shared" si="1567"/>
        <v>27942.635709999999</v>
      </c>
      <c r="K3040" s="35">
        <f t="shared" si="1567"/>
        <v>0</v>
      </c>
      <c r="L3040" s="35">
        <f t="shared" si="1567"/>
        <v>0</v>
      </c>
      <c r="M3040" s="35">
        <f t="shared" si="1567"/>
        <v>271943.19094999996</v>
      </c>
      <c r="N3040" s="78">
        <f t="shared" si="1550"/>
        <v>99.648475092586736</v>
      </c>
    </row>
    <row r="3041" spans="1:14" ht="47.25" x14ac:dyDescent="0.25">
      <c r="A3041" s="33" t="s">
        <v>182</v>
      </c>
      <c r="B3041" s="33" t="s">
        <v>1411</v>
      </c>
      <c r="C3041" s="33" t="s">
        <v>140</v>
      </c>
      <c r="D3041" s="33"/>
      <c r="E3041" s="34" t="s">
        <v>693</v>
      </c>
      <c r="F3041" s="35">
        <f>F3042+F3045</f>
        <v>175331.462</v>
      </c>
      <c r="G3041" s="35">
        <f>G3042+G3045</f>
        <v>183091.462</v>
      </c>
      <c r="H3041" s="35">
        <f t="shared" ref="H3041:M3041" si="1568">H3042+H3045</f>
        <v>129216.99099999999</v>
      </c>
      <c r="I3041" s="63">
        <f t="shared" si="1568"/>
        <v>0</v>
      </c>
      <c r="J3041" s="63">
        <f t="shared" si="1568"/>
        <v>0</v>
      </c>
      <c r="K3041" s="35">
        <f t="shared" si="1568"/>
        <v>0</v>
      </c>
      <c r="L3041" s="35">
        <f t="shared" si="1568"/>
        <v>0</v>
      </c>
      <c r="M3041" s="35">
        <f t="shared" si="1568"/>
        <v>182132.14169999998</v>
      </c>
      <c r="N3041" s="78">
        <f t="shared" si="1550"/>
        <v>99.476043126467573</v>
      </c>
    </row>
    <row r="3042" spans="1:14" ht="18" customHeight="1" x14ac:dyDescent="0.25">
      <c r="A3042" s="33" t="s">
        <v>182</v>
      </c>
      <c r="B3042" s="33" t="s">
        <v>1411</v>
      </c>
      <c r="C3042" s="33" t="s">
        <v>132</v>
      </c>
      <c r="D3042" s="33"/>
      <c r="E3042" s="34" t="s">
        <v>694</v>
      </c>
      <c r="F3042" s="35">
        <f t="shared" ref="F3042:M3043" si="1569">F3043</f>
        <v>167750.783</v>
      </c>
      <c r="G3042" s="35">
        <f t="shared" si="1569"/>
        <v>175510.783</v>
      </c>
      <c r="H3042" s="35">
        <f t="shared" si="1569"/>
        <v>122331.734</v>
      </c>
      <c r="I3042" s="63">
        <f t="shared" si="1569"/>
        <v>0</v>
      </c>
      <c r="J3042" s="63">
        <f t="shared" si="1569"/>
        <v>0</v>
      </c>
      <c r="K3042" s="35">
        <f t="shared" si="1569"/>
        <v>0</v>
      </c>
      <c r="L3042" s="35">
        <f t="shared" si="1569"/>
        <v>0</v>
      </c>
      <c r="M3042" s="35">
        <f t="shared" si="1569"/>
        <v>174551.46270999999</v>
      </c>
      <c r="N3042" s="78">
        <f t="shared" si="1550"/>
        <v>99.453412335354912</v>
      </c>
    </row>
    <row r="3043" spans="1:14" ht="31.5" x14ac:dyDescent="0.25">
      <c r="A3043" s="33" t="s">
        <v>182</v>
      </c>
      <c r="B3043" s="33" t="s">
        <v>1411</v>
      </c>
      <c r="C3043" s="33" t="s">
        <v>132</v>
      </c>
      <c r="D3043" s="33" t="s">
        <v>1111</v>
      </c>
      <c r="E3043" s="34" t="s">
        <v>542</v>
      </c>
      <c r="F3043" s="35">
        <f t="shared" si="1569"/>
        <v>167750.783</v>
      </c>
      <c r="G3043" s="35">
        <f t="shared" si="1569"/>
        <v>175510.783</v>
      </c>
      <c r="H3043" s="35">
        <f t="shared" si="1569"/>
        <v>122331.734</v>
      </c>
      <c r="I3043" s="63">
        <f t="shared" si="1569"/>
        <v>0</v>
      </c>
      <c r="J3043" s="63">
        <f t="shared" si="1569"/>
        <v>0</v>
      </c>
      <c r="K3043" s="35">
        <f t="shared" si="1569"/>
        <v>0</v>
      </c>
      <c r="L3043" s="35">
        <f t="shared" si="1569"/>
        <v>0</v>
      </c>
      <c r="M3043" s="35">
        <f t="shared" si="1569"/>
        <v>174551.46270999999</v>
      </c>
      <c r="N3043" s="78">
        <f t="shared" si="1550"/>
        <v>99.453412335354912</v>
      </c>
    </row>
    <row r="3044" spans="1:14" ht="31.5" x14ac:dyDescent="0.25">
      <c r="A3044" s="33" t="s">
        <v>182</v>
      </c>
      <c r="B3044" s="33" t="s">
        <v>1411</v>
      </c>
      <c r="C3044" s="33" t="s">
        <v>132</v>
      </c>
      <c r="D3044" s="33" t="s">
        <v>1112</v>
      </c>
      <c r="E3044" s="34" t="s">
        <v>543</v>
      </c>
      <c r="F3044" s="35">
        <f>169562.5-628.189-283.361-900.167</f>
        <v>167750.783</v>
      </c>
      <c r="G3044" s="35">
        <v>175510.783</v>
      </c>
      <c r="H3044" s="35">
        <v>122331.734</v>
      </c>
      <c r="I3044" s="63">
        <v>0</v>
      </c>
      <c r="J3044" s="63">
        <v>0</v>
      </c>
      <c r="K3044" s="35">
        <v>0</v>
      </c>
      <c r="L3044" s="35">
        <v>0</v>
      </c>
      <c r="M3044" s="35">
        <v>174551.46270999999</v>
      </c>
      <c r="N3044" s="78">
        <f t="shared" si="1550"/>
        <v>99.453412335354912</v>
      </c>
    </row>
    <row r="3045" spans="1:14" ht="31.5" x14ac:dyDescent="0.25">
      <c r="A3045" s="33" t="s">
        <v>182</v>
      </c>
      <c r="B3045" s="33" t="s">
        <v>1411</v>
      </c>
      <c r="C3045" s="33" t="s">
        <v>133</v>
      </c>
      <c r="D3045" s="33"/>
      <c r="E3045" s="34" t="s">
        <v>696</v>
      </c>
      <c r="F3045" s="35">
        <f t="shared" ref="F3045:M3046" si="1570">F3046</f>
        <v>7580.6790000000001</v>
      </c>
      <c r="G3045" s="35">
        <f t="shared" si="1570"/>
        <v>7580.6790000000001</v>
      </c>
      <c r="H3045" s="35">
        <f t="shared" si="1570"/>
        <v>6885.2569999999996</v>
      </c>
      <c r="I3045" s="63">
        <f t="shared" si="1570"/>
        <v>0</v>
      </c>
      <c r="J3045" s="63">
        <f t="shared" si="1570"/>
        <v>0</v>
      </c>
      <c r="K3045" s="35">
        <f t="shared" si="1570"/>
        <v>0</v>
      </c>
      <c r="L3045" s="35">
        <f t="shared" si="1570"/>
        <v>0</v>
      </c>
      <c r="M3045" s="35">
        <f t="shared" si="1570"/>
        <v>7580.6789900000003</v>
      </c>
      <c r="N3045" s="78">
        <f t="shared" si="1550"/>
        <v>99.999999868085695</v>
      </c>
    </row>
    <row r="3046" spans="1:14" ht="31.5" x14ac:dyDescent="0.25">
      <c r="A3046" s="33" t="s">
        <v>182</v>
      </c>
      <c r="B3046" s="33" t="s">
        <v>1411</v>
      </c>
      <c r="C3046" s="33" t="s">
        <v>133</v>
      </c>
      <c r="D3046" s="33" t="s">
        <v>1111</v>
      </c>
      <c r="E3046" s="34" t="s">
        <v>542</v>
      </c>
      <c r="F3046" s="35">
        <f t="shared" si="1570"/>
        <v>7580.6790000000001</v>
      </c>
      <c r="G3046" s="35">
        <f t="shared" si="1570"/>
        <v>7580.6790000000001</v>
      </c>
      <c r="H3046" s="35">
        <f t="shared" si="1570"/>
        <v>6885.2569999999996</v>
      </c>
      <c r="I3046" s="63">
        <f t="shared" si="1570"/>
        <v>0</v>
      </c>
      <c r="J3046" s="63">
        <f t="shared" si="1570"/>
        <v>0</v>
      </c>
      <c r="K3046" s="35">
        <f t="shared" si="1570"/>
        <v>0</v>
      </c>
      <c r="L3046" s="35">
        <f t="shared" si="1570"/>
        <v>0</v>
      </c>
      <c r="M3046" s="35">
        <f t="shared" si="1570"/>
        <v>7580.6789900000003</v>
      </c>
      <c r="N3046" s="78">
        <f t="shared" si="1550"/>
        <v>99.999999868085695</v>
      </c>
    </row>
    <row r="3047" spans="1:14" ht="31.5" x14ac:dyDescent="0.25">
      <c r="A3047" s="33" t="s">
        <v>182</v>
      </c>
      <c r="B3047" s="33" t="s">
        <v>1411</v>
      </c>
      <c r="C3047" s="33" t="s">
        <v>133</v>
      </c>
      <c r="D3047" s="33" t="s">
        <v>1112</v>
      </c>
      <c r="E3047" s="34" t="s">
        <v>543</v>
      </c>
      <c r="F3047" s="35">
        <f>4059.4+4731.993-1116.335-94.379</f>
        <v>7580.6790000000001</v>
      </c>
      <c r="G3047" s="35">
        <v>7580.6790000000001</v>
      </c>
      <c r="H3047" s="35">
        <v>6885.2569999999996</v>
      </c>
      <c r="I3047" s="63">
        <v>0</v>
      </c>
      <c r="J3047" s="63">
        <v>0</v>
      </c>
      <c r="K3047" s="35">
        <v>0</v>
      </c>
      <c r="L3047" s="35">
        <v>0</v>
      </c>
      <c r="M3047" s="35">
        <v>7580.6789900000003</v>
      </c>
      <c r="N3047" s="78">
        <f t="shared" si="1550"/>
        <v>99.999999868085695</v>
      </c>
    </row>
    <row r="3048" spans="1:14" ht="63" x14ac:dyDescent="0.25">
      <c r="A3048" s="33" t="s">
        <v>182</v>
      </c>
      <c r="B3048" s="33" t="s">
        <v>1411</v>
      </c>
      <c r="C3048" s="33" t="s">
        <v>1239</v>
      </c>
      <c r="D3048" s="33"/>
      <c r="E3048" s="34" t="s">
        <v>1275</v>
      </c>
      <c r="F3048" s="35">
        <f t="shared" ref="F3048:M3050" si="1571">F3049</f>
        <v>33404.9</v>
      </c>
      <c r="G3048" s="35">
        <f t="shared" si="1571"/>
        <v>37682.194289999999</v>
      </c>
      <c r="H3048" s="35">
        <f t="shared" si="1571"/>
        <v>6728.4290000000001</v>
      </c>
      <c r="I3048" s="63">
        <f t="shared" si="1571"/>
        <v>30953.765289999999</v>
      </c>
      <c r="J3048" s="63">
        <f t="shared" si="1571"/>
        <v>0</v>
      </c>
      <c r="K3048" s="35">
        <f t="shared" si="1571"/>
        <v>0</v>
      </c>
      <c r="L3048" s="35">
        <f t="shared" si="1571"/>
        <v>0</v>
      </c>
      <c r="M3048" s="35">
        <f t="shared" si="1571"/>
        <v>37682.194289999999</v>
      </c>
      <c r="N3048" s="78">
        <f t="shared" si="1550"/>
        <v>100</v>
      </c>
    </row>
    <row r="3049" spans="1:14" ht="63" x14ac:dyDescent="0.25">
      <c r="A3049" s="33" t="s">
        <v>182</v>
      </c>
      <c r="B3049" s="33" t="s">
        <v>1411</v>
      </c>
      <c r="C3049" s="33" t="s">
        <v>1436</v>
      </c>
      <c r="D3049" s="33"/>
      <c r="E3049" s="34" t="s">
        <v>698</v>
      </c>
      <c r="F3049" s="35">
        <f t="shared" ref="F3049:M3050" si="1572">F3050</f>
        <v>33404.9</v>
      </c>
      <c r="G3049" s="35">
        <f t="shared" si="1571"/>
        <v>37682.194289999999</v>
      </c>
      <c r="H3049" s="35">
        <f t="shared" si="1572"/>
        <v>6728.4290000000001</v>
      </c>
      <c r="I3049" s="63">
        <f t="shared" si="1572"/>
        <v>30953.765289999999</v>
      </c>
      <c r="J3049" s="63">
        <f t="shared" si="1572"/>
        <v>0</v>
      </c>
      <c r="K3049" s="35">
        <f t="shared" si="1572"/>
        <v>0</v>
      </c>
      <c r="L3049" s="35">
        <f t="shared" si="1572"/>
        <v>0</v>
      </c>
      <c r="M3049" s="35">
        <f t="shared" si="1572"/>
        <v>37682.194289999999</v>
      </c>
      <c r="N3049" s="78">
        <f t="shared" si="1550"/>
        <v>100</v>
      </c>
    </row>
    <row r="3050" spans="1:14" ht="31.5" x14ac:dyDescent="0.25">
      <c r="A3050" s="33" t="s">
        <v>182</v>
      </c>
      <c r="B3050" s="33" t="s">
        <v>1411</v>
      </c>
      <c r="C3050" s="33" t="s">
        <v>1436</v>
      </c>
      <c r="D3050" s="33" t="s">
        <v>1111</v>
      </c>
      <c r="E3050" s="34" t="s">
        <v>542</v>
      </c>
      <c r="F3050" s="35">
        <f t="shared" si="1572"/>
        <v>33404.9</v>
      </c>
      <c r="G3050" s="35">
        <f t="shared" si="1571"/>
        <v>37682.194289999999</v>
      </c>
      <c r="H3050" s="35">
        <f t="shared" si="1572"/>
        <v>6728.4290000000001</v>
      </c>
      <c r="I3050" s="63">
        <f t="shared" si="1572"/>
        <v>30953.765289999999</v>
      </c>
      <c r="J3050" s="63">
        <f t="shared" si="1572"/>
        <v>0</v>
      </c>
      <c r="K3050" s="35">
        <f t="shared" si="1572"/>
        <v>0</v>
      </c>
      <c r="L3050" s="35">
        <f t="shared" si="1572"/>
        <v>0</v>
      </c>
      <c r="M3050" s="35">
        <f t="shared" si="1572"/>
        <v>37682.194289999999</v>
      </c>
      <c r="N3050" s="78">
        <f t="shared" si="1550"/>
        <v>100</v>
      </c>
    </row>
    <row r="3051" spans="1:14" ht="31.5" x14ac:dyDescent="0.25">
      <c r="A3051" s="33" t="s">
        <v>182</v>
      </c>
      <c r="B3051" s="33" t="s">
        <v>1411</v>
      </c>
      <c r="C3051" s="33" t="s">
        <v>1436</v>
      </c>
      <c r="D3051" s="33" t="s">
        <v>1112</v>
      </c>
      <c r="E3051" s="34" t="s">
        <v>543</v>
      </c>
      <c r="F3051" s="35">
        <v>33404.9</v>
      </c>
      <c r="G3051" s="35">
        <v>37682.194289999999</v>
      </c>
      <c r="H3051" s="35">
        <f>6728.429+0</f>
        <v>6728.4290000000001</v>
      </c>
      <c r="I3051" s="63">
        <v>30953.765289999999</v>
      </c>
      <c r="J3051" s="63">
        <v>0</v>
      </c>
      <c r="K3051" s="35">
        <v>0</v>
      </c>
      <c r="L3051" s="35">
        <v>0</v>
      </c>
      <c r="M3051" s="35">
        <v>37682.194289999999</v>
      </c>
      <c r="N3051" s="78">
        <f t="shared" si="1550"/>
        <v>100</v>
      </c>
    </row>
    <row r="3052" spans="1:14" ht="94.5" x14ac:dyDescent="0.25">
      <c r="A3052" s="33" t="s">
        <v>182</v>
      </c>
      <c r="B3052" s="33" t="s">
        <v>1411</v>
      </c>
      <c r="C3052" s="33" t="s">
        <v>1431</v>
      </c>
      <c r="D3052" s="33"/>
      <c r="E3052" s="34" t="s">
        <v>1834</v>
      </c>
      <c r="F3052" s="35">
        <f>F3053</f>
        <v>52853.103000000003</v>
      </c>
      <c r="G3052" s="35">
        <f t="shared" ref="G3052:G3054" si="1573">G3053</f>
        <v>52128.854959999997</v>
      </c>
      <c r="H3052" s="35">
        <f t="shared" ref="H3052:M3054" si="1574">H3053</f>
        <v>27942.635709999999</v>
      </c>
      <c r="I3052" s="63">
        <f t="shared" si="1574"/>
        <v>52128.854959999997</v>
      </c>
      <c r="J3052" s="63">
        <f t="shared" si="1574"/>
        <v>27942.635709999999</v>
      </c>
      <c r="K3052" s="35">
        <f t="shared" si="1574"/>
        <v>0</v>
      </c>
      <c r="L3052" s="35">
        <f t="shared" si="1574"/>
        <v>0</v>
      </c>
      <c r="M3052" s="35">
        <f t="shared" si="1574"/>
        <v>52128.854959999997</v>
      </c>
      <c r="N3052" s="78">
        <f t="shared" si="1550"/>
        <v>100</v>
      </c>
    </row>
    <row r="3053" spans="1:14" ht="78.75" x14ac:dyDescent="0.25">
      <c r="A3053" s="33" t="s">
        <v>182</v>
      </c>
      <c r="B3053" s="33" t="s">
        <v>1411</v>
      </c>
      <c r="C3053" s="33" t="s">
        <v>1433</v>
      </c>
      <c r="D3053" s="33"/>
      <c r="E3053" s="34" t="s">
        <v>1835</v>
      </c>
      <c r="F3053" s="35">
        <f>F3054</f>
        <v>52853.103000000003</v>
      </c>
      <c r="G3053" s="35">
        <f t="shared" si="1573"/>
        <v>52128.854959999997</v>
      </c>
      <c r="H3053" s="35">
        <f t="shared" si="1574"/>
        <v>27942.635709999999</v>
      </c>
      <c r="I3053" s="63">
        <f t="shared" si="1574"/>
        <v>52128.854959999997</v>
      </c>
      <c r="J3053" s="63">
        <f t="shared" si="1574"/>
        <v>27942.635709999999</v>
      </c>
      <c r="K3053" s="35">
        <f t="shared" si="1574"/>
        <v>0</v>
      </c>
      <c r="L3053" s="35">
        <f t="shared" si="1574"/>
        <v>0</v>
      </c>
      <c r="M3053" s="35">
        <f t="shared" si="1574"/>
        <v>52128.854959999997</v>
      </c>
      <c r="N3053" s="78">
        <f t="shared" si="1550"/>
        <v>100</v>
      </c>
    </row>
    <row r="3054" spans="1:14" ht="31.5" x14ac:dyDescent="0.25">
      <c r="A3054" s="33" t="s">
        <v>182</v>
      </c>
      <c r="B3054" s="33" t="s">
        <v>1411</v>
      </c>
      <c r="C3054" s="33" t="s">
        <v>1433</v>
      </c>
      <c r="D3054" s="33" t="s">
        <v>1111</v>
      </c>
      <c r="E3054" s="34" t="s">
        <v>542</v>
      </c>
      <c r="F3054" s="35">
        <f>F3055</f>
        <v>52853.103000000003</v>
      </c>
      <c r="G3054" s="35">
        <f t="shared" si="1573"/>
        <v>52128.854959999997</v>
      </c>
      <c r="H3054" s="35">
        <f t="shared" si="1574"/>
        <v>27942.635709999999</v>
      </c>
      <c r="I3054" s="63">
        <f t="shared" si="1574"/>
        <v>52128.854959999997</v>
      </c>
      <c r="J3054" s="63">
        <f t="shared" si="1574"/>
        <v>27942.635709999999</v>
      </c>
      <c r="K3054" s="35">
        <f t="shared" si="1574"/>
        <v>0</v>
      </c>
      <c r="L3054" s="35">
        <f t="shared" si="1574"/>
        <v>0</v>
      </c>
      <c r="M3054" s="35">
        <f t="shared" si="1574"/>
        <v>52128.854959999997</v>
      </c>
      <c r="N3054" s="78">
        <f t="shared" si="1550"/>
        <v>100</v>
      </c>
    </row>
    <row r="3055" spans="1:14" ht="31.5" x14ac:dyDescent="0.25">
      <c r="A3055" s="33" t="s">
        <v>182</v>
      </c>
      <c r="B3055" s="33" t="s">
        <v>1411</v>
      </c>
      <c r="C3055" s="33" t="s">
        <v>1433</v>
      </c>
      <c r="D3055" s="33" t="s">
        <v>1112</v>
      </c>
      <c r="E3055" s="34" t="s">
        <v>543</v>
      </c>
      <c r="F3055" s="35">
        <v>52853.103000000003</v>
      </c>
      <c r="G3055" s="35">
        <v>52128.854959999997</v>
      </c>
      <c r="H3055" s="35">
        <v>27942.635709999999</v>
      </c>
      <c r="I3055" s="63">
        <f>G3055</f>
        <v>52128.854959999997</v>
      </c>
      <c r="J3055" s="63">
        <f>H3055</f>
        <v>27942.635709999999</v>
      </c>
      <c r="K3055" s="35">
        <v>0</v>
      </c>
      <c r="L3055" s="35">
        <v>0</v>
      </c>
      <c r="M3055" s="35">
        <v>52128.854959999997</v>
      </c>
      <c r="N3055" s="78">
        <f t="shared" si="1550"/>
        <v>100</v>
      </c>
    </row>
    <row r="3056" spans="1:14" ht="31.5" x14ac:dyDescent="0.25">
      <c r="A3056" s="33" t="s">
        <v>182</v>
      </c>
      <c r="B3056" s="33" t="s">
        <v>1411</v>
      </c>
      <c r="C3056" s="33" t="s">
        <v>141</v>
      </c>
      <c r="D3056" s="33"/>
      <c r="E3056" s="34" t="s">
        <v>717</v>
      </c>
      <c r="F3056" s="35">
        <f t="shared" ref="F3056:M3059" si="1575">F3057</f>
        <v>912.92599999999993</v>
      </c>
      <c r="G3056" s="35">
        <f t="shared" si="1575"/>
        <v>912.92600000000004</v>
      </c>
      <c r="H3056" s="35">
        <f t="shared" si="1575"/>
        <v>497.14</v>
      </c>
      <c r="I3056" s="63">
        <f t="shared" si="1575"/>
        <v>0</v>
      </c>
      <c r="J3056" s="63">
        <f t="shared" si="1575"/>
        <v>0</v>
      </c>
      <c r="K3056" s="35">
        <f t="shared" si="1575"/>
        <v>0</v>
      </c>
      <c r="L3056" s="35">
        <f t="shared" si="1575"/>
        <v>0</v>
      </c>
      <c r="M3056" s="35">
        <f t="shared" si="1575"/>
        <v>912.92552000000001</v>
      </c>
      <c r="N3056" s="78">
        <f t="shared" si="1550"/>
        <v>99.999947421806368</v>
      </c>
    </row>
    <row r="3057" spans="1:14" ht="31.5" x14ac:dyDescent="0.25">
      <c r="A3057" s="33" t="s">
        <v>182</v>
      </c>
      <c r="B3057" s="33" t="s">
        <v>1411</v>
      </c>
      <c r="C3057" s="33" t="s">
        <v>142</v>
      </c>
      <c r="D3057" s="33"/>
      <c r="E3057" s="34" t="s">
        <v>718</v>
      </c>
      <c r="F3057" s="35">
        <f t="shared" si="1575"/>
        <v>912.92599999999993</v>
      </c>
      <c r="G3057" s="35">
        <f t="shared" si="1575"/>
        <v>912.92600000000004</v>
      </c>
      <c r="H3057" s="35">
        <f t="shared" si="1575"/>
        <v>497.14</v>
      </c>
      <c r="I3057" s="63">
        <f t="shared" si="1575"/>
        <v>0</v>
      </c>
      <c r="J3057" s="63">
        <f t="shared" si="1575"/>
        <v>0</v>
      </c>
      <c r="K3057" s="35">
        <f t="shared" si="1575"/>
        <v>0</v>
      </c>
      <c r="L3057" s="35">
        <f t="shared" si="1575"/>
        <v>0</v>
      </c>
      <c r="M3057" s="35">
        <f t="shared" si="1575"/>
        <v>912.92552000000001</v>
      </c>
      <c r="N3057" s="78">
        <f t="shared" si="1550"/>
        <v>99.999947421806368</v>
      </c>
    </row>
    <row r="3058" spans="1:14" ht="47.25" x14ac:dyDescent="0.25">
      <c r="A3058" s="33" t="s">
        <v>182</v>
      </c>
      <c r="B3058" s="33" t="s">
        <v>1411</v>
      </c>
      <c r="C3058" s="33" t="s">
        <v>134</v>
      </c>
      <c r="D3058" s="33"/>
      <c r="E3058" s="34" t="s">
        <v>731</v>
      </c>
      <c r="F3058" s="35">
        <f t="shared" si="1575"/>
        <v>912.92599999999993</v>
      </c>
      <c r="G3058" s="35">
        <f t="shared" si="1575"/>
        <v>912.92600000000004</v>
      </c>
      <c r="H3058" s="35">
        <f t="shared" si="1575"/>
        <v>497.14</v>
      </c>
      <c r="I3058" s="63">
        <f t="shared" si="1575"/>
        <v>0</v>
      </c>
      <c r="J3058" s="63">
        <f t="shared" si="1575"/>
        <v>0</v>
      </c>
      <c r="K3058" s="35">
        <f t="shared" si="1575"/>
        <v>0</v>
      </c>
      <c r="L3058" s="35">
        <f t="shared" si="1575"/>
        <v>0</v>
      </c>
      <c r="M3058" s="35">
        <f t="shared" si="1575"/>
        <v>912.92552000000001</v>
      </c>
      <c r="N3058" s="78">
        <f t="shared" si="1550"/>
        <v>99.999947421806368</v>
      </c>
    </row>
    <row r="3059" spans="1:14" ht="31.5" x14ac:dyDescent="0.25">
      <c r="A3059" s="33" t="s">
        <v>182</v>
      </c>
      <c r="B3059" s="33" t="s">
        <v>1411</v>
      </c>
      <c r="C3059" s="33" t="s">
        <v>134</v>
      </c>
      <c r="D3059" s="33" t="s">
        <v>1111</v>
      </c>
      <c r="E3059" s="34" t="s">
        <v>542</v>
      </c>
      <c r="F3059" s="35">
        <f t="shared" si="1575"/>
        <v>912.92599999999993</v>
      </c>
      <c r="G3059" s="35">
        <f t="shared" si="1575"/>
        <v>912.92600000000004</v>
      </c>
      <c r="H3059" s="35">
        <f t="shared" si="1575"/>
        <v>497.14</v>
      </c>
      <c r="I3059" s="63">
        <f t="shared" si="1575"/>
        <v>0</v>
      </c>
      <c r="J3059" s="63">
        <f t="shared" si="1575"/>
        <v>0</v>
      </c>
      <c r="K3059" s="35">
        <f t="shared" si="1575"/>
        <v>0</v>
      </c>
      <c r="L3059" s="35">
        <f t="shared" si="1575"/>
        <v>0</v>
      </c>
      <c r="M3059" s="35">
        <f t="shared" si="1575"/>
        <v>912.92552000000001</v>
      </c>
      <c r="N3059" s="78">
        <f t="shared" si="1550"/>
        <v>99.999947421806368</v>
      </c>
    </row>
    <row r="3060" spans="1:14" ht="31.5" x14ac:dyDescent="0.25">
      <c r="A3060" s="33" t="s">
        <v>182</v>
      </c>
      <c r="B3060" s="33" t="s">
        <v>1411</v>
      </c>
      <c r="C3060" s="33" t="s">
        <v>134</v>
      </c>
      <c r="D3060" s="33" t="s">
        <v>1112</v>
      </c>
      <c r="E3060" s="34" t="s">
        <v>543</v>
      </c>
      <c r="F3060" s="35">
        <f>1609.6-696.674</f>
        <v>912.92599999999993</v>
      </c>
      <c r="G3060" s="35">
        <v>912.92600000000004</v>
      </c>
      <c r="H3060" s="35">
        <v>497.14</v>
      </c>
      <c r="I3060" s="63">
        <v>0</v>
      </c>
      <c r="J3060" s="63">
        <v>0</v>
      </c>
      <c r="K3060" s="35">
        <v>0</v>
      </c>
      <c r="L3060" s="35">
        <v>0</v>
      </c>
      <c r="M3060" s="35">
        <v>912.92552000000001</v>
      </c>
      <c r="N3060" s="78">
        <f t="shared" si="1550"/>
        <v>99.999947421806368</v>
      </c>
    </row>
    <row r="3061" spans="1:14" ht="63" x14ac:dyDescent="0.25">
      <c r="A3061" s="33" t="s">
        <v>182</v>
      </c>
      <c r="B3061" s="33" t="s">
        <v>1411</v>
      </c>
      <c r="C3061" s="33" t="s">
        <v>1132</v>
      </c>
      <c r="D3061" s="33"/>
      <c r="E3061" s="34" t="s">
        <v>1557</v>
      </c>
      <c r="F3061" s="35">
        <f t="shared" ref="F3061:M3068" si="1576">F3062</f>
        <v>2256</v>
      </c>
      <c r="G3061" s="35">
        <f t="shared" si="1576"/>
        <v>2483.587</v>
      </c>
      <c r="H3061" s="35">
        <f t="shared" si="1576"/>
        <v>1562.0450000000001</v>
      </c>
      <c r="I3061" s="63">
        <f t="shared" si="1576"/>
        <v>0</v>
      </c>
      <c r="J3061" s="63">
        <f t="shared" si="1576"/>
        <v>0</v>
      </c>
      <c r="K3061" s="35">
        <f t="shared" si="1576"/>
        <v>0</v>
      </c>
      <c r="L3061" s="35">
        <f t="shared" si="1576"/>
        <v>0</v>
      </c>
      <c r="M3061" s="35">
        <f t="shared" si="1576"/>
        <v>2387.6222900000002</v>
      </c>
      <c r="N3061" s="78">
        <f t="shared" si="1550"/>
        <v>96.13604395577849</v>
      </c>
    </row>
    <row r="3062" spans="1:14" ht="47.25" x14ac:dyDescent="0.25">
      <c r="A3062" s="33" t="s">
        <v>182</v>
      </c>
      <c r="B3062" s="33" t="s">
        <v>1411</v>
      </c>
      <c r="C3062" s="33" t="s">
        <v>1133</v>
      </c>
      <c r="D3062" s="33"/>
      <c r="E3062" s="34" t="s">
        <v>741</v>
      </c>
      <c r="F3062" s="35">
        <f t="shared" si="1576"/>
        <v>2256</v>
      </c>
      <c r="G3062" s="35">
        <f t="shared" si="1576"/>
        <v>2483.587</v>
      </c>
      <c r="H3062" s="35">
        <f t="shared" si="1576"/>
        <v>1562.0450000000001</v>
      </c>
      <c r="I3062" s="63">
        <f t="shared" si="1576"/>
        <v>0</v>
      </c>
      <c r="J3062" s="63">
        <f t="shared" si="1576"/>
        <v>0</v>
      </c>
      <c r="K3062" s="35">
        <f t="shared" si="1576"/>
        <v>0</v>
      </c>
      <c r="L3062" s="35">
        <f t="shared" si="1576"/>
        <v>0</v>
      </c>
      <c r="M3062" s="35">
        <f t="shared" si="1576"/>
        <v>2387.6222900000002</v>
      </c>
      <c r="N3062" s="78">
        <f t="shared" si="1550"/>
        <v>96.13604395577849</v>
      </c>
    </row>
    <row r="3063" spans="1:14" ht="63" x14ac:dyDescent="0.25">
      <c r="A3063" s="33" t="s">
        <v>182</v>
      </c>
      <c r="B3063" s="33" t="s">
        <v>1411</v>
      </c>
      <c r="C3063" s="33" t="s">
        <v>143</v>
      </c>
      <c r="D3063" s="33"/>
      <c r="E3063" s="34" t="s">
        <v>751</v>
      </c>
      <c r="F3063" s="35">
        <f>F3067</f>
        <v>2256</v>
      </c>
      <c r="G3063" s="35">
        <f>G3067+G3064</f>
        <v>2483.587</v>
      </c>
      <c r="H3063" s="35">
        <f t="shared" ref="H3063:M3063" si="1577">H3067+H3064</f>
        <v>1562.0450000000001</v>
      </c>
      <c r="I3063" s="63">
        <f t="shared" si="1577"/>
        <v>0</v>
      </c>
      <c r="J3063" s="63">
        <f t="shared" si="1577"/>
        <v>0</v>
      </c>
      <c r="K3063" s="35">
        <f t="shared" si="1577"/>
        <v>0</v>
      </c>
      <c r="L3063" s="35">
        <f t="shared" si="1577"/>
        <v>0</v>
      </c>
      <c r="M3063" s="35">
        <f t="shared" si="1577"/>
        <v>2387.6222900000002</v>
      </c>
      <c r="N3063" s="78">
        <f t="shared" si="1550"/>
        <v>96.13604395577849</v>
      </c>
    </row>
    <row r="3064" spans="1:14" ht="31.5" x14ac:dyDescent="0.25">
      <c r="A3064" s="33" t="s">
        <v>182</v>
      </c>
      <c r="B3064" s="33" t="s">
        <v>1411</v>
      </c>
      <c r="C3064" s="33" t="s">
        <v>327</v>
      </c>
      <c r="D3064" s="33"/>
      <c r="E3064" s="34" t="s">
        <v>1379</v>
      </c>
      <c r="F3064" s="35">
        <v>0</v>
      </c>
      <c r="G3064" s="35">
        <f>G3065</f>
        <v>227.58699999999999</v>
      </c>
      <c r="H3064" s="35">
        <f t="shared" ref="H3064:M3065" si="1578">H3065</f>
        <v>228.73</v>
      </c>
      <c r="I3064" s="63">
        <f t="shared" si="1578"/>
        <v>0</v>
      </c>
      <c r="J3064" s="63">
        <f t="shared" si="1578"/>
        <v>0</v>
      </c>
      <c r="K3064" s="35">
        <f t="shared" si="1578"/>
        <v>0</v>
      </c>
      <c r="L3064" s="35">
        <f t="shared" si="1578"/>
        <v>0</v>
      </c>
      <c r="M3064" s="35">
        <f t="shared" si="1578"/>
        <v>227.58635000000001</v>
      </c>
      <c r="N3064" s="78">
        <f t="shared" si="1550"/>
        <v>99.999714394934685</v>
      </c>
    </row>
    <row r="3065" spans="1:14" ht="31.5" x14ac:dyDescent="0.25">
      <c r="A3065" s="33" t="s">
        <v>182</v>
      </c>
      <c r="B3065" s="33" t="s">
        <v>1411</v>
      </c>
      <c r="C3065" s="33" t="s">
        <v>327</v>
      </c>
      <c r="D3065" s="33" t="s">
        <v>1111</v>
      </c>
      <c r="E3065" s="34" t="s">
        <v>542</v>
      </c>
      <c r="F3065" s="35">
        <v>0</v>
      </c>
      <c r="G3065" s="35">
        <f>G3066</f>
        <v>227.58699999999999</v>
      </c>
      <c r="H3065" s="35">
        <f t="shared" si="1578"/>
        <v>228.73</v>
      </c>
      <c r="I3065" s="63">
        <f t="shared" si="1578"/>
        <v>0</v>
      </c>
      <c r="J3065" s="63">
        <f t="shared" si="1578"/>
        <v>0</v>
      </c>
      <c r="K3065" s="35">
        <f t="shared" si="1578"/>
        <v>0</v>
      </c>
      <c r="L3065" s="35">
        <f t="shared" si="1578"/>
        <v>0</v>
      </c>
      <c r="M3065" s="35">
        <f t="shared" si="1578"/>
        <v>227.58635000000001</v>
      </c>
      <c r="N3065" s="78">
        <f t="shared" si="1550"/>
        <v>99.999714394934685</v>
      </c>
    </row>
    <row r="3066" spans="1:14" ht="31.5" x14ac:dyDescent="0.25">
      <c r="A3066" s="33" t="s">
        <v>182</v>
      </c>
      <c r="B3066" s="33" t="s">
        <v>1411</v>
      </c>
      <c r="C3066" s="33" t="s">
        <v>327</v>
      </c>
      <c r="D3066" s="33" t="s">
        <v>1112</v>
      </c>
      <c r="E3066" s="34" t="s">
        <v>543</v>
      </c>
      <c r="F3066" s="35">
        <v>0</v>
      </c>
      <c r="G3066" s="35">
        <v>227.58699999999999</v>
      </c>
      <c r="H3066" s="35">
        <v>228.73</v>
      </c>
      <c r="I3066" s="63">
        <v>0</v>
      </c>
      <c r="J3066" s="63">
        <v>0</v>
      </c>
      <c r="K3066" s="35">
        <v>0</v>
      </c>
      <c r="L3066" s="35">
        <v>0</v>
      </c>
      <c r="M3066" s="35">
        <v>227.58635000000001</v>
      </c>
      <c r="N3066" s="78">
        <f t="shared" si="1550"/>
        <v>99.999714394934685</v>
      </c>
    </row>
    <row r="3067" spans="1:14" ht="18" customHeight="1" x14ac:dyDescent="0.25">
      <c r="A3067" s="33" t="s">
        <v>182</v>
      </c>
      <c r="B3067" s="33" t="s">
        <v>1411</v>
      </c>
      <c r="C3067" s="33" t="s">
        <v>135</v>
      </c>
      <c r="D3067" s="33"/>
      <c r="E3067" s="34" t="s">
        <v>752</v>
      </c>
      <c r="F3067" s="35">
        <f t="shared" si="1576"/>
        <v>2256</v>
      </c>
      <c r="G3067" s="35">
        <f t="shared" si="1576"/>
        <v>2256</v>
      </c>
      <c r="H3067" s="35">
        <f t="shared" si="1576"/>
        <v>1333.3150000000001</v>
      </c>
      <c r="I3067" s="63">
        <f t="shared" si="1576"/>
        <v>0</v>
      </c>
      <c r="J3067" s="63">
        <f t="shared" si="1576"/>
        <v>0</v>
      </c>
      <c r="K3067" s="35">
        <f t="shared" si="1576"/>
        <v>0</v>
      </c>
      <c r="L3067" s="35">
        <f t="shared" si="1576"/>
        <v>0</v>
      </c>
      <c r="M3067" s="35">
        <f t="shared" si="1576"/>
        <v>2160.0359400000002</v>
      </c>
      <c r="N3067" s="78">
        <f t="shared" si="1550"/>
        <v>95.746273936170226</v>
      </c>
    </row>
    <row r="3068" spans="1:14" ht="31.5" x14ac:dyDescent="0.25">
      <c r="A3068" s="33" t="s">
        <v>182</v>
      </c>
      <c r="B3068" s="33" t="s">
        <v>1411</v>
      </c>
      <c r="C3068" s="33" t="s">
        <v>135</v>
      </c>
      <c r="D3068" s="33" t="s">
        <v>1111</v>
      </c>
      <c r="E3068" s="34" t="s">
        <v>542</v>
      </c>
      <c r="F3068" s="35">
        <f t="shared" si="1576"/>
        <v>2256</v>
      </c>
      <c r="G3068" s="35">
        <f t="shared" si="1576"/>
        <v>2256</v>
      </c>
      <c r="H3068" s="35">
        <f t="shared" si="1576"/>
        <v>1333.3150000000001</v>
      </c>
      <c r="I3068" s="63">
        <f t="shared" si="1576"/>
        <v>0</v>
      </c>
      <c r="J3068" s="63">
        <f t="shared" si="1576"/>
        <v>0</v>
      </c>
      <c r="K3068" s="35">
        <f t="shared" si="1576"/>
        <v>0</v>
      </c>
      <c r="L3068" s="35">
        <f t="shared" si="1576"/>
        <v>0</v>
      </c>
      <c r="M3068" s="35">
        <f t="shared" si="1576"/>
        <v>2160.0359400000002</v>
      </c>
      <c r="N3068" s="78">
        <f t="shared" si="1550"/>
        <v>95.746273936170226</v>
      </c>
    </row>
    <row r="3069" spans="1:14" ht="31.5" x14ac:dyDescent="0.25">
      <c r="A3069" s="33" t="s">
        <v>182</v>
      </c>
      <c r="B3069" s="33" t="s">
        <v>1411</v>
      </c>
      <c r="C3069" s="33" t="s">
        <v>135</v>
      </c>
      <c r="D3069" s="33" t="s">
        <v>1112</v>
      </c>
      <c r="E3069" s="34" t="s">
        <v>543</v>
      </c>
      <c r="F3069" s="35">
        <v>2256</v>
      </c>
      <c r="G3069" s="35">
        <v>2256</v>
      </c>
      <c r="H3069" s="35">
        <v>1333.3150000000001</v>
      </c>
      <c r="I3069" s="63">
        <v>0</v>
      </c>
      <c r="J3069" s="63">
        <v>0</v>
      </c>
      <c r="K3069" s="35">
        <v>0</v>
      </c>
      <c r="L3069" s="35">
        <v>0</v>
      </c>
      <c r="M3069" s="35">
        <v>2160.0359400000002</v>
      </c>
      <c r="N3069" s="78">
        <f t="shared" si="1550"/>
        <v>95.746273936170226</v>
      </c>
    </row>
    <row r="3070" spans="1:14" ht="31.5" x14ac:dyDescent="0.25">
      <c r="A3070" s="33" t="s">
        <v>182</v>
      </c>
      <c r="B3070" s="33" t="s">
        <v>1411</v>
      </c>
      <c r="C3070" s="33" t="s">
        <v>164</v>
      </c>
      <c r="D3070" s="33"/>
      <c r="E3070" s="34" t="s">
        <v>1623</v>
      </c>
      <c r="F3070" s="35">
        <v>0</v>
      </c>
      <c r="G3070" s="35">
        <f t="shared" ref="G3070:G3076" si="1579">G3071</f>
        <v>29518.333930000001</v>
      </c>
      <c r="H3070" s="35">
        <f t="shared" ref="H3070:M3076" si="1580">H3071</f>
        <v>29518.333930000001</v>
      </c>
      <c r="I3070" s="63">
        <f t="shared" si="1580"/>
        <v>23614.667139999998</v>
      </c>
      <c r="J3070" s="63">
        <f t="shared" si="1580"/>
        <v>23614.667139999998</v>
      </c>
      <c r="K3070" s="35">
        <f t="shared" si="1580"/>
        <v>0</v>
      </c>
      <c r="L3070" s="35">
        <f t="shared" si="1580"/>
        <v>0</v>
      </c>
      <c r="M3070" s="35">
        <f t="shared" si="1580"/>
        <v>29518.333930000001</v>
      </c>
      <c r="N3070" s="78">
        <f t="shared" si="1550"/>
        <v>100</v>
      </c>
    </row>
    <row r="3071" spans="1:14" ht="47.25" x14ac:dyDescent="0.25">
      <c r="A3071" s="33" t="s">
        <v>182</v>
      </c>
      <c r="B3071" s="33" t="s">
        <v>1411</v>
      </c>
      <c r="C3071" s="33" t="s">
        <v>165</v>
      </c>
      <c r="D3071" s="33"/>
      <c r="E3071" s="34" t="s">
        <v>1624</v>
      </c>
      <c r="F3071" s="35">
        <v>0</v>
      </c>
      <c r="G3071" s="35">
        <f t="shared" si="1579"/>
        <v>29518.333930000001</v>
      </c>
      <c r="H3071" s="35">
        <f t="shared" si="1580"/>
        <v>29518.333930000001</v>
      </c>
      <c r="I3071" s="63">
        <f t="shared" si="1580"/>
        <v>23614.667139999998</v>
      </c>
      <c r="J3071" s="63">
        <f t="shared" si="1580"/>
        <v>23614.667139999998</v>
      </c>
      <c r="K3071" s="35">
        <f t="shared" si="1580"/>
        <v>0</v>
      </c>
      <c r="L3071" s="35">
        <f t="shared" si="1580"/>
        <v>0</v>
      </c>
      <c r="M3071" s="35">
        <f t="shared" si="1580"/>
        <v>29518.333930000001</v>
      </c>
      <c r="N3071" s="78">
        <f t="shared" si="1550"/>
        <v>100</v>
      </c>
    </row>
    <row r="3072" spans="1:14" ht="31.5" x14ac:dyDescent="0.25">
      <c r="A3072" s="33" t="s">
        <v>182</v>
      </c>
      <c r="B3072" s="33" t="s">
        <v>1411</v>
      </c>
      <c r="C3072" s="33" t="s">
        <v>1437</v>
      </c>
      <c r="D3072" s="33"/>
      <c r="E3072" s="34" t="s">
        <v>1438</v>
      </c>
      <c r="F3072" s="35">
        <v>0</v>
      </c>
      <c r="G3072" s="35">
        <f t="shared" si="1579"/>
        <v>29518.333930000001</v>
      </c>
      <c r="H3072" s="35">
        <f t="shared" si="1580"/>
        <v>29518.333930000001</v>
      </c>
      <c r="I3072" s="63">
        <f t="shared" si="1580"/>
        <v>23614.667139999998</v>
      </c>
      <c r="J3072" s="63">
        <f t="shared" si="1580"/>
        <v>23614.667139999998</v>
      </c>
      <c r="K3072" s="35">
        <f t="shared" si="1580"/>
        <v>0</v>
      </c>
      <c r="L3072" s="35">
        <f t="shared" si="1580"/>
        <v>0</v>
      </c>
      <c r="M3072" s="35">
        <f t="shared" si="1580"/>
        <v>29518.333930000001</v>
      </c>
      <c r="N3072" s="78">
        <f t="shared" si="1550"/>
        <v>100</v>
      </c>
    </row>
    <row r="3073" spans="1:14" ht="31.5" x14ac:dyDescent="0.25">
      <c r="A3073" s="33" t="s">
        <v>182</v>
      </c>
      <c r="B3073" s="33" t="s">
        <v>1411</v>
      </c>
      <c r="C3073" s="33" t="s">
        <v>1775</v>
      </c>
      <c r="D3073" s="33"/>
      <c r="E3073" s="34" t="s">
        <v>1776</v>
      </c>
      <c r="F3073" s="35">
        <v>0</v>
      </c>
      <c r="G3073" s="35">
        <f>G3076+G3074</f>
        <v>29518.333930000001</v>
      </c>
      <c r="H3073" s="35">
        <f t="shared" ref="H3073:M3073" si="1581">H3076+H3074</f>
        <v>29518.333930000001</v>
      </c>
      <c r="I3073" s="63">
        <f t="shared" si="1581"/>
        <v>23614.667139999998</v>
      </c>
      <c r="J3073" s="63">
        <f t="shared" si="1581"/>
        <v>23614.667139999998</v>
      </c>
      <c r="K3073" s="35">
        <f t="shared" si="1581"/>
        <v>0</v>
      </c>
      <c r="L3073" s="35">
        <f t="shared" si="1581"/>
        <v>0</v>
      </c>
      <c r="M3073" s="35">
        <f t="shared" si="1581"/>
        <v>29518.333930000001</v>
      </c>
      <c r="N3073" s="78">
        <f t="shared" si="1550"/>
        <v>100</v>
      </c>
    </row>
    <row r="3074" spans="1:14" ht="31.5" x14ac:dyDescent="0.25">
      <c r="A3074" s="33" t="s">
        <v>182</v>
      </c>
      <c r="B3074" s="33" t="s">
        <v>1411</v>
      </c>
      <c r="C3074" s="33" t="s">
        <v>1775</v>
      </c>
      <c r="D3074" s="33" t="s">
        <v>18</v>
      </c>
      <c r="E3074" s="34" t="s">
        <v>552</v>
      </c>
      <c r="F3074" s="35">
        <v>0</v>
      </c>
      <c r="G3074" s="35">
        <f>G3075</f>
        <v>9550.2457300000005</v>
      </c>
      <c r="H3074" s="35">
        <f t="shared" ref="H3074:M3074" si="1582">H3075</f>
        <v>9550.2457300000005</v>
      </c>
      <c r="I3074" s="63">
        <f t="shared" si="1582"/>
        <v>7640.1965799999998</v>
      </c>
      <c r="J3074" s="63">
        <f t="shared" si="1582"/>
        <v>7640.1965799999998</v>
      </c>
      <c r="K3074" s="35">
        <f t="shared" si="1582"/>
        <v>0</v>
      </c>
      <c r="L3074" s="35">
        <f t="shared" si="1582"/>
        <v>0</v>
      </c>
      <c r="M3074" s="35">
        <f t="shared" si="1582"/>
        <v>9550.2457300000005</v>
      </c>
      <c r="N3074" s="78">
        <f t="shared" si="1550"/>
        <v>100</v>
      </c>
    </row>
    <row r="3075" spans="1:14" ht="47.25" x14ac:dyDescent="0.25">
      <c r="A3075" s="33" t="s">
        <v>182</v>
      </c>
      <c r="B3075" s="33" t="s">
        <v>1411</v>
      </c>
      <c r="C3075" s="33" t="s">
        <v>1775</v>
      </c>
      <c r="D3075" s="33" t="s">
        <v>14</v>
      </c>
      <c r="E3075" s="34" t="s">
        <v>555</v>
      </c>
      <c r="F3075" s="35">
        <v>0</v>
      </c>
      <c r="G3075" s="35">
        <v>9550.2457300000005</v>
      </c>
      <c r="H3075" s="35">
        <f>1910.04915+7640.19658</f>
        <v>9550.2457300000005</v>
      </c>
      <c r="I3075" s="63">
        <v>7640.1965799999998</v>
      </c>
      <c r="J3075" s="63">
        <v>7640.1965799999998</v>
      </c>
      <c r="K3075" s="35">
        <v>0</v>
      </c>
      <c r="L3075" s="35">
        <v>0</v>
      </c>
      <c r="M3075" s="35">
        <v>9550.2457300000005</v>
      </c>
      <c r="N3075" s="78">
        <f t="shared" si="1550"/>
        <v>100</v>
      </c>
    </row>
    <row r="3076" spans="1:14" ht="17.25" customHeight="1" x14ac:dyDescent="0.25">
      <c r="A3076" s="33" t="s">
        <v>182</v>
      </c>
      <c r="B3076" s="33" t="s">
        <v>1411</v>
      </c>
      <c r="C3076" s="33" t="s">
        <v>1775</v>
      </c>
      <c r="D3076" s="33" t="s">
        <v>1113</v>
      </c>
      <c r="E3076" s="34" t="s">
        <v>558</v>
      </c>
      <c r="F3076" s="35">
        <v>0</v>
      </c>
      <c r="G3076" s="35">
        <f t="shared" si="1579"/>
        <v>19968.088199999998</v>
      </c>
      <c r="H3076" s="35">
        <f t="shared" si="1580"/>
        <v>19968.088199999998</v>
      </c>
      <c r="I3076" s="63">
        <f t="shared" si="1580"/>
        <v>15974.47056</v>
      </c>
      <c r="J3076" s="63">
        <f t="shared" si="1580"/>
        <v>15974.47056</v>
      </c>
      <c r="K3076" s="35">
        <f t="shared" si="1580"/>
        <v>0</v>
      </c>
      <c r="L3076" s="35">
        <f t="shared" si="1580"/>
        <v>0</v>
      </c>
      <c r="M3076" s="35">
        <f t="shared" si="1580"/>
        <v>19968.088199999998</v>
      </c>
      <c r="N3076" s="78">
        <f t="shared" si="1550"/>
        <v>100</v>
      </c>
    </row>
    <row r="3077" spans="1:14" ht="63" x14ac:dyDescent="0.25">
      <c r="A3077" s="33" t="s">
        <v>182</v>
      </c>
      <c r="B3077" s="33" t="s">
        <v>1411</v>
      </c>
      <c r="C3077" s="33" t="s">
        <v>1775</v>
      </c>
      <c r="D3077" s="33" t="s">
        <v>137</v>
      </c>
      <c r="E3077" s="34" t="s">
        <v>559</v>
      </c>
      <c r="F3077" s="35">
        <v>0</v>
      </c>
      <c r="G3077" s="35">
        <v>19968.088199999998</v>
      </c>
      <c r="H3077" s="35">
        <f>3993.61764+15974.47056</f>
        <v>19968.088199999998</v>
      </c>
      <c r="I3077" s="63">
        <v>15974.47056</v>
      </c>
      <c r="J3077" s="63">
        <v>15974.47056</v>
      </c>
      <c r="K3077" s="35">
        <v>0</v>
      </c>
      <c r="L3077" s="35">
        <v>0</v>
      </c>
      <c r="M3077" s="35">
        <v>19968.088199999998</v>
      </c>
      <c r="N3077" s="78">
        <f t="shared" si="1550"/>
        <v>100</v>
      </c>
    </row>
    <row r="3078" spans="1:14" ht="31.5" x14ac:dyDescent="0.25">
      <c r="A3078" s="33" t="s">
        <v>182</v>
      </c>
      <c r="B3078" s="33" t="s">
        <v>1411</v>
      </c>
      <c r="C3078" s="33" t="s">
        <v>144</v>
      </c>
      <c r="D3078" s="33"/>
      <c r="E3078" s="34" t="s">
        <v>1036</v>
      </c>
      <c r="F3078" s="35">
        <f>F3079</f>
        <v>10227.299999999999</v>
      </c>
      <c r="G3078" s="35">
        <f>G3079+G3086</f>
        <v>16413.439989999999</v>
      </c>
      <c r="H3078" s="35">
        <f t="shared" ref="H3078:M3078" si="1583">H3079+H3086</f>
        <v>7268.6350000000002</v>
      </c>
      <c r="I3078" s="63">
        <f t="shared" si="1583"/>
        <v>0</v>
      </c>
      <c r="J3078" s="63">
        <f t="shared" si="1583"/>
        <v>0</v>
      </c>
      <c r="K3078" s="35">
        <f t="shared" si="1583"/>
        <v>0</v>
      </c>
      <c r="L3078" s="35">
        <f t="shared" si="1583"/>
        <v>0</v>
      </c>
      <c r="M3078" s="35">
        <f t="shared" si="1583"/>
        <v>16413.378929999999</v>
      </c>
      <c r="N3078" s="78">
        <f t="shared" si="1550"/>
        <v>99.999627987795137</v>
      </c>
    </row>
    <row r="3079" spans="1:14" ht="47.25" x14ac:dyDescent="0.25">
      <c r="A3079" s="33" t="s">
        <v>182</v>
      </c>
      <c r="B3079" s="33" t="s">
        <v>1411</v>
      </c>
      <c r="C3079" s="33" t="s">
        <v>145</v>
      </c>
      <c r="D3079" s="33"/>
      <c r="E3079" s="34" t="s">
        <v>1062</v>
      </c>
      <c r="F3079" s="35">
        <f>F3080</f>
        <v>10227.299999999999</v>
      </c>
      <c r="G3079" s="35">
        <f t="shared" ref="G3079:G3080" si="1584">G3080</f>
        <v>10047.700989999999</v>
      </c>
      <c r="H3079" s="35">
        <f t="shared" ref="H3079:M3080" si="1585">H3080</f>
        <v>7268.6350000000002</v>
      </c>
      <c r="I3079" s="63">
        <f t="shared" si="1585"/>
        <v>0</v>
      </c>
      <c r="J3079" s="63">
        <f t="shared" si="1585"/>
        <v>0</v>
      </c>
      <c r="K3079" s="35">
        <f t="shared" si="1585"/>
        <v>0</v>
      </c>
      <c r="L3079" s="35">
        <f t="shared" si="1585"/>
        <v>0</v>
      </c>
      <c r="M3079" s="35">
        <f t="shared" si="1585"/>
        <v>10047.64091</v>
      </c>
      <c r="N3079" s="78">
        <f t="shared" si="1550"/>
        <v>99.999402052269886</v>
      </c>
    </row>
    <row r="3080" spans="1:14" ht="47.25" x14ac:dyDescent="0.25">
      <c r="A3080" s="33" t="s">
        <v>182</v>
      </c>
      <c r="B3080" s="33" t="s">
        <v>1411</v>
      </c>
      <c r="C3080" s="33" t="s">
        <v>146</v>
      </c>
      <c r="D3080" s="33"/>
      <c r="E3080" s="34" t="s">
        <v>1068</v>
      </c>
      <c r="F3080" s="35">
        <f>F3081</f>
        <v>10227.299999999999</v>
      </c>
      <c r="G3080" s="35">
        <f t="shared" si="1584"/>
        <v>10047.700989999999</v>
      </c>
      <c r="H3080" s="35">
        <f t="shared" si="1585"/>
        <v>7268.6350000000002</v>
      </c>
      <c r="I3080" s="63">
        <f t="shared" si="1585"/>
        <v>0</v>
      </c>
      <c r="J3080" s="63">
        <f t="shared" si="1585"/>
        <v>0</v>
      </c>
      <c r="K3080" s="35">
        <f t="shared" si="1585"/>
        <v>0</v>
      </c>
      <c r="L3080" s="35">
        <f t="shared" si="1585"/>
        <v>0</v>
      </c>
      <c r="M3080" s="35">
        <f t="shared" si="1585"/>
        <v>10047.64091</v>
      </c>
      <c r="N3080" s="78">
        <f t="shared" si="1550"/>
        <v>99.999402052269886</v>
      </c>
    </row>
    <row r="3081" spans="1:14" ht="31.5" x14ac:dyDescent="0.25">
      <c r="A3081" s="33" t="s">
        <v>182</v>
      </c>
      <c r="B3081" s="33" t="s">
        <v>1411</v>
      </c>
      <c r="C3081" s="33" t="s">
        <v>136</v>
      </c>
      <c r="D3081" s="33"/>
      <c r="E3081" s="34" t="s">
        <v>1865</v>
      </c>
      <c r="F3081" s="35">
        <f>F3084</f>
        <v>10227.299999999999</v>
      </c>
      <c r="G3081" s="35">
        <f>G3084+G3082</f>
        <v>10047.700989999999</v>
      </c>
      <c r="H3081" s="35">
        <f t="shared" ref="H3081:M3081" si="1586">H3084+H3082</f>
        <v>7268.6350000000002</v>
      </c>
      <c r="I3081" s="63">
        <f t="shared" si="1586"/>
        <v>0</v>
      </c>
      <c r="J3081" s="63">
        <f t="shared" si="1586"/>
        <v>0</v>
      </c>
      <c r="K3081" s="35">
        <f t="shared" si="1586"/>
        <v>0</v>
      </c>
      <c r="L3081" s="35">
        <f t="shared" si="1586"/>
        <v>0</v>
      </c>
      <c r="M3081" s="35">
        <f t="shared" si="1586"/>
        <v>10047.64091</v>
      </c>
      <c r="N3081" s="78">
        <f t="shared" si="1550"/>
        <v>99.999402052269886</v>
      </c>
    </row>
    <row r="3082" spans="1:14" ht="31.5" x14ac:dyDescent="0.25">
      <c r="A3082" s="33" t="s">
        <v>182</v>
      </c>
      <c r="B3082" s="33" t="s">
        <v>1411</v>
      </c>
      <c r="C3082" s="33" t="s">
        <v>136</v>
      </c>
      <c r="D3082" s="33" t="s">
        <v>18</v>
      </c>
      <c r="E3082" s="34" t="s">
        <v>552</v>
      </c>
      <c r="F3082" s="35">
        <v>0</v>
      </c>
      <c r="G3082" s="35">
        <f>G3083</f>
        <v>3290.3328299999998</v>
      </c>
      <c r="H3082" s="35">
        <f t="shared" ref="H3082:M3082" si="1587">H3083</f>
        <v>2908.2411000000002</v>
      </c>
      <c r="I3082" s="63">
        <f t="shared" si="1587"/>
        <v>0</v>
      </c>
      <c r="J3082" s="63">
        <f t="shared" si="1587"/>
        <v>0</v>
      </c>
      <c r="K3082" s="35">
        <f t="shared" si="1587"/>
        <v>0</v>
      </c>
      <c r="L3082" s="35">
        <f t="shared" si="1587"/>
        <v>0</v>
      </c>
      <c r="M3082" s="35">
        <f t="shared" si="1587"/>
        <v>3290.3327899999999</v>
      </c>
      <c r="N3082" s="78">
        <f t="shared" ref="N3082:N3145" si="1588">M3082/G3082*100</f>
        <v>99.999998784317512</v>
      </c>
    </row>
    <row r="3083" spans="1:14" ht="47.25" x14ac:dyDescent="0.25">
      <c r="A3083" s="33" t="s">
        <v>182</v>
      </c>
      <c r="B3083" s="33" t="s">
        <v>1411</v>
      </c>
      <c r="C3083" s="33" t="s">
        <v>136</v>
      </c>
      <c r="D3083" s="33" t="s">
        <v>14</v>
      </c>
      <c r="E3083" s="34" t="s">
        <v>555</v>
      </c>
      <c r="F3083" s="35">
        <v>0</v>
      </c>
      <c r="G3083" s="35">
        <v>3290.3328299999998</v>
      </c>
      <c r="H3083" s="35">
        <v>2908.2411000000002</v>
      </c>
      <c r="I3083" s="63">
        <v>0</v>
      </c>
      <c r="J3083" s="63">
        <v>0</v>
      </c>
      <c r="K3083" s="35">
        <v>0</v>
      </c>
      <c r="L3083" s="35">
        <v>0</v>
      </c>
      <c r="M3083" s="35">
        <v>3290.3327899999999</v>
      </c>
      <c r="N3083" s="78">
        <f t="shared" si="1588"/>
        <v>99.999998784317512</v>
      </c>
    </row>
    <row r="3084" spans="1:14" x14ac:dyDescent="0.25">
      <c r="A3084" s="33" t="s">
        <v>182</v>
      </c>
      <c r="B3084" s="33" t="s">
        <v>1411</v>
      </c>
      <c r="C3084" s="33" t="s">
        <v>136</v>
      </c>
      <c r="D3084" s="33" t="s">
        <v>1113</v>
      </c>
      <c r="E3084" s="34" t="s">
        <v>558</v>
      </c>
      <c r="F3084" s="35">
        <f t="shared" ref="F3084:M3084" si="1589">F3085</f>
        <v>10227.299999999999</v>
      </c>
      <c r="G3084" s="35">
        <f t="shared" si="1589"/>
        <v>6757.36816</v>
      </c>
      <c r="H3084" s="35">
        <f t="shared" si="1589"/>
        <v>4360.3939</v>
      </c>
      <c r="I3084" s="63">
        <f t="shared" si="1589"/>
        <v>0</v>
      </c>
      <c r="J3084" s="63">
        <f t="shared" si="1589"/>
        <v>0</v>
      </c>
      <c r="K3084" s="35">
        <f t="shared" si="1589"/>
        <v>0</v>
      </c>
      <c r="L3084" s="35">
        <f t="shared" si="1589"/>
        <v>0</v>
      </c>
      <c r="M3084" s="35">
        <f t="shared" si="1589"/>
        <v>6757.3081199999997</v>
      </c>
      <c r="N3084" s="78">
        <f t="shared" si="1588"/>
        <v>99.99911148839935</v>
      </c>
    </row>
    <row r="3085" spans="1:14" ht="63" x14ac:dyDescent="0.25">
      <c r="A3085" s="33" t="s">
        <v>182</v>
      </c>
      <c r="B3085" s="33" t="s">
        <v>1411</v>
      </c>
      <c r="C3085" s="33" t="s">
        <v>136</v>
      </c>
      <c r="D3085" s="33" t="s">
        <v>137</v>
      </c>
      <c r="E3085" s="34" t="s">
        <v>559</v>
      </c>
      <c r="F3085" s="35">
        <v>10227.299999999999</v>
      </c>
      <c r="G3085" s="35">
        <v>6757.36816</v>
      </c>
      <c r="H3085" s="35">
        <v>4360.3939</v>
      </c>
      <c r="I3085" s="63">
        <v>0</v>
      </c>
      <c r="J3085" s="63">
        <v>0</v>
      </c>
      <c r="K3085" s="35">
        <v>0</v>
      </c>
      <c r="L3085" s="35">
        <v>0</v>
      </c>
      <c r="M3085" s="35">
        <v>6757.3081199999997</v>
      </c>
      <c r="N3085" s="78">
        <f t="shared" si="1588"/>
        <v>99.99911148839935</v>
      </c>
    </row>
    <row r="3086" spans="1:14" ht="47.25" x14ac:dyDescent="0.25">
      <c r="A3086" s="33" t="s">
        <v>182</v>
      </c>
      <c r="B3086" s="33" t="s">
        <v>1411</v>
      </c>
      <c r="C3086" s="33" t="s">
        <v>242</v>
      </c>
      <c r="D3086" s="33"/>
      <c r="E3086" s="34" t="s">
        <v>1651</v>
      </c>
      <c r="F3086" s="35">
        <v>0</v>
      </c>
      <c r="G3086" s="35">
        <f>G3087</f>
        <v>6365.7389999999996</v>
      </c>
      <c r="H3086" s="35">
        <f t="shared" ref="H3086:M3089" si="1590">H3087</f>
        <v>0</v>
      </c>
      <c r="I3086" s="63">
        <f t="shared" si="1590"/>
        <v>0</v>
      </c>
      <c r="J3086" s="63">
        <f t="shared" si="1590"/>
        <v>0</v>
      </c>
      <c r="K3086" s="35">
        <f t="shared" si="1590"/>
        <v>0</v>
      </c>
      <c r="L3086" s="35">
        <f t="shared" si="1590"/>
        <v>0</v>
      </c>
      <c r="M3086" s="35">
        <f t="shared" si="1590"/>
        <v>6365.7380199999998</v>
      </c>
      <c r="N3086" s="78">
        <f t="shared" si="1588"/>
        <v>99.999984605086695</v>
      </c>
    </row>
    <row r="3087" spans="1:14" ht="63" x14ac:dyDescent="0.25">
      <c r="A3087" s="33" t="s">
        <v>182</v>
      </c>
      <c r="B3087" s="33" t="s">
        <v>1411</v>
      </c>
      <c r="C3087" s="33" t="s">
        <v>1241</v>
      </c>
      <c r="D3087" s="33"/>
      <c r="E3087" s="34" t="s">
        <v>1896</v>
      </c>
      <c r="F3087" s="35">
        <v>0</v>
      </c>
      <c r="G3087" s="35">
        <f>G3088</f>
        <v>6365.7389999999996</v>
      </c>
      <c r="H3087" s="35">
        <f t="shared" si="1590"/>
        <v>0</v>
      </c>
      <c r="I3087" s="63">
        <f t="shared" si="1590"/>
        <v>0</v>
      </c>
      <c r="J3087" s="63">
        <f t="shared" si="1590"/>
        <v>0</v>
      </c>
      <c r="K3087" s="35">
        <f t="shared" si="1590"/>
        <v>0</v>
      </c>
      <c r="L3087" s="35">
        <f t="shared" si="1590"/>
        <v>0</v>
      </c>
      <c r="M3087" s="35">
        <f t="shared" si="1590"/>
        <v>6365.7380199999998</v>
      </c>
      <c r="N3087" s="78">
        <f t="shared" si="1588"/>
        <v>99.999984605086695</v>
      </c>
    </row>
    <row r="3088" spans="1:14" ht="31.5" x14ac:dyDescent="0.25">
      <c r="A3088" s="33" t="s">
        <v>182</v>
      </c>
      <c r="B3088" s="33" t="s">
        <v>1411</v>
      </c>
      <c r="C3088" s="33" t="s">
        <v>1240</v>
      </c>
      <c r="D3088" s="33"/>
      <c r="E3088" s="34" t="s">
        <v>1245</v>
      </c>
      <c r="F3088" s="35">
        <v>0</v>
      </c>
      <c r="G3088" s="35">
        <f>G3089</f>
        <v>6365.7389999999996</v>
      </c>
      <c r="H3088" s="35">
        <f t="shared" si="1590"/>
        <v>0</v>
      </c>
      <c r="I3088" s="63">
        <f t="shared" si="1590"/>
        <v>0</v>
      </c>
      <c r="J3088" s="63">
        <f t="shared" si="1590"/>
        <v>0</v>
      </c>
      <c r="K3088" s="35">
        <f t="shared" si="1590"/>
        <v>0</v>
      </c>
      <c r="L3088" s="35">
        <f t="shared" si="1590"/>
        <v>0</v>
      </c>
      <c r="M3088" s="35">
        <f t="shared" si="1590"/>
        <v>6365.7380199999998</v>
      </c>
      <c r="N3088" s="78">
        <f t="shared" si="1588"/>
        <v>99.999984605086695</v>
      </c>
    </row>
    <row r="3089" spans="1:14" ht="31.5" x14ac:dyDescent="0.25">
      <c r="A3089" s="33" t="s">
        <v>182</v>
      </c>
      <c r="B3089" s="33" t="s">
        <v>1411</v>
      </c>
      <c r="C3089" s="33" t="s">
        <v>1240</v>
      </c>
      <c r="D3089" s="33" t="s">
        <v>1111</v>
      </c>
      <c r="E3089" s="34" t="s">
        <v>542</v>
      </c>
      <c r="F3089" s="35">
        <v>0</v>
      </c>
      <c r="G3089" s="35">
        <f>G3090</f>
        <v>6365.7389999999996</v>
      </c>
      <c r="H3089" s="35">
        <f t="shared" si="1590"/>
        <v>0</v>
      </c>
      <c r="I3089" s="63">
        <f t="shared" si="1590"/>
        <v>0</v>
      </c>
      <c r="J3089" s="63">
        <f t="shared" si="1590"/>
        <v>0</v>
      </c>
      <c r="K3089" s="35">
        <f t="shared" si="1590"/>
        <v>0</v>
      </c>
      <c r="L3089" s="35">
        <f t="shared" si="1590"/>
        <v>0</v>
      </c>
      <c r="M3089" s="35">
        <f t="shared" si="1590"/>
        <v>6365.7380199999998</v>
      </c>
      <c r="N3089" s="78">
        <f t="shared" si="1588"/>
        <v>99.999984605086695</v>
      </c>
    </row>
    <row r="3090" spans="1:14" ht="31.5" x14ac:dyDescent="0.25">
      <c r="A3090" s="33" t="s">
        <v>182</v>
      </c>
      <c r="B3090" s="33" t="s">
        <v>1411</v>
      </c>
      <c r="C3090" s="33" t="s">
        <v>1240</v>
      </c>
      <c r="D3090" s="33" t="s">
        <v>1112</v>
      </c>
      <c r="E3090" s="34" t="s">
        <v>543</v>
      </c>
      <c r="F3090" s="35">
        <v>0</v>
      </c>
      <c r="G3090" s="35">
        <v>6365.7389999999996</v>
      </c>
      <c r="H3090" s="35">
        <v>0</v>
      </c>
      <c r="I3090" s="63">
        <v>0</v>
      </c>
      <c r="J3090" s="63">
        <v>0</v>
      </c>
      <c r="K3090" s="35">
        <v>0</v>
      </c>
      <c r="L3090" s="35">
        <v>0</v>
      </c>
      <c r="M3090" s="35">
        <v>6365.7380199999998</v>
      </c>
      <c r="N3090" s="78">
        <f t="shared" si="1588"/>
        <v>99.999984605086695</v>
      </c>
    </row>
    <row r="3091" spans="1:14" ht="31.5" x14ac:dyDescent="0.25">
      <c r="A3091" s="33" t="s">
        <v>182</v>
      </c>
      <c r="B3091" s="33" t="s">
        <v>1411</v>
      </c>
      <c r="C3091" s="33" t="s">
        <v>1122</v>
      </c>
      <c r="D3091" s="33"/>
      <c r="E3091" s="34" t="s">
        <v>1885</v>
      </c>
      <c r="F3091" s="35">
        <f t="shared" ref="F3091:M3093" si="1591">F3092</f>
        <v>13.348000000000001</v>
      </c>
      <c r="G3091" s="35">
        <f t="shared" si="1591"/>
        <v>4505.78683</v>
      </c>
      <c r="H3091" s="35">
        <f t="shared" si="1591"/>
        <v>4086.78683</v>
      </c>
      <c r="I3091" s="63">
        <f t="shared" si="1591"/>
        <v>0</v>
      </c>
      <c r="J3091" s="63">
        <f t="shared" si="1591"/>
        <v>0</v>
      </c>
      <c r="K3091" s="35">
        <f t="shared" si="1591"/>
        <v>0</v>
      </c>
      <c r="L3091" s="35">
        <f t="shared" si="1591"/>
        <v>0</v>
      </c>
      <c r="M3091" s="35">
        <f t="shared" si="1591"/>
        <v>4435.0392599999996</v>
      </c>
      <c r="N3091" s="78">
        <f t="shared" si="1588"/>
        <v>98.429850930164832</v>
      </c>
    </row>
    <row r="3092" spans="1:14" ht="47.25" x14ac:dyDescent="0.25">
      <c r="A3092" s="33" t="s">
        <v>182</v>
      </c>
      <c r="B3092" s="33" t="s">
        <v>1411</v>
      </c>
      <c r="C3092" s="33" t="s">
        <v>405</v>
      </c>
      <c r="D3092" s="33"/>
      <c r="E3092" s="34" t="s">
        <v>1174</v>
      </c>
      <c r="F3092" s="35">
        <f t="shared" si="1591"/>
        <v>13.348000000000001</v>
      </c>
      <c r="G3092" s="35">
        <f t="shared" si="1591"/>
        <v>4505.78683</v>
      </c>
      <c r="H3092" s="35">
        <f t="shared" si="1591"/>
        <v>4086.78683</v>
      </c>
      <c r="I3092" s="63">
        <f t="shared" si="1591"/>
        <v>0</v>
      </c>
      <c r="J3092" s="63">
        <f t="shared" si="1591"/>
        <v>0</v>
      </c>
      <c r="K3092" s="35">
        <f t="shared" si="1591"/>
        <v>0</v>
      </c>
      <c r="L3092" s="35">
        <f t="shared" si="1591"/>
        <v>0</v>
      </c>
      <c r="M3092" s="35">
        <f t="shared" si="1591"/>
        <v>4435.0392599999996</v>
      </c>
      <c r="N3092" s="78">
        <f t="shared" si="1588"/>
        <v>98.429850930164832</v>
      </c>
    </row>
    <row r="3093" spans="1:14" ht="31.5" x14ac:dyDescent="0.25">
      <c r="A3093" s="33" t="s">
        <v>182</v>
      </c>
      <c r="B3093" s="33" t="s">
        <v>1411</v>
      </c>
      <c r="C3093" s="33" t="s">
        <v>405</v>
      </c>
      <c r="D3093" s="33" t="s">
        <v>1111</v>
      </c>
      <c r="E3093" s="34" t="s">
        <v>542</v>
      </c>
      <c r="F3093" s="35">
        <f t="shared" si="1591"/>
        <v>13.348000000000001</v>
      </c>
      <c r="G3093" s="35">
        <f t="shared" si="1591"/>
        <v>4505.78683</v>
      </c>
      <c r="H3093" s="35">
        <f t="shared" si="1591"/>
        <v>4086.78683</v>
      </c>
      <c r="I3093" s="63">
        <f t="shared" si="1591"/>
        <v>0</v>
      </c>
      <c r="J3093" s="63">
        <f t="shared" si="1591"/>
        <v>0</v>
      </c>
      <c r="K3093" s="35">
        <f t="shared" si="1591"/>
        <v>0</v>
      </c>
      <c r="L3093" s="35">
        <f t="shared" si="1591"/>
        <v>0</v>
      </c>
      <c r="M3093" s="35">
        <f t="shared" si="1591"/>
        <v>4435.0392599999996</v>
      </c>
      <c r="N3093" s="78">
        <f t="shared" si="1588"/>
        <v>98.429850930164832</v>
      </c>
    </row>
    <row r="3094" spans="1:14" ht="31.5" x14ac:dyDescent="0.25">
      <c r="A3094" s="33" t="s">
        <v>182</v>
      </c>
      <c r="B3094" s="33" t="s">
        <v>1411</v>
      </c>
      <c r="C3094" s="33" t="s">
        <v>405</v>
      </c>
      <c r="D3094" s="33" t="s">
        <v>1112</v>
      </c>
      <c r="E3094" s="34" t="s">
        <v>543</v>
      </c>
      <c r="F3094" s="35">
        <v>13.348000000000001</v>
      </c>
      <c r="G3094" s="35">
        <v>4505.78683</v>
      </c>
      <c r="H3094" s="35">
        <v>4086.78683</v>
      </c>
      <c r="I3094" s="63">
        <v>0</v>
      </c>
      <c r="J3094" s="63">
        <v>0</v>
      </c>
      <c r="K3094" s="35">
        <v>0</v>
      </c>
      <c r="L3094" s="35">
        <v>0</v>
      </c>
      <c r="M3094" s="35">
        <v>4435.0392599999996</v>
      </c>
      <c r="N3094" s="78">
        <f t="shared" si="1588"/>
        <v>98.429850930164832</v>
      </c>
    </row>
    <row r="3095" spans="1:14" s="32" customFormat="1" x14ac:dyDescent="0.25">
      <c r="A3095" s="29" t="s">
        <v>182</v>
      </c>
      <c r="B3095" s="29" t="s">
        <v>1391</v>
      </c>
      <c r="C3095" s="29"/>
      <c r="D3095" s="29"/>
      <c r="E3095" s="30" t="s">
        <v>521</v>
      </c>
      <c r="F3095" s="31">
        <f>F3096+F3105+F3110</f>
        <v>367.38799999999992</v>
      </c>
      <c r="G3095" s="31">
        <f>G3096+G3105+G3110</f>
        <v>367.38800000000003</v>
      </c>
      <c r="H3095" s="31">
        <f t="shared" ref="H3095:M3095" si="1592">H3096+H3105+H3110</f>
        <v>134.69999999999999</v>
      </c>
      <c r="I3095" s="62">
        <f t="shared" si="1592"/>
        <v>0</v>
      </c>
      <c r="J3095" s="62">
        <f t="shared" si="1592"/>
        <v>0</v>
      </c>
      <c r="K3095" s="31">
        <f t="shared" si="1592"/>
        <v>0</v>
      </c>
      <c r="L3095" s="31">
        <f t="shared" si="1592"/>
        <v>0</v>
      </c>
      <c r="M3095" s="31">
        <f t="shared" si="1592"/>
        <v>356.80500000000001</v>
      </c>
      <c r="N3095" s="79">
        <f t="shared" si="1588"/>
        <v>97.11939420993609</v>
      </c>
    </row>
    <row r="3096" spans="1:14" ht="31.5" x14ac:dyDescent="0.25">
      <c r="A3096" s="33" t="s">
        <v>182</v>
      </c>
      <c r="B3096" s="33" t="s">
        <v>1391</v>
      </c>
      <c r="C3096" s="33" t="s">
        <v>152</v>
      </c>
      <c r="D3096" s="33"/>
      <c r="E3096" s="34" t="s">
        <v>672</v>
      </c>
      <c r="F3096" s="35">
        <f t="shared" ref="F3096:M3097" si="1593">F3097</f>
        <v>118.49799999999999</v>
      </c>
      <c r="G3096" s="35">
        <f t="shared" si="1593"/>
        <v>118.49799999999999</v>
      </c>
      <c r="H3096" s="35">
        <f t="shared" si="1593"/>
        <v>56.1</v>
      </c>
      <c r="I3096" s="63">
        <f t="shared" si="1593"/>
        <v>0</v>
      </c>
      <c r="J3096" s="63">
        <f t="shared" si="1593"/>
        <v>0</v>
      </c>
      <c r="K3096" s="35">
        <f t="shared" si="1593"/>
        <v>0</v>
      </c>
      <c r="L3096" s="35">
        <f t="shared" si="1593"/>
        <v>0</v>
      </c>
      <c r="M3096" s="35">
        <f t="shared" si="1593"/>
        <v>107.91499999999999</v>
      </c>
      <c r="N3096" s="78">
        <f t="shared" si="1588"/>
        <v>91.069047578862097</v>
      </c>
    </row>
    <row r="3097" spans="1:14" x14ac:dyDescent="0.25">
      <c r="A3097" s="33" t="s">
        <v>182</v>
      </c>
      <c r="B3097" s="33" t="s">
        <v>1391</v>
      </c>
      <c r="C3097" s="33" t="s">
        <v>154</v>
      </c>
      <c r="D3097" s="33"/>
      <c r="E3097" s="34" t="s">
        <v>681</v>
      </c>
      <c r="F3097" s="35">
        <f t="shared" si="1593"/>
        <v>118.49799999999999</v>
      </c>
      <c r="G3097" s="35">
        <f t="shared" si="1593"/>
        <v>118.49799999999999</v>
      </c>
      <c r="H3097" s="35">
        <f t="shared" si="1593"/>
        <v>56.1</v>
      </c>
      <c r="I3097" s="63">
        <f t="shared" si="1593"/>
        <v>0</v>
      </c>
      <c r="J3097" s="63">
        <f t="shared" si="1593"/>
        <v>0</v>
      </c>
      <c r="K3097" s="35">
        <f t="shared" si="1593"/>
        <v>0</v>
      </c>
      <c r="L3097" s="35">
        <f t="shared" si="1593"/>
        <v>0</v>
      </c>
      <c r="M3097" s="35">
        <f t="shared" si="1593"/>
        <v>107.91499999999999</v>
      </c>
      <c r="N3097" s="78">
        <f t="shared" si="1588"/>
        <v>91.069047578862097</v>
      </c>
    </row>
    <row r="3098" spans="1:14" ht="47.25" x14ac:dyDescent="0.25">
      <c r="A3098" s="33" t="s">
        <v>182</v>
      </c>
      <c r="B3098" s="33" t="s">
        <v>1391</v>
      </c>
      <c r="C3098" s="33" t="s">
        <v>153</v>
      </c>
      <c r="D3098" s="33"/>
      <c r="E3098" s="34" t="s">
        <v>684</v>
      </c>
      <c r="F3098" s="35">
        <f>F3099+F3102</f>
        <v>118.49799999999999</v>
      </c>
      <c r="G3098" s="35">
        <f>G3099+G3102</f>
        <v>118.49799999999999</v>
      </c>
      <c r="H3098" s="35">
        <f t="shared" ref="H3098:M3098" si="1594">H3099+H3102</f>
        <v>56.1</v>
      </c>
      <c r="I3098" s="63">
        <f t="shared" si="1594"/>
        <v>0</v>
      </c>
      <c r="J3098" s="63">
        <f t="shared" si="1594"/>
        <v>0</v>
      </c>
      <c r="K3098" s="35">
        <f t="shared" si="1594"/>
        <v>0</v>
      </c>
      <c r="L3098" s="35">
        <f t="shared" si="1594"/>
        <v>0</v>
      </c>
      <c r="M3098" s="35">
        <f t="shared" si="1594"/>
        <v>107.91499999999999</v>
      </c>
      <c r="N3098" s="78">
        <f t="shared" si="1588"/>
        <v>91.069047578862097</v>
      </c>
    </row>
    <row r="3099" spans="1:14" ht="47.25" x14ac:dyDescent="0.25">
      <c r="A3099" s="33" t="s">
        <v>182</v>
      </c>
      <c r="B3099" s="33" t="s">
        <v>1391</v>
      </c>
      <c r="C3099" s="33" t="s">
        <v>147</v>
      </c>
      <c r="D3099" s="33"/>
      <c r="E3099" s="34" t="s">
        <v>685</v>
      </c>
      <c r="F3099" s="35">
        <f t="shared" ref="F3099:M3100" si="1595">F3100</f>
        <v>89.897999999999982</v>
      </c>
      <c r="G3099" s="35">
        <f t="shared" si="1595"/>
        <v>89.897999999999996</v>
      </c>
      <c r="H3099" s="35">
        <f t="shared" si="1595"/>
        <v>0</v>
      </c>
      <c r="I3099" s="63">
        <f t="shared" si="1595"/>
        <v>0</v>
      </c>
      <c r="J3099" s="63">
        <f t="shared" si="1595"/>
        <v>0</v>
      </c>
      <c r="K3099" s="35">
        <f t="shared" si="1595"/>
        <v>0</v>
      </c>
      <c r="L3099" s="35">
        <f t="shared" si="1595"/>
        <v>0</v>
      </c>
      <c r="M3099" s="35">
        <f t="shared" si="1595"/>
        <v>79.314999999999998</v>
      </c>
      <c r="N3099" s="78">
        <f t="shared" si="1588"/>
        <v>88.22776924959399</v>
      </c>
    </row>
    <row r="3100" spans="1:14" ht="31.5" x14ac:dyDescent="0.25">
      <c r="A3100" s="33" t="s">
        <v>182</v>
      </c>
      <c r="B3100" s="33" t="s">
        <v>1391</v>
      </c>
      <c r="C3100" s="33" t="s">
        <v>147</v>
      </c>
      <c r="D3100" s="33" t="s">
        <v>1111</v>
      </c>
      <c r="E3100" s="34" t="s">
        <v>542</v>
      </c>
      <c r="F3100" s="35">
        <f t="shared" si="1595"/>
        <v>89.897999999999982</v>
      </c>
      <c r="G3100" s="35">
        <f t="shared" si="1595"/>
        <v>89.897999999999996</v>
      </c>
      <c r="H3100" s="35">
        <f t="shared" si="1595"/>
        <v>0</v>
      </c>
      <c r="I3100" s="63">
        <f t="shared" si="1595"/>
        <v>0</v>
      </c>
      <c r="J3100" s="63">
        <f t="shared" si="1595"/>
        <v>0</v>
      </c>
      <c r="K3100" s="35">
        <f t="shared" si="1595"/>
        <v>0</v>
      </c>
      <c r="L3100" s="35">
        <f t="shared" si="1595"/>
        <v>0</v>
      </c>
      <c r="M3100" s="35">
        <f t="shared" si="1595"/>
        <v>79.314999999999998</v>
      </c>
      <c r="N3100" s="78">
        <f t="shared" si="1588"/>
        <v>88.22776924959399</v>
      </c>
    </row>
    <row r="3101" spans="1:14" ht="31.5" x14ac:dyDescent="0.25">
      <c r="A3101" s="33" t="s">
        <v>182</v>
      </c>
      <c r="B3101" s="33" t="s">
        <v>1391</v>
      </c>
      <c r="C3101" s="33" t="s">
        <v>147</v>
      </c>
      <c r="D3101" s="33" t="s">
        <v>1112</v>
      </c>
      <c r="E3101" s="34" t="s">
        <v>543</v>
      </c>
      <c r="F3101" s="35">
        <f>232.7-114.915-27.887</f>
        <v>89.897999999999982</v>
      </c>
      <c r="G3101" s="35">
        <v>89.897999999999996</v>
      </c>
      <c r="H3101" s="35">
        <v>0</v>
      </c>
      <c r="I3101" s="63">
        <v>0</v>
      </c>
      <c r="J3101" s="63">
        <v>0</v>
      </c>
      <c r="K3101" s="35">
        <v>0</v>
      </c>
      <c r="L3101" s="35">
        <v>0</v>
      </c>
      <c r="M3101" s="35">
        <v>79.314999999999998</v>
      </c>
      <c r="N3101" s="78">
        <f t="shared" si="1588"/>
        <v>88.22776924959399</v>
      </c>
    </row>
    <row r="3102" spans="1:14" ht="31.5" x14ac:dyDescent="0.25">
      <c r="A3102" s="33" t="s">
        <v>182</v>
      </c>
      <c r="B3102" s="33" t="s">
        <v>1391</v>
      </c>
      <c r="C3102" s="33" t="s">
        <v>148</v>
      </c>
      <c r="D3102" s="33"/>
      <c r="E3102" s="34" t="s">
        <v>687</v>
      </c>
      <c r="F3102" s="35">
        <f t="shared" ref="F3102:M3103" si="1596">F3103</f>
        <v>28.600000000000009</v>
      </c>
      <c r="G3102" s="35">
        <f t="shared" si="1596"/>
        <v>28.6</v>
      </c>
      <c r="H3102" s="35">
        <f t="shared" si="1596"/>
        <v>56.1</v>
      </c>
      <c r="I3102" s="63">
        <f t="shared" si="1596"/>
        <v>0</v>
      </c>
      <c r="J3102" s="63">
        <f t="shared" si="1596"/>
        <v>0</v>
      </c>
      <c r="K3102" s="35">
        <f t="shared" si="1596"/>
        <v>0</v>
      </c>
      <c r="L3102" s="35">
        <f t="shared" si="1596"/>
        <v>0</v>
      </c>
      <c r="M3102" s="35">
        <f t="shared" si="1596"/>
        <v>28.6</v>
      </c>
      <c r="N3102" s="78">
        <f t="shared" si="1588"/>
        <v>100</v>
      </c>
    </row>
    <row r="3103" spans="1:14" ht="31.5" x14ac:dyDescent="0.25">
      <c r="A3103" s="33" t="s">
        <v>182</v>
      </c>
      <c r="B3103" s="33" t="s">
        <v>1391</v>
      </c>
      <c r="C3103" s="33" t="s">
        <v>148</v>
      </c>
      <c r="D3103" s="33" t="s">
        <v>1111</v>
      </c>
      <c r="E3103" s="34" t="s">
        <v>542</v>
      </c>
      <c r="F3103" s="35">
        <f t="shared" si="1596"/>
        <v>28.600000000000009</v>
      </c>
      <c r="G3103" s="35">
        <f t="shared" si="1596"/>
        <v>28.6</v>
      </c>
      <c r="H3103" s="35">
        <f t="shared" si="1596"/>
        <v>56.1</v>
      </c>
      <c r="I3103" s="63">
        <f t="shared" si="1596"/>
        <v>0</v>
      </c>
      <c r="J3103" s="63">
        <f t="shared" si="1596"/>
        <v>0</v>
      </c>
      <c r="K3103" s="35">
        <f t="shared" si="1596"/>
        <v>0</v>
      </c>
      <c r="L3103" s="35">
        <f t="shared" si="1596"/>
        <v>0</v>
      </c>
      <c r="M3103" s="35">
        <f t="shared" si="1596"/>
        <v>28.6</v>
      </c>
      <c r="N3103" s="78">
        <f t="shared" si="1588"/>
        <v>100</v>
      </c>
    </row>
    <row r="3104" spans="1:14" ht="31.5" x14ac:dyDescent="0.25">
      <c r="A3104" s="33" t="s">
        <v>182</v>
      </c>
      <c r="B3104" s="33" t="s">
        <v>1391</v>
      </c>
      <c r="C3104" s="33" t="s">
        <v>148</v>
      </c>
      <c r="D3104" s="33" t="s">
        <v>1112</v>
      </c>
      <c r="E3104" s="34" t="s">
        <v>543</v>
      </c>
      <c r="F3104" s="35">
        <f>112.2-83.6</f>
        <v>28.600000000000009</v>
      </c>
      <c r="G3104" s="35">
        <v>28.6</v>
      </c>
      <c r="H3104" s="35">
        <v>56.1</v>
      </c>
      <c r="I3104" s="63">
        <v>0</v>
      </c>
      <c r="J3104" s="63">
        <v>0</v>
      </c>
      <c r="K3104" s="35">
        <v>0</v>
      </c>
      <c r="L3104" s="35">
        <v>0</v>
      </c>
      <c r="M3104" s="35">
        <v>28.6</v>
      </c>
      <c r="N3104" s="78">
        <f t="shared" si="1588"/>
        <v>100</v>
      </c>
    </row>
    <row r="3105" spans="1:15" ht="31.5" x14ac:dyDescent="0.25">
      <c r="A3105" s="33" t="s">
        <v>182</v>
      </c>
      <c r="B3105" s="33" t="s">
        <v>1391</v>
      </c>
      <c r="C3105" s="33" t="s">
        <v>141</v>
      </c>
      <c r="D3105" s="33"/>
      <c r="E3105" s="34" t="s">
        <v>717</v>
      </c>
      <c r="F3105" s="35">
        <f t="shared" ref="F3105:M3108" si="1597">F3106</f>
        <v>98.09</v>
      </c>
      <c r="G3105" s="35">
        <f t="shared" si="1597"/>
        <v>98.09</v>
      </c>
      <c r="H3105" s="35">
        <f t="shared" si="1597"/>
        <v>27.8</v>
      </c>
      <c r="I3105" s="63">
        <f t="shared" si="1597"/>
        <v>0</v>
      </c>
      <c r="J3105" s="63">
        <f t="shared" si="1597"/>
        <v>0</v>
      </c>
      <c r="K3105" s="35">
        <f t="shared" si="1597"/>
        <v>0</v>
      </c>
      <c r="L3105" s="35">
        <f t="shared" si="1597"/>
        <v>0</v>
      </c>
      <c r="M3105" s="35">
        <f t="shared" si="1597"/>
        <v>98.09</v>
      </c>
      <c r="N3105" s="78">
        <f t="shared" si="1588"/>
        <v>100</v>
      </c>
    </row>
    <row r="3106" spans="1:15" ht="31.5" x14ac:dyDescent="0.25">
      <c r="A3106" s="33" t="s">
        <v>182</v>
      </c>
      <c r="B3106" s="33" t="s">
        <v>1391</v>
      </c>
      <c r="C3106" s="33" t="s">
        <v>142</v>
      </c>
      <c r="D3106" s="33"/>
      <c r="E3106" s="34" t="s">
        <v>718</v>
      </c>
      <c r="F3106" s="35">
        <f t="shared" si="1597"/>
        <v>98.09</v>
      </c>
      <c r="G3106" s="35">
        <f t="shared" si="1597"/>
        <v>98.09</v>
      </c>
      <c r="H3106" s="35">
        <f t="shared" si="1597"/>
        <v>27.8</v>
      </c>
      <c r="I3106" s="63">
        <f t="shared" si="1597"/>
        <v>0</v>
      </c>
      <c r="J3106" s="63">
        <f t="shared" si="1597"/>
        <v>0</v>
      </c>
      <c r="K3106" s="35">
        <f t="shared" si="1597"/>
        <v>0</v>
      </c>
      <c r="L3106" s="35">
        <f t="shared" si="1597"/>
        <v>0</v>
      </c>
      <c r="M3106" s="35">
        <f t="shared" si="1597"/>
        <v>98.09</v>
      </c>
      <c r="N3106" s="78">
        <f t="shared" si="1588"/>
        <v>100</v>
      </c>
    </row>
    <row r="3107" spans="1:15" ht="47.25" x14ac:dyDescent="0.25">
      <c r="A3107" s="33" t="s">
        <v>182</v>
      </c>
      <c r="B3107" s="33" t="s">
        <v>1391</v>
      </c>
      <c r="C3107" s="33" t="s">
        <v>149</v>
      </c>
      <c r="D3107" s="33"/>
      <c r="E3107" s="34" t="s">
        <v>732</v>
      </c>
      <c r="F3107" s="35">
        <f t="shared" si="1597"/>
        <v>98.09</v>
      </c>
      <c r="G3107" s="35">
        <f t="shared" si="1597"/>
        <v>98.09</v>
      </c>
      <c r="H3107" s="35">
        <f t="shared" si="1597"/>
        <v>27.8</v>
      </c>
      <c r="I3107" s="63">
        <f t="shared" si="1597"/>
        <v>0</v>
      </c>
      <c r="J3107" s="63">
        <f t="shared" si="1597"/>
        <v>0</v>
      </c>
      <c r="K3107" s="35">
        <f t="shared" si="1597"/>
        <v>0</v>
      </c>
      <c r="L3107" s="35">
        <f t="shared" si="1597"/>
        <v>0</v>
      </c>
      <c r="M3107" s="35">
        <f t="shared" si="1597"/>
        <v>98.09</v>
      </c>
      <c r="N3107" s="78">
        <f t="shared" si="1588"/>
        <v>100</v>
      </c>
    </row>
    <row r="3108" spans="1:15" ht="31.5" x14ac:dyDescent="0.25">
      <c r="A3108" s="33" t="s">
        <v>182</v>
      </c>
      <c r="B3108" s="33" t="s">
        <v>1391</v>
      </c>
      <c r="C3108" s="33" t="s">
        <v>149</v>
      </c>
      <c r="D3108" s="33" t="s">
        <v>1111</v>
      </c>
      <c r="E3108" s="34" t="s">
        <v>542</v>
      </c>
      <c r="F3108" s="35">
        <f t="shared" si="1597"/>
        <v>98.09</v>
      </c>
      <c r="G3108" s="35">
        <f t="shared" si="1597"/>
        <v>98.09</v>
      </c>
      <c r="H3108" s="35">
        <f t="shared" si="1597"/>
        <v>27.8</v>
      </c>
      <c r="I3108" s="63">
        <f t="shared" si="1597"/>
        <v>0</v>
      </c>
      <c r="J3108" s="63">
        <f t="shared" si="1597"/>
        <v>0</v>
      </c>
      <c r="K3108" s="35">
        <f t="shared" si="1597"/>
        <v>0</v>
      </c>
      <c r="L3108" s="35">
        <f t="shared" si="1597"/>
        <v>0</v>
      </c>
      <c r="M3108" s="35">
        <f t="shared" si="1597"/>
        <v>98.09</v>
      </c>
      <c r="N3108" s="78">
        <f t="shared" si="1588"/>
        <v>100</v>
      </c>
    </row>
    <row r="3109" spans="1:15" ht="31.5" x14ac:dyDescent="0.25">
      <c r="A3109" s="33" t="s">
        <v>182</v>
      </c>
      <c r="B3109" s="33" t="s">
        <v>1391</v>
      </c>
      <c r="C3109" s="33" t="s">
        <v>149</v>
      </c>
      <c r="D3109" s="33" t="s">
        <v>1112</v>
      </c>
      <c r="E3109" s="34" t="s">
        <v>543</v>
      </c>
      <c r="F3109" s="35">
        <f>155.6-57.51</f>
        <v>98.09</v>
      </c>
      <c r="G3109" s="35">
        <v>98.09</v>
      </c>
      <c r="H3109" s="35">
        <v>27.8</v>
      </c>
      <c r="I3109" s="63">
        <v>0</v>
      </c>
      <c r="J3109" s="63">
        <v>0</v>
      </c>
      <c r="K3109" s="35">
        <v>0</v>
      </c>
      <c r="L3109" s="35">
        <v>0</v>
      </c>
      <c r="M3109" s="35">
        <v>98.09</v>
      </c>
      <c r="N3109" s="78">
        <f t="shared" si="1588"/>
        <v>100</v>
      </c>
    </row>
    <row r="3110" spans="1:15" ht="31.5" x14ac:dyDescent="0.25">
      <c r="A3110" s="33" t="s">
        <v>182</v>
      </c>
      <c r="B3110" s="33" t="s">
        <v>1391</v>
      </c>
      <c r="C3110" s="33" t="s">
        <v>1152</v>
      </c>
      <c r="D3110" s="33"/>
      <c r="E3110" s="34" t="s">
        <v>1083</v>
      </c>
      <c r="F3110" s="35">
        <f>F3116+F3111</f>
        <v>150.79999999999995</v>
      </c>
      <c r="G3110" s="35">
        <f>G3116+G3111</f>
        <v>150.80000000000001</v>
      </c>
      <c r="H3110" s="35">
        <f t="shared" ref="H3110:M3110" si="1598">H3116+H3111</f>
        <v>50.8</v>
      </c>
      <c r="I3110" s="63">
        <f t="shared" si="1598"/>
        <v>0</v>
      </c>
      <c r="J3110" s="63">
        <f t="shared" si="1598"/>
        <v>0</v>
      </c>
      <c r="K3110" s="35">
        <f t="shared" si="1598"/>
        <v>0</v>
      </c>
      <c r="L3110" s="35">
        <f t="shared" si="1598"/>
        <v>0</v>
      </c>
      <c r="M3110" s="35">
        <f t="shared" si="1598"/>
        <v>150.80000000000001</v>
      </c>
      <c r="N3110" s="78">
        <f t="shared" si="1588"/>
        <v>100</v>
      </c>
    </row>
    <row r="3111" spans="1:15" ht="63" x14ac:dyDescent="0.25">
      <c r="A3111" s="33" t="s">
        <v>182</v>
      </c>
      <c r="B3111" s="33" t="s">
        <v>1391</v>
      </c>
      <c r="C3111" s="33" t="s">
        <v>1153</v>
      </c>
      <c r="D3111" s="33"/>
      <c r="E3111" s="34" t="s">
        <v>1238</v>
      </c>
      <c r="F3111" s="35">
        <f t="shared" ref="F3111:M3114" si="1599">F3112</f>
        <v>100</v>
      </c>
      <c r="G3111" s="35">
        <f t="shared" si="1599"/>
        <v>100</v>
      </c>
      <c r="H3111" s="35">
        <f t="shared" si="1599"/>
        <v>0</v>
      </c>
      <c r="I3111" s="63">
        <f t="shared" si="1599"/>
        <v>0</v>
      </c>
      <c r="J3111" s="63">
        <f t="shared" si="1599"/>
        <v>0</v>
      </c>
      <c r="K3111" s="35">
        <f t="shared" si="1599"/>
        <v>0</v>
      </c>
      <c r="L3111" s="35">
        <f t="shared" si="1599"/>
        <v>0</v>
      </c>
      <c r="M3111" s="35">
        <f t="shared" si="1599"/>
        <v>100</v>
      </c>
      <c r="N3111" s="78">
        <f t="shared" si="1588"/>
        <v>100</v>
      </c>
      <c r="O3111" s="22"/>
    </row>
    <row r="3112" spans="1:15" ht="31.5" x14ac:dyDescent="0.25">
      <c r="A3112" s="33" t="s">
        <v>182</v>
      </c>
      <c r="B3112" s="33" t="s">
        <v>1391</v>
      </c>
      <c r="C3112" s="33" t="s">
        <v>1154</v>
      </c>
      <c r="D3112" s="33"/>
      <c r="E3112" s="34" t="s">
        <v>1274</v>
      </c>
      <c r="F3112" s="35">
        <f t="shared" si="1599"/>
        <v>100</v>
      </c>
      <c r="G3112" s="35">
        <f t="shared" si="1599"/>
        <v>100</v>
      </c>
      <c r="H3112" s="35">
        <f t="shared" si="1599"/>
        <v>0</v>
      </c>
      <c r="I3112" s="63">
        <f t="shared" si="1599"/>
        <v>0</v>
      </c>
      <c r="J3112" s="63">
        <f t="shared" si="1599"/>
        <v>0</v>
      </c>
      <c r="K3112" s="35">
        <f t="shared" si="1599"/>
        <v>0</v>
      </c>
      <c r="L3112" s="35">
        <f t="shared" si="1599"/>
        <v>0</v>
      </c>
      <c r="M3112" s="35">
        <f t="shared" si="1599"/>
        <v>100</v>
      </c>
      <c r="N3112" s="78">
        <f t="shared" si="1588"/>
        <v>100</v>
      </c>
      <c r="O3112" s="22"/>
    </row>
    <row r="3113" spans="1:15" ht="47.25" x14ac:dyDescent="0.25">
      <c r="A3113" s="33" t="s">
        <v>182</v>
      </c>
      <c r="B3113" s="33" t="s">
        <v>1391</v>
      </c>
      <c r="C3113" s="33" t="s">
        <v>1799</v>
      </c>
      <c r="D3113" s="33"/>
      <c r="E3113" s="34" t="s">
        <v>1800</v>
      </c>
      <c r="F3113" s="35">
        <f t="shared" si="1599"/>
        <v>100</v>
      </c>
      <c r="G3113" s="35">
        <f t="shared" si="1599"/>
        <v>100</v>
      </c>
      <c r="H3113" s="35">
        <f t="shared" si="1599"/>
        <v>0</v>
      </c>
      <c r="I3113" s="63">
        <f t="shared" si="1599"/>
        <v>0</v>
      </c>
      <c r="J3113" s="63">
        <f t="shared" si="1599"/>
        <v>0</v>
      </c>
      <c r="K3113" s="35">
        <f t="shared" si="1599"/>
        <v>0</v>
      </c>
      <c r="L3113" s="35">
        <f t="shared" si="1599"/>
        <v>0</v>
      </c>
      <c r="M3113" s="35">
        <f t="shared" si="1599"/>
        <v>100</v>
      </c>
      <c r="N3113" s="78">
        <f t="shared" si="1588"/>
        <v>100</v>
      </c>
      <c r="O3113" s="22"/>
    </row>
    <row r="3114" spans="1:15" ht="31.5" x14ac:dyDescent="0.25">
      <c r="A3114" s="33" t="s">
        <v>182</v>
      </c>
      <c r="B3114" s="33" t="s">
        <v>1391</v>
      </c>
      <c r="C3114" s="33" t="s">
        <v>1799</v>
      </c>
      <c r="D3114" s="33" t="s">
        <v>1111</v>
      </c>
      <c r="E3114" s="34" t="s">
        <v>542</v>
      </c>
      <c r="F3114" s="35">
        <f t="shared" si="1599"/>
        <v>100</v>
      </c>
      <c r="G3114" s="35">
        <f t="shared" si="1599"/>
        <v>100</v>
      </c>
      <c r="H3114" s="35">
        <f t="shared" si="1599"/>
        <v>0</v>
      </c>
      <c r="I3114" s="63">
        <f t="shared" si="1599"/>
        <v>0</v>
      </c>
      <c r="J3114" s="63">
        <f t="shared" si="1599"/>
        <v>0</v>
      </c>
      <c r="K3114" s="35">
        <f t="shared" si="1599"/>
        <v>0</v>
      </c>
      <c r="L3114" s="35">
        <f t="shared" si="1599"/>
        <v>0</v>
      </c>
      <c r="M3114" s="35">
        <f t="shared" si="1599"/>
        <v>100</v>
      </c>
      <c r="N3114" s="78">
        <f t="shared" si="1588"/>
        <v>100</v>
      </c>
      <c r="O3114" s="22"/>
    </row>
    <row r="3115" spans="1:15" ht="31.5" x14ac:dyDescent="0.25">
      <c r="A3115" s="33" t="s">
        <v>182</v>
      </c>
      <c r="B3115" s="33" t="s">
        <v>1391</v>
      </c>
      <c r="C3115" s="33" t="s">
        <v>1799</v>
      </c>
      <c r="D3115" s="33" t="s">
        <v>1112</v>
      </c>
      <c r="E3115" s="34" t="s">
        <v>543</v>
      </c>
      <c r="F3115" s="35">
        <v>100</v>
      </c>
      <c r="G3115" s="35">
        <v>100</v>
      </c>
      <c r="H3115" s="35">
        <v>0</v>
      </c>
      <c r="I3115" s="63">
        <v>0</v>
      </c>
      <c r="J3115" s="63">
        <v>0</v>
      </c>
      <c r="K3115" s="35">
        <v>0</v>
      </c>
      <c r="L3115" s="35">
        <v>0</v>
      </c>
      <c r="M3115" s="35">
        <v>100</v>
      </c>
      <c r="N3115" s="78">
        <f t="shared" si="1588"/>
        <v>100</v>
      </c>
      <c r="O3115" s="22"/>
    </row>
    <row r="3116" spans="1:15" ht="31.5" x14ac:dyDescent="0.25">
      <c r="A3116" s="33" t="s">
        <v>182</v>
      </c>
      <c r="B3116" s="33" t="s">
        <v>1391</v>
      </c>
      <c r="C3116" s="33" t="s">
        <v>1162</v>
      </c>
      <c r="D3116" s="33"/>
      <c r="E3116" s="34" t="s">
        <v>1090</v>
      </c>
      <c r="F3116" s="35">
        <f t="shared" ref="F3116:M3118" si="1600">F3117</f>
        <v>50.799999999999955</v>
      </c>
      <c r="G3116" s="35">
        <f t="shared" si="1600"/>
        <v>50.8</v>
      </c>
      <c r="H3116" s="35">
        <f t="shared" si="1600"/>
        <v>50.8</v>
      </c>
      <c r="I3116" s="63">
        <f t="shared" si="1600"/>
        <v>0</v>
      </c>
      <c r="J3116" s="63">
        <f t="shared" si="1600"/>
        <v>0</v>
      </c>
      <c r="K3116" s="35">
        <f t="shared" si="1600"/>
        <v>0</v>
      </c>
      <c r="L3116" s="35">
        <f t="shared" si="1600"/>
        <v>0</v>
      </c>
      <c r="M3116" s="35">
        <f t="shared" si="1600"/>
        <v>50.8</v>
      </c>
      <c r="N3116" s="78">
        <f t="shared" si="1588"/>
        <v>100</v>
      </c>
    </row>
    <row r="3117" spans="1:15" ht="78.75" x14ac:dyDescent="0.25">
      <c r="A3117" s="33" t="s">
        <v>182</v>
      </c>
      <c r="B3117" s="33" t="s">
        <v>1391</v>
      </c>
      <c r="C3117" s="33" t="s">
        <v>150</v>
      </c>
      <c r="D3117" s="33"/>
      <c r="E3117" s="34" t="s">
        <v>1092</v>
      </c>
      <c r="F3117" s="35">
        <f t="shared" si="1600"/>
        <v>50.799999999999955</v>
      </c>
      <c r="G3117" s="35">
        <f t="shared" si="1600"/>
        <v>50.8</v>
      </c>
      <c r="H3117" s="35">
        <f t="shared" si="1600"/>
        <v>50.8</v>
      </c>
      <c r="I3117" s="63">
        <f t="shared" si="1600"/>
        <v>0</v>
      </c>
      <c r="J3117" s="63">
        <f t="shared" si="1600"/>
        <v>0</v>
      </c>
      <c r="K3117" s="35">
        <f t="shared" si="1600"/>
        <v>0</v>
      </c>
      <c r="L3117" s="35">
        <f t="shared" si="1600"/>
        <v>0</v>
      </c>
      <c r="M3117" s="35">
        <f t="shared" si="1600"/>
        <v>50.8</v>
      </c>
      <c r="N3117" s="78">
        <f t="shared" si="1588"/>
        <v>100</v>
      </c>
    </row>
    <row r="3118" spans="1:15" ht="31.5" x14ac:dyDescent="0.25">
      <c r="A3118" s="33" t="s">
        <v>182</v>
      </c>
      <c r="B3118" s="33" t="s">
        <v>1391</v>
      </c>
      <c r="C3118" s="33" t="s">
        <v>150</v>
      </c>
      <c r="D3118" s="33" t="s">
        <v>1111</v>
      </c>
      <c r="E3118" s="34" t="s">
        <v>542</v>
      </c>
      <c r="F3118" s="35">
        <f t="shared" ref="F3118:M3118" si="1601">F3119</f>
        <v>50.799999999999955</v>
      </c>
      <c r="G3118" s="35">
        <f t="shared" si="1600"/>
        <v>50.8</v>
      </c>
      <c r="H3118" s="35">
        <f t="shared" si="1601"/>
        <v>50.8</v>
      </c>
      <c r="I3118" s="63">
        <f t="shared" si="1601"/>
        <v>0</v>
      </c>
      <c r="J3118" s="63">
        <f t="shared" si="1601"/>
        <v>0</v>
      </c>
      <c r="K3118" s="35">
        <f t="shared" si="1601"/>
        <v>0</v>
      </c>
      <c r="L3118" s="35">
        <f t="shared" si="1601"/>
        <v>0</v>
      </c>
      <c r="M3118" s="35">
        <f t="shared" si="1601"/>
        <v>50.8</v>
      </c>
      <c r="N3118" s="78">
        <f t="shared" si="1588"/>
        <v>100</v>
      </c>
    </row>
    <row r="3119" spans="1:15" ht="31.5" x14ac:dyDescent="0.25">
      <c r="A3119" s="33" t="s">
        <v>182</v>
      </c>
      <c r="B3119" s="33" t="s">
        <v>1391</v>
      </c>
      <c r="C3119" s="33" t="s">
        <v>150</v>
      </c>
      <c r="D3119" s="33" t="s">
        <v>1112</v>
      </c>
      <c r="E3119" s="34" t="s">
        <v>543</v>
      </c>
      <c r="F3119" s="35">
        <f>940.9-100-312.5-477.6</f>
        <v>50.799999999999955</v>
      </c>
      <c r="G3119" s="35">
        <v>50.8</v>
      </c>
      <c r="H3119" s="35">
        <v>50.8</v>
      </c>
      <c r="I3119" s="63">
        <v>0</v>
      </c>
      <c r="J3119" s="63">
        <v>0</v>
      </c>
      <c r="K3119" s="35">
        <v>0</v>
      </c>
      <c r="L3119" s="35">
        <v>0</v>
      </c>
      <c r="M3119" s="35">
        <v>50.8</v>
      </c>
      <c r="N3119" s="78">
        <f t="shared" si="1588"/>
        <v>100</v>
      </c>
    </row>
    <row r="3120" spans="1:15" s="22" customFormat="1" ht="17.25" customHeight="1" x14ac:dyDescent="0.25">
      <c r="A3120" s="25" t="s">
        <v>182</v>
      </c>
      <c r="B3120" s="25" t="s">
        <v>22</v>
      </c>
      <c r="C3120" s="25"/>
      <c r="D3120" s="25"/>
      <c r="E3120" s="26" t="s">
        <v>501</v>
      </c>
      <c r="F3120" s="27">
        <f>F3121+F3167</f>
        <v>58033.127</v>
      </c>
      <c r="G3120" s="27">
        <f t="shared" ref="G3120" si="1602">G3121+G3167</f>
        <v>30804.724710000002</v>
      </c>
      <c r="H3120" s="27">
        <f t="shared" ref="H3120:M3120" si="1603">H3121+H3167</f>
        <v>20576.766909999998</v>
      </c>
      <c r="I3120" s="61">
        <f t="shared" si="1603"/>
        <v>439.97991999999999</v>
      </c>
      <c r="J3120" s="61">
        <f t="shared" si="1603"/>
        <v>439.97991999999999</v>
      </c>
      <c r="K3120" s="27">
        <f t="shared" si="1603"/>
        <v>0</v>
      </c>
      <c r="L3120" s="27">
        <f t="shared" si="1603"/>
        <v>0</v>
      </c>
      <c r="M3120" s="27">
        <f t="shared" si="1603"/>
        <v>30539.07631</v>
      </c>
      <c r="N3120" s="78">
        <f t="shared" si="1588"/>
        <v>99.137637480935624</v>
      </c>
    </row>
    <row r="3121" spans="1:14" s="32" customFormat="1" ht="17.25" customHeight="1" x14ac:dyDescent="0.25">
      <c r="A3121" s="29" t="s">
        <v>182</v>
      </c>
      <c r="B3121" s="29" t="s">
        <v>1413</v>
      </c>
      <c r="C3121" s="29"/>
      <c r="D3121" s="29"/>
      <c r="E3121" s="30" t="s">
        <v>524</v>
      </c>
      <c r="F3121" s="31">
        <f>F3122+F3128+F3138+F3150</f>
        <v>47619.627</v>
      </c>
      <c r="G3121" s="31">
        <f t="shared" ref="G3121" si="1604">G3122+G3128+G3138+G3150</f>
        <v>20391.224710000002</v>
      </c>
      <c r="H3121" s="31">
        <f t="shared" ref="H3121:M3121" si="1605">H3122+H3128+H3138+H3150</f>
        <v>12810.636910000001</v>
      </c>
      <c r="I3121" s="62">
        <f t="shared" si="1605"/>
        <v>439.97991999999999</v>
      </c>
      <c r="J3121" s="62">
        <f t="shared" si="1605"/>
        <v>439.97991999999999</v>
      </c>
      <c r="K3121" s="31">
        <f t="shared" si="1605"/>
        <v>0</v>
      </c>
      <c r="L3121" s="31">
        <f t="shared" si="1605"/>
        <v>0</v>
      </c>
      <c r="M3121" s="31">
        <f t="shared" si="1605"/>
        <v>20159.180260000001</v>
      </c>
      <c r="N3121" s="79">
        <f t="shared" si="1588"/>
        <v>98.862037698568415</v>
      </c>
    </row>
    <row r="3122" spans="1:14" ht="31.5" x14ac:dyDescent="0.25">
      <c r="A3122" s="33" t="s">
        <v>182</v>
      </c>
      <c r="B3122" s="33" t="s">
        <v>1413</v>
      </c>
      <c r="C3122" s="33" t="s">
        <v>152</v>
      </c>
      <c r="D3122" s="33"/>
      <c r="E3122" s="34" t="s">
        <v>672</v>
      </c>
      <c r="F3122" s="35">
        <f t="shared" ref="F3122:M3126" si="1606">F3123</f>
        <v>576.6</v>
      </c>
      <c r="G3122" s="35">
        <f t="shared" si="1606"/>
        <v>576.6</v>
      </c>
      <c r="H3122" s="35">
        <f t="shared" si="1606"/>
        <v>530.6</v>
      </c>
      <c r="I3122" s="63">
        <f t="shared" si="1606"/>
        <v>0</v>
      </c>
      <c r="J3122" s="63">
        <f t="shared" si="1606"/>
        <v>0</v>
      </c>
      <c r="K3122" s="35">
        <f t="shared" si="1606"/>
        <v>0</v>
      </c>
      <c r="L3122" s="35">
        <f t="shared" si="1606"/>
        <v>0</v>
      </c>
      <c r="M3122" s="35">
        <f t="shared" si="1606"/>
        <v>529.72397000000001</v>
      </c>
      <c r="N3122" s="78">
        <f t="shared" si="1588"/>
        <v>91.870268817204305</v>
      </c>
    </row>
    <row r="3123" spans="1:14" x14ac:dyDescent="0.25">
      <c r="A3123" s="33" t="s">
        <v>182</v>
      </c>
      <c r="B3123" s="33" t="s">
        <v>1413</v>
      </c>
      <c r="C3123" s="33" t="s">
        <v>154</v>
      </c>
      <c r="D3123" s="33"/>
      <c r="E3123" s="34" t="s">
        <v>681</v>
      </c>
      <c r="F3123" s="35">
        <f t="shared" si="1606"/>
        <v>576.6</v>
      </c>
      <c r="G3123" s="35">
        <f t="shared" si="1606"/>
        <v>576.6</v>
      </c>
      <c r="H3123" s="35">
        <f t="shared" si="1606"/>
        <v>530.6</v>
      </c>
      <c r="I3123" s="63">
        <f t="shared" si="1606"/>
        <v>0</v>
      </c>
      <c r="J3123" s="63">
        <f t="shared" si="1606"/>
        <v>0</v>
      </c>
      <c r="K3123" s="35">
        <f t="shared" si="1606"/>
        <v>0</v>
      </c>
      <c r="L3123" s="35">
        <f t="shared" si="1606"/>
        <v>0</v>
      </c>
      <c r="M3123" s="35">
        <f t="shared" si="1606"/>
        <v>529.72397000000001</v>
      </c>
      <c r="N3123" s="78">
        <f t="shared" si="1588"/>
        <v>91.870268817204305</v>
      </c>
    </row>
    <row r="3124" spans="1:14" ht="31.5" x14ac:dyDescent="0.25">
      <c r="A3124" s="33" t="s">
        <v>182</v>
      </c>
      <c r="B3124" s="33" t="s">
        <v>1413</v>
      </c>
      <c r="C3124" s="33" t="s">
        <v>163</v>
      </c>
      <c r="D3124" s="33"/>
      <c r="E3124" s="34" t="s">
        <v>682</v>
      </c>
      <c r="F3124" s="35">
        <f t="shared" si="1606"/>
        <v>576.6</v>
      </c>
      <c r="G3124" s="35">
        <f t="shared" si="1606"/>
        <v>576.6</v>
      </c>
      <c r="H3124" s="35">
        <f t="shared" si="1606"/>
        <v>530.6</v>
      </c>
      <c r="I3124" s="63">
        <f t="shared" si="1606"/>
        <v>0</v>
      </c>
      <c r="J3124" s="63">
        <f t="shared" si="1606"/>
        <v>0</v>
      </c>
      <c r="K3124" s="35">
        <f t="shared" si="1606"/>
        <v>0</v>
      </c>
      <c r="L3124" s="35">
        <f t="shared" si="1606"/>
        <v>0</v>
      </c>
      <c r="M3124" s="35">
        <f t="shared" si="1606"/>
        <v>529.72397000000001</v>
      </c>
      <c r="N3124" s="78">
        <f t="shared" si="1588"/>
        <v>91.870268817204305</v>
      </c>
    </row>
    <row r="3125" spans="1:14" ht="31.5" x14ac:dyDescent="0.25">
      <c r="A3125" s="33" t="s">
        <v>182</v>
      </c>
      <c r="B3125" s="33" t="s">
        <v>1413</v>
      </c>
      <c r="C3125" s="33" t="s">
        <v>158</v>
      </c>
      <c r="D3125" s="33"/>
      <c r="E3125" s="34" t="s">
        <v>683</v>
      </c>
      <c r="F3125" s="35">
        <f t="shared" si="1606"/>
        <v>576.6</v>
      </c>
      <c r="G3125" s="35">
        <f t="shared" si="1606"/>
        <v>576.6</v>
      </c>
      <c r="H3125" s="35">
        <f t="shared" si="1606"/>
        <v>530.6</v>
      </c>
      <c r="I3125" s="63">
        <f t="shared" si="1606"/>
        <v>0</v>
      </c>
      <c r="J3125" s="63">
        <f t="shared" si="1606"/>
        <v>0</v>
      </c>
      <c r="K3125" s="35">
        <f t="shared" si="1606"/>
        <v>0</v>
      </c>
      <c r="L3125" s="35">
        <f t="shared" si="1606"/>
        <v>0</v>
      </c>
      <c r="M3125" s="35">
        <f t="shared" si="1606"/>
        <v>529.72397000000001</v>
      </c>
      <c r="N3125" s="78">
        <f t="shared" si="1588"/>
        <v>91.870268817204305</v>
      </c>
    </row>
    <row r="3126" spans="1:14" ht="31.5" x14ac:dyDescent="0.25">
      <c r="A3126" s="33" t="s">
        <v>182</v>
      </c>
      <c r="B3126" s="33" t="s">
        <v>1413</v>
      </c>
      <c r="C3126" s="33" t="s">
        <v>158</v>
      </c>
      <c r="D3126" s="33" t="s">
        <v>1111</v>
      </c>
      <c r="E3126" s="34" t="s">
        <v>542</v>
      </c>
      <c r="F3126" s="35">
        <f t="shared" si="1606"/>
        <v>576.6</v>
      </c>
      <c r="G3126" s="35">
        <f t="shared" si="1606"/>
        <v>576.6</v>
      </c>
      <c r="H3126" s="35">
        <f t="shared" si="1606"/>
        <v>530.6</v>
      </c>
      <c r="I3126" s="63">
        <f t="shared" si="1606"/>
        <v>0</v>
      </c>
      <c r="J3126" s="63">
        <f t="shared" si="1606"/>
        <v>0</v>
      </c>
      <c r="K3126" s="35">
        <f t="shared" si="1606"/>
        <v>0</v>
      </c>
      <c r="L3126" s="35">
        <f t="shared" si="1606"/>
        <v>0</v>
      </c>
      <c r="M3126" s="35">
        <f t="shared" si="1606"/>
        <v>529.72397000000001</v>
      </c>
      <c r="N3126" s="78">
        <f t="shared" si="1588"/>
        <v>91.870268817204305</v>
      </c>
    </row>
    <row r="3127" spans="1:14" ht="31.5" x14ac:dyDescent="0.25">
      <c r="A3127" s="33" t="s">
        <v>182</v>
      </c>
      <c r="B3127" s="33" t="s">
        <v>1413</v>
      </c>
      <c r="C3127" s="33" t="s">
        <v>158</v>
      </c>
      <c r="D3127" s="33" t="s">
        <v>1112</v>
      </c>
      <c r="E3127" s="34" t="s">
        <v>543</v>
      </c>
      <c r="F3127" s="35">
        <f>665.4-88.8</f>
        <v>576.6</v>
      </c>
      <c r="G3127" s="35">
        <v>576.6</v>
      </c>
      <c r="H3127" s="35">
        <v>530.6</v>
      </c>
      <c r="I3127" s="63">
        <v>0</v>
      </c>
      <c r="J3127" s="63">
        <v>0</v>
      </c>
      <c r="K3127" s="35">
        <v>0</v>
      </c>
      <c r="L3127" s="35">
        <v>0</v>
      </c>
      <c r="M3127" s="35">
        <v>529.72397000000001</v>
      </c>
      <c r="N3127" s="78">
        <f t="shared" si="1588"/>
        <v>91.870268817204305</v>
      </c>
    </row>
    <row r="3128" spans="1:14" ht="31.5" x14ac:dyDescent="0.25">
      <c r="A3128" s="33" t="s">
        <v>182</v>
      </c>
      <c r="B3128" s="33" t="s">
        <v>1413</v>
      </c>
      <c r="C3128" s="33" t="s">
        <v>141</v>
      </c>
      <c r="D3128" s="33"/>
      <c r="E3128" s="34" t="s">
        <v>717</v>
      </c>
      <c r="F3128" s="35">
        <f t="shared" ref="F3128:M3128" si="1607">F3129</f>
        <v>13826.253000000002</v>
      </c>
      <c r="G3128" s="35">
        <f t="shared" si="1607"/>
        <v>13826.253000000001</v>
      </c>
      <c r="H3128" s="35">
        <f t="shared" si="1607"/>
        <v>9062.4150000000009</v>
      </c>
      <c r="I3128" s="63">
        <f t="shared" si="1607"/>
        <v>0</v>
      </c>
      <c r="J3128" s="63">
        <f t="shared" si="1607"/>
        <v>0</v>
      </c>
      <c r="K3128" s="35">
        <f t="shared" si="1607"/>
        <v>0</v>
      </c>
      <c r="L3128" s="35">
        <f t="shared" si="1607"/>
        <v>0</v>
      </c>
      <c r="M3128" s="35">
        <f t="shared" si="1607"/>
        <v>13651.343920000001</v>
      </c>
      <c r="N3128" s="78">
        <f t="shared" si="1588"/>
        <v>98.734949519584234</v>
      </c>
    </row>
    <row r="3129" spans="1:14" ht="31.5" x14ac:dyDescent="0.25">
      <c r="A3129" s="33" t="s">
        <v>182</v>
      </c>
      <c r="B3129" s="33" t="s">
        <v>1413</v>
      </c>
      <c r="C3129" s="33" t="s">
        <v>142</v>
      </c>
      <c r="D3129" s="33"/>
      <c r="E3129" s="34" t="s">
        <v>718</v>
      </c>
      <c r="F3129" s="35">
        <f>F3130+F3135</f>
        <v>13826.253000000002</v>
      </c>
      <c r="G3129" s="35">
        <f>G3130+G3135</f>
        <v>13826.253000000001</v>
      </c>
      <c r="H3129" s="35">
        <f t="shared" ref="H3129:M3129" si="1608">H3130+H3135</f>
        <v>9062.4150000000009</v>
      </c>
      <c r="I3129" s="63">
        <f t="shared" si="1608"/>
        <v>0</v>
      </c>
      <c r="J3129" s="63">
        <f t="shared" si="1608"/>
        <v>0</v>
      </c>
      <c r="K3129" s="35">
        <f t="shared" si="1608"/>
        <v>0</v>
      </c>
      <c r="L3129" s="35">
        <f t="shared" si="1608"/>
        <v>0</v>
      </c>
      <c r="M3129" s="35">
        <f t="shared" si="1608"/>
        <v>13651.343920000001</v>
      </c>
      <c r="N3129" s="78">
        <f t="shared" si="1588"/>
        <v>98.734949519584234</v>
      </c>
    </row>
    <row r="3130" spans="1:14" ht="31.5" x14ac:dyDescent="0.25">
      <c r="A3130" s="33" t="s">
        <v>182</v>
      </c>
      <c r="B3130" s="33" t="s">
        <v>1413</v>
      </c>
      <c r="C3130" s="33" t="s">
        <v>159</v>
      </c>
      <c r="D3130" s="33"/>
      <c r="E3130" s="34" t="s">
        <v>719</v>
      </c>
      <c r="F3130" s="35">
        <f>F3131+F3133</f>
        <v>11882.723000000002</v>
      </c>
      <c r="G3130" s="35">
        <f>G3131+G3133</f>
        <v>11882.723</v>
      </c>
      <c r="H3130" s="35">
        <f t="shared" ref="H3130:M3130" si="1609">H3131+H3133</f>
        <v>8162.415</v>
      </c>
      <c r="I3130" s="63">
        <f t="shared" si="1609"/>
        <v>0</v>
      </c>
      <c r="J3130" s="63">
        <f t="shared" si="1609"/>
        <v>0</v>
      </c>
      <c r="K3130" s="35">
        <f t="shared" si="1609"/>
        <v>0</v>
      </c>
      <c r="L3130" s="35">
        <f t="shared" si="1609"/>
        <v>0</v>
      </c>
      <c r="M3130" s="35">
        <f t="shared" si="1609"/>
        <v>11707.813920000001</v>
      </c>
      <c r="N3130" s="78">
        <f t="shared" si="1588"/>
        <v>98.528038733209556</v>
      </c>
    </row>
    <row r="3131" spans="1:14" ht="31.5" x14ac:dyDescent="0.25">
      <c r="A3131" s="33" t="s">
        <v>182</v>
      </c>
      <c r="B3131" s="33" t="s">
        <v>1413</v>
      </c>
      <c r="C3131" s="33" t="s">
        <v>159</v>
      </c>
      <c r="D3131" s="33" t="s">
        <v>1111</v>
      </c>
      <c r="E3131" s="34" t="s">
        <v>542</v>
      </c>
      <c r="F3131" s="35">
        <f t="shared" ref="F3131:M3131" si="1610">F3132</f>
        <v>11882.623000000001</v>
      </c>
      <c r="G3131" s="35">
        <f t="shared" si="1610"/>
        <v>11882.623</v>
      </c>
      <c r="H3131" s="35">
        <f t="shared" si="1610"/>
        <v>8162.3149999999996</v>
      </c>
      <c r="I3131" s="63">
        <f t="shared" si="1610"/>
        <v>0</v>
      </c>
      <c r="J3131" s="63">
        <f t="shared" si="1610"/>
        <v>0</v>
      </c>
      <c r="K3131" s="35">
        <f t="shared" si="1610"/>
        <v>0</v>
      </c>
      <c r="L3131" s="35">
        <f t="shared" si="1610"/>
        <v>0</v>
      </c>
      <c r="M3131" s="35">
        <f t="shared" si="1610"/>
        <v>11707.71392</v>
      </c>
      <c r="N3131" s="78">
        <f t="shared" si="1588"/>
        <v>98.528026345698265</v>
      </c>
    </row>
    <row r="3132" spans="1:14" ht="31.5" x14ac:dyDescent="0.25">
      <c r="A3132" s="33" t="s">
        <v>182</v>
      </c>
      <c r="B3132" s="33" t="s">
        <v>1413</v>
      </c>
      <c r="C3132" s="33" t="s">
        <v>159</v>
      </c>
      <c r="D3132" s="33" t="s">
        <v>1112</v>
      </c>
      <c r="E3132" s="34" t="s">
        <v>543</v>
      </c>
      <c r="F3132" s="35">
        <f>10535-1050.965+2521.398-122.81</f>
        <v>11882.623000000001</v>
      </c>
      <c r="G3132" s="35">
        <v>11882.623</v>
      </c>
      <c r="H3132" s="35">
        <v>8162.3149999999996</v>
      </c>
      <c r="I3132" s="63">
        <v>0</v>
      </c>
      <c r="J3132" s="63">
        <v>0</v>
      </c>
      <c r="K3132" s="35">
        <v>0</v>
      </c>
      <c r="L3132" s="35">
        <v>0</v>
      </c>
      <c r="M3132" s="35">
        <v>11707.71392</v>
      </c>
      <c r="N3132" s="78">
        <f t="shared" si="1588"/>
        <v>98.528026345698265</v>
      </c>
    </row>
    <row r="3133" spans="1:14" x14ac:dyDescent="0.25">
      <c r="A3133" s="33" t="s">
        <v>182</v>
      </c>
      <c r="B3133" s="33" t="s">
        <v>1413</v>
      </c>
      <c r="C3133" s="33" t="s">
        <v>159</v>
      </c>
      <c r="D3133" s="33" t="s">
        <v>1113</v>
      </c>
      <c r="E3133" s="34" t="s">
        <v>558</v>
      </c>
      <c r="F3133" s="35">
        <f t="shared" ref="F3133:M3133" si="1611">F3134</f>
        <v>0.1</v>
      </c>
      <c r="G3133" s="35">
        <f t="shared" si="1611"/>
        <v>0.1</v>
      </c>
      <c r="H3133" s="35">
        <f t="shared" si="1611"/>
        <v>0.1</v>
      </c>
      <c r="I3133" s="63">
        <f t="shared" si="1611"/>
        <v>0</v>
      </c>
      <c r="J3133" s="63">
        <f t="shared" si="1611"/>
        <v>0</v>
      </c>
      <c r="K3133" s="35">
        <f t="shared" si="1611"/>
        <v>0</v>
      </c>
      <c r="L3133" s="35">
        <f t="shared" si="1611"/>
        <v>0</v>
      </c>
      <c r="M3133" s="35">
        <f t="shared" si="1611"/>
        <v>0.1</v>
      </c>
      <c r="N3133" s="78">
        <f t="shared" si="1588"/>
        <v>100</v>
      </c>
    </row>
    <row r="3134" spans="1:14" x14ac:dyDescent="0.25">
      <c r="A3134" s="33" t="s">
        <v>182</v>
      </c>
      <c r="B3134" s="33" t="s">
        <v>1413</v>
      </c>
      <c r="C3134" s="33" t="s">
        <v>159</v>
      </c>
      <c r="D3134" s="33" t="s">
        <v>1120</v>
      </c>
      <c r="E3134" s="34" t="s">
        <v>561</v>
      </c>
      <c r="F3134" s="35">
        <v>0.1</v>
      </c>
      <c r="G3134" s="35">
        <v>0.1</v>
      </c>
      <c r="H3134" s="35">
        <v>0.1</v>
      </c>
      <c r="I3134" s="63">
        <v>0</v>
      </c>
      <c r="J3134" s="63">
        <v>0</v>
      </c>
      <c r="K3134" s="35">
        <v>0</v>
      </c>
      <c r="L3134" s="35">
        <v>0</v>
      </c>
      <c r="M3134" s="35">
        <v>0.1</v>
      </c>
      <c r="N3134" s="78">
        <f t="shared" si="1588"/>
        <v>100</v>
      </c>
    </row>
    <row r="3135" spans="1:14" ht="31.5" x14ac:dyDescent="0.25">
      <c r="A3135" s="33" t="s">
        <v>182</v>
      </c>
      <c r="B3135" s="33" t="s">
        <v>1413</v>
      </c>
      <c r="C3135" s="33" t="s">
        <v>160</v>
      </c>
      <c r="D3135" s="33"/>
      <c r="E3135" s="34" t="s">
        <v>720</v>
      </c>
      <c r="F3135" s="35">
        <f t="shared" ref="F3135:M3136" si="1612">F3136</f>
        <v>1943.53</v>
      </c>
      <c r="G3135" s="35">
        <f t="shared" si="1612"/>
        <v>1943.53</v>
      </c>
      <c r="H3135" s="35">
        <f t="shared" si="1612"/>
        <v>900</v>
      </c>
      <c r="I3135" s="63">
        <f t="shared" si="1612"/>
        <v>0</v>
      </c>
      <c r="J3135" s="63">
        <f t="shared" si="1612"/>
        <v>0</v>
      </c>
      <c r="K3135" s="35">
        <f t="shared" si="1612"/>
        <v>0</v>
      </c>
      <c r="L3135" s="35">
        <f t="shared" si="1612"/>
        <v>0</v>
      </c>
      <c r="M3135" s="35">
        <f t="shared" si="1612"/>
        <v>1943.53</v>
      </c>
      <c r="N3135" s="78">
        <f t="shared" si="1588"/>
        <v>100</v>
      </c>
    </row>
    <row r="3136" spans="1:14" ht="31.5" x14ac:dyDescent="0.25">
      <c r="A3136" s="33" t="s">
        <v>182</v>
      </c>
      <c r="B3136" s="33" t="s">
        <v>1413</v>
      </c>
      <c r="C3136" s="33" t="s">
        <v>160</v>
      </c>
      <c r="D3136" s="33" t="s">
        <v>1111</v>
      </c>
      <c r="E3136" s="34" t="s">
        <v>542</v>
      </c>
      <c r="F3136" s="35">
        <f t="shared" si="1612"/>
        <v>1943.53</v>
      </c>
      <c r="G3136" s="35">
        <f t="shared" si="1612"/>
        <v>1943.53</v>
      </c>
      <c r="H3136" s="35">
        <f t="shared" si="1612"/>
        <v>900</v>
      </c>
      <c r="I3136" s="63">
        <f t="shared" si="1612"/>
        <v>0</v>
      </c>
      <c r="J3136" s="63">
        <f t="shared" si="1612"/>
        <v>0</v>
      </c>
      <c r="K3136" s="35">
        <f t="shared" si="1612"/>
        <v>0</v>
      </c>
      <c r="L3136" s="35">
        <f t="shared" si="1612"/>
        <v>0</v>
      </c>
      <c r="M3136" s="35">
        <f t="shared" si="1612"/>
        <v>1943.53</v>
      </c>
      <c r="N3136" s="78">
        <f t="shared" si="1588"/>
        <v>100</v>
      </c>
    </row>
    <row r="3137" spans="1:15" ht="31.5" x14ac:dyDescent="0.25">
      <c r="A3137" s="33" t="s">
        <v>182</v>
      </c>
      <c r="B3137" s="33" t="s">
        <v>1413</v>
      </c>
      <c r="C3137" s="33" t="s">
        <v>160</v>
      </c>
      <c r="D3137" s="33" t="s">
        <v>1112</v>
      </c>
      <c r="E3137" s="34" t="s">
        <v>543</v>
      </c>
      <c r="F3137" s="35">
        <f>2316-372.47</f>
        <v>1943.53</v>
      </c>
      <c r="G3137" s="35">
        <v>1943.53</v>
      </c>
      <c r="H3137" s="35">
        <v>900</v>
      </c>
      <c r="I3137" s="63">
        <v>0</v>
      </c>
      <c r="J3137" s="63">
        <v>0</v>
      </c>
      <c r="K3137" s="35">
        <v>0</v>
      </c>
      <c r="L3137" s="35">
        <v>0</v>
      </c>
      <c r="M3137" s="35">
        <v>1943.53</v>
      </c>
      <c r="N3137" s="78">
        <f t="shared" si="1588"/>
        <v>100</v>
      </c>
    </row>
    <row r="3138" spans="1:15" ht="31.5" x14ac:dyDescent="0.25">
      <c r="A3138" s="33" t="s">
        <v>182</v>
      </c>
      <c r="B3138" s="33" t="s">
        <v>1413</v>
      </c>
      <c r="C3138" s="33" t="s">
        <v>164</v>
      </c>
      <c r="D3138" s="33"/>
      <c r="E3138" s="34" t="s">
        <v>758</v>
      </c>
      <c r="F3138" s="35">
        <f t="shared" ref="F3138:M3138" si="1613">F3139</f>
        <v>30068.31</v>
      </c>
      <c r="G3138" s="35">
        <f t="shared" si="1613"/>
        <v>549.97469999999998</v>
      </c>
      <c r="H3138" s="35">
        <f t="shared" si="1613"/>
        <v>549.97489999999993</v>
      </c>
      <c r="I3138" s="63">
        <f t="shared" si="1613"/>
        <v>439.97991999999999</v>
      </c>
      <c r="J3138" s="63">
        <f t="shared" si="1613"/>
        <v>439.97991999999999</v>
      </c>
      <c r="K3138" s="35">
        <f t="shared" si="1613"/>
        <v>0</v>
      </c>
      <c r="L3138" s="35">
        <f t="shared" si="1613"/>
        <v>0</v>
      </c>
      <c r="M3138" s="35">
        <f t="shared" si="1613"/>
        <v>549.97490000000005</v>
      </c>
      <c r="N3138" s="78">
        <f t="shared" si="1588"/>
        <v>100.00003636530919</v>
      </c>
    </row>
    <row r="3139" spans="1:15" ht="47.25" x14ac:dyDescent="0.25">
      <c r="A3139" s="33" t="s">
        <v>182</v>
      </c>
      <c r="B3139" s="33" t="s">
        <v>1413</v>
      </c>
      <c r="C3139" s="33" t="s">
        <v>165</v>
      </c>
      <c r="D3139" s="33"/>
      <c r="E3139" s="34" t="s">
        <v>759</v>
      </c>
      <c r="F3139" s="35">
        <f t="shared" ref="F3139:G3139" si="1614">F3140+F3146</f>
        <v>30068.31</v>
      </c>
      <c r="G3139" s="35">
        <f t="shared" si="1614"/>
        <v>549.97469999999998</v>
      </c>
      <c r="H3139" s="35">
        <f t="shared" ref="H3139:M3139" si="1615">H3140+H3146</f>
        <v>549.97489999999993</v>
      </c>
      <c r="I3139" s="63">
        <f t="shared" si="1615"/>
        <v>439.97991999999999</v>
      </c>
      <c r="J3139" s="63">
        <f t="shared" si="1615"/>
        <v>439.97991999999999</v>
      </c>
      <c r="K3139" s="35">
        <f t="shared" si="1615"/>
        <v>0</v>
      </c>
      <c r="L3139" s="35">
        <f t="shared" si="1615"/>
        <v>0</v>
      </c>
      <c r="M3139" s="35">
        <f t="shared" si="1615"/>
        <v>549.97490000000005</v>
      </c>
      <c r="N3139" s="78">
        <f t="shared" si="1588"/>
        <v>100.00003636530919</v>
      </c>
    </row>
    <row r="3140" spans="1:15" ht="31.5" x14ac:dyDescent="0.25">
      <c r="A3140" s="33" t="s">
        <v>182</v>
      </c>
      <c r="B3140" s="33" t="s">
        <v>1413</v>
      </c>
      <c r="C3140" s="33" t="s">
        <v>1437</v>
      </c>
      <c r="D3140" s="33"/>
      <c r="E3140" s="34" t="s">
        <v>1438</v>
      </c>
      <c r="F3140" s="35">
        <f t="shared" ref="F3140:G3140" si="1616">F3141</f>
        <v>30068.31</v>
      </c>
      <c r="G3140" s="35">
        <f t="shared" si="1616"/>
        <v>549.97469999999998</v>
      </c>
      <c r="H3140" s="35">
        <f t="shared" ref="H3140:M3140" si="1617">H3141</f>
        <v>549.97489999999993</v>
      </c>
      <c r="I3140" s="63">
        <f t="shared" si="1617"/>
        <v>439.97991999999999</v>
      </c>
      <c r="J3140" s="63">
        <f t="shared" si="1617"/>
        <v>439.97991999999999</v>
      </c>
      <c r="K3140" s="35">
        <f t="shared" si="1617"/>
        <v>0</v>
      </c>
      <c r="L3140" s="35">
        <f t="shared" si="1617"/>
        <v>0</v>
      </c>
      <c r="M3140" s="35">
        <f t="shared" si="1617"/>
        <v>549.97490000000005</v>
      </c>
      <c r="N3140" s="78">
        <f t="shared" si="1588"/>
        <v>100.00003636530919</v>
      </c>
    </row>
    <row r="3141" spans="1:15" ht="31.5" x14ac:dyDescent="0.25">
      <c r="A3141" s="33" t="s">
        <v>182</v>
      </c>
      <c r="B3141" s="33" t="s">
        <v>1413</v>
      </c>
      <c r="C3141" s="33" t="s">
        <v>1775</v>
      </c>
      <c r="D3141" s="33"/>
      <c r="E3141" s="34" t="s">
        <v>1776</v>
      </c>
      <c r="F3141" s="35">
        <f>F3144+F3142</f>
        <v>30068.31</v>
      </c>
      <c r="G3141" s="35">
        <f>G3144+G3142</f>
        <v>549.97469999999998</v>
      </c>
      <c r="H3141" s="35">
        <f t="shared" ref="H3141:M3141" si="1618">H3144+H3142</f>
        <v>549.97489999999993</v>
      </c>
      <c r="I3141" s="63">
        <f t="shared" si="1618"/>
        <v>439.97991999999999</v>
      </c>
      <c r="J3141" s="63">
        <f t="shared" si="1618"/>
        <v>439.97991999999999</v>
      </c>
      <c r="K3141" s="35">
        <f t="shared" si="1618"/>
        <v>0</v>
      </c>
      <c r="L3141" s="35">
        <f t="shared" si="1618"/>
        <v>0</v>
      </c>
      <c r="M3141" s="35">
        <f t="shared" si="1618"/>
        <v>549.97490000000005</v>
      </c>
      <c r="N3141" s="78">
        <f t="shared" si="1588"/>
        <v>100.00003636530919</v>
      </c>
    </row>
    <row r="3142" spans="1:15" ht="31.5" x14ac:dyDescent="0.25">
      <c r="A3142" s="33" t="s">
        <v>182</v>
      </c>
      <c r="B3142" s="33" t="s">
        <v>1413</v>
      </c>
      <c r="C3142" s="33" t="s">
        <v>1775</v>
      </c>
      <c r="D3142" s="33" t="s">
        <v>18</v>
      </c>
      <c r="E3142" s="34" t="s">
        <v>552</v>
      </c>
      <c r="F3142" s="35">
        <f>F3143</f>
        <v>0</v>
      </c>
      <c r="G3142" s="35">
        <f>G3143</f>
        <v>163.566</v>
      </c>
      <c r="H3142" s="35">
        <f t="shared" ref="H3142:M3142" si="1619">H3143</f>
        <v>163.56619999999998</v>
      </c>
      <c r="I3142" s="63">
        <f t="shared" si="1619"/>
        <v>130.85296</v>
      </c>
      <c r="J3142" s="63">
        <f t="shared" si="1619"/>
        <v>130.85296</v>
      </c>
      <c r="K3142" s="35">
        <f t="shared" si="1619"/>
        <v>0</v>
      </c>
      <c r="L3142" s="35">
        <f t="shared" si="1619"/>
        <v>0</v>
      </c>
      <c r="M3142" s="35">
        <f t="shared" si="1619"/>
        <v>163.56620000000001</v>
      </c>
      <c r="N3142" s="78">
        <f t="shared" si="1588"/>
        <v>100.00012227480039</v>
      </c>
    </row>
    <row r="3143" spans="1:15" ht="47.25" x14ac:dyDescent="0.25">
      <c r="A3143" s="33" t="s">
        <v>182</v>
      </c>
      <c r="B3143" s="33" t="s">
        <v>1413</v>
      </c>
      <c r="C3143" s="33" t="s">
        <v>1775</v>
      </c>
      <c r="D3143" s="33" t="s">
        <v>14</v>
      </c>
      <c r="E3143" s="34" t="s">
        <v>555</v>
      </c>
      <c r="F3143" s="35">
        <v>0</v>
      </c>
      <c r="G3143" s="35">
        <v>163.566</v>
      </c>
      <c r="H3143" s="35">
        <f>32.71324+130.85296</f>
        <v>163.56619999999998</v>
      </c>
      <c r="I3143" s="63">
        <v>130.85296</v>
      </c>
      <c r="J3143" s="63">
        <v>130.85296</v>
      </c>
      <c r="K3143" s="35">
        <v>0</v>
      </c>
      <c r="L3143" s="35">
        <v>0</v>
      </c>
      <c r="M3143" s="35">
        <v>163.56620000000001</v>
      </c>
      <c r="N3143" s="78">
        <f t="shared" si="1588"/>
        <v>100.00012227480039</v>
      </c>
    </row>
    <row r="3144" spans="1:15" ht="17.25" customHeight="1" x14ac:dyDescent="0.25">
      <c r="A3144" s="33" t="s">
        <v>182</v>
      </c>
      <c r="B3144" s="33" t="s">
        <v>1413</v>
      </c>
      <c r="C3144" s="33" t="s">
        <v>1775</v>
      </c>
      <c r="D3144" s="33" t="s">
        <v>1113</v>
      </c>
      <c r="E3144" s="34" t="s">
        <v>558</v>
      </c>
      <c r="F3144" s="35">
        <f t="shared" ref="F3144:G3144" si="1620">F3145</f>
        <v>30068.31</v>
      </c>
      <c r="G3144" s="35">
        <f t="shared" si="1620"/>
        <v>386.40870000000001</v>
      </c>
      <c r="H3144" s="35">
        <f t="shared" ref="H3144:M3144" si="1621">H3145</f>
        <v>386.40870000000001</v>
      </c>
      <c r="I3144" s="63">
        <f t="shared" si="1621"/>
        <v>309.12696</v>
      </c>
      <c r="J3144" s="63">
        <f t="shared" si="1621"/>
        <v>309.12696</v>
      </c>
      <c r="K3144" s="35">
        <f t="shared" si="1621"/>
        <v>0</v>
      </c>
      <c r="L3144" s="35">
        <f t="shared" si="1621"/>
        <v>0</v>
      </c>
      <c r="M3144" s="35">
        <f t="shared" si="1621"/>
        <v>386.40870000000001</v>
      </c>
      <c r="N3144" s="78">
        <f t="shared" si="1588"/>
        <v>100</v>
      </c>
    </row>
    <row r="3145" spans="1:15" ht="63" x14ac:dyDescent="0.25">
      <c r="A3145" s="33" t="s">
        <v>182</v>
      </c>
      <c r="B3145" s="33" t="s">
        <v>1413</v>
      </c>
      <c r="C3145" s="33" t="s">
        <v>1775</v>
      </c>
      <c r="D3145" s="33" t="s">
        <v>137</v>
      </c>
      <c r="E3145" s="34" t="s">
        <v>559</v>
      </c>
      <c r="F3145" s="35">
        <v>30068.31</v>
      </c>
      <c r="G3145" s="35">
        <v>386.40870000000001</v>
      </c>
      <c r="H3145" s="35">
        <f>77.28174+309.12696</f>
        <v>386.40870000000001</v>
      </c>
      <c r="I3145" s="63">
        <v>309.12696</v>
      </c>
      <c r="J3145" s="63">
        <v>309.12696</v>
      </c>
      <c r="K3145" s="35">
        <v>0</v>
      </c>
      <c r="L3145" s="35">
        <v>0</v>
      </c>
      <c r="M3145" s="35">
        <v>386.40870000000001</v>
      </c>
      <c r="N3145" s="78">
        <f t="shared" si="1588"/>
        <v>100</v>
      </c>
    </row>
    <row r="3146" spans="1:15" ht="31.5" hidden="1" x14ac:dyDescent="0.25">
      <c r="A3146" s="33" t="s">
        <v>182</v>
      </c>
      <c r="B3146" s="33" t="s">
        <v>1413</v>
      </c>
      <c r="C3146" s="33" t="s">
        <v>166</v>
      </c>
      <c r="D3146" s="33"/>
      <c r="E3146" s="34" t="s">
        <v>760</v>
      </c>
      <c r="F3146" s="35">
        <f>F3147</f>
        <v>0</v>
      </c>
      <c r="G3146" s="35">
        <f t="shared" ref="G3146:G3148" si="1622">G3147</f>
        <v>0</v>
      </c>
      <c r="H3146" s="35">
        <f t="shared" ref="H3146:M3146" si="1623">H3147</f>
        <v>0</v>
      </c>
      <c r="I3146" s="63">
        <f t="shared" si="1623"/>
        <v>0</v>
      </c>
      <c r="J3146" s="63">
        <f t="shared" si="1623"/>
        <v>0</v>
      </c>
      <c r="K3146" s="35">
        <f t="shared" si="1623"/>
        <v>0</v>
      </c>
      <c r="L3146" s="35">
        <f t="shared" si="1623"/>
        <v>0</v>
      </c>
      <c r="M3146" s="35">
        <f t="shared" si="1623"/>
        <v>0</v>
      </c>
      <c r="N3146" s="78">
        <v>0</v>
      </c>
      <c r="O3146" s="22">
        <v>1</v>
      </c>
    </row>
    <row r="3147" spans="1:15" ht="31.5" hidden="1" x14ac:dyDescent="0.25">
      <c r="A3147" s="33" t="s">
        <v>182</v>
      </c>
      <c r="B3147" s="33" t="s">
        <v>1413</v>
      </c>
      <c r="C3147" s="33" t="s">
        <v>161</v>
      </c>
      <c r="D3147" s="33"/>
      <c r="E3147" s="34" t="s">
        <v>761</v>
      </c>
      <c r="F3147" s="35">
        <f t="shared" ref="F3147:M3148" si="1624">F3148</f>
        <v>0</v>
      </c>
      <c r="G3147" s="35">
        <f t="shared" si="1622"/>
        <v>0</v>
      </c>
      <c r="H3147" s="35">
        <f t="shared" si="1624"/>
        <v>0</v>
      </c>
      <c r="I3147" s="63">
        <f t="shared" si="1624"/>
        <v>0</v>
      </c>
      <c r="J3147" s="63">
        <f t="shared" si="1624"/>
        <v>0</v>
      </c>
      <c r="K3147" s="35">
        <f t="shared" si="1624"/>
        <v>0</v>
      </c>
      <c r="L3147" s="35">
        <f t="shared" si="1624"/>
        <v>0</v>
      </c>
      <c r="M3147" s="35">
        <f t="shared" si="1624"/>
        <v>0</v>
      </c>
      <c r="N3147" s="78">
        <v>0</v>
      </c>
      <c r="O3147" s="22">
        <v>1</v>
      </c>
    </row>
    <row r="3148" spans="1:15" hidden="1" x14ac:dyDescent="0.25">
      <c r="A3148" s="33" t="s">
        <v>182</v>
      </c>
      <c r="B3148" s="33" t="s">
        <v>1413</v>
      </c>
      <c r="C3148" s="33" t="s">
        <v>161</v>
      </c>
      <c r="D3148" s="33" t="s">
        <v>1113</v>
      </c>
      <c r="E3148" s="34" t="s">
        <v>558</v>
      </c>
      <c r="F3148" s="35">
        <f t="shared" si="1624"/>
        <v>0</v>
      </c>
      <c r="G3148" s="35">
        <f t="shared" si="1622"/>
        <v>0</v>
      </c>
      <c r="H3148" s="35">
        <f t="shared" si="1624"/>
        <v>0</v>
      </c>
      <c r="I3148" s="63">
        <f t="shared" si="1624"/>
        <v>0</v>
      </c>
      <c r="J3148" s="63">
        <f t="shared" si="1624"/>
        <v>0</v>
      </c>
      <c r="K3148" s="35">
        <f t="shared" si="1624"/>
        <v>0</v>
      </c>
      <c r="L3148" s="35">
        <f t="shared" si="1624"/>
        <v>0</v>
      </c>
      <c r="M3148" s="35">
        <f t="shared" si="1624"/>
        <v>0</v>
      </c>
      <c r="N3148" s="78">
        <v>0</v>
      </c>
      <c r="O3148" s="22">
        <v>1</v>
      </c>
    </row>
    <row r="3149" spans="1:15" ht="63" hidden="1" x14ac:dyDescent="0.25">
      <c r="A3149" s="33" t="s">
        <v>182</v>
      </c>
      <c r="B3149" s="33" t="s">
        <v>1413</v>
      </c>
      <c r="C3149" s="33" t="s">
        <v>161</v>
      </c>
      <c r="D3149" s="33" t="s">
        <v>137</v>
      </c>
      <c r="E3149" s="34" t="s">
        <v>559</v>
      </c>
      <c r="F3149" s="35">
        <f>2500.4-2500.4</f>
        <v>0</v>
      </c>
      <c r="G3149" s="35">
        <v>0</v>
      </c>
      <c r="H3149" s="35">
        <v>0</v>
      </c>
      <c r="I3149" s="63">
        <v>0</v>
      </c>
      <c r="J3149" s="63">
        <v>0</v>
      </c>
      <c r="K3149" s="35">
        <v>0</v>
      </c>
      <c r="L3149" s="35">
        <v>0</v>
      </c>
      <c r="M3149" s="35">
        <v>0</v>
      </c>
      <c r="N3149" s="78">
        <v>0</v>
      </c>
      <c r="O3149" s="22">
        <v>1</v>
      </c>
    </row>
    <row r="3150" spans="1:15" ht="31.5" x14ac:dyDescent="0.25">
      <c r="A3150" s="33" t="s">
        <v>182</v>
      </c>
      <c r="B3150" s="33" t="s">
        <v>1413</v>
      </c>
      <c r="C3150" s="33" t="s">
        <v>144</v>
      </c>
      <c r="D3150" s="33"/>
      <c r="E3150" s="34" t="s">
        <v>1036</v>
      </c>
      <c r="F3150" s="35">
        <f t="shared" ref="F3150:M3154" si="1625">F3151</f>
        <v>3148.4639999999999</v>
      </c>
      <c r="G3150" s="35">
        <f>G3151+G3160</f>
        <v>5438.3970099999997</v>
      </c>
      <c r="H3150" s="35">
        <f t="shared" ref="H3150:M3150" si="1626">H3151+H3160</f>
        <v>2667.6470100000001</v>
      </c>
      <c r="I3150" s="63">
        <f t="shared" si="1626"/>
        <v>0</v>
      </c>
      <c r="J3150" s="63">
        <f t="shared" si="1626"/>
        <v>0</v>
      </c>
      <c r="K3150" s="35">
        <f t="shared" si="1626"/>
        <v>0</v>
      </c>
      <c r="L3150" s="35">
        <f t="shared" si="1626"/>
        <v>0</v>
      </c>
      <c r="M3150" s="35">
        <f t="shared" si="1626"/>
        <v>5428.1374699999997</v>
      </c>
      <c r="N3150" s="78">
        <f t="shared" ref="N3150:N3209" si="1627">M3150/G3150*100</f>
        <v>99.811349925701734</v>
      </c>
    </row>
    <row r="3151" spans="1:15" ht="31.5" x14ac:dyDescent="0.25">
      <c r="A3151" s="33" t="s">
        <v>182</v>
      </c>
      <c r="B3151" s="33" t="s">
        <v>1413</v>
      </c>
      <c r="C3151" s="33" t="s">
        <v>167</v>
      </c>
      <c r="D3151" s="33"/>
      <c r="E3151" s="34" t="s">
        <v>1059</v>
      </c>
      <c r="F3151" s="35">
        <f t="shared" si="1625"/>
        <v>3148.4639999999999</v>
      </c>
      <c r="G3151" s="35">
        <f>G3152+G3156</f>
        <v>5258.7979999999998</v>
      </c>
      <c r="H3151" s="35">
        <f t="shared" ref="H3151:M3151" si="1628">H3152+H3156</f>
        <v>2539.248</v>
      </c>
      <c r="I3151" s="63">
        <f t="shared" si="1628"/>
        <v>0</v>
      </c>
      <c r="J3151" s="63">
        <f t="shared" si="1628"/>
        <v>0</v>
      </c>
      <c r="K3151" s="35">
        <f t="shared" si="1628"/>
        <v>0</v>
      </c>
      <c r="L3151" s="35">
        <f t="shared" si="1628"/>
        <v>0</v>
      </c>
      <c r="M3151" s="35">
        <f t="shared" si="1628"/>
        <v>5248.5384599999998</v>
      </c>
      <c r="N3151" s="78">
        <f t="shared" si="1627"/>
        <v>99.804907128967486</v>
      </c>
    </row>
    <row r="3152" spans="1:15" ht="47.25" x14ac:dyDescent="0.25">
      <c r="A3152" s="33" t="s">
        <v>182</v>
      </c>
      <c r="B3152" s="33" t="s">
        <v>1413</v>
      </c>
      <c r="C3152" s="33" t="s">
        <v>168</v>
      </c>
      <c r="D3152" s="33"/>
      <c r="E3152" s="34" t="s">
        <v>1060</v>
      </c>
      <c r="F3152" s="35">
        <f t="shared" si="1625"/>
        <v>3148.4639999999999</v>
      </c>
      <c r="G3152" s="35">
        <f t="shared" si="1625"/>
        <v>3148.4639999999999</v>
      </c>
      <c r="H3152" s="35">
        <f t="shared" si="1625"/>
        <v>2539.248</v>
      </c>
      <c r="I3152" s="63">
        <f t="shared" si="1625"/>
        <v>0</v>
      </c>
      <c r="J3152" s="63">
        <f t="shared" si="1625"/>
        <v>0</v>
      </c>
      <c r="K3152" s="35">
        <f t="shared" si="1625"/>
        <v>0</v>
      </c>
      <c r="L3152" s="35">
        <f t="shared" si="1625"/>
        <v>0</v>
      </c>
      <c r="M3152" s="35">
        <f t="shared" si="1625"/>
        <v>3148.4639999999999</v>
      </c>
      <c r="N3152" s="78">
        <f t="shared" si="1627"/>
        <v>100</v>
      </c>
    </row>
    <row r="3153" spans="1:14" ht="31.5" x14ac:dyDescent="0.25">
      <c r="A3153" s="33" t="s">
        <v>182</v>
      </c>
      <c r="B3153" s="33" t="s">
        <v>1413</v>
      </c>
      <c r="C3153" s="33" t="s">
        <v>162</v>
      </c>
      <c r="D3153" s="33"/>
      <c r="E3153" s="34" t="s">
        <v>1061</v>
      </c>
      <c r="F3153" s="35">
        <f t="shared" si="1625"/>
        <v>3148.4639999999999</v>
      </c>
      <c r="G3153" s="35">
        <f t="shared" si="1625"/>
        <v>3148.4639999999999</v>
      </c>
      <c r="H3153" s="35">
        <f t="shared" si="1625"/>
        <v>2539.248</v>
      </c>
      <c r="I3153" s="63">
        <f t="shared" si="1625"/>
        <v>0</v>
      </c>
      <c r="J3153" s="63">
        <f t="shared" si="1625"/>
        <v>0</v>
      </c>
      <c r="K3153" s="35">
        <f t="shared" si="1625"/>
        <v>0</v>
      </c>
      <c r="L3153" s="35">
        <f t="shared" si="1625"/>
        <v>0</v>
      </c>
      <c r="M3153" s="35">
        <f t="shared" si="1625"/>
        <v>3148.4639999999999</v>
      </c>
      <c r="N3153" s="78">
        <f t="shared" si="1627"/>
        <v>100</v>
      </c>
    </row>
    <row r="3154" spans="1:14" ht="31.5" x14ac:dyDescent="0.25">
      <c r="A3154" s="33" t="s">
        <v>182</v>
      </c>
      <c r="B3154" s="33" t="s">
        <v>1413</v>
      </c>
      <c r="C3154" s="33" t="s">
        <v>162</v>
      </c>
      <c r="D3154" s="33" t="s">
        <v>1111</v>
      </c>
      <c r="E3154" s="34" t="s">
        <v>542</v>
      </c>
      <c r="F3154" s="35">
        <f t="shared" si="1625"/>
        <v>3148.4639999999999</v>
      </c>
      <c r="G3154" s="35">
        <f t="shared" si="1625"/>
        <v>3148.4639999999999</v>
      </c>
      <c r="H3154" s="35">
        <f t="shared" si="1625"/>
        <v>2539.248</v>
      </c>
      <c r="I3154" s="63">
        <f t="shared" si="1625"/>
        <v>0</v>
      </c>
      <c r="J3154" s="63">
        <f t="shared" si="1625"/>
        <v>0</v>
      </c>
      <c r="K3154" s="35">
        <f t="shared" si="1625"/>
        <v>0</v>
      </c>
      <c r="L3154" s="35">
        <f t="shared" si="1625"/>
        <v>0</v>
      </c>
      <c r="M3154" s="35">
        <f t="shared" si="1625"/>
        <v>3148.4639999999999</v>
      </c>
      <c r="N3154" s="78">
        <f t="shared" si="1627"/>
        <v>100</v>
      </c>
    </row>
    <row r="3155" spans="1:14" ht="31.5" x14ac:dyDescent="0.25">
      <c r="A3155" s="33" t="s">
        <v>182</v>
      </c>
      <c r="B3155" s="33" t="s">
        <v>1413</v>
      </c>
      <c r="C3155" s="33" t="s">
        <v>162</v>
      </c>
      <c r="D3155" s="33" t="s">
        <v>1112</v>
      </c>
      <c r="E3155" s="34" t="s">
        <v>543</v>
      </c>
      <c r="F3155" s="35">
        <f>2573.7+577.848-3.084</f>
        <v>3148.4639999999999</v>
      </c>
      <c r="G3155" s="35">
        <v>3148.4639999999999</v>
      </c>
      <c r="H3155" s="35">
        <v>2539.248</v>
      </c>
      <c r="I3155" s="63">
        <v>0</v>
      </c>
      <c r="J3155" s="63">
        <v>0</v>
      </c>
      <c r="K3155" s="35">
        <v>0</v>
      </c>
      <c r="L3155" s="35">
        <v>0</v>
      </c>
      <c r="M3155" s="35">
        <v>3148.4639999999999</v>
      </c>
      <c r="N3155" s="78">
        <f t="shared" si="1627"/>
        <v>100</v>
      </c>
    </row>
    <row r="3156" spans="1:14" ht="47.25" x14ac:dyDescent="0.25">
      <c r="A3156" s="33" t="s">
        <v>182</v>
      </c>
      <c r="B3156" s="33" t="s">
        <v>1413</v>
      </c>
      <c r="C3156" s="33" t="s">
        <v>1343</v>
      </c>
      <c r="D3156" s="33"/>
      <c r="E3156" s="34" t="s">
        <v>1649</v>
      </c>
      <c r="F3156" s="35">
        <v>0</v>
      </c>
      <c r="G3156" s="35">
        <f>G3157</f>
        <v>2110.3339999999998</v>
      </c>
      <c r="H3156" s="35">
        <f t="shared" ref="H3156:M3158" si="1629">H3157</f>
        <v>0</v>
      </c>
      <c r="I3156" s="63">
        <f t="shared" si="1629"/>
        <v>0</v>
      </c>
      <c r="J3156" s="63">
        <f t="shared" si="1629"/>
        <v>0</v>
      </c>
      <c r="K3156" s="35">
        <f t="shared" si="1629"/>
        <v>0</v>
      </c>
      <c r="L3156" s="35">
        <f t="shared" si="1629"/>
        <v>0</v>
      </c>
      <c r="M3156" s="35">
        <f t="shared" si="1629"/>
        <v>2100.0744599999998</v>
      </c>
      <c r="N3156" s="78">
        <f t="shared" si="1627"/>
        <v>99.513842832461592</v>
      </c>
    </row>
    <row r="3157" spans="1:14" ht="63" x14ac:dyDescent="0.25">
      <c r="A3157" s="33" t="s">
        <v>182</v>
      </c>
      <c r="B3157" s="33" t="s">
        <v>1413</v>
      </c>
      <c r="C3157" s="33" t="s">
        <v>1344</v>
      </c>
      <c r="D3157" s="33"/>
      <c r="E3157" s="34" t="s">
        <v>1382</v>
      </c>
      <c r="F3157" s="35">
        <v>0</v>
      </c>
      <c r="G3157" s="35">
        <f>G3158</f>
        <v>2110.3339999999998</v>
      </c>
      <c r="H3157" s="35">
        <f t="shared" si="1629"/>
        <v>0</v>
      </c>
      <c r="I3157" s="63">
        <f t="shared" si="1629"/>
        <v>0</v>
      </c>
      <c r="J3157" s="63">
        <f t="shared" si="1629"/>
        <v>0</v>
      </c>
      <c r="K3157" s="35">
        <f t="shared" si="1629"/>
        <v>0</v>
      </c>
      <c r="L3157" s="35">
        <f t="shared" si="1629"/>
        <v>0</v>
      </c>
      <c r="M3157" s="35">
        <f t="shared" si="1629"/>
        <v>2100.0744599999998</v>
      </c>
      <c r="N3157" s="78">
        <f t="shared" si="1627"/>
        <v>99.513842832461592</v>
      </c>
    </row>
    <row r="3158" spans="1:14" ht="31.5" x14ac:dyDescent="0.25">
      <c r="A3158" s="33" t="s">
        <v>182</v>
      </c>
      <c r="B3158" s="33" t="s">
        <v>1413</v>
      </c>
      <c r="C3158" s="33" t="s">
        <v>1344</v>
      </c>
      <c r="D3158" s="33" t="s">
        <v>1111</v>
      </c>
      <c r="E3158" s="34" t="s">
        <v>542</v>
      </c>
      <c r="F3158" s="35">
        <v>0</v>
      </c>
      <c r="G3158" s="35">
        <f>G3159</f>
        <v>2110.3339999999998</v>
      </c>
      <c r="H3158" s="35">
        <f t="shared" si="1629"/>
        <v>0</v>
      </c>
      <c r="I3158" s="63">
        <f t="shared" si="1629"/>
        <v>0</v>
      </c>
      <c r="J3158" s="63">
        <f t="shared" si="1629"/>
        <v>0</v>
      </c>
      <c r="K3158" s="35">
        <f t="shared" si="1629"/>
        <v>0</v>
      </c>
      <c r="L3158" s="35">
        <f t="shared" si="1629"/>
        <v>0</v>
      </c>
      <c r="M3158" s="35">
        <f t="shared" si="1629"/>
        <v>2100.0744599999998</v>
      </c>
      <c r="N3158" s="78">
        <f t="shared" si="1627"/>
        <v>99.513842832461592</v>
      </c>
    </row>
    <row r="3159" spans="1:14" ht="31.5" x14ac:dyDescent="0.25">
      <c r="A3159" s="33" t="s">
        <v>182</v>
      </c>
      <c r="B3159" s="33" t="s">
        <v>1413</v>
      </c>
      <c r="C3159" s="33" t="s">
        <v>1344</v>
      </c>
      <c r="D3159" s="33" t="s">
        <v>1112</v>
      </c>
      <c r="E3159" s="34" t="s">
        <v>543</v>
      </c>
      <c r="F3159" s="35">
        <v>0</v>
      </c>
      <c r="G3159" s="35">
        <v>2110.3339999999998</v>
      </c>
      <c r="H3159" s="35">
        <v>0</v>
      </c>
      <c r="I3159" s="63">
        <v>0</v>
      </c>
      <c r="J3159" s="63">
        <v>0</v>
      </c>
      <c r="K3159" s="35">
        <v>0</v>
      </c>
      <c r="L3159" s="35">
        <v>0</v>
      </c>
      <c r="M3159" s="35">
        <v>2100.0744599999998</v>
      </c>
      <c r="N3159" s="78">
        <f t="shared" si="1627"/>
        <v>99.513842832461592</v>
      </c>
    </row>
    <row r="3160" spans="1:14" ht="47.25" x14ac:dyDescent="0.25">
      <c r="A3160" s="33" t="s">
        <v>182</v>
      </c>
      <c r="B3160" s="33" t="s">
        <v>1413</v>
      </c>
      <c r="C3160" s="33" t="s">
        <v>145</v>
      </c>
      <c r="D3160" s="33"/>
      <c r="E3160" s="34" t="s">
        <v>1608</v>
      </c>
      <c r="F3160" s="35">
        <v>0</v>
      </c>
      <c r="G3160" s="35">
        <f>G3161</f>
        <v>179.59901000000002</v>
      </c>
      <c r="H3160" s="35">
        <f t="shared" ref="H3160:M3161" si="1630">H3161</f>
        <v>128.39901</v>
      </c>
      <c r="I3160" s="63">
        <f t="shared" si="1630"/>
        <v>0</v>
      </c>
      <c r="J3160" s="63">
        <f t="shared" si="1630"/>
        <v>0</v>
      </c>
      <c r="K3160" s="35">
        <f t="shared" si="1630"/>
        <v>0</v>
      </c>
      <c r="L3160" s="35">
        <f t="shared" si="1630"/>
        <v>0</v>
      </c>
      <c r="M3160" s="35">
        <f t="shared" si="1630"/>
        <v>179.59901000000002</v>
      </c>
      <c r="N3160" s="78">
        <f t="shared" si="1627"/>
        <v>100</v>
      </c>
    </row>
    <row r="3161" spans="1:14" ht="47.25" x14ac:dyDescent="0.25">
      <c r="A3161" s="33" t="s">
        <v>182</v>
      </c>
      <c r="B3161" s="33" t="s">
        <v>1413</v>
      </c>
      <c r="C3161" s="33" t="s">
        <v>146</v>
      </c>
      <c r="D3161" s="33"/>
      <c r="E3161" s="34" t="s">
        <v>1609</v>
      </c>
      <c r="F3161" s="35">
        <v>0</v>
      </c>
      <c r="G3161" s="35">
        <f>G3162</f>
        <v>179.59901000000002</v>
      </c>
      <c r="H3161" s="35">
        <f t="shared" si="1630"/>
        <v>128.39901</v>
      </c>
      <c r="I3161" s="63">
        <f t="shared" si="1630"/>
        <v>0</v>
      </c>
      <c r="J3161" s="63">
        <f t="shared" si="1630"/>
        <v>0</v>
      </c>
      <c r="K3161" s="35">
        <f t="shared" si="1630"/>
        <v>0</v>
      </c>
      <c r="L3161" s="35">
        <f t="shared" si="1630"/>
        <v>0</v>
      </c>
      <c r="M3161" s="35">
        <f t="shared" si="1630"/>
        <v>179.59901000000002</v>
      </c>
      <c r="N3161" s="78">
        <f t="shared" si="1627"/>
        <v>100</v>
      </c>
    </row>
    <row r="3162" spans="1:14" ht="31.5" x14ac:dyDescent="0.25">
      <c r="A3162" s="33" t="s">
        <v>182</v>
      </c>
      <c r="B3162" s="33" t="s">
        <v>1413</v>
      </c>
      <c r="C3162" s="33" t="s">
        <v>136</v>
      </c>
      <c r="D3162" s="33"/>
      <c r="E3162" s="34" t="s">
        <v>1865</v>
      </c>
      <c r="F3162" s="35">
        <v>0</v>
      </c>
      <c r="G3162" s="35">
        <f>G3163+G3165</f>
        <v>179.59901000000002</v>
      </c>
      <c r="H3162" s="35">
        <f t="shared" ref="H3162:M3162" si="1631">H3163+H3165</f>
        <v>128.39901</v>
      </c>
      <c r="I3162" s="63">
        <f t="shared" si="1631"/>
        <v>0</v>
      </c>
      <c r="J3162" s="63">
        <f t="shared" si="1631"/>
        <v>0</v>
      </c>
      <c r="K3162" s="35">
        <f t="shared" si="1631"/>
        <v>0</v>
      </c>
      <c r="L3162" s="35">
        <f t="shared" si="1631"/>
        <v>0</v>
      </c>
      <c r="M3162" s="35">
        <f t="shared" si="1631"/>
        <v>179.59901000000002</v>
      </c>
      <c r="N3162" s="78">
        <f t="shared" si="1627"/>
        <v>100</v>
      </c>
    </row>
    <row r="3163" spans="1:14" ht="31.5" x14ac:dyDescent="0.25">
      <c r="A3163" s="33" t="s">
        <v>182</v>
      </c>
      <c r="B3163" s="33" t="s">
        <v>1413</v>
      </c>
      <c r="C3163" s="33" t="s">
        <v>136</v>
      </c>
      <c r="D3163" s="33" t="s">
        <v>18</v>
      </c>
      <c r="E3163" s="34" t="s">
        <v>552</v>
      </c>
      <c r="F3163" s="35">
        <v>0</v>
      </c>
      <c r="G3163" s="35">
        <f>G3164</f>
        <v>74.746020000000001</v>
      </c>
      <c r="H3163" s="35">
        <f t="shared" ref="H3163:M3163" si="1632">H3164</f>
        <v>74.746020000000001</v>
      </c>
      <c r="I3163" s="63">
        <f t="shared" si="1632"/>
        <v>0</v>
      </c>
      <c r="J3163" s="63">
        <f t="shared" si="1632"/>
        <v>0</v>
      </c>
      <c r="K3163" s="35">
        <f t="shared" si="1632"/>
        <v>0</v>
      </c>
      <c r="L3163" s="35">
        <f t="shared" si="1632"/>
        <v>0</v>
      </c>
      <c r="M3163" s="35">
        <f t="shared" si="1632"/>
        <v>74.746020000000001</v>
      </c>
      <c r="N3163" s="78">
        <f t="shared" si="1627"/>
        <v>100</v>
      </c>
    </row>
    <row r="3164" spans="1:14" ht="47.25" x14ac:dyDescent="0.25">
      <c r="A3164" s="33" t="s">
        <v>182</v>
      </c>
      <c r="B3164" s="33" t="s">
        <v>1413</v>
      </c>
      <c r="C3164" s="33" t="s">
        <v>136</v>
      </c>
      <c r="D3164" s="33" t="s">
        <v>14</v>
      </c>
      <c r="E3164" s="34" t="s">
        <v>555</v>
      </c>
      <c r="F3164" s="35">
        <v>0</v>
      </c>
      <c r="G3164" s="35">
        <v>74.746020000000001</v>
      </c>
      <c r="H3164" s="35">
        <v>74.746020000000001</v>
      </c>
      <c r="I3164" s="63">
        <v>0</v>
      </c>
      <c r="J3164" s="63">
        <v>0</v>
      </c>
      <c r="K3164" s="35">
        <v>0</v>
      </c>
      <c r="L3164" s="35">
        <v>0</v>
      </c>
      <c r="M3164" s="35">
        <v>74.746020000000001</v>
      </c>
      <c r="N3164" s="78">
        <f t="shared" si="1627"/>
        <v>100</v>
      </c>
    </row>
    <row r="3165" spans="1:14" x14ac:dyDescent="0.25">
      <c r="A3165" s="33" t="s">
        <v>182</v>
      </c>
      <c r="B3165" s="33" t="s">
        <v>1413</v>
      </c>
      <c r="C3165" s="33" t="s">
        <v>136</v>
      </c>
      <c r="D3165" s="33" t="s">
        <v>1113</v>
      </c>
      <c r="E3165" s="34" t="s">
        <v>558</v>
      </c>
      <c r="F3165" s="35">
        <v>0</v>
      </c>
      <c r="G3165" s="35">
        <f>G3166</f>
        <v>104.85299000000001</v>
      </c>
      <c r="H3165" s="35">
        <f t="shared" ref="H3165:M3165" si="1633">H3166</f>
        <v>53.652990000000003</v>
      </c>
      <c r="I3165" s="63">
        <f t="shared" si="1633"/>
        <v>0</v>
      </c>
      <c r="J3165" s="63">
        <f t="shared" si="1633"/>
        <v>0</v>
      </c>
      <c r="K3165" s="35">
        <f t="shared" si="1633"/>
        <v>0</v>
      </c>
      <c r="L3165" s="35">
        <f t="shared" si="1633"/>
        <v>0</v>
      </c>
      <c r="M3165" s="35">
        <f t="shared" si="1633"/>
        <v>104.85299000000001</v>
      </c>
      <c r="N3165" s="78">
        <f t="shared" si="1627"/>
        <v>100</v>
      </c>
    </row>
    <row r="3166" spans="1:14" ht="63" x14ac:dyDescent="0.25">
      <c r="A3166" s="33" t="s">
        <v>182</v>
      </c>
      <c r="B3166" s="33" t="s">
        <v>1413</v>
      </c>
      <c r="C3166" s="33" t="s">
        <v>136</v>
      </c>
      <c r="D3166" s="33" t="s">
        <v>137</v>
      </c>
      <c r="E3166" s="34" t="s">
        <v>559</v>
      </c>
      <c r="F3166" s="35">
        <v>0</v>
      </c>
      <c r="G3166" s="35">
        <v>104.85299000000001</v>
      </c>
      <c r="H3166" s="35">
        <v>53.652990000000003</v>
      </c>
      <c r="I3166" s="63">
        <v>0</v>
      </c>
      <c r="J3166" s="63">
        <v>0</v>
      </c>
      <c r="K3166" s="35">
        <v>0</v>
      </c>
      <c r="L3166" s="35">
        <v>0</v>
      </c>
      <c r="M3166" s="35">
        <v>104.85299000000001</v>
      </c>
      <c r="N3166" s="78">
        <f t="shared" si="1627"/>
        <v>100</v>
      </c>
    </row>
    <row r="3167" spans="1:14" s="32" customFormat="1" ht="31.5" x14ac:dyDescent="0.25">
      <c r="A3167" s="29" t="s">
        <v>182</v>
      </c>
      <c r="B3167" s="29" t="s">
        <v>1414</v>
      </c>
      <c r="C3167" s="29"/>
      <c r="D3167" s="29"/>
      <c r="E3167" s="30" t="s">
        <v>525</v>
      </c>
      <c r="F3167" s="31">
        <f>F3168+F3180</f>
        <v>10413.5</v>
      </c>
      <c r="G3167" s="31">
        <f>G3168+G3180</f>
        <v>10413.5</v>
      </c>
      <c r="H3167" s="31">
        <f t="shared" ref="H3167:M3167" si="1634">H3168+H3180</f>
        <v>7766.1299999999992</v>
      </c>
      <c r="I3167" s="62">
        <f t="shared" si="1634"/>
        <v>0</v>
      </c>
      <c r="J3167" s="62">
        <f t="shared" si="1634"/>
        <v>0</v>
      </c>
      <c r="K3167" s="31">
        <f t="shared" si="1634"/>
        <v>0</v>
      </c>
      <c r="L3167" s="31">
        <f t="shared" si="1634"/>
        <v>0</v>
      </c>
      <c r="M3167" s="31">
        <f t="shared" si="1634"/>
        <v>10379.896049999999</v>
      </c>
      <c r="N3167" s="79">
        <f t="shared" si="1627"/>
        <v>99.677303980410031</v>
      </c>
    </row>
    <row r="3168" spans="1:14" ht="31.5" x14ac:dyDescent="0.25">
      <c r="A3168" s="33" t="s">
        <v>182</v>
      </c>
      <c r="B3168" s="33" t="s">
        <v>1414</v>
      </c>
      <c r="C3168" s="33" t="s">
        <v>138</v>
      </c>
      <c r="D3168" s="33"/>
      <c r="E3168" s="34" t="s">
        <v>691</v>
      </c>
      <c r="F3168" s="35">
        <f t="shared" ref="F3168:M3170" si="1635">F3169</f>
        <v>10396.6</v>
      </c>
      <c r="G3168" s="35">
        <f t="shared" si="1635"/>
        <v>10396.6</v>
      </c>
      <c r="H3168" s="35">
        <f t="shared" si="1635"/>
        <v>7749.23</v>
      </c>
      <c r="I3168" s="63">
        <f t="shared" si="1635"/>
        <v>0</v>
      </c>
      <c r="J3168" s="63">
        <f t="shared" si="1635"/>
        <v>0</v>
      </c>
      <c r="K3168" s="35">
        <f t="shared" si="1635"/>
        <v>0</v>
      </c>
      <c r="L3168" s="35">
        <f t="shared" si="1635"/>
        <v>0</v>
      </c>
      <c r="M3168" s="35">
        <f t="shared" si="1635"/>
        <v>10362.99605</v>
      </c>
      <c r="N3168" s="78">
        <f t="shared" si="1627"/>
        <v>99.676779427889883</v>
      </c>
    </row>
    <row r="3169" spans="1:14" ht="31.5" x14ac:dyDescent="0.25">
      <c r="A3169" s="33" t="s">
        <v>182</v>
      </c>
      <c r="B3169" s="33" t="s">
        <v>1414</v>
      </c>
      <c r="C3169" s="33" t="s">
        <v>170</v>
      </c>
      <c r="D3169" s="33"/>
      <c r="E3169" s="34" t="s">
        <v>715</v>
      </c>
      <c r="F3169" s="35">
        <f t="shared" si="1635"/>
        <v>10396.6</v>
      </c>
      <c r="G3169" s="35">
        <f t="shared" si="1635"/>
        <v>10396.6</v>
      </c>
      <c r="H3169" s="35">
        <f t="shared" si="1635"/>
        <v>7749.23</v>
      </c>
      <c r="I3169" s="63">
        <f t="shared" si="1635"/>
        <v>0</v>
      </c>
      <c r="J3169" s="63">
        <f t="shared" si="1635"/>
        <v>0</v>
      </c>
      <c r="K3169" s="35">
        <f t="shared" si="1635"/>
        <v>0</v>
      </c>
      <c r="L3169" s="35">
        <f t="shared" si="1635"/>
        <v>0</v>
      </c>
      <c r="M3169" s="35">
        <f t="shared" si="1635"/>
        <v>10362.99605</v>
      </c>
      <c r="N3169" s="78">
        <f t="shared" si="1627"/>
        <v>99.676779427889883</v>
      </c>
    </row>
    <row r="3170" spans="1:14" ht="31.5" x14ac:dyDescent="0.25">
      <c r="A3170" s="33" t="s">
        <v>182</v>
      </c>
      <c r="B3170" s="33" t="s">
        <v>1414</v>
      </c>
      <c r="C3170" s="33" t="s">
        <v>171</v>
      </c>
      <c r="D3170" s="33"/>
      <c r="E3170" s="34" t="s">
        <v>716</v>
      </c>
      <c r="F3170" s="35">
        <f t="shared" si="1635"/>
        <v>10396.6</v>
      </c>
      <c r="G3170" s="35">
        <f t="shared" si="1635"/>
        <v>10396.6</v>
      </c>
      <c r="H3170" s="35">
        <f t="shared" si="1635"/>
        <v>7749.23</v>
      </c>
      <c r="I3170" s="63">
        <f t="shared" si="1635"/>
        <v>0</v>
      </c>
      <c r="J3170" s="63">
        <f t="shared" si="1635"/>
        <v>0</v>
      </c>
      <c r="K3170" s="35">
        <f t="shared" si="1635"/>
        <v>0</v>
      </c>
      <c r="L3170" s="35">
        <f t="shared" si="1635"/>
        <v>0</v>
      </c>
      <c r="M3170" s="35">
        <f t="shared" si="1635"/>
        <v>10362.99605</v>
      </c>
      <c r="N3170" s="78">
        <f t="shared" si="1627"/>
        <v>99.676779427889883</v>
      </c>
    </row>
    <row r="3171" spans="1:14" ht="47.25" x14ac:dyDescent="0.25">
      <c r="A3171" s="33" t="s">
        <v>182</v>
      </c>
      <c r="B3171" s="33" t="s">
        <v>1414</v>
      </c>
      <c r="C3171" s="33" t="s">
        <v>169</v>
      </c>
      <c r="D3171" s="33"/>
      <c r="E3171" s="34" t="s">
        <v>589</v>
      </c>
      <c r="F3171" s="35">
        <f>F3172+F3174+F3178+F3176</f>
        <v>10396.6</v>
      </c>
      <c r="G3171" s="35">
        <f t="shared" ref="G3171" si="1636">G3172+G3174+G3178+G3176</f>
        <v>10396.6</v>
      </c>
      <c r="H3171" s="35">
        <f t="shared" ref="H3171:M3171" si="1637">H3172+H3174+H3178+H3176</f>
        <v>7749.23</v>
      </c>
      <c r="I3171" s="63">
        <f t="shared" si="1637"/>
        <v>0</v>
      </c>
      <c r="J3171" s="63">
        <f t="shared" si="1637"/>
        <v>0</v>
      </c>
      <c r="K3171" s="35">
        <f t="shared" si="1637"/>
        <v>0</v>
      </c>
      <c r="L3171" s="35">
        <f t="shared" si="1637"/>
        <v>0</v>
      </c>
      <c r="M3171" s="35">
        <f t="shared" si="1637"/>
        <v>10362.99605</v>
      </c>
      <c r="N3171" s="78">
        <f t="shared" si="1627"/>
        <v>99.676779427889883</v>
      </c>
    </row>
    <row r="3172" spans="1:14" ht="78.75" x14ac:dyDescent="0.25">
      <c r="A3172" s="33" t="s">
        <v>182</v>
      </c>
      <c r="B3172" s="33" t="s">
        <v>1414</v>
      </c>
      <c r="C3172" s="33" t="s">
        <v>169</v>
      </c>
      <c r="D3172" s="33" t="s">
        <v>1118</v>
      </c>
      <c r="E3172" s="34" t="s">
        <v>539</v>
      </c>
      <c r="F3172" s="35">
        <f t="shared" ref="F3172:M3172" si="1638">F3173</f>
        <v>8039.7000000000007</v>
      </c>
      <c r="G3172" s="35">
        <f t="shared" si="1638"/>
        <v>7895.2148500000003</v>
      </c>
      <c r="H3172" s="35">
        <f t="shared" si="1638"/>
        <v>5959.1648500000001</v>
      </c>
      <c r="I3172" s="63">
        <f t="shared" si="1638"/>
        <v>0</v>
      </c>
      <c r="J3172" s="63">
        <f t="shared" si="1638"/>
        <v>0</v>
      </c>
      <c r="K3172" s="35">
        <f t="shared" si="1638"/>
        <v>0</v>
      </c>
      <c r="L3172" s="35">
        <f t="shared" si="1638"/>
        <v>0</v>
      </c>
      <c r="M3172" s="35">
        <f t="shared" si="1638"/>
        <v>7879.97</v>
      </c>
      <c r="N3172" s="78">
        <f t="shared" si="1627"/>
        <v>99.806910257800013</v>
      </c>
    </row>
    <row r="3173" spans="1:14" x14ac:dyDescent="0.25">
      <c r="A3173" s="33" t="s">
        <v>182</v>
      </c>
      <c r="B3173" s="33" t="s">
        <v>1414</v>
      </c>
      <c r="C3173" s="33" t="s">
        <v>169</v>
      </c>
      <c r="D3173" s="33" t="s">
        <v>1119</v>
      </c>
      <c r="E3173" s="34" t="s">
        <v>540</v>
      </c>
      <c r="F3173" s="35">
        <f>8148.1-108.4</f>
        <v>8039.7000000000007</v>
      </c>
      <c r="G3173" s="35">
        <v>7895.2148500000003</v>
      </c>
      <c r="H3173" s="35">
        <v>5959.1648500000001</v>
      </c>
      <c r="I3173" s="63">
        <v>0</v>
      </c>
      <c r="J3173" s="63">
        <v>0</v>
      </c>
      <c r="K3173" s="35">
        <v>0</v>
      </c>
      <c r="L3173" s="35">
        <v>0</v>
      </c>
      <c r="M3173" s="35">
        <v>7879.97</v>
      </c>
      <c r="N3173" s="78">
        <f t="shared" si="1627"/>
        <v>99.806910257800013</v>
      </c>
    </row>
    <row r="3174" spans="1:14" ht="31.5" x14ac:dyDescent="0.25">
      <c r="A3174" s="33" t="s">
        <v>182</v>
      </c>
      <c r="B3174" s="33" t="s">
        <v>1414</v>
      </c>
      <c r="C3174" s="33" t="s">
        <v>169</v>
      </c>
      <c r="D3174" s="33" t="s">
        <v>1111</v>
      </c>
      <c r="E3174" s="34" t="s">
        <v>542</v>
      </c>
      <c r="F3174" s="35">
        <f t="shared" ref="F3174:M3174" si="1639">F3175</f>
        <v>2350.4</v>
      </c>
      <c r="G3174" s="35">
        <f t="shared" si="1639"/>
        <v>2334.6239999999998</v>
      </c>
      <c r="H3174" s="35">
        <f t="shared" si="1639"/>
        <v>1623.28</v>
      </c>
      <c r="I3174" s="63">
        <f t="shared" si="1639"/>
        <v>0</v>
      </c>
      <c r="J3174" s="63">
        <f t="shared" si="1639"/>
        <v>0</v>
      </c>
      <c r="K3174" s="35">
        <f t="shared" si="1639"/>
        <v>0</v>
      </c>
      <c r="L3174" s="35">
        <f t="shared" si="1639"/>
        <v>0</v>
      </c>
      <c r="M3174" s="35">
        <f t="shared" si="1639"/>
        <v>2316.2649000000001</v>
      </c>
      <c r="N3174" s="78">
        <f t="shared" si="1627"/>
        <v>99.213616411036654</v>
      </c>
    </row>
    <row r="3175" spans="1:14" ht="31.5" x14ac:dyDescent="0.25">
      <c r="A3175" s="33" t="s">
        <v>182</v>
      </c>
      <c r="B3175" s="33" t="s">
        <v>1414</v>
      </c>
      <c r="C3175" s="33" t="s">
        <v>169</v>
      </c>
      <c r="D3175" s="33" t="s">
        <v>1112</v>
      </c>
      <c r="E3175" s="34" t="s">
        <v>543</v>
      </c>
      <c r="F3175" s="35">
        <v>2350.4</v>
      </c>
      <c r="G3175" s="35">
        <v>2334.6239999999998</v>
      </c>
      <c r="H3175" s="35">
        <v>1623.28</v>
      </c>
      <c r="I3175" s="63">
        <v>0</v>
      </c>
      <c r="J3175" s="63">
        <v>0</v>
      </c>
      <c r="K3175" s="35">
        <v>0</v>
      </c>
      <c r="L3175" s="35">
        <v>0</v>
      </c>
      <c r="M3175" s="35">
        <v>2316.2649000000001</v>
      </c>
      <c r="N3175" s="78">
        <f t="shared" si="1627"/>
        <v>99.213616411036654</v>
      </c>
    </row>
    <row r="3176" spans="1:14" x14ac:dyDescent="0.25">
      <c r="A3176" s="33" t="s">
        <v>182</v>
      </c>
      <c r="B3176" s="33" t="s">
        <v>1414</v>
      </c>
      <c r="C3176" s="33" t="s">
        <v>169</v>
      </c>
      <c r="D3176" s="33" t="s">
        <v>65</v>
      </c>
      <c r="E3176" s="34" t="s">
        <v>544</v>
      </c>
      <c r="F3176" s="35">
        <f>F3177</f>
        <v>0</v>
      </c>
      <c r="G3176" s="35">
        <f t="shared" ref="G3176" si="1640">G3177</f>
        <v>160.28514999999999</v>
      </c>
      <c r="H3176" s="35">
        <f t="shared" ref="H3176:M3176" si="1641">H3177</f>
        <v>160.28514999999999</v>
      </c>
      <c r="I3176" s="63">
        <f t="shared" si="1641"/>
        <v>0</v>
      </c>
      <c r="J3176" s="63">
        <f t="shared" si="1641"/>
        <v>0</v>
      </c>
      <c r="K3176" s="35">
        <f t="shared" si="1641"/>
        <v>0</v>
      </c>
      <c r="L3176" s="35">
        <f t="shared" si="1641"/>
        <v>0</v>
      </c>
      <c r="M3176" s="35">
        <f t="shared" si="1641"/>
        <v>160.28514999999999</v>
      </c>
      <c r="N3176" s="78">
        <f t="shared" si="1627"/>
        <v>100</v>
      </c>
    </row>
    <row r="3177" spans="1:14" ht="31.5" x14ac:dyDescent="0.25">
      <c r="A3177" s="33" t="s">
        <v>182</v>
      </c>
      <c r="B3177" s="33" t="s">
        <v>1414</v>
      </c>
      <c r="C3177" s="33" t="s">
        <v>169</v>
      </c>
      <c r="D3177" s="33" t="s">
        <v>353</v>
      </c>
      <c r="E3177" s="34" t="s">
        <v>546</v>
      </c>
      <c r="F3177" s="35">
        <v>0</v>
      </c>
      <c r="G3177" s="35">
        <v>160.28514999999999</v>
      </c>
      <c r="H3177" s="35">
        <v>160.28514999999999</v>
      </c>
      <c r="I3177" s="63">
        <v>0</v>
      </c>
      <c r="J3177" s="63">
        <v>0</v>
      </c>
      <c r="K3177" s="35">
        <v>0</v>
      </c>
      <c r="L3177" s="35">
        <v>0</v>
      </c>
      <c r="M3177" s="35">
        <v>160.28514999999999</v>
      </c>
      <c r="N3177" s="78">
        <f t="shared" si="1627"/>
        <v>100</v>
      </c>
    </row>
    <row r="3178" spans="1:14" x14ac:dyDescent="0.25">
      <c r="A3178" s="33" t="s">
        <v>182</v>
      </c>
      <c r="B3178" s="33" t="s">
        <v>1414</v>
      </c>
      <c r="C3178" s="33" t="s">
        <v>169</v>
      </c>
      <c r="D3178" s="33" t="s">
        <v>1113</v>
      </c>
      <c r="E3178" s="34" t="s">
        <v>558</v>
      </c>
      <c r="F3178" s="35">
        <f t="shared" ref="F3178:M3178" si="1642">F3179</f>
        <v>6.5</v>
      </c>
      <c r="G3178" s="35">
        <f t="shared" si="1642"/>
        <v>6.476</v>
      </c>
      <c r="H3178" s="35">
        <f t="shared" si="1642"/>
        <v>6.5</v>
      </c>
      <c r="I3178" s="63">
        <f t="shared" si="1642"/>
        <v>0</v>
      </c>
      <c r="J3178" s="63">
        <f t="shared" si="1642"/>
        <v>0</v>
      </c>
      <c r="K3178" s="35">
        <f t="shared" si="1642"/>
        <v>0</v>
      </c>
      <c r="L3178" s="35">
        <f t="shared" si="1642"/>
        <v>0</v>
      </c>
      <c r="M3178" s="35">
        <f t="shared" si="1642"/>
        <v>6.476</v>
      </c>
      <c r="N3178" s="78">
        <f t="shared" si="1627"/>
        <v>100</v>
      </c>
    </row>
    <row r="3179" spans="1:14" x14ac:dyDescent="0.25">
      <c r="A3179" s="33" t="s">
        <v>182</v>
      </c>
      <c r="B3179" s="33" t="s">
        <v>1414</v>
      </c>
      <c r="C3179" s="33" t="s">
        <v>169</v>
      </c>
      <c r="D3179" s="33" t="s">
        <v>1120</v>
      </c>
      <c r="E3179" s="34" t="s">
        <v>561</v>
      </c>
      <c r="F3179" s="35">
        <v>6.5</v>
      </c>
      <c r="G3179" s="35">
        <v>6.476</v>
      </c>
      <c r="H3179" s="35">
        <v>6.5</v>
      </c>
      <c r="I3179" s="63">
        <v>0</v>
      </c>
      <c r="J3179" s="63">
        <v>0</v>
      </c>
      <c r="K3179" s="35">
        <v>0</v>
      </c>
      <c r="L3179" s="35">
        <v>0</v>
      </c>
      <c r="M3179" s="35">
        <v>6.476</v>
      </c>
      <c r="N3179" s="78">
        <f t="shared" si="1627"/>
        <v>100</v>
      </c>
    </row>
    <row r="3180" spans="1:14" ht="31.5" x14ac:dyDescent="0.25">
      <c r="A3180" s="33" t="s">
        <v>182</v>
      </c>
      <c r="B3180" s="33" t="s">
        <v>1414</v>
      </c>
      <c r="C3180" s="33" t="s">
        <v>1122</v>
      </c>
      <c r="D3180" s="33"/>
      <c r="E3180" s="34" t="s">
        <v>1885</v>
      </c>
      <c r="F3180" s="35">
        <f t="shared" ref="F3180:M3183" si="1643">F3181</f>
        <v>16.899999999999999</v>
      </c>
      <c r="G3180" s="35">
        <f t="shared" si="1643"/>
        <v>16.899999999999999</v>
      </c>
      <c r="H3180" s="35">
        <f t="shared" si="1643"/>
        <v>16.899999999999999</v>
      </c>
      <c r="I3180" s="63">
        <f t="shared" si="1643"/>
        <v>0</v>
      </c>
      <c r="J3180" s="63">
        <f t="shared" si="1643"/>
        <v>0</v>
      </c>
      <c r="K3180" s="35">
        <f t="shared" si="1643"/>
        <v>0</v>
      </c>
      <c r="L3180" s="35">
        <f t="shared" si="1643"/>
        <v>0</v>
      </c>
      <c r="M3180" s="35">
        <f t="shared" si="1643"/>
        <v>16.899999999999999</v>
      </c>
      <c r="N3180" s="78">
        <f t="shared" si="1627"/>
        <v>100</v>
      </c>
    </row>
    <row r="3181" spans="1:14" x14ac:dyDescent="0.25">
      <c r="A3181" s="33" t="s">
        <v>182</v>
      </c>
      <c r="B3181" s="33" t="s">
        <v>1414</v>
      </c>
      <c r="C3181" s="33" t="s">
        <v>1143</v>
      </c>
      <c r="D3181" s="33"/>
      <c r="E3181" s="34" t="s">
        <v>1270</v>
      </c>
      <c r="F3181" s="35">
        <f t="shared" si="1643"/>
        <v>16.899999999999999</v>
      </c>
      <c r="G3181" s="35">
        <f t="shared" si="1643"/>
        <v>16.899999999999999</v>
      </c>
      <c r="H3181" s="35">
        <f t="shared" si="1643"/>
        <v>16.899999999999999</v>
      </c>
      <c r="I3181" s="63">
        <f t="shared" si="1643"/>
        <v>0</v>
      </c>
      <c r="J3181" s="63">
        <f t="shared" si="1643"/>
        <v>0</v>
      </c>
      <c r="K3181" s="35">
        <f t="shared" si="1643"/>
        <v>0</v>
      </c>
      <c r="L3181" s="35">
        <f t="shared" si="1643"/>
        <v>0</v>
      </c>
      <c r="M3181" s="35">
        <f t="shared" si="1643"/>
        <v>16.899999999999999</v>
      </c>
      <c r="N3181" s="78">
        <f t="shared" si="1627"/>
        <v>100</v>
      </c>
    </row>
    <row r="3182" spans="1:14" x14ac:dyDescent="0.25">
      <c r="A3182" s="33" t="s">
        <v>182</v>
      </c>
      <c r="B3182" s="33" t="s">
        <v>1414</v>
      </c>
      <c r="C3182" s="33" t="s">
        <v>1349</v>
      </c>
      <c r="D3182" s="33"/>
      <c r="E3182" s="34" t="s">
        <v>1350</v>
      </c>
      <c r="F3182" s="35">
        <f t="shared" si="1643"/>
        <v>16.899999999999999</v>
      </c>
      <c r="G3182" s="35">
        <f t="shared" si="1643"/>
        <v>16.899999999999999</v>
      </c>
      <c r="H3182" s="35">
        <f t="shared" si="1643"/>
        <v>16.899999999999999</v>
      </c>
      <c r="I3182" s="63">
        <f t="shared" si="1643"/>
        <v>0</v>
      </c>
      <c r="J3182" s="63">
        <f t="shared" si="1643"/>
        <v>0</v>
      </c>
      <c r="K3182" s="35">
        <f t="shared" si="1643"/>
        <v>0</v>
      </c>
      <c r="L3182" s="35">
        <f t="shared" si="1643"/>
        <v>0</v>
      </c>
      <c r="M3182" s="35">
        <f t="shared" si="1643"/>
        <v>16.899999999999999</v>
      </c>
      <c r="N3182" s="78">
        <f t="shared" si="1627"/>
        <v>100</v>
      </c>
    </row>
    <row r="3183" spans="1:14" ht="31.5" x14ac:dyDescent="0.25">
      <c r="A3183" s="33" t="s">
        <v>182</v>
      </c>
      <c r="B3183" s="33" t="s">
        <v>1414</v>
      </c>
      <c r="C3183" s="33" t="s">
        <v>1349</v>
      </c>
      <c r="D3183" s="33" t="s">
        <v>1111</v>
      </c>
      <c r="E3183" s="34" t="s">
        <v>542</v>
      </c>
      <c r="F3183" s="35">
        <f t="shared" si="1643"/>
        <v>16.899999999999999</v>
      </c>
      <c r="G3183" s="35">
        <f t="shared" si="1643"/>
        <v>16.899999999999999</v>
      </c>
      <c r="H3183" s="35">
        <f t="shared" si="1643"/>
        <v>16.899999999999999</v>
      </c>
      <c r="I3183" s="63">
        <f t="shared" si="1643"/>
        <v>0</v>
      </c>
      <c r="J3183" s="63">
        <f t="shared" si="1643"/>
        <v>0</v>
      </c>
      <c r="K3183" s="35">
        <f t="shared" si="1643"/>
        <v>0</v>
      </c>
      <c r="L3183" s="35">
        <f t="shared" si="1643"/>
        <v>0</v>
      </c>
      <c r="M3183" s="35">
        <f t="shared" si="1643"/>
        <v>16.899999999999999</v>
      </c>
      <c r="N3183" s="78">
        <f t="shared" si="1627"/>
        <v>100</v>
      </c>
    </row>
    <row r="3184" spans="1:14" ht="31.5" x14ac:dyDescent="0.25">
      <c r="A3184" s="33" t="s">
        <v>182</v>
      </c>
      <c r="B3184" s="33" t="s">
        <v>1414</v>
      </c>
      <c r="C3184" s="33" t="s">
        <v>1349</v>
      </c>
      <c r="D3184" s="33" t="s">
        <v>1112</v>
      </c>
      <c r="E3184" s="34" t="s">
        <v>543</v>
      </c>
      <c r="F3184" s="35">
        <f>32-15.1</f>
        <v>16.899999999999999</v>
      </c>
      <c r="G3184" s="35">
        <v>16.899999999999999</v>
      </c>
      <c r="H3184" s="35">
        <v>16.899999999999999</v>
      </c>
      <c r="I3184" s="63">
        <v>0</v>
      </c>
      <c r="J3184" s="63">
        <v>0</v>
      </c>
      <c r="K3184" s="35">
        <v>0</v>
      </c>
      <c r="L3184" s="35">
        <v>0</v>
      </c>
      <c r="M3184" s="35">
        <v>16.899999999999999</v>
      </c>
      <c r="N3184" s="78">
        <f t="shared" si="1627"/>
        <v>100</v>
      </c>
    </row>
    <row r="3185" spans="1:14" s="22" customFormat="1" x14ac:dyDescent="0.25">
      <c r="A3185" s="25" t="s">
        <v>182</v>
      </c>
      <c r="B3185" s="25" t="s">
        <v>1137</v>
      </c>
      <c r="C3185" s="25"/>
      <c r="D3185" s="25"/>
      <c r="E3185" s="26" t="s">
        <v>502</v>
      </c>
      <c r="F3185" s="27">
        <f t="shared" ref="F3185:M3187" si="1644">F3186</f>
        <v>786.21799999999996</v>
      </c>
      <c r="G3185" s="27">
        <f t="shared" si="1644"/>
        <v>885.71799999999996</v>
      </c>
      <c r="H3185" s="27">
        <f t="shared" si="1644"/>
        <v>99.5</v>
      </c>
      <c r="I3185" s="61">
        <f t="shared" si="1644"/>
        <v>0</v>
      </c>
      <c r="J3185" s="61">
        <f t="shared" si="1644"/>
        <v>0</v>
      </c>
      <c r="K3185" s="27">
        <f t="shared" si="1644"/>
        <v>0</v>
      </c>
      <c r="L3185" s="27">
        <f t="shared" si="1644"/>
        <v>0</v>
      </c>
      <c r="M3185" s="27">
        <f t="shared" si="1644"/>
        <v>885.71765000000005</v>
      </c>
      <c r="N3185" s="78">
        <f t="shared" si="1627"/>
        <v>99.999960484036691</v>
      </c>
    </row>
    <row r="3186" spans="1:14" s="32" customFormat="1" ht="31.5" x14ac:dyDescent="0.25">
      <c r="A3186" s="29" t="s">
        <v>182</v>
      </c>
      <c r="B3186" s="29" t="s">
        <v>1393</v>
      </c>
      <c r="C3186" s="29"/>
      <c r="D3186" s="29"/>
      <c r="E3186" s="30" t="s">
        <v>526</v>
      </c>
      <c r="F3186" s="31">
        <f t="shared" si="1644"/>
        <v>786.21799999999996</v>
      </c>
      <c r="G3186" s="31">
        <f t="shared" si="1644"/>
        <v>885.71799999999996</v>
      </c>
      <c r="H3186" s="31">
        <f t="shared" si="1644"/>
        <v>99.5</v>
      </c>
      <c r="I3186" s="62">
        <f t="shared" si="1644"/>
        <v>0</v>
      </c>
      <c r="J3186" s="62">
        <f t="shared" si="1644"/>
        <v>0</v>
      </c>
      <c r="K3186" s="31">
        <f t="shared" si="1644"/>
        <v>0</v>
      </c>
      <c r="L3186" s="31">
        <f t="shared" si="1644"/>
        <v>0</v>
      </c>
      <c r="M3186" s="31">
        <f t="shared" si="1644"/>
        <v>885.71765000000005</v>
      </c>
      <c r="N3186" s="79">
        <f t="shared" si="1627"/>
        <v>99.999960484036691</v>
      </c>
    </row>
    <row r="3187" spans="1:14" ht="31.5" x14ac:dyDescent="0.25">
      <c r="A3187" s="33" t="s">
        <v>182</v>
      </c>
      <c r="B3187" s="33" t="s">
        <v>1393</v>
      </c>
      <c r="C3187" s="33" t="s">
        <v>1172</v>
      </c>
      <c r="D3187" s="33"/>
      <c r="E3187" s="34" t="s">
        <v>769</v>
      </c>
      <c r="F3187" s="35">
        <f t="shared" si="1644"/>
        <v>786.21799999999996</v>
      </c>
      <c r="G3187" s="35">
        <f t="shared" si="1644"/>
        <v>885.71799999999996</v>
      </c>
      <c r="H3187" s="35">
        <f t="shared" si="1644"/>
        <v>99.5</v>
      </c>
      <c r="I3187" s="63">
        <f t="shared" si="1644"/>
        <v>0</v>
      </c>
      <c r="J3187" s="63">
        <f t="shared" si="1644"/>
        <v>0</v>
      </c>
      <c r="K3187" s="35">
        <f t="shared" si="1644"/>
        <v>0</v>
      </c>
      <c r="L3187" s="35">
        <f t="shared" si="1644"/>
        <v>0</v>
      </c>
      <c r="M3187" s="35">
        <f t="shared" si="1644"/>
        <v>885.71765000000005</v>
      </c>
      <c r="N3187" s="78">
        <f t="shared" si="1627"/>
        <v>99.999960484036691</v>
      </c>
    </row>
    <row r="3188" spans="1:14" ht="31.5" x14ac:dyDescent="0.25">
      <c r="A3188" s="33" t="s">
        <v>182</v>
      </c>
      <c r="B3188" s="33" t="s">
        <v>1393</v>
      </c>
      <c r="C3188" s="33" t="s">
        <v>6</v>
      </c>
      <c r="D3188" s="33"/>
      <c r="E3188" s="34" t="s">
        <v>770</v>
      </c>
      <c r="F3188" s="35">
        <f>F3193</f>
        <v>786.21799999999996</v>
      </c>
      <c r="G3188" s="35">
        <f>G3193+G3189</f>
        <v>885.71799999999996</v>
      </c>
      <c r="H3188" s="35">
        <f t="shared" ref="H3188:M3188" si="1645">H3193+H3189</f>
        <v>99.5</v>
      </c>
      <c r="I3188" s="63">
        <f t="shared" si="1645"/>
        <v>0</v>
      </c>
      <c r="J3188" s="63">
        <f t="shared" si="1645"/>
        <v>0</v>
      </c>
      <c r="K3188" s="35">
        <f t="shared" si="1645"/>
        <v>0</v>
      </c>
      <c r="L3188" s="35">
        <f t="shared" si="1645"/>
        <v>0</v>
      </c>
      <c r="M3188" s="35">
        <f t="shared" si="1645"/>
        <v>885.71765000000005</v>
      </c>
      <c r="N3188" s="78">
        <f t="shared" si="1627"/>
        <v>99.999960484036691</v>
      </c>
    </row>
    <row r="3189" spans="1:14" ht="31.5" x14ac:dyDescent="0.25">
      <c r="A3189" s="33" t="s">
        <v>182</v>
      </c>
      <c r="B3189" s="33" t="s">
        <v>1393</v>
      </c>
      <c r="C3189" s="33" t="s">
        <v>20</v>
      </c>
      <c r="D3189" s="33"/>
      <c r="E3189" s="34" t="s">
        <v>1509</v>
      </c>
      <c r="F3189" s="35">
        <v>0</v>
      </c>
      <c r="G3189" s="35">
        <f>G3190</f>
        <v>99.5</v>
      </c>
      <c r="H3189" s="35">
        <f t="shared" ref="H3189:M3191" si="1646">H3190</f>
        <v>99.5</v>
      </c>
      <c r="I3189" s="63">
        <f t="shared" si="1646"/>
        <v>0</v>
      </c>
      <c r="J3189" s="63">
        <f t="shared" si="1646"/>
        <v>0</v>
      </c>
      <c r="K3189" s="35">
        <f t="shared" si="1646"/>
        <v>0</v>
      </c>
      <c r="L3189" s="35">
        <f t="shared" si="1646"/>
        <v>0</v>
      </c>
      <c r="M3189" s="35">
        <f t="shared" si="1646"/>
        <v>99.5</v>
      </c>
      <c r="N3189" s="78">
        <f t="shared" si="1627"/>
        <v>100</v>
      </c>
    </row>
    <row r="3190" spans="1:14" ht="31.5" x14ac:dyDescent="0.25">
      <c r="A3190" s="33" t="s">
        <v>182</v>
      </c>
      <c r="B3190" s="33" t="s">
        <v>1393</v>
      </c>
      <c r="C3190" s="33" t="s">
        <v>16</v>
      </c>
      <c r="D3190" s="33"/>
      <c r="E3190" s="34" t="s">
        <v>779</v>
      </c>
      <c r="F3190" s="35">
        <v>0</v>
      </c>
      <c r="G3190" s="35">
        <f>G3191</f>
        <v>99.5</v>
      </c>
      <c r="H3190" s="35">
        <f t="shared" si="1646"/>
        <v>99.5</v>
      </c>
      <c r="I3190" s="63">
        <f t="shared" si="1646"/>
        <v>0</v>
      </c>
      <c r="J3190" s="63">
        <f t="shared" si="1646"/>
        <v>0</v>
      </c>
      <c r="K3190" s="35">
        <f t="shared" si="1646"/>
        <v>0</v>
      </c>
      <c r="L3190" s="35">
        <f t="shared" si="1646"/>
        <v>0</v>
      </c>
      <c r="M3190" s="35">
        <f t="shared" si="1646"/>
        <v>99.5</v>
      </c>
      <c r="N3190" s="78">
        <f t="shared" si="1627"/>
        <v>100</v>
      </c>
    </row>
    <row r="3191" spans="1:14" ht="31.5" x14ac:dyDescent="0.25">
      <c r="A3191" s="33" t="s">
        <v>182</v>
      </c>
      <c r="B3191" s="33" t="s">
        <v>1393</v>
      </c>
      <c r="C3191" s="33" t="s">
        <v>16</v>
      </c>
      <c r="D3191" s="33" t="s">
        <v>1111</v>
      </c>
      <c r="E3191" s="34" t="s">
        <v>542</v>
      </c>
      <c r="F3191" s="35">
        <v>0</v>
      </c>
      <c r="G3191" s="35">
        <f>G3192</f>
        <v>99.5</v>
      </c>
      <c r="H3191" s="35">
        <f t="shared" si="1646"/>
        <v>99.5</v>
      </c>
      <c r="I3191" s="63">
        <f t="shared" si="1646"/>
        <v>0</v>
      </c>
      <c r="J3191" s="63">
        <f t="shared" si="1646"/>
        <v>0</v>
      </c>
      <c r="K3191" s="35">
        <f t="shared" si="1646"/>
        <v>0</v>
      </c>
      <c r="L3191" s="35">
        <f t="shared" si="1646"/>
        <v>0</v>
      </c>
      <c r="M3191" s="35">
        <f t="shared" si="1646"/>
        <v>99.5</v>
      </c>
      <c r="N3191" s="78">
        <f t="shared" si="1627"/>
        <v>100</v>
      </c>
    </row>
    <row r="3192" spans="1:14" ht="31.5" x14ac:dyDescent="0.25">
      <c r="A3192" s="33" t="s">
        <v>182</v>
      </c>
      <c r="B3192" s="33" t="s">
        <v>1393</v>
      </c>
      <c r="C3192" s="33" t="s">
        <v>16</v>
      </c>
      <c r="D3192" s="33" t="s">
        <v>1112</v>
      </c>
      <c r="E3192" s="34" t="s">
        <v>543</v>
      </c>
      <c r="F3192" s="35">
        <v>0</v>
      </c>
      <c r="G3192" s="35">
        <v>99.5</v>
      </c>
      <c r="H3192" s="35">
        <v>99.5</v>
      </c>
      <c r="I3192" s="63">
        <v>0</v>
      </c>
      <c r="J3192" s="63">
        <v>0</v>
      </c>
      <c r="K3192" s="35">
        <v>0</v>
      </c>
      <c r="L3192" s="35">
        <v>0</v>
      </c>
      <c r="M3192" s="35">
        <v>99.5</v>
      </c>
      <c r="N3192" s="78">
        <f t="shared" si="1627"/>
        <v>100</v>
      </c>
    </row>
    <row r="3193" spans="1:14" ht="31.5" x14ac:dyDescent="0.25">
      <c r="A3193" s="33" t="s">
        <v>182</v>
      </c>
      <c r="B3193" s="33" t="s">
        <v>1393</v>
      </c>
      <c r="C3193" s="33" t="s">
        <v>173</v>
      </c>
      <c r="D3193" s="33"/>
      <c r="E3193" s="34" t="s">
        <v>780</v>
      </c>
      <c r="F3193" s="35">
        <f t="shared" ref="F3193:M3195" si="1647">F3194</f>
        <v>786.21799999999996</v>
      </c>
      <c r="G3193" s="35">
        <f t="shared" si="1647"/>
        <v>786.21799999999996</v>
      </c>
      <c r="H3193" s="35">
        <f t="shared" si="1647"/>
        <v>0</v>
      </c>
      <c r="I3193" s="63">
        <f t="shared" si="1647"/>
        <v>0</v>
      </c>
      <c r="J3193" s="63">
        <f t="shared" si="1647"/>
        <v>0</v>
      </c>
      <c r="K3193" s="35">
        <f t="shared" si="1647"/>
        <v>0</v>
      </c>
      <c r="L3193" s="35">
        <f t="shared" si="1647"/>
        <v>0</v>
      </c>
      <c r="M3193" s="35">
        <f t="shared" si="1647"/>
        <v>786.21765000000005</v>
      </c>
      <c r="N3193" s="78">
        <f t="shared" si="1627"/>
        <v>99.999955483084861</v>
      </c>
    </row>
    <row r="3194" spans="1:14" x14ac:dyDescent="0.25">
      <c r="A3194" s="33" t="s">
        <v>182</v>
      </c>
      <c r="B3194" s="33" t="s">
        <v>1393</v>
      </c>
      <c r="C3194" s="33" t="s">
        <v>172</v>
      </c>
      <c r="D3194" s="33"/>
      <c r="E3194" s="34" t="s">
        <v>781</v>
      </c>
      <c r="F3194" s="35">
        <f t="shared" si="1647"/>
        <v>786.21799999999996</v>
      </c>
      <c r="G3194" s="35">
        <f t="shared" si="1647"/>
        <v>786.21799999999996</v>
      </c>
      <c r="H3194" s="35">
        <f t="shared" si="1647"/>
        <v>0</v>
      </c>
      <c r="I3194" s="63">
        <f t="shared" si="1647"/>
        <v>0</v>
      </c>
      <c r="J3194" s="63">
        <f t="shared" si="1647"/>
        <v>0</v>
      </c>
      <c r="K3194" s="35">
        <f t="shared" si="1647"/>
        <v>0</v>
      </c>
      <c r="L3194" s="35">
        <f t="shared" si="1647"/>
        <v>0</v>
      </c>
      <c r="M3194" s="35">
        <f t="shared" si="1647"/>
        <v>786.21765000000005</v>
      </c>
      <c r="N3194" s="78">
        <f t="shared" si="1627"/>
        <v>99.999955483084861</v>
      </c>
    </row>
    <row r="3195" spans="1:14" ht="31.5" x14ac:dyDescent="0.25">
      <c r="A3195" s="33" t="s">
        <v>182</v>
      </c>
      <c r="B3195" s="33" t="s">
        <v>1393</v>
      </c>
      <c r="C3195" s="33" t="s">
        <v>172</v>
      </c>
      <c r="D3195" s="33" t="s">
        <v>1111</v>
      </c>
      <c r="E3195" s="34" t="s">
        <v>542</v>
      </c>
      <c r="F3195" s="35">
        <f t="shared" si="1647"/>
        <v>786.21799999999996</v>
      </c>
      <c r="G3195" s="35">
        <f t="shared" si="1647"/>
        <v>786.21799999999996</v>
      </c>
      <c r="H3195" s="35">
        <f t="shared" si="1647"/>
        <v>0</v>
      </c>
      <c r="I3195" s="63">
        <f t="shared" si="1647"/>
        <v>0</v>
      </c>
      <c r="J3195" s="63">
        <f t="shared" si="1647"/>
        <v>0</v>
      </c>
      <c r="K3195" s="35">
        <f t="shared" si="1647"/>
        <v>0</v>
      </c>
      <c r="L3195" s="35">
        <f t="shared" si="1647"/>
        <v>0</v>
      </c>
      <c r="M3195" s="35">
        <f t="shared" si="1647"/>
        <v>786.21765000000005</v>
      </c>
      <c r="N3195" s="78">
        <f t="shared" si="1627"/>
        <v>99.999955483084861</v>
      </c>
    </row>
    <row r="3196" spans="1:14" ht="31.5" x14ac:dyDescent="0.25">
      <c r="A3196" s="33" t="s">
        <v>182</v>
      </c>
      <c r="B3196" s="33" t="s">
        <v>1393</v>
      </c>
      <c r="C3196" s="33" t="s">
        <v>172</v>
      </c>
      <c r="D3196" s="33" t="s">
        <v>1112</v>
      </c>
      <c r="E3196" s="34" t="s">
        <v>543</v>
      </c>
      <c r="F3196" s="35">
        <f>1421-634.782</f>
        <v>786.21799999999996</v>
      </c>
      <c r="G3196" s="35">
        <v>786.21799999999996</v>
      </c>
      <c r="H3196" s="35">
        <v>0</v>
      </c>
      <c r="I3196" s="63">
        <v>0</v>
      </c>
      <c r="J3196" s="63">
        <v>0</v>
      </c>
      <c r="K3196" s="35">
        <v>0</v>
      </c>
      <c r="L3196" s="35">
        <v>0</v>
      </c>
      <c r="M3196" s="35">
        <v>786.21765000000005</v>
      </c>
      <c r="N3196" s="78">
        <f t="shared" si="1627"/>
        <v>99.999955483084861</v>
      </c>
    </row>
    <row r="3197" spans="1:14" s="22" customFormat="1" x14ac:dyDescent="0.25">
      <c r="A3197" s="25" t="s">
        <v>182</v>
      </c>
      <c r="B3197" s="25" t="s">
        <v>1171</v>
      </c>
      <c r="C3197" s="25"/>
      <c r="D3197" s="25"/>
      <c r="E3197" s="26" t="s">
        <v>503</v>
      </c>
      <c r="F3197" s="27">
        <f t="shared" ref="F3197:M3197" si="1648">F3198</f>
        <v>2459.1</v>
      </c>
      <c r="G3197" s="27">
        <f t="shared" si="1648"/>
        <v>2459.1010000000001</v>
      </c>
      <c r="H3197" s="27">
        <f t="shared" si="1648"/>
        <v>2459.1010000000001</v>
      </c>
      <c r="I3197" s="61">
        <f t="shared" si="1648"/>
        <v>0</v>
      </c>
      <c r="J3197" s="61">
        <f t="shared" si="1648"/>
        <v>0</v>
      </c>
      <c r="K3197" s="27">
        <f t="shared" si="1648"/>
        <v>0</v>
      </c>
      <c r="L3197" s="27">
        <f t="shared" si="1648"/>
        <v>0</v>
      </c>
      <c r="M3197" s="27">
        <f t="shared" si="1648"/>
        <v>2459.1</v>
      </c>
      <c r="N3197" s="78">
        <f t="shared" si="1627"/>
        <v>99.99995933473248</v>
      </c>
    </row>
    <row r="3198" spans="1:14" s="32" customFormat="1" x14ac:dyDescent="0.25">
      <c r="A3198" s="29" t="s">
        <v>182</v>
      </c>
      <c r="B3198" s="29" t="s">
        <v>1397</v>
      </c>
      <c r="C3198" s="29"/>
      <c r="D3198" s="29"/>
      <c r="E3198" s="30" t="s">
        <v>529</v>
      </c>
      <c r="F3198" s="31">
        <f>F3199+F3205</f>
        <v>2459.1</v>
      </c>
      <c r="G3198" s="31">
        <f>G3199+G3205</f>
        <v>2459.1010000000001</v>
      </c>
      <c r="H3198" s="31">
        <f t="shared" ref="H3198:M3198" si="1649">H3199+H3205</f>
        <v>2459.1010000000001</v>
      </c>
      <c r="I3198" s="62">
        <f t="shared" si="1649"/>
        <v>0</v>
      </c>
      <c r="J3198" s="62">
        <f t="shared" si="1649"/>
        <v>0</v>
      </c>
      <c r="K3198" s="31">
        <f t="shared" si="1649"/>
        <v>0</v>
      </c>
      <c r="L3198" s="31">
        <f t="shared" si="1649"/>
        <v>0</v>
      </c>
      <c r="M3198" s="31">
        <f t="shared" si="1649"/>
        <v>2459.1</v>
      </c>
      <c r="N3198" s="79">
        <f t="shared" si="1627"/>
        <v>99.99995933473248</v>
      </c>
    </row>
    <row r="3199" spans="1:14" x14ac:dyDescent="0.25">
      <c r="A3199" s="33" t="s">
        <v>182</v>
      </c>
      <c r="B3199" s="33" t="s">
        <v>1397</v>
      </c>
      <c r="C3199" s="33" t="s">
        <v>62</v>
      </c>
      <c r="D3199" s="33"/>
      <c r="E3199" s="34" t="s">
        <v>636</v>
      </c>
      <c r="F3199" s="35">
        <f t="shared" ref="F3199:M3203" si="1650">F3200</f>
        <v>2259.1</v>
      </c>
      <c r="G3199" s="35">
        <f t="shared" si="1650"/>
        <v>2259.1010000000001</v>
      </c>
      <c r="H3199" s="35">
        <f t="shared" si="1650"/>
        <v>2259.1010000000001</v>
      </c>
      <c r="I3199" s="63">
        <f t="shared" si="1650"/>
        <v>0</v>
      </c>
      <c r="J3199" s="63">
        <f t="shared" si="1650"/>
        <v>0</v>
      </c>
      <c r="K3199" s="35">
        <f t="shared" si="1650"/>
        <v>0</v>
      </c>
      <c r="L3199" s="35">
        <f t="shared" si="1650"/>
        <v>0</v>
      </c>
      <c r="M3199" s="35">
        <f t="shared" si="1650"/>
        <v>2259.1</v>
      </c>
      <c r="N3199" s="78">
        <f t="shared" si="1627"/>
        <v>99.999955734604157</v>
      </c>
    </row>
    <row r="3200" spans="1:14" ht="47.25" x14ac:dyDescent="0.25">
      <c r="A3200" s="33" t="s">
        <v>182</v>
      </c>
      <c r="B3200" s="33" t="s">
        <v>1397</v>
      </c>
      <c r="C3200" s="33" t="s">
        <v>66</v>
      </c>
      <c r="D3200" s="33"/>
      <c r="E3200" s="34" t="s">
        <v>643</v>
      </c>
      <c r="F3200" s="35">
        <f t="shared" si="1650"/>
        <v>2259.1</v>
      </c>
      <c r="G3200" s="35">
        <f t="shared" si="1650"/>
        <v>2259.1010000000001</v>
      </c>
      <c r="H3200" s="35">
        <f t="shared" si="1650"/>
        <v>2259.1010000000001</v>
      </c>
      <c r="I3200" s="63">
        <f t="shared" si="1650"/>
        <v>0</v>
      </c>
      <c r="J3200" s="63">
        <f t="shared" si="1650"/>
        <v>0</v>
      </c>
      <c r="K3200" s="35">
        <f t="shared" si="1650"/>
        <v>0</v>
      </c>
      <c r="L3200" s="35">
        <f t="shared" si="1650"/>
        <v>0</v>
      </c>
      <c r="M3200" s="35">
        <f t="shared" si="1650"/>
        <v>2259.1</v>
      </c>
      <c r="N3200" s="78">
        <f t="shared" si="1627"/>
        <v>99.999955734604157</v>
      </c>
    </row>
    <row r="3201" spans="1:14" ht="31.5" x14ac:dyDescent="0.25">
      <c r="A3201" s="33" t="s">
        <v>182</v>
      </c>
      <c r="B3201" s="33" t="s">
        <v>1397</v>
      </c>
      <c r="C3201" s="33" t="s">
        <v>67</v>
      </c>
      <c r="D3201" s="33"/>
      <c r="E3201" s="34" t="s">
        <v>644</v>
      </c>
      <c r="F3201" s="35">
        <f t="shared" si="1650"/>
        <v>2259.1</v>
      </c>
      <c r="G3201" s="35">
        <f t="shared" si="1650"/>
        <v>2259.1010000000001</v>
      </c>
      <c r="H3201" s="35">
        <f t="shared" si="1650"/>
        <v>2259.1010000000001</v>
      </c>
      <c r="I3201" s="63">
        <f t="shared" si="1650"/>
        <v>0</v>
      </c>
      <c r="J3201" s="63">
        <f t="shared" si="1650"/>
        <v>0</v>
      </c>
      <c r="K3201" s="35">
        <f t="shared" si="1650"/>
        <v>0</v>
      </c>
      <c r="L3201" s="35">
        <f t="shared" si="1650"/>
        <v>0</v>
      </c>
      <c r="M3201" s="35">
        <f t="shared" si="1650"/>
        <v>2259.1</v>
      </c>
      <c r="N3201" s="78">
        <f t="shared" si="1627"/>
        <v>99.999955734604157</v>
      </c>
    </row>
    <row r="3202" spans="1:14" ht="63" x14ac:dyDescent="0.25">
      <c r="A3202" s="33" t="s">
        <v>182</v>
      </c>
      <c r="B3202" s="33" t="s">
        <v>1397</v>
      </c>
      <c r="C3202" s="33" t="s">
        <v>174</v>
      </c>
      <c r="D3202" s="33"/>
      <c r="E3202" s="34" t="s">
        <v>646</v>
      </c>
      <c r="F3202" s="35">
        <f t="shared" si="1650"/>
        <v>2259.1</v>
      </c>
      <c r="G3202" s="35">
        <f t="shared" si="1650"/>
        <v>2259.1010000000001</v>
      </c>
      <c r="H3202" s="35">
        <f t="shared" si="1650"/>
        <v>2259.1010000000001</v>
      </c>
      <c r="I3202" s="63">
        <f t="shared" si="1650"/>
        <v>0</v>
      </c>
      <c r="J3202" s="63">
        <f t="shared" si="1650"/>
        <v>0</v>
      </c>
      <c r="K3202" s="35">
        <f t="shared" si="1650"/>
        <v>0</v>
      </c>
      <c r="L3202" s="35">
        <f t="shared" si="1650"/>
        <v>0</v>
      </c>
      <c r="M3202" s="35">
        <f t="shared" si="1650"/>
        <v>2259.1</v>
      </c>
      <c r="N3202" s="78">
        <f t="shared" si="1627"/>
        <v>99.999955734604157</v>
      </c>
    </row>
    <row r="3203" spans="1:14" ht="31.5" x14ac:dyDescent="0.25">
      <c r="A3203" s="33" t="s">
        <v>182</v>
      </c>
      <c r="B3203" s="33" t="s">
        <v>1397</v>
      </c>
      <c r="C3203" s="33" t="s">
        <v>174</v>
      </c>
      <c r="D3203" s="33" t="s">
        <v>18</v>
      </c>
      <c r="E3203" s="34" t="s">
        <v>552</v>
      </c>
      <c r="F3203" s="35">
        <f t="shared" si="1650"/>
        <v>2259.1</v>
      </c>
      <c r="G3203" s="35">
        <f t="shared" si="1650"/>
        <v>2259.1010000000001</v>
      </c>
      <c r="H3203" s="35">
        <f t="shared" si="1650"/>
        <v>2259.1010000000001</v>
      </c>
      <c r="I3203" s="63">
        <f t="shared" si="1650"/>
        <v>0</v>
      </c>
      <c r="J3203" s="63">
        <f t="shared" si="1650"/>
        <v>0</v>
      </c>
      <c r="K3203" s="35">
        <f t="shared" si="1650"/>
        <v>0</v>
      </c>
      <c r="L3203" s="35">
        <f t="shared" si="1650"/>
        <v>0</v>
      </c>
      <c r="M3203" s="35">
        <f t="shared" si="1650"/>
        <v>2259.1</v>
      </c>
      <c r="N3203" s="78">
        <f t="shared" si="1627"/>
        <v>99.999955734604157</v>
      </c>
    </row>
    <row r="3204" spans="1:14" ht="47.25" x14ac:dyDescent="0.25">
      <c r="A3204" s="33" t="s">
        <v>182</v>
      </c>
      <c r="B3204" s="33" t="s">
        <v>1397</v>
      </c>
      <c r="C3204" s="33" t="s">
        <v>174</v>
      </c>
      <c r="D3204" s="33" t="s">
        <v>14</v>
      </c>
      <c r="E3204" s="34" t="s">
        <v>555</v>
      </c>
      <c r="F3204" s="35">
        <v>2259.1</v>
      </c>
      <c r="G3204" s="35">
        <v>2259.1010000000001</v>
      </c>
      <c r="H3204" s="35">
        <v>2259.1010000000001</v>
      </c>
      <c r="I3204" s="63">
        <v>0</v>
      </c>
      <c r="J3204" s="63">
        <v>0</v>
      </c>
      <c r="K3204" s="35">
        <v>0</v>
      </c>
      <c r="L3204" s="35">
        <v>0</v>
      </c>
      <c r="M3204" s="35">
        <v>2259.1</v>
      </c>
      <c r="N3204" s="78">
        <f t="shared" si="1627"/>
        <v>99.999955734604157</v>
      </c>
    </row>
    <row r="3205" spans="1:14" ht="47.25" x14ac:dyDescent="0.25">
      <c r="A3205" s="33" t="s">
        <v>182</v>
      </c>
      <c r="B3205" s="33" t="s">
        <v>1397</v>
      </c>
      <c r="C3205" s="33" t="s">
        <v>42</v>
      </c>
      <c r="D3205" s="33"/>
      <c r="E3205" s="34" t="s">
        <v>647</v>
      </c>
      <c r="F3205" s="35">
        <f t="shared" ref="F3205:M3209" si="1651">F3206</f>
        <v>200</v>
      </c>
      <c r="G3205" s="35">
        <f t="shared" si="1651"/>
        <v>200</v>
      </c>
      <c r="H3205" s="35">
        <f t="shared" si="1651"/>
        <v>200</v>
      </c>
      <c r="I3205" s="63">
        <f t="shared" si="1651"/>
        <v>0</v>
      </c>
      <c r="J3205" s="63">
        <f t="shared" si="1651"/>
        <v>0</v>
      </c>
      <c r="K3205" s="35">
        <f t="shared" si="1651"/>
        <v>0</v>
      </c>
      <c r="L3205" s="35">
        <f t="shared" si="1651"/>
        <v>0</v>
      </c>
      <c r="M3205" s="35">
        <f t="shared" si="1651"/>
        <v>200</v>
      </c>
      <c r="N3205" s="78">
        <f t="shared" si="1627"/>
        <v>100</v>
      </c>
    </row>
    <row r="3206" spans="1:14" ht="31.5" x14ac:dyDescent="0.25">
      <c r="A3206" s="33" t="s">
        <v>182</v>
      </c>
      <c r="B3206" s="33" t="s">
        <v>1397</v>
      </c>
      <c r="C3206" s="33" t="s">
        <v>68</v>
      </c>
      <c r="D3206" s="33"/>
      <c r="E3206" s="34" t="s">
        <v>665</v>
      </c>
      <c r="F3206" s="35">
        <f t="shared" si="1651"/>
        <v>200</v>
      </c>
      <c r="G3206" s="35">
        <f t="shared" si="1651"/>
        <v>200</v>
      </c>
      <c r="H3206" s="35">
        <f t="shared" si="1651"/>
        <v>200</v>
      </c>
      <c r="I3206" s="63">
        <f t="shared" si="1651"/>
        <v>0</v>
      </c>
      <c r="J3206" s="63">
        <f t="shared" si="1651"/>
        <v>0</v>
      </c>
      <c r="K3206" s="35">
        <f t="shared" si="1651"/>
        <v>0</v>
      </c>
      <c r="L3206" s="35">
        <f t="shared" si="1651"/>
        <v>0</v>
      </c>
      <c r="M3206" s="35">
        <f t="shared" si="1651"/>
        <v>200</v>
      </c>
      <c r="N3206" s="78">
        <f t="shared" si="1627"/>
        <v>100</v>
      </c>
    </row>
    <row r="3207" spans="1:14" ht="47.25" x14ac:dyDescent="0.25">
      <c r="A3207" s="33" t="s">
        <v>182</v>
      </c>
      <c r="B3207" s="33" t="s">
        <v>1397</v>
      </c>
      <c r="C3207" s="33" t="s">
        <v>176</v>
      </c>
      <c r="D3207" s="33"/>
      <c r="E3207" s="34" t="s">
        <v>1230</v>
      </c>
      <c r="F3207" s="35">
        <f t="shared" si="1651"/>
        <v>200</v>
      </c>
      <c r="G3207" s="35">
        <f t="shared" si="1651"/>
        <v>200</v>
      </c>
      <c r="H3207" s="35">
        <f t="shared" si="1651"/>
        <v>200</v>
      </c>
      <c r="I3207" s="63">
        <f t="shared" si="1651"/>
        <v>0</v>
      </c>
      <c r="J3207" s="63">
        <f t="shared" si="1651"/>
        <v>0</v>
      </c>
      <c r="K3207" s="35">
        <f t="shared" si="1651"/>
        <v>0</v>
      </c>
      <c r="L3207" s="35">
        <f t="shared" si="1651"/>
        <v>0</v>
      </c>
      <c r="M3207" s="35">
        <f t="shared" si="1651"/>
        <v>200</v>
      </c>
      <c r="N3207" s="78">
        <f t="shared" si="1627"/>
        <v>100</v>
      </c>
    </row>
    <row r="3208" spans="1:14" ht="31.5" x14ac:dyDescent="0.25">
      <c r="A3208" s="33" t="s">
        <v>182</v>
      </c>
      <c r="B3208" s="33" t="s">
        <v>1397</v>
      </c>
      <c r="C3208" s="33" t="s">
        <v>175</v>
      </c>
      <c r="D3208" s="33"/>
      <c r="E3208" s="34" t="s">
        <v>671</v>
      </c>
      <c r="F3208" s="35">
        <f t="shared" si="1651"/>
        <v>200</v>
      </c>
      <c r="G3208" s="35">
        <f t="shared" si="1651"/>
        <v>200</v>
      </c>
      <c r="H3208" s="35">
        <f t="shared" si="1651"/>
        <v>200</v>
      </c>
      <c r="I3208" s="63">
        <f t="shared" si="1651"/>
        <v>0</v>
      </c>
      <c r="J3208" s="63">
        <f t="shared" si="1651"/>
        <v>0</v>
      </c>
      <c r="K3208" s="35">
        <f t="shared" si="1651"/>
        <v>0</v>
      </c>
      <c r="L3208" s="35">
        <f t="shared" si="1651"/>
        <v>0</v>
      </c>
      <c r="M3208" s="35">
        <f t="shared" si="1651"/>
        <v>200</v>
      </c>
      <c r="N3208" s="78">
        <f t="shared" si="1627"/>
        <v>100</v>
      </c>
    </row>
    <row r="3209" spans="1:14" ht="31.5" x14ac:dyDescent="0.25">
      <c r="A3209" s="33" t="s">
        <v>182</v>
      </c>
      <c r="B3209" s="33" t="s">
        <v>1397</v>
      </c>
      <c r="C3209" s="33" t="s">
        <v>175</v>
      </c>
      <c r="D3209" s="33" t="s">
        <v>1111</v>
      </c>
      <c r="E3209" s="34" t="s">
        <v>542</v>
      </c>
      <c r="F3209" s="35">
        <f t="shared" si="1651"/>
        <v>200</v>
      </c>
      <c r="G3209" s="35">
        <f t="shared" si="1651"/>
        <v>200</v>
      </c>
      <c r="H3209" s="35">
        <f t="shared" si="1651"/>
        <v>200</v>
      </c>
      <c r="I3209" s="63">
        <f t="shared" si="1651"/>
        <v>0</v>
      </c>
      <c r="J3209" s="63">
        <f t="shared" si="1651"/>
        <v>0</v>
      </c>
      <c r="K3209" s="35">
        <f t="shared" si="1651"/>
        <v>0</v>
      </c>
      <c r="L3209" s="35">
        <f t="shared" si="1651"/>
        <v>0</v>
      </c>
      <c r="M3209" s="35">
        <f t="shared" si="1651"/>
        <v>200</v>
      </c>
      <c r="N3209" s="78">
        <f t="shared" si="1627"/>
        <v>100</v>
      </c>
    </row>
    <row r="3210" spans="1:14" ht="31.5" x14ac:dyDescent="0.25">
      <c r="A3210" s="33" t="s">
        <v>182</v>
      </c>
      <c r="B3210" s="33" t="s">
        <v>1397</v>
      </c>
      <c r="C3210" s="33" t="s">
        <v>175</v>
      </c>
      <c r="D3210" s="33" t="s">
        <v>1112</v>
      </c>
      <c r="E3210" s="34" t="s">
        <v>543</v>
      </c>
      <c r="F3210" s="35">
        <v>200</v>
      </c>
      <c r="G3210" s="35">
        <v>200</v>
      </c>
      <c r="H3210" s="35">
        <v>200</v>
      </c>
      <c r="I3210" s="63">
        <v>0</v>
      </c>
      <c r="J3210" s="63">
        <v>0</v>
      </c>
      <c r="K3210" s="35">
        <v>0</v>
      </c>
      <c r="L3210" s="35">
        <v>0</v>
      </c>
      <c r="M3210" s="35">
        <v>200</v>
      </c>
      <c r="N3210" s="78">
        <f t="shared" ref="N3210:N3273" si="1652">M3210/G3210*100</f>
        <v>100</v>
      </c>
    </row>
    <row r="3211" spans="1:14" s="22" customFormat="1" x14ac:dyDescent="0.25">
      <c r="A3211" s="25" t="s">
        <v>182</v>
      </c>
      <c r="B3211" s="25" t="s">
        <v>1131</v>
      </c>
      <c r="C3211" s="25"/>
      <c r="D3211" s="25"/>
      <c r="E3211" s="26" t="s">
        <v>504</v>
      </c>
      <c r="F3211" s="27">
        <f t="shared" ref="F3211:M3217" si="1653">F3212</f>
        <v>838.5</v>
      </c>
      <c r="G3211" s="27">
        <f t="shared" si="1653"/>
        <v>4351.7179999999998</v>
      </c>
      <c r="H3211" s="27">
        <f t="shared" si="1653"/>
        <v>2968.1413200000002</v>
      </c>
      <c r="I3211" s="61">
        <f t="shared" si="1653"/>
        <v>0</v>
      </c>
      <c r="J3211" s="61">
        <f t="shared" si="1653"/>
        <v>0</v>
      </c>
      <c r="K3211" s="27">
        <f t="shared" si="1653"/>
        <v>0</v>
      </c>
      <c r="L3211" s="27">
        <f t="shared" si="1653"/>
        <v>0</v>
      </c>
      <c r="M3211" s="27">
        <f t="shared" si="1653"/>
        <v>4347.1423199999999</v>
      </c>
      <c r="N3211" s="78">
        <f t="shared" si="1652"/>
        <v>99.894853480855147</v>
      </c>
    </row>
    <row r="3212" spans="1:14" s="32" customFormat="1" x14ac:dyDescent="0.25">
      <c r="A3212" s="29" t="s">
        <v>182</v>
      </c>
      <c r="B3212" s="29" t="s">
        <v>1399</v>
      </c>
      <c r="C3212" s="29"/>
      <c r="D3212" s="29"/>
      <c r="E3212" s="30" t="s">
        <v>531</v>
      </c>
      <c r="F3212" s="31">
        <f>F3213+F3219</f>
        <v>838.5</v>
      </c>
      <c r="G3212" s="31">
        <f>G3213+G3219</f>
        <v>4351.7179999999998</v>
      </c>
      <c r="H3212" s="31">
        <f t="shared" ref="H3212:M3212" si="1654">H3213+H3219</f>
        <v>2968.1413200000002</v>
      </c>
      <c r="I3212" s="62">
        <f t="shared" si="1654"/>
        <v>0</v>
      </c>
      <c r="J3212" s="62">
        <f t="shared" si="1654"/>
        <v>0</v>
      </c>
      <c r="K3212" s="31">
        <f t="shared" si="1654"/>
        <v>0</v>
      </c>
      <c r="L3212" s="31">
        <f t="shared" si="1654"/>
        <v>0</v>
      </c>
      <c r="M3212" s="31">
        <f t="shared" si="1654"/>
        <v>4347.1423199999999</v>
      </c>
      <c r="N3212" s="79">
        <f t="shared" si="1652"/>
        <v>99.894853480855147</v>
      </c>
    </row>
    <row r="3213" spans="1:14" x14ac:dyDescent="0.25">
      <c r="A3213" s="33" t="s">
        <v>182</v>
      </c>
      <c r="B3213" s="33" t="s">
        <v>1399</v>
      </c>
      <c r="C3213" s="33" t="s">
        <v>37</v>
      </c>
      <c r="D3213" s="33"/>
      <c r="E3213" s="34" t="s">
        <v>609</v>
      </c>
      <c r="F3213" s="35">
        <f t="shared" si="1653"/>
        <v>838.5</v>
      </c>
      <c r="G3213" s="35">
        <f t="shared" si="1653"/>
        <v>838.5</v>
      </c>
      <c r="H3213" s="35">
        <f t="shared" si="1653"/>
        <v>683.5</v>
      </c>
      <c r="I3213" s="63">
        <f t="shared" si="1653"/>
        <v>0</v>
      </c>
      <c r="J3213" s="63">
        <f t="shared" si="1653"/>
        <v>0</v>
      </c>
      <c r="K3213" s="35">
        <f t="shared" si="1653"/>
        <v>0</v>
      </c>
      <c r="L3213" s="35">
        <f t="shared" si="1653"/>
        <v>0</v>
      </c>
      <c r="M3213" s="35">
        <f t="shared" si="1653"/>
        <v>833.92499999999995</v>
      </c>
      <c r="N3213" s="78">
        <f t="shared" si="1652"/>
        <v>99.454382826475836</v>
      </c>
    </row>
    <row r="3214" spans="1:14" ht="31.5" x14ac:dyDescent="0.25">
      <c r="A3214" s="33" t="s">
        <v>182</v>
      </c>
      <c r="B3214" s="33" t="s">
        <v>1399</v>
      </c>
      <c r="C3214" s="33" t="s">
        <v>89</v>
      </c>
      <c r="D3214" s="33"/>
      <c r="E3214" s="34" t="s">
        <v>610</v>
      </c>
      <c r="F3214" s="35">
        <f t="shared" si="1653"/>
        <v>838.5</v>
      </c>
      <c r="G3214" s="35">
        <f t="shared" si="1653"/>
        <v>838.5</v>
      </c>
      <c r="H3214" s="35">
        <f t="shared" si="1653"/>
        <v>683.5</v>
      </c>
      <c r="I3214" s="63">
        <f t="shared" si="1653"/>
        <v>0</v>
      </c>
      <c r="J3214" s="63">
        <f t="shared" si="1653"/>
        <v>0</v>
      </c>
      <c r="K3214" s="35">
        <f t="shared" si="1653"/>
        <v>0</v>
      </c>
      <c r="L3214" s="35">
        <f t="shared" si="1653"/>
        <v>0</v>
      </c>
      <c r="M3214" s="35">
        <f t="shared" si="1653"/>
        <v>833.92499999999995</v>
      </c>
      <c r="N3214" s="78">
        <f t="shared" si="1652"/>
        <v>99.454382826475836</v>
      </c>
    </row>
    <row r="3215" spans="1:14" ht="31.5" x14ac:dyDescent="0.25">
      <c r="A3215" s="33" t="s">
        <v>182</v>
      </c>
      <c r="B3215" s="33" t="s">
        <v>1399</v>
      </c>
      <c r="C3215" s="33" t="s">
        <v>90</v>
      </c>
      <c r="D3215" s="33"/>
      <c r="E3215" s="34" t="s">
        <v>611</v>
      </c>
      <c r="F3215" s="35">
        <f t="shared" si="1653"/>
        <v>838.5</v>
      </c>
      <c r="G3215" s="35">
        <f t="shared" si="1653"/>
        <v>838.5</v>
      </c>
      <c r="H3215" s="35">
        <f t="shared" si="1653"/>
        <v>683.5</v>
      </c>
      <c r="I3215" s="63">
        <f t="shared" si="1653"/>
        <v>0</v>
      </c>
      <c r="J3215" s="63">
        <f t="shared" si="1653"/>
        <v>0</v>
      </c>
      <c r="K3215" s="35">
        <f t="shared" si="1653"/>
        <v>0</v>
      </c>
      <c r="L3215" s="35">
        <f t="shared" si="1653"/>
        <v>0</v>
      </c>
      <c r="M3215" s="35">
        <f t="shared" si="1653"/>
        <v>833.92499999999995</v>
      </c>
      <c r="N3215" s="78">
        <f t="shared" si="1652"/>
        <v>99.454382826475836</v>
      </c>
    </row>
    <row r="3216" spans="1:14" ht="47.25" x14ac:dyDescent="0.25">
      <c r="A3216" s="33" t="s">
        <v>182</v>
      </c>
      <c r="B3216" s="33" t="s">
        <v>1399</v>
      </c>
      <c r="C3216" s="33" t="s">
        <v>77</v>
      </c>
      <c r="D3216" s="33"/>
      <c r="E3216" s="34" t="s">
        <v>614</v>
      </c>
      <c r="F3216" s="35">
        <f t="shared" si="1653"/>
        <v>838.5</v>
      </c>
      <c r="G3216" s="35">
        <f t="shared" si="1653"/>
        <v>838.5</v>
      </c>
      <c r="H3216" s="35">
        <f t="shared" si="1653"/>
        <v>683.5</v>
      </c>
      <c r="I3216" s="63">
        <f t="shared" si="1653"/>
        <v>0</v>
      </c>
      <c r="J3216" s="63">
        <f t="shared" si="1653"/>
        <v>0</v>
      </c>
      <c r="K3216" s="35">
        <f t="shared" si="1653"/>
        <v>0</v>
      </c>
      <c r="L3216" s="35">
        <f t="shared" si="1653"/>
        <v>0</v>
      </c>
      <c r="M3216" s="35">
        <f t="shared" si="1653"/>
        <v>833.92499999999995</v>
      </c>
      <c r="N3216" s="78">
        <f t="shared" si="1652"/>
        <v>99.454382826475836</v>
      </c>
    </row>
    <row r="3217" spans="1:14" ht="31.5" x14ac:dyDescent="0.25">
      <c r="A3217" s="33" t="s">
        <v>182</v>
      </c>
      <c r="B3217" s="33" t="s">
        <v>1399</v>
      </c>
      <c r="C3217" s="33" t="s">
        <v>77</v>
      </c>
      <c r="D3217" s="33" t="s">
        <v>1111</v>
      </c>
      <c r="E3217" s="34" t="s">
        <v>542</v>
      </c>
      <c r="F3217" s="35">
        <f t="shared" si="1653"/>
        <v>838.5</v>
      </c>
      <c r="G3217" s="35">
        <f t="shared" si="1653"/>
        <v>838.5</v>
      </c>
      <c r="H3217" s="35">
        <f t="shared" si="1653"/>
        <v>683.5</v>
      </c>
      <c r="I3217" s="63">
        <f t="shared" si="1653"/>
        <v>0</v>
      </c>
      <c r="J3217" s="63">
        <f t="shared" si="1653"/>
        <v>0</v>
      </c>
      <c r="K3217" s="35">
        <f t="shared" si="1653"/>
        <v>0</v>
      </c>
      <c r="L3217" s="35">
        <f t="shared" si="1653"/>
        <v>0</v>
      </c>
      <c r="M3217" s="35">
        <f t="shared" si="1653"/>
        <v>833.92499999999995</v>
      </c>
      <c r="N3217" s="78">
        <f t="shared" si="1652"/>
        <v>99.454382826475836</v>
      </c>
    </row>
    <row r="3218" spans="1:14" ht="31.5" x14ac:dyDescent="0.25">
      <c r="A3218" s="33" t="s">
        <v>182</v>
      </c>
      <c r="B3218" s="33" t="s">
        <v>1399</v>
      </c>
      <c r="C3218" s="33" t="s">
        <v>77</v>
      </c>
      <c r="D3218" s="33" t="s">
        <v>1112</v>
      </c>
      <c r="E3218" s="34" t="s">
        <v>543</v>
      </c>
      <c r="F3218" s="35">
        <v>838.5</v>
      </c>
      <c r="G3218" s="35">
        <v>838.5</v>
      </c>
      <c r="H3218" s="35">
        <v>683.5</v>
      </c>
      <c r="I3218" s="63">
        <v>0</v>
      </c>
      <c r="J3218" s="63">
        <v>0</v>
      </c>
      <c r="K3218" s="35">
        <v>0</v>
      </c>
      <c r="L3218" s="35">
        <v>0</v>
      </c>
      <c r="M3218" s="35">
        <v>833.92499999999995</v>
      </c>
      <c r="N3218" s="78">
        <f t="shared" si="1652"/>
        <v>99.454382826475836</v>
      </c>
    </row>
    <row r="3219" spans="1:14" ht="31.5" x14ac:dyDescent="0.25">
      <c r="A3219" s="33" t="s">
        <v>182</v>
      </c>
      <c r="B3219" s="33" t="s">
        <v>1399</v>
      </c>
      <c r="C3219" s="33" t="s">
        <v>1122</v>
      </c>
      <c r="D3219" s="33"/>
      <c r="E3219" s="34" t="s">
        <v>1885</v>
      </c>
      <c r="F3219" s="35">
        <f>F3220</f>
        <v>0</v>
      </c>
      <c r="G3219" s="35">
        <f t="shared" ref="G3219:G3221" si="1655">G3220</f>
        <v>3513.2179999999998</v>
      </c>
      <c r="H3219" s="35">
        <f t="shared" ref="H3219:M3221" si="1656">H3220</f>
        <v>2284.6413200000002</v>
      </c>
      <c r="I3219" s="63">
        <f t="shared" si="1656"/>
        <v>0</v>
      </c>
      <c r="J3219" s="63">
        <f t="shared" si="1656"/>
        <v>0</v>
      </c>
      <c r="K3219" s="35">
        <f t="shared" si="1656"/>
        <v>0</v>
      </c>
      <c r="L3219" s="35">
        <f t="shared" si="1656"/>
        <v>0</v>
      </c>
      <c r="M3219" s="35">
        <f t="shared" si="1656"/>
        <v>3513.2173200000002</v>
      </c>
      <c r="N3219" s="78">
        <f t="shared" si="1652"/>
        <v>99.999980644525905</v>
      </c>
    </row>
    <row r="3220" spans="1:14" ht="47.25" x14ac:dyDescent="0.25">
      <c r="A3220" s="33" t="s">
        <v>182</v>
      </c>
      <c r="B3220" s="33" t="s">
        <v>1399</v>
      </c>
      <c r="C3220" s="33" t="s">
        <v>405</v>
      </c>
      <c r="D3220" s="33"/>
      <c r="E3220" s="34" t="s">
        <v>1174</v>
      </c>
      <c r="F3220" s="35">
        <f>F3221</f>
        <v>0</v>
      </c>
      <c r="G3220" s="35">
        <f t="shared" si="1655"/>
        <v>3513.2179999999998</v>
      </c>
      <c r="H3220" s="35">
        <f t="shared" si="1656"/>
        <v>2284.6413200000002</v>
      </c>
      <c r="I3220" s="63">
        <f t="shared" si="1656"/>
        <v>0</v>
      </c>
      <c r="J3220" s="63">
        <f t="shared" si="1656"/>
        <v>0</v>
      </c>
      <c r="K3220" s="35">
        <f t="shared" si="1656"/>
        <v>0</v>
      </c>
      <c r="L3220" s="35">
        <f t="shared" si="1656"/>
        <v>0</v>
      </c>
      <c r="M3220" s="35">
        <f t="shared" si="1656"/>
        <v>3513.2173200000002</v>
      </c>
      <c r="N3220" s="78">
        <f t="shared" si="1652"/>
        <v>99.999980644525905</v>
      </c>
    </row>
    <row r="3221" spans="1:14" ht="31.5" x14ac:dyDescent="0.25">
      <c r="A3221" s="33" t="s">
        <v>182</v>
      </c>
      <c r="B3221" s="33" t="s">
        <v>1399</v>
      </c>
      <c r="C3221" s="33" t="s">
        <v>405</v>
      </c>
      <c r="D3221" s="33" t="s">
        <v>1111</v>
      </c>
      <c r="E3221" s="34" t="s">
        <v>542</v>
      </c>
      <c r="F3221" s="35">
        <f>F3222</f>
        <v>0</v>
      </c>
      <c r="G3221" s="35">
        <f t="shared" si="1655"/>
        <v>3513.2179999999998</v>
      </c>
      <c r="H3221" s="35">
        <f t="shared" si="1656"/>
        <v>2284.6413200000002</v>
      </c>
      <c r="I3221" s="63">
        <f t="shared" si="1656"/>
        <v>0</v>
      </c>
      <c r="J3221" s="63">
        <f t="shared" si="1656"/>
        <v>0</v>
      </c>
      <c r="K3221" s="35">
        <f t="shared" si="1656"/>
        <v>0</v>
      </c>
      <c r="L3221" s="35">
        <f t="shared" si="1656"/>
        <v>0</v>
      </c>
      <c r="M3221" s="35">
        <f t="shared" si="1656"/>
        <v>3513.2173200000002</v>
      </c>
      <c r="N3221" s="78">
        <f t="shared" si="1652"/>
        <v>99.999980644525905</v>
      </c>
    </row>
    <row r="3222" spans="1:14" ht="31.5" x14ac:dyDescent="0.25">
      <c r="A3222" s="33" t="s">
        <v>182</v>
      </c>
      <c r="B3222" s="33" t="s">
        <v>1399</v>
      </c>
      <c r="C3222" s="33" t="s">
        <v>405</v>
      </c>
      <c r="D3222" s="33" t="s">
        <v>1112</v>
      </c>
      <c r="E3222" s="34" t="s">
        <v>543</v>
      </c>
      <c r="F3222" s="35">
        <v>0</v>
      </c>
      <c r="G3222" s="35">
        <v>3513.2179999999998</v>
      </c>
      <c r="H3222" s="35">
        <v>2284.6413200000002</v>
      </c>
      <c r="I3222" s="63">
        <v>0</v>
      </c>
      <c r="J3222" s="63">
        <v>0</v>
      </c>
      <c r="K3222" s="35">
        <v>0</v>
      </c>
      <c r="L3222" s="35">
        <v>0</v>
      </c>
      <c r="M3222" s="35">
        <v>3513.2173200000002</v>
      </c>
      <c r="N3222" s="78">
        <f t="shared" si="1652"/>
        <v>99.999980644525905</v>
      </c>
    </row>
    <row r="3223" spans="1:14" s="22" customFormat="1" x14ac:dyDescent="0.25">
      <c r="A3223" s="25" t="s">
        <v>182</v>
      </c>
      <c r="B3223" s="25" t="s">
        <v>1138</v>
      </c>
      <c r="C3223" s="25"/>
      <c r="D3223" s="25"/>
      <c r="E3223" s="26" t="s">
        <v>1311</v>
      </c>
      <c r="F3223" s="27">
        <f t="shared" ref="F3223:M3229" si="1657">F3224</f>
        <v>1126.25</v>
      </c>
      <c r="G3223" s="27">
        <f t="shared" si="1657"/>
        <v>1255.9694099999999</v>
      </c>
      <c r="H3223" s="27">
        <f t="shared" si="1657"/>
        <v>865.53</v>
      </c>
      <c r="I3223" s="61">
        <f t="shared" si="1657"/>
        <v>0</v>
      </c>
      <c r="J3223" s="61">
        <f t="shared" si="1657"/>
        <v>0</v>
      </c>
      <c r="K3223" s="27">
        <f t="shared" si="1657"/>
        <v>0</v>
      </c>
      <c r="L3223" s="27">
        <f t="shared" si="1657"/>
        <v>0</v>
      </c>
      <c r="M3223" s="27">
        <f t="shared" si="1657"/>
        <v>1255.9690000000001</v>
      </c>
      <c r="N3223" s="78">
        <f t="shared" si="1652"/>
        <v>99.999967355892863</v>
      </c>
    </row>
    <row r="3224" spans="1:14" s="32" customFormat="1" x14ac:dyDescent="0.25">
      <c r="A3224" s="29" t="s">
        <v>182</v>
      </c>
      <c r="B3224" s="29" t="s">
        <v>1386</v>
      </c>
      <c r="C3224" s="29"/>
      <c r="D3224" s="29"/>
      <c r="E3224" s="30" t="s">
        <v>910</v>
      </c>
      <c r="F3224" s="31">
        <f>F3225+F3231</f>
        <v>1126.25</v>
      </c>
      <c r="G3224" s="31">
        <f>G3225+G3231</f>
        <v>1255.9694099999999</v>
      </c>
      <c r="H3224" s="31">
        <f t="shared" ref="H3224:M3224" si="1658">H3225+H3231</f>
        <v>865.53</v>
      </c>
      <c r="I3224" s="62">
        <f t="shared" si="1658"/>
        <v>0</v>
      </c>
      <c r="J3224" s="62">
        <f t="shared" si="1658"/>
        <v>0</v>
      </c>
      <c r="K3224" s="31">
        <f t="shared" si="1658"/>
        <v>0</v>
      </c>
      <c r="L3224" s="31">
        <f t="shared" si="1658"/>
        <v>0</v>
      </c>
      <c r="M3224" s="31">
        <f t="shared" si="1658"/>
        <v>1255.9690000000001</v>
      </c>
      <c r="N3224" s="79">
        <f t="shared" si="1652"/>
        <v>99.999967355892863</v>
      </c>
    </row>
    <row r="3225" spans="1:14" ht="31.5" x14ac:dyDescent="0.25">
      <c r="A3225" s="33" t="s">
        <v>182</v>
      </c>
      <c r="B3225" s="33" t="s">
        <v>1386</v>
      </c>
      <c r="C3225" s="33" t="s">
        <v>790</v>
      </c>
      <c r="D3225" s="33"/>
      <c r="E3225" s="34" t="s">
        <v>1227</v>
      </c>
      <c r="F3225" s="35">
        <f t="shared" si="1657"/>
        <v>1126.25</v>
      </c>
      <c r="G3225" s="35">
        <f t="shared" si="1657"/>
        <v>1126.25</v>
      </c>
      <c r="H3225" s="35">
        <f t="shared" si="1657"/>
        <v>790.53</v>
      </c>
      <c r="I3225" s="63">
        <f t="shared" si="1657"/>
        <v>0</v>
      </c>
      <c r="J3225" s="63">
        <f t="shared" si="1657"/>
        <v>0</v>
      </c>
      <c r="K3225" s="35">
        <f t="shared" si="1657"/>
        <v>0</v>
      </c>
      <c r="L3225" s="35">
        <f t="shared" si="1657"/>
        <v>0</v>
      </c>
      <c r="M3225" s="35">
        <f t="shared" si="1657"/>
        <v>1126.25</v>
      </c>
      <c r="N3225" s="78">
        <f t="shared" si="1652"/>
        <v>100</v>
      </c>
    </row>
    <row r="3226" spans="1:14" ht="31.5" x14ac:dyDescent="0.25">
      <c r="A3226" s="33" t="s">
        <v>182</v>
      </c>
      <c r="B3226" s="33" t="s">
        <v>1386</v>
      </c>
      <c r="C3226" s="33" t="s">
        <v>794</v>
      </c>
      <c r="D3226" s="33"/>
      <c r="E3226" s="34" t="s">
        <v>929</v>
      </c>
      <c r="F3226" s="35">
        <f t="shared" si="1657"/>
        <v>1126.25</v>
      </c>
      <c r="G3226" s="35">
        <f t="shared" si="1657"/>
        <v>1126.25</v>
      </c>
      <c r="H3226" s="35">
        <f t="shared" si="1657"/>
        <v>790.53</v>
      </c>
      <c r="I3226" s="63">
        <f t="shared" si="1657"/>
        <v>0</v>
      </c>
      <c r="J3226" s="63">
        <f t="shared" si="1657"/>
        <v>0</v>
      </c>
      <c r="K3226" s="35">
        <f t="shared" si="1657"/>
        <v>0</v>
      </c>
      <c r="L3226" s="35">
        <f t="shared" si="1657"/>
        <v>0</v>
      </c>
      <c r="M3226" s="35">
        <f t="shared" si="1657"/>
        <v>1126.25</v>
      </c>
      <c r="N3226" s="78">
        <f t="shared" si="1652"/>
        <v>100</v>
      </c>
    </row>
    <row r="3227" spans="1:14" ht="63" x14ac:dyDescent="0.25">
      <c r="A3227" s="33" t="s">
        <v>182</v>
      </c>
      <c r="B3227" s="33" t="s">
        <v>1386</v>
      </c>
      <c r="C3227" s="33" t="s">
        <v>795</v>
      </c>
      <c r="D3227" s="33"/>
      <c r="E3227" s="34" t="s">
        <v>930</v>
      </c>
      <c r="F3227" s="35">
        <f t="shared" si="1657"/>
        <v>1126.25</v>
      </c>
      <c r="G3227" s="35">
        <f t="shared" si="1657"/>
        <v>1126.25</v>
      </c>
      <c r="H3227" s="35">
        <f t="shared" si="1657"/>
        <v>790.53</v>
      </c>
      <c r="I3227" s="63">
        <f t="shared" si="1657"/>
        <v>0</v>
      </c>
      <c r="J3227" s="63">
        <f t="shared" si="1657"/>
        <v>0</v>
      </c>
      <c r="K3227" s="35">
        <f t="shared" si="1657"/>
        <v>0</v>
      </c>
      <c r="L3227" s="35">
        <f t="shared" si="1657"/>
        <v>0</v>
      </c>
      <c r="M3227" s="35">
        <f t="shared" si="1657"/>
        <v>1126.25</v>
      </c>
      <c r="N3227" s="78">
        <f t="shared" si="1652"/>
        <v>100</v>
      </c>
    </row>
    <row r="3228" spans="1:14" ht="31.5" x14ac:dyDescent="0.25">
      <c r="A3228" s="33" t="s">
        <v>182</v>
      </c>
      <c r="B3228" s="33" t="s">
        <v>1386</v>
      </c>
      <c r="C3228" s="33" t="s">
        <v>793</v>
      </c>
      <c r="D3228" s="33"/>
      <c r="E3228" s="34" t="s">
        <v>931</v>
      </c>
      <c r="F3228" s="35">
        <f t="shared" si="1657"/>
        <v>1126.25</v>
      </c>
      <c r="G3228" s="35">
        <f t="shared" si="1657"/>
        <v>1126.25</v>
      </c>
      <c r="H3228" s="35">
        <f t="shared" si="1657"/>
        <v>790.53</v>
      </c>
      <c r="I3228" s="63">
        <f t="shared" si="1657"/>
        <v>0</v>
      </c>
      <c r="J3228" s="63">
        <f t="shared" si="1657"/>
        <v>0</v>
      </c>
      <c r="K3228" s="35">
        <f t="shared" si="1657"/>
        <v>0</v>
      </c>
      <c r="L3228" s="35">
        <f t="shared" si="1657"/>
        <v>0</v>
      </c>
      <c r="M3228" s="35">
        <f t="shared" si="1657"/>
        <v>1126.25</v>
      </c>
      <c r="N3228" s="78">
        <f t="shared" si="1652"/>
        <v>100</v>
      </c>
    </row>
    <row r="3229" spans="1:14" ht="31.5" x14ac:dyDescent="0.25">
      <c r="A3229" s="33" t="s">
        <v>182</v>
      </c>
      <c r="B3229" s="33" t="s">
        <v>1386</v>
      </c>
      <c r="C3229" s="33" t="s">
        <v>793</v>
      </c>
      <c r="D3229" s="33" t="s">
        <v>1111</v>
      </c>
      <c r="E3229" s="34" t="s">
        <v>542</v>
      </c>
      <c r="F3229" s="35">
        <f t="shared" si="1657"/>
        <v>1126.25</v>
      </c>
      <c r="G3229" s="35">
        <f t="shared" si="1657"/>
        <v>1126.25</v>
      </c>
      <c r="H3229" s="35">
        <f t="shared" si="1657"/>
        <v>790.53</v>
      </c>
      <c r="I3229" s="63">
        <f t="shared" si="1657"/>
        <v>0</v>
      </c>
      <c r="J3229" s="63">
        <f t="shared" si="1657"/>
        <v>0</v>
      </c>
      <c r="K3229" s="35">
        <f t="shared" si="1657"/>
        <v>0</v>
      </c>
      <c r="L3229" s="35">
        <f t="shared" si="1657"/>
        <v>0</v>
      </c>
      <c r="M3229" s="35">
        <f t="shared" si="1657"/>
        <v>1126.25</v>
      </c>
      <c r="N3229" s="78">
        <f t="shared" si="1652"/>
        <v>100</v>
      </c>
    </row>
    <row r="3230" spans="1:14" ht="31.5" x14ac:dyDescent="0.25">
      <c r="A3230" s="33" t="s">
        <v>182</v>
      </c>
      <c r="B3230" s="33" t="s">
        <v>1386</v>
      </c>
      <c r="C3230" s="33" t="s">
        <v>793</v>
      </c>
      <c r="D3230" s="33" t="s">
        <v>1112</v>
      </c>
      <c r="E3230" s="34" t="s">
        <v>543</v>
      </c>
      <c r="F3230" s="35">
        <f>1151-24.75</f>
        <v>1126.25</v>
      </c>
      <c r="G3230" s="35">
        <v>1126.25</v>
      </c>
      <c r="H3230" s="35">
        <v>790.53</v>
      </c>
      <c r="I3230" s="63">
        <v>0</v>
      </c>
      <c r="J3230" s="63">
        <v>0</v>
      </c>
      <c r="K3230" s="35">
        <v>0</v>
      </c>
      <c r="L3230" s="35">
        <v>0</v>
      </c>
      <c r="M3230" s="35">
        <v>1126.25</v>
      </c>
      <c r="N3230" s="78">
        <f t="shared" si="1652"/>
        <v>100</v>
      </c>
    </row>
    <row r="3231" spans="1:14" ht="31.5" x14ac:dyDescent="0.25">
      <c r="A3231" s="33" t="s">
        <v>182</v>
      </c>
      <c r="B3231" s="33" t="s">
        <v>1386</v>
      </c>
      <c r="C3231" s="33" t="s">
        <v>1122</v>
      </c>
      <c r="D3231" s="33"/>
      <c r="E3231" s="34" t="s">
        <v>1885</v>
      </c>
      <c r="F3231" s="35">
        <f>F3232</f>
        <v>0</v>
      </c>
      <c r="G3231" s="35">
        <f t="shared" ref="G3231:G3233" si="1659">G3232</f>
        <v>129.71941000000001</v>
      </c>
      <c r="H3231" s="35">
        <f t="shared" ref="H3231:M3233" si="1660">H3232</f>
        <v>75</v>
      </c>
      <c r="I3231" s="63">
        <f t="shared" si="1660"/>
        <v>0</v>
      </c>
      <c r="J3231" s="63">
        <f t="shared" si="1660"/>
        <v>0</v>
      </c>
      <c r="K3231" s="35">
        <f t="shared" si="1660"/>
        <v>0</v>
      </c>
      <c r="L3231" s="35">
        <f t="shared" si="1660"/>
        <v>0</v>
      </c>
      <c r="M3231" s="35">
        <f t="shared" si="1660"/>
        <v>129.71899999999999</v>
      </c>
      <c r="N3231" s="78">
        <f t="shared" si="1652"/>
        <v>99.999683933190866</v>
      </c>
    </row>
    <row r="3232" spans="1:14" ht="47.25" x14ac:dyDescent="0.25">
      <c r="A3232" s="33" t="s">
        <v>182</v>
      </c>
      <c r="B3232" s="33" t="s">
        <v>1386</v>
      </c>
      <c r="C3232" s="33" t="s">
        <v>405</v>
      </c>
      <c r="D3232" s="33"/>
      <c r="E3232" s="34" t="s">
        <v>1174</v>
      </c>
      <c r="F3232" s="35">
        <f>F3233</f>
        <v>0</v>
      </c>
      <c r="G3232" s="35">
        <f t="shared" si="1659"/>
        <v>129.71941000000001</v>
      </c>
      <c r="H3232" s="35">
        <f t="shared" si="1660"/>
        <v>75</v>
      </c>
      <c r="I3232" s="63">
        <f t="shared" si="1660"/>
        <v>0</v>
      </c>
      <c r="J3232" s="63">
        <f t="shared" si="1660"/>
        <v>0</v>
      </c>
      <c r="K3232" s="35">
        <f t="shared" si="1660"/>
        <v>0</v>
      </c>
      <c r="L3232" s="35">
        <f t="shared" si="1660"/>
        <v>0</v>
      </c>
      <c r="M3232" s="35">
        <f t="shared" si="1660"/>
        <v>129.71899999999999</v>
      </c>
      <c r="N3232" s="78">
        <f t="shared" si="1652"/>
        <v>99.999683933190866</v>
      </c>
    </row>
    <row r="3233" spans="1:14" ht="31.5" x14ac:dyDescent="0.25">
      <c r="A3233" s="33" t="s">
        <v>182</v>
      </c>
      <c r="B3233" s="33" t="s">
        <v>1386</v>
      </c>
      <c r="C3233" s="33" t="s">
        <v>405</v>
      </c>
      <c r="D3233" s="33" t="s">
        <v>1111</v>
      </c>
      <c r="E3233" s="34" t="s">
        <v>542</v>
      </c>
      <c r="F3233" s="35">
        <f>F3234</f>
        <v>0</v>
      </c>
      <c r="G3233" s="35">
        <f t="shared" si="1659"/>
        <v>129.71941000000001</v>
      </c>
      <c r="H3233" s="35">
        <f t="shared" si="1660"/>
        <v>75</v>
      </c>
      <c r="I3233" s="63">
        <f t="shared" si="1660"/>
        <v>0</v>
      </c>
      <c r="J3233" s="63">
        <f t="shared" si="1660"/>
        <v>0</v>
      </c>
      <c r="K3233" s="35">
        <f t="shared" si="1660"/>
        <v>0</v>
      </c>
      <c r="L3233" s="35">
        <f t="shared" si="1660"/>
        <v>0</v>
      </c>
      <c r="M3233" s="35">
        <f t="shared" si="1660"/>
        <v>129.71899999999999</v>
      </c>
      <c r="N3233" s="78">
        <f t="shared" si="1652"/>
        <v>99.999683933190866</v>
      </c>
    </row>
    <row r="3234" spans="1:14" ht="31.5" x14ac:dyDescent="0.25">
      <c r="A3234" s="33" t="s">
        <v>182</v>
      </c>
      <c r="B3234" s="33" t="s">
        <v>1386</v>
      </c>
      <c r="C3234" s="33" t="s">
        <v>405</v>
      </c>
      <c r="D3234" s="33" t="s">
        <v>1112</v>
      </c>
      <c r="E3234" s="34" t="s">
        <v>543</v>
      </c>
      <c r="F3234" s="35">
        <v>0</v>
      </c>
      <c r="G3234" s="35">
        <v>129.71941000000001</v>
      </c>
      <c r="H3234" s="35">
        <v>75</v>
      </c>
      <c r="I3234" s="63">
        <v>0</v>
      </c>
      <c r="J3234" s="63">
        <v>0</v>
      </c>
      <c r="K3234" s="35">
        <v>0</v>
      </c>
      <c r="L3234" s="35">
        <v>0</v>
      </c>
      <c r="M3234" s="35">
        <v>129.71899999999999</v>
      </c>
      <c r="N3234" s="78">
        <f t="shared" si="1652"/>
        <v>99.999683933190866</v>
      </c>
    </row>
    <row r="3235" spans="1:14" s="22" customFormat="1" ht="31.5" x14ac:dyDescent="0.25">
      <c r="A3235" s="25" t="s">
        <v>183</v>
      </c>
      <c r="B3235" s="25" t="s">
        <v>1387</v>
      </c>
      <c r="C3235" s="25"/>
      <c r="D3235" s="25"/>
      <c r="E3235" s="26" t="s">
        <v>483</v>
      </c>
      <c r="F3235" s="27">
        <f t="shared" ref="F3235:M3235" si="1661">F3236+F3309+F3336+F3423+F3499+F3515+F3529+F3550+F3543</f>
        <v>384777.43299999996</v>
      </c>
      <c r="G3235" s="27">
        <f t="shared" si="1661"/>
        <v>471412.51287999999</v>
      </c>
      <c r="H3235" s="27">
        <f t="shared" si="1661"/>
        <v>331532.86724000005</v>
      </c>
      <c r="I3235" s="61">
        <f t="shared" si="1661"/>
        <v>131903.72384000002</v>
      </c>
      <c r="J3235" s="61">
        <f t="shared" si="1661"/>
        <v>76177.102990000014</v>
      </c>
      <c r="K3235" s="27">
        <f t="shared" si="1661"/>
        <v>0</v>
      </c>
      <c r="L3235" s="27">
        <f t="shared" si="1661"/>
        <v>0</v>
      </c>
      <c r="M3235" s="27">
        <f t="shared" si="1661"/>
        <v>468299.04784999992</v>
      </c>
      <c r="N3235" s="79">
        <f t="shared" si="1652"/>
        <v>99.339545526490383</v>
      </c>
    </row>
    <row r="3236" spans="1:14" s="22" customFormat="1" ht="17.25" customHeight="1" x14ac:dyDescent="0.25">
      <c r="A3236" s="25" t="s">
        <v>183</v>
      </c>
      <c r="B3236" s="25" t="s">
        <v>1105</v>
      </c>
      <c r="C3236" s="25"/>
      <c r="D3236" s="25"/>
      <c r="E3236" s="26" t="s">
        <v>498</v>
      </c>
      <c r="F3236" s="27">
        <f>F3237+F3263</f>
        <v>57414.273999999998</v>
      </c>
      <c r="G3236" s="27">
        <f>G3237+G3263</f>
        <v>58736.374000000003</v>
      </c>
      <c r="H3236" s="27">
        <f t="shared" ref="H3236:M3236" si="1662">H3237+H3263</f>
        <v>37842.186470000001</v>
      </c>
      <c r="I3236" s="61">
        <f t="shared" si="1662"/>
        <v>3921.4</v>
      </c>
      <c r="J3236" s="61">
        <f t="shared" si="1662"/>
        <v>2534.0275000000001</v>
      </c>
      <c r="K3236" s="27">
        <f t="shared" si="1662"/>
        <v>0</v>
      </c>
      <c r="L3236" s="27">
        <f t="shared" si="1662"/>
        <v>0</v>
      </c>
      <c r="M3236" s="27">
        <f t="shared" si="1662"/>
        <v>56748.368190000008</v>
      </c>
      <c r="N3236" s="78">
        <f t="shared" si="1652"/>
        <v>96.615375320921245</v>
      </c>
    </row>
    <row r="3237" spans="1:14" s="32" customFormat="1" ht="63" x14ac:dyDescent="0.25">
      <c r="A3237" s="29" t="s">
        <v>183</v>
      </c>
      <c r="B3237" s="29" t="s">
        <v>1408</v>
      </c>
      <c r="C3237" s="29"/>
      <c r="D3237" s="29"/>
      <c r="E3237" s="30" t="s">
        <v>510</v>
      </c>
      <c r="F3237" s="31">
        <f>F3238+F3251+F3246</f>
        <v>42833.5</v>
      </c>
      <c r="G3237" s="31">
        <f>G3238+G3251+G3246</f>
        <v>43644.600000000006</v>
      </c>
      <c r="H3237" s="31">
        <f t="shared" ref="H3237:M3237" si="1663">H3238+H3251+H3246</f>
        <v>31371.955979999999</v>
      </c>
      <c r="I3237" s="62">
        <f t="shared" si="1663"/>
        <v>3487.4</v>
      </c>
      <c r="J3237" s="62">
        <f t="shared" si="1663"/>
        <v>2534.0275000000001</v>
      </c>
      <c r="K3237" s="31">
        <f t="shared" si="1663"/>
        <v>0</v>
      </c>
      <c r="L3237" s="31">
        <f t="shared" si="1663"/>
        <v>0</v>
      </c>
      <c r="M3237" s="31">
        <f t="shared" si="1663"/>
        <v>43644.293840000006</v>
      </c>
      <c r="N3237" s="79">
        <f t="shared" si="1652"/>
        <v>99.999298515738488</v>
      </c>
    </row>
    <row r="3238" spans="1:14" ht="47.25" x14ac:dyDescent="0.25">
      <c r="A3238" s="33" t="s">
        <v>183</v>
      </c>
      <c r="B3238" s="33" t="s">
        <v>1408</v>
      </c>
      <c r="C3238" s="33" t="s">
        <v>42</v>
      </c>
      <c r="D3238" s="33"/>
      <c r="E3238" s="34" t="s">
        <v>647</v>
      </c>
      <c r="F3238" s="35">
        <f t="shared" ref="F3238:M3240" si="1664">F3239</f>
        <v>3487.4</v>
      </c>
      <c r="G3238" s="35">
        <f t="shared" si="1664"/>
        <v>3487.4</v>
      </c>
      <c r="H3238" s="35">
        <f t="shared" si="1664"/>
        <v>2534.0275000000001</v>
      </c>
      <c r="I3238" s="63">
        <f t="shared" si="1664"/>
        <v>3487.4</v>
      </c>
      <c r="J3238" s="63">
        <f t="shared" si="1664"/>
        <v>2534.0275000000001</v>
      </c>
      <c r="K3238" s="35">
        <f t="shared" si="1664"/>
        <v>0</v>
      </c>
      <c r="L3238" s="35">
        <f t="shared" si="1664"/>
        <v>0</v>
      </c>
      <c r="M3238" s="35">
        <f t="shared" si="1664"/>
        <v>3487.4</v>
      </c>
      <c r="N3238" s="78">
        <f t="shared" si="1652"/>
        <v>100</v>
      </c>
    </row>
    <row r="3239" spans="1:14" ht="31.5" x14ac:dyDescent="0.25">
      <c r="A3239" s="33" t="s">
        <v>183</v>
      </c>
      <c r="B3239" s="33" t="s">
        <v>1408</v>
      </c>
      <c r="C3239" s="33" t="s">
        <v>105</v>
      </c>
      <c r="D3239" s="33"/>
      <c r="E3239" s="34" t="s">
        <v>662</v>
      </c>
      <c r="F3239" s="35">
        <f t="shared" si="1664"/>
        <v>3487.4</v>
      </c>
      <c r="G3239" s="35">
        <f t="shared" si="1664"/>
        <v>3487.4</v>
      </c>
      <c r="H3239" s="35">
        <f t="shared" si="1664"/>
        <v>2534.0275000000001</v>
      </c>
      <c r="I3239" s="63">
        <f t="shared" si="1664"/>
        <v>3487.4</v>
      </c>
      <c r="J3239" s="63">
        <f t="shared" si="1664"/>
        <v>2534.0275000000001</v>
      </c>
      <c r="K3239" s="35">
        <f t="shared" si="1664"/>
        <v>0</v>
      </c>
      <c r="L3239" s="35">
        <f t="shared" si="1664"/>
        <v>0</v>
      </c>
      <c r="M3239" s="35">
        <f t="shared" si="1664"/>
        <v>3487.4</v>
      </c>
      <c r="N3239" s="78">
        <f t="shared" si="1652"/>
        <v>100</v>
      </c>
    </row>
    <row r="3240" spans="1:14" ht="63" x14ac:dyDescent="0.25">
      <c r="A3240" s="33" t="s">
        <v>183</v>
      </c>
      <c r="B3240" s="33" t="s">
        <v>1408</v>
      </c>
      <c r="C3240" s="33" t="s">
        <v>114</v>
      </c>
      <c r="D3240" s="33"/>
      <c r="E3240" s="34" t="s">
        <v>663</v>
      </c>
      <c r="F3240" s="35">
        <f t="shared" si="1664"/>
        <v>3487.4</v>
      </c>
      <c r="G3240" s="35">
        <f t="shared" si="1664"/>
        <v>3487.4</v>
      </c>
      <c r="H3240" s="35">
        <f t="shared" si="1664"/>
        <v>2534.0275000000001</v>
      </c>
      <c r="I3240" s="63">
        <f t="shared" si="1664"/>
        <v>3487.4</v>
      </c>
      <c r="J3240" s="63">
        <f t="shared" si="1664"/>
        <v>2534.0275000000001</v>
      </c>
      <c r="K3240" s="35">
        <f t="shared" si="1664"/>
        <v>0</v>
      </c>
      <c r="L3240" s="35">
        <f t="shared" si="1664"/>
        <v>0</v>
      </c>
      <c r="M3240" s="35">
        <f t="shared" si="1664"/>
        <v>3487.4</v>
      </c>
      <c r="N3240" s="78">
        <f t="shared" si="1652"/>
        <v>100</v>
      </c>
    </row>
    <row r="3241" spans="1:14" ht="31.5" x14ac:dyDescent="0.25">
      <c r="A3241" s="33" t="s">
        <v>183</v>
      </c>
      <c r="B3241" s="33" t="s">
        <v>1408</v>
      </c>
      <c r="C3241" s="33" t="s">
        <v>111</v>
      </c>
      <c r="D3241" s="33"/>
      <c r="E3241" s="34" t="s">
        <v>664</v>
      </c>
      <c r="F3241" s="35">
        <f>F3242+F3244</f>
        <v>3487.4</v>
      </c>
      <c r="G3241" s="35">
        <f>G3242+G3244</f>
        <v>3487.4</v>
      </c>
      <c r="H3241" s="35">
        <f t="shared" ref="H3241:M3241" si="1665">H3242+H3244</f>
        <v>2534.0275000000001</v>
      </c>
      <c r="I3241" s="63">
        <f t="shared" si="1665"/>
        <v>3487.4</v>
      </c>
      <c r="J3241" s="63">
        <f t="shared" si="1665"/>
        <v>2534.0275000000001</v>
      </c>
      <c r="K3241" s="35">
        <f t="shared" si="1665"/>
        <v>0</v>
      </c>
      <c r="L3241" s="35">
        <f t="shared" si="1665"/>
        <v>0</v>
      </c>
      <c r="M3241" s="35">
        <f t="shared" si="1665"/>
        <v>3487.4</v>
      </c>
      <c r="N3241" s="78">
        <f t="shared" si="1652"/>
        <v>100</v>
      </c>
    </row>
    <row r="3242" spans="1:14" ht="78.75" x14ac:dyDescent="0.25">
      <c r="A3242" s="33" t="s">
        <v>183</v>
      </c>
      <c r="B3242" s="33" t="s">
        <v>1408</v>
      </c>
      <c r="C3242" s="33" t="s">
        <v>111</v>
      </c>
      <c r="D3242" s="33" t="s">
        <v>1118</v>
      </c>
      <c r="E3242" s="34" t="s">
        <v>539</v>
      </c>
      <c r="F3242" s="35">
        <f t="shared" ref="F3242:M3242" si="1666">F3243</f>
        <v>3265.4</v>
      </c>
      <c r="G3242" s="35">
        <f t="shared" si="1666"/>
        <v>3323.4272599999999</v>
      </c>
      <c r="H3242" s="35">
        <f t="shared" si="1666"/>
        <v>2394.9105100000002</v>
      </c>
      <c r="I3242" s="63">
        <f t="shared" si="1666"/>
        <v>3323.4272599999999</v>
      </c>
      <c r="J3242" s="63">
        <f t="shared" si="1666"/>
        <v>2394.9105100000002</v>
      </c>
      <c r="K3242" s="35">
        <f t="shared" si="1666"/>
        <v>0</v>
      </c>
      <c r="L3242" s="35">
        <f t="shared" si="1666"/>
        <v>0</v>
      </c>
      <c r="M3242" s="35">
        <f t="shared" si="1666"/>
        <v>3323.4272599999999</v>
      </c>
      <c r="N3242" s="78">
        <f t="shared" si="1652"/>
        <v>100</v>
      </c>
    </row>
    <row r="3243" spans="1:14" ht="31.5" x14ac:dyDescent="0.25">
      <c r="A3243" s="33" t="s">
        <v>183</v>
      </c>
      <c r="B3243" s="33" t="s">
        <v>1408</v>
      </c>
      <c r="C3243" s="33" t="s">
        <v>111</v>
      </c>
      <c r="D3243" s="33" t="s">
        <v>1128</v>
      </c>
      <c r="E3243" s="34" t="s">
        <v>541</v>
      </c>
      <c r="F3243" s="35">
        <v>3265.4</v>
      </c>
      <c r="G3243" s="35">
        <v>3323.4272599999999</v>
      </c>
      <c r="H3243" s="35">
        <v>2394.9105100000002</v>
      </c>
      <c r="I3243" s="63">
        <f>G3243</f>
        <v>3323.4272599999999</v>
      </c>
      <c r="J3243" s="63">
        <f>H3243</f>
        <v>2394.9105100000002</v>
      </c>
      <c r="K3243" s="35">
        <v>0</v>
      </c>
      <c r="L3243" s="35">
        <v>0</v>
      </c>
      <c r="M3243" s="35">
        <v>3323.4272599999999</v>
      </c>
      <c r="N3243" s="78">
        <f t="shared" si="1652"/>
        <v>100</v>
      </c>
    </row>
    <row r="3244" spans="1:14" ht="31.5" x14ac:dyDescent="0.25">
      <c r="A3244" s="33" t="s">
        <v>183</v>
      </c>
      <c r="B3244" s="33" t="s">
        <v>1408</v>
      </c>
      <c r="C3244" s="33" t="s">
        <v>111</v>
      </c>
      <c r="D3244" s="33" t="s">
        <v>1111</v>
      </c>
      <c r="E3244" s="34" t="s">
        <v>542</v>
      </c>
      <c r="F3244" s="35">
        <f t="shared" ref="F3244:M3244" si="1667">F3245</f>
        <v>222</v>
      </c>
      <c r="G3244" s="35">
        <f t="shared" si="1667"/>
        <v>163.97273999999999</v>
      </c>
      <c r="H3244" s="35">
        <f t="shared" si="1667"/>
        <v>139.11698999999999</v>
      </c>
      <c r="I3244" s="63">
        <f t="shared" si="1667"/>
        <v>163.97273999999999</v>
      </c>
      <c r="J3244" s="63">
        <f t="shared" si="1667"/>
        <v>139.11698999999999</v>
      </c>
      <c r="K3244" s="35">
        <f t="shared" si="1667"/>
        <v>0</v>
      </c>
      <c r="L3244" s="35">
        <f t="shared" si="1667"/>
        <v>0</v>
      </c>
      <c r="M3244" s="35">
        <f t="shared" si="1667"/>
        <v>163.97273999999999</v>
      </c>
      <c r="N3244" s="78">
        <f t="shared" si="1652"/>
        <v>100</v>
      </c>
    </row>
    <row r="3245" spans="1:14" ht="31.5" x14ac:dyDescent="0.25">
      <c r="A3245" s="33" t="s">
        <v>183</v>
      </c>
      <c r="B3245" s="33" t="s">
        <v>1408</v>
      </c>
      <c r="C3245" s="33" t="s">
        <v>111</v>
      </c>
      <c r="D3245" s="33" t="s">
        <v>1112</v>
      </c>
      <c r="E3245" s="34" t="s">
        <v>543</v>
      </c>
      <c r="F3245" s="35">
        <v>222</v>
      </c>
      <c r="G3245" s="35">
        <v>163.97273999999999</v>
      </c>
      <c r="H3245" s="35">
        <v>139.11698999999999</v>
      </c>
      <c r="I3245" s="63">
        <f>G3245</f>
        <v>163.97273999999999</v>
      </c>
      <c r="J3245" s="63">
        <f>H3245</f>
        <v>139.11698999999999</v>
      </c>
      <c r="K3245" s="35">
        <v>0</v>
      </c>
      <c r="L3245" s="35">
        <v>0</v>
      </c>
      <c r="M3245" s="35">
        <v>163.97273999999999</v>
      </c>
      <c r="N3245" s="78">
        <f t="shared" si="1652"/>
        <v>100</v>
      </c>
    </row>
    <row r="3246" spans="1:14" ht="31.5" x14ac:dyDescent="0.25">
      <c r="A3246" s="33" t="s">
        <v>183</v>
      </c>
      <c r="B3246" s="33" t="s">
        <v>1408</v>
      </c>
      <c r="C3246" s="33" t="s">
        <v>1122</v>
      </c>
      <c r="D3246" s="33"/>
      <c r="E3246" s="34" t="s">
        <v>1885</v>
      </c>
      <c r="F3246" s="35">
        <f t="shared" ref="F3246:M3249" si="1668">F3247</f>
        <v>32</v>
      </c>
      <c r="G3246" s="35">
        <f t="shared" si="1668"/>
        <v>32</v>
      </c>
      <c r="H3246" s="35">
        <f t="shared" si="1668"/>
        <v>32</v>
      </c>
      <c r="I3246" s="63">
        <f t="shared" si="1668"/>
        <v>0</v>
      </c>
      <c r="J3246" s="63">
        <f t="shared" si="1668"/>
        <v>0</v>
      </c>
      <c r="K3246" s="35">
        <f t="shared" si="1668"/>
        <v>0</v>
      </c>
      <c r="L3246" s="35">
        <f t="shared" si="1668"/>
        <v>0</v>
      </c>
      <c r="M3246" s="35">
        <f t="shared" si="1668"/>
        <v>32</v>
      </c>
      <c r="N3246" s="78">
        <f t="shared" si="1652"/>
        <v>100</v>
      </c>
    </row>
    <row r="3247" spans="1:14" x14ac:dyDescent="0.25">
      <c r="A3247" s="33" t="s">
        <v>183</v>
      </c>
      <c r="B3247" s="33" t="s">
        <v>1408</v>
      </c>
      <c r="C3247" s="33" t="s">
        <v>1143</v>
      </c>
      <c r="D3247" s="33"/>
      <c r="E3247" s="34" t="s">
        <v>1270</v>
      </c>
      <c r="F3247" s="35">
        <f t="shared" si="1668"/>
        <v>32</v>
      </c>
      <c r="G3247" s="35">
        <f t="shared" si="1668"/>
        <v>32</v>
      </c>
      <c r="H3247" s="35">
        <f t="shared" si="1668"/>
        <v>32</v>
      </c>
      <c r="I3247" s="63">
        <f t="shared" si="1668"/>
        <v>0</v>
      </c>
      <c r="J3247" s="63">
        <f t="shared" si="1668"/>
        <v>0</v>
      </c>
      <c r="K3247" s="35">
        <f t="shared" si="1668"/>
        <v>0</v>
      </c>
      <c r="L3247" s="35">
        <f t="shared" si="1668"/>
        <v>0</v>
      </c>
      <c r="M3247" s="35">
        <f t="shared" si="1668"/>
        <v>32</v>
      </c>
      <c r="N3247" s="78">
        <f t="shared" si="1652"/>
        <v>100</v>
      </c>
    </row>
    <row r="3248" spans="1:14" x14ac:dyDescent="0.25">
      <c r="A3248" s="33" t="s">
        <v>183</v>
      </c>
      <c r="B3248" s="33" t="s">
        <v>1408</v>
      </c>
      <c r="C3248" s="33" t="s">
        <v>1349</v>
      </c>
      <c r="D3248" s="33"/>
      <c r="E3248" s="34" t="s">
        <v>1350</v>
      </c>
      <c r="F3248" s="35">
        <f t="shared" si="1668"/>
        <v>32</v>
      </c>
      <c r="G3248" s="35">
        <f t="shared" si="1668"/>
        <v>32</v>
      </c>
      <c r="H3248" s="35">
        <f t="shared" si="1668"/>
        <v>32</v>
      </c>
      <c r="I3248" s="63">
        <f t="shared" si="1668"/>
        <v>0</v>
      </c>
      <c r="J3248" s="63">
        <f t="shared" si="1668"/>
        <v>0</v>
      </c>
      <c r="K3248" s="35">
        <f t="shared" si="1668"/>
        <v>0</v>
      </c>
      <c r="L3248" s="35">
        <f t="shared" si="1668"/>
        <v>0</v>
      </c>
      <c r="M3248" s="35">
        <f t="shared" si="1668"/>
        <v>32</v>
      </c>
      <c r="N3248" s="78">
        <f t="shared" si="1652"/>
        <v>100</v>
      </c>
    </row>
    <row r="3249" spans="1:14" ht="31.5" x14ac:dyDescent="0.25">
      <c r="A3249" s="33" t="s">
        <v>183</v>
      </c>
      <c r="B3249" s="33" t="s">
        <v>1408</v>
      </c>
      <c r="C3249" s="33" t="s">
        <v>1349</v>
      </c>
      <c r="D3249" s="33" t="s">
        <v>1111</v>
      </c>
      <c r="E3249" s="34" t="s">
        <v>542</v>
      </c>
      <c r="F3249" s="35">
        <f t="shared" si="1668"/>
        <v>32</v>
      </c>
      <c r="G3249" s="35">
        <f t="shared" si="1668"/>
        <v>32</v>
      </c>
      <c r="H3249" s="35">
        <f t="shared" si="1668"/>
        <v>32</v>
      </c>
      <c r="I3249" s="63">
        <f t="shared" si="1668"/>
        <v>0</v>
      </c>
      <c r="J3249" s="63">
        <f t="shared" si="1668"/>
        <v>0</v>
      </c>
      <c r="K3249" s="35">
        <f t="shared" si="1668"/>
        <v>0</v>
      </c>
      <c r="L3249" s="35">
        <f t="shared" si="1668"/>
        <v>0</v>
      </c>
      <c r="M3249" s="35">
        <f t="shared" si="1668"/>
        <v>32</v>
      </c>
      <c r="N3249" s="78">
        <f t="shared" si="1652"/>
        <v>100</v>
      </c>
    </row>
    <row r="3250" spans="1:14" ht="31.5" x14ac:dyDescent="0.25">
      <c r="A3250" s="33" t="s">
        <v>183</v>
      </c>
      <c r="B3250" s="33" t="s">
        <v>1408</v>
      </c>
      <c r="C3250" s="33" t="s">
        <v>1349</v>
      </c>
      <c r="D3250" s="33" t="s">
        <v>1112</v>
      </c>
      <c r="E3250" s="34" t="s">
        <v>543</v>
      </c>
      <c r="F3250" s="35">
        <v>32</v>
      </c>
      <c r="G3250" s="35">
        <v>32</v>
      </c>
      <c r="H3250" s="35">
        <v>32</v>
      </c>
      <c r="I3250" s="63">
        <v>0</v>
      </c>
      <c r="J3250" s="63">
        <v>0</v>
      </c>
      <c r="K3250" s="35">
        <v>0</v>
      </c>
      <c r="L3250" s="35">
        <v>0</v>
      </c>
      <c r="M3250" s="35">
        <v>32</v>
      </c>
      <c r="N3250" s="78">
        <f t="shared" si="1652"/>
        <v>100</v>
      </c>
    </row>
    <row r="3251" spans="1:14" ht="31.5" x14ac:dyDescent="0.25">
      <c r="A3251" s="33" t="s">
        <v>183</v>
      </c>
      <c r="B3251" s="33" t="s">
        <v>1408</v>
      </c>
      <c r="C3251" s="33" t="s">
        <v>1125</v>
      </c>
      <c r="D3251" s="33"/>
      <c r="E3251" s="34" t="s">
        <v>1207</v>
      </c>
      <c r="F3251" s="35">
        <f t="shared" ref="F3251:M3251" si="1669">F3252</f>
        <v>39314.1</v>
      </c>
      <c r="G3251" s="35">
        <f t="shared" si="1669"/>
        <v>40125.200000000004</v>
      </c>
      <c r="H3251" s="35">
        <f t="shared" si="1669"/>
        <v>28805.928479999999</v>
      </c>
      <c r="I3251" s="63">
        <f t="shared" si="1669"/>
        <v>0</v>
      </c>
      <c r="J3251" s="63">
        <f t="shared" si="1669"/>
        <v>0</v>
      </c>
      <c r="K3251" s="35">
        <f t="shared" si="1669"/>
        <v>0</v>
      </c>
      <c r="L3251" s="35">
        <f t="shared" si="1669"/>
        <v>0</v>
      </c>
      <c r="M3251" s="35">
        <f t="shared" si="1669"/>
        <v>40124.893840000004</v>
      </c>
      <c r="N3251" s="78">
        <f t="shared" si="1652"/>
        <v>99.999236988226841</v>
      </c>
    </row>
    <row r="3252" spans="1:14" ht="31.5" x14ac:dyDescent="0.25">
      <c r="A3252" s="33" t="s">
        <v>183</v>
      </c>
      <c r="B3252" s="33" t="s">
        <v>1408</v>
      </c>
      <c r="C3252" s="33" t="s">
        <v>115</v>
      </c>
      <c r="D3252" s="33"/>
      <c r="E3252" s="34" t="s">
        <v>1209</v>
      </c>
      <c r="F3252" s="35">
        <f>F3253+F3256</f>
        <v>39314.1</v>
      </c>
      <c r="G3252" s="35">
        <f>G3253+G3256</f>
        <v>40125.200000000004</v>
      </c>
      <c r="H3252" s="35">
        <f t="shared" ref="H3252:M3252" si="1670">H3253+H3256</f>
        <v>28805.928479999999</v>
      </c>
      <c r="I3252" s="63">
        <f t="shared" si="1670"/>
        <v>0</v>
      </c>
      <c r="J3252" s="63">
        <f t="shared" si="1670"/>
        <v>0</v>
      </c>
      <c r="K3252" s="35">
        <f t="shared" si="1670"/>
        <v>0</v>
      </c>
      <c r="L3252" s="35">
        <f t="shared" si="1670"/>
        <v>0</v>
      </c>
      <c r="M3252" s="35">
        <f t="shared" si="1670"/>
        <v>40124.893840000004</v>
      </c>
      <c r="N3252" s="78">
        <f t="shared" si="1652"/>
        <v>99.999236988226841</v>
      </c>
    </row>
    <row r="3253" spans="1:14" ht="31.5" x14ac:dyDescent="0.25">
      <c r="A3253" s="33" t="s">
        <v>183</v>
      </c>
      <c r="B3253" s="33" t="s">
        <v>1408</v>
      </c>
      <c r="C3253" s="33" t="s">
        <v>112</v>
      </c>
      <c r="D3253" s="33"/>
      <c r="E3253" s="34" t="s">
        <v>1200</v>
      </c>
      <c r="F3253" s="35">
        <f t="shared" ref="F3253:M3254" si="1671">F3254</f>
        <v>35974.299999999996</v>
      </c>
      <c r="G3253" s="35">
        <f t="shared" si="1671"/>
        <v>36744.400000000001</v>
      </c>
      <c r="H3253" s="35">
        <f t="shared" si="1671"/>
        <v>26164.16388</v>
      </c>
      <c r="I3253" s="63">
        <f t="shared" si="1671"/>
        <v>0</v>
      </c>
      <c r="J3253" s="63">
        <f t="shared" si="1671"/>
        <v>0</v>
      </c>
      <c r="K3253" s="35">
        <f t="shared" si="1671"/>
        <v>0</v>
      </c>
      <c r="L3253" s="35">
        <f t="shared" si="1671"/>
        <v>0</v>
      </c>
      <c r="M3253" s="35">
        <f t="shared" si="1671"/>
        <v>36744.093840000001</v>
      </c>
      <c r="N3253" s="78">
        <f t="shared" si="1652"/>
        <v>99.999166784598472</v>
      </c>
    </row>
    <row r="3254" spans="1:14" ht="78.75" x14ac:dyDescent="0.25">
      <c r="A3254" s="33" t="s">
        <v>183</v>
      </c>
      <c r="B3254" s="33" t="s">
        <v>1408</v>
      </c>
      <c r="C3254" s="33" t="s">
        <v>112</v>
      </c>
      <c r="D3254" s="33" t="s">
        <v>1118</v>
      </c>
      <c r="E3254" s="34" t="s">
        <v>539</v>
      </c>
      <c r="F3254" s="35">
        <f t="shared" si="1671"/>
        <v>35974.299999999996</v>
      </c>
      <c r="G3254" s="35">
        <f t="shared" si="1671"/>
        <v>36744.400000000001</v>
      </c>
      <c r="H3254" s="35">
        <f t="shared" si="1671"/>
        <v>26164.16388</v>
      </c>
      <c r="I3254" s="63">
        <f t="shared" si="1671"/>
        <v>0</v>
      </c>
      <c r="J3254" s="63">
        <f t="shared" si="1671"/>
        <v>0</v>
      </c>
      <c r="K3254" s="35">
        <f t="shared" si="1671"/>
        <v>0</v>
      </c>
      <c r="L3254" s="35">
        <f t="shared" si="1671"/>
        <v>0</v>
      </c>
      <c r="M3254" s="35">
        <f t="shared" si="1671"/>
        <v>36744.093840000001</v>
      </c>
      <c r="N3254" s="78">
        <f t="shared" si="1652"/>
        <v>99.999166784598472</v>
      </c>
    </row>
    <row r="3255" spans="1:14" ht="31.5" x14ac:dyDescent="0.25">
      <c r="A3255" s="33" t="s">
        <v>183</v>
      </c>
      <c r="B3255" s="33" t="s">
        <v>1408</v>
      </c>
      <c r="C3255" s="33" t="s">
        <v>112</v>
      </c>
      <c r="D3255" s="33" t="s">
        <v>1128</v>
      </c>
      <c r="E3255" s="34" t="s">
        <v>541</v>
      </c>
      <c r="F3255" s="35">
        <f>34938.1+1036.2</f>
        <v>35974.299999999996</v>
      </c>
      <c r="G3255" s="35">
        <v>36744.400000000001</v>
      </c>
      <c r="H3255" s="35">
        <v>26164.16388</v>
      </c>
      <c r="I3255" s="63">
        <v>0</v>
      </c>
      <c r="J3255" s="63">
        <v>0</v>
      </c>
      <c r="K3255" s="35">
        <v>0</v>
      </c>
      <c r="L3255" s="35">
        <v>0</v>
      </c>
      <c r="M3255" s="35">
        <v>36744.093840000001</v>
      </c>
      <c r="N3255" s="78">
        <f t="shared" si="1652"/>
        <v>99.999166784598472</v>
      </c>
    </row>
    <row r="3256" spans="1:14" ht="31.5" x14ac:dyDescent="0.25">
      <c r="A3256" s="33" t="s">
        <v>183</v>
      </c>
      <c r="B3256" s="33" t="s">
        <v>1408</v>
      </c>
      <c r="C3256" s="33" t="s">
        <v>113</v>
      </c>
      <c r="D3256" s="33"/>
      <c r="E3256" s="34" t="s">
        <v>1201</v>
      </c>
      <c r="F3256" s="35">
        <f>F3257+F3259+F3261</f>
        <v>3339.8</v>
      </c>
      <c r="G3256" s="35">
        <f>G3257+G3259+G3261</f>
        <v>3380.7999999999997</v>
      </c>
      <c r="H3256" s="35">
        <f t="shared" ref="H3256:M3256" si="1672">H3257+H3259+H3261</f>
        <v>2641.7646</v>
      </c>
      <c r="I3256" s="63">
        <f t="shared" si="1672"/>
        <v>0</v>
      </c>
      <c r="J3256" s="63">
        <f t="shared" si="1672"/>
        <v>0</v>
      </c>
      <c r="K3256" s="35">
        <f t="shared" si="1672"/>
        <v>0</v>
      </c>
      <c r="L3256" s="35">
        <f t="shared" si="1672"/>
        <v>0</v>
      </c>
      <c r="M3256" s="35">
        <f t="shared" si="1672"/>
        <v>3380.7999999999997</v>
      </c>
      <c r="N3256" s="78">
        <f t="shared" si="1652"/>
        <v>100</v>
      </c>
    </row>
    <row r="3257" spans="1:14" ht="78.75" x14ac:dyDescent="0.25">
      <c r="A3257" s="33" t="s">
        <v>183</v>
      </c>
      <c r="B3257" s="33" t="s">
        <v>1408</v>
      </c>
      <c r="C3257" s="33" t="s">
        <v>113</v>
      </c>
      <c r="D3257" s="33" t="s">
        <v>1118</v>
      </c>
      <c r="E3257" s="34" t="s">
        <v>539</v>
      </c>
      <c r="F3257" s="35">
        <f t="shared" ref="F3257:M3257" si="1673">F3258</f>
        <v>5.3</v>
      </c>
      <c r="G3257" s="35">
        <f t="shared" si="1673"/>
        <v>1.1278699999999999</v>
      </c>
      <c r="H3257" s="35">
        <f t="shared" si="1673"/>
        <v>1.0925</v>
      </c>
      <c r="I3257" s="63">
        <f t="shared" si="1673"/>
        <v>0</v>
      </c>
      <c r="J3257" s="63">
        <f t="shared" si="1673"/>
        <v>0</v>
      </c>
      <c r="K3257" s="35">
        <f t="shared" si="1673"/>
        <v>0</v>
      </c>
      <c r="L3257" s="35">
        <f t="shared" si="1673"/>
        <v>0</v>
      </c>
      <c r="M3257" s="35">
        <f t="shared" si="1673"/>
        <v>1.1278699999999999</v>
      </c>
      <c r="N3257" s="78">
        <f t="shared" si="1652"/>
        <v>100</v>
      </c>
    </row>
    <row r="3258" spans="1:14" ht="31.5" x14ac:dyDescent="0.25">
      <c r="A3258" s="33" t="s">
        <v>183</v>
      </c>
      <c r="B3258" s="33" t="s">
        <v>1408</v>
      </c>
      <c r="C3258" s="33" t="s">
        <v>113</v>
      </c>
      <c r="D3258" s="33" t="s">
        <v>1128</v>
      </c>
      <c r="E3258" s="34" t="s">
        <v>541</v>
      </c>
      <c r="F3258" s="35">
        <v>5.3</v>
      </c>
      <c r="G3258" s="35">
        <v>1.1278699999999999</v>
      </c>
      <c r="H3258" s="35">
        <v>1.0925</v>
      </c>
      <c r="I3258" s="63">
        <v>0</v>
      </c>
      <c r="J3258" s="63">
        <v>0</v>
      </c>
      <c r="K3258" s="35">
        <v>0</v>
      </c>
      <c r="L3258" s="35">
        <v>0</v>
      </c>
      <c r="M3258" s="35">
        <v>1.1278699999999999</v>
      </c>
      <c r="N3258" s="78">
        <f t="shared" si="1652"/>
        <v>100</v>
      </c>
    </row>
    <row r="3259" spans="1:14" ht="31.5" x14ac:dyDescent="0.25">
      <c r="A3259" s="33" t="s">
        <v>183</v>
      </c>
      <c r="B3259" s="33" t="s">
        <v>1408</v>
      </c>
      <c r="C3259" s="33" t="s">
        <v>113</v>
      </c>
      <c r="D3259" s="33" t="s">
        <v>1111</v>
      </c>
      <c r="E3259" s="34" t="s">
        <v>542</v>
      </c>
      <c r="F3259" s="35">
        <f t="shared" ref="F3259:M3259" si="1674">F3260</f>
        <v>3322.4</v>
      </c>
      <c r="G3259" s="35">
        <f t="shared" si="1674"/>
        <v>3279.6721299999999</v>
      </c>
      <c r="H3259" s="35">
        <f t="shared" si="1674"/>
        <v>2540.6720999999998</v>
      </c>
      <c r="I3259" s="63">
        <f t="shared" si="1674"/>
        <v>0</v>
      </c>
      <c r="J3259" s="63">
        <f t="shared" si="1674"/>
        <v>0</v>
      </c>
      <c r="K3259" s="35">
        <f t="shared" si="1674"/>
        <v>0</v>
      </c>
      <c r="L3259" s="35">
        <f t="shared" si="1674"/>
        <v>0</v>
      </c>
      <c r="M3259" s="35">
        <f t="shared" si="1674"/>
        <v>3279.6721299999999</v>
      </c>
      <c r="N3259" s="78">
        <f t="shared" si="1652"/>
        <v>100</v>
      </c>
    </row>
    <row r="3260" spans="1:14" ht="31.5" x14ac:dyDescent="0.25">
      <c r="A3260" s="33" t="s">
        <v>183</v>
      </c>
      <c r="B3260" s="33" t="s">
        <v>1408</v>
      </c>
      <c r="C3260" s="33" t="s">
        <v>113</v>
      </c>
      <c r="D3260" s="33" t="s">
        <v>1112</v>
      </c>
      <c r="E3260" s="34" t="s">
        <v>543</v>
      </c>
      <c r="F3260" s="35">
        <v>3322.4</v>
      </c>
      <c r="G3260" s="35">
        <v>3279.6721299999999</v>
      </c>
      <c r="H3260" s="35">
        <v>2540.6720999999998</v>
      </c>
      <c r="I3260" s="63">
        <v>0</v>
      </c>
      <c r="J3260" s="63">
        <v>0</v>
      </c>
      <c r="K3260" s="35">
        <v>0</v>
      </c>
      <c r="L3260" s="35">
        <v>0</v>
      </c>
      <c r="M3260" s="35">
        <v>3279.6721299999999</v>
      </c>
      <c r="N3260" s="78">
        <f t="shared" si="1652"/>
        <v>100</v>
      </c>
    </row>
    <row r="3261" spans="1:14" x14ac:dyDescent="0.25">
      <c r="A3261" s="33" t="s">
        <v>183</v>
      </c>
      <c r="B3261" s="33" t="s">
        <v>1408</v>
      </c>
      <c r="C3261" s="33" t="s">
        <v>113</v>
      </c>
      <c r="D3261" s="33" t="s">
        <v>1113</v>
      </c>
      <c r="E3261" s="34" t="s">
        <v>558</v>
      </c>
      <c r="F3261" s="35">
        <f t="shared" ref="F3261:M3261" si="1675">F3262</f>
        <v>12.1</v>
      </c>
      <c r="G3261" s="35">
        <f t="shared" si="1675"/>
        <v>100</v>
      </c>
      <c r="H3261" s="35">
        <f t="shared" si="1675"/>
        <v>100</v>
      </c>
      <c r="I3261" s="63">
        <f t="shared" si="1675"/>
        <v>0</v>
      </c>
      <c r="J3261" s="63">
        <f t="shared" si="1675"/>
        <v>0</v>
      </c>
      <c r="K3261" s="35">
        <f t="shared" si="1675"/>
        <v>0</v>
      </c>
      <c r="L3261" s="35">
        <f t="shared" si="1675"/>
        <v>0</v>
      </c>
      <c r="M3261" s="35">
        <f t="shared" si="1675"/>
        <v>100</v>
      </c>
      <c r="N3261" s="78">
        <f t="shared" si="1652"/>
        <v>100</v>
      </c>
    </row>
    <row r="3262" spans="1:14" x14ac:dyDescent="0.25">
      <c r="A3262" s="33" t="s">
        <v>183</v>
      </c>
      <c r="B3262" s="33" t="s">
        <v>1408</v>
      </c>
      <c r="C3262" s="33" t="s">
        <v>113</v>
      </c>
      <c r="D3262" s="33" t="s">
        <v>1120</v>
      </c>
      <c r="E3262" s="34" t="s">
        <v>561</v>
      </c>
      <c r="F3262" s="35">
        <v>12.1</v>
      </c>
      <c r="G3262" s="35">
        <v>100</v>
      </c>
      <c r="H3262" s="35">
        <v>100</v>
      </c>
      <c r="I3262" s="63">
        <v>0</v>
      </c>
      <c r="J3262" s="63">
        <v>0</v>
      </c>
      <c r="K3262" s="35">
        <v>0</v>
      </c>
      <c r="L3262" s="35">
        <v>0</v>
      </c>
      <c r="M3262" s="35">
        <v>100</v>
      </c>
      <c r="N3262" s="78">
        <f t="shared" si="1652"/>
        <v>100</v>
      </c>
    </row>
    <row r="3263" spans="1:14" s="32" customFormat="1" x14ac:dyDescent="0.25">
      <c r="A3263" s="29" t="s">
        <v>183</v>
      </c>
      <c r="B3263" s="29" t="s">
        <v>1384</v>
      </c>
      <c r="C3263" s="29"/>
      <c r="D3263" s="29"/>
      <c r="E3263" s="30" t="s">
        <v>514</v>
      </c>
      <c r="F3263" s="31">
        <f t="shared" ref="F3263" si="1676">F3264</f>
        <v>14580.773999999998</v>
      </c>
      <c r="G3263" s="31">
        <f>G3264+G3301</f>
        <v>15091.773999999999</v>
      </c>
      <c r="H3263" s="31">
        <f t="shared" ref="H3263:M3263" si="1677">H3264+H3301</f>
        <v>6470.2304899999999</v>
      </c>
      <c r="I3263" s="31">
        <f t="shared" si="1677"/>
        <v>434</v>
      </c>
      <c r="J3263" s="31">
        <f t="shared" si="1677"/>
        <v>0</v>
      </c>
      <c r="K3263" s="31">
        <f t="shared" si="1677"/>
        <v>0</v>
      </c>
      <c r="L3263" s="31">
        <f t="shared" si="1677"/>
        <v>0</v>
      </c>
      <c r="M3263" s="31">
        <f t="shared" si="1677"/>
        <v>13104.074349999999</v>
      </c>
      <c r="N3263" s="79">
        <f t="shared" si="1652"/>
        <v>86.829251153641707</v>
      </c>
    </row>
    <row r="3264" spans="1:14" x14ac:dyDescent="0.25">
      <c r="A3264" s="33" t="s">
        <v>183</v>
      </c>
      <c r="B3264" s="33" t="s">
        <v>1384</v>
      </c>
      <c r="C3264" s="33" t="s">
        <v>56</v>
      </c>
      <c r="D3264" s="33"/>
      <c r="E3264" s="34" t="s">
        <v>564</v>
      </c>
      <c r="F3264" s="35">
        <f>F3265+F3293</f>
        <v>14580.773999999998</v>
      </c>
      <c r="G3264" s="35">
        <f>G3265+G3293</f>
        <v>14580.773999999999</v>
      </c>
      <c r="H3264" s="35">
        <f t="shared" ref="H3264:M3264" si="1678">H3265+H3293</f>
        <v>6470.2304899999999</v>
      </c>
      <c r="I3264" s="35">
        <f t="shared" si="1678"/>
        <v>0</v>
      </c>
      <c r="J3264" s="35">
        <f t="shared" si="1678"/>
        <v>0</v>
      </c>
      <c r="K3264" s="35">
        <f t="shared" si="1678"/>
        <v>0</v>
      </c>
      <c r="L3264" s="35">
        <f t="shared" si="1678"/>
        <v>0</v>
      </c>
      <c r="M3264" s="35">
        <f t="shared" si="1678"/>
        <v>12593.074349999999</v>
      </c>
      <c r="N3264" s="78">
        <f t="shared" si="1652"/>
        <v>86.367667107384008</v>
      </c>
    </row>
    <row r="3265" spans="1:15" ht="31.5" x14ac:dyDescent="0.25">
      <c r="A3265" s="33" t="s">
        <v>183</v>
      </c>
      <c r="B3265" s="33" t="s">
        <v>1384</v>
      </c>
      <c r="C3265" s="33" t="s">
        <v>122</v>
      </c>
      <c r="D3265" s="33"/>
      <c r="E3265" s="34" t="s">
        <v>565</v>
      </c>
      <c r="F3265" s="35">
        <f>F3266+F3279+F3286</f>
        <v>14460.773999999998</v>
      </c>
      <c r="G3265" s="35">
        <f>G3266+G3279+G3286</f>
        <v>14460.773999999999</v>
      </c>
      <c r="H3265" s="35">
        <f t="shared" ref="H3265:M3265" si="1679">H3266+H3279+H3286</f>
        <v>6400.2304899999999</v>
      </c>
      <c r="I3265" s="35">
        <f t="shared" si="1679"/>
        <v>0</v>
      </c>
      <c r="J3265" s="35">
        <f t="shared" si="1679"/>
        <v>0</v>
      </c>
      <c r="K3265" s="35">
        <f t="shared" si="1679"/>
        <v>0</v>
      </c>
      <c r="L3265" s="35">
        <f t="shared" si="1679"/>
        <v>0</v>
      </c>
      <c r="M3265" s="35">
        <f t="shared" si="1679"/>
        <v>12473.074349999999</v>
      </c>
      <c r="N3265" s="78">
        <f t="shared" si="1652"/>
        <v>86.254541769340975</v>
      </c>
    </row>
    <row r="3266" spans="1:15" ht="63" x14ac:dyDescent="0.25">
      <c r="A3266" s="33" t="s">
        <v>183</v>
      </c>
      <c r="B3266" s="33" t="s">
        <v>1384</v>
      </c>
      <c r="C3266" s="33" t="s">
        <v>123</v>
      </c>
      <c r="D3266" s="33"/>
      <c r="E3266" s="34" t="s">
        <v>1249</v>
      </c>
      <c r="F3266" s="35">
        <f>F3267+F3270+F3273+F3276</f>
        <v>729.9</v>
      </c>
      <c r="G3266" s="35">
        <f>G3267+G3270+G3273+G3276</f>
        <v>729.9</v>
      </c>
      <c r="H3266" s="35">
        <f t="shared" ref="H3266:M3266" si="1680">H3267+H3270+H3273+H3276</f>
        <v>493.14618999999999</v>
      </c>
      <c r="I3266" s="35">
        <f t="shared" si="1680"/>
        <v>0</v>
      </c>
      <c r="J3266" s="35">
        <f t="shared" si="1680"/>
        <v>0</v>
      </c>
      <c r="K3266" s="35">
        <f t="shared" si="1680"/>
        <v>0</v>
      </c>
      <c r="L3266" s="35">
        <f t="shared" si="1680"/>
        <v>0</v>
      </c>
      <c r="M3266" s="35">
        <f t="shared" si="1680"/>
        <v>729.8301899999999</v>
      </c>
      <c r="N3266" s="78">
        <f t="shared" si="1652"/>
        <v>99.990435676120001</v>
      </c>
    </row>
    <row r="3267" spans="1:15" ht="63" x14ac:dyDescent="0.25">
      <c r="A3267" s="33" t="s">
        <v>183</v>
      </c>
      <c r="B3267" s="33" t="s">
        <v>1384</v>
      </c>
      <c r="C3267" s="33" t="s">
        <v>116</v>
      </c>
      <c r="D3267" s="33"/>
      <c r="E3267" s="34" t="s">
        <v>1250</v>
      </c>
      <c r="F3267" s="35">
        <f t="shared" ref="F3267:M3268" si="1681">F3268</f>
        <v>221.5</v>
      </c>
      <c r="G3267" s="35">
        <f t="shared" si="1681"/>
        <v>221.5</v>
      </c>
      <c r="H3267" s="35">
        <f t="shared" si="1681"/>
        <v>111.90619</v>
      </c>
      <c r="I3267" s="35">
        <f t="shared" si="1681"/>
        <v>0</v>
      </c>
      <c r="J3267" s="35">
        <f t="shared" si="1681"/>
        <v>0</v>
      </c>
      <c r="K3267" s="35">
        <f t="shared" si="1681"/>
        <v>0</v>
      </c>
      <c r="L3267" s="35">
        <f t="shared" si="1681"/>
        <v>0</v>
      </c>
      <c r="M3267" s="35">
        <f t="shared" si="1681"/>
        <v>221.49019000000001</v>
      </c>
      <c r="N3267" s="78">
        <f t="shared" si="1652"/>
        <v>99.995571106094815</v>
      </c>
    </row>
    <row r="3268" spans="1:15" ht="31.5" x14ac:dyDescent="0.25">
      <c r="A3268" s="33" t="s">
        <v>183</v>
      </c>
      <c r="B3268" s="33" t="s">
        <v>1384</v>
      </c>
      <c r="C3268" s="33" t="s">
        <v>116</v>
      </c>
      <c r="D3268" s="33" t="s">
        <v>1111</v>
      </c>
      <c r="E3268" s="34" t="s">
        <v>542</v>
      </c>
      <c r="F3268" s="35">
        <f t="shared" si="1681"/>
        <v>221.5</v>
      </c>
      <c r="G3268" s="35">
        <f t="shared" si="1681"/>
        <v>221.5</v>
      </c>
      <c r="H3268" s="35">
        <f t="shared" si="1681"/>
        <v>111.90619</v>
      </c>
      <c r="I3268" s="63">
        <f t="shared" si="1681"/>
        <v>0</v>
      </c>
      <c r="J3268" s="63">
        <f t="shared" si="1681"/>
        <v>0</v>
      </c>
      <c r="K3268" s="35">
        <f t="shared" si="1681"/>
        <v>0</v>
      </c>
      <c r="L3268" s="35">
        <f t="shared" si="1681"/>
        <v>0</v>
      </c>
      <c r="M3268" s="35">
        <f t="shared" si="1681"/>
        <v>221.49019000000001</v>
      </c>
      <c r="N3268" s="78">
        <f t="shared" si="1652"/>
        <v>99.995571106094815</v>
      </c>
    </row>
    <row r="3269" spans="1:15" ht="31.5" x14ac:dyDescent="0.25">
      <c r="A3269" s="33" t="s">
        <v>183</v>
      </c>
      <c r="B3269" s="33" t="s">
        <v>1384</v>
      </c>
      <c r="C3269" s="33" t="s">
        <v>116</v>
      </c>
      <c r="D3269" s="33" t="s">
        <v>1112</v>
      </c>
      <c r="E3269" s="34" t="s">
        <v>543</v>
      </c>
      <c r="F3269" s="35">
        <v>221.5</v>
      </c>
      <c r="G3269" s="35">
        <v>221.5</v>
      </c>
      <c r="H3269" s="35">
        <v>111.90619</v>
      </c>
      <c r="I3269" s="63">
        <v>0</v>
      </c>
      <c r="J3269" s="63">
        <v>0</v>
      </c>
      <c r="K3269" s="35">
        <v>0</v>
      </c>
      <c r="L3269" s="35">
        <v>0</v>
      </c>
      <c r="M3269" s="35">
        <v>221.49019000000001</v>
      </c>
      <c r="N3269" s="78">
        <f t="shared" si="1652"/>
        <v>99.995571106094815</v>
      </c>
    </row>
    <row r="3270" spans="1:15" ht="47.25" x14ac:dyDescent="0.25">
      <c r="A3270" s="33" t="s">
        <v>183</v>
      </c>
      <c r="B3270" s="33" t="s">
        <v>1384</v>
      </c>
      <c r="C3270" s="33" t="s">
        <v>117</v>
      </c>
      <c r="D3270" s="33"/>
      <c r="E3270" s="34" t="s">
        <v>567</v>
      </c>
      <c r="F3270" s="35">
        <f t="shared" ref="F3270:M3271" si="1682">F3271</f>
        <v>380.4</v>
      </c>
      <c r="G3270" s="35">
        <f t="shared" si="1682"/>
        <v>380.4</v>
      </c>
      <c r="H3270" s="35">
        <f t="shared" si="1682"/>
        <v>285.3</v>
      </c>
      <c r="I3270" s="35">
        <f t="shared" si="1682"/>
        <v>0</v>
      </c>
      <c r="J3270" s="35">
        <f t="shared" si="1682"/>
        <v>0</v>
      </c>
      <c r="K3270" s="35">
        <f t="shared" si="1682"/>
        <v>0</v>
      </c>
      <c r="L3270" s="35">
        <f t="shared" si="1682"/>
        <v>0</v>
      </c>
      <c r="M3270" s="35">
        <f t="shared" si="1682"/>
        <v>380.4</v>
      </c>
      <c r="N3270" s="78">
        <f t="shared" si="1652"/>
        <v>100</v>
      </c>
    </row>
    <row r="3271" spans="1:15" ht="31.5" x14ac:dyDescent="0.25">
      <c r="A3271" s="33" t="s">
        <v>183</v>
      </c>
      <c r="B3271" s="33" t="s">
        <v>1384</v>
      </c>
      <c r="C3271" s="33" t="s">
        <v>117</v>
      </c>
      <c r="D3271" s="33" t="s">
        <v>18</v>
      </c>
      <c r="E3271" s="34" t="s">
        <v>552</v>
      </c>
      <c r="F3271" s="35">
        <f t="shared" si="1682"/>
        <v>380.4</v>
      </c>
      <c r="G3271" s="35">
        <f t="shared" si="1682"/>
        <v>380.4</v>
      </c>
      <c r="H3271" s="35">
        <f t="shared" si="1682"/>
        <v>285.3</v>
      </c>
      <c r="I3271" s="35">
        <f t="shared" si="1682"/>
        <v>0</v>
      </c>
      <c r="J3271" s="35">
        <f t="shared" si="1682"/>
        <v>0</v>
      </c>
      <c r="K3271" s="35">
        <f t="shared" si="1682"/>
        <v>0</v>
      </c>
      <c r="L3271" s="35">
        <f t="shared" si="1682"/>
        <v>0</v>
      </c>
      <c r="M3271" s="35">
        <f t="shared" si="1682"/>
        <v>380.4</v>
      </c>
      <c r="N3271" s="78">
        <f t="shared" si="1652"/>
        <v>100</v>
      </c>
    </row>
    <row r="3272" spans="1:15" ht="47.25" x14ac:dyDescent="0.25">
      <c r="A3272" s="33" t="s">
        <v>183</v>
      </c>
      <c r="B3272" s="33" t="s">
        <v>1384</v>
      </c>
      <c r="C3272" s="33" t="s">
        <v>117</v>
      </c>
      <c r="D3272" s="33" t="s">
        <v>14</v>
      </c>
      <c r="E3272" s="34" t="s">
        <v>555</v>
      </c>
      <c r="F3272" s="35">
        <v>380.4</v>
      </c>
      <c r="G3272" s="35">
        <v>380.4</v>
      </c>
      <c r="H3272" s="35">
        <v>285.3</v>
      </c>
      <c r="I3272" s="63">
        <v>0</v>
      </c>
      <c r="J3272" s="63">
        <v>0</v>
      </c>
      <c r="K3272" s="35">
        <v>0</v>
      </c>
      <c r="L3272" s="35">
        <v>0</v>
      </c>
      <c r="M3272" s="35">
        <v>380.4</v>
      </c>
      <c r="N3272" s="78">
        <f t="shared" si="1652"/>
        <v>100</v>
      </c>
    </row>
    <row r="3273" spans="1:15" ht="63" x14ac:dyDescent="0.25">
      <c r="A3273" s="33" t="s">
        <v>183</v>
      </c>
      <c r="B3273" s="33" t="s">
        <v>1384</v>
      </c>
      <c r="C3273" s="33" t="s">
        <v>118</v>
      </c>
      <c r="D3273" s="33"/>
      <c r="E3273" s="34" t="s">
        <v>568</v>
      </c>
      <c r="F3273" s="35">
        <f t="shared" ref="F3273:M3274" si="1683">F3274</f>
        <v>128</v>
      </c>
      <c r="G3273" s="35">
        <f t="shared" si="1683"/>
        <v>128</v>
      </c>
      <c r="H3273" s="35">
        <f t="shared" si="1683"/>
        <v>95.94</v>
      </c>
      <c r="I3273" s="35">
        <f t="shared" si="1683"/>
        <v>0</v>
      </c>
      <c r="J3273" s="35">
        <f t="shared" si="1683"/>
        <v>0</v>
      </c>
      <c r="K3273" s="35">
        <f t="shared" si="1683"/>
        <v>0</v>
      </c>
      <c r="L3273" s="35">
        <f t="shared" si="1683"/>
        <v>0</v>
      </c>
      <c r="M3273" s="35">
        <f t="shared" si="1683"/>
        <v>127.94</v>
      </c>
      <c r="N3273" s="78">
        <f t="shared" si="1652"/>
        <v>99.953125</v>
      </c>
    </row>
    <row r="3274" spans="1:15" ht="31.5" x14ac:dyDescent="0.25">
      <c r="A3274" s="33" t="s">
        <v>183</v>
      </c>
      <c r="B3274" s="33" t="s">
        <v>1384</v>
      </c>
      <c r="C3274" s="33" t="s">
        <v>118</v>
      </c>
      <c r="D3274" s="33" t="s">
        <v>18</v>
      </c>
      <c r="E3274" s="34" t="s">
        <v>552</v>
      </c>
      <c r="F3274" s="35">
        <f t="shared" si="1683"/>
        <v>128</v>
      </c>
      <c r="G3274" s="35">
        <f t="shared" si="1683"/>
        <v>128</v>
      </c>
      <c r="H3274" s="35">
        <f t="shared" si="1683"/>
        <v>95.94</v>
      </c>
      <c r="I3274" s="35">
        <f t="shared" si="1683"/>
        <v>0</v>
      </c>
      <c r="J3274" s="35">
        <f t="shared" si="1683"/>
        <v>0</v>
      </c>
      <c r="K3274" s="35">
        <f t="shared" si="1683"/>
        <v>0</v>
      </c>
      <c r="L3274" s="35">
        <f t="shared" si="1683"/>
        <v>0</v>
      </c>
      <c r="M3274" s="35">
        <f t="shared" si="1683"/>
        <v>127.94</v>
      </c>
      <c r="N3274" s="78">
        <f t="shared" ref="N3274:N3337" si="1684">M3274/G3274*100</f>
        <v>99.953125</v>
      </c>
    </row>
    <row r="3275" spans="1:15" ht="47.25" x14ac:dyDescent="0.25">
      <c r="A3275" s="33" t="s">
        <v>183</v>
      </c>
      <c r="B3275" s="33" t="s">
        <v>1384</v>
      </c>
      <c r="C3275" s="33" t="s">
        <v>118</v>
      </c>
      <c r="D3275" s="33" t="s">
        <v>14</v>
      </c>
      <c r="E3275" s="34" t="s">
        <v>555</v>
      </c>
      <c r="F3275" s="35">
        <v>128</v>
      </c>
      <c r="G3275" s="35">
        <v>128</v>
      </c>
      <c r="H3275" s="35">
        <v>95.94</v>
      </c>
      <c r="I3275" s="63">
        <v>0</v>
      </c>
      <c r="J3275" s="63">
        <v>0</v>
      </c>
      <c r="K3275" s="35">
        <v>0</v>
      </c>
      <c r="L3275" s="35">
        <v>0</v>
      </c>
      <c r="M3275" s="35">
        <v>127.94</v>
      </c>
      <c r="N3275" s="78">
        <f t="shared" si="1684"/>
        <v>99.953125</v>
      </c>
    </row>
    <row r="3276" spans="1:15" ht="47.25" hidden="1" x14ac:dyDescent="0.25">
      <c r="A3276" s="33" t="s">
        <v>183</v>
      </c>
      <c r="B3276" s="33" t="s">
        <v>1384</v>
      </c>
      <c r="C3276" s="33" t="s">
        <v>1338</v>
      </c>
      <c r="D3276" s="33"/>
      <c r="E3276" s="34" t="s">
        <v>1340</v>
      </c>
      <c r="F3276" s="35">
        <f t="shared" ref="F3276:M3277" si="1685">F3277</f>
        <v>0</v>
      </c>
      <c r="G3276" s="35">
        <f t="shared" si="1685"/>
        <v>0</v>
      </c>
      <c r="H3276" s="35">
        <f t="shared" si="1685"/>
        <v>0</v>
      </c>
      <c r="I3276" s="63">
        <f t="shared" si="1685"/>
        <v>0</v>
      </c>
      <c r="J3276" s="63">
        <f t="shared" si="1685"/>
        <v>0</v>
      </c>
      <c r="K3276" s="35">
        <f t="shared" si="1685"/>
        <v>0</v>
      </c>
      <c r="L3276" s="35">
        <f t="shared" si="1685"/>
        <v>0</v>
      </c>
      <c r="M3276" s="35">
        <f t="shared" si="1685"/>
        <v>0</v>
      </c>
      <c r="N3276" s="78">
        <v>0</v>
      </c>
      <c r="O3276" s="22">
        <v>1</v>
      </c>
    </row>
    <row r="3277" spans="1:15" ht="31.5" hidden="1" x14ac:dyDescent="0.25">
      <c r="A3277" s="33" t="s">
        <v>183</v>
      </c>
      <c r="B3277" s="33" t="s">
        <v>1384</v>
      </c>
      <c r="C3277" s="33" t="s">
        <v>1338</v>
      </c>
      <c r="D3277" s="33" t="s">
        <v>18</v>
      </c>
      <c r="E3277" s="34" t="s">
        <v>552</v>
      </c>
      <c r="F3277" s="35">
        <f t="shared" si="1685"/>
        <v>0</v>
      </c>
      <c r="G3277" s="35">
        <f t="shared" si="1685"/>
        <v>0</v>
      </c>
      <c r="H3277" s="35">
        <f t="shared" si="1685"/>
        <v>0</v>
      </c>
      <c r="I3277" s="63">
        <f t="shared" si="1685"/>
        <v>0</v>
      </c>
      <c r="J3277" s="63">
        <f t="shared" si="1685"/>
        <v>0</v>
      </c>
      <c r="K3277" s="35">
        <f t="shared" si="1685"/>
        <v>0</v>
      </c>
      <c r="L3277" s="35">
        <f t="shared" si="1685"/>
        <v>0</v>
      </c>
      <c r="M3277" s="35">
        <f t="shared" si="1685"/>
        <v>0</v>
      </c>
      <c r="N3277" s="78">
        <v>0</v>
      </c>
      <c r="O3277" s="22">
        <v>1</v>
      </c>
    </row>
    <row r="3278" spans="1:15" ht="47.25" hidden="1" x14ac:dyDescent="0.25">
      <c r="A3278" s="33" t="s">
        <v>183</v>
      </c>
      <c r="B3278" s="33" t="s">
        <v>1384</v>
      </c>
      <c r="C3278" s="33" t="s">
        <v>1338</v>
      </c>
      <c r="D3278" s="33" t="s">
        <v>14</v>
      </c>
      <c r="E3278" s="34" t="s">
        <v>555</v>
      </c>
      <c r="F3278" s="35">
        <v>0</v>
      </c>
      <c r="G3278" s="35">
        <v>0</v>
      </c>
      <c r="H3278" s="35">
        <v>0</v>
      </c>
      <c r="I3278" s="63">
        <v>0</v>
      </c>
      <c r="J3278" s="63">
        <v>0</v>
      </c>
      <c r="K3278" s="35">
        <v>0</v>
      </c>
      <c r="L3278" s="35">
        <v>0</v>
      </c>
      <c r="M3278" s="35">
        <v>0</v>
      </c>
      <c r="N3278" s="78">
        <v>0</v>
      </c>
      <c r="O3278" s="22">
        <v>1</v>
      </c>
    </row>
    <row r="3279" spans="1:15" ht="63" x14ac:dyDescent="0.25">
      <c r="A3279" s="33" t="s">
        <v>183</v>
      </c>
      <c r="B3279" s="33" t="s">
        <v>1384</v>
      </c>
      <c r="C3279" s="33" t="s">
        <v>124</v>
      </c>
      <c r="D3279" s="33"/>
      <c r="E3279" s="34" t="s">
        <v>569</v>
      </c>
      <c r="F3279" s="35">
        <f>F3280+F3283</f>
        <v>3949.9480000000003</v>
      </c>
      <c r="G3279" s="35">
        <f>G3280+G3283</f>
        <v>3949.9479999999999</v>
      </c>
      <c r="H3279" s="35">
        <f t="shared" ref="H3279:M3279" si="1686">H3280+H3283</f>
        <v>2906.9609999999998</v>
      </c>
      <c r="I3279" s="35">
        <f t="shared" si="1686"/>
        <v>0</v>
      </c>
      <c r="J3279" s="35">
        <f t="shared" si="1686"/>
        <v>0</v>
      </c>
      <c r="K3279" s="35">
        <f t="shared" si="1686"/>
        <v>0</v>
      </c>
      <c r="L3279" s="35">
        <f t="shared" si="1686"/>
        <v>0</v>
      </c>
      <c r="M3279" s="35">
        <f t="shared" si="1686"/>
        <v>3949.9479999999999</v>
      </c>
      <c r="N3279" s="78">
        <f t="shared" si="1684"/>
        <v>100</v>
      </c>
    </row>
    <row r="3280" spans="1:15" ht="31.5" x14ac:dyDescent="0.25">
      <c r="A3280" s="33" t="s">
        <v>183</v>
      </c>
      <c r="B3280" s="33" t="s">
        <v>1384</v>
      </c>
      <c r="C3280" s="33" t="s">
        <v>119</v>
      </c>
      <c r="D3280" s="33"/>
      <c r="E3280" s="34" t="s">
        <v>571</v>
      </c>
      <c r="F3280" s="35">
        <f t="shared" ref="F3280:M3281" si="1687">F3281</f>
        <v>3727.9480000000003</v>
      </c>
      <c r="G3280" s="35">
        <f t="shared" si="1687"/>
        <v>3727.9479999999999</v>
      </c>
      <c r="H3280" s="35">
        <f t="shared" si="1687"/>
        <v>2795.9609999999998</v>
      </c>
      <c r="I3280" s="63">
        <f t="shared" si="1687"/>
        <v>0</v>
      </c>
      <c r="J3280" s="63">
        <f t="shared" si="1687"/>
        <v>0</v>
      </c>
      <c r="K3280" s="35">
        <f t="shared" si="1687"/>
        <v>0</v>
      </c>
      <c r="L3280" s="35">
        <f t="shared" si="1687"/>
        <v>0</v>
      </c>
      <c r="M3280" s="35">
        <f t="shared" si="1687"/>
        <v>3727.9479999999999</v>
      </c>
      <c r="N3280" s="78">
        <f t="shared" si="1684"/>
        <v>100</v>
      </c>
    </row>
    <row r="3281" spans="1:14" ht="31.5" x14ac:dyDescent="0.25">
      <c r="A3281" s="33" t="s">
        <v>183</v>
      </c>
      <c r="B3281" s="33" t="s">
        <v>1384</v>
      </c>
      <c r="C3281" s="33" t="s">
        <v>119</v>
      </c>
      <c r="D3281" s="33" t="s">
        <v>18</v>
      </c>
      <c r="E3281" s="34" t="s">
        <v>552</v>
      </c>
      <c r="F3281" s="35">
        <f t="shared" si="1687"/>
        <v>3727.9480000000003</v>
      </c>
      <c r="G3281" s="35">
        <f t="shared" si="1687"/>
        <v>3727.9479999999999</v>
      </c>
      <c r="H3281" s="35">
        <f t="shared" si="1687"/>
        <v>2795.9609999999998</v>
      </c>
      <c r="I3281" s="35">
        <f t="shared" si="1687"/>
        <v>0</v>
      </c>
      <c r="J3281" s="35">
        <f t="shared" si="1687"/>
        <v>0</v>
      </c>
      <c r="K3281" s="35">
        <f t="shared" si="1687"/>
        <v>0</v>
      </c>
      <c r="L3281" s="35">
        <f t="shared" si="1687"/>
        <v>0</v>
      </c>
      <c r="M3281" s="35">
        <f t="shared" si="1687"/>
        <v>3727.9479999999999</v>
      </c>
      <c r="N3281" s="78">
        <f t="shared" si="1684"/>
        <v>100</v>
      </c>
    </row>
    <row r="3282" spans="1:14" ht="47.25" x14ac:dyDescent="0.25">
      <c r="A3282" s="33" t="s">
        <v>183</v>
      </c>
      <c r="B3282" s="33" t="s">
        <v>1384</v>
      </c>
      <c r="C3282" s="33" t="s">
        <v>119</v>
      </c>
      <c r="D3282" s="33" t="s">
        <v>14</v>
      </c>
      <c r="E3282" s="34" t="s">
        <v>555</v>
      </c>
      <c r="F3282" s="35">
        <f>4028.9-300.952</f>
        <v>3727.9480000000003</v>
      </c>
      <c r="G3282" s="35">
        <v>3727.9479999999999</v>
      </c>
      <c r="H3282" s="35">
        <v>2795.9609999999998</v>
      </c>
      <c r="I3282" s="63">
        <v>0</v>
      </c>
      <c r="J3282" s="63">
        <v>0</v>
      </c>
      <c r="K3282" s="35">
        <v>0</v>
      </c>
      <c r="L3282" s="35">
        <v>0</v>
      </c>
      <c r="M3282" s="35">
        <v>3727.9479999999999</v>
      </c>
      <c r="N3282" s="78">
        <f t="shared" si="1684"/>
        <v>100</v>
      </c>
    </row>
    <row r="3283" spans="1:14" ht="31.5" x14ac:dyDescent="0.25">
      <c r="A3283" s="33" t="s">
        <v>183</v>
      </c>
      <c r="B3283" s="33" t="s">
        <v>1384</v>
      </c>
      <c r="C3283" s="33" t="s">
        <v>120</v>
      </c>
      <c r="D3283" s="33"/>
      <c r="E3283" s="34" t="s">
        <v>1378</v>
      </c>
      <c r="F3283" s="35">
        <f t="shared" ref="F3283:M3284" si="1688">F3284</f>
        <v>222</v>
      </c>
      <c r="G3283" s="35">
        <f t="shared" si="1688"/>
        <v>222</v>
      </c>
      <c r="H3283" s="35">
        <f t="shared" si="1688"/>
        <v>111</v>
      </c>
      <c r="I3283" s="35">
        <f t="shared" si="1688"/>
        <v>0</v>
      </c>
      <c r="J3283" s="35">
        <f t="shared" si="1688"/>
        <v>0</v>
      </c>
      <c r="K3283" s="35">
        <f t="shared" si="1688"/>
        <v>0</v>
      </c>
      <c r="L3283" s="35">
        <f t="shared" si="1688"/>
        <v>0</v>
      </c>
      <c r="M3283" s="35">
        <f t="shared" si="1688"/>
        <v>222</v>
      </c>
      <c r="N3283" s="78">
        <f t="shared" si="1684"/>
        <v>100</v>
      </c>
    </row>
    <row r="3284" spans="1:14" ht="31.5" x14ac:dyDescent="0.25">
      <c r="A3284" s="33" t="s">
        <v>183</v>
      </c>
      <c r="B3284" s="33" t="s">
        <v>1384</v>
      </c>
      <c r="C3284" s="33" t="s">
        <v>120</v>
      </c>
      <c r="D3284" s="33" t="s">
        <v>18</v>
      </c>
      <c r="E3284" s="34" t="s">
        <v>552</v>
      </c>
      <c r="F3284" s="35">
        <f t="shared" si="1688"/>
        <v>222</v>
      </c>
      <c r="G3284" s="35">
        <f t="shared" si="1688"/>
        <v>222</v>
      </c>
      <c r="H3284" s="35">
        <f t="shared" si="1688"/>
        <v>111</v>
      </c>
      <c r="I3284" s="35">
        <f t="shared" si="1688"/>
        <v>0</v>
      </c>
      <c r="J3284" s="35">
        <f t="shared" si="1688"/>
        <v>0</v>
      </c>
      <c r="K3284" s="35">
        <f t="shared" si="1688"/>
        <v>0</v>
      </c>
      <c r="L3284" s="35">
        <f t="shared" si="1688"/>
        <v>0</v>
      </c>
      <c r="M3284" s="35">
        <f t="shared" si="1688"/>
        <v>222</v>
      </c>
      <c r="N3284" s="78">
        <f t="shared" si="1684"/>
        <v>100</v>
      </c>
    </row>
    <row r="3285" spans="1:14" ht="47.25" x14ac:dyDescent="0.25">
      <c r="A3285" s="33" t="s">
        <v>183</v>
      </c>
      <c r="B3285" s="33" t="s">
        <v>1384</v>
      </c>
      <c r="C3285" s="33" t="s">
        <v>120</v>
      </c>
      <c r="D3285" s="33" t="s">
        <v>14</v>
      </c>
      <c r="E3285" s="34" t="s">
        <v>555</v>
      </c>
      <c r="F3285" s="35">
        <v>222</v>
      </c>
      <c r="G3285" s="35">
        <v>222</v>
      </c>
      <c r="H3285" s="35">
        <v>111</v>
      </c>
      <c r="I3285" s="63">
        <v>0</v>
      </c>
      <c r="J3285" s="63">
        <v>0</v>
      </c>
      <c r="K3285" s="35">
        <v>0</v>
      </c>
      <c r="L3285" s="35">
        <v>0</v>
      </c>
      <c r="M3285" s="35">
        <v>222</v>
      </c>
      <c r="N3285" s="78">
        <f t="shared" si="1684"/>
        <v>100</v>
      </c>
    </row>
    <row r="3286" spans="1:14" ht="47.25" x14ac:dyDescent="0.25">
      <c r="A3286" s="33" t="s">
        <v>183</v>
      </c>
      <c r="B3286" s="33" t="s">
        <v>1384</v>
      </c>
      <c r="C3286" s="33" t="s">
        <v>125</v>
      </c>
      <c r="D3286" s="33"/>
      <c r="E3286" s="34" t="s">
        <v>572</v>
      </c>
      <c r="F3286" s="35">
        <f t="shared" ref="F3286:M3286" si="1689">F3287</f>
        <v>9780.9259999999977</v>
      </c>
      <c r="G3286" s="35">
        <f t="shared" si="1689"/>
        <v>9780.9259999999995</v>
      </c>
      <c r="H3286" s="35">
        <f t="shared" si="1689"/>
        <v>3000.1232999999997</v>
      </c>
      <c r="I3286" s="35">
        <f t="shared" si="1689"/>
        <v>0</v>
      </c>
      <c r="J3286" s="35">
        <f t="shared" si="1689"/>
        <v>0</v>
      </c>
      <c r="K3286" s="35">
        <f t="shared" si="1689"/>
        <v>0</v>
      </c>
      <c r="L3286" s="35">
        <f t="shared" si="1689"/>
        <v>0</v>
      </c>
      <c r="M3286" s="35">
        <f t="shared" si="1689"/>
        <v>7793.2961599999999</v>
      </c>
      <c r="N3286" s="78">
        <f t="shared" si="1684"/>
        <v>79.678510603188286</v>
      </c>
    </row>
    <row r="3287" spans="1:14" ht="31.5" x14ac:dyDescent="0.25">
      <c r="A3287" s="33" t="s">
        <v>183</v>
      </c>
      <c r="B3287" s="33" t="s">
        <v>1384</v>
      </c>
      <c r="C3287" s="33" t="s">
        <v>121</v>
      </c>
      <c r="D3287" s="33"/>
      <c r="E3287" s="34" t="s">
        <v>573</v>
      </c>
      <c r="F3287" s="35">
        <f>F3288+F3290</f>
        <v>9780.9259999999977</v>
      </c>
      <c r="G3287" s="35">
        <f>G3288+G3290</f>
        <v>9780.9259999999995</v>
      </c>
      <c r="H3287" s="35">
        <f t="shared" ref="H3287:L3287" si="1690">H3288+H3290</f>
        <v>3000.1232999999997</v>
      </c>
      <c r="I3287" s="63">
        <f t="shared" si="1690"/>
        <v>0</v>
      </c>
      <c r="J3287" s="63">
        <f t="shared" si="1690"/>
        <v>0</v>
      </c>
      <c r="K3287" s="35">
        <f t="shared" si="1690"/>
        <v>0</v>
      </c>
      <c r="L3287" s="35">
        <f t="shared" si="1690"/>
        <v>0</v>
      </c>
      <c r="M3287" s="35">
        <f>M3288+M3290</f>
        <v>7793.2961599999999</v>
      </c>
      <c r="N3287" s="78">
        <f t="shared" si="1684"/>
        <v>79.678510603188286</v>
      </c>
    </row>
    <row r="3288" spans="1:14" ht="31.5" x14ac:dyDescent="0.25">
      <c r="A3288" s="33" t="s">
        <v>183</v>
      </c>
      <c r="B3288" s="33" t="s">
        <v>1384</v>
      </c>
      <c r="C3288" s="33" t="s">
        <v>121</v>
      </c>
      <c r="D3288" s="33" t="s">
        <v>1111</v>
      </c>
      <c r="E3288" s="34" t="s">
        <v>542</v>
      </c>
      <c r="F3288" s="35">
        <f t="shared" ref="F3288:M3288" si="1691">F3289</f>
        <v>9694.525999999998</v>
      </c>
      <c r="G3288" s="35">
        <f t="shared" si="1691"/>
        <v>9659.5259999999998</v>
      </c>
      <c r="H3288" s="35">
        <f t="shared" si="1691"/>
        <v>2953.5212999999999</v>
      </c>
      <c r="I3288" s="63">
        <f t="shared" si="1691"/>
        <v>0</v>
      </c>
      <c r="J3288" s="63">
        <f t="shared" si="1691"/>
        <v>0</v>
      </c>
      <c r="K3288" s="35">
        <f t="shared" si="1691"/>
        <v>0</v>
      </c>
      <c r="L3288" s="35">
        <f t="shared" si="1691"/>
        <v>0</v>
      </c>
      <c r="M3288" s="35">
        <f t="shared" si="1691"/>
        <v>7688.7211600000001</v>
      </c>
      <c r="N3288" s="78">
        <f t="shared" si="1684"/>
        <v>79.597292455137037</v>
      </c>
    </row>
    <row r="3289" spans="1:14" ht="31.5" x14ac:dyDescent="0.25">
      <c r="A3289" s="33" t="s">
        <v>183</v>
      </c>
      <c r="B3289" s="33" t="s">
        <v>1384</v>
      </c>
      <c r="C3289" s="33" t="s">
        <v>121</v>
      </c>
      <c r="D3289" s="33" t="s">
        <v>1112</v>
      </c>
      <c r="E3289" s="34" t="s">
        <v>543</v>
      </c>
      <c r="F3289" s="35">
        <f>9439.3-45.726+300.952</f>
        <v>9694.525999999998</v>
      </c>
      <c r="G3289" s="35">
        <v>9659.5259999999998</v>
      </c>
      <c r="H3289" s="35">
        <v>2953.5212999999999</v>
      </c>
      <c r="I3289" s="63">
        <v>0</v>
      </c>
      <c r="J3289" s="63">
        <v>0</v>
      </c>
      <c r="K3289" s="35">
        <v>0</v>
      </c>
      <c r="L3289" s="35">
        <v>0</v>
      </c>
      <c r="M3289" s="35">
        <v>7688.7211600000001</v>
      </c>
      <c r="N3289" s="78">
        <f t="shared" si="1684"/>
        <v>79.597292455137037</v>
      </c>
    </row>
    <row r="3290" spans="1:14" x14ac:dyDescent="0.25">
      <c r="A3290" s="33" t="s">
        <v>183</v>
      </c>
      <c r="B3290" s="33" t="s">
        <v>1384</v>
      </c>
      <c r="C3290" s="33" t="s">
        <v>121</v>
      </c>
      <c r="D3290" s="33" t="s">
        <v>1113</v>
      </c>
      <c r="E3290" s="34" t="s">
        <v>558</v>
      </c>
      <c r="F3290" s="35">
        <f t="shared" ref="F3290" si="1692">F3292</f>
        <v>86.4</v>
      </c>
      <c r="G3290" s="35">
        <f>G3292+G3291</f>
        <v>121.4</v>
      </c>
      <c r="H3290" s="35">
        <f t="shared" ref="H3290:L3290" si="1693">H3292+H3291</f>
        <v>46.601999999999997</v>
      </c>
      <c r="I3290" s="63">
        <f t="shared" si="1693"/>
        <v>0</v>
      </c>
      <c r="J3290" s="63">
        <f t="shared" si="1693"/>
        <v>0</v>
      </c>
      <c r="K3290" s="35">
        <f t="shared" si="1693"/>
        <v>0</v>
      </c>
      <c r="L3290" s="35">
        <f t="shared" si="1693"/>
        <v>0</v>
      </c>
      <c r="M3290" s="35">
        <f>M3292+M3291</f>
        <v>104.575</v>
      </c>
      <c r="N3290" s="78">
        <f t="shared" si="1684"/>
        <v>86.140856672158151</v>
      </c>
    </row>
    <row r="3291" spans="1:14" x14ac:dyDescent="0.25">
      <c r="A3291" s="33" t="s">
        <v>183</v>
      </c>
      <c r="B3291" s="33" t="s">
        <v>1384</v>
      </c>
      <c r="C3291" s="33" t="s">
        <v>121</v>
      </c>
      <c r="D3291" s="33" t="s">
        <v>1114</v>
      </c>
      <c r="E3291" s="34" t="s">
        <v>560</v>
      </c>
      <c r="F3291" s="35"/>
      <c r="G3291" s="35">
        <v>35</v>
      </c>
      <c r="H3291" s="35">
        <v>0</v>
      </c>
      <c r="I3291" s="63">
        <v>0</v>
      </c>
      <c r="J3291" s="63">
        <v>0</v>
      </c>
      <c r="K3291" s="35">
        <v>0</v>
      </c>
      <c r="L3291" s="35">
        <v>0</v>
      </c>
      <c r="M3291" s="35">
        <v>35</v>
      </c>
      <c r="N3291" s="78">
        <f t="shared" si="1684"/>
        <v>100</v>
      </c>
    </row>
    <row r="3292" spans="1:14" x14ac:dyDescent="0.25">
      <c r="A3292" s="33" t="s">
        <v>183</v>
      </c>
      <c r="B3292" s="33" t="s">
        <v>1384</v>
      </c>
      <c r="C3292" s="33" t="s">
        <v>121</v>
      </c>
      <c r="D3292" s="33" t="s">
        <v>1120</v>
      </c>
      <c r="E3292" s="34" t="s">
        <v>561</v>
      </c>
      <c r="F3292" s="35">
        <v>86.4</v>
      </c>
      <c r="G3292" s="35">
        <v>86.4</v>
      </c>
      <c r="H3292" s="35">
        <v>46.601999999999997</v>
      </c>
      <c r="I3292" s="63">
        <v>0</v>
      </c>
      <c r="J3292" s="63">
        <v>0</v>
      </c>
      <c r="K3292" s="35">
        <v>0</v>
      </c>
      <c r="L3292" s="35">
        <v>0</v>
      </c>
      <c r="M3292" s="35">
        <v>69.575000000000003</v>
      </c>
      <c r="N3292" s="78">
        <f t="shared" si="1684"/>
        <v>80.526620370370367</v>
      </c>
    </row>
    <row r="3293" spans="1:14" ht="31.5" x14ac:dyDescent="0.25">
      <c r="A3293" s="33" t="s">
        <v>183</v>
      </c>
      <c r="B3293" s="33" t="s">
        <v>1384</v>
      </c>
      <c r="C3293" s="33" t="s">
        <v>57</v>
      </c>
      <c r="D3293" s="33"/>
      <c r="E3293" s="34" t="s">
        <v>574</v>
      </c>
      <c r="F3293" s="35">
        <f t="shared" ref="F3293:M3293" si="1694">F3294</f>
        <v>120</v>
      </c>
      <c r="G3293" s="35">
        <f t="shared" si="1694"/>
        <v>120</v>
      </c>
      <c r="H3293" s="35">
        <f t="shared" si="1694"/>
        <v>70</v>
      </c>
      <c r="I3293" s="63">
        <f t="shared" si="1694"/>
        <v>0</v>
      </c>
      <c r="J3293" s="63">
        <f t="shared" si="1694"/>
        <v>0</v>
      </c>
      <c r="K3293" s="35">
        <f t="shared" si="1694"/>
        <v>0</v>
      </c>
      <c r="L3293" s="35">
        <f t="shared" si="1694"/>
        <v>0</v>
      </c>
      <c r="M3293" s="35">
        <f t="shared" si="1694"/>
        <v>120</v>
      </c>
      <c r="N3293" s="78">
        <f t="shared" si="1684"/>
        <v>100</v>
      </c>
    </row>
    <row r="3294" spans="1:14" ht="63" x14ac:dyDescent="0.25">
      <c r="A3294" s="33" t="s">
        <v>183</v>
      </c>
      <c r="B3294" s="33" t="s">
        <v>1384</v>
      </c>
      <c r="C3294" s="33" t="s">
        <v>58</v>
      </c>
      <c r="D3294" s="33"/>
      <c r="E3294" s="34" t="s">
        <v>575</v>
      </c>
      <c r="F3294" s="35">
        <f>F3295+F3298</f>
        <v>120</v>
      </c>
      <c r="G3294" s="35">
        <f>G3295+G3298</f>
        <v>120</v>
      </c>
      <c r="H3294" s="35">
        <f t="shared" ref="H3294:L3294" si="1695">H3295+H3298</f>
        <v>70</v>
      </c>
      <c r="I3294" s="63">
        <f t="shared" si="1695"/>
        <v>0</v>
      </c>
      <c r="J3294" s="63">
        <f t="shared" si="1695"/>
        <v>0</v>
      </c>
      <c r="K3294" s="35">
        <f t="shared" si="1695"/>
        <v>0</v>
      </c>
      <c r="L3294" s="35">
        <f t="shared" si="1695"/>
        <v>0</v>
      </c>
      <c r="M3294" s="35">
        <f>M3295+M3298</f>
        <v>120</v>
      </c>
      <c r="N3294" s="78">
        <f t="shared" si="1684"/>
        <v>100</v>
      </c>
    </row>
    <row r="3295" spans="1:14" ht="78.75" x14ac:dyDescent="0.25">
      <c r="A3295" s="33" t="s">
        <v>183</v>
      </c>
      <c r="B3295" s="33" t="s">
        <v>1384</v>
      </c>
      <c r="C3295" s="33" t="s">
        <v>73</v>
      </c>
      <c r="D3295" s="33"/>
      <c r="E3295" s="34" t="s">
        <v>576</v>
      </c>
      <c r="F3295" s="35">
        <f t="shared" ref="F3295:M3296" si="1696">F3296</f>
        <v>25</v>
      </c>
      <c r="G3295" s="35">
        <f t="shared" si="1696"/>
        <v>25</v>
      </c>
      <c r="H3295" s="35">
        <f t="shared" si="1696"/>
        <v>0</v>
      </c>
      <c r="I3295" s="63">
        <f t="shared" si="1696"/>
        <v>0</v>
      </c>
      <c r="J3295" s="63">
        <f t="shared" si="1696"/>
        <v>0</v>
      </c>
      <c r="K3295" s="35">
        <f t="shared" si="1696"/>
        <v>0</v>
      </c>
      <c r="L3295" s="35">
        <f t="shared" si="1696"/>
        <v>0</v>
      </c>
      <c r="M3295" s="35">
        <f t="shared" si="1696"/>
        <v>25</v>
      </c>
      <c r="N3295" s="78">
        <f t="shared" si="1684"/>
        <v>100</v>
      </c>
    </row>
    <row r="3296" spans="1:14" ht="31.5" x14ac:dyDescent="0.25">
      <c r="A3296" s="33" t="s">
        <v>183</v>
      </c>
      <c r="B3296" s="33" t="s">
        <v>1384</v>
      </c>
      <c r="C3296" s="33" t="s">
        <v>73</v>
      </c>
      <c r="D3296" s="33" t="s">
        <v>18</v>
      </c>
      <c r="E3296" s="34" t="s">
        <v>552</v>
      </c>
      <c r="F3296" s="35">
        <f t="shared" si="1696"/>
        <v>25</v>
      </c>
      <c r="G3296" s="35">
        <f t="shared" si="1696"/>
        <v>25</v>
      </c>
      <c r="H3296" s="35">
        <f t="shared" si="1696"/>
        <v>0</v>
      </c>
      <c r="I3296" s="63">
        <f t="shared" si="1696"/>
        <v>0</v>
      </c>
      <c r="J3296" s="63">
        <f t="shared" si="1696"/>
        <v>0</v>
      </c>
      <c r="K3296" s="35">
        <f t="shared" si="1696"/>
        <v>0</v>
      </c>
      <c r="L3296" s="35">
        <f t="shared" si="1696"/>
        <v>0</v>
      </c>
      <c r="M3296" s="35">
        <f t="shared" si="1696"/>
        <v>25</v>
      </c>
      <c r="N3296" s="78">
        <f t="shared" si="1684"/>
        <v>100</v>
      </c>
    </row>
    <row r="3297" spans="1:14" ht="47.25" x14ac:dyDescent="0.25">
      <c r="A3297" s="33" t="s">
        <v>183</v>
      </c>
      <c r="B3297" s="33" t="s">
        <v>1384</v>
      </c>
      <c r="C3297" s="33" t="s">
        <v>73</v>
      </c>
      <c r="D3297" s="33" t="s">
        <v>14</v>
      </c>
      <c r="E3297" s="34" t="s">
        <v>555</v>
      </c>
      <c r="F3297" s="35">
        <v>25</v>
      </c>
      <c r="G3297" s="35">
        <v>25</v>
      </c>
      <c r="H3297" s="35">
        <v>0</v>
      </c>
      <c r="I3297" s="63">
        <v>0</v>
      </c>
      <c r="J3297" s="63">
        <v>0</v>
      </c>
      <c r="K3297" s="35">
        <v>0</v>
      </c>
      <c r="L3297" s="35">
        <v>0</v>
      </c>
      <c r="M3297" s="35">
        <v>25</v>
      </c>
      <c r="N3297" s="78">
        <f t="shared" si="1684"/>
        <v>100</v>
      </c>
    </row>
    <row r="3298" spans="1:14" ht="63" x14ac:dyDescent="0.25">
      <c r="A3298" s="33" t="s">
        <v>183</v>
      </c>
      <c r="B3298" s="33" t="s">
        <v>1384</v>
      </c>
      <c r="C3298" s="33" t="s">
        <v>45</v>
      </c>
      <c r="D3298" s="33"/>
      <c r="E3298" s="34" t="s">
        <v>577</v>
      </c>
      <c r="F3298" s="35">
        <f t="shared" ref="F3298:M3299" si="1697">F3299</f>
        <v>95</v>
      </c>
      <c r="G3298" s="35">
        <f t="shared" si="1697"/>
        <v>95</v>
      </c>
      <c r="H3298" s="35">
        <f t="shared" si="1697"/>
        <v>70</v>
      </c>
      <c r="I3298" s="35">
        <f t="shared" si="1697"/>
        <v>0</v>
      </c>
      <c r="J3298" s="35">
        <f t="shared" si="1697"/>
        <v>0</v>
      </c>
      <c r="K3298" s="35">
        <f t="shared" si="1697"/>
        <v>0</v>
      </c>
      <c r="L3298" s="35">
        <f t="shared" si="1697"/>
        <v>0</v>
      </c>
      <c r="M3298" s="35">
        <f t="shared" si="1697"/>
        <v>95</v>
      </c>
      <c r="N3298" s="78">
        <f t="shared" si="1684"/>
        <v>100</v>
      </c>
    </row>
    <row r="3299" spans="1:14" ht="31.5" x14ac:dyDescent="0.25">
      <c r="A3299" s="33" t="s">
        <v>183</v>
      </c>
      <c r="B3299" s="33" t="s">
        <v>1384</v>
      </c>
      <c r="C3299" s="33" t="s">
        <v>45</v>
      </c>
      <c r="D3299" s="33" t="s">
        <v>18</v>
      </c>
      <c r="E3299" s="34" t="s">
        <v>552</v>
      </c>
      <c r="F3299" s="35">
        <f t="shared" si="1697"/>
        <v>95</v>
      </c>
      <c r="G3299" s="35">
        <f t="shared" si="1697"/>
        <v>95</v>
      </c>
      <c r="H3299" s="35">
        <f t="shared" si="1697"/>
        <v>70</v>
      </c>
      <c r="I3299" s="63">
        <f t="shared" si="1697"/>
        <v>0</v>
      </c>
      <c r="J3299" s="63">
        <f t="shared" si="1697"/>
        <v>0</v>
      </c>
      <c r="K3299" s="35">
        <f t="shared" si="1697"/>
        <v>0</v>
      </c>
      <c r="L3299" s="35">
        <f t="shared" si="1697"/>
        <v>0</v>
      </c>
      <c r="M3299" s="35">
        <f t="shared" si="1697"/>
        <v>95</v>
      </c>
      <c r="N3299" s="78">
        <f t="shared" si="1684"/>
        <v>100</v>
      </c>
    </row>
    <row r="3300" spans="1:14" ht="47.25" x14ac:dyDescent="0.25">
      <c r="A3300" s="33" t="s">
        <v>183</v>
      </c>
      <c r="B3300" s="33" t="s">
        <v>1384</v>
      </c>
      <c r="C3300" s="33" t="s">
        <v>45</v>
      </c>
      <c r="D3300" s="33" t="s">
        <v>14</v>
      </c>
      <c r="E3300" s="34" t="s">
        <v>555</v>
      </c>
      <c r="F3300" s="35">
        <v>95</v>
      </c>
      <c r="G3300" s="35">
        <v>95</v>
      </c>
      <c r="H3300" s="35">
        <v>70</v>
      </c>
      <c r="I3300" s="63">
        <v>0</v>
      </c>
      <c r="J3300" s="63">
        <v>0</v>
      </c>
      <c r="K3300" s="35">
        <v>0</v>
      </c>
      <c r="L3300" s="35">
        <v>0</v>
      </c>
      <c r="M3300" s="35">
        <v>95</v>
      </c>
      <c r="N3300" s="78">
        <f t="shared" si="1684"/>
        <v>100</v>
      </c>
    </row>
    <row r="3301" spans="1:14" ht="31.5" x14ac:dyDescent="0.25">
      <c r="A3301" s="33" t="s">
        <v>183</v>
      </c>
      <c r="B3301" s="33" t="s">
        <v>1384</v>
      </c>
      <c r="C3301" s="33" t="s">
        <v>1122</v>
      </c>
      <c r="D3301" s="33"/>
      <c r="E3301" s="34" t="s">
        <v>1885</v>
      </c>
      <c r="F3301" s="35"/>
      <c r="G3301" s="35">
        <f>G3302+G3305</f>
        <v>511</v>
      </c>
      <c r="H3301" s="35">
        <f t="shared" ref="H3301:L3301" si="1698">-H3302+H3305</f>
        <v>0</v>
      </c>
      <c r="I3301" s="63">
        <f t="shared" si="1698"/>
        <v>434</v>
      </c>
      <c r="J3301" s="63">
        <f t="shared" si="1698"/>
        <v>0</v>
      </c>
      <c r="K3301" s="35">
        <f t="shared" si="1698"/>
        <v>0</v>
      </c>
      <c r="L3301" s="35">
        <f t="shared" si="1698"/>
        <v>0</v>
      </c>
      <c r="M3301" s="35">
        <f>M3302+M3305</f>
        <v>511</v>
      </c>
      <c r="N3301" s="78">
        <f t="shared" si="1684"/>
        <v>100</v>
      </c>
    </row>
    <row r="3302" spans="1:14" ht="47.25" x14ac:dyDescent="0.25">
      <c r="A3302" s="33" t="s">
        <v>183</v>
      </c>
      <c r="B3302" s="33" t="s">
        <v>1384</v>
      </c>
      <c r="C3302" s="33" t="s">
        <v>405</v>
      </c>
      <c r="D3302" s="33"/>
      <c r="E3302" s="34" t="s">
        <v>1174</v>
      </c>
      <c r="F3302" s="35"/>
      <c r="G3302" s="35">
        <f>G3303</f>
        <v>77</v>
      </c>
      <c r="H3302" s="35">
        <f t="shared" ref="H3302:L3303" si="1699">H3303</f>
        <v>0</v>
      </c>
      <c r="I3302" s="63">
        <f t="shared" si="1699"/>
        <v>0</v>
      </c>
      <c r="J3302" s="63">
        <f t="shared" si="1699"/>
        <v>0</v>
      </c>
      <c r="K3302" s="35">
        <f t="shared" si="1699"/>
        <v>0</v>
      </c>
      <c r="L3302" s="35">
        <f t="shared" si="1699"/>
        <v>0</v>
      </c>
      <c r="M3302" s="35">
        <f>M3303</f>
        <v>77</v>
      </c>
      <c r="N3302" s="78">
        <f t="shared" si="1684"/>
        <v>100</v>
      </c>
    </row>
    <row r="3303" spans="1:14" ht="31.5" x14ac:dyDescent="0.25">
      <c r="A3303" s="33" t="s">
        <v>183</v>
      </c>
      <c r="B3303" s="33" t="s">
        <v>1384</v>
      </c>
      <c r="C3303" s="33" t="s">
        <v>405</v>
      </c>
      <c r="D3303" s="33" t="s">
        <v>1111</v>
      </c>
      <c r="E3303" s="34" t="s">
        <v>542</v>
      </c>
      <c r="F3303" s="35"/>
      <c r="G3303" s="35">
        <f>G3304</f>
        <v>77</v>
      </c>
      <c r="H3303" s="35">
        <f t="shared" si="1699"/>
        <v>0</v>
      </c>
      <c r="I3303" s="63">
        <f t="shared" si="1699"/>
        <v>0</v>
      </c>
      <c r="J3303" s="63">
        <f t="shared" si="1699"/>
        <v>0</v>
      </c>
      <c r="K3303" s="35">
        <f t="shared" si="1699"/>
        <v>0</v>
      </c>
      <c r="L3303" s="35">
        <f t="shared" si="1699"/>
        <v>0</v>
      </c>
      <c r="M3303" s="35">
        <f>M3304</f>
        <v>77</v>
      </c>
      <c r="N3303" s="78">
        <f t="shared" si="1684"/>
        <v>100</v>
      </c>
    </row>
    <row r="3304" spans="1:14" ht="31.5" x14ac:dyDescent="0.25">
      <c r="A3304" s="33" t="s">
        <v>183</v>
      </c>
      <c r="B3304" s="33" t="s">
        <v>1384</v>
      </c>
      <c r="C3304" s="33" t="s">
        <v>405</v>
      </c>
      <c r="D3304" s="33" t="s">
        <v>1112</v>
      </c>
      <c r="E3304" s="34" t="s">
        <v>543</v>
      </c>
      <c r="F3304" s="35"/>
      <c r="G3304" s="35">
        <v>77</v>
      </c>
      <c r="H3304" s="35">
        <v>0</v>
      </c>
      <c r="I3304" s="63">
        <v>0</v>
      </c>
      <c r="J3304" s="63">
        <v>0</v>
      </c>
      <c r="K3304" s="35">
        <v>0</v>
      </c>
      <c r="L3304" s="35">
        <v>0</v>
      </c>
      <c r="M3304" s="35">
        <v>77</v>
      </c>
      <c r="N3304" s="78">
        <f t="shared" si="1684"/>
        <v>100</v>
      </c>
    </row>
    <row r="3305" spans="1:14" x14ac:dyDescent="0.25">
      <c r="A3305" s="33" t="s">
        <v>183</v>
      </c>
      <c r="B3305" s="33" t="s">
        <v>1384</v>
      </c>
      <c r="C3305" s="33" t="s">
        <v>1123</v>
      </c>
      <c r="D3305" s="33"/>
      <c r="E3305" s="34" t="s">
        <v>1175</v>
      </c>
      <c r="F3305" s="35"/>
      <c r="G3305" s="35">
        <f>G3306</f>
        <v>434</v>
      </c>
      <c r="H3305" s="35">
        <f t="shared" ref="H3305:M3307" si="1700">H3306</f>
        <v>0</v>
      </c>
      <c r="I3305" s="63">
        <f t="shared" si="1700"/>
        <v>434</v>
      </c>
      <c r="J3305" s="63">
        <f t="shared" si="1700"/>
        <v>0</v>
      </c>
      <c r="K3305" s="35">
        <f t="shared" si="1700"/>
        <v>0</v>
      </c>
      <c r="L3305" s="35">
        <f t="shared" si="1700"/>
        <v>0</v>
      </c>
      <c r="M3305" s="35">
        <f>M3306</f>
        <v>434</v>
      </c>
      <c r="N3305" s="78">
        <f t="shared" si="1684"/>
        <v>100</v>
      </c>
    </row>
    <row r="3306" spans="1:14" ht="47.25" x14ac:dyDescent="0.25">
      <c r="A3306" s="33" t="s">
        <v>183</v>
      </c>
      <c r="B3306" s="33" t="s">
        <v>1384</v>
      </c>
      <c r="C3306" s="33" t="s">
        <v>1912</v>
      </c>
      <c r="D3306" s="33"/>
      <c r="E3306" s="56" t="s">
        <v>1913</v>
      </c>
      <c r="F3306" s="35"/>
      <c r="G3306" s="35">
        <f>G3307</f>
        <v>434</v>
      </c>
      <c r="H3306" s="35">
        <f t="shared" si="1700"/>
        <v>0</v>
      </c>
      <c r="I3306" s="63">
        <f t="shared" si="1700"/>
        <v>434</v>
      </c>
      <c r="J3306" s="63">
        <f t="shared" si="1700"/>
        <v>0</v>
      </c>
      <c r="K3306" s="35">
        <f t="shared" si="1700"/>
        <v>0</v>
      </c>
      <c r="L3306" s="35">
        <f t="shared" si="1700"/>
        <v>0</v>
      </c>
      <c r="M3306" s="35">
        <f>M3307</f>
        <v>434</v>
      </c>
      <c r="N3306" s="78">
        <f t="shared" si="1684"/>
        <v>100</v>
      </c>
    </row>
    <row r="3307" spans="1:14" ht="78.75" x14ac:dyDescent="0.25">
      <c r="A3307" s="33" t="s">
        <v>183</v>
      </c>
      <c r="B3307" s="33" t="s">
        <v>1384</v>
      </c>
      <c r="C3307" s="33" t="s">
        <v>1912</v>
      </c>
      <c r="D3307" s="33" t="s">
        <v>1118</v>
      </c>
      <c r="E3307" s="34" t="s">
        <v>539</v>
      </c>
      <c r="F3307" s="35"/>
      <c r="G3307" s="35">
        <f>G3308</f>
        <v>434</v>
      </c>
      <c r="H3307" s="35">
        <f t="shared" si="1700"/>
        <v>0</v>
      </c>
      <c r="I3307" s="35">
        <f t="shared" si="1700"/>
        <v>434</v>
      </c>
      <c r="J3307" s="35">
        <f t="shared" si="1700"/>
        <v>0</v>
      </c>
      <c r="K3307" s="35">
        <f t="shared" si="1700"/>
        <v>0</v>
      </c>
      <c r="L3307" s="35">
        <f t="shared" si="1700"/>
        <v>0</v>
      </c>
      <c r="M3307" s="35">
        <f t="shared" si="1700"/>
        <v>434</v>
      </c>
      <c r="N3307" s="78">
        <f t="shared" si="1684"/>
        <v>100</v>
      </c>
    </row>
    <row r="3308" spans="1:14" ht="31.5" x14ac:dyDescent="0.25">
      <c r="A3308" s="33" t="s">
        <v>183</v>
      </c>
      <c r="B3308" s="33" t="s">
        <v>1384</v>
      </c>
      <c r="C3308" s="33" t="s">
        <v>1912</v>
      </c>
      <c r="D3308" s="33" t="s">
        <v>1128</v>
      </c>
      <c r="E3308" s="34" t="s">
        <v>541</v>
      </c>
      <c r="F3308" s="35"/>
      <c r="G3308" s="35">
        <v>434</v>
      </c>
      <c r="H3308" s="35">
        <v>0</v>
      </c>
      <c r="I3308" s="63">
        <f>G3308</f>
        <v>434</v>
      </c>
      <c r="J3308" s="63">
        <f>H3308</f>
        <v>0</v>
      </c>
      <c r="K3308" s="35">
        <v>0</v>
      </c>
      <c r="L3308" s="35">
        <v>0</v>
      </c>
      <c r="M3308" s="35">
        <v>434</v>
      </c>
      <c r="N3308" s="78">
        <f t="shared" si="1684"/>
        <v>100</v>
      </c>
    </row>
    <row r="3309" spans="1:14" s="22" customFormat="1" ht="31.5" x14ac:dyDescent="0.25">
      <c r="A3309" s="25" t="s">
        <v>183</v>
      </c>
      <c r="B3309" s="25" t="s">
        <v>5</v>
      </c>
      <c r="C3309" s="25"/>
      <c r="D3309" s="25"/>
      <c r="E3309" s="26" t="s">
        <v>499</v>
      </c>
      <c r="F3309" s="27">
        <f>F3310+F3317</f>
        <v>743.96300000000008</v>
      </c>
      <c r="G3309" s="27">
        <f>G3310+G3317</f>
        <v>1076.9630100000002</v>
      </c>
      <c r="H3309" s="40">
        <f t="shared" ref="H3309:M3309" si="1701">H3310+H3317</f>
        <v>596.95863999999995</v>
      </c>
      <c r="I3309" s="66">
        <f t="shared" si="1701"/>
        <v>297.19700999999998</v>
      </c>
      <c r="J3309" s="66">
        <f t="shared" si="1701"/>
        <v>195.21614</v>
      </c>
      <c r="K3309" s="27">
        <f t="shared" si="1701"/>
        <v>0</v>
      </c>
      <c r="L3309" s="27">
        <f t="shared" si="1701"/>
        <v>0</v>
      </c>
      <c r="M3309" s="27">
        <f t="shared" si="1701"/>
        <v>1058.5755799999999</v>
      </c>
      <c r="N3309" s="78">
        <f t="shared" si="1684"/>
        <v>98.292659095134553</v>
      </c>
    </row>
    <row r="3310" spans="1:14" s="32" customFormat="1" ht="47.25" x14ac:dyDescent="0.25">
      <c r="A3310" s="29" t="s">
        <v>183</v>
      </c>
      <c r="B3310" s="29" t="s">
        <v>1409</v>
      </c>
      <c r="C3310" s="29"/>
      <c r="D3310" s="29"/>
      <c r="E3310" s="30" t="s">
        <v>515</v>
      </c>
      <c r="F3310" s="31">
        <f t="shared" ref="F3310:M3315" si="1702">F3311</f>
        <v>32.200000000000003</v>
      </c>
      <c r="G3310" s="31">
        <f t="shared" si="1702"/>
        <v>32.200000000000003</v>
      </c>
      <c r="H3310" s="31">
        <f t="shared" si="1702"/>
        <v>16.100000000000001</v>
      </c>
      <c r="I3310" s="62">
        <f t="shared" si="1702"/>
        <v>0</v>
      </c>
      <c r="J3310" s="62">
        <f t="shared" si="1702"/>
        <v>0</v>
      </c>
      <c r="K3310" s="31">
        <f t="shared" si="1702"/>
        <v>0</v>
      </c>
      <c r="L3310" s="31">
        <f t="shared" si="1702"/>
        <v>0</v>
      </c>
      <c r="M3310" s="31">
        <f t="shared" si="1702"/>
        <v>32.200000000000003</v>
      </c>
      <c r="N3310" s="79">
        <f t="shared" si="1684"/>
        <v>100</v>
      </c>
    </row>
    <row r="3311" spans="1:14" ht="18" customHeight="1" x14ac:dyDescent="0.25">
      <c r="A3311" s="33" t="s">
        <v>183</v>
      </c>
      <c r="B3311" s="33" t="s">
        <v>1409</v>
      </c>
      <c r="C3311" s="33" t="s">
        <v>59</v>
      </c>
      <c r="D3311" s="33"/>
      <c r="E3311" s="34" t="s">
        <v>579</v>
      </c>
      <c r="F3311" s="35">
        <f t="shared" ref="F3311:M3315" si="1703">F3312</f>
        <v>32.200000000000003</v>
      </c>
      <c r="G3311" s="35">
        <f t="shared" si="1702"/>
        <v>32.200000000000003</v>
      </c>
      <c r="H3311" s="35">
        <f t="shared" si="1703"/>
        <v>16.100000000000001</v>
      </c>
      <c r="I3311" s="63">
        <f t="shared" si="1703"/>
        <v>0</v>
      </c>
      <c r="J3311" s="63">
        <f t="shared" si="1703"/>
        <v>0</v>
      </c>
      <c r="K3311" s="35">
        <f t="shared" si="1703"/>
        <v>0</v>
      </c>
      <c r="L3311" s="35">
        <f t="shared" si="1703"/>
        <v>0</v>
      </c>
      <c r="M3311" s="35">
        <f t="shared" si="1703"/>
        <v>32.200000000000003</v>
      </c>
      <c r="N3311" s="78">
        <f t="shared" si="1684"/>
        <v>100</v>
      </c>
    </row>
    <row r="3312" spans="1:14" ht="63" x14ac:dyDescent="0.25">
      <c r="A3312" s="33" t="s">
        <v>183</v>
      </c>
      <c r="B3312" s="33" t="s">
        <v>1409</v>
      </c>
      <c r="C3312" s="33" t="s">
        <v>127</v>
      </c>
      <c r="D3312" s="33"/>
      <c r="E3312" s="34" t="s">
        <v>587</v>
      </c>
      <c r="F3312" s="35">
        <f t="shared" si="1703"/>
        <v>32.200000000000003</v>
      </c>
      <c r="G3312" s="35">
        <f t="shared" si="1702"/>
        <v>32.200000000000003</v>
      </c>
      <c r="H3312" s="35">
        <f t="shared" si="1703"/>
        <v>16.100000000000001</v>
      </c>
      <c r="I3312" s="63">
        <f t="shared" si="1703"/>
        <v>0</v>
      </c>
      <c r="J3312" s="63">
        <f t="shared" si="1703"/>
        <v>0</v>
      </c>
      <c r="K3312" s="35">
        <f t="shared" si="1703"/>
        <v>0</v>
      </c>
      <c r="L3312" s="35">
        <f t="shared" si="1703"/>
        <v>0</v>
      </c>
      <c r="M3312" s="35">
        <f t="shared" si="1703"/>
        <v>32.200000000000003</v>
      </c>
      <c r="N3312" s="78">
        <f t="shared" si="1684"/>
        <v>100</v>
      </c>
    </row>
    <row r="3313" spans="1:14" ht="47.25" x14ac:dyDescent="0.25">
      <c r="A3313" s="33" t="s">
        <v>183</v>
      </c>
      <c r="B3313" s="33" t="s">
        <v>1409</v>
      </c>
      <c r="C3313" s="33" t="s">
        <v>128</v>
      </c>
      <c r="D3313" s="33"/>
      <c r="E3313" s="34" t="s">
        <v>596</v>
      </c>
      <c r="F3313" s="35">
        <f t="shared" si="1703"/>
        <v>32.200000000000003</v>
      </c>
      <c r="G3313" s="35">
        <f t="shared" si="1702"/>
        <v>32.200000000000003</v>
      </c>
      <c r="H3313" s="35">
        <f t="shared" si="1703"/>
        <v>16.100000000000001</v>
      </c>
      <c r="I3313" s="63">
        <f t="shared" si="1703"/>
        <v>0</v>
      </c>
      <c r="J3313" s="63">
        <f t="shared" si="1703"/>
        <v>0</v>
      </c>
      <c r="K3313" s="35">
        <f t="shared" si="1703"/>
        <v>0</v>
      </c>
      <c r="L3313" s="35">
        <f t="shared" si="1703"/>
        <v>0</v>
      </c>
      <c r="M3313" s="35">
        <f t="shared" si="1703"/>
        <v>32.200000000000003</v>
      </c>
      <c r="N3313" s="78">
        <f t="shared" si="1684"/>
        <v>100</v>
      </c>
    </row>
    <row r="3314" spans="1:14" ht="31.5" x14ac:dyDescent="0.25">
      <c r="A3314" s="33" t="s">
        <v>183</v>
      </c>
      <c r="B3314" s="33" t="s">
        <v>1409</v>
      </c>
      <c r="C3314" s="33" t="s">
        <v>126</v>
      </c>
      <c r="D3314" s="33"/>
      <c r="E3314" s="34" t="s">
        <v>597</v>
      </c>
      <c r="F3314" s="35">
        <f t="shared" si="1703"/>
        <v>32.200000000000003</v>
      </c>
      <c r="G3314" s="35">
        <f t="shared" si="1702"/>
        <v>32.200000000000003</v>
      </c>
      <c r="H3314" s="35">
        <f t="shared" si="1703"/>
        <v>16.100000000000001</v>
      </c>
      <c r="I3314" s="63">
        <f t="shared" si="1703"/>
        <v>0</v>
      </c>
      <c r="J3314" s="63">
        <f t="shared" si="1703"/>
        <v>0</v>
      </c>
      <c r="K3314" s="35">
        <f t="shared" si="1703"/>
        <v>0</v>
      </c>
      <c r="L3314" s="35">
        <f t="shared" si="1703"/>
        <v>0</v>
      </c>
      <c r="M3314" s="35">
        <f t="shared" si="1703"/>
        <v>32.200000000000003</v>
      </c>
      <c r="N3314" s="78">
        <f t="shared" si="1684"/>
        <v>100</v>
      </c>
    </row>
    <row r="3315" spans="1:14" ht="31.5" x14ac:dyDescent="0.25">
      <c r="A3315" s="33" t="s">
        <v>183</v>
      </c>
      <c r="B3315" s="33" t="s">
        <v>1409</v>
      </c>
      <c r="C3315" s="33" t="s">
        <v>126</v>
      </c>
      <c r="D3315" s="33" t="s">
        <v>1111</v>
      </c>
      <c r="E3315" s="34" t="s">
        <v>542</v>
      </c>
      <c r="F3315" s="35">
        <f t="shared" si="1703"/>
        <v>32.200000000000003</v>
      </c>
      <c r="G3315" s="35">
        <f t="shared" si="1702"/>
        <v>32.200000000000003</v>
      </c>
      <c r="H3315" s="35">
        <f t="shared" si="1703"/>
        <v>16.100000000000001</v>
      </c>
      <c r="I3315" s="63">
        <f t="shared" si="1703"/>
        <v>0</v>
      </c>
      <c r="J3315" s="63">
        <f t="shared" si="1703"/>
        <v>0</v>
      </c>
      <c r="K3315" s="35">
        <f t="shared" si="1703"/>
        <v>0</v>
      </c>
      <c r="L3315" s="35">
        <f t="shared" si="1703"/>
        <v>0</v>
      </c>
      <c r="M3315" s="35">
        <f t="shared" si="1703"/>
        <v>32.200000000000003</v>
      </c>
      <c r="N3315" s="78">
        <f t="shared" si="1684"/>
        <v>100</v>
      </c>
    </row>
    <row r="3316" spans="1:14" ht="31.5" x14ac:dyDescent="0.25">
      <c r="A3316" s="33" t="s">
        <v>183</v>
      </c>
      <c r="B3316" s="33" t="s">
        <v>1409</v>
      </c>
      <c r="C3316" s="33" t="s">
        <v>126</v>
      </c>
      <c r="D3316" s="33" t="s">
        <v>1112</v>
      </c>
      <c r="E3316" s="34" t="s">
        <v>543</v>
      </c>
      <c r="F3316" s="35">
        <v>32.200000000000003</v>
      </c>
      <c r="G3316" s="35">
        <v>32.200000000000003</v>
      </c>
      <c r="H3316" s="35">
        <v>16.100000000000001</v>
      </c>
      <c r="I3316" s="63">
        <v>0</v>
      </c>
      <c r="J3316" s="63">
        <v>0</v>
      </c>
      <c r="K3316" s="35">
        <v>0</v>
      </c>
      <c r="L3316" s="35">
        <v>0</v>
      </c>
      <c r="M3316" s="35">
        <v>32.200000000000003</v>
      </c>
      <c r="N3316" s="78">
        <f t="shared" si="1684"/>
        <v>100</v>
      </c>
    </row>
    <row r="3317" spans="1:14" s="32" customFormat="1" ht="31.5" x14ac:dyDescent="0.25">
      <c r="A3317" s="29" t="s">
        <v>183</v>
      </c>
      <c r="B3317" s="29" t="s">
        <v>1410</v>
      </c>
      <c r="C3317" s="29"/>
      <c r="D3317" s="29"/>
      <c r="E3317" s="30" t="s">
        <v>517</v>
      </c>
      <c r="F3317" s="31">
        <f>F3318+F3326</f>
        <v>711.76300000000003</v>
      </c>
      <c r="G3317" s="31">
        <f>G3318+G3326</f>
        <v>1044.7630100000001</v>
      </c>
      <c r="H3317" s="31">
        <f t="shared" ref="H3317:M3317" si="1704">H3318+H3326</f>
        <v>580.85863999999992</v>
      </c>
      <c r="I3317" s="62">
        <f t="shared" si="1704"/>
        <v>297.19700999999998</v>
      </c>
      <c r="J3317" s="62">
        <f t="shared" si="1704"/>
        <v>195.21614</v>
      </c>
      <c r="K3317" s="31">
        <f t="shared" si="1704"/>
        <v>0</v>
      </c>
      <c r="L3317" s="31">
        <f t="shared" si="1704"/>
        <v>0</v>
      </c>
      <c r="M3317" s="31">
        <f t="shared" si="1704"/>
        <v>1026.3755799999999</v>
      </c>
      <c r="N3317" s="79">
        <f t="shared" si="1684"/>
        <v>98.240038188181998</v>
      </c>
    </row>
    <row r="3318" spans="1:14" ht="17.25" customHeight="1" x14ac:dyDescent="0.25">
      <c r="A3318" s="33" t="s">
        <v>183</v>
      </c>
      <c r="B3318" s="33" t="s">
        <v>1410</v>
      </c>
      <c r="C3318" s="33" t="s">
        <v>59</v>
      </c>
      <c r="D3318" s="33"/>
      <c r="E3318" s="34" t="s">
        <v>579</v>
      </c>
      <c r="F3318" s="35">
        <f t="shared" ref="F3318:M3320" si="1705">F3319</f>
        <v>711.76300000000003</v>
      </c>
      <c r="G3318" s="35">
        <f t="shared" si="1705"/>
        <v>747.56600000000003</v>
      </c>
      <c r="H3318" s="35">
        <f t="shared" si="1705"/>
        <v>385.64249999999998</v>
      </c>
      <c r="I3318" s="63">
        <f t="shared" si="1705"/>
        <v>0</v>
      </c>
      <c r="J3318" s="63">
        <f t="shared" si="1705"/>
        <v>0</v>
      </c>
      <c r="K3318" s="35">
        <f t="shared" si="1705"/>
        <v>0</v>
      </c>
      <c r="L3318" s="35">
        <f t="shared" si="1705"/>
        <v>0</v>
      </c>
      <c r="M3318" s="35">
        <f t="shared" si="1705"/>
        <v>729.17858000000001</v>
      </c>
      <c r="N3318" s="78">
        <f t="shared" si="1684"/>
        <v>97.540361653686759</v>
      </c>
    </row>
    <row r="3319" spans="1:14" ht="31.5" x14ac:dyDescent="0.25">
      <c r="A3319" s="33" t="s">
        <v>183</v>
      </c>
      <c r="B3319" s="33" t="s">
        <v>1410</v>
      </c>
      <c r="C3319" s="33" t="s">
        <v>130</v>
      </c>
      <c r="D3319" s="33"/>
      <c r="E3319" s="34" t="s">
        <v>598</v>
      </c>
      <c r="F3319" s="35">
        <f t="shared" si="1705"/>
        <v>711.76300000000003</v>
      </c>
      <c r="G3319" s="35">
        <f t="shared" si="1705"/>
        <v>747.56600000000003</v>
      </c>
      <c r="H3319" s="35">
        <f t="shared" si="1705"/>
        <v>385.64249999999998</v>
      </c>
      <c r="I3319" s="63">
        <f t="shared" si="1705"/>
        <v>0</v>
      </c>
      <c r="J3319" s="63">
        <f t="shared" si="1705"/>
        <v>0</v>
      </c>
      <c r="K3319" s="35">
        <f t="shared" si="1705"/>
        <v>0</v>
      </c>
      <c r="L3319" s="35">
        <f t="shared" si="1705"/>
        <v>0</v>
      </c>
      <c r="M3319" s="35">
        <f t="shared" si="1705"/>
        <v>729.17858000000001</v>
      </c>
      <c r="N3319" s="78">
        <f t="shared" si="1684"/>
        <v>97.540361653686759</v>
      </c>
    </row>
    <row r="3320" spans="1:14" ht="31.5" x14ac:dyDescent="0.25">
      <c r="A3320" s="33" t="s">
        <v>183</v>
      </c>
      <c r="B3320" s="33" t="s">
        <v>1410</v>
      </c>
      <c r="C3320" s="33" t="s">
        <v>131</v>
      </c>
      <c r="D3320" s="33"/>
      <c r="E3320" s="34" t="s">
        <v>599</v>
      </c>
      <c r="F3320" s="35">
        <f t="shared" si="1705"/>
        <v>711.76300000000003</v>
      </c>
      <c r="G3320" s="35">
        <f t="shared" si="1705"/>
        <v>747.56600000000003</v>
      </c>
      <c r="H3320" s="35">
        <f t="shared" si="1705"/>
        <v>385.64249999999998</v>
      </c>
      <c r="I3320" s="63">
        <f t="shared" si="1705"/>
        <v>0</v>
      </c>
      <c r="J3320" s="63">
        <f t="shared" si="1705"/>
        <v>0</v>
      </c>
      <c r="K3320" s="35">
        <f t="shared" si="1705"/>
        <v>0</v>
      </c>
      <c r="L3320" s="35">
        <f t="shared" si="1705"/>
        <v>0</v>
      </c>
      <c r="M3320" s="35">
        <f t="shared" si="1705"/>
        <v>729.17858000000001</v>
      </c>
      <c r="N3320" s="78">
        <f t="shared" si="1684"/>
        <v>97.540361653686759</v>
      </c>
    </row>
    <row r="3321" spans="1:14" ht="31.5" x14ac:dyDescent="0.25">
      <c r="A3321" s="33" t="s">
        <v>183</v>
      </c>
      <c r="B3321" s="33" t="s">
        <v>1410</v>
      </c>
      <c r="C3321" s="33" t="s">
        <v>129</v>
      </c>
      <c r="D3321" s="33"/>
      <c r="E3321" s="34" t="s">
        <v>601</v>
      </c>
      <c r="F3321" s="35">
        <f>F3322+F3324</f>
        <v>711.76300000000003</v>
      </c>
      <c r="G3321" s="35">
        <f>G3322+G3324</f>
        <v>747.56600000000003</v>
      </c>
      <c r="H3321" s="35">
        <f t="shared" ref="H3321:M3321" si="1706">H3322+H3324</f>
        <v>385.64249999999998</v>
      </c>
      <c r="I3321" s="63">
        <f t="shared" si="1706"/>
        <v>0</v>
      </c>
      <c r="J3321" s="63">
        <f t="shared" si="1706"/>
        <v>0</v>
      </c>
      <c r="K3321" s="35">
        <f t="shared" si="1706"/>
        <v>0</v>
      </c>
      <c r="L3321" s="35">
        <f t="shared" si="1706"/>
        <v>0</v>
      </c>
      <c r="M3321" s="35">
        <f t="shared" si="1706"/>
        <v>729.17858000000001</v>
      </c>
      <c r="N3321" s="78">
        <f t="shared" si="1684"/>
        <v>97.540361653686759</v>
      </c>
    </row>
    <row r="3322" spans="1:14" ht="31.5" x14ac:dyDescent="0.25">
      <c r="A3322" s="33" t="s">
        <v>183</v>
      </c>
      <c r="B3322" s="33" t="s">
        <v>1410</v>
      </c>
      <c r="C3322" s="33" t="s">
        <v>129</v>
      </c>
      <c r="D3322" s="33" t="s">
        <v>1111</v>
      </c>
      <c r="E3322" s="34" t="s">
        <v>542</v>
      </c>
      <c r="F3322" s="35">
        <f t="shared" ref="F3322:M3322" si="1707">F3323</f>
        <v>668.06299999999999</v>
      </c>
      <c r="G3322" s="35">
        <f t="shared" si="1707"/>
        <v>728.31299999999999</v>
      </c>
      <c r="H3322" s="35">
        <f t="shared" si="1707"/>
        <v>366.3895</v>
      </c>
      <c r="I3322" s="63">
        <f t="shared" si="1707"/>
        <v>0</v>
      </c>
      <c r="J3322" s="63">
        <f t="shared" si="1707"/>
        <v>0</v>
      </c>
      <c r="K3322" s="35">
        <f t="shared" si="1707"/>
        <v>0</v>
      </c>
      <c r="L3322" s="35">
        <f t="shared" si="1707"/>
        <v>0</v>
      </c>
      <c r="M3322" s="35">
        <f t="shared" si="1707"/>
        <v>710.41858000000002</v>
      </c>
      <c r="N3322" s="78">
        <f t="shared" si="1684"/>
        <v>97.543031636123487</v>
      </c>
    </row>
    <row r="3323" spans="1:14" ht="31.5" x14ac:dyDescent="0.25">
      <c r="A3323" s="33" t="s">
        <v>183</v>
      </c>
      <c r="B3323" s="33" t="s">
        <v>1410</v>
      </c>
      <c r="C3323" s="33" t="s">
        <v>129</v>
      </c>
      <c r="D3323" s="33" t="s">
        <v>1112</v>
      </c>
      <c r="E3323" s="34" t="s">
        <v>543</v>
      </c>
      <c r="F3323" s="35">
        <f>672.6-4.537</f>
        <v>668.06299999999999</v>
      </c>
      <c r="G3323" s="35">
        <v>728.31299999999999</v>
      </c>
      <c r="H3323" s="35">
        <v>366.3895</v>
      </c>
      <c r="I3323" s="63">
        <v>0</v>
      </c>
      <c r="J3323" s="63">
        <v>0</v>
      </c>
      <c r="K3323" s="35">
        <v>0</v>
      </c>
      <c r="L3323" s="35">
        <v>0</v>
      </c>
      <c r="M3323" s="35">
        <v>710.41858000000002</v>
      </c>
      <c r="N3323" s="78">
        <f t="shared" si="1684"/>
        <v>97.543031636123487</v>
      </c>
    </row>
    <row r="3324" spans="1:14" x14ac:dyDescent="0.25">
      <c r="A3324" s="33" t="s">
        <v>183</v>
      </c>
      <c r="B3324" s="33" t="s">
        <v>1410</v>
      </c>
      <c r="C3324" s="33" t="s">
        <v>129</v>
      </c>
      <c r="D3324" s="33" t="s">
        <v>1113</v>
      </c>
      <c r="E3324" s="34" t="s">
        <v>558</v>
      </c>
      <c r="F3324" s="35">
        <f t="shared" ref="F3324:M3324" si="1708">F3325</f>
        <v>43.7</v>
      </c>
      <c r="G3324" s="35">
        <f t="shared" si="1708"/>
        <v>19.253</v>
      </c>
      <c r="H3324" s="35">
        <f t="shared" si="1708"/>
        <v>19.253</v>
      </c>
      <c r="I3324" s="63">
        <f t="shared" si="1708"/>
        <v>0</v>
      </c>
      <c r="J3324" s="63">
        <f t="shared" si="1708"/>
        <v>0</v>
      </c>
      <c r="K3324" s="35">
        <f t="shared" si="1708"/>
        <v>0</v>
      </c>
      <c r="L3324" s="35">
        <f t="shared" si="1708"/>
        <v>0</v>
      </c>
      <c r="M3324" s="35">
        <f t="shared" si="1708"/>
        <v>18.760000000000002</v>
      </c>
      <c r="N3324" s="78">
        <f t="shared" si="1684"/>
        <v>97.439360099724723</v>
      </c>
    </row>
    <row r="3325" spans="1:14" x14ac:dyDescent="0.25">
      <c r="A3325" s="33" t="s">
        <v>183</v>
      </c>
      <c r="B3325" s="33" t="s">
        <v>1410</v>
      </c>
      <c r="C3325" s="33" t="s">
        <v>129</v>
      </c>
      <c r="D3325" s="33" t="s">
        <v>1120</v>
      </c>
      <c r="E3325" s="34" t="s">
        <v>561</v>
      </c>
      <c r="F3325" s="35">
        <v>43.7</v>
      </c>
      <c r="G3325" s="35">
        <v>19.253</v>
      </c>
      <c r="H3325" s="35">
        <v>19.253</v>
      </c>
      <c r="I3325" s="63">
        <v>0</v>
      </c>
      <c r="J3325" s="63">
        <v>0</v>
      </c>
      <c r="K3325" s="35">
        <v>0</v>
      </c>
      <c r="L3325" s="35">
        <v>0</v>
      </c>
      <c r="M3325" s="35">
        <v>18.760000000000002</v>
      </c>
      <c r="N3325" s="78">
        <f t="shared" si="1684"/>
        <v>97.439360099724723</v>
      </c>
    </row>
    <row r="3326" spans="1:14" ht="31.5" x14ac:dyDescent="0.25">
      <c r="A3326" s="33" t="s">
        <v>183</v>
      </c>
      <c r="B3326" s="33" t="s">
        <v>1410</v>
      </c>
      <c r="C3326" s="33" t="s">
        <v>1122</v>
      </c>
      <c r="D3326" s="33"/>
      <c r="E3326" s="34" t="s">
        <v>1885</v>
      </c>
      <c r="F3326" s="35">
        <f>F3327</f>
        <v>0</v>
      </c>
      <c r="G3326" s="35">
        <f t="shared" ref="G3326" si="1709">G3327</f>
        <v>297.19700999999998</v>
      </c>
      <c r="H3326" s="35">
        <f t="shared" ref="H3326:M3326" si="1710">H3327</f>
        <v>195.21614</v>
      </c>
      <c r="I3326" s="63">
        <f t="shared" si="1710"/>
        <v>297.19700999999998</v>
      </c>
      <c r="J3326" s="63">
        <f t="shared" si="1710"/>
        <v>195.21614</v>
      </c>
      <c r="K3326" s="35">
        <f t="shared" si="1710"/>
        <v>0</v>
      </c>
      <c r="L3326" s="35">
        <f t="shared" si="1710"/>
        <v>0</v>
      </c>
      <c r="M3326" s="35">
        <f t="shared" si="1710"/>
        <v>297.197</v>
      </c>
      <c r="N3326" s="78">
        <f t="shared" si="1684"/>
        <v>99.999996635228598</v>
      </c>
    </row>
    <row r="3327" spans="1:14" ht="18" customHeight="1" x14ac:dyDescent="0.25">
      <c r="A3327" s="33" t="s">
        <v>183</v>
      </c>
      <c r="B3327" s="33" t="s">
        <v>1410</v>
      </c>
      <c r="C3327" s="33" t="s">
        <v>1123</v>
      </c>
      <c r="D3327" s="33"/>
      <c r="E3327" s="34" t="s">
        <v>1175</v>
      </c>
      <c r="F3327" s="35">
        <f>F3328+F3331</f>
        <v>0</v>
      </c>
      <c r="G3327" s="35">
        <f>G3328+G3331</f>
        <v>297.19700999999998</v>
      </c>
      <c r="H3327" s="35">
        <f t="shared" ref="H3327:M3327" si="1711">H3328+H3331</f>
        <v>195.21614</v>
      </c>
      <c r="I3327" s="63">
        <f t="shared" si="1711"/>
        <v>297.19700999999998</v>
      </c>
      <c r="J3327" s="63">
        <f t="shared" si="1711"/>
        <v>195.21614</v>
      </c>
      <c r="K3327" s="35">
        <f t="shared" si="1711"/>
        <v>0</v>
      </c>
      <c r="L3327" s="35">
        <f t="shared" si="1711"/>
        <v>0</v>
      </c>
      <c r="M3327" s="35">
        <f t="shared" si="1711"/>
        <v>297.197</v>
      </c>
      <c r="N3327" s="78">
        <f t="shared" si="1684"/>
        <v>99.999996635228598</v>
      </c>
    </row>
    <row r="3328" spans="1:14" ht="31.5" x14ac:dyDescent="0.25">
      <c r="A3328" s="33" t="s">
        <v>183</v>
      </c>
      <c r="B3328" s="33" t="s">
        <v>1410</v>
      </c>
      <c r="C3328" s="33" t="s">
        <v>250</v>
      </c>
      <c r="D3328" s="33"/>
      <c r="E3328" s="34" t="s">
        <v>1190</v>
      </c>
      <c r="F3328" s="35">
        <f>F3329</f>
        <v>0</v>
      </c>
      <c r="G3328" s="35">
        <f t="shared" ref="G3328:G3329" si="1712">G3329</f>
        <v>76.534999999999997</v>
      </c>
      <c r="H3328" s="35">
        <f t="shared" ref="H3328:M3329" si="1713">H3329</f>
        <v>56.534999999999997</v>
      </c>
      <c r="I3328" s="63">
        <f t="shared" si="1713"/>
        <v>76.534999999999997</v>
      </c>
      <c r="J3328" s="63">
        <f t="shared" si="1713"/>
        <v>56.534999999999997</v>
      </c>
      <c r="K3328" s="35">
        <f t="shared" si="1713"/>
        <v>0</v>
      </c>
      <c r="L3328" s="35">
        <f t="shared" si="1713"/>
        <v>0</v>
      </c>
      <c r="M3328" s="35">
        <f t="shared" si="1713"/>
        <v>76.534999999999997</v>
      </c>
      <c r="N3328" s="78">
        <f t="shared" si="1684"/>
        <v>100</v>
      </c>
    </row>
    <row r="3329" spans="1:14" ht="31.5" x14ac:dyDescent="0.25">
      <c r="A3329" s="33" t="s">
        <v>183</v>
      </c>
      <c r="B3329" s="33" t="s">
        <v>1410</v>
      </c>
      <c r="C3329" s="33" t="s">
        <v>250</v>
      </c>
      <c r="D3329" s="33" t="s">
        <v>1111</v>
      </c>
      <c r="E3329" s="34" t="s">
        <v>542</v>
      </c>
      <c r="F3329" s="35">
        <f>F3330</f>
        <v>0</v>
      </c>
      <c r="G3329" s="35">
        <f t="shared" si="1712"/>
        <v>76.534999999999997</v>
      </c>
      <c r="H3329" s="35">
        <f t="shared" si="1713"/>
        <v>56.534999999999997</v>
      </c>
      <c r="I3329" s="63">
        <f t="shared" si="1713"/>
        <v>76.534999999999997</v>
      </c>
      <c r="J3329" s="63">
        <f t="shared" si="1713"/>
        <v>56.534999999999997</v>
      </c>
      <c r="K3329" s="35">
        <f t="shared" si="1713"/>
        <v>0</v>
      </c>
      <c r="L3329" s="35">
        <f t="shared" si="1713"/>
        <v>0</v>
      </c>
      <c r="M3329" s="35">
        <f t="shared" si="1713"/>
        <v>76.534999999999997</v>
      </c>
      <c r="N3329" s="78">
        <f t="shared" si="1684"/>
        <v>100</v>
      </c>
    </row>
    <row r="3330" spans="1:14" ht="31.5" x14ac:dyDescent="0.25">
      <c r="A3330" s="33" t="s">
        <v>183</v>
      </c>
      <c r="B3330" s="33" t="s">
        <v>1410</v>
      </c>
      <c r="C3330" s="33" t="s">
        <v>250</v>
      </c>
      <c r="D3330" s="33" t="s">
        <v>1112</v>
      </c>
      <c r="E3330" s="34" t="s">
        <v>543</v>
      </c>
      <c r="F3330" s="35">
        <v>0</v>
      </c>
      <c r="G3330" s="35">
        <v>76.534999999999997</v>
      </c>
      <c r="H3330" s="35">
        <v>56.534999999999997</v>
      </c>
      <c r="I3330" s="63">
        <f>G3330</f>
        <v>76.534999999999997</v>
      </c>
      <c r="J3330" s="63">
        <f>H3330</f>
        <v>56.534999999999997</v>
      </c>
      <c r="K3330" s="35">
        <v>0</v>
      </c>
      <c r="L3330" s="35">
        <v>0</v>
      </c>
      <c r="M3330" s="35">
        <v>76.534999999999997</v>
      </c>
      <c r="N3330" s="78">
        <f t="shared" si="1684"/>
        <v>100</v>
      </c>
    </row>
    <row r="3331" spans="1:14" ht="47.25" x14ac:dyDescent="0.25">
      <c r="A3331" s="33" t="s">
        <v>183</v>
      </c>
      <c r="B3331" s="33" t="s">
        <v>1410</v>
      </c>
      <c r="C3331" s="33" t="s">
        <v>251</v>
      </c>
      <c r="D3331" s="33"/>
      <c r="E3331" s="34" t="s">
        <v>1191</v>
      </c>
      <c r="F3331" s="35">
        <f>F3332+F3334</f>
        <v>0</v>
      </c>
      <c r="G3331" s="35">
        <f>G3332+G3334</f>
        <v>220.66201000000001</v>
      </c>
      <c r="H3331" s="35">
        <f t="shared" ref="H3331:M3331" si="1714">H3332+H3334</f>
        <v>138.68114</v>
      </c>
      <c r="I3331" s="63">
        <f t="shared" si="1714"/>
        <v>220.66201000000001</v>
      </c>
      <c r="J3331" s="63">
        <f t="shared" si="1714"/>
        <v>138.68114</v>
      </c>
      <c r="K3331" s="35">
        <f t="shared" si="1714"/>
        <v>0</v>
      </c>
      <c r="L3331" s="35">
        <f t="shared" si="1714"/>
        <v>0</v>
      </c>
      <c r="M3331" s="35">
        <f t="shared" si="1714"/>
        <v>220.66199999999998</v>
      </c>
      <c r="N3331" s="78">
        <f t="shared" si="1684"/>
        <v>99.999995468182306</v>
      </c>
    </row>
    <row r="3332" spans="1:14" ht="78.75" x14ac:dyDescent="0.25">
      <c r="A3332" s="33" t="s">
        <v>183</v>
      </c>
      <c r="B3332" s="33" t="s">
        <v>1410</v>
      </c>
      <c r="C3332" s="33" t="s">
        <v>251</v>
      </c>
      <c r="D3332" s="33" t="s">
        <v>1118</v>
      </c>
      <c r="E3332" s="34" t="s">
        <v>539</v>
      </c>
      <c r="F3332" s="35">
        <f>F3333</f>
        <v>0</v>
      </c>
      <c r="G3332" s="35">
        <f t="shared" ref="G3332" si="1715">G3333</f>
        <v>105.18679</v>
      </c>
      <c r="H3332" s="35">
        <f t="shared" ref="H3332:M3332" si="1716">H3333</f>
        <v>103.68114</v>
      </c>
      <c r="I3332" s="63">
        <f t="shared" si="1716"/>
        <v>105.18679</v>
      </c>
      <c r="J3332" s="63">
        <f t="shared" si="1716"/>
        <v>103.68114</v>
      </c>
      <c r="K3332" s="35">
        <f t="shared" si="1716"/>
        <v>0</v>
      </c>
      <c r="L3332" s="35">
        <f t="shared" si="1716"/>
        <v>0</v>
      </c>
      <c r="M3332" s="35">
        <f t="shared" si="1716"/>
        <v>105.18678</v>
      </c>
      <c r="N3332" s="78">
        <f t="shared" si="1684"/>
        <v>99.999990493102786</v>
      </c>
    </row>
    <row r="3333" spans="1:14" ht="31.5" x14ac:dyDescent="0.25">
      <c r="A3333" s="33" t="s">
        <v>183</v>
      </c>
      <c r="B3333" s="33" t="s">
        <v>1410</v>
      </c>
      <c r="C3333" s="33" t="s">
        <v>251</v>
      </c>
      <c r="D3333" s="33" t="s">
        <v>1128</v>
      </c>
      <c r="E3333" s="34" t="s">
        <v>541</v>
      </c>
      <c r="F3333" s="35">
        <v>0</v>
      </c>
      <c r="G3333" s="35">
        <v>105.18679</v>
      </c>
      <c r="H3333" s="35">
        <v>103.68114</v>
      </c>
      <c r="I3333" s="63">
        <f>G3333</f>
        <v>105.18679</v>
      </c>
      <c r="J3333" s="63">
        <f>H3333</f>
        <v>103.68114</v>
      </c>
      <c r="K3333" s="35">
        <v>0</v>
      </c>
      <c r="L3333" s="35">
        <v>0</v>
      </c>
      <c r="M3333" s="35">
        <v>105.18678</v>
      </c>
      <c r="N3333" s="78">
        <f t="shared" si="1684"/>
        <v>99.999990493102786</v>
      </c>
    </row>
    <row r="3334" spans="1:14" ht="31.5" x14ac:dyDescent="0.25">
      <c r="A3334" s="33" t="s">
        <v>183</v>
      </c>
      <c r="B3334" s="33" t="s">
        <v>1410</v>
      </c>
      <c r="C3334" s="33" t="s">
        <v>251</v>
      </c>
      <c r="D3334" s="33" t="s">
        <v>1111</v>
      </c>
      <c r="E3334" s="34" t="s">
        <v>542</v>
      </c>
      <c r="F3334" s="35">
        <f>F3335</f>
        <v>0</v>
      </c>
      <c r="G3334" s="35">
        <f t="shared" ref="G3334" si="1717">G3335</f>
        <v>115.47521999999999</v>
      </c>
      <c r="H3334" s="35">
        <f t="shared" ref="H3334:M3334" si="1718">H3335</f>
        <v>35</v>
      </c>
      <c r="I3334" s="63">
        <f t="shared" si="1718"/>
        <v>115.47521999999999</v>
      </c>
      <c r="J3334" s="63">
        <f t="shared" si="1718"/>
        <v>35</v>
      </c>
      <c r="K3334" s="35">
        <f t="shared" si="1718"/>
        <v>0</v>
      </c>
      <c r="L3334" s="35">
        <f t="shared" si="1718"/>
        <v>0</v>
      </c>
      <c r="M3334" s="35">
        <f t="shared" si="1718"/>
        <v>115.47521999999999</v>
      </c>
      <c r="N3334" s="78">
        <f t="shared" si="1684"/>
        <v>100</v>
      </c>
    </row>
    <row r="3335" spans="1:14" ht="31.5" x14ac:dyDescent="0.25">
      <c r="A3335" s="33" t="s">
        <v>183</v>
      </c>
      <c r="B3335" s="33" t="s">
        <v>1410</v>
      </c>
      <c r="C3335" s="33" t="s">
        <v>251</v>
      </c>
      <c r="D3335" s="33" t="s">
        <v>1112</v>
      </c>
      <c r="E3335" s="34" t="s">
        <v>543</v>
      </c>
      <c r="F3335" s="35">
        <v>0</v>
      </c>
      <c r="G3335" s="35">
        <v>115.47521999999999</v>
      </c>
      <c r="H3335" s="35">
        <v>35</v>
      </c>
      <c r="I3335" s="63">
        <f>G3335</f>
        <v>115.47521999999999</v>
      </c>
      <c r="J3335" s="63">
        <f>H3335</f>
        <v>35</v>
      </c>
      <c r="K3335" s="35">
        <v>0</v>
      </c>
      <c r="L3335" s="35">
        <v>0</v>
      </c>
      <c r="M3335" s="35">
        <v>115.47521999999999</v>
      </c>
      <c r="N3335" s="78">
        <f t="shared" si="1684"/>
        <v>100</v>
      </c>
    </row>
    <row r="3336" spans="1:14" s="22" customFormat="1" ht="18" customHeight="1" x14ac:dyDescent="0.25">
      <c r="A3336" s="25" t="s">
        <v>183</v>
      </c>
      <c r="B3336" s="25" t="s">
        <v>1130</v>
      </c>
      <c r="C3336" s="25"/>
      <c r="D3336" s="25"/>
      <c r="E3336" s="26" t="s">
        <v>500</v>
      </c>
      <c r="F3336" s="27">
        <f>F3337+F3396</f>
        <v>263933.46399999998</v>
      </c>
      <c r="G3336" s="27">
        <f>G3337+G3396</f>
        <v>368983.67611</v>
      </c>
      <c r="H3336" s="27">
        <f t="shared" ref="H3336:M3336" si="1719">H3337+H3396</f>
        <v>261460.60655</v>
      </c>
      <c r="I3336" s="61">
        <f t="shared" si="1719"/>
        <v>126503.96881000002</v>
      </c>
      <c r="J3336" s="61">
        <f t="shared" si="1719"/>
        <v>73322.701330000011</v>
      </c>
      <c r="K3336" s="27">
        <f t="shared" si="1719"/>
        <v>0</v>
      </c>
      <c r="L3336" s="27">
        <f t="shared" si="1719"/>
        <v>0</v>
      </c>
      <c r="M3336" s="27">
        <f t="shared" si="1719"/>
        <v>368395.01762999996</v>
      </c>
      <c r="N3336" s="78">
        <f t="shared" si="1684"/>
        <v>99.840464899096361</v>
      </c>
    </row>
    <row r="3337" spans="1:14" s="32" customFormat="1" ht="17.25" customHeight="1" x14ac:dyDescent="0.25">
      <c r="A3337" s="29" t="s">
        <v>183</v>
      </c>
      <c r="B3337" s="29" t="s">
        <v>1411</v>
      </c>
      <c r="C3337" s="29"/>
      <c r="D3337" s="29"/>
      <c r="E3337" s="30" t="s">
        <v>520</v>
      </c>
      <c r="F3337" s="31">
        <f>F3338+F3355+F3360+F3377+F3390</f>
        <v>263492.45399999997</v>
      </c>
      <c r="G3337" s="31">
        <f>G3338+G3355+G3360+G3377+G3390+G3369</f>
        <v>368542.66610999999</v>
      </c>
      <c r="H3337" s="31">
        <f t="shared" ref="H3337:M3337" si="1720">H3338+H3355+H3360+H3377+H3390+H3369</f>
        <v>261460.60655</v>
      </c>
      <c r="I3337" s="62">
        <f t="shared" si="1720"/>
        <v>126503.96881000002</v>
      </c>
      <c r="J3337" s="62">
        <f t="shared" si="1720"/>
        <v>73322.701330000011</v>
      </c>
      <c r="K3337" s="31">
        <f t="shared" si="1720"/>
        <v>0</v>
      </c>
      <c r="L3337" s="31">
        <f t="shared" si="1720"/>
        <v>0</v>
      </c>
      <c r="M3337" s="31">
        <f t="shared" si="1720"/>
        <v>368108.46712999995</v>
      </c>
      <c r="N3337" s="79">
        <f t="shared" si="1684"/>
        <v>99.882184881174524</v>
      </c>
    </row>
    <row r="3338" spans="1:14" ht="31.5" x14ac:dyDescent="0.25">
      <c r="A3338" s="33" t="s">
        <v>183</v>
      </c>
      <c r="B3338" s="33" t="s">
        <v>1411</v>
      </c>
      <c r="C3338" s="33" t="s">
        <v>138</v>
      </c>
      <c r="D3338" s="33"/>
      <c r="E3338" s="34" t="s">
        <v>691</v>
      </c>
      <c r="F3338" s="35">
        <f t="shared" ref="F3338:M3338" si="1721">F3339</f>
        <v>248407.677</v>
      </c>
      <c r="G3338" s="35">
        <f t="shared" si="1721"/>
        <v>308884.67589999997</v>
      </c>
      <c r="H3338" s="35">
        <f t="shared" si="1721"/>
        <v>213947.70319999999</v>
      </c>
      <c r="I3338" s="63">
        <f t="shared" si="1721"/>
        <v>105462.31090000001</v>
      </c>
      <c r="J3338" s="63">
        <f t="shared" si="1721"/>
        <v>52281.043420000002</v>
      </c>
      <c r="K3338" s="35">
        <f t="shared" si="1721"/>
        <v>0</v>
      </c>
      <c r="L3338" s="35">
        <f t="shared" si="1721"/>
        <v>0</v>
      </c>
      <c r="M3338" s="35">
        <f t="shared" si="1721"/>
        <v>308707.10488</v>
      </c>
      <c r="N3338" s="78">
        <f t="shared" ref="N3338:N3399" si="1722">M3338/G3338*100</f>
        <v>99.942512195050597</v>
      </c>
    </row>
    <row r="3339" spans="1:14" ht="31.5" x14ac:dyDescent="0.25">
      <c r="A3339" s="33" t="s">
        <v>183</v>
      </c>
      <c r="B3339" s="33" t="s">
        <v>1411</v>
      </c>
      <c r="C3339" s="33" t="s">
        <v>139</v>
      </c>
      <c r="D3339" s="33"/>
      <c r="E3339" s="34" t="s">
        <v>692</v>
      </c>
      <c r="F3339" s="35">
        <f>F3340+F3347+F3351</f>
        <v>248407.677</v>
      </c>
      <c r="G3339" s="35">
        <f>G3340+G3347+G3351</f>
        <v>308884.67589999997</v>
      </c>
      <c r="H3339" s="35">
        <f t="shared" ref="H3339:M3339" si="1723">H3340+H3347+H3351</f>
        <v>213947.70319999999</v>
      </c>
      <c r="I3339" s="63">
        <f t="shared" si="1723"/>
        <v>105462.31090000001</v>
      </c>
      <c r="J3339" s="63">
        <f t="shared" si="1723"/>
        <v>52281.043420000002</v>
      </c>
      <c r="K3339" s="35">
        <f t="shared" si="1723"/>
        <v>0</v>
      </c>
      <c r="L3339" s="35">
        <f t="shared" si="1723"/>
        <v>0</v>
      </c>
      <c r="M3339" s="35">
        <f t="shared" si="1723"/>
        <v>308707.10488</v>
      </c>
      <c r="N3339" s="78">
        <f t="shared" si="1722"/>
        <v>99.942512195050597</v>
      </c>
    </row>
    <row r="3340" spans="1:14" ht="47.25" x14ac:dyDescent="0.25">
      <c r="A3340" s="33" t="s">
        <v>183</v>
      </c>
      <c r="B3340" s="33" t="s">
        <v>1411</v>
      </c>
      <c r="C3340" s="33" t="s">
        <v>140</v>
      </c>
      <c r="D3340" s="33"/>
      <c r="E3340" s="34" t="s">
        <v>693</v>
      </c>
      <c r="F3340" s="35">
        <f>F3341+F3344</f>
        <v>188756.557</v>
      </c>
      <c r="G3340" s="35">
        <f>G3341+G3344</f>
        <v>197074.61199999999</v>
      </c>
      <c r="H3340" s="35">
        <f t="shared" ref="H3340:M3340" si="1724">H3341+H3344</f>
        <v>157515.47678</v>
      </c>
      <c r="I3340" s="63">
        <f t="shared" si="1724"/>
        <v>0</v>
      </c>
      <c r="J3340" s="63">
        <f t="shared" si="1724"/>
        <v>0</v>
      </c>
      <c r="K3340" s="35">
        <f t="shared" si="1724"/>
        <v>0</v>
      </c>
      <c r="L3340" s="35">
        <f t="shared" si="1724"/>
        <v>0</v>
      </c>
      <c r="M3340" s="35">
        <f t="shared" si="1724"/>
        <v>197045.6243</v>
      </c>
      <c r="N3340" s="78">
        <f t="shared" si="1722"/>
        <v>99.985291002374268</v>
      </c>
    </row>
    <row r="3341" spans="1:14" x14ac:dyDescent="0.25">
      <c r="A3341" s="33" t="s">
        <v>183</v>
      </c>
      <c r="B3341" s="33" t="s">
        <v>1411</v>
      </c>
      <c r="C3341" s="33" t="s">
        <v>132</v>
      </c>
      <c r="D3341" s="33"/>
      <c r="E3341" s="34" t="s">
        <v>694</v>
      </c>
      <c r="F3341" s="35">
        <f t="shared" ref="F3341:M3342" si="1725">F3342</f>
        <v>186004.995</v>
      </c>
      <c r="G3341" s="35">
        <f t="shared" si="1725"/>
        <v>194323.05</v>
      </c>
      <c r="H3341" s="35">
        <f t="shared" si="1725"/>
        <v>155429.95668999999</v>
      </c>
      <c r="I3341" s="63">
        <f t="shared" si="1725"/>
        <v>0</v>
      </c>
      <c r="J3341" s="63">
        <f t="shared" si="1725"/>
        <v>0</v>
      </c>
      <c r="K3341" s="35">
        <f t="shared" si="1725"/>
        <v>0</v>
      </c>
      <c r="L3341" s="35">
        <f t="shared" si="1725"/>
        <v>0</v>
      </c>
      <c r="M3341" s="35">
        <f t="shared" si="1725"/>
        <v>194294.06263999999</v>
      </c>
      <c r="N3341" s="78">
        <f t="shared" si="1722"/>
        <v>99.985082901899702</v>
      </c>
    </row>
    <row r="3342" spans="1:14" ht="31.5" x14ac:dyDescent="0.25">
      <c r="A3342" s="33" t="s">
        <v>183</v>
      </c>
      <c r="B3342" s="33" t="s">
        <v>1411</v>
      </c>
      <c r="C3342" s="33" t="s">
        <v>132</v>
      </c>
      <c r="D3342" s="33" t="s">
        <v>1111</v>
      </c>
      <c r="E3342" s="34" t="s">
        <v>542</v>
      </c>
      <c r="F3342" s="35">
        <f t="shared" si="1725"/>
        <v>186004.995</v>
      </c>
      <c r="G3342" s="35">
        <f t="shared" si="1725"/>
        <v>194323.05</v>
      </c>
      <c r="H3342" s="35">
        <f t="shared" si="1725"/>
        <v>155429.95668999999</v>
      </c>
      <c r="I3342" s="63">
        <f t="shared" si="1725"/>
        <v>0</v>
      </c>
      <c r="J3342" s="63">
        <f t="shared" si="1725"/>
        <v>0</v>
      </c>
      <c r="K3342" s="35">
        <f t="shared" si="1725"/>
        <v>0</v>
      </c>
      <c r="L3342" s="35">
        <f t="shared" si="1725"/>
        <v>0</v>
      </c>
      <c r="M3342" s="35">
        <f t="shared" si="1725"/>
        <v>194294.06263999999</v>
      </c>
      <c r="N3342" s="78">
        <f t="shared" si="1722"/>
        <v>99.985082901899702</v>
      </c>
    </row>
    <row r="3343" spans="1:14" ht="31.5" x14ac:dyDescent="0.25">
      <c r="A3343" s="33" t="s">
        <v>183</v>
      </c>
      <c r="B3343" s="33" t="s">
        <v>1411</v>
      </c>
      <c r="C3343" s="33" t="s">
        <v>132</v>
      </c>
      <c r="D3343" s="33" t="s">
        <v>1112</v>
      </c>
      <c r="E3343" s="34" t="s">
        <v>543</v>
      </c>
      <c r="F3343" s="35">
        <f>182554.2-682.556+4745.281-28.63-583.3</f>
        <v>186004.995</v>
      </c>
      <c r="G3343" s="35">
        <v>194323.05</v>
      </c>
      <c r="H3343" s="35">
        <v>155429.95668999999</v>
      </c>
      <c r="I3343" s="63">
        <v>0</v>
      </c>
      <c r="J3343" s="63">
        <v>0</v>
      </c>
      <c r="K3343" s="35">
        <v>0</v>
      </c>
      <c r="L3343" s="35">
        <v>0</v>
      </c>
      <c r="M3343" s="35">
        <v>194294.06263999999</v>
      </c>
      <c r="N3343" s="78">
        <f t="shared" si="1722"/>
        <v>99.985082901899702</v>
      </c>
    </row>
    <row r="3344" spans="1:14" ht="31.5" x14ac:dyDescent="0.25">
      <c r="A3344" s="33" t="s">
        <v>183</v>
      </c>
      <c r="B3344" s="33" t="s">
        <v>1411</v>
      </c>
      <c r="C3344" s="33" t="s">
        <v>133</v>
      </c>
      <c r="D3344" s="33"/>
      <c r="E3344" s="34" t="s">
        <v>696</v>
      </c>
      <c r="F3344" s="35">
        <f t="shared" ref="F3344:M3345" si="1726">F3345</f>
        <v>2751.5619999999999</v>
      </c>
      <c r="G3344" s="35">
        <f t="shared" si="1726"/>
        <v>2751.5619999999999</v>
      </c>
      <c r="H3344" s="35">
        <f t="shared" si="1726"/>
        <v>2085.52009</v>
      </c>
      <c r="I3344" s="63">
        <f t="shared" si="1726"/>
        <v>0</v>
      </c>
      <c r="J3344" s="63">
        <f t="shared" si="1726"/>
        <v>0</v>
      </c>
      <c r="K3344" s="35">
        <f t="shared" si="1726"/>
        <v>0</v>
      </c>
      <c r="L3344" s="35">
        <f t="shared" si="1726"/>
        <v>0</v>
      </c>
      <c r="M3344" s="35">
        <f t="shared" si="1726"/>
        <v>2751.5616599999998</v>
      </c>
      <c r="N3344" s="78">
        <f t="shared" si="1722"/>
        <v>99.999987643382198</v>
      </c>
    </row>
    <row r="3345" spans="1:14" ht="31.5" x14ac:dyDescent="0.25">
      <c r="A3345" s="33" t="s">
        <v>183</v>
      </c>
      <c r="B3345" s="33" t="s">
        <v>1411</v>
      </c>
      <c r="C3345" s="33" t="s">
        <v>133</v>
      </c>
      <c r="D3345" s="33" t="s">
        <v>1111</v>
      </c>
      <c r="E3345" s="34" t="s">
        <v>542</v>
      </c>
      <c r="F3345" s="35">
        <f t="shared" si="1726"/>
        <v>2751.5619999999999</v>
      </c>
      <c r="G3345" s="35">
        <f t="shared" si="1726"/>
        <v>2751.5619999999999</v>
      </c>
      <c r="H3345" s="35">
        <f t="shared" si="1726"/>
        <v>2085.52009</v>
      </c>
      <c r="I3345" s="63">
        <f t="shared" si="1726"/>
        <v>0</v>
      </c>
      <c r="J3345" s="63">
        <f t="shared" si="1726"/>
        <v>0</v>
      </c>
      <c r="K3345" s="35">
        <f t="shared" si="1726"/>
        <v>0</v>
      </c>
      <c r="L3345" s="35">
        <f t="shared" si="1726"/>
        <v>0</v>
      </c>
      <c r="M3345" s="35">
        <f t="shared" si="1726"/>
        <v>2751.5616599999998</v>
      </c>
      <c r="N3345" s="78">
        <f t="shared" si="1722"/>
        <v>99.999987643382198</v>
      </c>
    </row>
    <row r="3346" spans="1:14" ht="31.5" x14ac:dyDescent="0.25">
      <c r="A3346" s="33" t="s">
        <v>183</v>
      </c>
      <c r="B3346" s="33" t="s">
        <v>1411</v>
      </c>
      <c r="C3346" s="33" t="s">
        <v>133</v>
      </c>
      <c r="D3346" s="33" t="s">
        <v>1112</v>
      </c>
      <c r="E3346" s="34" t="s">
        <v>543</v>
      </c>
      <c r="F3346" s="35">
        <f>3537.4-441.112-344.726</f>
        <v>2751.5619999999999</v>
      </c>
      <c r="G3346" s="35">
        <v>2751.5619999999999</v>
      </c>
      <c r="H3346" s="35">
        <v>2085.52009</v>
      </c>
      <c r="I3346" s="63">
        <v>0</v>
      </c>
      <c r="J3346" s="63">
        <v>0</v>
      </c>
      <c r="K3346" s="35">
        <v>0</v>
      </c>
      <c r="L3346" s="35">
        <v>0</v>
      </c>
      <c r="M3346" s="35">
        <v>2751.5616599999998</v>
      </c>
      <c r="N3346" s="78">
        <f t="shared" si="1722"/>
        <v>99.999987643382198</v>
      </c>
    </row>
    <row r="3347" spans="1:14" ht="63" x14ac:dyDescent="0.25">
      <c r="A3347" s="33" t="s">
        <v>183</v>
      </c>
      <c r="B3347" s="33" t="s">
        <v>1411</v>
      </c>
      <c r="C3347" s="33" t="s">
        <v>1239</v>
      </c>
      <c r="D3347" s="33"/>
      <c r="E3347" s="34" t="s">
        <v>1275</v>
      </c>
      <c r="F3347" s="35">
        <f>F3348</f>
        <v>0</v>
      </c>
      <c r="G3347" s="35">
        <f t="shared" ref="G3347:G3349" si="1727">G3348</f>
        <v>50158.467329999999</v>
      </c>
      <c r="H3347" s="35">
        <f t="shared" ref="H3347:M3349" si="1728">H3348</f>
        <v>4151.183</v>
      </c>
      <c r="I3347" s="63">
        <f t="shared" si="1728"/>
        <v>43810.714330000003</v>
      </c>
      <c r="J3347" s="63">
        <f t="shared" si="1728"/>
        <v>0</v>
      </c>
      <c r="K3347" s="35">
        <f t="shared" si="1728"/>
        <v>0</v>
      </c>
      <c r="L3347" s="35">
        <f t="shared" si="1728"/>
        <v>0</v>
      </c>
      <c r="M3347" s="35">
        <f t="shared" si="1728"/>
        <v>50009.884010000002</v>
      </c>
      <c r="N3347" s="78">
        <f t="shared" si="1722"/>
        <v>99.703772208543683</v>
      </c>
    </row>
    <row r="3348" spans="1:14" ht="63" x14ac:dyDescent="0.25">
      <c r="A3348" s="33" t="s">
        <v>183</v>
      </c>
      <c r="B3348" s="33" t="s">
        <v>1411</v>
      </c>
      <c r="C3348" s="33" t="s">
        <v>1436</v>
      </c>
      <c r="D3348" s="33"/>
      <c r="E3348" s="34" t="s">
        <v>698</v>
      </c>
      <c r="F3348" s="35">
        <f>F3349</f>
        <v>0</v>
      </c>
      <c r="G3348" s="35">
        <f t="shared" si="1727"/>
        <v>50158.467329999999</v>
      </c>
      <c r="H3348" s="35">
        <f t="shared" si="1728"/>
        <v>4151.183</v>
      </c>
      <c r="I3348" s="63">
        <f t="shared" si="1728"/>
        <v>43810.714330000003</v>
      </c>
      <c r="J3348" s="63">
        <f t="shared" si="1728"/>
        <v>0</v>
      </c>
      <c r="K3348" s="35">
        <f t="shared" si="1728"/>
        <v>0</v>
      </c>
      <c r="L3348" s="35">
        <f t="shared" si="1728"/>
        <v>0</v>
      </c>
      <c r="M3348" s="35">
        <f t="shared" si="1728"/>
        <v>50009.884010000002</v>
      </c>
      <c r="N3348" s="78">
        <f t="shared" si="1722"/>
        <v>99.703772208543683</v>
      </c>
    </row>
    <row r="3349" spans="1:14" ht="31.5" x14ac:dyDescent="0.25">
      <c r="A3349" s="33" t="s">
        <v>183</v>
      </c>
      <c r="B3349" s="33" t="s">
        <v>1411</v>
      </c>
      <c r="C3349" s="33" t="s">
        <v>1436</v>
      </c>
      <c r="D3349" s="33" t="s">
        <v>1111</v>
      </c>
      <c r="E3349" s="34" t="s">
        <v>542</v>
      </c>
      <c r="F3349" s="35">
        <f>F3350</f>
        <v>0</v>
      </c>
      <c r="G3349" s="35">
        <f t="shared" si="1727"/>
        <v>50158.467329999999</v>
      </c>
      <c r="H3349" s="35">
        <f t="shared" si="1728"/>
        <v>4151.183</v>
      </c>
      <c r="I3349" s="63">
        <f t="shared" si="1728"/>
        <v>43810.714330000003</v>
      </c>
      <c r="J3349" s="63">
        <f t="shared" si="1728"/>
        <v>0</v>
      </c>
      <c r="K3349" s="35">
        <f t="shared" si="1728"/>
        <v>0</v>
      </c>
      <c r="L3349" s="35">
        <f t="shared" si="1728"/>
        <v>0</v>
      </c>
      <c r="M3349" s="35">
        <f t="shared" si="1728"/>
        <v>50009.884010000002</v>
      </c>
      <c r="N3349" s="78">
        <f t="shared" si="1722"/>
        <v>99.703772208543683</v>
      </c>
    </row>
    <row r="3350" spans="1:14" ht="31.5" x14ac:dyDescent="0.25">
      <c r="A3350" s="33" t="s">
        <v>183</v>
      </c>
      <c r="B3350" s="33" t="s">
        <v>1411</v>
      </c>
      <c r="C3350" s="33" t="s">
        <v>1436</v>
      </c>
      <c r="D3350" s="33" t="s">
        <v>1112</v>
      </c>
      <c r="E3350" s="34" t="s">
        <v>543</v>
      </c>
      <c r="F3350" s="35">
        <v>0</v>
      </c>
      <c r="G3350" s="35">
        <v>50158.467329999999</v>
      </c>
      <c r="H3350" s="35">
        <f>4151.183+0</f>
        <v>4151.183</v>
      </c>
      <c r="I3350" s="63">
        <v>43810.714330000003</v>
      </c>
      <c r="J3350" s="63">
        <v>0</v>
      </c>
      <c r="K3350" s="35">
        <v>0</v>
      </c>
      <c r="L3350" s="35">
        <v>0</v>
      </c>
      <c r="M3350" s="35">
        <v>50009.884010000002</v>
      </c>
      <c r="N3350" s="78">
        <f t="shared" si="1722"/>
        <v>99.703772208543683</v>
      </c>
    </row>
    <row r="3351" spans="1:14" ht="94.5" x14ac:dyDescent="0.25">
      <c r="A3351" s="33" t="s">
        <v>183</v>
      </c>
      <c r="B3351" s="33" t="s">
        <v>1411</v>
      </c>
      <c r="C3351" s="33" t="s">
        <v>1431</v>
      </c>
      <c r="D3351" s="33"/>
      <c r="E3351" s="34" t="s">
        <v>1834</v>
      </c>
      <c r="F3351" s="35">
        <f>F3352</f>
        <v>59651.12</v>
      </c>
      <c r="G3351" s="35">
        <f t="shared" ref="G3351:G3353" si="1729">G3352</f>
        <v>61651.596570000002</v>
      </c>
      <c r="H3351" s="35">
        <f t="shared" ref="H3351:M3353" si="1730">H3352</f>
        <v>52281.043420000002</v>
      </c>
      <c r="I3351" s="63">
        <f t="shared" si="1730"/>
        <v>61651.596570000002</v>
      </c>
      <c r="J3351" s="63">
        <f t="shared" si="1730"/>
        <v>52281.043420000002</v>
      </c>
      <c r="K3351" s="35">
        <f t="shared" si="1730"/>
        <v>0</v>
      </c>
      <c r="L3351" s="35">
        <f t="shared" si="1730"/>
        <v>0</v>
      </c>
      <c r="M3351" s="35">
        <f t="shared" si="1730"/>
        <v>61651.596570000002</v>
      </c>
      <c r="N3351" s="78">
        <f t="shared" si="1722"/>
        <v>100</v>
      </c>
    </row>
    <row r="3352" spans="1:14" ht="78.75" x14ac:dyDescent="0.25">
      <c r="A3352" s="33" t="s">
        <v>183</v>
      </c>
      <c r="B3352" s="33" t="s">
        <v>1411</v>
      </c>
      <c r="C3352" s="33" t="s">
        <v>1433</v>
      </c>
      <c r="D3352" s="33"/>
      <c r="E3352" s="34" t="s">
        <v>1835</v>
      </c>
      <c r="F3352" s="35">
        <f>F3353</f>
        <v>59651.12</v>
      </c>
      <c r="G3352" s="35">
        <f t="shared" si="1729"/>
        <v>61651.596570000002</v>
      </c>
      <c r="H3352" s="35">
        <f t="shared" si="1730"/>
        <v>52281.043420000002</v>
      </c>
      <c r="I3352" s="63">
        <f t="shared" si="1730"/>
        <v>61651.596570000002</v>
      </c>
      <c r="J3352" s="63">
        <f t="shared" si="1730"/>
        <v>52281.043420000002</v>
      </c>
      <c r="K3352" s="35">
        <f t="shared" si="1730"/>
        <v>0</v>
      </c>
      <c r="L3352" s="35">
        <f t="shared" si="1730"/>
        <v>0</v>
      </c>
      <c r="M3352" s="35">
        <f t="shared" si="1730"/>
        <v>61651.596570000002</v>
      </c>
      <c r="N3352" s="78">
        <f t="shared" si="1722"/>
        <v>100</v>
      </c>
    </row>
    <row r="3353" spans="1:14" ht="31.5" x14ac:dyDescent="0.25">
      <c r="A3353" s="33" t="s">
        <v>183</v>
      </c>
      <c r="B3353" s="33" t="s">
        <v>1411</v>
      </c>
      <c r="C3353" s="33" t="s">
        <v>1433</v>
      </c>
      <c r="D3353" s="33" t="s">
        <v>1111</v>
      </c>
      <c r="E3353" s="34" t="s">
        <v>542</v>
      </c>
      <c r="F3353" s="35">
        <f>F3354</f>
        <v>59651.12</v>
      </c>
      <c r="G3353" s="35">
        <f t="shared" si="1729"/>
        <v>61651.596570000002</v>
      </c>
      <c r="H3353" s="35">
        <f t="shared" si="1730"/>
        <v>52281.043420000002</v>
      </c>
      <c r="I3353" s="63">
        <f t="shared" si="1730"/>
        <v>61651.596570000002</v>
      </c>
      <c r="J3353" s="63">
        <f t="shared" si="1730"/>
        <v>52281.043420000002</v>
      </c>
      <c r="K3353" s="35">
        <f t="shared" si="1730"/>
        <v>0</v>
      </c>
      <c r="L3353" s="35">
        <f t="shared" si="1730"/>
        <v>0</v>
      </c>
      <c r="M3353" s="35">
        <f t="shared" si="1730"/>
        <v>61651.596570000002</v>
      </c>
      <c r="N3353" s="78">
        <f t="shared" si="1722"/>
        <v>100</v>
      </c>
    </row>
    <row r="3354" spans="1:14" ht="31.5" x14ac:dyDescent="0.25">
      <c r="A3354" s="33" t="s">
        <v>183</v>
      </c>
      <c r="B3354" s="33" t="s">
        <v>1411</v>
      </c>
      <c r="C3354" s="33" t="s">
        <v>1433</v>
      </c>
      <c r="D3354" s="33" t="s">
        <v>1112</v>
      </c>
      <c r="E3354" s="34" t="s">
        <v>543</v>
      </c>
      <c r="F3354" s="35">
        <v>59651.12</v>
      </c>
      <c r="G3354" s="35">
        <v>61651.596570000002</v>
      </c>
      <c r="H3354" s="35">
        <v>52281.043420000002</v>
      </c>
      <c r="I3354" s="63">
        <f>G3354</f>
        <v>61651.596570000002</v>
      </c>
      <c r="J3354" s="63">
        <f>H3354</f>
        <v>52281.043420000002</v>
      </c>
      <c r="K3354" s="35">
        <v>0</v>
      </c>
      <c r="L3354" s="35">
        <v>0</v>
      </c>
      <c r="M3354" s="35">
        <v>61651.596570000002</v>
      </c>
      <c r="N3354" s="78">
        <f t="shared" si="1722"/>
        <v>100</v>
      </c>
    </row>
    <row r="3355" spans="1:14" ht="31.5" x14ac:dyDescent="0.25">
      <c r="A3355" s="33" t="s">
        <v>183</v>
      </c>
      <c r="B3355" s="33" t="s">
        <v>1411</v>
      </c>
      <c r="C3355" s="33" t="s">
        <v>141</v>
      </c>
      <c r="D3355" s="33"/>
      <c r="E3355" s="34" t="s">
        <v>717</v>
      </c>
      <c r="F3355" s="35">
        <f t="shared" ref="F3355:M3358" si="1731">F3356</f>
        <v>1551.8779999999999</v>
      </c>
      <c r="G3355" s="35">
        <f t="shared" si="1731"/>
        <v>1551.8779999999999</v>
      </c>
      <c r="H3355" s="35">
        <f t="shared" si="1731"/>
        <v>652.05431999999996</v>
      </c>
      <c r="I3355" s="63">
        <f t="shared" si="1731"/>
        <v>0</v>
      </c>
      <c r="J3355" s="63">
        <f t="shared" si="1731"/>
        <v>0</v>
      </c>
      <c r="K3355" s="35">
        <f t="shared" si="1731"/>
        <v>0</v>
      </c>
      <c r="L3355" s="35">
        <f t="shared" si="1731"/>
        <v>0</v>
      </c>
      <c r="M3355" s="35">
        <f t="shared" si="1731"/>
        <v>1551.8750299999999</v>
      </c>
      <c r="N3355" s="78">
        <f t="shared" si="1722"/>
        <v>99.999808618976488</v>
      </c>
    </row>
    <row r="3356" spans="1:14" ht="31.5" x14ac:dyDescent="0.25">
      <c r="A3356" s="33" t="s">
        <v>183</v>
      </c>
      <c r="B3356" s="33" t="s">
        <v>1411</v>
      </c>
      <c r="C3356" s="33" t="s">
        <v>142</v>
      </c>
      <c r="D3356" s="33"/>
      <c r="E3356" s="34" t="s">
        <v>718</v>
      </c>
      <c r="F3356" s="35">
        <f t="shared" si="1731"/>
        <v>1551.8779999999999</v>
      </c>
      <c r="G3356" s="35">
        <f t="shared" si="1731"/>
        <v>1551.8779999999999</v>
      </c>
      <c r="H3356" s="35">
        <f t="shared" si="1731"/>
        <v>652.05431999999996</v>
      </c>
      <c r="I3356" s="63">
        <f t="shared" si="1731"/>
        <v>0</v>
      </c>
      <c r="J3356" s="63">
        <f t="shared" si="1731"/>
        <v>0</v>
      </c>
      <c r="K3356" s="35">
        <f t="shared" si="1731"/>
        <v>0</v>
      </c>
      <c r="L3356" s="35">
        <f t="shared" si="1731"/>
        <v>0</v>
      </c>
      <c r="M3356" s="35">
        <f t="shared" si="1731"/>
        <v>1551.8750299999999</v>
      </c>
      <c r="N3356" s="78">
        <f t="shared" si="1722"/>
        <v>99.999808618976488</v>
      </c>
    </row>
    <row r="3357" spans="1:14" ht="47.25" x14ac:dyDescent="0.25">
      <c r="A3357" s="33" t="s">
        <v>183</v>
      </c>
      <c r="B3357" s="33" t="s">
        <v>1411</v>
      </c>
      <c r="C3357" s="33" t="s">
        <v>134</v>
      </c>
      <c r="D3357" s="33"/>
      <c r="E3357" s="34" t="s">
        <v>731</v>
      </c>
      <c r="F3357" s="35">
        <f t="shared" si="1731"/>
        <v>1551.8779999999999</v>
      </c>
      <c r="G3357" s="35">
        <f t="shared" si="1731"/>
        <v>1551.8779999999999</v>
      </c>
      <c r="H3357" s="35">
        <f t="shared" si="1731"/>
        <v>652.05431999999996</v>
      </c>
      <c r="I3357" s="63">
        <f t="shared" si="1731"/>
        <v>0</v>
      </c>
      <c r="J3357" s="63">
        <f t="shared" si="1731"/>
        <v>0</v>
      </c>
      <c r="K3357" s="35">
        <f t="shared" si="1731"/>
        <v>0</v>
      </c>
      <c r="L3357" s="35">
        <f t="shared" si="1731"/>
        <v>0</v>
      </c>
      <c r="M3357" s="35">
        <f t="shared" si="1731"/>
        <v>1551.8750299999999</v>
      </c>
      <c r="N3357" s="78">
        <f t="shared" si="1722"/>
        <v>99.999808618976488</v>
      </c>
    </row>
    <row r="3358" spans="1:14" ht="31.5" x14ac:dyDescent="0.25">
      <c r="A3358" s="33" t="s">
        <v>183</v>
      </c>
      <c r="B3358" s="33" t="s">
        <v>1411</v>
      </c>
      <c r="C3358" s="33" t="s">
        <v>134</v>
      </c>
      <c r="D3358" s="33" t="s">
        <v>1111</v>
      </c>
      <c r="E3358" s="34" t="s">
        <v>542</v>
      </c>
      <c r="F3358" s="35">
        <f t="shared" si="1731"/>
        <v>1551.8779999999999</v>
      </c>
      <c r="G3358" s="35">
        <f t="shared" si="1731"/>
        <v>1551.8779999999999</v>
      </c>
      <c r="H3358" s="35">
        <f t="shared" si="1731"/>
        <v>652.05431999999996</v>
      </c>
      <c r="I3358" s="63">
        <f t="shared" si="1731"/>
        <v>0</v>
      </c>
      <c r="J3358" s="63">
        <f t="shared" si="1731"/>
        <v>0</v>
      </c>
      <c r="K3358" s="35">
        <f t="shared" si="1731"/>
        <v>0</v>
      </c>
      <c r="L3358" s="35">
        <f t="shared" si="1731"/>
        <v>0</v>
      </c>
      <c r="M3358" s="35">
        <f t="shared" si="1731"/>
        <v>1551.8750299999999</v>
      </c>
      <c r="N3358" s="78">
        <f t="shared" si="1722"/>
        <v>99.999808618976488</v>
      </c>
    </row>
    <row r="3359" spans="1:14" ht="31.5" x14ac:dyDescent="0.25">
      <c r="A3359" s="33" t="s">
        <v>183</v>
      </c>
      <c r="B3359" s="33" t="s">
        <v>1411</v>
      </c>
      <c r="C3359" s="33" t="s">
        <v>134</v>
      </c>
      <c r="D3359" s="33" t="s">
        <v>1112</v>
      </c>
      <c r="E3359" s="34" t="s">
        <v>543</v>
      </c>
      <c r="F3359" s="35">
        <f>1618.2-64.132-2.19</f>
        <v>1551.8779999999999</v>
      </c>
      <c r="G3359" s="35">
        <v>1551.8779999999999</v>
      </c>
      <c r="H3359" s="35">
        <v>652.05431999999996</v>
      </c>
      <c r="I3359" s="63">
        <v>0</v>
      </c>
      <c r="J3359" s="63">
        <v>0</v>
      </c>
      <c r="K3359" s="35">
        <v>0</v>
      </c>
      <c r="L3359" s="35">
        <v>0</v>
      </c>
      <c r="M3359" s="35">
        <v>1551.8750299999999</v>
      </c>
      <c r="N3359" s="78">
        <f t="shared" si="1722"/>
        <v>99.999808618976488</v>
      </c>
    </row>
    <row r="3360" spans="1:14" ht="63" x14ac:dyDescent="0.25">
      <c r="A3360" s="33" t="s">
        <v>183</v>
      </c>
      <c r="B3360" s="33" t="s">
        <v>1411</v>
      </c>
      <c r="C3360" s="33" t="s">
        <v>1132</v>
      </c>
      <c r="D3360" s="33"/>
      <c r="E3360" s="34" t="s">
        <v>1557</v>
      </c>
      <c r="F3360" s="35">
        <f t="shared" ref="F3360:M3367" si="1732">F3361</f>
        <v>3559.6</v>
      </c>
      <c r="G3360" s="35">
        <f t="shared" si="1732"/>
        <v>6468.73</v>
      </c>
      <c r="H3360" s="35">
        <f t="shared" si="1732"/>
        <v>2196.2298999999998</v>
      </c>
      <c r="I3360" s="63">
        <f t="shared" si="1732"/>
        <v>0</v>
      </c>
      <c r="J3360" s="63">
        <f t="shared" si="1732"/>
        <v>0</v>
      </c>
      <c r="K3360" s="35">
        <f t="shared" si="1732"/>
        <v>0</v>
      </c>
      <c r="L3360" s="35">
        <f t="shared" si="1732"/>
        <v>0</v>
      </c>
      <c r="M3360" s="35">
        <f t="shared" si="1732"/>
        <v>6441.5459700000001</v>
      </c>
      <c r="N3360" s="78">
        <f t="shared" si="1722"/>
        <v>99.579762488154572</v>
      </c>
    </row>
    <row r="3361" spans="1:14" ht="47.25" x14ac:dyDescent="0.25">
      <c r="A3361" s="33" t="s">
        <v>183</v>
      </c>
      <c r="B3361" s="33" t="s">
        <v>1411</v>
      </c>
      <c r="C3361" s="33" t="s">
        <v>1133</v>
      </c>
      <c r="D3361" s="33"/>
      <c r="E3361" s="34" t="s">
        <v>741</v>
      </c>
      <c r="F3361" s="35">
        <f t="shared" si="1732"/>
        <v>3559.6</v>
      </c>
      <c r="G3361" s="35">
        <f t="shared" si="1732"/>
        <v>6468.73</v>
      </c>
      <c r="H3361" s="35">
        <f t="shared" si="1732"/>
        <v>2196.2298999999998</v>
      </c>
      <c r="I3361" s="63">
        <f t="shared" si="1732"/>
        <v>0</v>
      </c>
      <c r="J3361" s="63">
        <f t="shared" si="1732"/>
        <v>0</v>
      </c>
      <c r="K3361" s="35">
        <f t="shared" si="1732"/>
        <v>0</v>
      </c>
      <c r="L3361" s="35">
        <f t="shared" si="1732"/>
        <v>0</v>
      </c>
      <c r="M3361" s="35">
        <f t="shared" si="1732"/>
        <v>6441.5459700000001</v>
      </c>
      <c r="N3361" s="78">
        <f t="shared" si="1722"/>
        <v>99.579762488154572</v>
      </c>
    </row>
    <row r="3362" spans="1:14" ht="63" x14ac:dyDescent="0.25">
      <c r="A3362" s="33" t="s">
        <v>183</v>
      </c>
      <c r="B3362" s="33" t="s">
        <v>1411</v>
      </c>
      <c r="C3362" s="33" t="s">
        <v>143</v>
      </c>
      <c r="D3362" s="33"/>
      <c r="E3362" s="34" t="s">
        <v>751</v>
      </c>
      <c r="F3362" s="35">
        <f>F3366</f>
        <v>3559.6</v>
      </c>
      <c r="G3362" s="35">
        <f>G3366+G3363</f>
        <v>6468.73</v>
      </c>
      <c r="H3362" s="35">
        <f t="shared" ref="H3362:M3362" si="1733">H3366+H3363</f>
        <v>2196.2298999999998</v>
      </c>
      <c r="I3362" s="63">
        <f t="shared" si="1733"/>
        <v>0</v>
      </c>
      <c r="J3362" s="63">
        <f t="shared" si="1733"/>
        <v>0</v>
      </c>
      <c r="K3362" s="35">
        <f t="shared" si="1733"/>
        <v>0</v>
      </c>
      <c r="L3362" s="35">
        <f t="shared" si="1733"/>
        <v>0</v>
      </c>
      <c r="M3362" s="35">
        <f t="shared" si="1733"/>
        <v>6441.5459700000001</v>
      </c>
      <c r="N3362" s="78">
        <f t="shared" si="1722"/>
        <v>99.579762488154572</v>
      </c>
    </row>
    <row r="3363" spans="1:14" ht="31.5" x14ac:dyDescent="0.25">
      <c r="A3363" s="33" t="s">
        <v>183</v>
      </c>
      <c r="B3363" s="33" t="s">
        <v>1411</v>
      </c>
      <c r="C3363" s="33" t="s">
        <v>327</v>
      </c>
      <c r="D3363" s="33"/>
      <c r="E3363" s="34" t="s">
        <v>1379</v>
      </c>
      <c r="F3363" s="35">
        <v>0</v>
      </c>
      <c r="G3363" s="35">
        <f>G3364</f>
        <v>2909.13</v>
      </c>
      <c r="H3363" s="35">
        <f t="shared" ref="H3363:M3364" si="1734">H3364</f>
        <v>0</v>
      </c>
      <c r="I3363" s="63">
        <f t="shared" si="1734"/>
        <v>0</v>
      </c>
      <c r="J3363" s="63">
        <f t="shared" si="1734"/>
        <v>0</v>
      </c>
      <c r="K3363" s="35">
        <f t="shared" si="1734"/>
        <v>0</v>
      </c>
      <c r="L3363" s="35">
        <f t="shared" si="1734"/>
        <v>0</v>
      </c>
      <c r="M3363" s="35">
        <f t="shared" si="1734"/>
        <v>2909.13</v>
      </c>
      <c r="N3363" s="78">
        <f t="shared" si="1722"/>
        <v>100</v>
      </c>
    </row>
    <row r="3364" spans="1:14" ht="31.5" x14ac:dyDescent="0.25">
      <c r="A3364" s="33" t="s">
        <v>183</v>
      </c>
      <c r="B3364" s="33" t="s">
        <v>1411</v>
      </c>
      <c r="C3364" s="33" t="s">
        <v>327</v>
      </c>
      <c r="D3364" s="33" t="s">
        <v>1111</v>
      </c>
      <c r="E3364" s="34" t="s">
        <v>542</v>
      </c>
      <c r="F3364" s="35">
        <v>0</v>
      </c>
      <c r="G3364" s="35">
        <f>G3365</f>
        <v>2909.13</v>
      </c>
      <c r="H3364" s="35">
        <f t="shared" si="1734"/>
        <v>0</v>
      </c>
      <c r="I3364" s="63">
        <f t="shared" si="1734"/>
        <v>0</v>
      </c>
      <c r="J3364" s="63">
        <f t="shared" si="1734"/>
        <v>0</v>
      </c>
      <c r="K3364" s="35">
        <f t="shared" si="1734"/>
        <v>0</v>
      </c>
      <c r="L3364" s="35">
        <f t="shared" si="1734"/>
        <v>0</v>
      </c>
      <c r="M3364" s="35">
        <f t="shared" si="1734"/>
        <v>2909.13</v>
      </c>
      <c r="N3364" s="78">
        <f t="shared" si="1722"/>
        <v>100</v>
      </c>
    </row>
    <row r="3365" spans="1:14" ht="31.5" x14ac:dyDescent="0.25">
      <c r="A3365" s="33" t="s">
        <v>183</v>
      </c>
      <c r="B3365" s="33" t="s">
        <v>1411</v>
      </c>
      <c r="C3365" s="33" t="s">
        <v>327</v>
      </c>
      <c r="D3365" s="33" t="s">
        <v>1112</v>
      </c>
      <c r="E3365" s="34" t="s">
        <v>543</v>
      </c>
      <c r="F3365" s="35">
        <v>0</v>
      </c>
      <c r="G3365" s="35">
        <v>2909.13</v>
      </c>
      <c r="H3365" s="35">
        <v>0</v>
      </c>
      <c r="I3365" s="63">
        <v>0</v>
      </c>
      <c r="J3365" s="63">
        <v>0</v>
      </c>
      <c r="K3365" s="35">
        <v>0</v>
      </c>
      <c r="L3365" s="35">
        <v>0</v>
      </c>
      <c r="M3365" s="35">
        <v>2909.13</v>
      </c>
      <c r="N3365" s="78">
        <f t="shared" si="1722"/>
        <v>100</v>
      </c>
    </row>
    <row r="3366" spans="1:14" ht="17.25" customHeight="1" x14ac:dyDescent="0.25">
      <c r="A3366" s="33" t="s">
        <v>183</v>
      </c>
      <c r="B3366" s="33" t="s">
        <v>1411</v>
      </c>
      <c r="C3366" s="33" t="s">
        <v>135</v>
      </c>
      <c r="D3366" s="33"/>
      <c r="E3366" s="34" t="s">
        <v>752</v>
      </c>
      <c r="F3366" s="35">
        <f t="shared" si="1732"/>
        <v>3559.6</v>
      </c>
      <c r="G3366" s="35">
        <f t="shared" si="1732"/>
        <v>3559.6</v>
      </c>
      <c r="H3366" s="35">
        <f t="shared" si="1732"/>
        <v>2196.2298999999998</v>
      </c>
      <c r="I3366" s="63">
        <f t="shared" si="1732"/>
        <v>0</v>
      </c>
      <c r="J3366" s="63">
        <f t="shared" si="1732"/>
        <v>0</v>
      </c>
      <c r="K3366" s="35">
        <f t="shared" si="1732"/>
        <v>0</v>
      </c>
      <c r="L3366" s="35">
        <f t="shared" si="1732"/>
        <v>0</v>
      </c>
      <c r="M3366" s="35">
        <f t="shared" si="1732"/>
        <v>3532.41597</v>
      </c>
      <c r="N3366" s="78">
        <f t="shared" si="1722"/>
        <v>99.236317844701659</v>
      </c>
    </row>
    <row r="3367" spans="1:14" ht="31.5" x14ac:dyDescent="0.25">
      <c r="A3367" s="33" t="s">
        <v>183</v>
      </c>
      <c r="B3367" s="33" t="s">
        <v>1411</v>
      </c>
      <c r="C3367" s="33" t="s">
        <v>135</v>
      </c>
      <c r="D3367" s="33" t="s">
        <v>1111</v>
      </c>
      <c r="E3367" s="34" t="s">
        <v>542</v>
      </c>
      <c r="F3367" s="35">
        <f t="shared" si="1732"/>
        <v>3559.6</v>
      </c>
      <c r="G3367" s="35">
        <f t="shared" si="1732"/>
        <v>3559.6</v>
      </c>
      <c r="H3367" s="35">
        <f t="shared" si="1732"/>
        <v>2196.2298999999998</v>
      </c>
      <c r="I3367" s="63">
        <f t="shared" si="1732"/>
        <v>0</v>
      </c>
      <c r="J3367" s="63">
        <f t="shared" si="1732"/>
        <v>0</v>
      </c>
      <c r="K3367" s="35">
        <f t="shared" si="1732"/>
        <v>0</v>
      </c>
      <c r="L3367" s="35">
        <f t="shared" si="1732"/>
        <v>0</v>
      </c>
      <c r="M3367" s="35">
        <f t="shared" si="1732"/>
        <v>3532.41597</v>
      </c>
      <c r="N3367" s="78">
        <f t="shared" si="1722"/>
        <v>99.236317844701659</v>
      </c>
    </row>
    <row r="3368" spans="1:14" ht="31.5" x14ac:dyDescent="0.25">
      <c r="A3368" s="33" t="s">
        <v>183</v>
      </c>
      <c r="B3368" s="33" t="s">
        <v>1411</v>
      </c>
      <c r="C3368" s="33" t="s">
        <v>135</v>
      </c>
      <c r="D3368" s="33" t="s">
        <v>1112</v>
      </c>
      <c r="E3368" s="34" t="s">
        <v>543</v>
      </c>
      <c r="F3368" s="35">
        <v>3559.6</v>
      </c>
      <c r="G3368" s="35">
        <v>3559.6</v>
      </c>
      <c r="H3368" s="35">
        <v>2196.2298999999998</v>
      </c>
      <c r="I3368" s="63">
        <v>0</v>
      </c>
      <c r="J3368" s="63">
        <v>0</v>
      </c>
      <c r="K3368" s="35">
        <v>0</v>
      </c>
      <c r="L3368" s="35">
        <v>0</v>
      </c>
      <c r="M3368" s="35">
        <v>3532.41597</v>
      </c>
      <c r="N3368" s="78">
        <f t="shared" si="1722"/>
        <v>99.236317844701659</v>
      </c>
    </row>
    <row r="3369" spans="1:14" ht="31.5" x14ac:dyDescent="0.25">
      <c r="A3369" s="33" t="s">
        <v>183</v>
      </c>
      <c r="B3369" s="33" t="s">
        <v>1411</v>
      </c>
      <c r="C3369" s="33" t="s">
        <v>164</v>
      </c>
      <c r="D3369" s="33"/>
      <c r="E3369" s="34" t="s">
        <v>1623</v>
      </c>
      <c r="F3369" s="35">
        <v>0</v>
      </c>
      <c r="G3369" s="35">
        <f t="shared" ref="G3369:G3375" si="1735">G3370</f>
        <v>26302.072390000001</v>
      </c>
      <c r="H3369" s="35">
        <f t="shared" ref="H3369:M3375" si="1736">H3370</f>
        <v>26302.072390000005</v>
      </c>
      <c r="I3369" s="63">
        <f t="shared" si="1736"/>
        <v>21041.657910000002</v>
      </c>
      <c r="J3369" s="63">
        <f t="shared" si="1736"/>
        <v>21041.657910000002</v>
      </c>
      <c r="K3369" s="35">
        <f t="shared" si="1736"/>
        <v>0</v>
      </c>
      <c r="L3369" s="35">
        <f t="shared" si="1736"/>
        <v>0</v>
      </c>
      <c r="M3369" s="35">
        <f t="shared" si="1736"/>
        <v>26302.072390000001</v>
      </c>
      <c r="N3369" s="78">
        <f t="shared" si="1722"/>
        <v>100</v>
      </c>
    </row>
    <row r="3370" spans="1:14" ht="47.25" x14ac:dyDescent="0.25">
      <c r="A3370" s="33" t="s">
        <v>183</v>
      </c>
      <c r="B3370" s="33" t="s">
        <v>1411</v>
      </c>
      <c r="C3370" s="33" t="s">
        <v>165</v>
      </c>
      <c r="D3370" s="33"/>
      <c r="E3370" s="34" t="s">
        <v>1624</v>
      </c>
      <c r="F3370" s="35">
        <v>0</v>
      </c>
      <c r="G3370" s="35">
        <f t="shared" si="1735"/>
        <v>26302.072390000001</v>
      </c>
      <c r="H3370" s="35">
        <f t="shared" si="1736"/>
        <v>26302.072390000005</v>
      </c>
      <c r="I3370" s="63">
        <f t="shared" si="1736"/>
        <v>21041.657910000002</v>
      </c>
      <c r="J3370" s="63">
        <f t="shared" si="1736"/>
        <v>21041.657910000002</v>
      </c>
      <c r="K3370" s="35">
        <f t="shared" si="1736"/>
        <v>0</v>
      </c>
      <c r="L3370" s="35">
        <f t="shared" si="1736"/>
        <v>0</v>
      </c>
      <c r="M3370" s="35">
        <f t="shared" si="1736"/>
        <v>26302.072390000001</v>
      </c>
      <c r="N3370" s="78">
        <f t="shared" si="1722"/>
        <v>100</v>
      </c>
    </row>
    <row r="3371" spans="1:14" ht="31.5" x14ac:dyDescent="0.25">
      <c r="A3371" s="33" t="s">
        <v>183</v>
      </c>
      <c r="B3371" s="33" t="s">
        <v>1411</v>
      </c>
      <c r="C3371" s="33" t="s">
        <v>1437</v>
      </c>
      <c r="D3371" s="33"/>
      <c r="E3371" s="34" t="s">
        <v>1438</v>
      </c>
      <c r="F3371" s="35">
        <v>0</v>
      </c>
      <c r="G3371" s="35">
        <f t="shared" si="1735"/>
        <v>26302.072390000001</v>
      </c>
      <c r="H3371" s="35">
        <f t="shared" si="1736"/>
        <v>26302.072390000005</v>
      </c>
      <c r="I3371" s="63">
        <f t="shared" si="1736"/>
        <v>21041.657910000002</v>
      </c>
      <c r="J3371" s="63">
        <f t="shared" si="1736"/>
        <v>21041.657910000002</v>
      </c>
      <c r="K3371" s="35">
        <f t="shared" si="1736"/>
        <v>0</v>
      </c>
      <c r="L3371" s="35">
        <f t="shared" si="1736"/>
        <v>0</v>
      </c>
      <c r="M3371" s="35">
        <f t="shared" si="1736"/>
        <v>26302.072390000001</v>
      </c>
      <c r="N3371" s="78">
        <f t="shared" si="1722"/>
        <v>100</v>
      </c>
    </row>
    <row r="3372" spans="1:14" ht="31.5" x14ac:dyDescent="0.25">
      <c r="A3372" s="33" t="s">
        <v>183</v>
      </c>
      <c r="B3372" s="33" t="s">
        <v>1411</v>
      </c>
      <c r="C3372" s="33" t="s">
        <v>1775</v>
      </c>
      <c r="D3372" s="33"/>
      <c r="E3372" s="34" t="s">
        <v>1776</v>
      </c>
      <c r="F3372" s="35">
        <v>0</v>
      </c>
      <c r="G3372" s="35">
        <f>G3375+G3373</f>
        <v>26302.072390000001</v>
      </c>
      <c r="H3372" s="35">
        <f t="shared" ref="H3372:M3372" si="1737">H3375+H3373</f>
        <v>26302.072390000005</v>
      </c>
      <c r="I3372" s="63">
        <f t="shared" si="1737"/>
        <v>21041.657910000002</v>
      </c>
      <c r="J3372" s="63">
        <f t="shared" si="1737"/>
        <v>21041.657910000002</v>
      </c>
      <c r="K3372" s="35">
        <f t="shared" si="1737"/>
        <v>0</v>
      </c>
      <c r="L3372" s="35">
        <f t="shared" si="1737"/>
        <v>0</v>
      </c>
      <c r="M3372" s="35">
        <f t="shared" si="1737"/>
        <v>26302.072390000001</v>
      </c>
      <c r="N3372" s="78">
        <f t="shared" si="1722"/>
        <v>100</v>
      </c>
    </row>
    <row r="3373" spans="1:14" ht="31.5" x14ac:dyDescent="0.25">
      <c r="A3373" s="33" t="s">
        <v>183</v>
      </c>
      <c r="B3373" s="33" t="s">
        <v>1411</v>
      </c>
      <c r="C3373" s="33" t="s">
        <v>1775</v>
      </c>
      <c r="D3373" s="33" t="s">
        <v>18</v>
      </c>
      <c r="E3373" s="34" t="s">
        <v>552</v>
      </c>
      <c r="F3373" s="35">
        <v>0</v>
      </c>
      <c r="G3373" s="35">
        <f>G3374</f>
        <v>1818.37682</v>
      </c>
      <c r="H3373" s="35">
        <f t="shared" ref="H3373:M3373" si="1738">H3374</f>
        <v>1818.37682</v>
      </c>
      <c r="I3373" s="63">
        <f t="shared" si="1738"/>
        <v>1454.70146</v>
      </c>
      <c r="J3373" s="63">
        <f t="shared" si="1738"/>
        <v>1454.70146</v>
      </c>
      <c r="K3373" s="35">
        <f t="shared" si="1738"/>
        <v>0</v>
      </c>
      <c r="L3373" s="35">
        <f t="shared" si="1738"/>
        <v>0</v>
      </c>
      <c r="M3373" s="35">
        <f t="shared" si="1738"/>
        <v>1818.37682</v>
      </c>
      <c r="N3373" s="78">
        <f t="shared" si="1722"/>
        <v>100</v>
      </c>
    </row>
    <row r="3374" spans="1:14" ht="47.25" x14ac:dyDescent="0.25">
      <c r="A3374" s="33" t="s">
        <v>183</v>
      </c>
      <c r="B3374" s="33" t="s">
        <v>1411</v>
      </c>
      <c r="C3374" s="33" t="s">
        <v>1775</v>
      </c>
      <c r="D3374" s="33" t="s">
        <v>14</v>
      </c>
      <c r="E3374" s="34" t="s">
        <v>555</v>
      </c>
      <c r="F3374" s="35">
        <v>0</v>
      </c>
      <c r="G3374" s="35">
        <v>1818.37682</v>
      </c>
      <c r="H3374" s="35">
        <f>363.67536+1454.70146</f>
        <v>1818.37682</v>
      </c>
      <c r="I3374" s="63">
        <v>1454.70146</v>
      </c>
      <c r="J3374" s="63">
        <v>1454.70146</v>
      </c>
      <c r="K3374" s="35">
        <v>0</v>
      </c>
      <c r="L3374" s="35">
        <v>0</v>
      </c>
      <c r="M3374" s="35">
        <v>1818.37682</v>
      </c>
      <c r="N3374" s="78">
        <f t="shared" si="1722"/>
        <v>100</v>
      </c>
    </row>
    <row r="3375" spans="1:14" ht="16.5" customHeight="1" x14ac:dyDescent="0.25">
      <c r="A3375" s="33" t="s">
        <v>183</v>
      </c>
      <c r="B3375" s="33" t="s">
        <v>1411</v>
      </c>
      <c r="C3375" s="33" t="s">
        <v>1775</v>
      </c>
      <c r="D3375" s="33" t="s">
        <v>1113</v>
      </c>
      <c r="E3375" s="34" t="s">
        <v>558</v>
      </c>
      <c r="F3375" s="35">
        <v>0</v>
      </c>
      <c r="G3375" s="35">
        <f t="shared" si="1735"/>
        <v>24483.69557</v>
      </c>
      <c r="H3375" s="35">
        <f t="shared" si="1736"/>
        <v>24483.695570000003</v>
      </c>
      <c r="I3375" s="63">
        <f t="shared" si="1736"/>
        <v>19586.956450000001</v>
      </c>
      <c r="J3375" s="63">
        <f t="shared" si="1736"/>
        <v>19586.956450000001</v>
      </c>
      <c r="K3375" s="35">
        <f t="shared" si="1736"/>
        <v>0</v>
      </c>
      <c r="L3375" s="35">
        <f t="shared" si="1736"/>
        <v>0</v>
      </c>
      <c r="M3375" s="35">
        <f t="shared" si="1736"/>
        <v>24483.69557</v>
      </c>
      <c r="N3375" s="78">
        <f t="shared" si="1722"/>
        <v>100</v>
      </c>
    </row>
    <row r="3376" spans="1:14" ht="63" x14ac:dyDescent="0.25">
      <c r="A3376" s="33" t="s">
        <v>183</v>
      </c>
      <c r="B3376" s="33" t="s">
        <v>1411</v>
      </c>
      <c r="C3376" s="33" t="s">
        <v>1775</v>
      </c>
      <c r="D3376" s="33" t="s">
        <v>137</v>
      </c>
      <c r="E3376" s="34" t="s">
        <v>559</v>
      </c>
      <c r="F3376" s="35">
        <v>0</v>
      </c>
      <c r="G3376" s="35">
        <v>24483.69557</v>
      </c>
      <c r="H3376" s="35">
        <f>4896.73912+19586.95645</f>
        <v>24483.695570000003</v>
      </c>
      <c r="I3376" s="63">
        <v>19586.956450000001</v>
      </c>
      <c r="J3376" s="63">
        <v>19586.956450000001</v>
      </c>
      <c r="K3376" s="35">
        <v>0</v>
      </c>
      <c r="L3376" s="35">
        <v>0</v>
      </c>
      <c r="M3376" s="35">
        <v>24483.69557</v>
      </c>
      <c r="N3376" s="78">
        <f t="shared" si="1722"/>
        <v>100</v>
      </c>
    </row>
    <row r="3377" spans="1:14" ht="31.5" x14ac:dyDescent="0.25">
      <c r="A3377" s="33" t="s">
        <v>183</v>
      </c>
      <c r="B3377" s="33" t="s">
        <v>1411</v>
      </c>
      <c r="C3377" s="33" t="s">
        <v>144</v>
      </c>
      <c r="D3377" s="33"/>
      <c r="E3377" s="34" t="s">
        <v>1036</v>
      </c>
      <c r="F3377" s="35">
        <f>F3378</f>
        <v>9236.9</v>
      </c>
      <c r="G3377" s="35">
        <f>G3378+G3385</f>
        <v>20863.940000000002</v>
      </c>
      <c r="H3377" s="35">
        <f t="shared" ref="H3377:M3377" si="1739">H3378+H3385</f>
        <v>14692.33538</v>
      </c>
      <c r="I3377" s="63">
        <f t="shared" si="1739"/>
        <v>0</v>
      </c>
      <c r="J3377" s="63">
        <f t="shared" si="1739"/>
        <v>0</v>
      </c>
      <c r="K3377" s="35">
        <f t="shared" si="1739"/>
        <v>0</v>
      </c>
      <c r="L3377" s="35">
        <f t="shared" si="1739"/>
        <v>0</v>
      </c>
      <c r="M3377" s="35">
        <f t="shared" si="1739"/>
        <v>20712.308379999999</v>
      </c>
      <c r="N3377" s="78">
        <f t="shared" si="1722"/>
        <v>99.273235927633976</v>
      </c>
    </row>
    <row r="3378" spans="1:14" ht="47.25" x14ac:dyDescent="0.25">
      <c r="A3378" s="33" t="s">
        <v>183</v>
      </c>
      <c r="B3378" s="33" t="s">
        <v>1411</v>
      </c>
      <c r="C3378" s="33" t="s">
        <v>145</v>
      </c>
      <c r="D3378" s="33"/>
      <c r="E3378" s="34" t="s">
        <v>1062</v>
      </c>
      <c r="F3378" s="35">
        <f>F3379</f>
        <v>9236.9</v>
      </c>
      <c r="G3378" s="35">
        <f t="shared" ref="G3378:G3379" si="1740">G3379</f>
        <v>7801</v>
      </c>
      <c r="H3378" s="35">
        <f t="shared" ref="H3378:M3379" si="1741">H3379</f>
        <v>5191.9998500000002</v>
      </c>
      <c r="I3378" s="63">
        <f t="shared" si="1741"/>
        <v>0</v>
      </c>
      <c r="J3378" s="63">
        <f t="shared" si="1741"/>
        <v>0</v>
      </c>
      <c r="K3378" s="35">
        <f t="shared" si="1741"/>
        <v>0</v>
      </c>
      <c r="L3378" s="35">
        <f t="shared" si="1741"/>
        <v>0</v>
      </c>
      <c r="M3378" s="35">
        <f t="shared" si="1741"/>
        <v>7791.9998499999992</v>
      </c>
      <c r="N3378" s="78">
        <f t="shared" si="1722"/>
        <v>99.884628252788104</v>
      </c>
    </row>
    <row r="3379" spans="1:14" ht="47.25" x14ac:dyDescent="0.25">
      <c r="A3379" s="33" t="s">
        <v>183</v>
      </c>
      <c r="B3379" s="33" t="s">
        <v>1411</v>
      </c>
      <c r="C3379" s="33" t="s">
        <v>146</v>
      </c>
      <c r="D3379" s="33"/>
      <c r="E3379" s="34" t="s">
        <v>1068</v>
      </c>
      <c r="F3379" s="35">
        <f>F3380</f>
        <v>9236.9</v>
      </c>
      <c r="G3379" s="35">
        <f t="shared" si="1740"/>
        <v>7801</v>
      </c>
      <c r="H3379" s="35">
        <f t="shared" si="1741"/>
        <v>5191.9998500000002</v>
      </c>
      <c r="I3379" s="63">
        <f t="shared" si="1741"/>
        <v>0</v>
      </c>
      <c r="J3379" s="63">
        <f t="shared" si="1741"/>
        <v>0</v>
      </c>
      <c r="K3379" s="35">
        <f t="shared" si="1741"/>
        <v>0</v>
      </c>
      <c r="L3379" s="35">
        <f t="shared" si="1741"/>
        <v>0</v>
      </c>
      <c r="M3379" s="35">
        <f t="shared" si="1741"/>
        <v>7791.9998499999992</v>
      </c>
      <c r="N3379" s="78">
        <f t="shared" si="1722"/>
        <v>99.884628252788104</v>
      </c>
    </row>
    <row r="3380" spans="1:14" ht="31.5" x14ac:dyDescent="0.25">
      <c r="A3380" s="33" t="s">
        <v>183</v>
      </c>
      <c r="B3380" s="33" t="s">
        <v>1411</v>
      </c>
      <c r="C3380" s="33" t="s">
        <v>136</v>
      </c>
      <c r="D3380" s="33"/>
      <c r="E3380" s="34" t="s">
        <v>1865</v>
      </c>
      <c r="F3380" s="35">
        <f>F3383</f>
        <v>9236.9</v>
      </c>
      <c r="G3380" s="35">
        <f>G3383+G3381</f>
        <v>7801</v>
      </c>
      <c r="H3380" s="35">
        <f t="shared" ref="H3380:M3380" si="1742">H3383+H3381</f>
        <v>5191.9998500000002</v>
      </c>
      <c r="I3380" s="63">
        <f t="shared" si="1742"/>
        <v>0</v>
      </c>
      <c r="J3380" s="63">
        <f t="shared" si="1742"/>
        <v>0</v>
      </c>
      <c r="K3380" s="35">
        <f t="shared" si="1742"/>
        <v>0</v>
      </c>
      <c r="L3380" s="35">
        <f t="shared" si="1742"/>
        <v>0</v>
      </c>
      <c r="M3380" s="35">
        <f t="shared" si="1742"/>
        <v>7791.9998499999992</v>
      </c>
      <c r="N3380" s="78">
        <f t="shared" si="1722"/>
        <v>99.884628252788104</v>
      </c>
    </row>
    <row r="3381" spans="1:14" ht="31.5" x14ac:dyDescent="0.25">
      <c r="A3381" s="33" t="s">
        <v>183</v>
      </c>
      <c r="B3381" s="33" t="s">
        <v>1411</v>
      </c>
      <c r="C3381" s="33" t="s">
        <v>136</v>
      </c>
      <c r="D3381" s="33" t="s">
        <v>18</v>
      </c>
      <c r="E3381" s="34" t="s">
        <v>552</v>
      </c>
      <c r="F3381" s="35">
        <v>0</v>
      </c>
      <c r="G3381" s="35">
        <f>G3382</f>
        <v>1597.8298299999999</v>
      </c>
      <c r="H3381" s="35">
        <f t="shared" ref="H3381:M3381" si="1743">H3382</f>
        <v>1042</v>
      </c>
      <c r="I3381" s="63">
        <f t="shared" si="1743"/>
        <v>0</v>
      </c>
      <c r="J3381" s="63">
        <f t="shared" si="1743"/>
        <v>0</v>
      </c>
      <c r="K3381" s="35">
        <f t="shared" si="1743"/>
        <v>0</v>
      </c>
      <c r="L3381" s="35">
        <f t="shared" si="1743"/>
        <v>0</v>
      </c>
      <c r="M3381" s="35">
        <f t="shared" si="1743"/>
        <v>1597.8298299999999</v>
      </c>
      <c r="N3381" s="78">
        <f t="shared" si="1722"/>
        <v>100</v>
      </c>
    </row>
    <row r="3382" spans="1:14" ht="47.25" x14ac:dyDescent="0.25">
      <c r="A3382" s="33" t="s">
        <v>183</v>
      </c>
      <c r="B3382" s="33" t="s">
        <v>1411</v>
      </c>
      <c r="C3382" s="33" t="s">
        <v>136</v>
      </c>
      <c r="D3382" s="33" t="s">
        <v>14</v>
      </c>
      <c r="E3382" s="34" t="s">
        <v>555</v>
      </c>
      <c r="F3382" s="35">
        <v>0</v>
      </c>
      <c r="G3382" s="35">
        <v>1597.8298299999999</v>
      </c>
      <c r="H3382" s="35">
        <v>1042</v>
      </c>
      <c r="I3382" s="63">
        <v>0</v>
      </c>
      <c r="J3382" s="63">
        <v>0</v>
      </c>
      <c r="K3382" s="35">
        <v>0</v>
      </c>
      <c r="L3382" s="35">
        <v>0</v>
      </c>
      <c r="M3382" s="35">
        <v>1597.8298299999999</v>
      </c>
      <c r="N3382" s="78">
        <f t="shared" si="1722"/>
        <v>100</v>
      </c>
    </row>
    <row r="3383" spans="1:14" x14ac:dyDescent="0.25">
      <c r="A3383" s="33" t="s">
        <v>183</v>
      </c>
      <c r="B3383" s="33" t="s">
        <v>1411</v>
      </c>
      <c r="C3383" s="33" t="s">
        <v>136</v>
      </c>
      <c r="D3383" s="33" t="s">
        <v>1113</v>
      </c>
      <c r="E3383" s="34" t="s">
        <v>558</v>
      </c>
      <c r="F3383" s="35">
        <f t="shared" ref="F3383:M3383" si="1744">F3384</f>
        <v>9236.9</v>
      </c>
      <c r="G3383" s="35">
        <f t="shared" si="1744"/>
        <v>6203.1701700000003</v>
      </c>
      <c r="H3383" s="35">
        <f t="shared" si="1744"/>
        <v>4149.9998500000002</v>
      </c>
      <c r="I3383" s="63">
        <f t="shared" si="1744"/>
        <v>0</v>
      </c>
      <c r="J3383" s="63">
        <f t="shared" si="1744"/>
        <v>0</v>
      </c>
      <c r="K3383" s="35">
        <f t="shared" si="1744"/>
        <v>0</v>
      </c>
      <c r="L3383" s="35">
        <f t="shared" si="1744"/>
        <v>0</v>
      </c>
      <c r="M3383" s="35">
        <f t="shared" si="1744"/>
        <v>6194.1700199999996</v>
      </c>
      <c r="N3383" s="78">
        <f t="shared" si="1722"/>
        <v>99.854910477169753</v>
      </c>
    </row>
    <row r="3384" spans="1:14" ht="63" x14ac:dyDescent="0.25">
      <c r="A3384" s="33" t="s">
        <v>183</v>
      </c>
      <c r="B3384" s="33" t="s">
        <v>1411</v>
      </c>
      <c r="C3384" s="33" t="s">
        <v>136</v>
      </c>
      <c r="D3384" s="33" t="s">
        <v>137</v>
      </c>
      <c r="E3384" s="34" t="s">
        <v>559</v>
      </c>
      <c r="F3384" s="35">
        <v>9236.9</v>
      </c>
      <c r="G3384" s="35">
        <v>6203.1701700000003</v>
      </c>
      <c r="H3384" s="35">
        <v>4149.9998500000002</v>
      </c>
      <c r="I3384" s="63">
        <v>0</v>
      </c>
      <c r="J3384" s="63">
        <v>0</v>
      </c>
      <c r="K3384" s="35">
        <v>0</v>
      </c>
      <c r="L3384" s="35">
        <v>0</v>
      </c>
      <c r="M3384" s="35">
        <v>6194.1700199999996</v>
      </c>
      <c r="N3384" s="78">
        <f t="shared" si="1722"/>
        <v>99.854910477169753</v>
      </c>
    </row>
    <row r="3385" spans="1:14" ht="47.25" x14ac:dyDescent="0.25">
      <c r="A3385" s="33" t="s">
        <v>183</v>
      </c>
      <c r="B3385" s="33" t="s">
        <v>1411</v>
      </c>
      <c r="C3385" s="33" t="s">
        <v>242</v>
      </c>
      <c r="D3385" s="33"/>
      <c r="E3385" s="34" t="s">
        <v>1651</v>
      </c>
      <c r="F3385" s="35">
        <v>0</v>
      </c>
      <c r="G3385" s="35">
        <f>G3386</f>
        <v>13062.94</v>
      </c>
      <c r="H3385" s="35">
        <f t="shared" ref="H3385:M3388" si="1745">H3386</f>
        <v>9500.3355300000003</v>
      </c>
      <c r="I3385" s="63">
        <f t="shared" si="1745"/>
        <v>0</v>
      </c>
      <c r="J3385" s="63">
        <f t="shared" si="1745"/>
        <v>0</v>
      </c>
      <c r="K3385" s="35">
        <f t="shared" si="1745"/>
        <v>0</v>
      </c>
      <c r="L3385" s="35">
        <f t="shared" si="1745"/>
        <v>0</v>
      </c>
      <c r="M3385" s="35">
        <f t="shared" si="1745"/>
        <v>12920.30853</v>
      </c>
      <c r="N3385" s="78">
        <f t="shared" si="1722"/>
        <v>98.908121219266107</v>
      </c>
    </row>
    <row r="3386" spans="1:14" ht="63" x14ac:dyDescent="0.25">
      <c r="A3386" s="33" t="s">
        <v>183</v>
      </c>
      <c r="B3386" s="33" t="s">
        <v>1411</v>
      </c>
      <c r="C3386" s="33" t="s">
        <v>1241</v>
      </c>
      <c r="D3386" s="33"/>
      <c r="E3386" s="34" t="s">
        <v>1896</v>
      </c>
      <c r="F3386" s="35">
        <v>0</v>
      </c>
      <c r="G3386" s="35">
        <f>G3387</f>
        <v>13062.94</v>
      </c>
      <c r="H3386" s="35">
        <f t="shared" si="1745"/>
        <v>9500.3355300000003</v>
      </c>
      <c r="I3386" s="63">
        <f t="shared" si="1745"/>
        <v>0</v>
      </c>
      <c r="J3386" s="63">
        <f t="shared" si="1745"/>
        <v>0</v>
      </c>
      <c r="K3386" s="35">
        <f t="shared" si="1745"/>
        <v>0</v>
      </c>
      <c r="L3386" s="35">
        <f t="shared" si="1745"/>
        <v>0</v>
      </c>
      <c r="M3386" s="35">
        <f t="shared" si="1745"/>
        <v>12920.30853</v>
      </c>
      <c r="N3386" s="78">
        <f t="shared" si="1722"/>
        <v>98.908121219266107</v>
      </c>
    </row>
    <row r="3387" spans="1:14" ht="31.5" x14ac:dyDescent="0.25">
      <c r="A3387" s="33" t="s">
        <v>183</v>
      </c>
      <c r="B3387" s="33" t="s">
        <v>1411</v>
      </c>
      <c r="C3387" s="33" t="s">
        <v>1240</v>
      </c>
      <c r="D3387" s="33"/>
      <c r="E3387" s="34" t="s">
        <v>1245</v>
      </c>
      <c r="F3387" s="35">
        <v>0</v>
      </c>
      <c r="G3387" s="35">
        <f>G3388</f>
        <v>13062.94</v>
      </c>
      <c r="H3387" s="35">
        <f t="shared" si="1745"/>
        <v>9500.3355300000003</v>
      </c>
      <c r="I3387" s="63">
        <f t="shared" si="1745"/>
        <v>0</v>
      </c>
      <c r="J3387" s="63">
        <f t="shared" si="1745"/>
        <v>0</v>
      </c>
      <c r="K3387" s="35">
        <f t="shared" si="1745"/>
        <v>0</v>
      </c>
      <c r="L3387" s="35">
        <f t="shared" si="1745"/>
        <v>0</v>
      </c>
      <c r="M3387" s="35">
        <f t="shared" si="1745"/>
        <v>12920.30853</v>
      </c>
      <c r="N3387" s="78">
        <f t="shared" si="1722"/>
        <v>98.908121219266107</v>
      </c>
    </row>
    <row r="3388" spans="1:14" ht="31.5" x14ac:dyDescent="0.25">
      <c r="A3388" s="33" t="s">
        <v>183</v>
      </c>
      <c r="B3388" s="33" t="s">
        <v>1411</v>
      </c>
      <c r="C3388" s="33" t="s">
        <v>1240</v>
      </c>
      <c r="D3388" s="33" t="s">
        <v>1111</v>
      </c>
      <c r="E3388" s="34" t="s">
        <v>542</v>
      </c>
      <c r="F3388" s="35">
        <v>0</v>
      </c>
      <c r="G3388" s="35">
        <f>G3389</f>
        <v>13062.94</v>
      </c>
      <c r="H3388" s="35">
        <f t="shared" si="1745"/>
        <v>9500.3355300000003</v>
      </c>
      <c r="I3388" s="63">
        <f t="shared" si="1745"/>
        <v>0</v>
      </c>
      <c r="J3388" s="63">
        <f t="shared" si="1745"/>
        <v>0</v>
      </c>
      <c r="K3388" s="35">
        <f t="shared" si="1745"/>
        <v>0</v>
      </c>
      <c r="L3388" s="35">
        <f t="shared" si="1745"/>
        <v>0</v>
      </c>
      <c r="M3388" s="35">
        <f t="shared" si="1745"/>
        <v>12920.30853</v>
      </c>
      <c r="N3388" s="78">
        <f t="shared" si="1722"/>
        <v>98.908121219266107</v>
      </c>
    </row>
    <row r="3389" spans="1:14" ht="31.5" x14ac:dyDescent="0.25">
      <c r="A3389" s="33" t="s">
        <v>183</v>
      </c>
      <c r="B3389" s="33" t="s">
        <v>1411</v>
      </c>
      <c r="C3389" s="33" t="s">
        <v>1240</v>
      </c>
      <c r="D3389" s="33" t="s">
        <v>1112</v>
      </c>
      <c r="E3389" s="34" t="s">
        <v>543</v>
      </c>
      <c r="F3389" s="35">
        <v>0</v>
      </c>
      <c r="G3389" s="35">
        <v>13062.94</v>
      </c>
      <c r="H3389" s="35">
        <v>9500.3355300000003</v>
      </c>
      <c r="I3389" s="63">
        <v>0</v>
      </c>
      <c r="J3389" s="63">
        <v>0</v>
      </c>
      <c r="K3389" s="35">
        <v>0</v>
      </c>
      <c r="L3389" s="35">
        <v>0</v>
      </c>
      <c r="M3389" s="35">
        <v>12920.30853</v>
      </c>
      <c r="N3389" s="78">
        <f t="shared" si="1722"/>
        <v>98.908121219266107</v>
      </c>
    </row>
    <row r="3390" spans="1:14" ht="31.5" x14ac:dyDescent="0.25">
      <c r="A3390" s="33" t="s">
        <v>183</v>
      </c>
      <c r="B3390" s="33" t="s">
        <v>1411</v>
      </c>
      <c r="C3390" s="33" t="s">
        <v>1122</v>
      </c>
      <c r="D3390" s="33"/>
      <c r="E3390" s="34" t="s">
        <v>1885</v>
      </c>
      <c r="F3390" s="35">
        <f t="shared" ref="F3390:M3390" si="1746">F3391</f>
        <v>736.399</v>
      </c>
      <c r="G3390" s="35">
        <f t="shared" si="1746"/>
        <v>4471.3698199999999</v>
      </c>
      <c r="H3390" s="35">
        <f t="shared" si="1746"/>
        <v>3670.2113599999998</v>
      </c>
      <c r="I3390" s="63">
        <f t="shared" si="1746"/>
        <v>0</v>
      </c>
      <c r="J3390" s="63">
        <f t="shared" si="1746"/>
        <v>0</v>
      </c>
      <c r="K3390" s="35">
        <f t="shared" si="1746"/>
        <v>0</v>
      </c>
      <c r="L3390" s="35">
        <f t="shared" si="1746"/>
        <v>0</v>
      </c>
      <c r="M3390" s="35">
        <f t="shared" si="1746"/>
        <v>4393.5604800000001</v>
      </c>
      <c r="N3390" s="78">
        <f t="shared" si="1722"/>
        <v>98.259832151392033</v>
      </c>
    </row>
    <row r="3391" spans="1:14" ht="47.25" x14ac:dyDescent="0.25">
      <c r="A3391" s="33" t="s">
        <v>183</v>
      </c>
      <c r="B3391" s="33" t="s">
        <v>1411</v>
      </c>
      <c r="C3391" s="33" t="s">
        <v>405</v>
      </c>
      <c r="D3391" s="33"/>
      <c r="E3391" s="34" t="s">
        <v>1174</v>
      </c>
      <c r="F3391" s="35">
        <f>F3394+F3392</f>
        <v>736.399</v>
      </c>
      <c r="G3391" s="35">
        <f>G3394+G3392</f>
        <v>4471.3698199999999</v>
      </c>
      <c r="H3391" s="35">
        <f t="shared" ref="H3391:M3391" si="1747">H3394+H3392</f>
        <v>3670.2113599999998</v>
      </c>
      <c r="I3391" s="63">
        <f t="shared" si="1747"/>
        <v>0</v>
      </c>
      <c r="J3391" s="63">
        <f t="shared" si="1747"/>
        <v>0</v>
      </c>
      <c r="K3391" s="35">
        <f t="shared" si="1747"/>
        <v>0</v>
      </c>
      <c r="L3391" s="35">
        <f t="shared" si="1747"/>
        <v>0</v>
      </c>
      <c r="M3391" s="35">
        <f t="shared" si="1747"/>
        <v>4393.5604800000001</v>
      </c>
      <c r="N3391" s="78">
        <f t="shared" si="1722"/>
        <v>98.259832151392033</v>
      </c>
    </row>
    <row r="3392" spans="1:14" ht="31.5" x14ac:dyDescent="0.25">
      <c r="A3392" s="33" t="s">
        <v>183</v>
      </c>
      <c r="B3392" s="33" t="s">
        <v>1411</v>
      </c>
      <c r="C3392" s="33" t="s">
        <v>405</v>
      </c>
      <c r="D3392" s="33" t="s">
        <v>1111</v>
      </c>
      <c r="E3392" s="34" t="s">
        <v>542</v>
      </c>
      <c r="F3392" s="35">
        <f t="shared" ref="F3392:M3392" si="1748">F3393</f>
        <v>717.30899999999997</v>
      </c>
      <c r="G3392" s="35">
        <f t="shared" si="1748"/>
        <v>4221.3698199999999</v>
      </c>
      <c r="H3392" s="35">
        <f t="shared" si="1748"/>
        <v>3670.2113599999998</v>
      </c>
      <c r="I3392" s="63">
        <f t="shared" si="1748"/>
        <v>0</v>
      </c>
      <c r="J3392" s="63">
        <f t="shared" si="1748"/>
        <v>0</v>
      </c>
      <c r="K3392" s="35">
        <f t="shared" si="1748"/>
        <v>0</v>
      </c>
      <c r="L3392" s="35">
        <f t="shared" si="1748"/>
        <v>0</v>
      </c>
      <c r="M3392" s="35">
        <f t="shared" si="1748"/>
        <v>4143.5604800000001</v>
      </c>
      <c r="N3392" s="78">
        <f t="shared" si="1722"/>
        <v>98.156775091550742</v>
      </c>
    </row>
    <row r="3393" spans="1:15" ht="31.5" x14ac:dyDescent="0.25">
      <c r="A3393" s="33" t="s">
        <v>183</v>
      </c>
      <c r="B3393" s="33" t="s">
        <v>1411</v>
      </c>
      <c r="C3393" s="33" t="s">
        <v>405</v>
      </c>
      <c r="D3393" s="33" t="s">
        <v>1112</v>
      </c>
      <c r="E3393" s="34" t="s">
        <v>543</v>
      </c>
      <c r="F3393" s="35">
        <v>717.30899999999997</v>
      </c>
      <c r="G3393" s="35">
        <v>4221.3698199999999</v>
      </c>
      <c r="H3393" s="35">
        <v>3670.2113599999998</v>
      </c>
      <c r="I3393" s="63">
        <v>0</v>
      </c>
      <c r="J3393" s="63">
        <v>0</v>
      </c>
      <c r="K3393" s="35">
        <v>0</v>
      </c>
      <c r="L3393" s="35">
        <v>0</v>
      </c>
      <c r="M3393" s="35">
        <v>4143.5604800000001</v>
      </c>
      <c r="N3393" s="78">
        <f t="shared" si="1722"/>
        <v>98.156775091550742</v>
      </c>
    </row>
    <row r="3394" spans="1:15" x14ac:dyDescent="0.25">
      <c r="A3394" s="33" t="s">
        <v>183</v>
      </c>
      <c r="B3394" s="33" t="s">
        <v>1411</v>
      </c>
      <c r="C3394" s="33" t="s">
        <v>405</v>
      </c>
      <c r="D3394" s="33" t="s">
        <v>1113</v>
      </c>
      <c r="E3394" s="34" t="s">
        <v>558</v>
      </c>
      <c r="F3394" s="35">
        <f t="shared" ref="F3394:M3394" si="1749">F3395</f>
        <v>19.09</v>
      </c>
      <c r="G3394" s="35">
        <f t="shared" si="1749"/>
        <v>250</v>
      </c>
      <c r="H3394" s="35">
        <f t="shared" si="1749"/>
        <v>0</v>
      </c>
      <c r="I3394" s="63">
        <f t="shared" si="1749"/>
        <v>0</v>
      </c>
      <c r="J3394" s="63">
        <f t="shared" si="1749"/>
        <v>0</v>
      </c>
      <c r="K3394" s="35">
        <f t="shared" si="1749"/>
        <v>0</v>
      </c>
      <c r="L3394" s="35">
        <f t="shared" si="1749"/>
        <v>0</v>
      </c>
      <c r="M3394" s="35">
        <f t="shared" si="1749"/>
        <v>250</v>
      </c>
      <c r="N3394" s="78">
        <f t="shared" si="1722"/>
        <v>100</v>
      </c>
    </row>
    <row r="3395" spans="1:15" ht="63" x14ac:dyDescent="0.25">
      <c r="A3395" s="33" t="s">
        <v>183</v>
      </c>
      <c r="B3395" s="33" t="s">
        <v>1411</v>
      </c>
      <c r="C3395" s="33" t="s">
        <v>405</v>
      </c>
      <c r="D3395" s="33" t="s">
        <v>137</v>
      </c>
      <c r="E3395" s="34" t="s">
        <v>559</v>
      </c>
      <c r="F3395" s="35">
        <v>19.09</v>
      </c>
      <c r="G3395" s="35">
        <v>250</v>
      </c>
      <c r="H3395" s="35">
        <v>0</v>
      </c>
      <c r="I3395" s="63">
        <v>0</v>
      </c>
      <c r="J3395" s="63">
        <v>0</v>
      </c>
      <c r="K3395" s="35">
        <v>0</v>
      </c>
      <c r="L3395" s="35">
        <v>0</v>
      </c>
      <c r="M3395" s="35">
        <v>250</v>
      </c>
      <c r="N3395" s="78">
        <f t="shared" si="1722"/>
        <v>100</v>
      </c>
    </row>
    <row r="3396" spans="1:15" s="32" customFormat="1" x14ac:dyDescent="0.25">
      <c r="A3396" s="29" t="s">
        <v>183</v>
      </c>
      <c r="B3396" s="29" t="s">
        <v>1391</v>
      </c>
      <c r="C3396" s="29"/>
      <c r="D3396" s="29"/>
      <c r="E3396" s="30" t="s">
        <v>521</v>
      </c>
      <c r="F3396" s="31">
        <f>F3397+F3406+F3411</f>
        <v>441.0100000000001</v>
      </c>
      <c r="G3396" s="31">
        <f>G3397+G3406+G3411</f>
        <v>441.01</v>
      </c>
      <c r="H3396" s="31">
        <f t="shared" ref="H3396:M3396" si="1750">H3397+H3406+H3411</f>
        <v>0</v>
      </c>
      <c r="I3396" s="62">
        <f t="shared" si="1750"/>
        <v>0</v>
      </c>
      <c r="J3396" s="62">
        <f t="shared" si="1750"/>
        <v>0</v>
      </c>
      <c r="K3396" s="31">
        <f t="shared" si="1750"/>
        <v>0</v>
      </c>
      <c r="L3396" s="31">
        <f t="shared" si="1750"/>
        <v>0</v>
      </c>
      <c r="M3396" s="31">
        <f t="shared" si="1750"/>
        <v>286.5505</v>
      </c>
      <c r="N3396" s="79">
        <f t="shared" si="1722"/>
        <v>64.975964263848894</v>
      </c>
    </row>
    <row r="3397" spans="1:15" ht="31.5" x14ac:dyDescent="0.25">
      <c r="A3397" s="33" t="s">
        <v>183</v>
      </c>
      <c r="B3397" s="33" t="s">
        <v>1391</v>
      </c>
      <c r="C3397" s="33" t="s">
        <v>152</v>
      </c>
      <c r="D3397" s="33"/>
      <c r="E3397" s="34" t="s">
        <v>672</v>
      </c>
      <c r="F3397" s="35">
        <f t="shared" ref="F3397:M3398" si="1751">F3398</f>
        <v>2.4000000000000057</v>
      </c>
      <c r="G3397" s="35">
        <f t="shared" si="1751"/>
        <v>2.4</v>
      </c>
      <c r="H3397" s="35">
        <f t="shared" si="1751"/>
        <v>0</v>
      </c>
      <c r="I3397" s="63">
        <f t="shared" si="1751"/>
        <v>0</v>
      </c>
      <c r="J3397" s="63">
        <f t="shared" si="1751"/>
        <v>0</v>
      </c>
      <c r="K3397" s="35">
        <f t="shared" si="1751"/>
        <v>0</v>
      </c>
      <c r="L3397" s="35">
        <f t="shared" si="1751"/>
        <v>0</v>
      </c>
      <c r="M3397" s="35">
        <f t="shared" si="1751"/>
        <v>2.4</v>
      </c>
      <c r="N3397" s="78">
        <f t="shared" si="1722"/>
        <v>100</v>
      </c>
    </row>
    <row r="3398" spans="1:15" x14ac:dyDescent="0.25">
      <c r="A3398" s="33" t="s">
        <v>183</v>
      </c>
      <c r="B3398" s="33" t="s">
        <v>1391</v>
      </c>
      <c r="C3398" s="33" t="s">
        <v>154</v>
      </c>
      <c r="D3398" s="33"/>
      <c r="E3398" s="34" t="s">
        <v>681</v>
      </c>
      <c r="F3398" s="35">
        <f t="shared" si="1751"/>
        <v>2.4000000000000057</v>
      </c>
      <c r="G3398" s="35">
        <f t="shared" si="1751"/>
        <v>2.4</v>
      </c>
      <c r="H3398" s="35">
        <f t="shared" si="1751"/>
        <v>0</v>
      </c>
      <c r="I3398" s="63">
        <f t="shared" si="1751"/>
        <v>0</v>
      </c>
      <c r="J3398" s="63">
        <f t="shared" si="1751"/>
        <v>0</v>
      </c>
      <c r="K3398" s="35">
        <f t="shared" si="1751"/>
        <v>0</v>
      </c>
      <c r="L3398" s="35">
        <f t="shared" si="1751"/>
        <v>0</v>
      </c>
      <c r="M3398" s="35">
        <f t="shared" si="1751"/>
        <v>2.4</v>
      </c>
      <c r="N3398" s="78">
        <f t="shared" si="1722"/>
        <v>100</v>
      </c>
    </row>
    <row r="3399" spans="1:15" ht="47.25" x14ac:dyDescent="0.25">
      <c r="A3399" s="33" t="s">
        <v>183</v>
      </c>
      <c r="B3399" s="33" t="s">
        <v>1391</v>
      </c>
      <c r="C3399" s="33" t="s">
        <v>153</v>
      </c>
      <c r="D3399" s="33"/>
      <c r="E3399" s="34" t="s">
        <v>684</v>
      </c>
      <c r="F3399" s="35">
        <f>F3400+F3403</f>
        <v>2.4000000000000057</v>
      </c>
      <c r="G3399" s="35">
        <f>G3400+G3403</f>
        <v>2.4</v>
      </c>
      <c r="H3399" s="35">
        <f t="shared" ref="H3399:M3399" si="1752">H3400+H3403</f>
        <v>0</v>
      </c>
      <c r="I3399" s="63">
        <f t="shared" si="1752"/>
        <v>0</v>
      </c>
      <c r="J3399" s="63">
        <f t="shared" si="1752"/>
        <v>0</v>
      </c>
      <c r="K3399" s="35">
        <f t="shared" si="1752"/>
        <v>0</v>
      </c>
      <c r="L3399" s="35">
        <f t="shared" si="1752"/>
        <v>0</v>
      </c>
      <c r="M3399" s="35">
        <f t="shared" si="1752"/>
        <v>2.4</v>
      </c>
      <c r="N3399" s="78">
        <f t="shared" si="1722"/>
        <v>100</v>
      </c>
    </row>
    <row r="3400" spans="1:15" ht="47.25" hidden="1" x14ac:dyDescent="0.25">
      <c r="A3400" s="33" t="s">
        <v>183</v>
      </c>
      <c r="B3400" s="33" t="s">
        <v>1391</v>
      </c>
      <c r="C3400" s="33" t="s">
        <v>147</v>
      </c>
      <c r="D3400" s="33"/>
      <c r="E3400" s="34" t="s">
        <v>685</v>
      </c>
      <c r="F3400" s="35">
        <f t="shared" ref="F3400:M3401" si="1753">F3401</f>
        <v>0</v>
      </c>
      <c r="G3400" s="35">
        <f t="shared" si="1753"/>
        <v>0</v>
      </c>
      <c r="H3400" s="35">
        <f t="shared" si="1753"/>
        <v>0</v>
      </c>
      <c r="I3400" s="63">
        <f t="shared" si="1753"/>
        <v>0</v>
      </c>
      <c r="J3400" s="63">
        <f t="shared" si="1753"/>
        <v>0</v>
      </c>
      <c r="K3400" s="35">
        <f t="shared" si="1753"/>
        <v>0</v>
      </c>
      <c r="L3400" s="35">
        <f t="shared" si="1753"/>
        <v>0</v>
      </c>
      <c r="M3400" s="35">
        <f t="shared" si="1753"/>
        <v>0</v>
      </c>
      <c r="N3400" s="78">
        <v>0</v>
      </c>
      <c r="O3400" s="22">
        <v>1</v>
      </c>
    </row>
    <row r="3401" spans="1:15" ht="31.5" hidden="1" x14ac:dyDescent="0.25">
      <c r="A3401" s="33" t="s">
        <v>183</v>
      </c>
      <c r="B3401" s="33" t="s">
        <v>1391</v>
      </c>
      <c r="C3401" s="33" t="s">
        <v>147</v>
      </c>
      <c r="D3401" s="33" t="s">
        <v>1111</v>
      </c>
      <c r="E3401" s="34" t="s">
        <v>542</v>
      </c>
      <c r="F3401" s="35">
        <f t="shared" si="1753"/>
        <v>0</v>
      </c>
      <c r="G3401" s="35">
        <f t="shared" si="1753"/>
        <v>0</v>
      </c>
      <c r="H3401" s="35">
        <f t="shared" si="1753"/>
        <v>0</v>
      </c>
      <c r="I3401" s="63">
        <f t="shared" si="1753"/>
        <v>0</v>
      </c>
      <c r="J3401" s="63">
        <f t="shared" si="1753"/>
        <v>0</v>
      </c>
      <c r="K3401" s="35">
        <f t="shared" si="1753"/>
        <v>0</v>
      </c>
      <c r="L3401" s="35">
        <f t="shared" si="1753"/>
        <v>0</v>
      </c>
      <c r="M3401" s="35">
        <f t="shared" si="1753"/>
        <v>0</v>
      </c>
      <c r="N3401" s="78">
        <v>0</v>
      </c>
      <c r="O3401" s="22">
        <v>1</v>
      </c>
    </row>
    <row r="3402" spans="1:15" ht="31.5" hidden="1" x14ac:dyDescent="0.25">
      <c r="A3402" s="33" t="s">
        <v>183</v>
      </c>
      <c r="B3402" s="33" t="s">
        <v>1391</v>
      </c>
      <c r="C3402" s="33" t="s">
        <v>147</v>
      </c>
      <c r="D3402" s="33" t="s">
        <v>1112</v>
      </c>
      <c r="E3402" s="34" t="s">
        <v>543</v>
      </c>
      <c r="F3402" s="35">
        <f>225.2-202.7-22.5</f>
        <v>0</v>
      </c>
      <c r="G3402" s="35">
        <v>0</v>
      </c>
      <c r="H3402" s="35">
        <v>0</v>
      </c>
      <c r="I3402" s="63">
        <v>0</v>
      </c>
      <c r="J3402" s="63">
        <v>0</v>
      </c>
      <c r="K3402" s="35">
        <v>0</v>
      </c>
      <c r="L3402" s="35">
        <v>0</v>
      </c>
      <c r="M3402" s="35">
        <v>0</v>
      </c>
      <c r="N3402" s="78">
        <v>0</v>
      </c>
      <c r="O3402" s="22">
        <v>1</v>
      </c>
    </row>
    <row r="3403" spans="1:15" ht="31.5" x14ac:dyDescent="0.25">
      <c r="A3403" s="33" t="s">
        <v>183</v>
      </c>
      <c r="B3403" s="33" t="s">
        <v>1391</v>
      </c>
      <c r="C3403" s="33" t="s">
        <v>148</v>
      </c>
      <c r="D3403" s="33"/>
      <c r="E3403" s="34" t="s">
        <v>687</v>
      </c>
      <c r="F3403" s="35">
        <f t="shared" ref="F3403:M3404" si="1754">F3404</f>
        <v>2.4000000000000057</v>
      </c>
      <c r="G3403" s="35">
        <f t="shared" si="1754"/>
        <v>2.4</v>
      </c>
      <c r="H3403" s="35">
        <f t="shared" si="1754"/>
        <v>0</v>
      </c>
      <c r="I3403" s="63">
        <f t="shared" si="1754"/>
        <v>0</v>
      </c>
      <c r="J3403" s="63">
        <f t="shared" si="1754"/>
        <v>0</v>
      </c>
      <c r="K3403" s="35">
        <f t="shared" si="1754"/>
        <v>0</v>
      </c>
      <c r="L3403" s="35">
        <f t="shared" si="1754"/>
        <v>0</v>
      </c>
      <c r="M3403" s="35">
        <f t="shared" si="1754"/>
        <v>2.4</v>
      </c>
      <c r="N3403" s="78">
        <f t="shared" ref="N3403:N3465" si="1755">M3403/G3403*100</f>
        <v>100</v>
      </c>
    </row>
    <row r="3404" spans="1:15" ht="31.5" x14ac:dyDescent="0.25">
      <c r="A3404" s="33" t="s">
        <v>183</v>
      </c>
      <c r="B3404" s="33" t="s">
        <v>1391</v>
      </c>
      <c r="C3404" s="33" t="s">
        <v>148</v>
      </c>
      <c r="D3404" s="33" t="s">
        <v>1111</v>
      </c>
      <c r="E3404" s="34" t="s">
        <v>542</v>
      </c>
      <c r="F3404" s="35">
        <f t="shared" si="1754"/>
        <v>2.4000000000000057</v>
      </c>
      <c r="G3404" s="35">
        <f t="shared" si="1754"/>
        <v>2.4</v>
      </c>
      <c r="H3404" s="35">
        <f t="shared" si="1754"/>
        <v>0</v>
      </c>
      <c r="I3404" s="63">
        <f t="shared" si="1754"/>
        <v>0</v>
      </c>
      <c r="J3404" s="63">
        <f t="shared" si="1754"/>
        <v>0</v>
      </c>
      <c r="K3404" s="35">
        <f t="shared" si="1754"/>
        <v>0</v>
      </c>
      <c r="L3404" s="35">
        <f t="shared" si="1754"/>
        <v>0</v>
      </c>
      <c r="M3404" s="35">
        <f t="shared" si="1754"/>
        <v>2.4</v>
      </c>
      <c r="N3404" s="78">
        <f t="shared" si="1755"/>
        <v>100</v>
      </c>
    </row>
    <row r="3405" spans="1:15" ht="31.5" x14ac:dyDescent="0.25">
      <c r="A3405" s="33" t="s">
        <v>183</v>
      </c>
      <c r="B3405" s="33" t="s">
        <v>1391</v>
      </c>
      <c r="C3405" s="33" t="s">
        <v>148</v>
      </c>
      <c r="D3405" s="33" t="s">
        <v>1112</v>
      </c>
      <c r="E3405" s="34" t="s">
        <v>543</v>
      </c>
      <c r="F3405" s="35">
        <f>47.2-44.8</f>
        <v>2.4000000000000057</v>
      </c>
      <c r="G3405" s="35">
        <v>2.4</v>
      </c>
      <c r="H3405" s="35">
        <v>0</v>
      </c>
      <c r="I3405" s="63">
        <v>0</v>
      </c>
      <c r="J3405" s="63">
        <v>0</v>
      </c>
      <c r="K3405" s="35">
        <v>0</v>
      </c>
      <c r="L3405" s="35">
        <v>0</v>
      </c>
      <c r="M3405" s="35">
        <v>2.4</v>
      </c>
      <c r="N3405" s="78">
        <f t="shared" si="1755"/>
        <v>100</v>
      </c>
    </row>
    <row r="3406" spans="1:15" ht="31.5" hidden="1" x14ac:dyDescent="0.25">
      <c r="A3406" s="33" t="s">
        <v>183</v>
      </c>
      <c r="B3406" s="33" t="s">
        <v>1391</v>
      </c>
      <c r="C3406" s="33" t="s">
        <v>141</v>
      </c>
      <c r="D3406" s="33"/>
      <c r="E3406" s="34" t="s">
        <v>717</v>
      </c>
      <c r="F3406" s="35">
        <f t="shared" ref="F3406:M3409" si="1756">F3407</f>
        <v>0</v>
      </c>
      <c r="G3406" s="35">
        <f t="shared" si="1756"/>
        <v>0</v>
      </c>
      <c r="H3406" s="35">
        <f t="shared" si="1756"/>
        <v>0</v>
      </c>
      <c r="I3406" s="63">
        <f t="shared" si="1756"/>
        <v>0</v>
      </c>
      <c r="J3406" s="63">
        <f t="shared" si="1756"/>
        <v>0</v>
      </c>
      <c r="K3406" s="35">
        <f t="shared" si="1756"/>
        <v>0</v>
      </c>
      <c r="L3406" s="35">
        <f t="shared" si="1756"/>
        <v>0</v>
      </c>
      <c r="M3406" s="35">
        <f t="shared" si="1756"/>
        <v>0</v>
      </c>
      <c r="N3406" s="78">
        <v>0</v>
      </c>
      <c r="O3406" s="22">
        <v>1</v>
      </c>
    </row>
    <row r="3407" spans="1:15" ht="31.5" hidden="1" x14ac:dyDescent="0.25">
      <c r="A3407" s="33" t="s">
        <v>183</v>
      </c>
      <c r="B3407" s="33" t="s">
        <v>1391</v>
      </c>
      <c r="C3407" s="33" t="s">
        <v>142</v>
      </c>
      <c r="D3407" s="33"/>
      <c r="E3407" s="34" t="s">
        <v>718</v>
      </c>
      <c r="F3407" s="35">
        <f t="shared" si="1756"/>
        <v>0</v>
      </c>
      <c r="G3407" s="35">
        <f t="shared" si="1756"/>
        <v>0</v>
      </c>
      <c r="H3407" s="35">
        <f t="shared" si="1756"/>
        <v>0</v>
      </c>
      <c r="I3407" s="63">
        <f t="shared" si="1756"/>
        <v>0</v>
      </c>
      <c r="J3407" s="63">
        <f t="shared" si="1756"/>
        <v>0</v>
      </c>
      <c r="K3407" s="35">
        <f t="shared" si="1756"/>
        <v>0</v>
      </c>
      <c r="L3407" s="35">
        <f t="shared" si="1756"/>
        <v>0</v>
      </c>
      <c r="M3407" s="35">
        <f t="shared" si="1756"/>
        <v>0</v>
      </c>
      <c r="N3407" s="78">
        <v>0</v>
      </c>
      <c r="O3407" s="22">
        <v>1</v>
      </c>
    </row>
    <row r="3408" spans="1:15" ht="47.25" hidden="1" x14ac:dyDescent="0.25">
      <c r="A3408" s="33" t="s">
        <v>183</v>
      </c>
      <c r="B3408" s="33" t="s">
        <v>1391</v>
      </c>
      <c r="C3408" s="33" t="s">
        <v>149</v>
      </c>
      <c r="D3408" s="33"/>
      <c r="E3408" s="34" t="s">
        <v>732</v>
      </c>
      <c r="F3408" s="35">
        <f t="shared" si="1756"/>
        <v>0</v>
      </c>
      <c r="G3408" s="35">
        <f t="shared" si="1756"/>
        <v>0</v>
      </c>
      <c r="H3408" s="35">
        <f t="shared" si="1756"/>
        <v>0</v>
      </c>
      <c r="I3408" s="63">
        <f t="shared" si="1756"/>
        <v>0</v>
      </c>
      <c r="J3408" s="63">
        <f t="shared" si="1756"/>
        <v>0</v>
      </c>
      <c r="K3408" s="35">
        <f t="shared" si="1756"/>
        <v>0</v>
      </c>
      <c r="L3408" s="35">
        <f t="shared" si="1756"/>
        <v>0</v>
      </c>
      <c r="M3408" s="35">
        <f t="shared" si="1756"/>
        <v>0</v>
      </c>
      <c r="N3408" s="78">
        <v>0</v>
      </c>
      <c r="O3408" s="22">
        <v>1</v>
      </c>
    </row>
    <row r="3409" spans="1:15" ht="31.5" hidden="1" x14ac:dyDescent="0.25">
      <c r="A3409" s="33" t="s">
        <v>183</v>
      </c>
      <c r="B3409" s="33" t="s">
        <v>1391</v>
      </c>
      <c r="C3409" s="33" t="s">
        <v>149</v>
      </c>
      <c r="D3409" s="33" t="s">
        <v>1111</v>
      </c>
      <c r="E3409" s="34" t="s">
        <v>542</v>
      </c>
      <c r="F3409" s="35">
        <f t="shared" si="1756"/>
        <v>0</v>
      </c>
      <c r="G3409" s="35">
        <f t="shared" si="1756"/>
        <v>0</v>
      </c>
      <c r="H3409" s="35">
        <f t="shared" si="1756"/>
        <v>0</v>
      </c>
      <c r="I3409" s="63">
        <f t="shared" si="1756"/>
        <v>0</v>
      </c>
      <c r="J3409" s="63">
        <f t="shared" si="1756"/>
        <v>0</v>
      </c>
      <c r="K3409" s="35">
        <f t="shared" si="1756"/>
        <v>0</v>
      </c>
      <c r="L3409" s="35">
        <f t="shared" si="1756"/>
        <v>0</v>
      </c>
      <c r="M3409" s="35">
        <f t="shared" si="1756"/>
        <v>0</v>
      </c>
      <c r="N3409" s="78">
        <v>0</v>
      </c>
      <c r="O3409" s="22">
        <v>1</v>
      </c>
    </row>
    <row r="3410" spans="1:15" ht="31.5" hidden="1" x14ac:dyDescent="0.25">
      <c r="A3410" s="33" t="s">
        <v>183</v>
      </c>
      <c r="B3410" s="33" t="s">
        <v>1391</v>
      </c>
      <c r="C3410" s="33" t="s">
        <v>149</v>
      </c>
      <c r="D3410" s="33" t="s">
        <v>1112</v>
      </c>
      <c r="E3410" s="34" t="s">
        <v>543</v>
      </c>
      <c r="F3410" s="35">
        <f>272.3-272.3</f>
        <v>0</v>
      </c>
      <c r="G3410" s="35">
        <v>0</v>
      </c>
      <c r="H3410" s="35">
        <v>0</v>
      </c>
      <c r="I3410" s="63">
        <v>0</v>
      </c>
      <c r="J3410" s="63">
        <v>0</v>
      </c>
      <c r="K3410" s="35">
        <v>0</v>
      </c>
      <c r="L3410" s="35">
        <v>0</v>
      </c>
      <c r="M3410" s="35">
        <v>0</v>
      </c>
      <c r="N3410" s="78">
        <v>0</v>
      </c>
      <c r="O3410" s="22">
        <v>1</v>
      </c>
    </row>
    <row r="3411" spans="1:15" ht="31.5" x14ac:dyDescent="0.25">
      <c r="A3411" s="33" t="s">
        <v>183</v>
      </c>
      <c r="B3411" s="33" t="s">
        <v>1391</v>
      </c>
      <c r="C3411" s="33" t="s">
        <v>1152</v>
      </c>
      <c r="D3411" s="33"/>
      <c r="E3411" s="34" t="s">
        <v>1083</v>
      </c>
      <c r="F3411" s="35">
        <f>F3417+F3412</f>
        <v>438.61000000000013</v>
      </c>
      <c r="G3411" s="35">
        <f>G3417+G3412</f>
        <v>438.61</v>
      </c>
      <c r="H3411" s="35">
        <f t="shared" ref="H3411:M3411" si="1757">H3417+H3412</f>
        <v>0</v>
      </c>
      <c r="I3411" s="63">
        <f t="shared" si="1757"/>
        <v>0</v>
      </c>
      <c r="J3411" s="63">
        <f t="shared" si="1757"/>
        <v>0</v>
      </c>
      <c r="K3411" s="35">
        <f t="shared" si="1757"/>
        <v>0</v>
      </c>
      <c r="L3411" s="35">
        <f t="shared" si="1757"/>
        <v>0</v>
      </c>
      <c r="M3411" s="35">
        <f t="shared" si="1757"/>
        <v>284.15050000000002</v>
      </c>
      <c r="N3411" s="78">
        <f t="shared" si="1755"/>
        <v>64.784318642985795</v>
      </c>
    </row>
    <row r="3412" spans="1:15" ht="63" x14ac:dyDescent="0.25">
      <c r="A3412" s="33" t="s">
        <v>183</v>
      </c>
      <c r="B3412" s="33" t="s">
        <v>1391</v>
      </c>
      <c r="C3412" s="33" t="s">
        <v>1153</v>
      </c>
      <c r="D3412" s="33"/>
      <c r="E3412" s="34" t="s">
        <v>1238</v>
      </c>
      <c r="F3412" s="35">
        <f t="shared" ref="F3412:M3415" si="1758">F3413</f>
        <v>100</v>
      </c>
      <c r="G3412" s="35">
        <f t="shared" si="1758"/>
        <v>100</v>
      </c>
      <c r="H3412" s="35">
        <f t="shared" si="1758"/>
        <v>0</v>
      </c>
      <c r="I3412" s="63">
        <f t="shared" si="1758"/>
        <v>0</v>
      </c>
      <c r="J3412" s="63">
        <f t="shared" si="1758"/>
        <v>0</v>
      </c>
      <c r="K3412" s="35">
        <f t="shared" si="1758"/>
        <v>0</v>
      </c>
      <c r="L3412" s="35">
        <f t="shared" si="1758"/>
        <v>0</v>
      </c>
      <c r="M3412" s="35">
        <f t="shared" si="1758"/>
        <v>47.8</v>
      </c>
      <c r="N3412" s="78">
        <f t="shared" si="1755"/>
        <v>47.8</v>
      </c>
      <c r="O3412" s="22"/>
    </row>
    <row r="3413" spans="1:15" ht="31.5" x14ac:dyDescent="0.25">
      <c r="A3413" s="33" t="s">
        <v>183</v>
      </c>
      <c r="B3413" s="33" t="s">
        <v>1391</v>
      </c>
      <c r="C3413" s="33" t="s">
        <v>1154</v>
      </c>
      <c r="D3413" s="33"/>
      <c r="E3413" s="34" t="s">
        <v>1274</v>
      </c>
      <c r="F3413" s="35">
        <f t="shared" si="1758"/>
        <v>100</v>
      </c>
      <c r="G3413" s="35">
        <f t="shared" si="1758"/>
        <v>100</v>
      </c>
      <c r="H3413" s="35">
        <f t="shared" si="1758"/>
        <v>0</v>
      </c>
      <c r="I3413" s="63">
        <f t="shared" si="1758"/>
        <v>0</v>
      </c>
      <c r="J3413" s="63">
        <f t="shared" si="1758"/>
        <v>0</v>
      </c>
      <c r="K3413" s="35">
        <f t="shared" si="1758"/>
        <v>0</v>
      </c>
      <c r="L3413" s="35">
        <f t="shared" si="1758"/>
        <v>0</v>
      </c>
      <c r="M3413" s="35">
        <f t="shared" si="1758"/>
        <v>47.8</v>
      </c>
      <c r="N3413" s="78">
        <f t="shared" si="1755"/>
        <v>47.8</v>
      </c>
      <c r="O3413" s="22"/>
    </row>
    <row r="3414" spans="1:15" ht="47.25" x14ac:dyDescent="0.25">
      <c r="A3414" s="33" t="s">
        <v>183</v>
      </c>
      <c r="B3414" s="33" t="s">
        <v>1391</v>
      </c>
      <c r="C3414" s="33" t="s">
        <v>1799</v>
      </c>
      <c r="D3414" s="33"/>
      <c r="E3414" s="34" t="s">
        <v>1800</v>
      </c>
      <c r="F3414" s="35">
        <f t="shared" si="1758"/>
        <v>100</v>
      </c>
      <c r="G3414" s="35">
        <f t="shared" si="1758"/>
        <v>100</v>
      </c>
      <c r="H3414" s="35">
        <f t="shared" si="1758"/>
        <v>0</v>
      </c>
      <c r="I3414" s="63">
        <f t="shared" si="1758"/>
        <v>0</v>
      </c>
      <c r="J3414" s="63">
        <f t="shared" si="1758"/>
        <v>0</v>
      </c>
      <c r="K3414" s="35">
        <f t="shared" si="1758"/>
        <v>0</v>
      </c>
      <c r="L3414" s="35">
        <f t="shared" si="1758"/>
        <v>0</v>
      </c>
      <c r="M3414" s="35">
        <f t="shared" si="1758"/>
        <v>47.8</v>
      </c>
      <c r="N3414" s="78">
        <f t="shared" si="1755"/>
        <v>47.8</v>
      </c>
      <c r="O3414" s="22"/>
    </row>
    <row r="3415" spans="1:15" ht="31.5" x14ac:dyDescent="0.25">
      <c r="A3415" s="33" t="s">
        <v>183</v>
      </c>
      <c r="B3415" s="33" t="s">
        <v>1391</v>
      </c>
      <c r="C3415" s="33" t="s">
        <v>1799</v>
      </c>
      <c r="D3415" s="33" t="s">
        <v>1111</v>
      </c>
      <c r="E3415" s="34" t="s">
        <v>542</v>
      </c>
      <c r="F3415" s="35">
        <f t="shared" si="1758"/>
        <v>100</v>
      </c>
      <c r="G3415" s="35">
        <f t="shared" si="1758"/>
        <v>100</v>
      </c>
      <c r="H3415" s="35">
        <f t="shared" si="1758"/>
        <v>0</v>
      </c>
      <c r="I3415" s="63">
        <f t="shared" si="1758"/>
        <v>0</v>
      </c>
      <c r="J3415" s="63">
        <f t="shared" si="1758"/>
        <v>0</v>
      </c>
      <c r="K3415" s="35">
        <f t="shared" si="1758"/>
        <v>0</v>
      </c>
      <c r="L3415" s="35">
        <f t="shared" si="1758"/>
        <v>0</v>
      </c>
      <c r="M3415" s="35">
        <f t="shared" si="1758"/>
        <v>47.8</v>
      </c>
      <c r="N3415" s="78">
        <f t="shared" si="1755"/>
        <v>47.8</v>
      </c>
      <c r="O3415" s="22"/>
    </row>
    <row r="3416" spans="1:15" ht="31.5" x14ac:dyDescent="0.25">
      <c r="A3416" s="33" t="s">
        <v>183</v>
      </c>
      <c r="B3416" s="33" t="s">
        <v>1391</v>
      </c>
      <c r="C3416" s="33" t="s">
        <v>1799</v>
      </c>
      <c r="D3416" s="33" t="s">
        <v>1112</v>
      </c>
      <c r="E3416" s="34" t="s">
        <v>543</v>
      </c>
      <c r="F3416" s="35">
        <v>100</v>
      </c>
      <c r="G3416" s="35">
        <v>100</v>
      </c>
      <c r="H3416" s="35">
        <v>0</v>
      </c>
      <c r="I3416" s="63">
        <v>0</v>
      </c>
      <c r="J3416" s="63">
        <v>0</v>
      </c>
      <c r="K3416" s="35">
        <v>0</v>
      </c>
      <c r="L3416" s="35">
        <v>0</v>
      </c>
      <c r="M3416" s="35">
        <v>47.8</v>
      </c>
      <c r="N3416" s="78">
        <f t="shared" si="1755"/>
        <v>47.8</v>
      </c>
      <c r="O3416" s="22"/>
    </row>
    <row r="3417" spans="1:15" ht="31.5" x14ac:dyDescent="0.25">
      <c r="A3417" s="33" t="s">
        <v>183</v>
      </c>
      <c r="B3417" s="33" t="s">
        <v>1391</v>
      </c>
      <c r="C3417" s="33" t="s">
        <v>1162</v>
      </c>
      <c r="D3417" s="33"/>
      <c r="E3417" s="34" t="s">
        <v>1090</v>
      </c>
      <c r="F3417" s="35">
        <f t="shared" ref="F3417:M3419" si="1759">F3418</f>
        <v>338.61000000000013</v>
      </c>
      <c r="G3417" s="35">
        <f t="shared" si="1759"/>
        <v>338.61</v>
      </c>
      <c r="H3417" s="35">
        <f t="shared" si="1759"/>
        <v>0</v>
      </c>
      <c r="I3417" s="63">
        <f t="shared" si="1759"/>
        <v>0</v>
      </c>
      <c r="J3417" s="63">
        <f t="shared" si="1759"/>
        <v>0</v>
      </c>
      <c r="K3417" s="35">
        <f t="shared" si="1759"/>
        <v>0</v>
      </c>
      <c r="L3417" s="35">
        <f t="shared" si="1759"/>
        <v>0</v>
      </c>
      <c r="M3417" s="35">
        <f t="shared" si="1759"/>
        <v>236.35050000000001</v>
      </c>
      <c r="N3417" s="78">
        <f t="shared" si="1755"/>
        <v>69.800212634003728</v>
      </c>
    </row>
    <row r="3418" spans="1:15" ht="78.75" x14ac:dyDescent="0.25">
      <c r="A3418" s="33" t="s">
        <v>183</v>
      </c>
      <c r="B3418" s="33" t="s">
        <v>1391</v>
      </c>
      <c r="C3418" s="33" t="s">
        <v>150</v>
      </c>
      <c r="D3418" s="33"/>
      <c r="E3418" s="34" t="s">
        <v>1092</v>
      </c>
      <c r="F3418" s="35">
        <f t="shared" si="1759"/>
        <v>338.61000000000013</v>
      </c>
      <c r="G3418" s="35">
        <f>G3419+G3421</f>
        <v>338.61</v>
      </c>
      <c r="H3418" s="35">
        <f t="shared" ref="H3418:M3418" si="1760">H3419+H3421</f>
        <v>0</v>
      </c>
      <c r="I3418" s="63">
        <f t="shared" si="1760"/>
        <v>0</v>
      </c>
      <c r="J3418" s="63">
        <f t="shared" si="1760"/>
        <v>0</v>
      </c>
      <c r="K3418" s="35">
        <f t="shared" si="1760"/>
        <v>0</v>
      </c>
      <c r="L3418" s="35">
        <f t="shared" si="1760"/>
        <v>0</v>
      </c>
      <c r="M3418" s="35">
        <f t="shared" si="1760"/>
        <v>236.35050000000001</v>
      </c>
      <c r="N3418" s="78">
        <f t="shared" si="1755"/>
        <v>69.800212634003728</v>
      </c>
    </row>
    <row r="3419" spans="1:15" ht="31.5" x14ac:dyDescent="0.25">
      <c r="A3419" s="33" t="s">
        <v>183</v>
      </c>
      <c r="B3419" s="33" t="s">
        <v>1391</v>
      </c>
      <c r="C3419" s="33" t="s">
        <v>150</v>
      </c>
      <c r="D3419" s="33" t="s">
        <v>1111</v>
      </c>
      <c r="E3419" s="34" t="s">
        <v>542</v>
      </c>
      <c r="F3419" s="35">
        <f t="shared" ref="F3419:M3419" si="1761">F3420</f>
        <v>338.61000000000013</v>
      </c>
      <c r="G3419" s="35">
        <f t="shared" si="1759"/>
        <v>237.01</v>
      </c>
      <c r="H3419" s="35">
        <f t="shared" si="1761"/>
        <v>0</v>
      </c>
      <c r="I3419" s="63">
        <f t="shared" si="1761"/>
        <v>0</v>
      </c>
      <c r="J3419" s="63">
        <f t="shared" si="1761"/>
        <v>0</v>
      </c>
      <c r="K3419" s="35">
        <f t="shared" si="1761"/>
        <v>0</v>
      </c>
      <c r="L3419" s="35">
        <f t="shared" si="1761"/>
        <v>0</v>
      </c>
      <c r="M3419" s="35">
        <f t="shared" si="1761"/>
        <v>216.35050000000001</v>
      </c>
      <c r="N3419" s="78">
        <f t="shared" si="1755"/>
        <v>91.283279186532212</v>
      </c>
    </row>
    <row r="3420" spans="1:15" ht="31.5" x14ac:dyDescent="0.25">
      <c r="A3420" s="33" t="s">
        <v>183</v>
      </c>
      <c r="B3420" s="33" t="s">
        <v>1391</v>
      </c>
      <c r="C3420" s="33" t="s">
        <v>150</v>
      </c>
      <c r="D3420" s="33" t="s">
        <v>1112</v>
      </c>
      <c r="E3420" s="34" t="s">
        <v>543</v>
      </c>
      <c r="F3420" s="35">
        <f>1118.9-100-680.29</f>
        <v>338.61000000000013</v>
      </c>
      <c r="G3420" s="35">
        <v>237.01</v>
      </c>
      <c r="H3420" s="35">
        <v>0</v>
      </c>
      <c r="I3420" s="63">
        <v>0</v>
      </c>
      <c r="J3420" s="63">
        <v>0</v>
      </c>
      <c r="K3420" s="35">
        <v>0</v>
      </c>
      <c r="L3420" s="35">
        <v>0</v>
      </c>
      <c r="M3420" s="35">
        <v>216.35050000000001</v>
      </c>
      <c r="N3420" s="78">
        <f t="shared" si="1755"/>
        <v>91.283279186532212</v>
      </c>
    </row>
    <row r="3421" spans="1:15" x14ac:dyDescent="0.25">
      <c r="A3421" s="33" t="s">
        <v>183</v>
      </c>
      <c r="B3421" s="33" t="s">
        <v>1391</v>
      </c>
      <c r="C3421" s="33" t="s">
        <v>150</v>
      </c>
      <c r="D3421" s="33" t="s">
        <v>1113</v>
      </c>
      <c r="E3421" s="34" t="s">
        <v>558</v>
      </c>
      <c r="F3421" s="35"/>
      <c r="G3421" s="35">
        <f>G3422</f>
        <v>101.6</v>
      </c>
      <c r="H3421" s="35">
        <f t="shared" ref="H3421:M3421" si="1762">H3422</f>
        <v>0</v>
      </c>
      <c r="I3421" s="63">
        <f t="shared" si="1762"/>
        <v>0</v>
      </c>
      <c r="J3421" s="63">
        <f t="shared" si="1762"/>
        <v>0</v>
      </c>
      <c r="K3421" s="35">
        <f t="shared" si="1762"/>
        <v>0</v>
      </c>
      <c r="L3421" s="35">
        <f t="shared" si="1762"/>
        <v>0</v>
      </c>
      <c r="M3421" s="35">
        <f t="shared" si="1762"/>
        <v>20</v>
      </c>
      <c r="N3421" s="78">
        <f t="shared" si="1755"/>
        <v>19.685039370078741</v>
      </c>
    </row>
    <row r="3422" spans="1:15" x14ac:dyDescent="0.25">
      <c r="A3422" s="33" t="s">
        <v>183</v>
      </c>
      <c r="B3422" s="33" t="s">
        <v>1391</v>
      </c>
      <c r="C3422" s="33" t="s">
        <v>150</v>
      </c>
      <c r="D3422" s="33" t="s">
        <v>1114</v>
      </c>
      <c r="E3422" s="34" t="s">
        <v>560</v>
      </c>
      <c r="F3422" s="35"/>
      <c r="G3422" s="35">
        <v>101.6</v>
      </c>
      <c r="H3422" s="35">
        <v>0</v>
      </c>
      <c r="I3422" s="63">
        <v>0</v>
      </c>
      <c r="J3422" s="63">
        <v>0</v>
      </c>
      <c r="K3422" s="35">
        <v>0</v>
      </c>
      <c r="L3422" s="35">
        <v>0</v>
      </c>
      <c r="M3422" s="35">
        <v>20</v>
      </c>
      <c r="N3422" s="78">
        <f t="shared" si="1755"/>
        <v>19.685039370078741</v>
      </c>
    </row>
    <row r="3423" spans="1:15" s="22" customFormat="1" ht="17.25" customHeight="1" x14ac:dyDescent="0.25">
      <c r="A3423" s="25" t="s">
        <v>183</v>
      </c>
      <c r="B3423" s="25" t="s">
        <v>22</v>
      </c>
      <c r="C3423" s="25"/>
      <c r="D3423" s="25"/>
      <c r="E3423" s="26" t="s">
        <v>501</v>
      </c>
      <c r="F3423" s="27">
        <f>F3424+F3481</f>
        <v>55922.857000000004</v>
      </c>
      <c r="G3423" s="27">
        <f>G3424+G3481</f>
        <v>34546.179900000003</v>
      </c>
      <c r="H3423" s="27">
        <f t="shared" ref="H3423:M3423" si="1763">H3424+H3481</f>
        <v>25716.485280000001</v>
      </c>
      <c r="I3423" s="61">
        <f t="shared" si="1763"/>
        <v>1181.1580200000001</v>
      </c>
      <c r="J3423" s="61">
        <f t="shared" si="1763"/>
        <v>125.15802000000001</v>
      </c>
      <c r="K3423" s="27">
        <f t="shared" si="1763"/>
        <v>0</v>
      </c>
      <c r="L3423" s="27">
        <f t="shared" si="1763"/>
        <v>0</v>
      </c>
      <c r="M3423" s="27">
        <f t="shared" si="1763"/>
        <v>34083.44816</v>
      </c>
      <c r="N3423" s="78">
        <f t="shared" si="1755"/>
        <v>98.660541508961458</v>
      </c>
    </row>
    <row r="3424" spans="1:15" s="32" customFormat="1" ht="16.5" customHeight="1" x14ac:dyDescent="0.25">
      <c r="A3424" s="29" t="s">
        <v>183</v>
      </c>
      <c r="B3424" s="29" t="s">
        <v>1413</v>
      </c>
      <c r="C3424" s="29"/>
      <c r="D3424" s="29"/>
      <c r="E3424" s="30" t="s">
        <v>524</v>
      </c>
      <c r="F3424" s="31">
        <f>F3425+F3431+F3441+F3458+F3475</f>
        <v>45925.457000000002</v>
      </c>
      <c r="G3424" s="31">
        <f>G3425+G3431+G3441+G3458+G3475</f>
        <v>24548.779900000001</v>
      </c>
      <c r="H3424" s="31">
        <f t="shared" ref="H3424:M3424" si="1764">H3425+H3431+H3441+H3458+H3475</f>
        <v>17975.207569999999</v>
      </c>
      <c r="I3424" s="62">
        <f t="shared" si="1764"/>
        <v>1181.1580200000001</v>
      </c>
      <c r="J3424" s="62">
        <f t="shared" si="1764"/>
        <v>125.15802000000001</v>
      </c>
      <c r="K3424" s="31">
        <f t="shared" si="1764"/>
        <v>0</v>
      </c>
      <c r="L3424" s="31">
        <f t="shared" si="1764"/>
        <v>0</v>
      </c>
      <c r="M3424" s="31">
        <f t="shared" si="1764"/>
        <v>24088.435320000004</v>
      </c>
      <c r="N3424" s="79">
        <f t="shared" si="1755"/>
        <v>98.124776131949446</v>
      </c>
    </row>
    <row r="3425" spans="1:14" ht="31.5" x14ac:dyDescent="0.25">
      <c r="A3425" s="33" t="s">
        <v>183</v>
      </c>
      <c r="B3425" s="33" t="s">
        <v>1413</v>
      </c>
      <c r="C3425" s="33" t="s">
        <v>152</v>
      </c>
      <c r="D3425" s="33"/>
      <c r="E3425" s="34" t="s">
        <v>672</v>
      </c>
      <c r="F3425" s="35">
        <f t="shared" ref="F3425:M3429" si="1765">F3426</f>
        <v>1204.2059999999999</v>
      </c>
      <c r="G3425" s="35">
        <f t="shared" si="1765"/>
        <v>1204.2059999999999</v>
      </c>
      <c r="H3425" s="35">
        <f t="shared" si="1765"/>
        <v>1203.4315099999999</v>
      </c>
      <c r="I3425" s="63">
        <f t="shared" si="1765"/>
        <v>0</v>
      </c>
      <c r="J3425" s="63">
        <f t="shared" si="1765"/>
        <v>0</v>
      </c>
      <c r="K3425" s="35">
        <f t="shared" si="1765"/>
        <v>0</v>
      </c>
      <c r="L3425" s="35">
        <f t="shared" si="1765"/>
        <v>0</v>
      </c>
      <c r="M3425" s="35">
        <f t="shared" si="1765"/>
        <v>1191.7926600000001</v>
      </c>
      <c r="N3425" s="78">
        <f t="shared" si="1755"/>
        <v>98.96916806592894</v>
      </c>
    </row>
    <row r="3426" spans="1:14" x14ac:dyDescent="0.25">
      <c r="A3426" s="33" t="s">
        <v>183</v>
      </c>
      <c r="B3426" s="33" t="s">
        <v>1413</v>
      </c>
      <c r="C3426" s="33" t="s">
        <v>154</v>
      </c>
      <c r="D3426" s="33"/>
      <c r="E3426" s="34" t="s">
        <v>681</v>
      </c>
      <c r="F3426" s="35">
        <f t="shared" si="1765"/>
        <v>1204.2059999999999</v>
      </c>
      <c r="G3426" s="35">
        <f t="shared" si="1765"/>
        <v>1204.2059999999999</v>
      </c>
      <c r="H3426" s="35">
        <f t="shared" si="1765"/>
        <v>1203.4315099999999</v>
      </c>
      <c r="I3426" s="63">
        <f t="shared" si="1765"/>
        <v>0</v>
      </c>
      <c r="J3426" s="63">
        <f t="shared" si="1765"/>
        <v>0</v>
      </c>
      <c r="K3426" s="35">
        <f t="shared" si="1765"/>
        <v>0</v>
      </c>
      <c r="L3426" s="35">
        <f t="shared" si="1765"/>
        <v>0</v>
      </c>
      <c r="M3426" s="35">
        <f t="shared" si="1765"/>
        <v>1191.7926600000001</v>
      </c>
      <c r="N3426" s="78">
        <f t="shared" si="1755"/>
        <v>98.96916806592894</v>
      </c>
    </row>
    <row r="3427" spans="1:14" ht="31.5" x14ac:dyDescent="0.25">
      <c r="A3427" s="33" t="s">
        <v>183</v>
      </c>
      <c r="B3427" s="33" t="s">
        <v>1413</v>
      </c>
      <c r="C3427" s="33" t="s">
        <v>163</v>
      </c>
      <c r="D3427" s="33"/>
      <c r="E3427" s="34" t="s">
        <v>682</v>
      </c>
      <c r="F3427" s="35">
        <f t="shared" si="1765"/>
        <v>1204.2059999999999</v>
      </c>
      <c r="G3427" s="35">
        <f t="shared" si="1765"/>
        <v>1204.2059999999999</v>
      </c>
      <c r="H3427" s="35">
        <f t="shared" si="1765"/>
        <v>1203.4315099999999</v>
      </c>
      <c r="I3427" s="63">
        <f t="shared" si="1765"/>
        <v>0</v>
      </c>
      <c r="J3427" s="63">
        <f t="shared" si="1765"/>
        <v>0</v>
      </c>
      <c r="K3427" s="35">
        <f t="shared" si="1765"/>
        <v>0</v>
      </c>
      <c r="L3427" s="35">
        <f t="shared" si="1765"/>
        <v>0</v>
      </c>
      <c r="M3427" s="35">
        <f t="shared" si="1765"/>
        <v>1191.7926600000001</v>
      </c>
      <c r="N3427" s="78">
        <f t="shared" si="1755"/>
        <v>98.96916806592894</v>
      </c>
    </row>
    <row r="3428" spans="1:14" ht="31.5" x14ac:dyDescent="0.25">
      <c r="A3428" s="33" t="s">
        <v>183</v>
      </c>
      <c r="B3428" s="33" t="s">
        <v>1413</v>
      </c>
      <c r="C3428" s="33" t="s">
        <v>158</v>
      </c>
      <c r="D3428" s="33"/>
      <c r="E3428" s="34" t="s">
        <v>683</v>
      </c>
      <c r="F3428" s="35">
        <f t="shared" si="1765"/>
        <v>1204.2059999999999</v>
      </c>
      <c r="G3428" s="35">
        <f t="shared" si="1765"/>
        <v>1204.2059999999999</v>
      </c>
      <c r="H3428" s="35">
        <f t="shared" si="1765"/>
        <v>1203.4315099999999</v>
      </c>
      <c r="I3428" s="63">
        <f t="shared" si="1765"/>
        <v>0</v>
      </c>
      <c r="J3428" s="63">
        <f t="shared" si="1765"/>
        <v>0</v>
      </c>
      <c r="K3428" s="35">
        <f t="shared" si="1765"/>
        <v>0</v>
      </c>
      <c r="L3428" s="35">
        <f t="shared" si="1765"/>
        <v>0</v>
      </c>
      <c r="M3428" s="35">
        <f t="shared" si="1765"/>
        <v>1191.7926600000001</v>
      </c>
      <c r="N3428" s="78">
        <f t="shared" si="1755"/>
        <v>98.96916806592894</v>
      </c>
    </row>
    <row r="3429" spans="1:14" ht="31.5" x14ac:dyDescent="0.25">
      <c r="A3429" s="33" t="s">
        <v>183</v>
      </c>
      <c r="B3429" s="33" t="s">
        <v>1413</v>
      </c>
      <c r="C3429" s="33" t="s">
        <v>158</v>
      </c>
      <c r="D3429" s="33" t="s">
        <v>1111</v>
      </c>
      <c r="E3429" s="34" t="s">
        <v>542</v>
      </c>
      <c r="F3429" s="35">
        <f t="shared" si="1765"/>
        <v>1204.2059999999999</v>
      </c>
      <c r="G3429" s="35">
        <f t="shared" si="1765"/>
        <v>1204.2059999999999</v>
      </c>
      <c r="H3429" s="35">
        <f t="shared" si="1765"/>
        <v>1203.4315099999999</v>
      </c>
      <c r="I3429" s="63">
        <f t="shared" si="1765"/>
        <v>0</v>
      </c>
      <c r="J3429" s="63">
        <f t="shared" si="1765"/>
        <v>0</v>
      </c>
      <c r="K3429" s="35">
        <f t="shared" si="1765"/>
        <v>0</v>
      </c>
      <c r="L3429" s="35">
        <f t="shared" si="1765"/>
        <v>0</v>
      </c>
      <c r="M3429" s="35">
        <f t="shared" si="1765"/>
        <v>1191.7926600000001</v>
      </c>
      <c r="N3429" s="78">
        <f t="shared" si="1755"/>
        <v>98.96916806592894</v>
      </c>
    </row>
    <row r="3430" spans="1:14" ht="31.5" x14ac:dyDescent="0.25">
      <c r="A3430" s="33" t="s">
        <v>183</v>
      </c>
      <c r="B3430" s="33" t="s">
        <v>1413</v>
      </c>
      <c r="C3430" s="33" t="s">
        <v>158</v>
      </c>
      <c r="D3430" s="33" t="s">
        <v>1112</v>
      </c>
      <c r="E3430" s="34" t="s">
        <v>543</v>
      </c>
      <c r="F3430" s="35">
        <f>1305.6-101.394</f>
        <v>1204.2059999999999</v>
      </c>
      <c r="G3430" s="35">
        <v>1204.2059999999999</v>
      </c>
      <c r="H3430" s="35">
        <v>1203.4315099999999</v>
      </c>
      <c r="I3430" s="63">
        <v>0</v>
      </c>
      <c r="J3430" s="63">
        <v>0</v>
      </c>
      <c r="K3430" s="35">
        <v>0</v>
      </c>
      <c r="L3430" s="35">
        <v>0</v>
      </c>
      <c r="M3430" s="35">
        <v>1191.7926600000001</v>
      </c>
      <c r="N3430" s="78">
        <f t="shared" si="1755"/>
        <v>98.96916806592894</v>
      </c>
    </row>
    <row r="3431" spans="1:14" ht="31.5" x14ac:dyDescent="0.25">
      <c r="A3431" s="33" t="s">
        <v>183</v>
      </c>
      <c r="B3431" s="33" t="s">
        <v>1413</v>
      </c>
      <c r="C3431" s="33" t="s">
        <v>141</v>
      </c>
      <c r="D3431" s="33"/>
      <c r="E3431" s="34" t="s">
        <v>717</v>
      </c>
      <c r="F3431" s="35">
        <f t="shared" ref="F3431:M3431" si="1766">F3432</f>
        <v>14693.697</v>
      </c>
      <c r="G3431" s="35">
        <f t="shared" si="1766"/>
        <v>14693.697</v>
      </c>
      <c r="H3431" s="35">
        <f t="shared" si="1766"/>
        <v>10217.061229999999</v>
      </c>
      <c r="I3431" s="63">
        <f t="shared" si="1766"/>
        <v>0</v>
      </c>
      <c r="J3431" s="63">
        <f t="shared" si="1766"/>
        <v>0</v>
      </c>
      <c r="K3431" s="35">
        <f t="shared" si="1766"/>
        <v>0</v>
      </c>
      <c r="L3431" s="35">
        <f t="shared" si="1766"/>
        <v>0</v>
      </c>
      <c r="M3431" s="35">
        <f t="shared" si="1766"/>
        <v>14549.562550000001</v>
      </c>
      <c r="N3431" s="78">
        <f t="shared" si="1755"/>
        <v>99.019072939914309</v>
      </c>
    </row>
    <row r="3432" spans="1:14" ht="31.5" x14ac:dyDescent="0.25">
      <c r="A3432" s="33" t="s">
        <v>183</v>
      </c>
      <c r="B3432" s="33" t="s">
        <v>1413</v>
      </c>
      <c r="C3432" s="33" t="s">
        <v>142</v>
      </c>
      <c r="D3432" s="33"/>
      <c r="E3432" s="34" t="s">
        <v>718</v>
      </c>
      <c r="F3432" s="35">
        <f>F3433+F3438</f>
        <v>14693.697</v>
      </c>
      <c r="G3432" s="35">
        <f>G3433+G3438</f>
        <v>14693.697</v>
      </c>
      <c r="H3432" s="35">
        <f t="shared" ref="H3432:M3432" si="1767">H3433+H3438</f>
        <v>10217.061229999999</v>
      </c>
      <c r="I3432" s="63">
        <f t="shared" si="1767"/>
        <v>0</v>
      </c>
      <c r="J3432" s="63">
        <f t="shared" si="1767"/>
        <v>0</v>
      </c>
      <c r="K3432" s="35">
        <f t="shared" si="1767"/>
        <v>0</v>
      </c>
      <c r="L3432" s="35">
        <f t="shared" si="1767"/>
        <v>0</v>
      </c>
      <c r="M3432" s="35">
        <f t="shared" si="1767"/>
        <v>14549.562550000001</v>
      </c>
      <c r="N3432" s="78">
        <f t="shared" si="1755"/>
        <v>99.019072939914309</v>
      </c>
    </row>
    <row r="3433" spans="1:14" ht="31.5" x14ac:dyDescent="0.25">
      <c r="A3433" s="33" t="s">
        <v>183</v>
      </c>
      <c r="B3433" s="33" t="s">
        <v>1413</v>
      </c>
      <c r="C3433" s="33" t="s">
        <v>159</v>
      </c>
      <c r="D3433" s="33"/>
      <c r="E3433" s="34" t="s">
        <v>719</v>
      </c>
      <c r="F3433" s="35">
        <f t="shared" ref="F3433:G3434" si="1768">F3434</f>
        <v>11182.097</v>
      </c>
      <c r="G3433" s="35">
        <f>G3434+G3436</f>
        <v>11182.097</v>
      </c>
      <c r="H3433" s="35">
        <f t="shared" ref="H3433:M3433" si="1769">H3434+H3436</f>
        <v>7555.5584500000004</v>
      </c>
      <c r="I3433" s="63">
        <f t="shared" si="1769"/>
        <v>0</v>
      </c>
      <c r="J3433" s="63">
        <f t="shared" si="1769"/>
        <v>0</v>
      </c>
      <c r="K3433" s="35">
        <f t="shared" si="1769"/>
        <v>0</v>
      </c>
      <c r="L3433" s="35">
        <f t="shared" si="1769"/>
        <v>0</v>
      </c>
      <c r="M3433" s="35">
        <f t="shared" si="1769"/>
        <v>11173.016680000001</v>
      </c>
      <c r="N3433" s="78">
        <f t="shared" si="1755"/>
        <v>99.918795910999521</v>
      </c>
    </row>
    <row r="3434" spans="1:14" ht="31.5" x14ac:dyDescent="0.25">
      <c r="A3434" s="33" t="s">
        <v>183</v>
      </c>
      <c r="B3434" s="33" t="s">
        <v>1413</v>
      </c>
      <c r="C3434" s="33" t="s">
        <v>159</v>
      </c>
      <c r="D3434" s="33" t="s">
        <v>1111</v>
      </c>
      <c r="E3434" s="34" t="s">
        <v>542</v>
      </c>
      <c r="F3434" s="35">
        <f t="shared" ref="F3434:M3434" si="1770">F3435</f>
        <v>11182.097</v>
      </c>
      <c r="G3434" s="35">
        <f t="shared" si="1768"/>
        <v>11181.603999999999</v>
      </c>
      <c r="H3434" s="35">
        <f t="shared" si="1770"/>
        <v>7555.5584500000004</v>
      </c>
      <c r="I3434" s="63">
        <f t="shared" si="1770"/>
        <v>0</v>
      </c>
      <c r="J3434" s="63">
        <f t="shared" si="1770"/>
        <v>0</v>
      </c>
      <c r="K3434" s="35">
        <f t="shared" si="1770"/>
        <v>0</v>
      </c>
      <c r="L3434" s="35">
        <f t="shared" si="1770"/>
        <v>0</v>
      </c>
      <c r="M3434" s="35">
        <f t="shared" si="1770"/>
        <v>11172.52368</v>
      </c>
      <c r="N3434" s="78">
        <f t="shared" si="1755"/>
        <v>99.918792330688873</v>
      </c>
    </row>
    <row r="3435" spans="1:14" ht="31.5" x14ac:dyDescent="0.25">
      <c r="A3435" s="33" t="s">
        <v>183</v>
      </c>
      <c r="B3435" s="33" t="s">
        <v>1413</v>
      </c>
      <c r="C3435" s="33" t="s">
        <v>159</v>
      </c>
      <c r="D3435" s="33" t="s">
        <v>1112</v>
      </c>
      <c r="E3435" s="34" t="s">
        <v>543</v>
      </c>
      <c r="F3435" s="35">
        <f>5952.7-241.479+7498.446-2027.57</f>
        <v>11182.097</v>
      </c>
      <c r="G3435" s="35">
        <v>11181.603999999999</v>
      </c>
      <c r="H3435" s="35">
        <v>7555.5584500000004</v>
      </c>
      <c r="I3435" s="63">
        <v>0</v>
      </c>
      <c r="J3435" s="63">
        <v>0</v>
      </c>
      <c r="K3435" s="35">
        <v>0</v>
      </c>
      <c r="L3435" s="35">
        <v>0</v>
      </c>
      <c r="M3435" s="35">
        <v>11172.52368</v>
      </c>
      <c r="N3435" s="78">
        <f t="shared" si="1755"/>
        <v>99.918792330688873</v>
      </c>
    </row>
    <row r="3436" spans="1:14" x14ac:dyDescent="0.25">
      <c r="A3436" s="33" t="s">
        <v>183</v>
      </c>
      <c r="B3436" s="33" t="s">
        <v>1413</v>
      </c>
      <c r="C3436" s="33" t="s">
        <v>159</v>
      </c>
      <c r="D3436" s="33" t="s">
        <v>1113</v>
      </c>
      <c r="E3436" s="34" t="s">
        <v>558</v>
      </c>
      <c r="F3436" s="35"/>
      <c r="G3436" s="35">
        <f>G3437</f>
        <v>0.49299999999999999</v>
      </c>
      <c r="H3436" s="35">
        <f t="shared" ref="H3436:M3436" si="1771">H3437</f>
        <v>0</v>
      </c>
      <c r="I3436" s="63">
        <f t="shared" si="1771"/>
        <v>0</v>
      </c>
      <c r="J3436" s="63">
        <f t="shared" si="1771"/>
        <v>0</v>
      </c>
      <c r="K3436" s="35">
        <f t="shared" si="1771"/>
        <v>0</v>
      </c>
      <c r="L3436" s="35">
        <f t="shared" si="1771"/>
        <v>0</v>
      </c>
      <c r="M3436" s="35">
        <f t="shared" si="1771"/>
        <v>0.49299999999999999</v>
      </c>
      <c r="N3436" s="78">
        <f t="shared" si="1755"/>
        <v>100</v>
      </c>
    </row>
    <row r="3437" spans="1:14" x14ac:dyDescent="0.25">
      <c r="A3437" s="33" t="s">
        <v>183</v>
      </c>
      <c r="B3437" s="33" t="s">
        <v>1413</v>
      </c>
      <c r="C3437" s="33" t="s">
        <v>159</v>
      </c>
      <c r="D3437" s="33" t="s">
        <v>1120</v>
      </c>
      <c r="E3437" s="34" t="s">
        <v>561</v>
      </c>
      <c r="F3437" s="35"/>
      <c r="G3437" s="35">
        <v>0.49299999999999999</v>
      </c>
      <c r="H3437" s="35">
        <v>0</v>
      </c>
      <c r="I3437" s="63">
        <v>0</v>
      </c>
      <c r="J3437" s="63">
        <v>0</v>
      </c>
      <c r="K3437" s="35">
        <v>0</v>
      </c>
      <c r="L3437" s="35">
        <v>0</v>
      </c>
      <c r="M3437" s="35">
        <v>0.49299999999999999</v>
      </c>
      <c r="N3437" s="78">
        <f t="shared" si="1755"/>
        <v>100</v>
      </c>
    </row>
    <row r="3438" spans="1:14" ht="31.5" x14ac:dyDescent="0.25">
      <c r="A3438" s="33" t="s">
        <v>183</v>
      </c>
      <c r="B3438" s="33" t="s">
        <v>1413</v>
      </c>
      <c r="C3438" s="33" t="s">
        <v>160</v>
      </c>
      <c r="D3438" s="33"/>
      <c r="E3438" s="34" t="s">
        <v>720</v>
      </c>
      <c r="F3438" s="35">
        <f t="shared" ref="F3438:M3439" si="1772">F3439</f>
        <v>3511.6</v>
      </c>
      <c r="G3438" s="35">
        <f t="shared" si="1772"/>
        <v>3511.6</v>
      </c>
      <c r="H3438" s="35">
        <f t="shared" si="1772"/>
        <v>2661.5027799999998</v>
      </c>
      <c r="I3438" s="63">
        <f t="shared" si="1772"/>
        <v>0</v>
      </c>
      <c r="J3438" s="63">
        <f t="shared" si="1772"/>
        <v>0</v>
      </c>
      <c r="K3438" s="35">
        <f t="shared" si="1772"/>
        <v>0</v>
      </c>
      <c r="L3438" s="35">
        <f t="shared" si="1772"/>
        <v>0</v>
      </c>
      <c r="M3438" s="35">
        <f t="shared" si="1772"/>
        <v>3376.5458699999999</v>
      </c>
      <c r="N3438" s="78">
        <f t="shared" si="1755"/>
        <v>96.154057124957276</v>
      </c>
    </row>
    <row r="3439" spans="1:14" ht="31.5" x14ac:dyDescent="0.25">
      <c r="A3439" s="33" t="s">
        <v>183</v>
      </c>
      <c r="B3439" s="33" t="s">
        <v>1413</v>
      </c>
      <c r="C3439" s="33" t="s">
        <v>160</v>
      </c>
      <c r="D3439" s="33" t="s">
        <v>1111</v>
      </c>
      <c r="E3439" s="34" t="s">
        <v>542</v>
      </c>
      <c r="F3439" s="35">
        <f t="shared" si="1772"/>
        <v>3511.6</v>
      </c>
      <c r="G3439" s="35">
        <f t="shared" si="1772"/>
        <v>3511.6</v>
      </c>
      <c r="H3439" s="35">
        <f t="shared" si="1772"/>
        <v>2661.5027799999998</v>
      </c>
      <c r="I3439" s="63">
        <f t="shared" si="1772"/>
        <v>0</v>
      </c>
      <c r="J3439" s="63">
        <f t="shared" si="1772"/>
        <v>0</v>
      </c>
      <c r="K3439" s="35">
        <f t="shared" si="1772"/>
        <v>0</v>
      </c>
      <c r="L3439" s="35">
        <f t="shared" si="1772"/>
        <v>0</v>
      </c>
      <c r="M3439" s="35">
        <f t="shared" si="1772"/>
        <v>3376.5458699999999</v>
      </c>
      <c r="N3439" s="78">
        <f t="shared" si="1755"/>
        <v>96.154057124957276</v>
      </c>
    </row>
    <row r="3440" spans="1:14" ht="31.5" x14ac:dyDescent="0.25">
      <c r="A3440" s="33" t="s">
        <v>183</v>
      </c>
      <c r="B3440" s="33" t="s">
        <v>1413</v>
      </c>
      <c r="C3440" s="33" t="s">
        <v>160</v>
      </c>
      <c r="D3440" s="33" t="s">
        <v>1112</v>
      </c>
      <c r="E3440" s="34" t="s">
        <v>543</v>
      </c>
      <c r="F3440" s="35">
        <f>4011.6-500</f>
        <v>3511.6</v>
      </c>
      <c r="G3440" s="35">
        <v>3511.6</v>
      </c>
      <c r="H3440" s="35">
        <v>2661.5027799999998</v>
      </c>
      <c r="I3440" s="63">
        <v>0</v>
      </c>
      <c r="J3440" s="63">
        <v>0</v>
      </c>
      <c r="K3440" s="35">
        <v>0</v>
      </c>
      <c r="L3440" s="35">
        <v>0</v>
      </c>
      <c r="M3440" s="35">
        <v>3376.5458699999999</v>
      </c>
      <c r="N3440" s="78">
        <f t="shared" si="1755"/>
        <v>96.154057124957276</v>
      </c>
    </row>
    <row r="3441" spans="1:15" ht="31.5" x14ac:dyDescent="0.25">
      <c r="A3441" s="33" t="s">
        <v>183</v>
      </c>
      <c r="B3441" s="33" t="s">
        <v>1413</v>
      </c>
      <c r="C3441" s="33" t="s">
        <v>164</v>
      </c>
      <c r="D3441" s="33"/>
      <c r="E3441" s="34" t="s">
        <v>758</v>
      </c>
      <c r="F3441" s="35">
        <f t="shared" ref="F3441:M3441" si="1773">F3442</f>
        <v>26458.518</v>
      </c>
      <c r="G3441" s="35">
        <f t="shared" si="1773"/>
        <v>1476.4475299999999</v>
      </c>
      <c r="H3441" s="35">
        <f t="shared" si="1773"/>
        <v>420.44753000000003</v>
      </c>
      <c r="I3441" s="63">
        <f t="shared" si="1773"/>
        <v>1181.1580200000001</v>
      </c>
      <c r="J3441" s="63">
        <f t="shared" si="1773"/>
        <v>125.15802000000001</v>
      </c>
      <c r="K3441" s="35">
        <f t="shared" si="1773"/>
        <v>0</v>
      </c>
      <c r="L3441" s="35">
        <f t="shared" si="1773"/>
        <v>0</v>
      </c>
      <c r="M3441" s="35">
        <f t="shared" si="1773"/>
        <v>1476.4475299999999</v>
      </c>
      <c r="N3441" s="78">
        <f t="shared" si="1755"/>
        <v>100</v>
      </c>
    </row>
    <row r="3442" spans="1:15" ht="47.25" x14ac:dyDescent="0.25">
      <c r="A3442" s="33" t="s">
        <v>183</v>
      </c>
      <c r="B3442" s="33" t="s">
        <v>1413</v>
      </c>
      <c r="C3442" s="33" t="s">
        <v>165</v>
      </c>
      <c r="D3442" s="33"/>
      <c r="E3442" s="34" t="s">
        <v>759</v>
      </c>
      <c r="F3442" s="35">
        <f>F3449+F3443</f>
        <v>26458.518</v>
      </c>
      <c r="G3442" s="35">
        <f>G3449+G3443</f>
        <v>1476.4475299999999</v>
      </c>
      <c r="H3442" s="35">
        <f t="shared" ref="H3442:M3442" si="1774">H3449+H3443</f>
        <v>420.44753000000003</v>
      </c>
      <c r="I3442" s="63">
        <f t="shared" si="1774"/>
        <v>1181.1580200000001</v>
      </c>
      <c r="J3442" s="63">
        <f t="shared" si="1774"/>
        <v>125.15802000000001</v>
      </c>
      <c r="K3442" s="35">
        <f t="shared" si="1774"/>
        <v>0</v>
      </c>
      <c r="L3442" s="35">
        <f t="shared" si="1774"/>
        <v>0</v>
      </c>
      <c r="M3442" s="35">
        <f t="shared" si="1774"/>
        <v>1476.4475299999999</v>
      </c>
      <c r="N3442" s="78">
        <f t="shared" si="1755"/>
        <v>100</v>
      </c>
    </row>
    <row r="3443" spans="1:15" ht="31.5" x14ac:dyDescent="0.25">
      <c r="A3443" s="33" t="s">
        <v>183</v>
      </c>
      <c r="B3443" s="33" t="s">
        <v>1413</v>
      </c>
      <c r="C3443" s="33" t="s">
        <v>1437</v>
      </c>
      <c r="D3443" s="33"/>
      <c r="E3443" s="34" t="s">
        <v>1438</v>
      </c>
      <c r="F3443" s="35">
        <f>F3444</f>
        <v>26458.518</v>
      </c>
      <c r="G3443" s="35">
        <f>G3444</f>
        <v>156.44753</v>
      </c>
      <c r="H3443" s="35">
        <f t="shared" ref="H3443:M3443" si="1775">H3444</f>
        <v>156.44753</v>
      </c>
      <c r="I3443" s="63">
        <f t="shared" si="1775"/>
        <v>125.15802000000001</v>
      </c>
      <c r="J3443" s="63">
        <f t="shared" si="1775"/>
        <v>125.15802000000001</v>
      </c>
      <c r="K3443" s="35">
        <f t="shared" si="1775"/>
        <v>0</v>
      </c>
      <c r="L3443" s="35">
        <f t="shared" si="1775"/>
        <v>0</v>
      </c>
      <c r="M3443" s="35">
        <f t="shared" si="1775"/>
        <v>156.44753</v>
      </c>
      <c r="N3443" s="78">
        <f t="shared" si="1755"/>
        <v>100</v>
      </c>
    </row>
    <row r="3444" spans="1:15" ht="31.5" x14ac:dyDescent="0.25">
      <c r="A3444" s="33" t="s">
        <v>183</v>
      </c>
      <c r="B3444" s="33" t="s">
        <v>1413</v>
      </c>
      <c r="C3444" s="33" t="s">
        <v>1775</v>
      </c>
      <c r="D3444" s="33"/>
      <c r="E3444" s="34" t="s">
        <v>1776</v>
      </c>
      <c r="F3444" s="35">
        <f>F3445+F3447</f>
        <v>26458.518</v>
      </c>
      <c r="G3444" s="35">
        <f>G3445+G3447</f>
        <v>156.44753</v>
      </c>
      <c r="H3444" s="35">
        <f t="shared" ref="H3444:M3444" si="1776">H3445+H3447</f>
        <v>156.44753</v>
      </c>
      <c r="I3444" s="63">
        <f t="shared" si="1776"/>
        <v>125.15802000000001</v>
      </c>
      <c r="J3444" s="63">
        <f t="shared" si="1776"/>
        <v>125.15802000000001</v>
      </c>
      <c r="K3444" s="35">
        <f t="shared" si="1776"/>
        <v>0</v>
      </c>
      <c r="L3444" s="35">
        <f t="shared" si="1776"/>
        <v>0</v>
      </c>
      <c r="M3444" s="35">
        <f t="shared" si="1776"/>
        <v>156.44753</v>
      </c>
      <c r="N3444" s="78">
        <f t="shared" si="1755"/>
        <v>100</v>
      </c>
    </row>
    <row r="3445" spans="1:15" ht="31.5" x14ac:dyDescent="0.25">
      <c r="A3445" s="33" t="s">
        <v>183</v>
      </c>
      <c r="B3445" s="33" t="s">
        <v>1413</v>
      </c>
      <c r="C3445" s="33" t="s">
        <v>1775</v>
      </c>
      <c r="D3445" s="33" t="s">
        <v>18</v>
      </c>
      <c r="E3445" s="34" t="s">
        <v>552</v>
      </c>
      <c r="F3445" s="35">
        <f>F3446</f>
        <v>0</v>
      </c>
      <c r="G3445" s="35">
        <f>G3446</f>
        <v>45.936999999999998</v>
      </c>
      <c r="H3445" s="35">
        <f t="shared" ref="H3445:M3445" si="1777">H3446</f>
        <v>45.936999999999998</v>
      </c>
      <c r="I3445" s="63">
        <f t="shared" si="1777"/>
        <v>36.749600000000001</v>
      </c>
      <c r="J3445" s="63">
        <f t="shared" si="1777"/>
        <v>36.749600000000001</v>
      </c>
      <c r="K3445" s="35">
        <f t="shared" si="1777"/>
        <v>0</v>
      </c>
      <c r="L3445" s="35">
        <f t="shared" si="1777"/>
        <v>0</v>
      </c>
      <c r="M3445" s="35">
        <f t="shared" si="1777"/>
        <v>45.936999999999998</v>
      </c>
      <c r="N3445" s="78">
        <f t="shared" si="1755"/>
        <v>100</v>
      </c>
    </row>
    <row r="3446" spans="1:15" ht="47.25" x14ac:dyDescent="0.25">
      <c r="A3446" s="33" t="s">
        <v>183</v>
      </c>
      <c r="B3446" s="33" t="s">
        <v>1413</v>
      </c>
      <c r="C3446" s="33" t="s">
        <v>1775</v>
      </c>
      <c r="D3446" s="33" t="s">
        <v>14</v>
      </c>
      <c r="E3446" s="34" t="s">
        <v>555</v>
      </c>
      <c r="F3446" s="35">
        <v>0</v>
      </c>
      <c r="G3446" s="35">
        <v>45.936999999999998</v>
      </c>
      <c r="H3446" s="35">
        <f>9.1874+36.7496</f>
        <v>45.936999999999998</v>
      </c>
      <c r="I3446" s="63">
        <v>36.749600000000001</v>
      </c>
      <c r="J3446" s="63">
        <v>36.749600000000001</v>
      </c>
      <c r="K3446" s="35">
        <v>0</v>
      </c>
      <c r="L3446" s="35">
        <v>0</v>
      </c>
      <c r="M3446" s="35">
        <v>45.936999999999998</v>
      </c>
      <c r="N3446" s="78">
        <f t="shared" si="1755"/>
        <v>100</v>
      </c>
    </row>
    <row r="3447" spans="1:15" x14ac:dyDescent="0.25">
      <c r="A3447" s="33" t="s">
        <v>183</v>
      </c>
      <c r="B3447" s="33" t="s">
        <v>1413</v>
      </c>
      <c r="C3447" s="33" t="s">
        <v>1775</v>
      </c>
      <c r="D3447" s="33" t="s">
        <v>1113</v>
      </c>
      <c r="E3447" s="34" t="s">
        <v>558</v>
      </c>
      <c r="F3447" s="35">
        <f>F3448</f>
        <v>26458.518</v>
      </c>
      <c r="G3447" s="35">
        <f>G3448</f>
        <v>110.51053</v>
      </c>
      <c r="H3447" s="35">
        <f t="shared" ref="H3447:M3447" si="1778">H3448</f>
        <v>110.51053</v>
      </c>
      <c r="I3447" s="63">
        <f t="shared" si="1778"/>
        <v>88.408420000000007</v>
      </c>
      <c r="J3447" s="63">
        <f t="shared" si="1778"/>
        <v>88.408420000000007</v>
      </c>
      <c r="K3447" s="35">
        <f t="shared" si="1778"/>
        <v>0</v>
      </c>
      <c r="L3447" s="35">
        <f t="shared" si="1778"/>
        <v>0</v>
      </c>
      <c r="M3447" s="35">
        <f t="shared" si="1778"/>
        <v>110.51053</v>
      </c>
      <c r="N3447" s="78">
        <f t="shared" si="1755"/>
        <v>100</v>
      </c>
    </row>
    <row r="3448" spans="1:15" ht="63" x14ac:dyDescent="0.25">
      <c r="A3448" s="33" t="s">
        <v>183</v>
      </c>
      <c r="B3448" s="33" t="s">
        <v>1413</v>
      </c>
      <c r="C3448" s="33" t="s">
        <v>1775</v>
      </c>
      <c r="D3448" s="33" t="s">
        <v>137</v>
      </c>
      <c r="E3448" s="34" t="s">
        <v>559</v>
      </c>
      <c r="F3448" s="35">
        <v>26458.518</v>
      </c>
      <c r="G3448" s="35">
        <v>110.51053</v>
      </c>
      <c r="H3448" s="35">
        <f>22.10211+88.40842</f>
        <v>110.51053</v>
      </c>
      <c r="I3448" s="63">
        <v>88.408420000000007</v>
      </c>
      <c r="J3448" s="63">
        <v>88.408420000000007</v>
      </c>
      <c r="K3448" s="35">
        <v>0</v>
      </c>
      <c r="L3448" s="35">
        <v>0</v>
      </c>
      <c r="M3448" s="35">
        <v>110.51053</v>
      </c>
      <c r="N3448" s="78">
        <f t="shared" si="1755"/>
        <v>100</v>
      </c>
    </row>
    <row r="3449" spans="1:15" ht="31.5" x14ac:dyDescent="0.25">
      <c r="A3449" s="33" t="s">
        <v>183</v>
      </c>
      <c r="B3449" s="33" t="s">
        <v>1413</v>
      </c>
      <c r="C3449" s="33" t="s">
        <v>166</v>
      </c>
      <c r="D3449" s="33"/>
      <c r="E3449" s="34" t="s">
        <v>760</v>
      </c>
      <c r="F3449" s="35">
        <f>F3455+F3450</f>
        <v>0</v>
      </c>
      <c r="G3449" s="35">
        <f t="shared" ref="G3449" si="1779">G3455+G3450</f>
        <v>1320</v>
      </c>
      <c r="H3449" s="35">
        <f t="shared" ref="H3449:M3449" si="1780">H3455+H3450</f>
        <v>264</v>
      </c>
      <c r="I3449" s="63">
        <f t="shared" si="1780"/>
        <v>1056</v>
      </c>
      <c r="J3449" s="63">
        <f t="shared" si="1780"/>
        <v>0</v>
      </c>
      <c r="K3449" s="35">
        <f t="shared" si="1780"/>
        <v>0</v>
      </c>
      <c r="L3449" s="35">
        <f t="shared" si="1780"/>
        <v>0</v>
      </c>
      <c r="M3449" s="35">
        <f t="shared" si="1780"/>
        <v>1320</v>
      </c>
      <c r="N3449" s="78">
        <f t="shared" si="1755"/>
        <v>100</v>
      </c>
    </row>
    <row r="3450" spans="1:15" ht="47.25" x14ac:dyDescent="0.25">
      <c r="A3450" s="33" t="s">
        <v>183</v>
      </c>
      <c r="B3450" s="33" t="s">
        <v>1413</v>
      </c>
      <c r="C3450" s="33" t="s">
        <v>1804</v>
      </c>
      <c r="D3450" s="33"/>
      <c r="E3450" s="34" t="s">
        <v>1443</v>
      </c>
      <c r="F3450" s="35">
        <f>F3451+F3453</f>
        <v>0</v>
      </c>
      <c r="G3450" s="35">
        <f t="shared" ref="G3450" si="1781">G3451+G3453</f>
        <v>1320</v>
      </c>
      <c r="H3450" s="35">
        <f t="shared" ref="H3450:M3450" si="1782">H3451+H3453</f>
        <v>264</v>
      </c>
      <c r="I3450" s="63">
        <f t="shared" si="1782"/>
        <v>1056</v>
      </c>
      <c r="J3450" s="63">
        <f t="shared" si="1782"/>
        <v>0</v>
      </c>
      <c r="K3450" s="35">
        <f t="shared" si="1782"/>
        <v>0</v>
      </c>
      <c r="L3450" s="35">
        <f t="shared" si="1782"/>
        <v>0</v>
      </c>
      <c r="M3450" s="35">
        <f t="shared" si="1782"/>
        <v>1320</v>
      </c>
      <c r="N3450" s="78">
        <f t="shared" si="1755"/>
        <v>100</v>
      </c>
    </row>
    <row r="3451" spans="1:15" ht="31.5" x14ac:dyDescent="0.25">
      <c r="A3451" s="33" t="s">
        <v>183</v>
      </c>
      <c r="B3451" s="33" t="s">
        <v>1413</v>
      </c>
      <c r="C3451" s="33" t="s">
        <v>1804</v>
      </c>
      <c r="D3451" s="33" t="s">
        <v>18</v>
      </c>
      <c r="E3451" s="34" t="s">
        <v>552</v>
      </c>
      <c r="F3451" s="35">
        <f>F3452</f>
        <v>0</v>
      </c>
      <c r="G3451" s="35">
        <f t="shared" ref="G3451" si="1783">G3452</f>
        <v>438.90030999999999</v>
      </c>
      <c r="H3451" s="35">
        <f t="shared" ref="H3451:M3451" si="1784">H3452</f>
        <v>87.780060000000006</v>
      </c>
      <c r="I3451" s="63">
        <f t="shared" si="1784"/>
        <v>351.12025</v>
      </c>
      <c r="J3451" s="63">
        <f t="shared" si="1784"/>
        <v>0</v>
      </c>
      <c r="K3451" s="35">
        <f t="shared" si="1784"/>
        <v>0</v>
      </c>
      <c r="L3451" s="35">
        <f t="shared" si="1784"/>
        <v>0</v>
      </c>
      <c r="M3451" s="35">
        <f t="shared" si="1784"/>
        <v>438.90030999999999</v>
      </c>
      <c r="N3451" s="78">
        <f t="shared" si="1755"/>
        <v>100</v>
      </c>
    </row>
    <row r="3452" spans="1:15" ht="47.25" x14ac:dyDescent="0.25">
      <c r="A3452" s="33" t="s">
        <v>183</v>
      </c>
      <c r="B3452" s="33" t="s">
        <v>1413</v>
      </c>
      <c r="C3452" s="33" t="s">
        <v>1804</v>
      </c>
      <c r="D3452" s="33" t="s">
        <v>14</v>
      </c>
      <c r="E3452" s="34" t="s">
        <v>555</v>
      </c>
      <c r="F3452" s="35">
        <v>0</v>
      </c>
      <c r="G3452" s="35">
        <v>438.90030999999999</v>
      </c>
      <c r="H3452" s="35">
        <v>87.780060000000006</v>
      </c>
      <c r="I3452" s="63">
        <v>351.12025</v>
      </c>
      <c r="J3452" s="63">
        <v>0</v>
      </c>
      <c r="K3452" s="35">
        <v>0</v>
      </c>
      <c r="L3452" s="35">
        <v>0</v>
      </c>
      <c r="M3452" s="35">
        <v>438.90030999999999</v>
      </c>
      <c r="N3452" s="78">
        <f t="shared" si="1755"/>
        <v>100</v>
      </c>
    </row>
    <row r="3453" spans="1:15" x14ac:dyDescent="0.25">
      <c r="A3453" s="33" t="s">
        <v>183</v>
      </c>
      <c r="B3453" s="33" t="s">
        <v>1413</v>
      </c>
      <c r="C3453" s="33" t="s">
        <v>1804</v>
      </c>
      <c r="D3453" s="33" t="s">
        <v>1113</v>
      </c>
      <c r="E3453" s="34" t="s">
        <v>558</v>
      </c>
      <c r="F3453" s="35">
        <f>F3454</f>
        <v>0</v>
      </c>
      <c r="G3453" s="35">
        <f t="shared" ref="G3453" si="1785">G3454</f>
        <v>881.09969000000001</v>
      </c>
      <c r="H3453" s="35">
        <f t="shared" ref="H3453:M3453" si="1786">H3454</f>
        <v>176.21994000000001</v>
      </c>
      <c r="I3453" s="63">
        <f t="shared" si="1786"/>
        <v>704.87974999999994</v>
      </c>
      <c r="J3453" s="63">
        <f t="shared" si="1786"/>
        <v>0</v>
      </c>
      <c r="K3453" s="35">
        <f t="shared" si="1786"/>
        <v>0</v>
      </c>
      <c r="L3453" s="35">
        <f t="shared" si="1786"/>
        <v>0</v>
      </c>
      <c r="M3453" s="35">
        <f t="shared" si="1786"/>
        <v>881.09969000000001</v>
      </c>
      <c r="N3453" s="78">
        <f t="shared" si="1755"/>
        <v>100</v>
      </c>
    </row>
    <row r="3454" spans="1:15" ht="63" x14ac:dyDescent="0.25">
      <c r="A3454" s="33" t="s">
        <v>183</v>
      </c>
      <c r="B3454" s="33" t="s">
        <v>1413</v>
      </c>
      <c r="C3454" s="33" t="s">
        <v>1804</v>
      </c>
      <c r="D3454" s="33" t="s">
        <v>137</v>
      </c>
      <c r="E3454" s="34" t="s">
        <v>559</v>
      </c>
      <c r="F3454" s="35">
        <v>0</v>
      </c>
      <c r="G3454" s="35">
        <v>881.09969000000001</v>
      </c>
      <c r="H3454" s="35">
        <v>176.21994000000001</v>
      </c>
      <c r="I3454" s="63">
        <v>704.87974999999994</v>
      </c>
      <c r="J3454" s="63">
        <v>0</v>
      </c>
      <c r="K3454" s="35">
        <v>0</v>
      </c>
      <c r="L3454" s="35">
        <v>0</v>
      </c>
      <c r="M3454" s="35">
        <v>881.09969000000001</v>
      </c>
      <c r="N3454" s="78">
        <f t="shared" si="1755"/>
        <v>100</v>
      </c>
    </row>
    <row r="3455" spans="1:15" ht="31.5" hidden="1" x14ac:dyDescent="0.25">
      <c r="A3455" s="33" t="s">
        <v>183</v>
      </c>
      <c r="B3455" s="33" t="s">
        <v>1413</v>
      </c>
      <c r="C3455" s="33" t="s">
        <v>161</v>
      </c>
      <c r="D3455" s="33"/>
      <c r="E3455" s="34" t="s">
        <v>761</v>
      </c>
      <c r="F3455" s="35">
        <f t="shared" ref="F3455:M3456" si="1787">F3456</f>
        <v>0</v>
      </c>
      <c r="G3455" s="35">
        <f t="shared" si="1787"/>
        <v>0</v>
      </c>
      <c r="H3455" s="35">
        <f t="shared" si="1787"/>
        <v>0</v>
      </c>
      <c r="I3455" s="63">
        <f t="shared" si="1787"/>
        <v>0</v>
      </c>
      <c r="J3455" s="63">
        <f t="shared" si="1787"/>
        <v>0</v>
      </c>
      <c r="K3455" s="35">
        <f t="shared" si="1787"/>
        <v>0</v>
      </c>
      <c r="L3455" s="35">
        <f t="shared" si="1787"/>
        <v>0</v>
      </c>
      <c r="M3455" s="35">
        <f t="shared" si="1787"/>
        <v>0</v>
      </c>
      <c r="N3455" s="78">
        <v>0</v>
      </c>
      <c r="O3455" s="22">
        <v>1</v>
      </c>
    </row>
    <row r="3456" spans="1:15" hidden="1" x14ac:dyDescent="0.25">
      <c r="A3456" s="33" t="s">
        <v>183</v>
      </c>
      <c r="B3456" s="33" t="s">
        <v>1413</v>
      </c>
      <c r="C3456" s="33" t="s">
        <v>161</v>
      </c>
      <c r="D3456" s="33" t="s">
        <v>1113</v>
      </c>
      <c r="E3456" s="34" t="s">
        <v>558</v>
      </c>
      <c r="F3456" s="35">
        <f t="shared" si="1787"/>
        <v>0</v>
      </c>
      <c r="G3456" s="35">
        <f t="shared" si="1787"/>
        <v>0</v>
      </c>
      <c r="H3456" s="35">
        <f t="shared" si="1787"/>
        <v>0</v>
      </c>
      <c r="I3456" s="63">
        <f t="shared" si="1787"/>
        <v>0</v>
      </c>
      <c r="J3456" s="63">
        <f t="shared" si="1787"/>
        <v>0</v>
      </c>
      <c r="K3456" s="35">
        <f t="shared" si="1787"/>
        <v>0</v>
      </c>
      <c r="L3456" s="35">
        <f t="shared" si="1787"/>
        <v>0</v>
      </c>
      <c r="M3456" s="35">
        <f t="shared" si="1787"/>
        <v>0</v>
      </c>
      <c r="N3456" s="78">
        <v>0</v>
      </c>
      <c r="O3456" s="22">
        <v>1</v>
      </c>
    </row>
    <row r="3457" spans="1:15" ht="63" hidden="1" x14ac:dyDescent="0.25">
      <c r="A3457" s="33" t="s">
        <v>183</v>
      </c>
      <c r="B3457" s="33" t="s">
        <v>1413</v>
      </c>
      <c r="C3457" s="33" t="s">
        <v>161</v>
      </c>
      <c r="D3457" s="33" t="s">
        <v>137</v>
      </c>
      <c r="E3457" s="34" t="s">
        <v>559</v>
      </c>
      <c r="F3457" s="35">
        <f>2200.2-2200.2</f>
        <v>0</v>
      </c>
      <c r="G3457" s="35">
        <f>2200.2-2200.2</f>
        <v>0</v>
      </c>
      <c r="H3457" s="35">
        <v>0</v>
      </c>
      <c r="I3457" s="63">
        <v>0</v>
      </c>
      <c r="J3457" s="63">
        <v>0</v>
      </c>
      <c r="K3457" s="35">
        <v>0</v>
      </c>
      <c r="L3457" s="35">
        <v>0</v>
      </c>
      <c r="M3457" s="35">
        <v>0</v>
      </c>
      <c r="N3457" s="78">
        <v>0</v>
      </c>
      <c r="O3457" s="22">
        <v>1</v>
      </c>
    </row>
    <row r="3458" spans="1:15" ht="31.5" x14ac:dyDescent="0.25">
      <c r="A3458" s="33" t="s">
        <v>183</v>
      </c>
      <c r="B3458" s="33" t="s">
        <v>1413</v>
      </c>
      <c r="C3458" s="33" t="s">
        <v>144</v>
      </c>
      <c r="D3458" s="33"/>
      <c r="E3458" s="34" t="s">
        <v>1036</v>
      </c>
      <c r="F3458" s="35">
        <f t="shared" ref="F3458:M3462" si="1788">F3459</f>
        <v>3472.1210000000001</v>
      </c>
      <c r="G3458" s="35">
        <f>G3459+G3468</f>
        <v>5861.6170000000002</v>
      </c>
      <c r="H3458" s="35">
        <f t="shared" ref="H3458:M3458" si="1789">H3459+H3468</f>
        <v>5405.5772999999999</v>
      </c>
      <c r="I3458" s="63">
        <f t="shared" si="1789"/>
        <v>0</v>
      </c>
      <c r="J3458" s="63">
        <f t="shared" si="1789"/>
        <v>0</v>
      </c>
      <c r="K3458" s="35">
        <f t="shared" si="1789"/>
        <v>0</v>
      </c>
      <c r="L3458" s="35">
        <f t="shared" si="1789"/>
        <v>0</v>
      </c>
      <c r="M3458" s="35">
        <f t="shared" si="1789"/>
        <v>5859.1151600000003</v>
      </c>
      <c r="N3458" s="78">
        <f t="shared" si="1755"/>
        <v>99.9573182621792</v>
      </c>
    </row>
    <row r="3459" spans="1:15" ht="31.5" x14ac:dyDescent="0.25">
      <c r="A3459" s="33" t="s">
        <v>183</v>
      </c>
      <c r="B3459" s="33" t="s">
        <v>1413</v>
      </c>
      <c r="C3459" s="33" t="s">
        <v>167</v>
      </c>
      <c r="D3459" s="33"/>
      <c r="E3459" s="34" t="s">
        <v>1059</v>
      </c>
      <c r="F3459" s="35">
        <f t="shared" si="1788"/>
        <v>3472.1210000000001</v>
      </c>
      <c r="G3459" s="35">
        <f>G3460+G3464</f>
        <v>5685.6170000000002</v>
      </c>
      <c r="H3459" s="35">
        <f t="shared" ref="H3459:M3459" si="1790">H3460+H3464</f>
        <v>5405.5772999999999</v>
      </c>
      <c r="I3459" s="63">
        <f t="shared" si="1790"/>
        <v>0</v>
      </c>
      <c r="J3459" s="63">
        <f t="shared" si="1790"/>
        <v>0</v>
      </c>
      <c r="K3459" s="35">
        <f t="shared" si="1790"/>
        <v>0</v>
      </c>
      <c r="L3459" s="35">
        <f t="shared" si="1790"/>
        <v>0</v>
      </c>
      <c r="M3459" s="35">
        <f t="shared" si="1790"/>
        <v>5683.1151600000003</v>
      </c>
      <c r="N3459" s="78">
        <f t="shared" si="1755"/>
        <v>99.955997036029686</v>
      </c>
    </row>
    <row r="3460" spans="1:15" ht="47.25" x14ac:dyDescent="0.25">
      <c r="A3460" s="33" t="s">
        <v>183</v>
      </c>
      <c r="B3460" s="33" t="s">
        <v>1413</v>
      </c>
      <c r="C3460" s="33" t="s">
        <v>168</v>
      </c>
      <c r="D3460" s="33"/>
      <c r="E3460" s="34" t="s">
        <v>1060</v>
      </c>
      <c r="F3460" s="35">
        <f t="shared" si="1788"/>
        <v>3472.1210000000001</v>
      </c>
      <c r="G3460" s="35">
        <f t="shared" si="1788"/>
        <v>3472.1210000000001</v>
      </c>
      <c r="H3460" s="35">
        <f t="shared" si="1788"/>
        <v>3174.9409999999998</v>
      </c>
      <c r="I3460" s="63">
        <f t="shared" si="1788"/>
        <v>0</v>
      </c>
      <c r="J3460" s="63">
        <f t="shared" si="1788"/>
        <v>0</v>
      </c>
      <c r="K3460" s="35">
        <f t="shared" si="1788"/>
        <v>0</v>
      </c>
      <c r="L3460" s="35">
        <f t="shared" si="1788"/>
        <v>0</v>
      </c>
      <c r="M3460" s="35">
        <f t="shared" si="1788"/>
        <v>3469.6193600000001</v>
      </c>
      <c r="N3460" s="78">
        <f t="shared" si="1755"/>
        <v>99.927950667617864</v>
      </c>
    </row>
    <row r="3461" spans="1:15" ht="31.5" x14ac:dyDescent="0.25">
      <c r="A3461" s="33" t="s">
        <v>183</v>
      </c>
      <c r="B3461" s="33" t="s">
        <v>1413</v>
      </c>
      <c r="C3461" s="33" t="s">
        <v>162</v>
      </c>
      <c r="D3461" s="33"/>
      <c r="E3461" s="34" t="s">
        <v>1061</v>
      </c>
      <c r="F3461" s="35">
        <f t="shared" si="1788"/>
        <v>3472.1210000000001</v>
      </c>
      <c r="G3461" s="35">
        <f t="shared" si="1788"/>
        <v>3472.1210000000001</v>
      </c>
      <c r="H3461" s="35">
        <f t="shared" si="1788"/>
        <v>3174.9409999999998</v>
      </c>
      <c r="I3461" s="63">
        <f t="shared" si="1788"/>
        <v>0</v>
      </c>
      <c r="J3461" s="63">
        <f t="shared" si="1788"/>
        <v>0</v>
      </c>
      <c r="K3461" s="35">
        <f t="shared" si="1788"/>
        <v>0</v>
      </c>
      <c r="L3461" s="35">
        <f t="shared" si="1788"/>
        <v>0</v>
      </c>
      <c r="M3461" s="35">
        <f t="shared" si="1788"/>
        <v>3469.6193600000001</v>
      </c>
      <c r="N3461" s="78">
        <f t="shared" si="1755"/>
        <v>99.927950667617864</v>
      </c>
    </row>
    <row r="3462" spans="1:15" ht="31.5" x14ac:dyDescent="0.25">
      <c r="A3462" s="33" t="s">
        <v>183</v>
      </c>
      <c r="B3462" s="33" t="s">
        <v>1413</v>
      </c>
      <c r="C3462" s="33" t="s">
        <v>162</v>
      </c>
      <c r="D3462" s="33" t="s">
        <v>1111</v>
      </c>
      <c r="E3462" s="34" t="s">
        <v>542</v>
      </c>
      <c r="F3462" s="35">
        <f t="shared" si="1788"/>
        <v>3472.1210000000001</v>
      </c>
      <c r="G3462" s="35">
        <f t="shared" si="1788"/>
        <v>3472.1210000000001</v>
      </c>
      <c r="H3462" s="35">
        <f t="shared" si="1788"/>
        <v>3174.9409999999998</v>
      </c>
      <c r="I3462" s="63">
        <f t="shared" si="1788"/>
        <v>0</v>
      </c>
      <c r="J3462" s="63">
        <f t="shared" si="1788"/>
        <v>0</v>
      </c>
      <c r="K3462" s="35">
        <f t="shared" si="1788"/>
        <v>0</v>
      </c>
      <c r="L3462" s="35">
        <f t="shared" si="1788"/>
        <v>0</v>
      </c>
      <c r="M3462" s="35">
        <f t="shared" si="1788"/>
        <v>3469.6193600000001</v>
      </c>
      <c r="N3462" s="78">
        <f t="shared" si="1755"/>
        <v>99.927950667617864</v>
      </c>
    </row>
    <row r="3463" spans="1:15" ht="31.5" x14ac:dyDescent="0.25">
      <c r="A3463" s="33" t="s">
        <v>183</v>
      </c>
      <c r="B3463" s="33" t="s">
        <v>1413</v>
      </c>
      <c r="C3463" s="33" t="s">
        <v>162</v>
      </c>
      <c r="D3463" s="33" t="s">
        <v>1112</v>
      </c>
      <c r="E3463" s="34" t="s">
        <v>543</v>
      </c>
      <c r="F3463" s="35">
        <f>2971.8+500.321</f>
        <v>3472.1210000000001</v>
      </c>
      <c r="G3463" s="35">
        <v>3472.1210000000001</v>
      </c>
      <c r="H3463" s="35">
        <v>3174.9409999999998</v>
      </c>
      <c r="I3463" s="63">
        <v>0</v>
      </c>
      <c r="J3463" s="63">
        <v>0</v>
      </c>
      <c r="K3463" s="35">
        <v>0</v>
      </c>
      <c r="L3463" s="35">
        <v>0</v>
      </c>
      <c r="M3463" s="35">
        <v>3469.6193600000001</v>
      </c>
      <c r="N3463" s="78">
        <f t="shared" si="1755"/>
        <v>99.927950667617864</v>
      </c>
    </row>
    <row r="3464" spans="1:15" ht="47.25" x14ac:dyDescent="0.25">
      <c r="A3464" s="33" t="s">
        <v>183</v>
      </c>
      <c r="B3464" s="33" t="s">
        <v>1413</v>
      </c>
      <c r="C3464" s="33" t="s">
        <v>1343</v>
      </c>
      <c r="D3464" s="33"/>
      <c r="E3464" s="34" t="s">
        <v>1649</v>
      </c>
      <c r="F3464" s="35">
        <v>0</v>
      </c>
      <c r="G3464" s="35">
        <f>G3465</f>
        <v>2213.4960000000001</v>
      </c>
      <c r="H3464" s="35">
        <f t="shared" ref="H3464:M3466" si="1791">H3465</f>
        <v>2230.6363000000001</v>
      </c>
      <c r="I3464" s="63">
        <f t="shared" si="1791"/>
        <v>0</v>
      </c>
      <c r="J3464" s="63">
        <f t="shared" si="1791"/>
        <v>0</v>
      </c>
      <c r="K3464" s="35">
        <f t="shared" si="1791"/>
        <v>0</v>
      </c>
      <c r="L3464" s="35">
        <f t="shared" si="1791"/>
        <v>0</v>
      </c>
      <c r="M3464" s="35">
        <f t="shared" si="1791"/>
        <v>2213.4958000000001</v>
      </c>
      <c r="N3464" s="78">
        <f t="shared" si="1755"/>
        <v>99.999990964519483</v>
      </c>
    </row>
    <row r="3465" spans="1:15" ht="63" x14ac:dyDescent="0.25">
      <c r="A3465" s="33" t="s">
        <v>183</v>
      </c>
      <c r="B3465" s="33" t="s">
        <v>1413</v>
      </c>
      <c r="C3465" s="33" t="s">
        <v>1344</v>
      </c>
      <c r="D3465" s="33"/>
      <c r="E3465" s="34" t="s">
        <v>1382</v>
      </c>
      <c r="F3465" s="35">
        <v>0</v>
      </c>
      <c r="G3465" s="35">
        <f>G3466</f>
        <v>2213.4960000000001</v>
      </c>
      <c r="H3465" s="35">
        <f t="shared" si="1791"/>
        <v>2230.6363000000001</v>
      </c>
      <c r="I3465" s="63">
        <f t="shared" si="1791"/>
        <v>0</v>
      </c>
      <c r="J3465" s="63">
        <f t="shared" si="1791"/>
        <v>0</v>
      </c>
      <c r="K3465" s="35">
        <f t="shared" si="1791"/>
        <v>0</v>
      </c>
      <c r="L3465" s="35">
        <f t="shared" si="1791"/>
        <v>0</v>
      </c>
      <c r="M3465" s="35">
        <f t="shared" si="1791"/>
        <v>2213.4958000000001</v>
      </c>
      <c r="N3465" s="78">
        <f t="shared" si="1755"/>
        <v>99.999990964519483</v>
      </c>
    </row>
    <row r="3466" spans="1:15" ht="31.5" x14ac:dyDescent="0.25">
      <c r="A3466" s="33" t="s">
        <v>183</v>
      </c>
      <c r="B3466" s="33" t="s">
        <v>1413</v>
      </c>
      <c r="C3466" s="33" t="s">
        <v>1344</v>
      </c>
      <c r="D3466" s="33" t="s">
        <v>1111</v>
      </c>
      <c r="E3466" s="34" t="s">
        <v>542</v>
      </c>
      <c r="F3466" s="35">
        <v>0</v>
      </c>
      <c r="G3466" s="35">
        <f>G3467</f>
        <v>2213.4960000000001</v>
      </c>
      <c r="H3466" s="35">
        <f t="shared" si="1791"/>
        <v>2230.6363000000001</v>
      </c>
      <c r="I3466" s="63">
        <f t="shared" si="1791"/>
        <v>0</v>
      </c>
      <c r="J3466" s="63">
        <f t="shared" si="1791"/>
        <v>0</v>
      </c>
      <c r="K3466" s="35">
        <f t="shared" si="1791"/>
        <v>0</v>
      </c>
      <c r="L3466" s="35">
        <f t="shared" si="1791"/>
        <v>0</v>
      </c>
      <c r="M3466" s="35">
        <f t="shared" si="1791"/>
        <v>2213.4958000000001</v>
      </c>
      <c r="N3466" s="78">
        <f t="shared" ref="N3466:N3529" si="1792">M3466/G3466*100</f>
        <v>99.999990964519483</v>
      </c>
    </row>
    <row r="3467" spans="1:15" ht="31.5" x14ac:dyDescent="0.25">
      <c r="A3467" s="33" t="s">
        <v>183</v>
      </c>
      <c r="B3467" s="33" t="s">
        <v>1413</v>
      </c>
      <c r="C3467" s="33" t="s">
        <v>1344</v>
      </c>
      <c r="D3467" s="33" t="s">
        <v>1112</v>
      </c>
      <c r="E3467" s="34" t="s">
        <v>543</v>
      </c>
      <c r="F3467" s="35">
        <v>0</v>
      </c>
      <c r="G3467" s="35">
        <v>2213.4960000000001</v>
      </c>
      <c r="H3467" s="35">
        <v>2230.6363000000001</v>
      </c>
      <c r="I3467" s="63">
        <v>0</v>
      </c>
      <c r="J3467" s="63">
        <v>0</v>
      </c>
      <c r="K3467" s="35">
        <v>0</v>
      </c>
      <c r="L3467" s="35">
        <v>0</v>
      </c>
      <c r="M3467" s="35">
        <v>2213.4958000000001</v>
      </c>
      <c r="N3467" s="78">
        <f t="shared" si="1792"/>
        <v>99.999990964519483</v>
      </c>
    </row>
    <row r="3468" spans="1:15" ht="47.25" x14ac:dyDescent="0.25">
      <c r="A3468" s="33" t="s">
        <v>183</v>
      </c>
      <c r="B3468" s="33" t="s">
        <v>1413</v>
      </c>
      <c r="C3468" s="33" t="s">
        <v>145</v>
      </c>
      <c r="D3468" s="33"/>
      <c r="E3468" s="34" t="s">
        <v>1608</v>
      </c>
      <c r="F3468" s="35">
        <v>0</v>
      </c>
      <c r="G3468" s="35">
        <f>G3469</f>
        <v>176</v>
      </c>
      <c r="H3468" s="35">
        <f t="shared" ref="H3468:M3469" si="1793">H3469</f>
        <v>0</v>
      </c>
      <c r="I3468" s="63">
        <f t="shared" si="1793"/>
        <v>0</v>
      </c>
      <c r="J3468" s="63">
        <f t="shared" si="1793"/>
        <v>0</v>
      </c>
      <c r="K3468" s="35">
        <f t="shared" si="1793"/>
        <v>0</v>
      </c>
      <c r="L3468" s="35">
        <f t="shared" si="1793"/>
        <v>0</v>
      </c>
      <c r="M3468" s="35">
        <f t="shared" si="1793"/>
        <v>176</v>
      </c>
      <c r="N3468" s="78">
        <f t="shared" si="1792"/>
        <v>100</v>
      </c>
    </row>
    <row r="3469" spans="1:15" ht="47.25" x14ac:dyDescent="0.25">
      <c r="A3469" s="33" t="s">
        <v>183</v>
      </c>
      <c r="B3469" s="33" t="s">
        <v>1413</v>
      </c>
      <c r="C3469" s="33" t="s">
        <v>146</v>
      </c>
      <c r="D3469" s="33"/>
      <c r="E3469" s="34" t="s">
        <v>1609</v>
      </c>
      <c r="F3469" s="35">
        <v>0</v>
      </c>
      <c r="G3469" s="35">
        <f>G3470</f>
        <v>176</v>
      </c>
      <c r="H3469" s="35">
        <f t="shared" si="1793"/>
        <v>0</v>
      </c>
      <c r="I3469" s="63">
        <f t="shared" si="1793"/>
        <v>0</v>
      </c>
      <c r="J3469" s="63">
        <f t="shared" si="1793"/>
        <v>0</v>
      </c>
      <c r="K3469" s="35">
        <f t="shared" si="1793"/>
        <v>0</v>
      </c>
      <c r="L3469" s="35">
        <f t="shared" si="1793"/>
        <v>0</v>
      </c>
      <c r="M3469" s="35">
        <f t="shared" si="1793"/>
        <v>176</v>
      </c>
      <c r="N3469" s="78">
        <f t="shared" si="1792"/>
        <v>100</v>
      </c>
    </row>
    <row r="3470" spans="1:15" ht="31.5" x14ac:dyDescent="0.25">
      <c r="A3470" s="33" t="s">
        <v>183</v>
      </c>
      <c r="B3470" s="33" t="s">
        <v>1413</v>
      </c>
      <c r="C3470" s="33" t="s">
        <v>136</v>
      </c>
      <c r="D3470" s="33"/>
      <c r="E3470" s="34" t="s">
        <v>1865</v>
      </c>
      <c r="F3470" s="35">
        <v>0</v>
      </c>
      <c r="G3470" s="35">
        <f>G3471+G3473</f>
        <v>176</v>
      </c>
      <c r="H3470" s="35">
        <f t="shared" ref="H3470:M3470" si="1794">H3471+H3473</f>
        <v>0</v>
      </c>
      <c r="I3470" s="63">
        <f t="shared" si="1794"/>
        <v>0</v>
      </c>
      <c r="J3470" s="63">
        <f t="shared" si="1794"/>
        <v>0</v>
      </c>
      <c r="K3470" s="35">
        <f t="shared" si="1794"/>
        <v>0</v>
      </c>
      <c r="L3470" s="35">
        <f t="shared" si="1794"/>
        <v>0</v>
      </c>
      <c r="M3470" s="35">
        <f t="shared" si="1794"/>
        <v>176</v>
      </c>
      <c r="N3470" s="78">
        <f t="shared" si="1792"/>
        <v>100</v>
      </c>
    </row>
    <row r="3471" spans="1:15" ht="31.5" x14ac:dyDescent="0.25">
      <c r="A3471" s="33" t="s">
        <v>183</v>
      </c>
      <c r="B3471" s="33" t="s">
        <v>1413</v>
      </c>
      <c r="C3471" s="33" t="s">
        <v>136</v>
      </c>
      <c r="D3471" s="33" t="s">
        <v>18</v>
      </c>
      <c r="E3471" s="34" t="s">
        <v>552</v>
      </c>
      <c r="F3471" s="35">
        <v>0</v>
      </c>
      <c r="G3471" s="35">
        <f>G3472</f>
        <v>60</v>
      </c>
      <c r="H3471" s="35">
        <f t="shared" ref="H3471:M3471" si="1795">H3472</f>
        <v>0</v>
      </c>
      <c r="I3471" s="63">
        <f t="shared" si="1795"/>
        <v>0</v>
      </c>
      <c r="J3471" s="63">
        <f t="shared" si="1795"/>
        <v>0</v>
      </c>
      <c r="K3471" s="35">
        <f t="shared" si="1795"/>
        <v>0</v>
      </c>
      <c r="L3471" s="35">
        <f t="shared" si="1795"/>
        <v>0</v>
      </c>
      <c r="M3471" s="35">
        <f t="shared" si="1795"/>
        <v>60</v>
      </c>
      <c r="N3471" s="78">
        <f t="shared" si="1792"/>
        <v>100</v>
      </c>
    </row>
    <row r="3472" spans="1:15" ht="47.25" x14ac:dyDescent="0.25">
      <c r="A3472" s="33" t="s">
        <v>183</v>
      </c>
      <c r="B3472" s="33" t="s">
        <v>1413</v>
      </c>
      <c r="C3472" s="33" t="s">
        <v>136</v>
      </c>
      <c r="D3472" s="33" t="s">
        <v>14</v>
      </c>
      <c r="E3472" s="34" t="s">
        <v>555</v>
      </c>
      <c r="F3472" s="35">
        <v>0</v>
      </c>
      <c r="G3472" s="35">
        <v>60</v>
      </c>
      <c r="H3472" s="35">
        <v>0</v>
      </c>
      <c r="I3472" s="63">
        <v>0</v>
      </c>
      <c r="J3472" s="63">
        <v>0</v>
      </c>
      <c r="K3472" s="35">
        <v>0</v>
      </c>
      <c r="L3472" s="35">
        <v>0</v>
      </c>
      <c r="M3472" s="35">
        <v>60</v>
      </c>
      <c r="N3472" s="78">
        <f t="shared" si="1792"/>
        <v>100</v>
      </c>
    </row>
    <row r="3473" spans="1:14" x14ac:dyDescent="0.25">
      <c r="A3473" s="33" t="s">
        <v>183</v>
      </c>
      <c r="B3473" s="33" t="s">
        <v>1413</v>
      </c>
      <c r="C3473" s="33" t="s">
        <v>136</v>
      </c>
      <c r="D3473" s="33" t="s">
        <v>1113</v>
      </c>
      <c r="E3473" s="34" t="s">
        <v>558</v>
      </c>
      <c r="F3473" s="35">
        <v>0</v>
      </c>
      <c r="G3473" s="35">
        <f>G3474</f>
        <v>116</v>
      </c>
      <c r="H3473" s="35">
        <f t="shared" ref="H3473:M3473" si="1796">H3474</f>
        <v>0</v>
      </c>
      <c r="I3473" s="63">
        <f t="shared" si="1796"/>
        <v>0</v>
      </c>
      <c r="J3473" s="63">
        <f t="shared" si="1796"/>
        <v>0</v>
      </c>
      <c r="K3473" s="35">
        <f t="shared" si="1796"/>
        <v>0</v>
      </c>
      <c r="L3473" s="35">
        <f t="shared" si="1796"/>
        <v>0</v>
      </c>
      <c r="M3473" s="35">
        <f t="shared" si="1796"/>
        <v>116</v>
      </c>
      <c r="N3473" s="78">
        <f t="shared" si="1792"/>
        <v>100</v>
      </c>
    </row>
    <row r="3474" spans="1:14" ht="63" x14ac:dyDescent="0.25">
      <c r="A3474" s="33" t="s">
        <v>183</v>
      </c>
      <c r="B3474" s="33" t="s">
        <v>1413</v>
      </c>
      <c r="C3474" s="33" t="s">
        <v>136</v>
      </c>
      <c r="D3474" s="33" t="s">
        <v>137</v>
      </c>
      <c r="E3474" s="34" t="s">
        <v>559</v>
      </c>
      <c r="F3474" s="35">
        <v>0</v>
      </c>
      <c r="G3474" s="35">
        <v>116</v>
      </c>
      <c r="H3474" s="35">
        <v>0</v>
      </c>
      <c r="I3474" s="63">
        <v>0</v>
      </c>
      <c r="J3474" s="63">
        <v>0</v>
      </c>
      <c r="K3474" s="35">
        <v>0</v>
      </c>
      <c r="L3474" s="35">
        <v>0</v>
      </c>
      <c r="M3474" s="35">
        <v>116</v>
      </c>
      <c r="N3474" s="78">
        <f t="shared" si="1792"/>
        <v>100</v>
      </c>
    </row>
    <row r="3475" spans="1:14" ht="31.5" x14ac:dyDescent="0.25">
      <c r="A3475" s="33" t="s">
        <v>183</v>
      </c>
      <c r="B3475" s="33" t="s">
        <v>1413</v>
      </c>
      <c r="C3475" s="33" t="s">
        <v>1122</v>
      </c>
      <c r="D3475" s="33"/>
      <c r="E3475" s="34" t="s">
        <v>1885</v>
      </c>
      <c r="F3475" s="35">
        <f t="shared" ref="F3475:M3477" si="1797">F3476</f>
        <v>96.915000000000006</v>
      </c>
      <c r="G3475" s="35">
        <f t="shared" si="1797"/>
        <v>1312.8123700000001</v>
      </c>
      <c r="H3475" s="35">
        <f t="shared" si="1797"/>
        <v>728.69</v>
      </c>
      <c r="I3475" s="63">
        <f t="shared" si="1797"/>
        <v>0</v>
      </c>
      <c r="J3475" s="63">
        <f t="shared" si="1797"/>
        <v>0</v>
      </c>
      <c r="K3475" s="35">
        <f t="shared" si="1797"/>
        <v>0</v>
      </c>
      <c r="L3475" s="35">
        <f t="shared" si="1797"/>
        <v>0</v>
      </c>
      <c r="M3475" s="35">
        <f t="shared" si="1797"/>
        <v>1011.51742</v>
      </c>
      <c r="N3475" s="78">
        <f t="shared" si="1792"/>
        <v>77.04965638006594</v>
      </c>
    </row>
    <row r="3476" spans="1:14" ht="47.25" x14ac:dyDescent="0.25">
      <c r="A3476" s="33" t="s">
        <v>183</v>
      </c>
      <c r="B3476" s="33" t="s">
        <v>1413</v>
      </c>
      <c r="C3476" s="33" t="s">
        <v>405</v>
      </c>
      <c r="D3476" s="33"/>
      <c r="E3476" s="34" t="s">
        <v>1174</v>
      </c>
      <c r="F3476" s="35">
        <f>F3477+F3479</f>
        <v>96.915000000000006</v>
      </c>
      <c r="G3476" s="35">
        <f t="shared" ref="G3476" si="1798">G3477+G3479</f>
        <v>1312.8123700000001</v>
      </c>
      <c r="H3476" s="35">
        <f t="shared" ref="H3476:M3476" si="1799">H3477+H3479</f>
        <v>728.69</v>
      </c>
      <c r="I3476" s="63">
        <f t="shared" si="1799"/>
        <v>0</v>
      </c>
      <c r="J3476" s="63">
        <f t="shared" si="1799"/>
        <v>0</v>
      </c>
      <c r="K3476" s="35">
        <f t="shared" si="1799"/>
        <v>0</v>
      </c>
      <c r="L3476" s="35">
        <f t="shared" si="1799"/>
        <v>0</v>
      </c>
      <c r="M3476" s="35">
        <f t="shared" si="1799"/>
        <v>1011.51742</v>
      </c>
      <c r="N3476" s="78">
        <f t="shared" si="1792"/>
        <v>77.04965638006594</v>
      </c>
    </row>
    <row r="3477" spans="1:14" ht="31.5" x14ac:dyDescent="0.25">
      <c r="A3477" s="33" t="s">
        <v>183</v>
      </c>
      <c r="B3477" s="33" t="s">
        <v>1413</v>
      </c>
      <c r="C3477" s="33" t="s">
        <v>405</v>
      </c>
      <c r="D3477" s="33" t="s">
        <v>1111</v>
      </c>
      <c r="E3477" s="34" t="s">
        <v>542</v>
      </c>
      <c r="F3477" s="35">
        <f t="shared" si="1797"/>
        <v>96.915000000000006</v>
      </c>
      <c r="G3477" s="35">
        <f t="shared" si="1797"/>
        <v>1162.8123700000001</v>
      </c>
      <c r="H3477" s="35">
        <f t="shared" si="1797"/>
        <v>728.69</v>
      </c>
      <c r="I3477" s="63">
        <f t="shared" si="1797"/>
        <v>0</v>
      </c>
      <c r="J3477" s="63">
        <f t="shared" si="1797"/>
        <v>0</v>
      </c>
      <c r="K3477" s="35">
        <f t="shared" si="1797"/>
        <v>0</v>
      </c>
      <c r="L3477" s="35">
        <f t="shared" si="1797"/>
        <v>0</v>
      </c>
      <c r="M3477" s="35">
        <f t="shared" si="1797"/>
        <v>891.51742000000002</v>
      </c>
      <c r="N3477" s="78">
        <f t="shared" si="1792"/>
        <v>76.669069146555429</v>
      </c>
    </row>
    <row r="3478" spans="1:14" ht="31.5" x14ac:dyDescent="0.25">
      <c r="A3478" s="33" t="s">
        <v>183</v>
      </c>
      <c r="B3478" s="33" t="s">
        <v>1413</v>
      </c>
      <c r="C3478" s="33" t="s">
        <v>405</v>
      </c>
      <c r="D3478" s="33" t="s">
        <v>1112</v>
      </c>
      <c r="E3478" s="34" t="s">
        <v>543</v>
      </c>
      <c r="F3478" s="35">
        <v>96.915000000000006</v>
      </c>
      <c r="G3478" s="35">
        <v>1162.8123700000001</v>
      </c>
      <c r="H3478" s="35">
        <v>728.69</v>
      </c>
      <c r="I3478" s="63">
        <v>0</v>
      </c>
      <c r="J3478" s="63">
        <v>0</v>
      </c>
      <c r="K3478" s="35">
        <v>0</v>
      </c>
      <c r="L3478" s="35">
        <v>0</v>
      </c>
      <c r="M3478" s="35">
        <v>891.51742000000002</v>
      </c>
      <c r="N3478" s="78">
        <f t="shared" si="1792"/>
        <v>76.669069146555429</v>
      </c>
    </row>
    <row r="3479" spans="1:14" x14ac:dyDescent="0.25">
      <c r="A3479" s="33" t="s">
        <v>183</v>
      </c>
      <c r="B3479" s="33" t="s">
        <v>1413</v>
      </c>
      <c r="C3479" s="33" t="s">
        <v>405</v>
      </c>
      <c r="D3479" s="33" t="s">
        <v>1113</v>
      </c>
      <c r="E3479" s="34" t="s">
        <v>558</v>
      </c>
      <c r="F3479" s="35">
        <f>F3480</f>
        <v>0</v>
      </c>
      <c r="G3479" s="35">
        <f t="shared" ref="G3479" si="1800">G3480</f>
        <v>150</v>
      </c>
      <c r="H3479" s="35">
        <f t="shared" ref="H3479:M3479" si="1801">H3480</f>
        <v>0</v>
      </c>
      <c r="I3479" s="63">
        <f t="shared" si="1801"/>
        <v>0</v>
      </c>
      <c r="J3479" s="63">
        <f t="shared" si="1801"/>
        <v>0</v>
      </c>
      <c r="K3479" s="35">
        <f t="shared" si="1801"/>
        <v>0</v>
      </c>
      <c r="L3479" s="35">
        <f t="shared" si="1801"/>
        <v>0</v>
      </c>
      <c r="M3479" s="35">
        <f t="shared" si="1801"/>
        <v>120</v>
      </c>
      <c r="N3479" s="78">
        <f t="shared" si="1792"/>
        <v>80</v>
      </c>
    </row>
    <row r="3480" spans="1:14" ht="63" x14ac:dyDescent="0.25">
      <c r="A3480" s="33" t="s">
        <v>183</v>
      </c>
      <c r="B3480" s="33" t="s">
        <v>1413</v>
      </c>
      <c r="C3480" s="33" t="s">
        <v>405</v>
      </c>
      <c r="D3480" s="33" t="s">
        <v>137</v>
      </c>
      <c r="E3480" s="34" t="s">
        <v>559</v>
      </c>
      <c r="F3480" s="35">
        <v>0</v>
      </c>
      <c r="G3480" s="35">
        <v>150</v>
      </c>
      <c r="H3480" s="35">
        <v>0</v>
      </c>
      <c r="I3480" s="63">
        <v>0</v>
      </c>
      <c r="J3480" s="63">
        <v>0</v>
      </c>
      <c r="K3480" s="35">
        <v>0</v>
      </c>
      <c r="L3480" s="35">
        <v>0</v>
      </c>
      <c r="M3480" s="35">
        <v>120</v>
      </c>
      <c r="N3480" s="78">
        <f t="shared" si="1792"/>
        <v>80</v>
      </c>
    </row>
    <row r="3481" spans="1:14" s="32" customFormat="1" ht="31.5" x14ac:dyDescent="0.25">
      <c r="A3481" s="29" t="s">
        <v>183</v>
      </c>
      <c r="B3481" s="29" t="s">
        <v>1414</v>
      </c>
      <c r="C3481" s="29"/>
      <c r="D3481" s="29"/>
      <c r="E3481" s="30" t="s">
        <v>525</v>
      </c>
      <c r="F3481" s="31">
        <f>F3482+F3494</f>
        <v>9997.4</v>
      </c>
      <c r="G3481" s="31">
        <f>G3482+G3494</f>
        <v>9997.4</v>
      </c>
      <c r="H3481" s="31">
        <f t="shared" ref="H3481:M3481" si="1802">H3482+H3494</f>
        <v>7741.2777100000003</v>
      </c>
      <c r="I3481" s="62">
        <f t="shared" si="1802"/>
        <v>0</v>
      </c>
      <c r="J3481" s="62">
        <f t="shared" si="1802"/>
        <v>0</v>
      </c>
      <c r="K3481" s="31">
        <f t="shared" si="1802"/>
        <v>0</v>
      </c>
      <c r="L3481" s="31">
        <f t="shared" si="1802"/>
        <v>0</v>
      </c>
      <c r="M3481" s="31">
        <f t="shared" si="1802"/>
        <v>9995.0128399999994</v>
      </c>
      <c r="N3481" s="79">
        <f t="shared" si="1792"/>
        <v>99.976122191769861</v>
      </c>
    </row>
    <row r="3482" spans="1:14" ht="31.5" x14ac:dyDescent="0.25">
      <c r="A3482" s="33" t="s">
        <v>183</v>
      </c>
      <c r="B3482" s="33" t="s">
        <v>1414</v>
      </c>
      <c r="C3482" s="33" t="s">
        <v>138</v>
      </c>
      <c r="D3482" s="33"/>
      <c r="E3482" s="34" t="s">
        <v>691</v>
      </c>
      <c r="F3482" s="35">
        <f t="shared" ref="F3482:M3484" si="1803">F3483</f>
        <v>9965.4</v>
      </c>
      <c r="G3482" s="35">
        <f t="shared" si="1803"/>
        <v>9965.4</v>
      </c>
      <c r="H3482" s="35">
        <f t="shared" si="1803"/>
        <v>7709.2777100000003</v>
      </c>
      <c r="I3482" s="63">
        <f t="shared" si="1803"/>
        <v>0</v>
      </c>
      <c r="J3482" s="63">
        <f t="shared" si="1803"/>
        <v>0</v>
      </c>
      <c r="K3482" s="35">
        <f t="shared" si="1803"/>
        <v>0</v>
      </c>
      <c r="L3482" s="35">
        <f t="shared" si="1803"/>
        <v>0</v>
      </c>
      <c r="M3482" s="35">
        <f t="shared" si="1803"/>
        <v>9963.0128399999994</v>
      </c>
      <c r="N3482" s="78">
        <f t="shared" si="1792"/>
        <v>99.976045517490519</v>
      </c>
    </row>
    <row r="3483" spans="1:14" ht="31.5" x14ac:dyDescent="0.25">
      <c r="A3483" s="33" t="s">
        <v>183</v>
      </c>
      <c r="B3483" s="33" t="s">
        <v>1414</v>
      </c>
      <c r="C3483" s="33" t="s">
        <v>170</v>
      </c>
      <c r="D3483" s="33"/>
      <c r="E3483" s="34" t="s">
        <v>715</v>
      </c>
      <c r="F3483" s="35">
        <f t="shared" si="1803"/>
        <v>9965.4</v>
      </c>
      <c r="G3483" s="35">
        <f t="shared" si="1803"/>
        <v>9965.4</v>
      </c>
      <c r="H3483" s="35">
        <f t="shared" si="1803"/>
        <v>7709.2777100000003</v>
      </c>
      <c r="I3483" s="63">
        <f t="shared" si="1803"/>
        <v>0</v>
      </c>
      <c r="J3483" s="63">
        <f t="shared" si="1803"/>
        <v>0</v>
      </c>
      <c r="K3483" s="35">
        <f t="shared" si="1803"/>
        <v>0</v>
      </c>
      <c r="L3483" s="35">
        <f t="shared" si="1803"/>
        <v>0</v>
      </c>
      <c r="M3483" s="35">
        <f t="shared" si="1803"/>
        <v>9963.0128399999994</v>
      </c>
      <c r="N3483" s="78">
        <f t="shared" si="1792"/>
        <v>99.976045517490519</v>
      </c>
    </row>
    <row r="3484" spans="1:14" ht="31.5" x14ac:dyDescent="0.25">
      <c r="A3484" s="33" t="s">
        <v>183</v>
      </c>
      <c r="B3484" s="33" t="s">
        <v>1414</v>
      </c>
      <c r="C3484" s="33" t="s">
        <v>171</v>
      </c>
      <c r="D3484" s="33"/>
      <c r="E3484" s="34" t="s">
        <v>716</v>
      </c>
      <c r="F3484" s="35">
        <f t="shared" si="1803"/>
        <v>9965.4</v>
      </c>
      <c r="G3484" s="35">
        <f t="shared" si="1803"/>
        <v>9965.4</v>
      </c>
      <c r="H3484" s="35">
        <f t="shared" si="1803"/>
        <v>7709.2777100000003</v>
      </c>
      <c r="I3484" s="63">
        <f t="shared" si="1803"/>
        <v>0</v>
      </c>
      <c r="J3484" s="63">
        <f t="shared" si="1803"/>
        <v>0</v>
      </c>
      <c r="K3484" s="35">
        <f t="shared" si="1803"/>
        <v>0</v>
      </c>
      <c r="L3484" s="35">
        <f t="shared" si="1803"/>
        <v>0</v>
      </c>
      <c r="M3484" s="35">
        <f t="shared" si="1803"/>
        <v>9963.0128399999994</v>
      </c>
      <c r="N3484" s="78">
        <f t="shared" si="1792"/>
        <v>99.976045517490519</v>
      </c>
    </row>
    <row r="3485" spans="1:14" ht="47.25" x14ac:dyDescent="0.25">
      <c r="A3485" s="33" t="s">
        <v>183</v>
      </c>
      <c r="B3485" s="33" t="s">
        <v>1414</v>
      </c>
      <c r="C3485" s="33" t="s">
        <v>169</v>
      </c>
      <c r="D3485" s="33"/>
      <c r="E3485" s="34" t="s">
        <v>589</v>
      </c>
      <c r="F3485" s="35">
        <f>F3486+F3488+F3492+F3490</f>
        <v>9965.4</v>
      </c>
      <c r="G3485" s="35">
        <f>G3486+G3488+G3492+G3490</f>
        <v>9965.4</v>
      </c>
      <c r="H3485" s="35">
        <f t="shared" ref="H3485:M3485" si="1804">H3486+H3488+H3492+H3490</f>
        <v>7709.2777100000003</v>
      </c>
      <c r="I3485" s="63">
        <f t="shared" si="1804"/>
        <v>0</v>
      </c>
      <c r="J3485" s="63">
        <f t="shared" si="1804"/>
        <v>0</v>
      </c>
      <c r="K3485" s="35">
        <f t="shared" si="1804"/>
        <v>0</v>
      </c>
      <c r="L3485" s="35">
        <f t="shared" si="1804"/>
        <v>0</v>
      </c>
      <c r="M3485" s="35">
        <f t="shared" si="1804"/>
        <v>9963.0128399999994</v>
      </c>
      <c r="N3485" s="78">
        <f t="shared" si="1792"/>
        <v>99.976045517490519</v>
      </c>
    </row>
    <row r="3486" spans="1:14" ht="78.75" x14ac:dyDescent="0.25">
      <c r="A3486" s="33" t="s">
        <v>183</v>
      </c>
      <c r="B3486" s="33" t="s">
        <v>1414</v>
      </c>
      <c r="C3486" s="33" t="s">
        <v>169</v>
      </c>
      <c r="D3486" s="33" t="s">
        <v>1118</v>
      </c>
      <c r="E3486" s="34" t="s">
        <v>539</v>
      </c>
      <c r="F3486" s="35">
        <f t="shared" ref="F3486:M3486" si="1805">F3487</f>
        <v>8177.2</v>
      </c>
      <c r="G3486" s="35">
        <f t="shared" si="1805"/>
        <v>8273.9218299999993</v>
      </c>
      <c r="H3486" s="35">
        <f t="shared" si="1805"/>
        <v>6302.80134</v>
      </c>
      <c r="I3486" s="63">
        <f t="shared" si="1805"/>
        <v>0</v>
      </c>
      <c r="J3486" s="63">
        <f t="shared" si="1805"/>
        <v>0</v>
      </c>
      <c r="K3486" s="35">
        <f t="shared" si="1805"/>
        <v>0</v>
      </c>
      <c r="L3486" s="35">
        <f t="shared" si="1805"/>
        <v>0</v>
      </c>
      <c r="M3486" s="35">
        <f t="shared" si="1805"/>
        <v>8273.4706800000004</v>
      </c>
      <c r="N3486" s="78">
        <f t="shared" si="1792"/>
        <v>99.994547325811524</v>
      </c>
    </row>
    <row r="3487" spans="1:14" x14ac:dyDescent="0.25">
      <c r="A3487" s="33" t="s">
        <v>183</v>
      </c>
      <c r="B3487" s="33" t="s">
        <v>1414</v>
      </c>
      <c r="C3487" s="33" t="s">
        <v>169</v>
      </c>
      <c r="D3487" s="33" t="s">
        <v>1119</v>
      </c>
      <c r="E3487" s="34" t="s">
        <v>540</v>
      </c>
      <c r="F3487" s="35">
        <v>8177.2</v>
      </c>
      <c r="G3487" s="35">
        <v>8273.9218299999993</v>
      </c>
      <c r="H3487" s="35">
        <v>6302.80134</v>
      </c>
      <c r="I3487" s="63">
        <v>0</v>
      </c>
      <c r="J3487" s="63">
        <v>0</v>
      </c>
      <c r="K3487" s="35">
        <v>0</v>
      </c>
      <c r="L3487" s="35">
        <v>0</v>
      </c>
      <c r="M3487" s="35">
        <v>8273.4706800000004</v>
      </c>
      <c r="N3487" s="78">
        <f t="shared" si="1792"/>
        <v>99.994547325811524</v>
      </c>
    </row>
    <row r="3488" spans="1:14" ht="31.5" x14ac:dyDescent="0.25">
      <c r="A3488" s="33" t="s">
        <v>183</v>
      </c>
      <c r="B3488" s="33" t="s">
        <v>1414</v>
      </c>
      <c r="C3488" s="33" t="s">
        <v>169</v>
      </c>
      <c r="D3488" s="33" t="s">
        <v>1111</v>
      </c>
      <c r="E3488" s="34" t="s">
        <v>542</v>
      </c>
      <c r="F3488" s="35">
        <f t="shared" ref="F3488:M3488" si="1806">F3489</f>
        <v>1788.2</v>
      </c>
      <c r="G3488" s="35">
        <f t="shared" si="1806"/>
        <v>1547.24091</v>
      </c>
      <c r="H3488" s="35">
        <f t="shared" si="1806"/>
        <v>1262.3272199999999</v>
      </c>
      <c r="I3488" s="63">
        <f t="shared" si="1806"/>
        <v>0</v>
      </c>
      <c r="J3488" s="63">
        <f t="shared" si="1806"/>
        <v>0</v>
      </c>
      <c r="K3488" s="35">
        <f t="shared" si="1806"/>
        <v>0</v>
      </c>
      <c r="L3488" s="35">
        <f t="shared" si="1806"/>
        <v>0</v>
      </c>
      <c r="M3488" s="35">
        <f t="shared" si="1806"/>
        <v>1545.39301</v>
      </c>
      <c r="N3488" s="78">
        <f t="shared" si="1792"/>
        <v>99.88056804935438</v>
      </c>
    </row>
    <row r="3489" spans="1:14" ht="31.5" x14ac:dyDescent="0.25">
      <c r="A3489" s="33" t="s">
        <v>183</v>
      </c>
      <c r="B3489" s="33" t="s">
        <v>1414</v>
      </c>
      <c r="C3489" s="33" t="s">
        <v>169</v>
      </c>
      <c r="D3489" s="33" t="s">
        <v>1112</v>
      </c>
      <c r="E3489" s="34" t="s">
        <v>543</v>
      </c>
      <c r="F3489" s="35">
        <v>1788.2</v>
      </c>
      <c r="G3489" s="35">
        <v>1547.24091</v>
      </c>
      <c r="H3489" s="35">
        <v>1262.3272199999999</v>
      </c>
      <c r="I3489" s="63">
        <v>0</v>
      </c>
      <c r="J3489" s="63">
        <v>0</v>
      </c>
      <c r="K3489" s="35">
        <v>0</v>
      </c>
      <c r="L3489" s="35">
        <v>0</v>
      </c>
      <c r="M3489" s="35">
        <v>1545.39301</v>
      </c>
      <c r="N3489" s="78">
        <f t="shared" si="1792"/>
        <v>99.88056804935438</v>
      </c>
    </row>
    <row r="3490" spans="1:14" x14ac:dyDescent="0.25">
      <c r="A3490" s="33" t="s">
        <v>183</v>
      </c>
      <c r="B3490" s="33" t="s">
        <v>1414</v>
      </c>
      <c r="C3490" s="33" t="s">
        <v>169</v>
      </c>
      <c r="D3490" s="33" t="s">
        <v>65</v>
      </c>
      <c r="E3490" s="34" t="s">
        <v>544</v>
      </c>
      <c r="F3490" s="35">
        <f>F3491</f>
        <v>0</v>
      </c>
      <c r="G3490" s="35">
        <f t="shared" ref="G3490" si="1807">G3491</f>
        <v>94.137259999999998</v>
      </c>
      <c r="H3490" s="35">
        <f t="shared" ref="H3490:M3490" si="1808">H3491</f>
        <v>94.137259999999998</v>
      </c>
      <c r="I3490" s="63">
        <f t="shared" si="1808"/>
        <v>0</v>
      </c>
      <c r="J3490" s="63">
        <f t="shared" si="1808"/>
        <v>0</v>
      </c>
      <c r="K3490" s="35">
        <f t="shared" si="1808"/>
        <v>0</v>
      </c>
      <c r="L3490" s="35">
        <f t="shared" si="1808"/>
        <v>0</v>
      </c>
      <c r="M3490" s="35">
        <f t="shared" si="1808"/>
        <v>94.137259999999998</v>
      </c>
      <c r="N3490" s="78">
        <f t="shared" si="1792"/>
        <v>100</v>
      </c>
    </row>
    <row r="3491" spans="1:14" ht="31.5" x14ac:dyDescent="0.25">
      <c r="A3491" s="33" t="s">
        <v>183</v>
      </c>
      <c r="B3491" s="33" t="s">
        <v>1414</v>
      </c>
      <c r="C3491" s="33" t="s">
        <v>169</v>
      </c>
      <c r="D3491" s="33" t="s">
        <v>353</v>
      </c>
      <c r="E3491" s="34" t="s">
        <v>546</v>
      </c>
      <c r="F3491" s="35">
        <v>0</v>
      </c>
      <c r="G3491" s="35">
        <v>94.137259999999998</v>
      </c>
      <c r="H3491" s="35">
        <v>94.137259999999998</v>
      </c>
      <c r="I3491" s="63">
        <v>0</v>
      </c>
      <c r="J3491" s="63">
        <v>0</v>
      </c>
      <c r="K3491" s="35">
        <v>0</v>
      </c>
      <c r="L3491" s="35">
        <v>0</v>
      </c>
      <c r="M3491" s="35">
        <v>94.137259999999998</v>
      </c>
      <c r="N3491" s="78">
        <f t="shared" si="1792"/>
        <v>100</v>
      </c>
    </row>
    <row r="3492" spans="1:14" x14ac:dyDescent="0.25">
      <c r="A3492" s="33" t="s">
        <v>183</v>
      </c>
      <c r="B3492" s="33" t="s">
        <v>1414</v>
      </c>
      <c r="C3492" s="33" t="s">
        <v>169</v>
      </c>
      <c r="D3492" s="33" t="s">
        <v>1113</v>
      </c>
      <c r="E3492" s="34" t="s">
        <v>558</v>
      </c>
      <c r="F3492" s="35">
        <v>0</v>
      </c>
      <c r="G3492" s="35">
        <f>G3493</f>
        <v>50.1</v>
      </c>
      <c r="H3492" s="35">
        <f t="shared" ref="H3492:M3492" si="1809">H3493</f>
        <v>50.011890000000001</v>
      </c>
      <c r="I3492" s="63">
        <f t="shared" si="1809"/>
        <v>0</v>
      </c>
      <c r="J3492" s="63">
        <f t="shared" si="1809"/>
        <v>0</v>
      </c>
      <c r="K3492" s="35">
        <f t="shared" si="1809"/>
        <v>0</v>
      </c>
      <c r="L3492" s="35">
        <f t="shared" si="1809"/>
        <v>0</v>
      </c>
      <c r="M3492" s="35">
        <f t="shared" si="1809"/>
        <v>50.011890000000001</v>
      </c>
      <c r="N3492" s="78">
        <f t="shared" si="1792"/>
        <v>99.824131736526951</v>
      </c>
    </row>
    <row r="3493" spans="1:14" x14ac:dyDescent="0.25">
      <c r="A3493" s="33" t="s">
        <v>183</v>
      </c>
      <c r="B3493" s="33" t="s">
        <v>1414</v>
      </c>
      <c r="C3493" s="33" t="s">
        <v>169</v>
      </c>
      <c r="D3493" s="33" t="s">
        <v>1120</v>
      </c>
      <c r="E3493" s="34" t="s">
        <v>561</v>
      </c>
      <c r="F3493" s="35">
        <v>0</v>
      </c>
      <c r="G3493" s="35">
        <v>50.1</v>
      </c>
      <c r="H3493" s="35">
        <v>50.011890000000001</v>
      </c>
      <c r="I3493" s="63">
        <v>0</v>
      </c>
      <c r="J3493" s="63">
        <v>0</v>
      </c>
      <c r="K3493" s="35">
        <v>0</v>
      </c>
      <c r="L3493" s="35">
        <v>0</v>
      </c>
      <c r="M3493" s="35">
        <v>50.011890000000001</v>
      </c>
      <c r="N3493" s="78">
        <f t="shared" si="1792"/>
        <v>99.824131736526951</v>
      </c>
    </row>
    <row r="3494" spans="1:14" ht="31.5" x14ac:dyDescent="0.25">
      <c r="A3494" s="33" t="s">
        <v>183</v>
      </c>
      <c r="B3494" s="33" t="s">
        <v>1414</v>
      </c>
      <c r="C3494" s="33" t="s">
        <v>1122</v>
      </c>
      <c r="D3494" s="33"/>
      <c r="E3494" s="34" t="s">
        <v>1885</v>
      </c>
      <c r="F3494" s="35">
        <f t="shared" ref="F3494:M3497" si="1810">F3495</f>
        <v>32</v>
      </c>
      <c r="G3494" s="35">
        <f t="shared" si="1810"/>
        <v>32</v>
      </c>
      <c r="H3494" s="35">
        <f t="shared" si="1810"/>
        <v>32</v>
      </c>
      <c r="I3494" s="63">
        <f t="shared" si="1810"/>
        <v>0</v>
      </c>
      <c r="J3494" s="63">
        <f t="shared" si="1810"/>
        <v>0</v>
      </c>
      <c r="K3494" s="35">
        <f t="shared" si="1810"/>
        <v>0</v>
      </c>
      <c r="L3494" s="35">
        <f t="shared" si="1810"/>
        <v>0</v>
      </c>
      <c r="M3494" s="35">
        <f t="shared" si="1810"/>
        <v>32</v>
      </c>
      <c r="N3494" s="78">
        <f t="shared" si="1792"/>
        <v>100</v>
      </c>
    </row>
    <row r="3495" spans="1:14" x14ac:dyDescent="0.25">
      <c r="A3495" s="33" t="s">
        <v>183</v>
      </c>
      <c r="B3495" s="33" t="s">
        <v>1414</v>
      </c>
      <c r="C3495" s="33" t="s">
        <v>1143</v>
      </c>
      <c r="D3495" s="33"/>
      <c r="E3495" s="34" t="s">
        <v>1270</v>
      </c>
      <c r="F3495" s="35">
        <f t="shared" si="1810"/>
        <v>32</v>
      </c>
      <c r="G3495" s="35">
        <f t="shared" si="1810"/>
        <v>32</v>
      </c>
      <c r="H3495" s="35">
        <f t="shared" si="1810"/>
        <v>32</v>
      </c>
      <c r="I3495" s="63">
        <f t="shared" si="1810"/>
        <v>0</v>
      </c>
      <c r="J3495" s="63">
        <f t="shared" si="1810"/>
        <v>0</v>
      </c>
      <c r="K3495" s="35">
        <f t="shared" si="1810"/>
        <v>0</v>
      </c>
      <c r="L3495" s="35">
        <f t="shared" si="1810"/>
        <v>0</v>
      </c>
      <c r="M3495" s="35">
        <f t="shared" si="1810"/>
        <v>32</v>
      </c>
      <c r="N3495" s="78">
        <f t="shared" si="1792"/>
        <v>100</v>
      </c>
    </row>
    <row r="3496" spans="1:14" x14ac:dyDescent="0.25">
      <c r="A3496" s="33" t="s">
        <v>183</v>
      </c>
      <c r="B3496" s="33" t="s">
        <v>1414</v>
      </c>
      <c r="C3496" s="33" t="s">
        <v>1349</v>
      </c>
      <c r="D3496" s="33"/>
      <c r="E3496" s="34" t="s">
        <v>1350</v>
      </c>
      <c r="F3496" s="35">
        <f t="shared" si="1810"/>
        <v>32</v>
      </c>
      <c r="G3496" s="35">
        <f t="shared" si="1810"/>
        <v>32</v>
      </c>
      <c r="H3496" s="35">
        <f t="shared" si="1810"/>
        <v>32</v>
      </c>
      <c r="I3496" s="63">
        <f t="shared" si="1810"/>
        <v>0</v>
      </c>
      <c r="J3496" s="63">
        <f t="shared" si="1810"/>
        <v>0</v>
      </c>
      <c r="K3496" s="35">
        <f t="shared" si="1810"/>
        <v>0</v>
      </c>
      <c r="L3496" s="35">
        <f t="shared" si="1810"/>
        <v>0</v>
      </c>
      <c r="M3496" s="35">
        <f t="shared" si="1810"/>
        <v>32</v>
      </c>
      <c r="N3496" s="78">
        <f t="shared" si="1792"/>
        <v>100</v>
      </c>
    </row>
    <row r="3497" spans="1:14" ht="31.5" x14ac:dyDescent="0.25">
      <c r="A3497" s="33" t="s">
        <v>183</v>
      </c>
      <c r="B3497" s="33" t="s">
        <v>1414</v>
      </c>
      <c r="C3497" s="33" t="s">
        <v>1349</v>
      </c>
      <c r="D3497" s="33" t="s">
        <v>1111</v>
      </c>
      <c r="E3497" s="34" t="s">
        <v>542</v>
      </c>
      <c r="F3497" s="35">
        <f t="shared" si="1810"/>
        <v>32</v>
      </c>
      <c r="G3497" s="35">
        <f t="shared" si="1810"/>
        <v>32</v>
      </c>
      <c r="H3497" s="35">
        <f t="shared" si="1810"/>
        <v>32</v>
      </c>
      <c r="I3497" s="63">
        <f t="shared" si="1810"/>
        <v>0</v>
      </c>
      <c r="J3497" s="63">
        <f t="shared" si="1810"/>
        <v>0</v>
      </c>
      <c r="K3497" s="35">
        <f t="shared" si="1810"/>
        <v>0</v>
      </c>
      <c r="L3497" s="35">
        <f t="shared" si="1810"/>
        <v>0</v>
      </c>
      <c r="M3497" s="35">
        <f t="shared" si="1810"/>
        <v>32</v>
      </c>
      <c r="N3497" s="78">
        <f t="shared" si="1792"/>
        <v>100</v>
      </c>
    </row>
    <row r="3498" spans="1:14" ht="31.5" x14ac:dyDescent="0.25">
      <c r="A3498" s="33" t="s">
        <v>183</v>
      </c>
      <c r="B3498" s="33" t="s">
        <v>1414</v>
      </c>
      <c r="C3498" s="33" t="s">
        <v>1349</v>
      </c>
      <c r="D3498" s="33" t="s">
        <v>1112</v>
      </c>
      <c r="E3498" s="34" t="s">
        <v>543</v>
      </c>
      <c r="F3498" s="35">
        <v>32</v>
      </c>
      <c r="G3498" s="35">
        <v>32</v>
      </c>
      <c r="H3498" s="35">
        <v>32</v>
      </c>
      <c r="I3498" s="63">
        <v>0</v>
      </c>
      <c r="J3498" s="63">
        <v>0</v>
      </c>
      <c r="K3498" s="35">
        <v>0</v>
      </c>
      <c r="L3498" s="35">
        <v>0</v>
      </c>
      <c r="M3498" s="35">
        <v>32</v>
      </c>
      <c r="N3498" s="78">
        <f t="shared" si="1792"/>
        <v>100</v>
      </c>
    </row>
    <row r="3499" spans="1:14" s="22" customFormat="1" x14ac:dyDescent="0.25">
      <c r="A3499" s="25" t="s">
        <v>183</v>
      </c>
      <c r="B3499" s="25" t="s">
        <v>1137</v>
      </c>
      <c r="C3499" s="25"/>
      <c r="D3499" s="25"/>
      <c r="E3499" s="26" t="s">
        <v>502</v>
      </c>
      <c r="F3499" s="27">
        <f t="shared" ref="F3499:M3501" si="1811">F3500</f>
        <v>2234.38</v>
      </c>
      <c r="G3499" s="27">
        <f t="shared" si="1811"/>
        <v>2309.38</v>
      </c>
      <c r="H3499" s="27">
        <f t="shared" si="1811"/>
        <v>1680.0002999999999</v>
      </c>
      <c r="I3499" s="61">
        <f t="shared" si="1811"/>
        <v>0</v>
      </c>
      <c r="J3499" s="61">
        <f t="shared" si="1811"/>
        <v>0</v>
      </c>
      <c r="K3499" s="27">
        <f t="shared" si="1811"/>
        <v>0</v>
      </c>
      <c r="L3499" s="27">
        <f t="shared" si="1811"/>
        <v>0</v>
      </c>
      <c r="M3499" s="27">
        <f t="shared" si="1811"/>
        <v>2309.38</v>
      </c>
      <c r="N3499" s="78">
        <f t="shared" si="1792"/>
        <v>100</v>
      </c>
    </row>
    <row r="3500" spans="1:14" s="32" customFormat="1" ht="31.5" x14ac:dyDescent="0.25">
      <c r="A3500" s="29" t="s">
        <v>183</v>
      </c>
      <c r="B3500" s="29" t="s">
        <v>1393</v>
      </c>
      <c r="C3500" s="29"/>
      <c r="D3500" s="29"/>
      <c r="E3500" s="30" t="s">
        <v>526</v>
      </c>
      <c r="F3500" s="31">
        <f t="shared" si="1811"/>
        <v>2234.38</v>
      </c>
      <c r="G3500" s="31">
        <f t="shared" si="1811"/>
        <v>2309.38</v>
      </c>
      <c r="H3500" s="31">
        <f t="shared" si="1811"/>
        <v>1680.0002999999999</v>
      </c>
      <c r="I3500" s="62">
        <f t="shared" si="1811"/>
        <v>0</v>
      </c>
      <c r="J3500" s="62">
        <f t="shared" si="1811"/>
        <v>0</v>
      </c>
      <c r="K3500" s="31">
        <f t="shared" si="1811"/>
        <v>0</v>
      </c>
      <c r="L3500" s="31">
        <f t="shared" si="1811"/>
        <v>0</v>
      </c>
      <c r="M3500" s="31">
        <f t="shared" si="1811"/>
        <v>2309.38</v>
      </c>
      <c r="N3500" s="79">
        <f t="shared" si="1792"/>
        <v>100</v>
      </c>
    </row>
    <row r="3501" spans="1:14" ht="31.5" x14ac:dyDescent="0.25">
      <c r="A3501" s="33" t="s">
        <v>183</v>
      </c>
      <c r="B3501" s="33" t="s">
        <v>1393</v>
      </c>
      <c r="C3501" s="33" t="s">
        <v>1172</v>
      </c>
      <c r="D3501" s="33"/>
      <c r="E3501" s="34" t="s">
        <v>769</v>
      </c>
      <c r="F3501" s="35">
        <f t="shared" si="1811"/>
        <v>2234.38</v>
      </c>
      <c r="G3501" s="35">
        <f t="shared" si="1811"/>
        <v>2309.38</v>
      </c>
      <c r="H3501" s="35">
        <f t="shared" si="1811"/>
        <v>1680.0002999999999</v>
      </c>
      <c r="I3501" s="63">
        <f t="shared" si="1811"/>
        <v>0</v>
      </c>
      <c r="J3501" s="63">
        <f t="shared" si="1811"/>
        <v>0</v>
      </c>
      <c r="K3501" s="35">
        <f t="shared" si="1811"/>
        <v>0</v>
      </c>
      <c r="L3501" s="35">
        <f t="shared" si="1811"/>
        <v>0</v>
      </c>
      <c r="M3501" s="35">
        <f t="shared" si="1811"/>
        <v>2309.38</v>
      </c>
      <c r="N3501" s="78">
        <f t="shared" si="1792"/>
        <v>100</v>
      </c>
    </row>
    <row r="3502" spans="1:14" ht="31.5" x14ac:dyDescent="0.25">
      <c r="A3502" s="33" t="s">
        <v>183</v>
      </c>
      <c r="B3502" s="33" t="s">
        <v>1393</v>
      </c>
      <c r="C3502" s="33" t="s">
        <v>6</v>
      </c>
      <c r="D3502" s="33"/>
      <c r="E3502" s="34" t="s">
        <v>770</v>
      </c>
      <c r="F3502" s="35">
        <f>F3503+F3511</f>
        <v>2234.38</v>
      </c>
      <c r="G3502" s="35">
        <f>G3503+G3511+G3507</f>
        <v>2309.38</v>
      </c>
      <c r="H3502" s="35">
        <f t="shared" ref="H3502:M3502" si="1812">H3503+H3511+H3507</f>
        <v>1680.0002999999999</v>
      </c>
      <c r="I3502" s="63">
        <f t="shared" si="1812"/>
        <v>0</v>
      </c>
      <c r="J3502" s="63">
        <f t="shared" si="1812"/>
        <v>0</v>
      </c>
      <c r="K3502" s="35">
        <f t="shared" si="1812"/>
        <v>0</v>
      </c>
      <c r="L3502" s="35">
        <f t="shared" si="1812"/>
        <v>0</v>
      </c>
      <c r="M3502" s="35">
        <f t="shared" si="1812"/>
        <v>2309.38</v>
      </c>
      <c r="N3502" s="78">
        <f t="shared" si="1792"/>
        <v>100</v>
      </c>
    </row>
    <row r="3503" spans="1:14" ht="47.25" x14ac:dyDescent="0.25">
      <c r="A3503" s="33" t="s">
        <v>183</v>
      </c>
      <c r="B3503" s="33" t="s">
        <v>1393</v>
      </c>
      <c r="C3503" s="33" t="s">
        <v>7</v>
      </c>
      <c r="D3503" s="33"/>
      <c r="E3503" s="34" t="s">
        <v>771</v>
      </c>
      <c r="F3503" s="35">
        <f t="shared" ref="F3503:M3505" si="1813">F3504</f>
        <v>1770</v>
      </c>
      <c r="G3503" s="35">
        <f t="shared" si="1813"/>
        <v>1770</v>
      </c>
      <c r="H3503" s="35">
        <f t="shared" si="1813"/>
        <v>1605.0002999999999</v>
      </c>
      <c r="I3503" s="63">
        <f t="shared" si="1813"/>
        <v>0</v>
      </c>
      <c r="J3503" s="63">
        <f t="shared" si="1813"/>
        <v>0</v>
      </c>
      <c r="K3503" s="35">
        <f t="shared" si="1813"/>
        <v>0</v>
      </c>
      <c r="L3503" s="35">
        <f t="shared" si="1813"/>
        <v>0</v>
      </c>
      <c r="M3503" s="35">
        <f t="shared" si="1813"/>
        <v>1770</v>
      </c>
      <c r="N3503" s="78">
        <f t="shared" si="1792"/>
        <v>100</v>
      </c>
    </row>
    <row r="3504" spans="1:14" ht="31.5" x14ac:dyDescent="0.25">
      <c r="A3504" s="33" t="s">
        <v>183</v>
      </c>
      <c r="B3504" s="33" t="s">
        <v>1393</v>
      </c>
      <c r="C3504" s="33" t="s">
        <v>12</v>
      </c>
      <c r="D3504" s="33"/>
      <c r="E3504" s="34" t="s">
        <v>772</v>
      </c>
      <c r="F3504" s="35">
        <f t="shared" si="1813"/>
        <v>1770</v>
      </c>
      <c r="G3504" s="35">
        <f t="shared" si="1813"/>
        <v>1770</v>
      </c>
      <c r="H3504" s="35">
        <f t="shared" si="1813"/>
        <v>1605.0002999999999</v>
      </c>
      <c r="I3504" s="63">
        <f t="shared" si="1813"/>
        <v>0</v>
      </c>
      <c r="J3504" s="63">
        <f t="shared" si="1813"/>
        <v>0</v>
      </c>
      <c r="K3504" s="35">
        <f t="shared" si="1813"/>
        <v>0</v>
      </c>
      <c r="L3504" s="35">
        <f t="shared" si="1813"/>
        <v>0</v>
      </c>
      <c r="M3504" s="35">
        <f t="shared" si="1813"/>
        <v>1770</v>
      </c>
      <c r="N3504" s="78">
        <f t="shared" si="1792"/>
        <v>100</v>
      </c>
    </row>
    <row r="3505" spans="1:14" ht="31.5" x14ac:dyDescent="0.25">
      <c r="A3505" s="33" t="s">
        <v>183</v>
      </c>
      <c r="B3505" s="33" t="s">
        <v>1393</v>
      </c>
      <c r="C3505" s="33" t="s">
        <v>12</v>
      </c>
      <c r="D3505" s="33" t="s">
        <v>1111</v>
      </c>
      <c r="E3505" s="34" t="s">
        <v>542</v>
      </c>
      <c r="F3505" s="35">
        <f t="shared" si="1813"/>
        <v>1770</v>
      </c>
      <c r="G3505" s="35">
        <f t="shared" si="1813"/>
        <v>1770</v>
      </c>
      <c r="H3505" s="35">
        <f t="shared" si="1813"/>
        <v>1605.0002999999999</v>
      </c>
      <c r="I3505" s="63">
        <f t="shared" si="1813"/>
        <v>0</v>
      </c>
      <c r="J3505" s="63">
        <f t="shared" si="1813"/>
        <v>0</v>
      </c>
      <c r="K3505" s="35">
        <f t="shared" si="1813"/>
        <v>0</v>
      </c>
      <c r="L3505" s="35">
        <f t="shared" si="1813"/>
        <v>0</v>
      </c>
      <c r="M3505" s="35">
        <f t="shared" si="1813"/>
        <v>1770</v>
      </c>
      <c r="N3505" s="78">
        <f t="shared" si="1792"/>
        <v>100</v>
      </c>
    </row>
    <row r="3506" spans="1:14" ht="31.5" x14ac:dyDescent="0.25">
      <c r="A3506" s="33" t="s">
        <v>183</v>
      </c>
      <c r="B3506" s="33" t="s">
        <v>1393</v>
      </c>
      <c r="C3506" s="33" t="s">
        <v>12</v>
      </c>
      <c r="D3506" s="33" t="s">
        <v>1112</v>
      </c>
      <c r="E3506" s="34" t="s">
        <v>543</v>
      </c>
      <c r="F3506" s="35">
        <v>1770</v>
      </c>
      <c r="G3506" s="35">
        <v>1770</v>
      </c>
      <c r="H3506" s="35">
        <v>1605.0002999999999</v>
      </c>
      <c r="I3506" s="63">
        <v>0</v>
      </c>
      <c r="J3506" s="63">
        <v>0</v>
      </c>
      <c r="K3506" s="35">
        <v>0</v>
      </c>
      <c r="L3506" s="35">
        <v>0</v>
      </c>
      <c r="M3506" s="35">
        <v>1770</v>
      </c>
      <c r="N3506" s="78">
        <f t="shared" si="1792"/>
        <v>100</v>
      </c>
    </row>
    <row r="3507" spans="1:14" ht="31.5" x14ac:dyDescent="0.25">
      <c r="A3507" s="33" t="s">
        <v>183</v>
      </c>
      <c r="B3507" s="33" t="s">
        <v>1393</v>
      </c>
      <c r="C3507" s="33" t="s">
        <v>20</v>
      </c>
      <c r="D3507" s="33"/>
      <c r="E3507" s="34" t="s">
        <v>1509</v>
      </c>
      <c r="F3507" s="35">
        <v>0</v>
      </c>
      <c r="G3507" s="35">
        <f>G3508</f>
        <v>75</v>
      </c>
      <c r="H3507" s="35">
        <f t="shared" ref="H3507:M3509" si="1814">H3508</f>
        <v>75</v>
      </c>
      <c r="I3507" s="63">
        <f t="shared" si="1814"/>
        <v>0</v>
      </c>
      <c r="J3507" s="63">
        <f t="shared" si="1814"/>
        <v>0</v>
      </c>
      <c r="K3507" s="35">
        <f t="shared" si="1814"/>
        <v>0</v>
      </c>
      <c r="L3507" s="35">
        <f t="shared" si="1814"/>
        <v>0</v>
      </c>
      <c r="M3507" s="35">
        <f t="shared" si="1814"/>
        <v>75</v>
      </c>
      <c r="N3507" s="78">
        <f t="shared" si="1792"/>
        <v>100</v>
      </c>
    </row>
    <row r="3508" spans="1:14" ht="31.5" x14ac:dyDescent="0.25">
      <c r="A3508" s="33" t="s">
        <v>183</v>
      </c>
      <c r="B3508" s="33" t="s">
        <v>1393</v>
      </c>
      <c r="C3508" s="33" t="s">
        <v>16</v>
      </c>
      <c r="D3508" s="33"/>
      <c r="E3508" s="34" t="s">
        <v>779</v>
      </c>
      <c r="F3508" s="35">
        <v>0</v>
      </c>
      <c r="G3508" s="35">
        <f>G3509</f>
        <v>75</v>
      </c>
      <c r="H3508" s="35">
        <f t="shared" si="1814"/>
        <v>75</v>
      </c>
      <c r="I3508" s="63">
        <f t="shared" si="1814"/>
        <v>0</v>
      </c>
      <c r="J3508" s="63">
        <f t="shared" si="1814"/>
        <v>0</v>
      </c>
      <c r="K3508" s="35">
        <f t="shared" si="1814"/>
        <v>0</v>
      </c>
      <c r="L3508" s="35">
        <f t="shared" si="1814"/>
        <v>0</v>
      </c>
      <c r="M3508" s="35">
        <f t="shared" si="1814"/>
        <v>75</v>
      </c>
      <c r="N3508" s="78">
        <f t="shared" si="1792"/>
        <v>100</v>
      </c>
    </row>
    <row r="3509" spans="1:14" ht="31.5" x14ac:dyDescent="0.25">
      <c r="A3509" s="33" t="s">
        <v>183</v>
      </c>
      <c r="B3509" s="33" t="s">
        <v>1393</v>
      </c>
      <c r="C3509" s="33" t="s">
        <v>16</v>
      </c>
      <c r="D3509" s="33" t="s">
        <v>1111</v>
      </c>
      <c r="E3509" s="34" t="s">
        <v>542</v>
      </c>
      <c r="F3509" s="35">
        <v>0</v>
      </c>
      <c r="G3509" s="35">
        <f>G3510</f>
        <v>75</v>
      </c>
      <c r="H3509" s="35">
        <f t="shared" si="1814"/>
        <v>75</v>
      </c>
      <c r="I3509" s="63">
        <f t="shared" si="1814"/>
        <v>0</v>
      </c>
      <c r="J3509" s="63">
        <f t="shared" si="1814"/>
        <v>0</v>
      </c>
      <c r="K3509" s="35">
        <f t="shared" si="1814"/>
        <v>0</v>
      </c>
      <c r="L3509" s="35">
        <f t="shared" si="1814"/>
        <v>0</v>
      </c>
      <c r="M3509" s="35">
        <f t="shared" si="1814"/>
        <v>75</v>
      </c>
      <c r="N3509" s="78">
        <f t="shared" si="1792"/>
        <v>100</v>
      </c>
    </row>
    <row r="3510" spans="1:14" ht="31.5" x14ac:dyDescent="0.25">
      <c r="A3510" s="33" t="s">
        <v>183</v>
      </c>
      <c r="B3510" s="33" t="s">
        <v>1393</v>
      </c>
      <c r="C3510" s="33" t="s">
        <v>16</v>
      </c>
      <c r="D3510" s="33" t="s">
        <v>1112</v>
      </c>
      <c r="E3510" s="34" t="s">
        <v>543</v>
      </c>
      <c r="F3510" s="35">
        <v>0</v>
      </c>
      <c r="G3510" s="35">
        <v>75</v>
      </c>
      <c r="H3510" s="35">
        <v>75</v>
      </c>
      <c r="I3510" s="63">
        <v>0</v>
      </c>
      <c r="J3510" s="63">
        <v>0</v>
      </c>
      <c r="K3510" s="35">
        <v>0</v>
      </c>
      <c r="L3510" s="35">
        <v>0</v>
      </c>
      <c r="M3510" s="35">
        <v>75</v>
      </c>
      <c r="N3510" s="78">
        <f t="shared" si="1792"/>
        <v>100</v>
      </c>
    </row>
    <row r="3511" spans="1:14" ht="31.5" x14ac:dyDescent="0.25">
      <c r="A3511" s="33" t="s">
        <v>183</v>
      </c>
      <c r="B3511" s="33" t="s">
        <v>1393</v>
      </c>
      <c r="C3511" s="33" t="s">
        <v>173</v>
      </c>
      <c r="D3511" s="33"/>
      <c r="E3511" s="34" t="s">
        <v>780</v>
      </c>
      <c r="F3511" s="35">
        <f t="shared" ref="F3511:M3513" si="1815">F3512</f>
        <v>464.38</v>
      </c>
      <c r="G3511" s="35">
        <f t="shared" si="1815"/>
        <v>464.38</v>
      </c>
      <c r="H3511" s="35">
        <f t="shared" si="1815"/>
        <v>0</v>
      </c>
      <c r="I3511" s="63">
        <f t="shared" si="1815"/>
        <v>0</v>
      </c>
      <c r="J3511" s="63">
        <f t="shared" si="1815"/>
        <v>0</v>
      </c>
      <c r="K3511" s="35">
        <f t="shared" si="1815"/>
        <v>0</v>
      </c>
      <c r="L3511" s="35">
        <f t="shared" si="1815"/>
        <v>0</v>
      </c>
      <c r="M3511" s="35">
        <f t="shared" si="1815"/>
        <v>464.38</v>
      </c>
      <c r="N3511" s="78">
        <f t="shared" si="1792"/>
        <v>100</v>
      </c>
    </row>
    <row r="3512" spans="1:14" x14ac:dyDescent="0.25">
      <c r="A3512" s="33" t="s">
        <v>183</v>
      </c>
      <c r="B3512" s="33" t="s">
        <v>1393</v>
      </c>
      <c r="C3512" s="33" t="s">
        <v>172</v>
      </c>
      <c r="D3512" s="33"/>
      <c r="E3512" s="34" t="s">
        <v>781</v>
      </c>
      <c r="F3512" s="35">
        <f t="shared" si="1815"/>
        <v>464.38</v>
      </c>
      <c r="G3512" s="35">
        <f t="shared" si="1815"/>
        <v>464.38</v>
      </c>
      <c r="H3512" s="35">
        <f t="shared" si="1815"/>
        <v>0</v>
      </c>
      <c r="I3512" s="63">
        <f t="shared" si="1815"/>
        <v>0</v>
      </c>
      <c r="J3512" s="63">
        <f t="shared" si="1815"/>
        <v>0</v>
      </c>
      <c r="K3512" s="35">
        <f t="shared" si="1815"/>
        <v>0</v>
      </c>
      <c r="L3512" s="35">
        <f t="shared" si="1815"/>
        <v>0</v>
      </c>
      <c r="M3512" s="35">
        <f t="shared" si="1815"/>
        <v>464.38</v>
      </c>
      <c r="N3512" s="78">
        <f t="shared" si="1792"/>
        <v>100</v>
      </c>
    </row>
    <row r="3513" spans="1:14" ht="31.5" x14ac:dyDescent="0.25">
      <c r="A3513" s="33" t="s">
        <v>183</v>
      </c>
      <c r="B3513" s="33" t="s">
        <v>1393</v>
      </c>
      <c r="C3513" s="33" t="s">
        <v>172</v>
      </c>
      <c r="D3513" s="33" t="s">
        <v>1111</v>
      </c>
      <c r="E3513" s="34" t="s">
        <v>542</v>
      </c>
      <c r="F3513" s="35">
        <f t="shared" si="1815"/>
        <v>464.38</v>
      </c>
      <c r="G3513" s="35">
        <f t="shared" si="1815"/>
        <v>464.38</v>
      </c>
      <c r="H3513" s="35">
        <f t="shared" si="1815"/>
        <v>0</v>
      </c>
      <c r="I3513" s="63">
        <f t="shared" si="1815"/>
        <v>0</v>
      </c>
      <c r="J3513" s="63">
        <f t="shared" si="1815"/>
        <v>0</v>
      </c>
      <c r="K3513" s="35">
        <f t="shared" si="1815"/>
        <v>0</v>
      </c>
      <c r="L3513" s="35">
        <f t="shared" si="1815"/>
        <v>0</v>
      </c>
      <c r="M3513" s="35">
        <f t="shared" si="1815"/>
        <v>464.38</v>
      </c>
      <c r="N3513" s="78">
        <f t="shared" si="1792"/>
        <v>100</v>
      </c>
    </row>
    <row r="3514" spans="1:14" ht="31.5" x14ac:dyDescent="0.25">
      <c r="A3514" s="33" t="s">
        <v>183</v>
      </c>
      <c r="B3514" s="33" t="s">
        <v>1393</v>
      </c>
      <c r="C3514" s="33" t="s">
        <v>172</v>
      </c>
      <c r="D3514" s="33" t="s">
        <v>1112</v>
      </c>
      <c r="E3514" s="34" t="s">
        <v>543</v>
      </c>
      <c r="F3514" s="35">
        <f>868-403.62</f>
        <v>464.38</v>
      </c>
      <c r="G3514" s="35">
        <v>464.38</v>
      </c>
      <c r="H3514" s="35">
        <v>0</v>
      </c>
      <c r="I3514" s="63">
        <v>0</v>
      </c>
      <c r="J3514" s="63">
        <v>0</v>
      </c>
      <c r="K3514" s="35">
        <v>0</v>
      </c>
      <c r="L3514" s="35">
        <v>0</v>
      </c>
      <c r="M3514" s="35">
        <v>464.38</v>
      </c>
      <c r="N3514" s="78">
        <f t="shared" si="1792"/>
        <v>100</v>
      </c>
    </row>
    <row r="3515" spans="1:14" s="22" customFormat="1" x14ac:dyDescent="0.25">
      <c r="A3515" s="25" t="s">
        <v>183</v>
      </c>
      <c r="B3515" s="25" t="s">
        <v>1171</v>
      </c>
      <c r="C3515" s="25"/>
      <c r="D3515" s="25"/>
      <c r="E3515" s="26" t="s">
        <v>503</v>
      </c>
      <c r="F3515" s="27">
        <f t="shared" ref="F3515:M3515" si="1816">F3516</f>
        <v>2459.1</v>
      </c>
      <c r="G3515" s="27">
        <f t="shared" si="1816"/>
        <v>2459.1</v>
      </c>
      <c r="H3515" s="27">
        <f t="shared" si="1816"/>
        <v>2459.1</v>
      </c>
      <c r="I3515" s="61">
        <f t="shared" si="1816"/>
        <v>0</v>
      </c>
      <c r="J3515" s="61">
        <f t="shared" si="1816"/>
        <v>0</v>
      </c>
      <c r="K3515" s="27">
        <f t="shared" si="1816"/>
        <v>0</v>
      </c>
      <c r="L3515" s="27">
        <f t="shared" si="1816"/>
        <v>0</v>
      </c>
      <c r="M3515" s="27">
        <f t="shared" si="1816"/>
        <v>2459.1</v>
      </c>
      <c r="N3515" s="78">
        <f t="shared" si="1792"/>
        <v>100</v>
      </c>
    </row>
    <row r="3516" spans="1:14" s="32" customFormat="1" x14ac:dyDescent="0.25">
      <c r="A3516" s="29" t="s">
        <v>183</v>
      </c>
      <c r="B3516" s="29" t="s">
        <v>1397</v>
      </c>
      <c r="C3516" s="29"/>
      <c r="D3516" s="29"/>
      <c r="E3516" s="30" t="s">
        <v>529</v>
      </c>
      <c r="F3516" s="31">
        <f>F3517+F3523</f>
        <v>2459.1</v>
      </c>
      <c r="G3516" s="31">
        <f>G3517+G3523</f>
        <v>2459.1</v>
      </c>
      <c r="H3516" s="31">
        <f t="shared" ref="H3516:M3516" si="1817">H3517+H3523</f>
        <v>2459.1</v>
      </c>
      <c r="I3516" s="62">
        <f t="shared" si="1817"/>
        <v>0</v>
      </c>
      <c r="J3516" s="62">
        <f t="shared" si="1817"/>
        <v>0</v>
      </c>
      <c r="K3516" s="31">
        <f t="shared" si="1817"/>
        <v>0</v>
      </c>
      <c r="L3516" s="31">
        <f t="shared" si="1817"/>
        <v>0</v>
      </c>
      <c r="M3516" s="31">
        <f t="shared" si="1817"/>
        <v>2459.1</v>
      </c>
      <c r="N3516" s="79">
        <f t="shared" si="1792"/>
        <v>100</v>
      </c>
    </row>
    <row r="3517" spans="1:14" x14ac:dyDescent="0.25">
      <c r="A3517" s="33" t="s">
        <v>183</v>
      </c>
      <c r="B3517" s="33" t="s">
        <v>1397</v>
      </c>
      <c r="C3517" s="33" t="s">
        <v>62</v>
      </c>
      <c r="D3517" s="33"/>
      <c r="E3517" s="34" t="s">
        <v>636</v>
      </c>
      <c r="F3517" s="35">
        <f t="shared" ref="F3517:M3521" si="1818">F3518</f>
        <v>2259.1</v>
      </c>
      <c r="G3517" s="35">
        <f t="shared" si="1818"/>
        <v>2259.1</v>
      </c>
      <c r="H3517" s="35">
        <f t="shared" si="1818"/>
        <v>2259.1</v>
      </c>
      <c r="I3517" s="63">
        <f t="shared" si="1818"/>
        <v>0</v>
      </c>
      <c r="J3517" s="63">
        <f t="shared" si="1818"/>
        <v>0</v>
      </c>
      <c r="K3517" s="35">
        <f t="shared" si="1818"/>
        <v>0</v>
      </c>
      <c r="L3517" s="35">
        <f t="shared" si="1818"/>
        <v>0</v>
      </c>
      <c r="M3517" s="35">
        <f t="shared" si="1818"/>
        <v>2259.1</v>
      </c>
      <c r="N3517" s="78">
        <f t="shared" si="1792"/>
        <v>100</v>
      </c>
    </row>
    <row r="3518" spans="1:14" ht="47.25" x14ac:dyDescent="0.25">
      <c r="A3518" s="33" t="s">
        <v>183</v>
      </c>
      <c r="B3518" s="33" t="s">
        <v>1397</v>
      </c>
      <c r="C3518" s="33" t="s">
        <v>66</v>
      </c>
      <c r="D3518" s="33"/>
      <c r="E3518" s="34" t="s">
        <v>643</v>
      </c>
      <c r="F3518" s="35">
        <f t="shared" si="1818"/>
        <v>2259.1</v>
      </c>
      <c r="G3518" s="35">
        <f t="shared" si="1818"/>
        <v>2259.1</v>
      </c>
      <c r="H3518" s="35">
        <f t="shared" si="1818"/>
        <v>2259.1</v>
      </c>
      <c r="I3518" s="63">
        <f t="shared" si="1818"/>
        <v>0</v>
      </c>
      <c r="J3518" s="63">
        <f t="shared" si="1818"/>
        <v>0</v>
      </c>
      <c r="K3518" s="35">
        <f t="shared" si="1818"/>
        <v>0</v>
      </c>
      <c r="L3518" s="35">
        <f t="shared" si="1818"/>
        <v>0</v>
      </c>
      <c r="M3518" s="35">
        <f t="shared" si="1818"/>
        <v>2259.1</v>
      </c>
      <c r="N3518" s="78">
        <f t="shared" si="1792"/>
        <v>100</v>
      </c>
    </row>
    <row r="3519" spans="1:14" ht="31.5" x14ac:dyDescent="0.25">
      <c r="A3519" s="33" t="s">
        <v>183</v>
      </c>
      <c r="B3519" s="33" t="s">
        <v>1397</v>
      </c>
      <c r="C3519" s="33" t="s">
        <v>67</v>
      </c>
      <c r="D3519" s="33"/>
      <c r="E3519" s="34" t="s">
        <v>644</v>
      </c>
      <c r="F3519" s="35">
        <f t="shared" si="1818"/>
        <v>2259.1</v>
      </c>
      <c r="G3519" s="35">
        <f t="shared" si="1818"/>
        <v>2259.1</v>
      </c>
      <c r="H3519" s="35">
        <f t="shared" si="1818"/>
        <v>2259.1</v>
      </c>
      <c r="I3519" s="63">
        <f t="shared" si="1818"/>
        <v>0</v>
      </c>
      <c r="J3519" s="63">
        <f t="shared" si="1818"/>
        <v>0</v>
      </c>
      <c r="K3519" s="35">
        <f t="shared" si="1818"/>
        <v>0</v>
      </c>
      <c r="L3519" s="35">
        <f t="shared" si="1818"/>
        <v>0</v>
      </c>
      <c r="M3519" s="35">
        <f t="shared" si="1818"/>
        <v>2259.1</v>
      </c>
      <c r="N3519" s="78">
        <f t="shared" si="1792"/>
        <v>100</v>
      </c>
    </row>
    <row r="3520" spans="1:14" ht="63" x14ac:dyDescent="0.25">
      <c r="A3520" s="33" t="s">
        <v>183</v>
      </c>
      <c r="B3520" s="33" t="s">
        <v>1397</v>
      </c>
      <c r="C3520" s="33" t="s">
        <v>174</v>
      </c>
      <c r="D3520" s="33"/>
      <c r="E3520" s="34" t="s">
        <v>646</v>
      </c>
      <c r="F3520" s="35">
        <f t="shared" si="1818"/>
        <v>2259.1</v>
      </c>
      <c r="G3520" s="35">
        <f t="shared" si="1818"/>
        <v>2259.1</v>
      </c>
      <c r="H3520" s="35">
        <f t="shared" si="1818"/>
        <v>2259.1</v>
      </c>
      <c r="I3520" s="63">
        <f t="shared" si="1818"/>
        <v>0</v>
      </c>
      <c r="J3520" s="63">
        <f t="shared" si="1818"/>
        <v>0</v>
      </c>
      <c r="K3520" s="35">
        <f t="shared" si="1818"/>
        <v>0</v>
      </c>
      <c r="L3520" s="35">
        <f t="shared" si="1818"/>
        <v>0</v>
      </c>
      <c r="M3520" s="35">
        <f t="shared" si="1818"/>
        <v>2259.1</v>
      </c>
      <c r="N3520" s="78">
        <f t="shared" si="1792"/>
        <v>100</v>
      </c>
    </row>
    <row r="3521" spans="1:14" ht="31.5" x14ac:dyDescent="0.25">
      <c r="A3521" s="33" t="s">
        <v>183</v>
      </c>
      <c r="B3521" s="33" t="s">
        <v>1397</v>
      </c>
      <c r="C3521" s="33" t="s">
        <v>174</v>
      </c>
      <c r="D3521" s="33" t="s">
        <v>18</v>
      </c>
      <c r="E3521" s="34" t="s">
        <v>552</v>
      </c>
      <c r="F3521" s="35">
        <f t="shared" si="1818"/>
        <v>2259.1</v>
      </c>
      <c r="G3521" s="35">
        <f t="shared" si="1818"/>
        <v>2259.1</v>
      </c>
      <c r="H3521" s="35">
        <f t="shared" si="1818"/>
        <v>2259.1</v>
      </c>
      <c r="I3521" s="63">
        <f t="shared" si="1818"/>
        <v>0</v>
      </c>
      <c r="J3521" s="63">
        <f t="shared" si="1818"/>
        <v>0</v>
      </c>
      <c r="K3521" s="35">
        <f t="shared" si="1818"/>
        <v>0</v>
      </c>
      <c r="L3521" s="35">
        <f t="shared" si="1818"/>
        <v>0</v>
      </c>
      <c r="M3521" s="35">
        <f t="shared" si="1818"/>
        <v>2259.1</v>
      </c>
      <c r="N3521" s="78">
        <f t="shared" si="1792"/>
        <v>100</v>
      </c>
    </row>
    <row r="3522" spans="1:14" ht="47.25" x14ac:dyDescent="0.25">
      <c r="A3522" s="33" t="s">
        <v>183</v>
      </c>
      <c r="B3522" s="33" t="s">
        <v>1397</v>
      </c>
      <c r="C3522" s="33" t="s">
        <v>174</v>
      </c>
      <c r="D3522" s="33" t="s">
        <v>14</v>
      </c>
      <c r="E3522" s="34" t="s">
        <v>555</v>
      </c>
      <c r="F3522" s="35">
        <v>2259.1</v>
      </c>
      <c r="G3522" s="35">
        <v>2259.1</v>
      </c>
      <c r="H3522" s="35">
        <v>2259.1</v>
      </c>
      <c r="I3522" s="63">
        <v>0</v>
      </c>
      <c r="J3522" s="63">
        <v>0</v>
      </c>
      <c r="K3522" s="35">
        <v>0</v>
      </c>
      <c r="L3522" s="35">
        <v>0</v>
      </c>
      <c r="M3522" s="35">
        <v>2259.1</v>
      </c>
      <c r="N3522" s="78">
        <f t="shared" si="1792"/>
        <v>100</v>
      </c>
    </row>
    <row r="3523" spans="1:14" ht="47.25" x14ac:dyDescent="0.25">
      <c r="A3523" s="33" t="s">
        <v>183</v>
      </c>
      <c r="B3523" s="33" t="s">
        <v>1397</v>
      </c>
      <c r="C3523" s="33" t="s">
        <v>42</v>
      </c>
      <c r="D3523" s="33"/>
      <c r="E3523" s="34" t="s">
        <v>647</v>
      </c>
      <c r="F3523" s="35">
        <f t="shared" ref="F3523:M3527" si="1819">F3524</f>
        <v>200</v>
      </c>
      <c r="G3523" s="35">
        <f t="shared" si="1819"/>
        <v>200</v>
      </c>
      <c r="H3523" s="35">
        <f t="shared" si="1819"/>
        <v>200</v>
      </c>
      <c r="I3523" s="63">
        <f t="shared" si="1819"/>
        <v>0</v>
      </c>
      <c r="J3523" s="63">
        <f t="shared" si="1819"/>
        <v>0</v>
      </c>
      <c r="K3523" s="35">
        <f t="shared" si="1819"/>
        <v>0</v>
      </c>
      <c r="L3523" s="35">
        <f t="shared" si="1819"/>
        <v>0</v>
      </c>
      <c r="M3523" s="35">
        <f t="shared" si="1819"/>
        <v>200</v>
      </c>
      <c r="N3523" s="78">
        <f t="shared" si="1792"/>
        <v>100</v>
      </c>
    </row>
    <row r="3524" spans="1:14" ht="31.5" x14ac:dyDescent="0.25">
      <c r="A3524" s="33" t="s">
        <v>183</v>
      </c>
      <c r="B3524" s="33" t="s">
        <v>1397</v>
      </c>
      <c r="C3524" s="33" t="s">
        <v>68</v>
      </c>
      <c r="D3524" s="33"/>
      <c r="E3524" s="34" t="s">
        <v>665</v>
      </c>
      <c r="F3524" s="35">
        <f t="shared" si="1819"/>
        <v>200</v>
      </c>
      <c r="G3524" s="35">
        <f t="shared" si="1819"/>
        <v>200</v>
      </c>
      <c r="H3524" s="35">
        <f t="shared" si="1819"/>
        <v>200</v>
      </c>
      <c r="I3524" s="63">
        <f t="shared" si="1819"/>
        <v>0</v>
      </c>
      <c r="J3524" s="63">
        <f t="shared" si="1819"/>
        <v>0</v>
      </c>
      <c r="K3524" s="35">
        <f t="shared" si="1819"/>
        <v>0</v>
      </c>
      <c r="L3524" s="35">
        <f t="shared" si="1819"/>
        <v>0</v>
      </c>
      <c r="M3524" s="35">
        <f t="shared" si="1819"/>
        <v>200</v>
      </c>
      <c r="N3524" s="78">
        <f t="shared" si="1792"/>
        <v>100</v>
      </c>
    </row>
    <row r="3525" spans="1:14" ht="47.25" x14ac:dyDescent="0.25">
      <c r="A3525" s="33" t="s">
        <v>183</v>
      </c>
      <c r="B3525" s="33" t="s">
        <v>1397</v>
      </c>
      <c r="C3525" s="33" t="s">
        <v>176</v>
      </c>
      <c r="D3525" s="33"/>
      <c r="E3525" s="34" t="s">
        <v>1230</v>
      </c>
      <c r="F3525" s="35">
        <f t="shared" si="1819"/>
        <v>200</v>
      </c>
      <c r="G3525" s="35">
        <f t="shared" si="1819"/>
        <v>200</v>
      </c>
      <c r="H3525" s="35">
        <f t="shared" si="1819"/>
        <v>200</v>
      </c>
      <c r="I3525" s="63">
        <f t="shared" si="1819"/>
        <v>0</v>
      </c>
      <c r="J3525" s="63">
        <f t="shared" si="1819"/>
        <v>0</v>
      </c>
      <c r="K3525" s="35">
        <f t="shared" si="1819"/>
        <v>0</v>
      </c>
      <c r="L3525" s="35">
        <f t="shared" si="1819"/>
        <v>0</v>
      </c>
      <c r="M3525" s="35">
        <f t="shared" si="1819"/>
        <v>200</v>
      </c>
      <c r="N3525" s="78">
        <f t="shared" si="1792"/>
        <v>100</v>
      </c>
    </row>
    <row r="3526" spans="1:14" ht="31.5" x14ac:dyDescent="0.25">
      <c r="A3526" s="33" t="s">
        <v>183</v>
      </c>
      <c r="B3526" s="33" t="s">
        <v>1397</v>
      </c>
      <c r="C3526" s="33" t="s">
        <v>175</v>
      </c>
      <c r="D3526" s="33"/>
      <c r="E3526" s="34" t="s">
        <v>671</v>
      </c>
      <c r="F3526" s="35">
        <f t="shared" si="1819"/>
        <v>200</v>
      </c>
      <c r="G3526" s="35">
        <f t="shared" si="1819"/>
        <v>200</v>
      </c>
      <c r="H3526" s="35">
        <f t="shared" si="1819"/>
        <v>200</v>
      </c>
      <c r="I3526" s="63">
        <f t="shared" si="1819"/>
        <v>0</v>
      </c>
      <c r="J3526" s="63">
        <f t="shared" si="1819"/>
        <v>0</v>
      </c>
      <c r="K3526" s="35">
        <f t="shared" si="1819"/>
        <v>0</v>
      </c>
      <c r="L3526" s="35">
        <f t="shared" si="1819"/>
        <v>0</v>
      </c>
      <c r="M3526" s="35">
        <f t="shared" si="1819"/>
        <v>200</v>
      </c>
      <c r="N3526" s="78">
        <f t="shared" si="1792"/>
        <v>100</v>
      </c>
    </row>
    <row r="3527" spans="1:14" ht="31.5" x14ac:dyDescent="0.25">
      <c r="A3527" s="33" t="s">
        <v>183</v>
      </c>
      <c r="B3527" s="33" t="s">
        <v>1397</v>
      </c>
      <c r="C3527" s="33" t="s">
        <v>175</v>
      </c>
      <c r="D3527" s="33" t="s">
        <v>1111</v>
      </c>
      <c r="E3527" s="34" t="s">
        <v>542</v>
      </c>
      <c r="F3527" s="35">
        <f t="shared" si="1819"/>
        <v>200</v>
      </c>
      <c r="G3527" s="35">
        <f t="shared" si="1819"/>
        <v>200</v>
      </c>
      <c r="H3527" s="35">
        <f t="shared" si="1819"/>
        <v>200</v>
      </c>
      <c r="I3527" s="63">
        <f t="shared" si="1819"/>
        <v>0</v>
      </c>
      <c r="J3527" s="63">
        <f t="shared" si="1819"/>
        <v>0</v>
      </c>
      <c r="K3527" s="35">
        <f t="shared" si="1819"/>
        <v>0</v>
      </c>
      <c r="L3527" s="35">
        <f t="shared" si="1819"/>
        <v>0</v>
      </c>
      <c r="M3527" s="35">
        <f t="shared" si="1819"/>
        <v>200</v>
      </c>
      <c r="N3527" s="78">
        <f t="shared" si="1792"/>
        <v>100</v>
      </c>
    </row>
    <row r="3528" spans="1:14" ht="31.5" x14ac:dyDescent="0.25">
      <c r="A3528" s="33" t="s">
        <v>183</v>
      </c>
      <c r="B3528" s="33" t="s">
        <v>1397</v>
      </c>
      <c r="C3528" s="33" t="s">
        <v>175</v>
      </c>
      <c r="D3528" s="33" t="s">
        <v>1112</v>
      </c>
      <c r="E3528" s="34" t="s">
        <v>543</v>
      </c>
      <c r="F3528" s="35">
        <v>200</v>
      </c>
      <c r="G3528" s="35">
        <v>200</v>
      </c>
      <c r="H3528" s="35">
        <v>200</v>
      </c>
      <c r="I3528" s="63">
        <v>0</v>
      </c>
      <c r="J3528" s="63">
        <v>0</v>
      </c>
      <c r="K3528" s="35">
        <v>0</v>
      </c>
      <c r="L3528" s="35">
        <v>0</v>
      </c>
      <c r="M3528" s="35">
        <v>200</v>
      </c>
      <c r="N3528" s="78">
        <f t="shared" si="1792"/>
        <v>100</v>
      </c>
    </row>
    <row r="3529" spans="1:14" s="22" customFormat="1" x14ac:dyDescent="0.25">
      <c r="A3529" s="25" t="s">
        <v>183</v>
      </c>
      <c r="B3529" s="25" t="s">
        <v>1131</v>
      </c>
      <c r="C3529" s="25"/>
      <c r="D3529" s="25"/>
      <c r="E3529" s="26" t="s">
        <v>504</v>
      </c>
      <c r="F3529" s="27">
        <f t="shared" ref="F3529:M3535" si="1820">F3530</f>
        <v>714.09999999999991</v>
      </c>
      <c r="G3529" s="27">
        <f t="shared" si="1820"/>
        <v>1940.54486</v>
      </c>
      <c r="H3529" s="27">
        <f t="shared" si="1820"/>
        <v>1172.5</v>
      </c>
      <c r="I3529" s="61">
        <f t="shared" si="1820"/>
        <v>0</v>
      </c>
      <c r="J3529" s="61">
        <f t="shared" si="1820"/>
        <v>0</v>
      </c>
      <c r="K3529" s="27">
        <f t="shared" si="1820"/>
        <v>0</v>
      </c>
      <c r="L3529" s="27">
        <f t="shared" si="1820"/>
        <v>0</v>
      </c>
      <c r="M3529" s="27">
        <f t="shared" si="1820"/>
        <v>1940.4448600000001</v>
      </c>
      <c r="N3529" s="78">
        <f t="shared" si="1792"/>
        <v>99.994846808127903</v>
      </c>
    </row>
    <row r="3530" spans="1:14" s="32" customFormat="1" x14ac:dyDescent="0.25">
      <c r="A3530" s="29" t="s">
        <v>183</v>
      </c>
      <c r="B3530" s="29" t="s">
        <v>1399</v>
      </c>
      <c r="C3530" s="29"/>
      <c r="D3530" s="29"/>
      <c r="E3530" s="30" t="s">
        <v>531</v>
      </c>
      <c r="F3530" s="31">
        <f>F3531+F3537</f>
        <v>714.09999999999991</v>
      </c>
      <c r="G3530" s="31">
        <f>G3531+G3537</f>
        <v>1940.54486</v>
      </c>
      <c r="H3530" s="31">
        <f t="shared" ref="H3530:M3530" si="1821">H3531+H3537</f>
        <v>1172.5</v>
      </c>
      <c r="I3530" s="62">
        <f t="shared" si="1821"/>
        <v>0</v>
      </c>
      <c r="J3530" s="62">
        <f t="shared" si="1821"/>
        <v>0</v>
      </c>
      <c r="K3530" s="31">
        <f t="shared" si="1821"/>
        <v>0</v>
      </c>
      <c r="L3530" s="31">
        <f t="shared" si="1821"/>
        <v>0</v>
      </c>
      <c r="M3530" s="31">
        <f t="shared" si="1821"/>
        <v>1940.4448600000001</v>
      </c>
      <c r="N3530" s="79">
        <f t="shared" ref="N3530:N3593" si="1822">M3530/G3530*100</f>
        <v>99.994846808127903</v>
      </c>
    </row>
    <row r="3531" spans="1:14" x14ac:dyDescent="0.25">
      <c r="A3531" s="33" t="s">
        <v>183</v>
      </c>
      <c r="B3531" s="33" t="s">
        <v>1399</v>
      </c>
      <c r="C3531" s="33" t="s">
        <v>37</v>
      </c>
      <c r="D3531" s="33"/>
      <c r="E3531" s="34" t="s">
        <v>609</v>
      </c>
      <c r="F3531" s="35">
        <f t="shared" si="1820"/>
        <v>713.8</v>
      </c>
      <c r="G3531" s="35">
        <f t="shared" si="1820"/>
        <v>713.8</v>
      </c>
      <c r="H3531" s="35">
        <f t="shared" si="1820"/>
        <v>446</v>
      </c>
      <c r="I3531" s="63">
        <f t="shared" si="1820"/>
        <v>0</v>
      </c>
      <c r="J3531" s="63">
        <f t="shared" si="1820"/>
        <v>0</v>
      </c>
      <c r="K3531" s="35">
        <f t="shared" si="1820"/>
        <v>0</v>
      </c>
      <c r="L3531" s="35">
        <f t="shared" si="1820"/>
        <v>0</v>
      </c>
      <c r="M3531" s="35">
        <f t="shared" si="1820"/>
        <v>713.7</v>
      </c>
      <c r="N3531" s="78">
        <f t="shared" si="1822"/>
        <v>99.985990473522008</v>
      </c>
    </row>
    <row r="3532" spans="1:14" ht="31.5" x14ac:dyDescent="0.25">
      <c r="A3532" s="33" t="s">
        <v>183</v>
      </c>
      <c r="B3532" s="33" t="s">
        <v>1399</v>
      </c>
      <c r="C3532" s="33" t="s">
        <v>89</v>
      </c>
      <c r="D3532" s="33"/>
      <c r="E3532" s="34" t="s">
        <v>610</v>
      </c>
      <c r="F3532" s="35">
        <f t="shared" si="1820"/>
        <v>713.8</v>
      </c>
      <c r="G3532" s="35">
        <f t="shared" si="1820"/>
        <v>713.8</v>
      </c>
      <c r="H3532" s="35">
        <f t="shared" si="1820"/>
        <v>446</v>
      </c>
      <c r="I3532" s="63">
        <f t="shared" si="1820"/>
        <v>0</v>
      </c>
      <c r="J3532" s="63">
        <f t="shared" si="1820"/>
        <v>0</v>
      </c>
      <c r="K3532" s="35">
        <f t="shared" si="1820"/>
        <v>0</v>
      </c>
      <c r="L3532" s="35">
        <f t="shared" si="1820"/>
        <v>0</v>
      </c>
      <c r="M3532" s="35">
        <f t="shared" si="1820"/>
        <v>713.7</v>
      </c>
      <c r="N3532" s="78">
        <f t="shared" si="1822"/>
        <v>99.985990473522008</v>
      </c>
    </row>
    <row r="3533" spans="1:14" ht="31.5" x14ac:dyDescent="0.25">
      <c r="A3533" s="33" t="s">
        <v>183</v>
      </c>
      <c r="B3533" s="33" t="s">
        <v>1399</v>
      </c>
      <c r="C3533" s="33" t="s">
        <v>90</v>
      </c>
      <c r="D3533" s="33"/>
      <c r="E3533" s="34" t="s">
        <v>611</v>
      </c>
      <c r="F3533" s="35">
        <f t="shared" si="1820"/>
        <v>713.8</v>
      </c>
      <c r="G3533" s="35">
        <f t="shared" si="1820"/>
        <v>713.8</v>
      </c>
      <c r="H3533" s="35">
        <f t="shared" si="1820"/>
        <v>446</v>
      </c>
      <c r="I3533" s="63">
        <f t="shared" si="1820"/>
        <v>0</v>
      </c>
      <c r="J3533" s="63">
        <f t="shared" si="1820"/>
        <v>0</v>
      </c>
      <c r="K3533" s="35">
        <f t="shared" si="1820"/>
        <v>0</v>
      </c>
      <c r="L3533" s="35">
        <f t="shared" si="1820"/>
        <v>0</v>
      </c>
      <c r="M3533" s="35">
        <f t="shared" si="1820"/>
        <v>713.7</v>
      </c>
      <c r="N3533" s="78">
        <f t="shared" si="1822"/>
        <v>99.985990473522008</v>
      </c>
    </row>
    <row r="3534" spans="1:14" ht="47.25" x14ac:dyDescent="0.25">
      <c r="A3534" s="33" t="s">
        <v>183</v>
      </c>
      <c r="B3534" s="33" t="s">
        <v>1399</v>
      </c>
      <c r="C3534" s="33" t="s">
        <v>77</v>
      </c>
      <c r="D3534" s="33"/>
      <c r="E3534" s="34" t="s">
        <v>614</v>
      </c>
      <c r="F3534" s="35">
        <f t="shared" si="1820"/>
        <v>713.8</v>
      </c>
      <c r="G3534" s="35">
        <f t="shared" si="1820"/>
        <v>713.8</v>
      </c>
      <c r="H3534" s="35">
        <f t="shared" si="1820"/>
        <v>446</v>
      </c>
      <c r="I3534" s="63">
        <f t="shared" si="1820"/>
        <v>0</v>
      </c>
      <c r="J3534" s="63">
        <f t="shared" si="1820"/>
        <v>0</v>
      </c>
      <c r="K3534" s="35">
        <f t="shared" si="1820"/>
        <v>0</v>
      </c>
      <c r="L3534" s="35">
        <f t="shared" si="1820"/>
        <v>0</v>
      </c>
      <c r="M3534" s="35">
        <f t="shared" si="1820"/>
        <v>713.7</v>
      </c>
      <c r="N3534" s="78">
        <f t="shared" si="1822"/>
        <v>99.985990473522008</v>
      </c>
    </row>
    <row r="3535" spans="1:14" ht="31.5" x14ac:dyDescent="0.25">
      <c r="A3535" s="33" t="s">
        <v>183</v>
      </c>
      <c r="B3535" s="33" t="s">
        <v>1399</v>
      </c>
      <c r="C3535" s="33" t="s">
        <v>77</v>
      </c>
      <c r="D3535" s="33" t="s">
        <v>1111</v>
      </c>
      <c r="E3535" s="34" t="s">
        <v>542</v>
      </c>
      <c r="F3535" s="35">
        <f t="shared" si="1820"/>
        <v>713.8</v>
      </c>
      <c r="G3535" s="35">
        <f t="shared" si="1820"/>
        <v>713.8</v>
      </c>
      <c r="H3535" s="35">
        <f t="shared" si="1820"/>
        <v>446</v>
      </c>
      <c r="I3535" s="63">
        <f t="shared" si="1820"/>
        <v>0</v>
      </c>
      <c r="J3535" s="63">
        <f t="shared" si="1820"/>
        <v>0</v>
      </c>
      <c r="K3535" s="35">
        <f t="shared" si="1820"/>
        <v>0</v>
      </c>
      <c r="L3535" s="35">
        <f t="shared" si="1820"/>
        <v>0</v>
      </c>
      <c r="M3535" s="35">
        <f t="shared" si="1820"/>
        <v>713.7</v>
      </c>
      <c r="N3535" s="78">
        <f t="shared" si="1822"/>
        <v>99.985990473522008</v>
      </c>
    </row>
    <row r="3536" spans="1:14" ht="31.5" x14ac:dyDescent="0.25">
      <c r="A3536" s="33" t="s">
        <v>183</v>
      </c>
      <c r="B3536" s="33" t="s">
        <v>1399</v>
      </c>
      <c r="C3536" s="33" t="s">
        <v>77</v>
      </c>
      <c r="D3536" s="33" t="s">
        <v>1112</v>
      </c>
      <c r="E3536" s="34" t="s">
        <v>543</v>
      </c>
      <c r="F3536" s="35">
        <v>713.8</v>
      </c>
      <c r="G3536" s="35">
        <v>713.8</v>
      </c>
      <c r="H3536" s="35">
        <v>446</v>
      </c>
      <c r="I3536" s="63">
        <v>0</v>
      </c>
      <c r="J3536" s="63">
        <v>0</v>
      </c>
      <c r="K3536" s="35">
        <v>0</v>
      </c>
      <c r="L3536" s="35">
        <v>0</v>
      </c>
      <c r="M3536" s="35">
        <v>713.7</v>
      </c>
      <c r="N3536" s="78">
        <f t="shared" si="1822"/>
        <v>99.985990473522008</v>
      </c>
    </row>
    <row r="3537" spans="1:14" ht="31.5" x14ac:dyDescent="0.25">
      <c r="A3537" s="33" t="s">
        <v>183</v>
      </c>
      <c r="B3537" s="33" t="s">
        <v>1399</v>
      </c>
      <c r="C3537" s="33" t="s">
        <v>1122</v>
      </c>
      <c r="D3537" s="33"/>
      <c r="E3537" s="34" t="s">
        <v>1885</v>
      </c>
      <c r="F3537" s="35">
        <f t="shared" ref="F3537:M3539" si="1823">F3538</f>
        <v>0.3</v>
      </c>
      <c r="G3537" s="35">
        <f t="shared" si="1823"/>
        <v>1226.74486</v>
      </c>
      <c r="H3537" s="35">
        <f t="shared" si="1823"/>
        <v>726.5</v>
      </c>
      <c r="I3537" s="63">
        <f t="shared" si="1823"/>
        <v>0</v>
      </c>
      <c r="J3537" s="63">
        <f t="shared" si="1823"/>
        <v>0</v>
      </c>
      <c r="K3537" s="35">
        <f t="shared" si="1823"/>
        <v>0</v>
      </c>
      <c r="L3537" s="35">
        <f t="shared" si="1823"/>
        <v>0</v>
      </c>
      <c r="M3537" s="35">
        <f t="shared" si="1823"/>
        <v>1226.74486</v>
      </c>
      <c r="N3537" s="78">
        <f t="shared" si="1822"/>
        <v>100</v>
      </c>
    </row>
    <row r="3538" spans="1:14" ht="47.25" x14ac:dyDescent="0.25">
      <c r="A3538" s="33" t="s">
        <v>183</v>
      </c>
      <c r="B3538" s="33" t="s">
        <v>1399</v>
      </c>
      <c r="C3538" s="33" t="s">
        <v>405</v>
      </c>
      <c r="D3538" s="33"/>
      <c r="E3538" s="34" t="s">
        <v>1174</v>
      </c>
      <c r="F3538" s="35">
        <f>F3539+F3541</f>
        <v>0.3</v>
      </c>
      <c r="G3538" s="35">
        <f>G3539+G3541</f>
        <v>1226.74486</v>
      </c>
      <c r="H3538" s="35">
        <f t="shared" ref="H3538:M3538" si="1824">H3539+H3541</f>
        <v>726.5</v>
      </c>
      <c r="I3538" s="63">
        <f t="shared" si="1824"/>
        <v>0</v>
      </c>
      <c r="J3538" s="63">
        <f t="shared" si="1824"/>
        <v>0</v>
      </c>
      <c r="K3538" s="35">
        <f t="shared" si="1824"/>
        <v>0</v>
      </c>
      <c r="L3538" s="35">
        <f t="shared" si="1824"/>
        <v>0</v>
      </c>
      <c r="M3538" s="35">
        <f t="shared" si="1824"/>
        <v>1226.74486</v>
      </c>
      <c r="N3538" s="78">
        <f t="shared" si="1822"/>
        <v>100</v>
      </c>
    </row>
    <row r="3539" spans="1:14" ht="31.5" x14ac:dyDescent="0.25">
      <c r="A3539" s="33" t="s">
        <v>183</v>
      </c>
      <c r="B3539" s="33" t="s">
        <v>1399</v>
      </c>
      <c r="C3539" s="33" t="s">
        <v>405</v>
      </c>
      <c r="D3539" s="33" t="s">
        <v>1111</v>
      </c>
      <c r="E3539" s="34" t="s">
        <v>542</v>
      </c>
      <c r="F3539" s="35">
        <f t="shared" si="1823"/>
        <v>0.3</v>
      </c>
      <c r="G3539" s="35">
        <f t="shared" si="1823"/>
        <v>250</v>
      </c>
      <c r="H3539" s="35">
        <f t="shared" si="1823"/>
        <v>250</v>
      </c>
      <c r="I3539" s="63">
        <f t="shared" si="1823"/>
        <v>0</v>
      </c>
      <c r="J3539" s="63">
        <f t="shared" si="1823"/>
        <v>0</v>
      </c>
      <c r="K3539" s="35">
        <f t="shared" si="1823"/>
        <v>0</v>
      </c>
      <c r="L3539" s="35">
        <f t="shared" si="1823"/>
        <v>0</v>
      </c>
      <c r="M3539" s="35">
        <f t="shared" si="1823"/>
        <v>250</v>
      </c>
      <c r="N3539" s="78">
        <f t="shared" si="1822"/>
        <v>100</v>
      </c>
    </row>
    <row r="3540" spans="1:14" ht="31.5" x14ac:dyDescent="0.25">
      <c r="A3540" s="33" t="s">
        <v>183</v>
      </c>
      <c r="B3540" s="33" t="s">
        <v>1399</v>
      </c>
      <c r="C3540" s="33" t="s">
        <v>405</v>
      </c>
      <c r="D3540" s="33" t="s">
        <v>1112</v>
      </c>
      <c r="E3540" s="34" t="s">
        <v>543</v>
      </c>
      <c r="F3540" s="35">
        <v>0.3</v>
      </c>
      <c r="G3540" s="35">
        <f>0.3+249.7</f>
        <v>250</v>
      </c>
      <c r="H3540" s="35">
        <v>250</v>
      </c>
      <c r="I3540" s="63">
        <v>0</v>
      </c>
      <c r="J3540" s="63">
        <v>0</v>
      </c>
      <c r="K3540" s="35">
        <v>0</v>
      </c>
      <c r="L3540" s="35">
        <v>0</v>
      </c>
      <c r="M3540" s="35">
        <v>250</v>
      </c>
      <c r="N3540" s="78">
        <f t="shared" si="1822"/>
        <v>100</v>
      </c>
    </row>
    <row r="3541" spans="1:14" ht="31.5" x14ac:dyDescent="0.25">
      <c r="A3541" s="33" t="s">
        <v>183</v>
      </c>
      <c r="B3541" s="33" t="s">
        <v>1399</v>
      </c>
      <c r="C3541" s="33" t="s">
        <v>405</v>
      </c>
      <c r="D3541" s="33" t="s">
        <v>18</v>
      </c>
      <c r="E3541" s="34" t="s">
        <v>552</v>
      </c>
      <c r="F3541" s="35">
        <f>F3542</f>
        <v>0</v>
      </c>
      <c r="G3541" s="35">
        <f t="shared" ref="G3541" si="1825">G3542</f>
        <v>976.74486000000002</v>
      </c>
      <c r="H3541" s="35">
        <f t="shared" ref="H3541:M3541" si="1826">H3542</f>
        <v>476.5</v>
      </c>
      <c r="I3541" s="63">
        <f t="shared" si="1826"/>
        <v>0</v>
      </c>
      <c r="J3541" s="63">
        <f t="shared" si="1826"/>
        <v>0</v>
      </c>
      <c r="K3541" s="35">
        <f t="shared" si="1826"/>
        <v>0</v>
      </c>
      <c r="L3541" s="35">
        <f t="shared" si="1826"/>
        <v>0</v>
      </c>
      <c r="M3541" s="35">
        <f t="shared" si="1826"/>
        <v>976.74486000000002</v>
      </c>
      <c r="N3541" s="78">
        <f t="shared" si="1822"/>
        <v>100</v>
      </c>
    </row>
    <row r="3542" spans="1:14" ht="47.25" x14ac:dyDescent="0.25">
      <c r="A3542" s="33" t="s">
        <v>183</v>
      </c>
      <c r="B3542" s="33" t="s">
        <v>1399</v>
      </c>
      <c r="C3542" s="33" t="s">
        <v>405</v>
      </c>
      <c r="D3542" s="33" t="s">
        <v>14</v>
      </c>
      <c r="E3542" s="34" t="s">
        <v>555</v>
      </c>
      <c r="F3542" s="35">
        <v>0</v>
      </c>
      <c r="G3542" s="35">
        <v>976.74486000000002</v>
      </c>
      <c r="H3542" s="35">
        <v>476.5</v>
      </c>
      <c r="I3542" s="63">
        <v>0</v>
      </c>
      <c r="J3542" s="63">
        <v>0</v>
      </c>
      <c r="K3542" s="35">
        <v>0</v>
      </c>
      <c r="L3542" s="35">
        <v>0</v>
      </c>
      <c r="M3542" s="35">
        <v>976.74486000000002</v>
      </c>
      <c r="N3542" s="78">
        <f t="shared" si="1822"/>
        <v>100</v>
      </c>
    </row>
    <row r="3543" spans="1:14" s="22" customFormat="1" x14ac:dyDescent="0.25">
      <c r="A3543" s="25" t="s">
        <v>183</v>
      </c>
      <c r="B3543" s="25" t="s">
        <v>23</v>
      </c>
      <c r="C3543" s="25"/>
      <c r="D3543" s="25"/>
      <c r="E3543" s="36" t="s">
        <v>505</v>
      </c>
      <c r="F3543" s="27">
        <f t="shared" ref="F3543:M3548" si="1827">F3544</f>
        <v>520.25</v>
      </c>
      <c r="G3543" s="27">
        <f t="shared" si="1827"/>
        <v>520.25</v>
      </c>
      <c r="H3543" s="27">
        <f t="shared" si="1827"/>
        <v>0</v>
      </c>
      <c r="I3543" s="61">
        <f t="shared" si="1827"/>
        <v>0</v>
      </c>
      <c r="J3543" s="61">
        <f t="shared" si="1827"/>
        <v>0</v>
      </c>
      <c r="K3543" s="27">
        <f t="shared" si="1827"/>
        <v>0</v>
      </c>
      <c r="L3543" s="27">
        <f t="shared" si="1827"/>
        <v>0</v>
      </c>
      <c r="M3543" s="27">
        <f t="shared" si="1827"/>
        <v>464.66843</v>
      </c>
      <c r="N3543" s="78">
        <f t="shared" si="1822"/>
        <v>89.316372897645351</v>
      </c>
    </row>
    <row r="3544" spans="1:14" s="32" customFormat="1" x14ac:dyDescent="0.25">
      <c r="A3544" s="29" t="s">
        <v>183</v>
      </c>
      <c r="B3544" s="29" t="s">
        <v>1395</v>
      </c>
      <c r="C3544" s="29"/>
      <c r="D3544" s="29"/>
      <c r="E3544" s="30" t="s">
        <v>533</v>
      </c>
      <c r="F3544" s="31">
        <f t="shared" si="1827"/>
        <v>520.25</v>
      </c>
      <c r="G3544" s="31">
        <f t="shared" si="1827"/>
        <v>520.25</v>
      </c>
      <c r="H3544" s="31">
        <f t="shared" si="1827"/>
        <v>0</v>
      </c>
      <c r="I3544" s="62">
        <f t="shared" si="1827"/>
        <v>0</v>
      </c>
      <c r="J3544" s="62">
        <f t="shared" si="1827"/>
        <v>0</v>
      </c>
      <c r="K3544" s="31">
        <f t="shared" si="1827"/>
        <v>0</v>
      </c>
      <c r="L3544" s="31">
        <f t="shared" si="1827"/>
        <v>0</v>
      </c>
      <c r="M3544" s="31">
        <f t="shared" si="1827"/>
        <v>464.66843</v>
      </c>
      <c r="N3544" s="79">
        <f t="shared" si="1822"/>
        <v>89.316372897645351</v>
      </c>
    </row>
    <row r="3545" spans="1:14" ht="31.5" x14ac:dyDescent="0.25">
      <c r="A3545" s="33" t="s">
        <v>183</v>
      </c>
      <c r="B3545" s="33" t="s">
        <v>1395</v>
      </c>
      <c r="C3545" s="33" t="s">
        <v>1122</v>
      </c>
      <c r="D3545" s="33"/>
      <c r="E3545" s="34" t="s">
        <v>1885</v>
      </c>
      <c r="F3545" s="35">
        <f t="shared" si="1827"/>
        <v>520.25</v>
      </c>
      <c r="G3545" s="35">
        <f t="shared" si="1827"/>
        <v>520.25</v>
      </c>
      <c r="H3545" s="35">
        <f t="shared" si="1827"/>
        <v>0</v>
      </c>
      <c r="I3545" s="63">
        <f t="shared" si="1827"/>
        <v>0</v>
      </c>
      <c r="J3545" s="63">
        <f t="shared" si="1827"/>
        <v>0</v>
      </c>
      <c r="K3545" s="35">
        <f t="shared" si="1827"/>
        <v>0</v>
      </c>
      <c r="L3545" s="35">
        <f t="shared" si="1827"/>
        <v>0</v>
      </c>
      <c r="M3545" s="35">
        <f t="shared" si="1827"/>
        <v>464.66843</v>
      </c>
      <c r="N3545" s="78">
        <f t="shared" si="1822"/>
        <v>89.316372897645351</v>
      </c>
    </row>
    <row r="3546" spans="1:14" ht="47.25" x14ac:dyDescent="0.25">
      <c r="A3546" s="33" t="s">
        <v>183</v>
      </c>
      <c r="B3546" s="33" t="s">
        <v>1395</v>
      </c>
      <c r="C3546" s="33" t="s">
        <v>27</v>
      </c>
      <c r="D3546" s="33"/>
      <c r="E3546" s="34" t="s">
        <v>1891</v>
      </c>
      <c r="F3546" s="35">
        <f t="shared" si="1827"/>
        <v>520.25</v>
      </c>
      <c r="G3546" s="35">
        <f t="shared" si="1827"/>
        <v>520.25</v>
      </c>
      <c r="H3546" s="35">
        <f t="shared" si="1827"/>
        <v>0</v>
      </c>
      <c r="I3546" s="63">
        <f t="shared" si="1827"/>
        <v>0</v>
      </c>
      <c r="J3546" s="63">
        <f t="shared" si="1827"/>
        <v>0</v>
      </c>
      <c r="K3546" s="35">
        <f t="shared" si="1827"/>
        <v>0</v>
      </c>
      <c r="L3546" s="35">
        <f t="shared" si="1827"/>
        <v>0</v>
      </c>
      <c r="M3546" s="35">
        <f t="shared" si="1827"/>
        <v>464.66843</v>
      </c>
      <c r="N3546" s="78">
        <f t="shared" si="1822"/>
        <v>89.316372897645351</v>
      </c>
    </row>
    <row r="3547" spans="1:14" ht="47.25" x14ac:dyDescent="0.25">
      <c r="A3547" s="33" t="s">
        <v>183</v>
      </c>
      <c r="B3547" s="33" t="s">
        <v>1395</v>
      </c>
      <c r="C3547" s="33" t="s">
        <v>24</v>
      </c>
      <c r="D3547" s="33"/>
      <c r="E3547" s="34" t="s">
        <v>589</v>
      </c>
      <c r="F3547" s="35">
        <f t="shared" si="1827"/>
        <v>520.25</v>
      </c>
      <c r="G3547" s="35">
        <f t="shared" si="1827"/>
        <v>520.25</v>
      </c>
      <c r="H3547" s="35">
        <f t="shared" si="1827"/>
        <v>0</v>
      </c>
      <c r="I3547" s="63">
        <f t="shared" si="1827"/>
        <v>0</v>
      </c>
      <c r="J3547" s="63">
        <f t="shared" si="1827"/>
        <v>0</v>
      </c>
      <c r="K3547" s="35">
        <f t="shared" si="1827"/>
        <v>0</v>
      </c>
      <c r="L3547" s="35">
        <f t="shared" si="1827"/>
        <v>0</v>
      </c>
      <c r="M3547" s="35">
        <f t="shared" si="1827"/>
        <v>464.66843</v>
      </c>
      <c r="N3547" s="78">
        <f t="shared" si="1822"/>
        <v>89.316372897645351</v>
      </c>
    </row>
    <row r="3548" spans="1:14" ht="31.5" x14ac:dyDescent="0.25">
      <c r="A3548" s="33" t="s">
        <v>183</v>
      </c>
      <c r="B3548" s="33" t="s">
        <v>1395</v>
      </c>
      <c r="C3548" s="33" t="s">
        <v>24</v>
      </c>
      <c r="D3548" s="33" t="s">
        <v>1111</v>
      </c>
      <c r="E3548" s="34" t="s">
        <v>542</v>
      </c>
      <c r="F3548" s="35">
        <f t="shared" si="1827"/>
        <v>520.25</v>
      </c>
      <c r="G3548" s="35">
        <f t="shared" si="1827"/>
        <v>520.25</v>
      </c>
      <c r="H3548" s="35">
        <f t="shared" si="1827"/>
        <v>0</v>
      </c>
      <c r="I3548" s="63">
        <f t="shared" si="1827"/>
        <v>0</v>
      </c>
      <c r="J3548" s="63">
        <f t="shared" si="1827"/>
        <v>0</v>
      </c>
      <c r="K3548" s="35">
        <f t="shared" si="1827"/>
        <v>0</v>
      </c>
      <c r="L3548" s="35">
        <f t="shared" si="1827"/>
        <v>0</v>
      </c>
      <c r="M3548" s="35">
        <f t="shared" si="1827"/>
        <v>464.66843</v>
      </c>
      <c r="N3548" s="78">
        <f t="shared" si="1822"/>
        <v>89.316372897645351</v>
      </c>
    </row>
    <row r="3549" spans="1:14" ht="31.5" x14ac:dyDescent="0.25">
      <c r="A3549" s="33" t="s">
        <v>183</v>
      </c>
      <c r="B3549" s="33" t="s">
        <v>1395</v>
      </c>
      <c r="C3549" s="33" t="s">
        <v>24</v>
      </c>
      <c r="D3549" s="33" t="s">
        <v>1112</v>
      </c>
      <c r="E3549" s="34" t="s">
        <v>543</v>
      </c>
      <c r="F3549" s="35">
        <f>750.56-230.31</f>
        <v>520.25</v>
      </c>
      <c r="G3549" s="35">
        <v>520.25</v>
      </c>
      <c r="H3549" s="35">
        <v>0</v>
      </c>
      <c r="I3549" s="63">
        <v>0</v>
      </c>
      <c r="J3549" s="63">
        <v>0</v>
      </c>
      <c r="K3549" s="35">
        <v>0</v>
      </c>
      <c r="L3549" s="35">
        <v>0</v>
      </c>
      <c r="M3549" s="35">
        <v>464.66843</v>
      </c>
      <c r="N3549" s="78">
        <f t="shared" si="1822"/>
        <v>89.316372897645351</v>
      </c>
    </row>
    <row r="3550" spans="1:14" s="22" customFormat="1" x14ac:dyDescent="0.25">
      <c r="A3550" s="25" t="s">
        <v>183</v>
      </c>
      <c r="B3550" s="25" t="s">
        <v>1138</v>
      </c>
      <c r="C3550" s="25"/>
      <c r="D3550" s="25"/>
      <c r="E3550" s="26" t="s">
        <v>1311</v>
      </c>
      <c r="F3550" s="27">
        <f t="shared" ref="F3550:M3556" si="1828">F3551</f>
        <v>835.04500000000007</v>
      </c>
      <c r="G3550" s="27">
        <f t="shared" si="1828"/>
        <v>840.04500000000007</v>
      </c>
      <c r="H3550" s="27">
        <f t="shared" si="1828"/>
        <v>605.03</v>
      </c>
      <c r="I3550" s="61">
        <f t="shared" si="1828"/>
        <v>0</v>
      </c>
      <c r="J3550" s="61">
        <f t="shared" si="1828"/>
        <v>0</v>
      </c>
      <c r="K3550" s="27">
        <f t="shared" si="1828"/>
        <v>0</v>
      </c>
      <c r="L3550" s="27">
        <f t="shared" si="1828"/>
        <v>0</v>
      </c>
      <c r="M3550" s="27">
        <f t="shared" si="1828"/>
        <v>840.04499999999996</v>
      </c>
      <c r="N3550" s="78">
        <f t="shared" si="1822"/>
        <v>99.999999999999986</v>
      </c>
    </row>
    <row r="3551" spans="1:14" s="32" customFormat="1" x14ac:dyDescent="0.25">
      <c r="A3551" s="29" t="s">
        <v>183</v>
      </c>
      <c r="B3551" s="29" t="s">
        <v>1386</v>
      </c>
      <c r="C3551" s="29"/>
      <c r="D3551" s="29"/>
      <c r="E3551" s="30" t="s">
        <v>910</v>
      </c>
      <c r="F3551" s="31">
        <f>F3552+F3558</f>
        <v>835.04500000000007</v>
      </c>
      <c r="G3551" s="31">
        <f>G3552+G3558</f>
        <v>840.04500000000007</v>
      </c>
      <c r="H3551" s="31">
        <f t="shared" ref="H3551:M3551" si="1829">H3552+H3558</f>
        <v>605.03</v>
      </c>
      <c r="I3551" s="62">
        <f t="shared" si="1829"/>
        <v>0</v>
      </c>
      <c r="J3551" s="62">
        <f t="shared" si="1829"/>
        <v>0</v>
      </c>
      <c r="K3551" s="31">
        <f t="shared" si="1829"/>
        <v>0</v>
      </c>
      <c r="L3551" s="31">
        <f t="shared" si="1829"/>
        <v>0</v>
      </c>
      <c r="M3551" s="31">
        <f t="shared" si="1829"/>
        <v>840.04499999999996</v>
      </c>
      <c r="N3551" s="79">
        <f t="shared" si="1822"/>
        <v>99.999999999999986</v>
      </c>
    </row>
    <row r="3552" spans="1:14" ht="31.5" x14ac:dyDescent="0.25">
      <c r="A3552" s="33" t="s">
        <v>183</v>
      </c>
      <c r="B3552" s="33" t="s">
        <v>1386</v>
      </c>
      <c r="C3552" s="33" t="s">
        <v>790</v>
      </c>
      <c r="D3552" s="33"/>
      <c r="E3552" s="34" t="s">
        <v>1227</v>
      </c>
      <c r="F3552" s="35">
        <f t="shared" si="1828"/>
        <v>835.04500000000007</v>
      </c>
      <c r="G3552" s="35">
        <f t="shared" si="1828"/>
        <v>835.04500000000007</v>
      </c>
      <c r="H3552" s="35">
        <f t="shared" si="1828"/>
        <v>600.03</v>
      </c>
      <c r="I3552" s="63">
        <f t="shared" si="1828"/>
        <v>0</v>
      </c>
      <c r="J3552" s="63">
        <f t="shared" si="1828"/>
        <v>0</v>
      </c>
      <c r="K3552" s="35">
        <f t="shared" si="1828"/>
        <v>0</v>
      </c>
      <c r="L3552" s="35">
        <f t="shared" si="1828"/>
        <v>0</v>
      </c>
      <c r="M3552" s="35">
        <f t="shared" si="1828"/>
        <v>835.04499999999996</v>
      </c>
      <c r="N3552" s="78">
        <f t="shared" si="1822"/>
        <v>99.999999999999986</v>
      </c>
    </row>
    <row r="3553" spans="1:14" ht="31.5" x14ac:dyDescent="0.25">
      <c r="A3553" s="33" t="s">
        <v>183</v>
      </c>
      <c r="B3553" s="33" t="s">
        <v>1386</v>
      </c>
      <c r="C3553" s="33" t="s">
        <v>794</v>
      </c>
      <c r="D3553" s="33"/>
      <c r="E3553" s="34" t="s">
        <v>929</v>
      </c>
      <c r="F3553" s="35">
        <f t="shared" si="1828"/>
        <v>835.04500000000007</v>
      </c>
      <c r="G3553" s="35">
        <f t="shared" si="1828"/>
        <v>835.04500000000007</v>
      </c>
      <c r="H3553" s="35">
        <f t="shared" si="1828"/>
        <v>600.03</v>
      </c>
      <c r="I3553" s="63">
        <f t="shared" si="1828"/>
        <v>0</v>
      </c>
      <c r="J3553" s="63">
        <f t="shared" si="1828"/>
        <v>0</v>
      </c>
      <c r="K3553" s="35">
        <f t="shared" si="1828"/>
        <v>0</v>
      </c>
      <c r="L3553" s="35">
        <f t="shared" si="1828"/>
        <v>0</v>
      </c>
      <c r="M3553" s="35">
        <f t="shared" si="1828"/>
        <v>835.04499999999996</v>
      </c>
      <c r="N3553" s="78">
        <f t="shared" si="1822"/>
        <v>99.999999999999986</v>
      </c>
    </row>
    <row r="3554" spans="1:14" ht="63" x14ac:dyDescent="0.25">
      <c r="A3554" s="33" t="s">
        <v>183</v>
      </c>
      <c r="B3554" s="33" t="s">
        <v>1386</v>
      </c>
      <c r="C3554" s="33" t="s">
        <v>795</v>
      </c>
      <c r="D3554" s="33"/>
      <c r="E3554" s="34" t="s">
        <v>930</v>
      </c>
      <c r="F3554" s="35">
        <f t="shared" si="1828"/>
        <v>835.04500000000007</v>
      </c>
      <c r="G3554" s="35">
        <f t="shared" si="1828"/>
        <v>835.04500000000007</v>
      </c>
      <c r="H3554" s="35">
        <f t="shared" si="1828"/>
        <v>600.03</v>
      </c>
      <c r="I3554" s="63">
        <f t="shared" si="1828"/>
        <v>0</v>
      </c>
      <c r="J3554" s="63">
        <f t="shared" si="1828"/>
        <v>0</v>
      </c>
      <c r="K3554" s="35">
        <f t="shared" si="1828"/>
        <v>0</v>
      </c>
      <c r="L3554" s="35">
        <f t="shared" si="1828"/>
        <v>0</v>
      </c>
      <c r="M3554" s="35">
        <f t="shared" si="1828"/>
        <v>835.04499999999996</v>
      </c>
      <c r="N3554" s="78">
        <f t="shared" si="1822"/>
        <v>99.999999999999986</v>
      </c>
    </row>
    <row r="3555" spans="1:14" ht="31.5" x14ac:dyDescent="0.25">
      <c r="A3555" s="33" t="s">
        <v>183</v>
      </c>
      <c r="B3555" s="33" t="s">
        <v>1386</v>
      </c>
      <c r="C3555" s="33" t="s">
        <v>793</v>
      </c>
      <c r="D3555" s="33"/>
      <c r="E3555" s="34" t="s">
        <v>931</v>
      </c>
      <c r="F3555" s="35">
        <f t="shared" si="1828"/>
        <v>835.04500000000007</v>
      </c>
      <c r="G3555" s="35">
        <f t="shared" si="1828"/>
        <v>835.04500000000007</v>
      </c>
      <c r="H3555" s="35">
        <f t="shared" si="1828"/>
        <v>600.03</v>
      </c>
      <c r="I3555" s="63">
        <f t="shared" si="1828"/>
        <v>0</v>
      </c>
      <c r="J3555" s="63">
        <f t="shared" si="1828"/>
        <v>0</v>
      </c>
      <c r="K3555" s="35">
        <f t="shared" si="1828"/>
        <v>0</v>
      </c>
      <c r="L3555" s="35">
        <f t="shared" si="1828"/>
        <v>0</v>
      </c>
      <c r="M3555" s="35">
        <f t="shared" si="1828"/>
        <v>835.04499999999996</v>
      </c>
      <c r="N3555" s="78">
        <f t="shared" si="1822"/>
        <v>99.999999999999986</v>
      </c>
    </row>
    <row r="3556" spans="1:14" ht="31.5" x14ac:dyDescent="0.25">
      <c r="A3556" s="33" t="s">
        <v>183</v>
      </c>
      <c r="B3556" s="33" t="s">
        <v>1386</v>
      </c>
      <c r="C3556" s="33" t="s">
        <v>793</v>
      </c>
      <c r="D3556" s="33" t="s">
        <v>1111</v>
      </c>
      <c r="E3556" s="34" t="s">
        <v>542</v>
      </c>
      <c r="F3556" s="35">
        <f t="shared" si="1828"/>
        <v>835.04500000000007</v>
      </c>
      <c r="G3556" s="35">
        <f t="shared" si="1828"/>
        <v>835.04500000000007</v>
      </c>
      <c r="H3556" s="35">
        <f t="shared" si="1828"/>
        <v>600.03</v>
      </c>
      <c r="I3556" s="63">
        <f t="shared" si="1828"/>
        <v>0</v>
      </c>
      <c r="J3556" s="63">
        <f t="shared" si="1828"/>
        <v>0</v>
      </c>
      <c r="K3556" s="35">
        <f t="shared" si="1828"/>
        <v>0</v>
      </c>
      <c r="L3556" s="35">
        <f t="shared" si="1828"/>
        <v>0</v>
      </c>
      <c r="M3556" s="35">
        <f t="shared" si="1828"/>
        <v>835.04499999999996</v>
      </c>
      <c r="N3556" s="78">
        <f t="shared" si="1822"/>
        <v>99.999999999999986</v>
      </c>
    </row>
    <row r="3557" spans="1:14" ht="31.5" x14ac:dyDescent="0.25">
      <c r="A3557" s="33" t="s">
        <v>183</v>
      </c>
      <c r="B3557" s="33" t="s">
        <v>1386</v>
      </c>
      <c r="C3557" s="33" t="s">
        <v>793</v>
      </c>
      <c r="D3557" s="33" t="s">
        <v>1112</v>
      </c>
      <c r="E3557" s="34" t="s">
        <v>543</v>
      </c>
      <c r="F3557" s="35">
        <f>1017.7-182.655</f>
        <v>835.04500000000007</v>
      </c>
      <c r="G3557" s="35">
        <f>1017.7-182.655</f>
        <v>835.04500000000007</v>
      </c>
      <c r="H3557" s="35">
        <v>600.03</v>
      </c>
      <c r="I3557" s="63">
        <v>0</v>
      </c>
      <c r="J3557" s="63">
        <v>0</v>
      </c>
      <c r="K3557" s="35">
        <v>0</v>
      </c>
      <c r="L3557" s="35">
        <v>0</v>
      </c>
      <c r="M3557" s="27">
        <v>835.04499999999996</v>
      </c>
      <c r="N3557" s="78">
        <f t="shared" si="1822"/>
        <v>99.999999999999986</v>
      </c>
    </row>
    <row r="3558" spans="1:14" ht="31.5" x14ac:dyDescent="0.25">
      <c r="A3558" s="33" t="s">
        <v>183</v>
      </c>
      <c r="B3558" s="33" t="s">
        <v>1386</v>
      </c>
      <c r="C3558" s="33" t="s">
        <v>1122</v>
      </c>
      <c r="D3558" s="33"/>
      <c r="E3558" s="34" t="s">
        <v>1885</v>
      </c>
      <c r="F3558" s="35">
        <f>F3559</f>
        <v>0</v>
      </c>
      <c r="G3558" s="35">
        <f t="shared" ref="G3558:G3560" si="1830">G3559</f>
        <v>5</v>
      </c>
      <c r="H3558" s="35">
        <f t="shared" ref="H3558:M3560" si="1831">H3559</f>
        <v>5</v>
      </c>
      <c r="I3558" s="63">
        <f t="shared" si="1831"/>
        <v>0</v>
      </c>
      <c r="J3558" s="63">
        <f t="shared" si="1831"/>
        <v>0</v>
      </c>
      <c r="K3558" s="35">
        <f t="shared" si="1831"/>
        <v>0</v>
      </c>
      <c r="L3558" s="35">
        <f t="shared" si="1831"/>
        <v>0</v>
      </c>
      <c r="M3558" s="35">
        <f t="shared" si="1831"/>
        <v>5</v>
      </c>
      <c r="N3558" s="78">
        <f t="shared" si="1822"/>
        <v>100</v>
      </c>
    </row>
    <row r="3559" spans="1:14" ht="47.25" x14ac:dyDescent="0.25">
      <c r="A3559" s="33" t="s">
        <v>183</v>
      </c>
      <c r="B3559" s="33" t="s">
        <v>1386</v>
      </c>
      <c r="C3559" s="33" t="s">
        <v>405</v>
      </c>
      <c r="D3559" s="33"/>
      <c r="E3559" s="34" t="s">
        <v>1174</v>
      </c>
      <c r="F3559" s="35">
        <f>F3560</f>
        <v>0</v>
      </c>
      <c r="G3559" s="35">
        <f t="shared" si="1830"/>
        <v>5</v>
      </c>
      <c r="H3559" s="35">
        <f t="shared" si="1831"/>
        <v>5</v>
      </c>
      <c r="I3559" s="63">
        <f t="shared" si="1831"/>
        <v>0</v>
      </c>
      <c r="J3559" s="63">
        <f t="shared" si="1831"/>
        <v>0</v>
      </c>
      <c r="K3559" s="35">
        <f t="shared" si="1831"/>
        <v>0</v>
      </c>
      <c r="L3559" s="35">
        <f t="shared" si="1831"/>
        <v>0</v>
      </c>
      <c r="M3559" s="35">
        <f t="shared" si="1831"/>
        <v>5</v>
      </c>
      <c r="N3559" s="78">
        <f t="shared" si="1822"/>
        <v>100</v>
      </c>
    </row>
    <row r="3560" spans="1:14" ht="31.5" x14ac:dyDescent="0.25">
      <c r="A3560" s="33" t="s">
        <v>183</v>
      </c>
      <c r="B3560" s="33" t="s">
        <v>1386</v>
      </c>
      <c r="C3560" s="33" t="s">
        <v>405</v>
      </c>
      <c r="D3560" s="33" t="s">
        <v>18</v>
      </c>
      <c r="E3560" s="34" t="s">
        <v>552</v>
      </c>
      <c r="F3560" s="35">
        <f>F3561</f>
        <v>0</v>
      </c>
      <c r="G3560" s="35">
        <f t="shared" si="1830"/>
        <v>5</v>
      </c>
      <c r="H3560" s="35">
        <f t="shared" si="1831"/>
        <v>5</v>
      </c>
      <c r="I3560" s="63">
        <f t="shared" si="1831"/>
        <v>0</v>
      </c>
      <c r="J3560" s="63">
        <f t="shared" si="1831"/>
        <v>0</v>
      </c>
      <c r="K3560" s="35">
        <f t="shared" si="1831"/>
        <v>0</v>
      </c>
      <c r="L3560" s="35">
        <f t="shared" si="1831"/>
        <v>0</v>
      </c>
      <c r="M3560" s="35">
        <f t="shared" si="1831"/>
        <v>5</v>
      </c>
      <c r="N3560" s="78">
        <f t="shared" si="1822"/>
        <v>100</v>
      </c>
    </row>
    <row r="3561" spans="1:14" ht="47.25" x14ac:dyDescent="0.25">
      <c r="A3561" s="33" t="s">
        <v>183</v>
      </c>
      <c r="B3561" s="33" t="s">
        <v>1386</v>
      </c>
      <c r="C3561" s="33" t="s">
        <v>405</v>
      </c>
      <c r="D3561" s="33" t="s">
        <v>14</v>
      </c>
      <c r="E3561" s="34" t="s">
        <v>555</v>
      </c>
      <c r="F3561" s="35">
        <v>0</v>
      </c>
      <c r="G3561" s="35">
        <v>5</v>
      </c>
      <c r="H3561" s="35">
        <v>5</v>
      </c>
      <c r="I3561" s="63">
        <v>0</v>
      </c>
      <c r="J3561" s="63">
        <v>0</v>
      </c>
      <c r="K3561" s="35">
        <v>0</v>
      </c>
      <c r="L3561" s="35">
        <v>0</v>
      </c>
      <c r="M3561" s="35">
        <v>5</v>
      </c>
      <c r="N3561" s="78">
        <f t="shared" si="1822"/>
        <v>100</v>
      </c>
    </row>
    <row r="3562" spans="1:14" s="22" customFormat="1" ht="31.5" x14ac:dyDescent="0.25">
      <c r="A3562" s="25" t="s">
        <v>184</v>
      </c>
      <c r="B3562" s="25" t="s">
        <v>1387</v>
      </c>
      <c r="C3562" s="25"/>
      <c r="D3562" s="25"/>
      <c r="E3562" s="26" t="s">
        <v>484</v>
      </c>
      <c r="F3562" s="27">
        <f t="shared" ref="F3562:M3562" si="1832">F3563+F3629+F3651+F3716+F3762+F3774+F3782+F3794</f>
        <v>80547.587</v>
      </c>
      <c r="G3562" s="27">
        <f t="shared" si="1832"/>
        <v>80747.611250000002</v>
      </c>
      <c r="H3562" s="27">
        <f t="shared" si="1832"/>
        <v>48247.986730000004</v>
      </c>
      <c r="I3562" s="61">
        <f t="shared" si="1832"/>
        <v>22633.502250000001</v>
      </c>
      <c r="J3562" s="61">
        <f t="shared" si="1832"/>
        <v>10164.627040000001</v>
      </c>
      <c r="K3562" s="27">
        <f t="shared" si="1832"/>
        <v>0</v>
      </c>
      <c r="L3562" s="27">
        <f t="shared" si="1832"/>
        <v>0</v>
      </c>
      <c r="M3562" s="27">
        <f t="shared" si="1832"/>
        <v>80645.206640000004</v>
      </c>
      <c r="N3562" s="79">
        <f t="shared" si="1822"/>
        <v>99.87317939389817</v>
      </c>
    </row>
    <row r="3563" spans="1:14" s="22" customFormat="1" x14ac:dyDescent="0.25">
      <c r="A3563" s="25" t="s">
        <v>184</v>
      </c>
      <c r="B3563" s="25" t="s">
        <v>1105</v>
      </c>
      <c r="C3563" s="25"/>
      <c r="D3563" s="25"/>
      <c r="E3563" s="26" t="s">
        <v>498</v>
      </c>
      <c r="F3563" s="27">
        <f>F3564+F3590</f>
        <v>15492.5</v>
      </c>
      <c r="G3563" s="27">
        <f>G3564+G3590</f>
        <v>15622.500000000002</v>
      </c>
      <c r="H3563" s="27">
        <f t="shared" ref="H3563:M3563" si="1833">H3564+H3590</f>
        <v>10482.51922</v>
      </c>
      <c r="I3563" s="61">
        <f t="shared" si="1833"/>
        <v>454.1</v>
      </c>
      <c r="J3563" s="61">
        <f t="shared" si="1833"/>
        <v>218.00541999999999</v>
      </c>
      <c r="K3563" s="27">
        <f t="shared" si="1833"/>
        <v>0</v>
      </c>
      <c r="L3563" s="27">
        <f t="shared" si="1833"/>
        <v>0</v>
      </c>
      <c r="M3563" s="27">
        <f t="shared" si="1833"/>
        <v>15585.906349999999</v>
      </c>
      <c r="N3563" s="78">
        <f t="shared" si="1822"/>
        <v>99.765763162105927</v>
      </c>
    </row>
    <row r="3564" spans="1:14" s="32" customFormat="1" ht="63" x14ac:dyDescent="0.25">
      <c r="A3564" s="29" t="s">
        <v>184</v>
      </c>
      <c r="B3564" s="29" t="s">
        <v>1408</v>
      </c>
      <c r="C3564" s="29"/>
      <c r="D3564" s="29"/>
      <c r="E3564" s="30" t="s">
        <v>510</v>
      </c>
      <c r="F3564" s="31">
        <f>F3565+F3578+F3573</f>
        <v>13642.3</v>
      </c>
      <c r="G3564" s="31">
        <f>G3565+G3578+G3573</f>
        <v>13639.300000000001</v>
      </c>
      <c r="H3564" s="31">
        <f t="shared" ref="H3564:M3564" si="1834">H3565+H3578+H3573</f>
        <v>9164.6057799999999</v>
      </c>
      <c r="I3564" s="62">
        <f t="shared" si="1834"/>
        <v>321.10000000000002</v>
      </c>
      <c r="J3564" s="62">
        <f t="shared" si="1834"/>
        <v>218.00541999999999</v>
      </c>
      <c r="K3564" s="31">
        <f t="shared" si="1834"/>
        <v>0</v>
      </c>
      <c r="L3564" s="31">
        <f t="shared" si="1834"/>
        <v>0</v>
      </c>
      <c r="M3564" s="31">
        <f t="shared" si="1834"/>
        <v>13631.524589999999</v>
      </c>
      <c r="N3564" s="79">
        <f t="shared" si="1822"/>
        <v>99.942992602259622</v>
      </c>
    </row>
    <row r="3565" spans="1:14" ht="47.25" x14ac:dyDescent="0.25">
      <c r="A3565" s="33" t="s">
        <v>184</v>
      </c>
      <c r="B3565" s="33" t="s">
        <v>1408</v>
      </c>
      <c r="C3565" s="33" t="s">
        <v>42</v>
      </c>
      <c r="D3565" s="33"/>
      <c r="E3565" s="34" t="s">
        <v>647</v>
      </c>
      <c r="F3565" s="35">
        <f t="shared" ref="F3565:M3567" si="1835">F3566</f>
        <v>304.10000000000002</v>
      </c>
      <c r="G3565" s="35">
        <f t="shared" si="1835"/>
        <v>321.10000000000002</v>
      </c>
      <c r="H3565" s="35">
        <f t="shared" si="1835"/>
        <v>218.00541999999999</v>
      </c>
      <c r="I3565" s="63">
        <f t="shared" si="1835"/>
        <v>321.10000000000002</v>
      </c>
      <c r="J3565" s="63">
        <f t="shared" si="1835"/>
        <v>218.00541999999999</v>
      </c>
      <c r="K3565" s="35">
        <f t="shared" si="1835"/>
        <v>0</v>
      </c>
      <c r="L3565" s="35">
        <f t="shared" si="1835"/>
        <v>0</v>
      </c>
      <c r="M3565" s="35">
        <f t="shared" si="1835"/>
        <v>316.20063999999996</v>
      </c>
      <c r="N3565" s="78">
        <f t="shared" si="1822"/>
        <v>98.474194954842716</v>
      </c>
    </row>
    <row r="3566" spans="1:14" ht="31.5" x14ac:dyDescent="0.25">
      <c r="A3566" s="33" t="s">
        <v>184</v>
      </c>
      <c r="B3566" s="33" t="s">
        <v>1408</v>
      </c>
      <c r="C3566" s="33" t="s">
        <v>105</v>
      </c>
      <c r="D3566" s="33"/>
      <c r="E3566" s="34" t="s">
        <v>662</v>
      </c>
      <c r="F3566" s="35">
        <f t="shared" si="1835"/>
        <v>304.10000000000002</v>
      </c>
      <c r="G3566" s="35">
        <f t="shared" si="1835"/>
        <v>321.10000000000002</v>
      </c>
      <c r="H3566" s="35">
        <f t="shared" si="1835"/>
        <v>218.00541999999999</v>
      </c>
      <c r="I3566" s="63">
        <f t="shared" si="1835"/>
        <v>321.10000000000002</v>
      </c>
      <c r="J3566" s="63">
        <f t="shared" si="1835"/>
        <v>218.00541999999999</v>
      </c>
      <c r="K3566" s="35">
        <f t="shared" si="1835"/>
        <v>0</v>
      </c>
      <c r="L3566" s="35">
        <f t="shared" si="1835"/>
        <v>0</v>
      </c>
      <c r="M3566" s="35">
        <f t="shared" si="1835"/>
        <v>316.20063999999996</v>
      </c>
      <c r="N3566" s="78">
        <f t="shared" si="1822"/>
        <v>98.474194954842716</v>
      </c>
    </row>
    <row r="3567" spans="1:14" ht="63" x14ac:dyDescent="0.25">
      <c r="A3567" s="33" t="s">
        <v>184</v>
      </c>
      <c r="B3567" s="33" t="s">
        <v>1408</v>
      </c>
      <c r="C3567" s="33" t="s">
        <v>114</v>
      </c>
      <c r="D3567" s="33"/>
      <c r="E3567" s="34" t="s">
        <v>663</v>
      </c>
      <c r="F3567" s="35">
        <f t="shared" si="1835"/>
        <v>304.10000000000002</v>
      </c>
      <c r="G3567" s="35">
        <f t="shared" si="1835"/>
        <v>321.10000000000002</v>
      </c>
      <c r="H3567" s="35">
        <f t="shared" si="1835"/>
        <v>218.00541999999999</v>
      </c>
      <c r="I3567" s="63">
        <f t="shared" si="1835"/>
        <v>321.10000000000002</v>
      </c>
      <c r="J3567" s="63">
        <f t="shared" si="1835"/>
        <v>218.00541999999999</v>
      </c>
      <c r="K3567" s="35">
        <f t="shared" si="1835"/>
        <v>0</v>
      </c>
      <c r="L3567" s="35">
        <f t="shared" si="1835"/>
        <v>0</v>
      </c>
      <c r="M3567" s="35">
        <f t="shared" si="1835"/>
        <v>316.20063999999996</v>
      </c>
      <c r="N3567" s="78">
        <f t="shared" si="1822"/>
        <v>98.474194954842716</v>
      </c>
    </row>
    <row r="3568" spans="1:14" ht="31.5" x14ac:dyDescent="0.25">
      <c r="A3568" s="33" t="s">
        <v>184</v>
      </c>
      <c r="B3568" s="33" t="s">
        <v>1408</v>
      </c>
      <c r="C3568" s="33" t="s">
        <v>111</v>
      </c>
      <c r="D3568" s="33"/>
      <c r="E3568" s="34" t="s">
        <v>664</v>
      </c>
      <c r="F3568" s="35">
        <f>F3569+F3571</f>
        <v>304.10000000000002</v>
      </c>
      <c r="G3568" s="35">
        <f>G3569+G3571</f>
        <v>321.10000000000002</v>
      </c>
      <c r="H3568" s="35">
        <f t="shared" ref="H3568:M3568" si="1836">H3569+H3571</f>
        <v>218.00541999999999</v>
      </c>
      <c r="I3568" s="63">
        <f t="shared" si="1836"/>
        <v>321.10000000000002</v>
      </c>
      <c r="J3568" s="63">
        <f t="shared" si="1836"/>
        <v>218.00541999999999</v>
      </c>
      <c r="K3568" s="35">
        <f t="shared" si="1836"/>
        <v>0</v>
      </c>
      <c r="L3568" s="35">
        <f t="shared" si="1836"/>
        <v>0</v>
      </c>
      <c r="M3568" s="35">
        <f t="shared" si="1836"/>
        <v>316.20063999999996</v>
      </c>
      <c r="N3568" s="78">
        <f t="shared" si="1822"/>
        <v>98.474194954842716</v>
      </c>
    </row>
    <row r="3569" spans="1:14" ht="78.75" x14ac:dyDescent="0.25">
      <c r="A3569" s="33" t="s">
        <v>184</v>
      </c>
      <c r="B3569" s="33" t="s">
        <v>1408</v>
      </c>
      <c r="C3569" s="33" t="s">
        <v>111</v>
      </c>
      <c r="D3569" s="33" t="s">
        <v>1118</v>
      </c>
      <c r="E3569" s="34" t="s">
        <v>539</v>
      </c>
      <c r="F3569" s="35">
        <f t="shared" ref="F3569:M3569" si="1837">F3570</f>
        <v>297.20000000000005</v>
      </c>
      <c r="G3569" s="35">
        <f t="shared" si="1837"/>
        <v>302.66707000000002</v>
      </c>
      <c r="H3569" s="35">
        <f t="shared" si="1837"/>
        <v>204.59541999999999</v>
      </c>
      <c r="I3569" s="63">
        <f t="shared" si="1837"/>
        <v>302.66707000000002</v>
      </c>
      <c r="J3569" s="63">
        <f t="shared" si="1837"/>
        <v>204.59541999999999</v>
      </c>
      <c r="K3569" s="35">
        <f t="shared" si="1837"/>
        <v>0</v>
      </c>
      <c r="L3569" s="35">
        <f t="shared" si="1837"/>
        <v>0</v>
      </c>
      <c r="M3569" s="35">
        <f t="shared" si="1837"/>
        <v>302.47235999999998</v>
      </c>
      <c r="N3569" s="78">
        <f t="shared" si="1822"/>
        <v>99.935668587930621</v>
      </c>
    </row>
    <row r="3570" spans="1:14" ht="31.5" x14ac:dyDescent="0.25">
      <c r="A3570" s="33" t="s">
        <v>184</v>
      </c>
      <c r="B3570" s="33" t="s">
        <v>1408</v>
      </c>
      <c r="C3570" s="33" t="s">
        <v>111</v>
      </c>
      <c r="D3570" s="33" t="s">
        <v>1128</v>
      </c>
      <c r="E3570" s="34" t="s">
        <v>541</v>
      </c>
      <c r="F3570" s="35">
        <v>297.20000000000005</v>
      </c>
      <c r="G3570" s="35">
        <v>302.66707000000002</v>
      </c>
      <c r="H3570" s="35">
        <v>204.59541999999999</v>
      </c>
      <c r="I3570" s="63">
        <f>G3570</f>
        <v>302.66707000000002</v>
      </c>
      <c r="J3570" s="63">
        <f>H3570</f>
        <v>204.59541999999999</v>
      </c>
      <c r="K3570" s="35">
        <v>0</v>
      </c>
      <c r="L3570" s="35">
        <v>0</v>
      </c>
      <c r="M3570" s="35">
        <v>302.47235999999998</v>
      </c>
      <c r="N3570" s="78">
        <f t="shared" si="1822"/>
        <v>99.935668587930621</v>
      </c>
    </row>
    <row r="3571" spans="1:14" ht="31.5" x14ac:dyDescent="0.25">
      <c r="A3571" s="33" t="s">
        <v>184</v>
      </c>
      <c r="B3571" s="33" t="s">
        <v>1408</v>
      </c>
      <c r="C3571" s="33" t="s">
        <v>111</v>
      </c>
      <c r="D3571" s="33" t="s">
        <v>1111</v>
      </c>
      <c r="E3571" s="34" t="s">
        <v>542</v>
      </c>
      <c r="F3571" s="35">
        <f t="shared" ref="F3571:M3571" si="1838">F3572</f>
        <v>6.9</v>
      </c>
      <c r="G3571" s="35">
        <f t="shared" si="1838"/>
        <v>18.432929999999999</v>
      </c>
      <c r="H3571" s="35">
        <f t="shared" si="1838"/>
        <v>13.41</v>
      </c>
      <c r="I3571" s="63">
        <f t="shared" si="1838"/>
        <v>18.432929999999999</v>
      </c>
      <c r="J3571" s="63">
        <f t="shared" si="1838"/>
        <v>13.41</v>
      </c>
      <c r="K3571" s="35">
        <f t="shared" si="1838"/>
        <v>0</v>
      </c>
      <c r="L3571" s="35">
        <f t="shared" si="1838"/>
        <v>0</v>
      </c>
      <c r="M3571" s="35">
        <f t="shared" si="1838"/>
        <v>13.72828</v>
      </c>
      <c r="N3571" s="78">
        <f t="shared" si="1822"/>
        <v>74.476927976181756</v>
      </c>
    </row>
    <row r="3572" spans="1:14" ht="31.5" x14ac:dyDescent="0.25">
      <c r="A3572" s="33" t="s">
        <v>184</v>
      </c>
      <c r="B3572" s="33" t="s">
        <v>1408</v>
      </c>
      <c r="C3572" s="33" t="s">
        <v>111</v>
      </c>
      <c r="D3572" s="33" t="s">
        <v>1112</v>
      </c>
      <c r="E3572" s="34" t="s">
        <v>543</v>
      </c>
      <c r="F3572" s="35">
        <v>6.9</v>
      </c>
      <c r="G3572" s="35">
        <v>18.432929999999999</v>
      </c>
      <c r="H3572" s="35">
        <v>13.41</v>
      </c>
      <c r="I3572" s="63">
        <f>G3572</f>
        <v>18.432929999999999</v>
      </c>
      <c r="J3572" s="63">
        <f>H3572</f>
        <v>13.41</v>
      </c>
      <c r="K3572" s="35">
        <v>0</v>
      </c>
      <c r="L3572" s="35">
        <v>0</v>
      </c>
      <c r="M3572" s="35">
        <v>13.72828</v>
      </c>
      <c r="N3572" s="78">
        <f t="shared" si="1822"/>
        <v>74.476927976181756</v>
      </c>
    </row>
    <row r="3573" spans="1:14" ht="31.5" x14ac:dyDescent="0.25">
      <c r="A3573" s="33" t="s">
        <v>184</v>
      </c>
      <c r="B3573" s="33" t="s">
        <v>1408</v>
      </c>
      <c r="C3573" s="33" t="s">
        <v>1122</v>
      </c>
      <c r="D3573" s="33"/>
      <c r="E3573" s="34" t="s">
        <v>1885</v>
      </c>
      <c r="F3573" s="35">
        <f t="shared" ref="F3573:M3576" si="1839">F3574</f>
        <v>32</v>
      </c>
      <c r="G3573" s="35">
        <f t="shared" si="1839"/>
        <v>32</v>
      </c>
      <c r="H3573" s="35">
        <f t="shared" si="1839"/>
        <v>32</v>
      </c>
      <c r="I3573" s="63">
        <f t="shared" si="1839"/>
        <v>0</v>
      </c>
      <c r="J3573" s="63">
        <f t="shared" si="1839"/>
        <v>0</v>
      </c>
      <c r="K3573" s="35">
        <f t="shared" si="1839"/>
        <v>0</v>
      </c>
      <c r="L3573" s="35">
        <f t="shared" si="1839"/>
        <v>0</v>
      </c>
      <c r="M3573" s="35">
        <f t="shared" si="1839"/>
        <v>32</v>
      </c>
      <c r="N3573" s="78">
        <f t="shared" si="1822"/>
        <v>100</v>
      </c>
    </row>
    <row r="3574" spans="1:14" x14ac:dyDescent="0.25">
      <c r="A3574" s="33" t="s">
        <v>184</v>
      </c>
      <c r="B3574" s="33" t="s">
        <v>1408</v>
      </c>
      <c r="C3574" s="33" t="s">
        <v>1143</v>
      </c>
      <c r="D3574" s="33"/>
      <c r="E3574" s="34" t="s">
        <v>1270</v>
      </c>
      <c r="F3574" s="35">
        <f t="shared" si="1839"/>
        <v>32</v>
      </c>
      <c r="G3574" s="35">
        <f t="shared" si="1839"/>
        <v>32</v>
      </c>
      <c r="H3574" s="35">
        <f t="shared" si="1839"/>
        <v>32</v>
      </c>
      <c r="I3574" s="63">
        <f t="shared" si="1839"/>
        <v>0</v>
      </c>
      <c r="J3574" s="63">
        <f t="shared" si="1839"/>
        <v>0</v>
      </c>
      <c r="K3574" s="35">
        <f t="shared" si="1839"/>
        <v>0</v>
      </c>
      <c r="L3574" s="35">
        <f t="shared" si="1839"/>
        <v>0</v>
      </c>
      <c r="M3574" s="35">
        <f t="shared" si="1839"/>
        <v>32</v>
      </c>
      <c r="N3574" s="78">
        <f t="shared" si="1822"/>
        <v>100</v>
      </c>
    </row>
    <row r="3575" spans="1:14" x14ac:dyDescent="0.25">
      <c r="A3575" s="33" t="s">
        <v>184</v>
      </c>
      <c r="B3575" s="33" t="s">
        <v>1408</v>
      </c>
      <c r="C3575" s="33" t="s">
        <v>1349</v>
      </c>
      <c r="D3575" s="33"/>
      <c r="E3575" s="34" t="s">
        <v>1350</v>
      </c>
      <c r="F3575" s="35">
        <f t="shared" si="1839"/>
        <v>32</v>
      </c>
      <c r="G3575" s="35">
        <f t="shared" si="1839"/>
        <v>32</v>
      </c>
      <c r="H3575" s="35">
        <f t="shared" si="1839"/>
        <v>32</v>
      </c>
      <c r="I3575" s="63">
        <f t="shared" si="1839"/>
        <v>0</v>
      </c>
      <c r="J3575" s="63">
        <f t="shared" si="1839"/>
        <v>0</v>
      </c>
      <c r="K3575" s="35">
        <f t="shared" si="1839"/>
        <v>0</v>
      </c>
      <c r="L3575" s="35">
        <f t="shared" si="1839"/>
        <v>0</v>
      </c>
      <c r="M3575" s="35">
        <f t="shared" si="1839"/>
        <v>32</v>
      </c>
      <c r="N3575" s="78">
        <f t="shared" si="1822"/>
        <v>100</v>
      </c>
    </row>
    <row r="3576" spans="1:14" ht="31.5" x14ac:dyDescent="0.25">
      <c r="A3576" s="33" t="s">
        <v>184</v>
      </c>
      <c r="B3576" s="33" t="s">
        <v>1408</v>
      </c>
      <c r="C3576" s="33" t="s">
        <v>1349</v>
      </c>
      <c r="D3576" s="33" t="s">
        <v>1111</v>
      </c>
      <c r="E3576" s="34" t="s">
        <v>542</v>
      </c>
      <c r="F3576" s="35">
        <f t="shared" si="1839"/>
        <v>32</v>
      </c>
      <c r="G3576" s="35">
        <f t="shared" si="1839"/>
        <v>32</v>
      </c>
      <c r="H3576" s="35">
        <f t="shared" si="1839"/>
        <v>32</v>
      </c>
      <c r="I3576" s="63">
        <f t="shared" si="1839"/>
        <v>0</v>
      </c>
      <c r="J3576" s="63">
        <f t="shared" si="1839"/>
        <v>0</v>
      </c>
      <c r="K3576" s="35">
        <f t="shared" si="1839"/>
        <v>0</v>
      </c>
      <c r="L3576" s="35">
        <f t="shared" si="1839"/>
        <v>0</v>
      </c>
      <c r="M3576" s="35">
        <f t="shared" si="1839"/>
        <v>32</v>
      </c>
      <c r="N3576" s="78">
        <f t="shared" si="1822"/>
        <v>100</v>
      </c>
    </row>
    <row r="3577" spans="1:14" ht="31.5" x14ac:dyDescent="0.25">
      <c r="A3577" s="33" t="s">
        <v>184</v>
      </c>
      <c r="B3577" s="33" t="s">
        <v>1408</v>
      </c>
      <c r="C3577" s="33" t="s">
        <v>1349</v>
      </c>
      <c r="D3577" s="33" t="s">
        <v>1112</v>
      </c>
      <c r="E3577" s="34" t="s">
        <v>543</v>
      </c>
      <c r="F3577" s="35">
        <v>32</v>
      </c>
      <c r="G3577" s="35">
        <v>32</v>
      </c>
      <c r="H3577" s="35">
        <v>32</v>
      </c>
      <c r="I3577" s="63">
        <v>0</v>
      </c>
      <c r="J3577" s="63">
        <v>0</v>
      </c>
      <c r="K3577" s="35">
        <v>0</v>
      </c>
      <c r="L3577" s="35">
        <v>0</v>
      </c>
      <c r="M3577" s="35">
        <v>32</v>
      </c>
      <c r="N3577" s="78">
        <f t="shared" si="1822"/>
        <v>100</v>
      </c>
    </row>
    <row r="3578" spans="1:14" ht="31.5" x14ac:dyDescent="0.25">
      <c r="A3578" s="33" t="s">
        <v>184</v>
      </c>
      <c r="B3578" s="33" t="s">
        <v>1408</v>
      </c>
      <c r="C3578" s="33" t="s">
        <v>1125</v>
      </c>
      <c r="D3578" s="33"/>
      <c r="E3578" s="34" t="s">
        <v>1207</v>
      </c>
      <c r="F3578" s="35">
        <f t="shared" ref="F3578:M3578" si="1840">F3579</f>
        <v>13306.199999999999</v>
      </c>
      <c r="G3578" s="35">
        <f t="shared" si="1840"/>
        <v>13286.2</v>
      </c>
      <c r="H3578" s="35">
        <f t="shared" si="1840"/>
        <v>8914.6003600000004</v>
      </c>
      <c r="I3578" s="63">
        <f t="shared" si="1840"/>
        <v>0</v>
      </c>
      <c r="J3578" s="63">
        <f t="shared" si="1840"/>
        <v>0</v>
      </c>
      <c r="K3578" s="35">
        <f t="shared" si="1840"/>
        <v>0</v>
      </c>
      <c r="L3578" s="35">
        <f t="shared" si="1840"/>
        <v>0</v>
      </c>
      <c r="M3578" s="35">
        <f t="shared" si="1840"/>
        <v>13283.32395</v>
      </c>
      <c r="N3578" s="78">
        <f t="shared" si="1822"/>
        <v>99.978353103219874</v>
      </c>
    </row>
    <row r="3579" spans="1:14" ht="31.5" x14ac:dyDescent="0.25">
      <c r="A3579" s="33" t="s">
        <v>184</v>
      </c>
      <c r="B3579" s="33" t="s">
        <v>1408</v>
      </c>
      <c r="C3579" s="33" t="s">
        <v>115</v>
      </c>
      <c r="D3579" s="33"/>
      <c r="E3579" s="34" t="s">
        <v>1209</v>
      </c>
      <c r="F3579" s="35">
        <f>F3580+F3583</f>
        <v>13306.199999999999</v>
      </c>
      <c r="G3579" s="35">
        <f>G3580+G3583</f>
        <v>13286.2</v>
      </c>
      <c r="H3579" s="35">
        <f t="shared" ref="H3579:M3579" si="1841">H3580+H3583</f>
        <v>8914.6003600000004</v>
      </c>
      <c r="I3579" s="63">
        <f t="shared" si="1841"/>
        <v>0</v>
      </c>
      <c r="J3579" s="63">
        <f t="shared" si="1841"/>
        <v>0</v>
      </c>
      <c r="K3579" s="35">
        <f t="shared" si="1841"/>
        <v>0</v>
      </c>
      <c r="L3579" s="35">
        <f t="shared" si="1841"/>
        <v>0</v>
      </c>
      <c r="M3579" s="35">
        <f t="shared" si="1841"/>
        <v>13283.32395</v>
      </c>
      <c r="N3579" s="78">
        <f t="shared" si="1822"/>
        <v>99.978353103219874</v>
      </c>
    </row>
    <row r="3580" spans="1:14" ht="31.5" x14ac:dyDescent="0.25">
      <c r="A3580" s="33" t="s">
        <v>184</v>
      </c>
      <c r="B3580" s="33" t="s">
        <v>1408</v>
      </c>
      <c r="C3580" s="33" t="s">
        <v>112</v>
      </c>
      <c r="D3580" s="33"/>
      <c r="E3580" s="34" t="s">
        <v>1200</v>
      </c>
      <c r="F3580" s="35">
        <f t="shared" ref="F3580:M3581" si="1842">F3581</f>
        <v>11440.599999999999</v>
      </c>
      <c r="G3580" s="35">
        <f t="shared" si="1842"/>
        <v>11616.72078</v>
      </c>
      <c r="H3580" s="35">
        <f t="shared" si="1842"/>
        <v>7633.2024700000002</v>
      </c>
      <c r="I3580" s="63">
        <f t="shared" si="1842"/>
        <v>0</v>
      </c>
      <c r="J3580" s="63">
        <f t="shared" si="1842"/>
        <v>0</v>
      </c>
      <c r="K3580" s="35">
        <f t="shared" si="1842"/>
        <v>0</v>
      </c>
      <c r="L3580" s="35">
        <f t="shared" si="1842"/>
        <v>0</v>
      </c>
      <c r="M3580" s="35">
        <f t="shared" si="1842"/>
        <v>11614.321480000001</v>
      </c>
      <c r="N3580" s="78">
        <f t="shared" si="1822"/>
        <v>99.979346150730166</v>
      </c>
    </row>
    <row r="3581" spans="1:14" ht="78.75" x14ac:dyDescent="0.25">
      <c r="A3581" s="33" t="s">
        <v>184</v>
      </c>
      <c r="B3581" s="33" t="s">
        <v>1408</v>
      </c>
      <c r="C3581" s="33" t="s">
        <v>112</v>
      </c>
      <c r="D3581" s="33" t="s">
        <v>1118</v>
      </c>
      <c r="E3581" s="34" t="s">
        <v>539</v>
      </c>
      <c r="F3581" s="35">
        <f t="shared" si="1842"/>
        <v>11440.599999999999</v>
      </c>
      <c r="G3581" s="35">
        <f t="shared" si="1842"/>
        <v>11616.72078</v>
      </c>
      <c r="H3581" s="35">
        <f t="shared" si="1842"/>
        <v>7633.2024700000002</v>
      </c>
      <c r="I3581" s="63">
        <f t="shared" si="1842"/>
        <v>0</v>
      </c>
      <c r="J3581" s="63">
        <f t="shared" si="1842"/>
        <v>0</v>
      </c>
      <c r="K3581" s="35">
        <f t="shared" si="1842"/>
        <v>0</v>
      </c>
      <c r="L3581" s="35">
        <f t="shared" si="1842"/>
        <v>0</v>
      </c>
      <c r="M3581" s="35">
        <f t="shared" si="1842"/>
        <v>11614.321480000001</v>
      </c>
      <c r="N3581" s="78">
        <f t="shared" si="1822"/>
        <v>99.979346150730166</v>
      </c>
    </row>
    <row r="3582" spans="1:14" ht="31.5" x14ac:dyDescent="0.25">
      <c r="A3582" s="33" t="s">
        <v>184</v>
      </c>
      <c r="B3582" s="33" t="s">
        <v>1408</v>
      </c>
      <c r="C3582" s="33" t="s">
        <v>112</v>
      </c>
      <c r="D3582" s="33" t="s">
        <v>1128</v>
      </c>
      <c r="E3582" s="34" t="s">
        <v>541</v>
      </c>
      <c r="F3582" s="35">
        <f>10851.8+588.8</f>
        <v>11440.599999999999</v>
      </c>
      <c r="G3582" s="35">
        <v>11616.72078</v>
      </c>
      <c r="H3582" s="35">
        <v>7633.2024700000002</v>
      </c>
      <c r="I3582" s="63">
        <v>0</v>
      </c>
      <c r="J3582" s="63">
        <v>0</v>
      </c>
      <c r="K3582" s="35">
        <v>0</v>
      </c>
      <c r="L3582" s="35">
        <v>0</v>
      </c>
      <c r="M3582" s="35">
        <v>11614.321480000001</v>
      </c>
      <c r="N3582" s="78">
        <f t="shared" si="1822"/>
        <v>99.979346150730166</v>
      </c>
    </row>
    <row r="3583" spans="1:14" ht="31.5" x14ac:dyDescent="0.25">
      <c r="A3583" s="33" t="s">
        <v>184</v>
      </c>
      <c r="B3583" s="33" t="s">
        <v>1408</v>
      </c>
      <c r="C3583" s="33" t="s">
        <v>113</v>
      </c>
      <c r="D3583" s="33"/>
      <c r="E3583" s="34" t="s">
        <v>1201</v>
      </c>
      <c r="F3583" s="35">
        <f>F3584+F3586+F3588</f>
        <v>1865.6000000000001</v>
      </c>
      <c r="G3583" s="35">
        <f>G3584+G3586+G3588</f>
        <v>1669.4792200000002</v>
      </c>
      <c r="H3583" s="35">
        <f t="shared" ref="H3583:M3583" si="1843">H3584+H3586+H3588</f>
        <v>1281.39789</v>
      </c>
      <c r="I3583" s="63">
        <f t="shared" si="1843"/>
        <v>0</v>
      </c>
      <c r="J3583" s="63">
        <f t="shared" si="1843"/>
        <v>0</v>
      </c>
      <c r="K3583" s="35">
        <f t="shared" si="1843"/>
        <v>0</v>
      </c>
      <c r="L3583" s="35">
        <f t="shared" si="1843"/>
        <v>0</v>
      </c>
      <c r="M3583" s="35">
        <f t="shared" si="1843"/>
        <v>1669.0024700000001</v>
      </c>
      <c r="N3583" s="78">
        <f t="shared" si="1822"/>
        <v>99.971443190529797</v>
      </c>
    </row>
    <row r="3584" spans="1:14" ht="78.75" x14ac:dyDescent="0.25">
      <c r="A3584" s="33" t="s">
        <v>184</v>
      </c>
      <c r="B3584" s="33" t="s">
        <v>1408</v>
      </c>
      <c r="C3584" s="33" t="s">
        <v>113</v>
      </c>
      <c r="D3584" s="33" t="s">
        <v>1118</v>
      </c>
      <c r="E3584" s="34" t="s">
        <v>539</v>
      </c>
      <c r="F3584" s="35">
        <f t="shared" ref="F3584:M3584" si="1844">F3585</f>
        <v>1.4</v>
      </c>
      <c r="G3584" s="35">
        <f t="shared" si="1844"/>
        <v>1.38</v>
      </c>
      <c r="H3584" s="35">
        <f t="shared" si="1844"/>
        <v>0.92</v>
      </c>
      <c r="I3584" s="63">
        <f t="shared" si="1844"/>
        <v>0</v>
      </c>
      <c r="J3584" s="63">
        <f t="shared" si="1844"/>
        <v>0</v>
      </c>
      <c r="K3584" s="35">
        <f t="shared" si="1844"/>
        <v>0</v>
      </c>
      <c r="L3584" s="35">
        <f t="shared" si="1844"/>
        <v>0</v>
      </c>
      <c r="M3584" s="35">
        <f t="shared" si="1844"/>
        <v>1.38</v>
      </c>
      <c r="N3584" s="78">
        <f t="shared" si="1822"/>
        <v>100</v>
      </c>
    </row>
    <row r="3585" spans="1:15" ht="31.5" x14ac:dyDescent="0.25">
      <c r="A3585" s="33" t="s">
        <v>184</v>
      </c>
      <c r="B3585" s="33" t="s">
        <v>1408</v>
      </c>
      <c r="C3585" s="33" t="s">
        <v>113</v>
      </c>
      <c r="D3585" s="33" t="s">
        <v>1128</v>
      </c>
      <c r="E3585" s="34" t="s">
        <v>541</v>
      </c>
      <c r="F3585" s="35">
        <v>1.4</v>
      </c>
      <c r="G3585" s="35">
        <v>1.38</v>
      </c>
      <c r="H3585" s="35">
        <v>0.92</v>
      </c>
      <c r="I3585" s="63">
        <v>0</v>
      </c>
      <c r="J3585" s="63">
        <v>0</v>
      </c>
      <c r="K3585" s="35">
        <v>0</v>
      </c>
      <c r="L3585" s="35">
        <v>0</v>
      </c>
      <c r="M3585" s="35">
        <v>1.38</v>
      </c>
      <c r="N3585" s="78">
        <f t="shared" si="1822"/>
        <v>100</v>
      </c>
    </row>
    <row r="3586" spans="1:15" ht="31.5" x14ac:dyDescent="0.25">
      <c r="A3586" s="33" t="s">
        <v>184</v>
      </c>
      <c r="B3586" s="33" t="s">
        <v>1408</v>
      </c>
      <c r="C3586" s="33" t="s">
        <v>113</v>
      </c>
      <c r="D3586" s="33" t="s">
        <v>1111</v>
      </c>
      <c r="E3586" s="34" t="s">
        <v>542</v>
      </c>
      <c r="F3586" s="35">
        <f t="shared" ref="F3586:M3586" si="1845">F3587</f>
        <v>1863.9</v>
      </c>
      <c r="G3586" s="35">
        <f t="shared" si="1845"/>
        <v>1665.17822</v>
      </c>
      <c r="H3586" s="35">
        <f t="shared" si="1845"/>
        <v>1278.52189</v>
      </c>
      <c r="I3586" s="63">
        <f t="shared" si="1845"/>
        <v>0</v>
      </c>
      <c r="J3586" s="63">
        <f t="shared" si="1845"/>
        <v>0</v>
      </c>
      <c r="K3586" s="35">
        <f t="shared" si="1845"/>
        <v>0</v>
      </c>
      <c r="L3586" s="35">
        <f t="shared" si="1845"/>
        <v>0</v>
      </c>
      <c r="M3586" s="35">
        <f t="shared" si="1845"/>
        <v>1664.70147</v>
      </c>
      <c r="N3586" s="78">
        <f t="shared" si="1822"/>
        <v>99.971369430954965</v>
      </c>
    </row>
    <row r="3587" spans="1:15" ht="31.5" x14ac:dyDescent="0.25">
      <c r="A3587" s="33" t="s">
        <v>184</v>
      </c>
      <c r="B3587" s="33" t="s">
        <v>1408</v>
      </c>
      <c r="C3587" s="33" t="s">
        <v>113</v>
      </c>
      <c r="D3587" s="33" t="s">
        <v>1112</v>
      </c>
      <c r="E3587" s="34" t="s">
        <v>543</v>
      </c>
      <c r="F3587" s="35">
        <v>1863.9</v>
      </c>
      <c r="G3587" s="35">
        <v>1665.17822</v>
      </c>
      <c r="H3587" s="35">
        <v>1278.52189</v>
      </c>
      <c r="I3587" s="63">
        <v>0</v>
      </c>
      <c r="J3587" s="63">
        <v>0</v>
      </c>
      <c r="K3587" s="35">
        <v>0</v>
      </c>
      <c r="L3587" s="35">
        <v>0</v>
      </c>
      <c r="M3587" s="35">
        <v>1664.70147</v>
      </c>
      <c r="N3587" s="78">
        <f t="shared" si="1822"/>
        <v>99.971369430954965</v>
      </c>
    </row>
    <row r="3588" spans="1:15" x14ac:dyDescent="0.25">
      <c r="A3588" s="33" t="s">
        <v>184</v>
      </c>
      <c r="B3588" s="33" t="s">
        <v>1408</v>
      </c>
      <c r="C3588" s="33" t="s">
        <v>113</v>
      </c>
      <c r="D3588" s="33" t="s">
        <v>1113</v>
      </c>
      <c r="E3588" s="34" t="s">
        <v>558</v>
      </c>
      <c r="F3588" s="35">
        <f t="shared" ref="F3588:M3588" si="1846">F3589</f>
        <v>0.3</v>
      </c>
      <c r="G3588" s="35">
        <f t="shared" si="1846"/>
        <v>2.9209999999999998</v>
      </c>
      <c r="H3588" s="35">
        <f t="shared" si="1846"/>
        <v>1.956</v>
      </c>
      <c r="I3588" s="63">
        <f t="shared" si="1846"/>
        <v>0</v>
      </c>
      <c r="J3588" s="63">
        <f t="shared" si="1846"/>
        <v>0</v>
      </c>
      <c r="K3588" s="35">
        <f t="shared" si="1846"/>
        <v>0</v>
      </c>
      <c r="L3588" s="35">
        <f t="shared" si="1846"/>
        <v>0</v>
      </c>
      <c r="M3588" s="35">
        <f t="shared" si="1846"/>
        <v>2.9209999999999998</v>
      </c>
      <c r="N3588" s="78">
        <f t="shared" si="1822"/>
        <v>100</v>
      </c>
    </row>
    <row r="3589" spans="1:15" x14ac:dyDescent="0.25">
      <c r="A3589" s="33" t="s">
        <v>184</v>
      </c>
      <c r="B3589" s="33" t="s">
        <v>1408</v>
      </c>
      <c r="C3589" s="33" t="s">
        <v>113</v>
      </c>
      <c r="D3589" s="33" t="s">
        <v>1120</v>
      </c>
      <c r="E3589" s="34" t="s">
        <v>561</v>
      </c>
      <c r="F3589" s="35">
        <v>0.3</v>
      </c>
      <c r="G3589" s="35">
        <v>2.9209999999999998</v>
      </c>
      <c r="H3589" s="35">
        <v>1.956</v>
      </c>
      <c r="I3589" s="63">
        <v>0</v>
      </c>
      <c r="J3589" s="63">
        <v>0</v>
      </c>
      <c r="K3589" s="35">
        <v>0</v>
      </c>
      <c r="L3589" s="35">
        <v>0</v>
      </c>
      <c r="M3589" s="35">
        <v>2.9209999999999998</v>
      </c>
      <c r="N3589" s="78">
        <f t="shared" si="1822"/>
        <v>100</v>
      </c>
    </row>
    <row r="3590" spans="1:15" s="32" customFormat="1" x14ac:dyDescent="0.25">
      <c r="A3590" s="29" t="s">
        <v>184</v>
      </c>
      <c r="B3590" s="29" t="s">
        <v>1384</v>
      </c>
      <c r="C3590" s="29"/>
      <c r="D3590" s="29"/>
      <c r="E3590" s="30" t="s">
        <v>514</v>
      </c>
      <c r="F3590" s="31">
        <f t="shared" ref="F3590" si="1847">F3591</f>
        <v>1850.1999999999998</v>
      </c>
      <c r="G3590" s="31">
        <f>G3591+G3624</f>
        <v>1983.2</v>
      </c>
      <c r="H3590" s="31">
        <f t="shared" ref="H3590:M3590" si="1848">H3591+H3624</f>
        <v>1317.91344</v>
      </c>
      <c r="I3590" s="62">
        <f t="shared" si="1848"/>
        <v>133</v>
      </c>
      <c r="J3590" s="62">
        <f t="shared" si="1848"/>
        <v>0</v>
      </c>
      <c r="K3590" s="31">
        <f t="shared" si="1848"/>
        <v>0</v>
      </c>
      <c r="L3590" s="31">
        <f t="shared" si="1848"/>
        <v>0</v>
      </c>
      <c r="M3590" s="31">
        <f t="shared" si="1848"/>
        <v>1954.38176</v>
      </c>
      <c r="N3590" s="79">
        <f t="shared" si="1822"/>
        <v>98.546881807180313</v>
      </c>
    </row>
    <row r="3591" spans="1:15" x14ac:dyDescent="0.25">
      <c r="A3591" s="33" t="s">
        <v>184</v>
      </c>
      <c r="B3591" s="33" t="s">
        <v>1384</v>
      </c>
      <c r="C3591" s="33" t="s">
        <v>56</v>
      </c>
      <c r="D3591" s="33"/>
      <c r="E3591" s="34" t="s">
        <v>564</v>
      </c>
      <c r="F3591" s="35">
        <f>F3592+F3616</f>
        <v>1850.1999999999998</v>
      </c>
      <c r="G3591" s="35">
        <f>G3592+G3616</f>
        <v>1850.2</v>
      </c>
      <c r="H3591" s="35">
        <f t="shared" ref="H3591:M3591" si="1849">H3592+H3616</f>
        <v>1317.91344</v>
      </c>
      <c r="I3591" s="63">
        <f t="shared" si="1849"/>
        <v>0</v>
      </c>
      <c r="J3591" s="63">
        <f t="shared" si="1849"/>
        <v>0</v>
      </c>
      <c r="K3591" s="35">
        <f t="shared" si="1849"/>
        <v>0</v>
      </c>
      <c r="L3591" s="35">
        <f t="shared" si="1849"/>
        <v>0</v>
      </c>
      <c r="M3591" s="35">
        <f t="shared" si="1849"/>
        <v>1821.38176</v>
      </c>
      <c r="N3591" s="78">
        <f t="shared" si="1822"/>
        <v>98.442425683709871</v>
      </c>
    </row>
    <row r="3592" spans="1:15" ht="31.5" x14ac:dyDescent="0.25">
      <c r="A3592" s="33" t="s">
        <v>184</v>
      </c>
      <c r="B3592" s="33" t="s">
        <v>1384</v>
      </c>
      <c r="C3592" s="33" t="s">
        <v>122</v>
      </c>
      <c r="D3592" s="33"/>
      <c r="E3592" s="34" t="s">
        <v>565</v>
      </c>
      <c r="F3592" s="35">
        <f>F3593+F3603+F3610</f>
        <v>1730.1999999999998</v>
      </c>
      <c r="G3592" s="35">
        <f>G3593+G3603+G3610</f>
        <v>1730.2</v>
      </c>
      <c r="H3592" s="35">
        <f t="shared" ref="H3592:M3592" si="1850">H3593+H3603+H3610</f>
        <v>1233.91344</v>
      </c>
      <c r="I3592" s="63">
        <f t="shared" si="1850"/>
        <v>0</v>
      </c>
      <c r="J3592" s="63">
        <f t="shared" si="1850"/>
        <v>0</v>
      </c>
      <c r="K3592" s="35">
        <f t="shared" si="1850"/>
        <v>0</v>
      </c>
      <c r="L3592" s="35">
        <f t="shared" si="1850"/>
        <v>0</v>
      </c>
      <c r="M3592" s="35">
        <f t="shared" si="1850"/>
        <v>1701.38176</v>
      </c>
      <c r="N3592" s="78">
        <f t="shared" si="1822"/>
        <v>98.334398335452548</v>
      </c>
    </row>
    <row r="3593" spans="1:15" ht="63" x14ac:dyDescent="0.25">
      <c r="A3593" s="33" t="s">
        <v>184</v>
      </c>
      <c r="B3593" s="33" t="s">
        <v>1384</v>
      </c>
      <c r="C3593" s="33" t="s">
        <v>123</v>
      </c>
      <c r="D3593" s="33"/>
      <c r="E3593" s="34" t="s">
        <v>1249</v>
      </c>
      <c r="F3593" s="35">
        <f>F3594+F3597+F3600</f>
        <v>161.19999999999999</v>
      </c>
      <c r="G3593" s="35">
        <f>G3594+G3597+G3600</f>
        <v>161.19999999999999</v>
      </c>
      <c r="H3593" s="35">
        <f t="shared" ref="H3593:M3593" si="1851">H3594+H3597+H3600</f>
        <v>128.9</v>
      </c>
      <c r="I3593" s="63">
        <f t="shared" si="1851"/>
        <v>0</v>
      </c>
      <c r="J3593" s="63">
        <f t="shared" si="1851"/>
        <v>0</v>
      </c>
      <c r="K3593" s="35">
        <f t="shared" si="1851"/>
        <v>0</v>
      </c>
      <c r="L3593" s="35">
        <f t="shared" si="1851"/>
        <v>0</v>
      </c>
      <c r="M3593" s="35">
        <f t="shared" si="1851"/>
        <v>161.19999999999999</v>
      </c>
      <c r="N3593" s="78">
        <f t="shared" si="1822"/>
        <v>100</v>
      </c>
    </row>
    <row r="3594" spans="1:15" ht="47.25" x14ac:dyDescent="0.25">
      <c r="A3594" s="33" t="s">
        <v>184</v>
      </c>
      <c r="B3594" s="33" t="s">
        <v>1384</v>
      </c>
      <c r="C3594" s="33" t="s">
        <v>117</v>
      </c>
      <c r="D3594" s="33"/>
      <c r="E3594" s="34" t="s">
        <v>567</v>
      </c>
      <c r="F3594" s="35">
        <f t="shared" ref="F3594:M3595" si="1852">F3595</f>
        <v>129.19999999999999</v>
      </c>
      <c r="G3594" s="35">
        <f t="shared" si="1852"/>
        <v>129.19999999999999</v>
      </c>
      <c r="H3594" s="35">
        <f t="shared" si="1852"/>
        <v>96.9</v>
      </c>
      <c r="I3594" s="63">
        <f t="shared" si="1852"/>
        <v>0</v>
      </c>
      <c r="J3594" s="63">
        <f t="shared" si="1852"/>
        <v>0</v>
      </c>
      <c r="K3594" s="35">
        <f t="shared" si="1852"/>
        <v>0</v>
      </c>
      <c r="L3594" s="35">
        <f t="shared" si="1852"/>
        <v>0</v>
      </c>
      <c r="M3594" s="35">
        <f t="shared" si="1852"/>
        <v>129.19999999999999</v>
      </c>
      <c r="N3594" s="78">
        <f t="shared" ref="N3594:N3657" si="1853">M3594/G3594*100</f>
        <v>100</v>
      </c>
    </row>
    <row r="3595" spans="1:15" ht="31.5" x14ac:dyDescent="0.25">
      <c r="A3595" s="33" t="s">
        <v>184</v>
      </c>
      <c r="B3595" s="33" t="s">
        <v>1384</v>
      </c>
      <c r="C3595" s="33" t="s">
        <v>117</v>
      </c>
      <c r="D3595" s="33" t="s">
        <v>18</v>
      </c>
      <c r="E3595" s="34" t="s">
        <v>552</v>
      </c>
      <c r="F3595" s="35">
        <f t="shared" si="1852"/>
        <v>129.19999999999999</v>
      </c>
      <c r="G3595" s="35">
        <f t="shared" si="1852"/>
        <v>129.19999999999999</v>
      </c>
      <c r="H3595" s="35">
        <f t="shared" si="1852"/>
        <v>96.9</v>
      </c>
      <c r="I3595" s="63">
        <f t="shared" si="1852"/>
        <v>0</v>
      </c>
      <c r="J3595" s="63">
        <f t="shared" si="1852"/>
        <v>0</v>
      </c>
      <c r="K3595" s="35">
        <f t="shared" si="1852"/>
        <v>0</v>
      </c>
      <c r="L3595" s="35">
        <f t="shared" si="1852"/>
        <v>0</v>
      </c>
      <c r="M3595" s="35">
        <f t="shared" si="1852"/>
        <v>129.19999999999999</v>
      </c>
      <c r="N3595" s="78">
        <f t="shared" si="1853"/>
        <v>100</v>
      </c>
    </row>
    <row r="3596" spans="1:15" ht="47.25" x14ac:dyDescent="0.25">
      <c r="A3596" s="33" t="s">
        <v>184</v>
      </c>
      <c r="B3596" s="33" t="s">
        <v>1384</v>
      </c>
      <c r="C3596" s="33" t="s">
        <v>117</v>
      </c>
      <c r="D3596" s="33" t="s">
        <v>14</v>
      </c>
      <c r="E3596" s="34" t="s">
        <v>555</v>
      </c>
      <c r="F3596" s="35">
        <v>129.19999999999999</v>
      </c>
      <c r="G3596" s="35">
        <v>129.19999999999999</v>
      </c>
      <c r="H3596" s="35">
        <v>96.9</v>
      </c>
      <c r="I3596" s="63">
        <v>0</v>
      </c>
      <c r="J3596" s="63">
        <v>0</v>
      </c>
      <c r="K3596" s="35">
        <v>0</v>
      </c>
      <c r="L3596" s="35">
        <v>0</v>
      </c>
      <c r="M3596" s="35">
        <v>129.19999999999999</v>
      </c>
      <c r="N3596" s="78">
        <f t="shared" si="1853"/>
        <v>100</v>
      </c>
    </row>
    <row r="3597" spans="1:15" ht="63" x14ac:dyDescent="0.25">
      <c r="A3597" s="33" t="s">
        <v>184</v>
      </c>
      <c r="B3597" s="33" t="s">
        <v>1384</v>
      </c>
      <c r="C3597" s="33" t="s">
        <v>118</v>
      </c>
      <c r="D3597" s="33"/>
      <c r="E3597" s="34" t="s">
        <v>568</v>
      </c>
      <c r="F3597" s="35">
        <f t="shared" ref="F3597:M3598" si="1854">F3598</f>
        <v>32</v>
      </c>
      <c r="G3597" s="35">
        <f t="shared" si="1854"/>
        <v>32</v>
      </c>
      <c r="H3597" s="35">
        <f t="shared" si="1854"/>
        <v>32</v>
      </c>
      <c r="I3597" s="63">
        <f t="shared" si="1854"/>
        <v>0</v>
      </c>
      <c r="J3597" s="63">
        <f t="shared" si="1854"/>
        <v>0</v>
      </c>
      <c r="K3597" s="35">
        <f t="shared" si="1854"/>
        <v>0</v>
      </c>
      <c r="L3597" s="35">
        <f t="shared" si="1854"/>
        <v>0</v>
      </c>
      <c r="M3597" s="35">
        <f t="shared" si="1854"/>
        <v>32</v>
      </c>
      <c r="N3597" s="78">
        <f t="shared" si="1853"/>
        <v>100</v>
      </c>
    </row>
    <row r="3598" spans="1:15" ht="31.5" x14ac:dyDescent="0.25">
      <c r="A3598" s="33" t="s">
        <v>184</v>
      </c>
      <c r="B3598" s="33" t="s">
        <v>1384</v>
      </c>
      <c r="C3598" s="33" t="s">
        <v>118</v>
      </c>
      <c r="D3598" s="33" t="s">
        <v>18</v>
      </c>
      <c r="E3598" s="34" t="s">
        <v>552</v>
      </c>
      <c r="F3598" s="35">
        <f t="shared" si="1854"/>
        <v>32</v>
      </c>
      <c r="G3598" s="35">
        <f t="shared" si="1854"/>
        <v>32</v>
      </c>
      <c r="H3598" s="35">
        <f t="shared" si="1854"/>
        <v>32</v>
      </c>
      <c r="I3598" s="63">
        <f t="shared" si="1854"/>
        <v>0</v>
      </c>
      <c r="J3598" s="63">
        <f t="shared" si="1854"/>
        <v>0</v>
      </c>
      <c r="K3598" s="35">
        <f t="shared" si="1854"/>
        <v>0</v>
      </c>
      <c r="L3598" s="35">
        <f t="shared" si="1854"/>
        <v>0</v>
      </c>
      <c r="M3598" s="35">
        <f t="shared" si="1854"/>
        <v>32</v>
      </c>
      <c r="N3598" s="78">
        <f t="shared" si="1853"/>
        <v>100</v>
      </c>
    </row>
    <row r="3599" spans="1:15" ht="47.25" x14ac:dyDescent="0.25">
      <c r="A3599" s="33" t="s">
        <v>184</v>
      </c>
      <c r="B3599" s="33" t="s">
        <v>1384</v>
      </c>
      <c r="C3599" s="33" t="s">
        <v>118</v>
      </c>
      <c r="D3599" s="33" t="s">
        <v>14</v>
      </c>
      <c r="E3599" s="34" t="s">
        <v>555</v>
      </c>
      <c r="F3599" s="35">
        <v>32</v>
      </c>
      <c r="G3599" s="35">
        <v>32</v>
      </c>
      <c r="H3599" s="35">
        <v>32</v>
      </c>
      <c r="I3599" s="63">
        <v>0</v>
      </c>
      <c r="J3599" s="63">
        <v>0</v>
      </c>
      <c r="K3599" s="35">
        <v>0</v>
      </c>
      <c r="L3599" s="35">
        <v>0</v>
      </c>
      <c r="M3599" s="35">
        <v>32</v>
      </c>
      <c r="N3599" s="78">
        <f t="shared" si="1853"/>
        <v>100</v>
      </c>
    </row>
    <row r="3600" spans="1:15" ht="47.25" hidden="1" x14ac:dyDescent="0.25">
      <c r="A3600" s="33" t="s">
        <v>184</v>
      </c>
      <c r="B3600" s="33" t="s">
        <v>1384</v>
      </c>
      <c r="C3600" s="33" t="s">
        <v>1338</v>
      </c>
      <c r="D3600" s="33"/>
      <c r="E3600" s="34" t="s">
        <v>1340</v>
      </c>
      <c r="F3600" s="35">
        <f t="shared" ref="F3600:M3601" si="1855">F3601</f>
        <v>0</v>
      </c>
      <c r="G3600" s="35">
        <f t="shared" si="1855"/>
        <v>0</v>
      </c>
      <c r="H3600" s="35">
        <f t="shared" si="1855"/>
        <v>0</v>
      </c>
      <c r="I3600" s="63">
        <f t="shared" si="1855"/>
        <v>0</v>
      </c>
      <c r="J3600" s="63">
        <f t="shared" si="1855"/>
        <v>0</v>
      </c>
      <c r="K3600" s="35">
        <f t="shared" si="1855"/>
        <v>0</v>
      </c>
      <c r="L3600" s="35">
        <f t="shared" si="1855"/>
        <v>0</v>
      </c>
      <c r="M3600" s="35">
        <f t="shared" si="1855"/>
        <v>0</v>
      </c>
      <c r="N3600" s="78">
        <v>0</v>
      </c>
      <c r="O3600" s="22">
        <v>1</v>
      </c>
    </row>
    <row r="3601" spans="1:15" ht="31.5" hidden="1" x14ac:dyDescent="0.25">
      <c r="A3601" s="33" t="s">
        <v>184</v>
      </c>
      <c r="B3601" s="33" t="s">
        <v>1384</v>
      </c>
      <c r="C3601" s="33" t="s">
        <v>1338</v>
      </c>
      <c r="D3601" s="33" t="s">
        <v>18</v>
      </c>
      <c r="E3601" s="34" t="s">
        <v>552</v>
      </c>
      <c r="F3601" s="35">
        <f t="shared" si="1855"/>
        <v>0</v>
      </c>
      <c r="G3601" s="35">
        <f t="shared" si="1855"/>
        <v>0</v>
      </c>
      <c r="H3601" s="35">
        <f t="shared" si="1855"/>
        <v>0</v>
      </c>
      <c r="I3601" s="63">
        <f t="shared" si="1855"/>
        <v>0</v>
      </c>
      <c r="J3601" s="63">
        <f t="shared" si="1855"/>
        <v>0</v>
      </c>
      <c r="K3601" s="35">
        <f t="shared" si="1855"/>
        <v>0</v>
      </c>
      <c r="L3601" s="35">
        <f t="shared" si="1855"/>
        <v>0</v>
      </c>
      <c r="M3601" s="35">
        <f t="shared" si="1855"/>
        <v>0</v>
      </c>
      <c r="N3601" s="78">
        <v>0</v>
      </c>
      <c r="O3601" s="22">
        <v>1</v>
      </c>
    </row>
    <row r="3602" spans="1:15" ht="47.25" hidden="1" x14ac:dyDescent="0.25">
      <c r="A3602" s="33" t="s">
        <v>184</v>
      </c>
      <c r="B3602" s="33" t="s">
        <v>1384</v>
      </c>
      <c r="C3602" s="33" t="s">
        <v>1338</v>
      </c>
      <c r="D3602" s="33" t="s">
        <v>14</v>
      </c>
      <c r="E3602" s="34" t="s">
        <v>555</v>
      </c>
      <c r="F3602" s="35">
        <v>0</v>
      </c>
      <c r="G3602" s="35">
        <v>0</v>
      </c>
      <c r="H3602" s="35">
        <v>0</v>
      </c>
      <c r="I3602" s="63">
        <v>0</v>
      </c>
      <c r="J3602" s="63">
        <v>0</v>
      </c>
      <c r="K3602" s="35">
        <v>0</v>
      </c>
      <c r="L3602" s="35">
        <v>0</v>
      </c>
      <c r="M3602" s="35">
        <v>0</v>
      </c>
      <c r="N3602" s="78">
        <v>0</v>
      </c>
      <c r="O3602" s="22">
        <v>1</v>
      </c>
    </row>
    <row r="3603" spans="1:15" ht="63" x14ac:dyDescent="0.25">
      <c r="A3603" s="33" t="s">
        <v>184</v>
      </c>
      <c r="B3603" s="33" t="s">
        <v>1384</v>
      </c>
      <c r="C3603" s="33" t="s">
        <v>124</v>
      </c>
      <c r="D3603" s="33"/>
      <c r="E3603" s="34" t="s">
        <v>569</v>
      </c>
      <c r="F3603" s="35">
        <f>F3604+F3607</f>
        <v>540.1</v>
      </c>
      <c r="G3603" s="35">
        <f>G3604+G3607</f>
        <v>540.1</v>
      </c>
      <c r="H3603" s="35">
        <f t="shared" ref="H3603:M3603" si="1856">H3604+H3607</f>
        <v>412.57499999999999</v>
      </c>
      <c r="I3603" s="63">
        <f t="shared" si="1856"/>
        <v>0</v>
      </c>
      <c r="J3603" s="63">
        <f t="shared" si="1856"/>
        <v>0</v>
      </c>
      <c r="K3603" s="35">
        <f t="shared" si="1856"/>
        <v>0</v>
      </c>
      <c r="L3603" s="35">
        <f t="shared" si="1856"/>
        <v>0</v>
      </c>
      <c r="M3603" s="35">
        <f t="shared" si="1856"/>
        <v>540.1</v>
      </c>
      <c r="N3603" s="78">
        <f t="shared" si="1853"/>
        <v>100</v>
      </c>
    </row>
    <row r="3604" spans="1:15" ht="31.5" x14ac:dyDescent="0.25">
      <c r="A3604" s="33" t="s">
        <v>184</v>
      </c>
      <c r="B3604" s="33" t="s">
        <v>1384</v>
      </c>
      <c r="C3604" s="33" t="s">
        <v>119</v>
      </c>
      <c r="D3604" s="33"/>
      <c r="E3604" s="34" t="s">
        <v>571</v>
      </c>
      <c r="F3604" s="35">
        <f t="shared" ref="F3604:M3605" si="1857">F3605</f>
        <v>510.1</v>
      </c>
      <c r="G3604" s="35">
        <f t="shared" si="1857"/>
        <v>510.1</v>
      </c>
      <c r="H3604" s="35">
        <f t="shared" si="1857"/>
        <v>382.57499999999999</v>
      </c>
      <c r="I3604" s="63">
        <f t="shared" si="1857"/>
        <v>0</v>
      </c>
      <c r="J3604" s="63">
        <f t="shared" si="1857"/>
        <v>0</v>
      </c>
      <c r="K3604" s="35">
        <f t="shared" si="1857"/>
        <v>0</v>
      </c>
      <c r="L3604" s="35">
        <f t="shared" si="1857"/>
        <v>0</v>
      </c>
      <c r="M3604" s="35">
        <f t="shared" si="1857"/>
        <v>510.1</v>
      </c>
      <c r="N3604" s="78">
        <f t="shared" si="1853"/>
        <v>100</v>
      </c>
    </row>
    <row r="3605" spans="1:15" ht="31.5" x14ac:dyDescent="0.25">
      <c r="A3605" s="33" t="s">
        <v>184</v>
      </c>
      <c r="B3605" s="33" t="s">
        <v>1384</v>
      </c>
      <c r="C3605" s="33" t="s">
        <v>119</v>
      </c>
      <c r="D3605" s="33" t="s">
        <v>18</v>
      </c>
      <c r="E3605" s="34" t="s">
        <v>552</v>
      </c>
      <c r="F3605" s="35">
        <f t="shared" si="1857"/>
        <v>510.1</v>
      </c>
      <c r="G3605" s="35">
        <f t="shared" si="1857"/>
        <v>510.1</v>
      </c>
      <c r="H3605" s="35">
        <f t="shared" si="1857"/>
        <v>382.57499999999999</v>
      </c>
      <c r="I3605" s="63">
        <f t="shared" si="1857"/>
        <v>0</v>
      </c>
      <c r="J3605" s="63">
        <f t="shared" si="1857"/>
        <v>0</v>
      </c>
      <c r="K3605" s="35">
        <f t="shared" si="1857"/>
        <v>0</v>
      </c>
      <c r="L3605" s="35">
        <f t="shared" si="1857"/>
        <v>0</v>
      </c>
      <c r="M3605" s="35">
        <f t="shared" si="1857"/>
        <v>510.1</v>
      </c>
      <c r="N3605" s="78">
        <f t="shared" si="1853"/>
        <v>100</v>
      </c>
    </row>
    <row r="3606" spans="1:15" ht="47.25" x14ac:dyDescent="0.25">
      <c r="A3606" s="33" t="s">
        <v>184</v>
      </c>
      <c r="B3606" s="33" t="s">
        <v>1384</v>
      </c>
      <c r="C3606" s="33" t="s">
        <v>119</v>
      </c>
      <c r="D3606" s="33" t="s">
        <v>14</v>
      </c>
      <c r="E3606" s="34" t="s">
        <v>555</v>
      </c>
      <c r="F3606" s="35">
        <v>510.1</v>
      </c>
      <c r="G3606" s="35">
        <v>510.1</v>
      </c>
      <c r="H3606" s="35">
        <v>382.57499999999999</v>
      </c>
      <c r="I3606" s="63">
        <v>0</v>
      </c>
      <c r="J3606" s="63">
        <v>0</v>
      </c>
      <c r="K3606" s="35">
        <v>0</v>
      </c>
      <c r="L3606" s="35">
        <v>0</v>
      </c>
      <c r="M3606" s="35">
        <v>510.1</v>
      </c>
      <c r="N3606" s="78">
        <f t="shared" si="1853"/>
        <v>100</v>
      </c>
    </row>
    <row r="3607" spans="1:15" ht="31.5" x14ac:dyDescent="0.25">
      <c r="A3607" s="33" t="s">
        <v>184</v>
      </c>
      <c r="B3607" s="33" t="s">
        <v>1384</v>
      </c>
      <c r="C3607" s="33" t="s">
        <v>120</v>
      </c>
      <c r="D3607" s="33"/>
      <c r="E3607" s="34" t="s">
        <v>1378</v>
      </c>
      <c r="F3607" s="35">
        <f t="shared" ref="F3607:M3608" si="1858">F3608</f>
        <v>30</v>
      </c>
      <c r="G3607" s="35">
        <f t="shared" si="1858"/>
        <v>30</v>
      </c>
      <c r="H3607" s="35">
        <f t="shared" si="1858"/>
        <v>30</v>
      </c>
      <c r="I3607" s="63">
        <f t="shared" si="1858"/>
        <v>0</v>
      </c>
      <c r="J3607" s="63">
        <f t="shared" si="1858"/>
        <v>0</v>
      </c>
      <c r="K3607" s="35">
        <f t="shared" si="1858"/>
        <v>0</v>
      </c>
      <c r="L3607" s="35">
        <f t="shared" si="1858"/>
        <v>0</v>
      </c>
      <c r="M3607" s="35">
        <f t="shared" si="1858"/>
        <v>30</v>
      </c>
      <c r="N3607" s="78">
        <f t="shared" si="1853"/>
        <v>100</v>
      </c>
    </row>
    <row r="3608" spans="1:15" ht="31.5" x14ac:dyDescent="0.25">
      <c r="A3608" s="33" t="s">
        <v>184</v>
      </c>
      <c r="B3608" s="33" t="s">
        <v>1384</v>
      </c>
      <c r="C3608" s="33" t="s">
        <v>120</v>
      </c>
      <c r="D3608" s="33" t="s">
        <v>18</v>
      </c>
      <c r="E3608" s="34" t="s">
        <v>552</v>
      </c>
      <c r="F3608" s="35">
        <f t="shared" si="1858"/>
        <v>30</v>
      </c>
      <c r="G3608" s="35">
        <f t="shared" si="1858"/>
        <v>30</v>
      </c>
      <c r="H3608" s="35">
        <f t="shared" si="1858"/>
        <v>30</v>
      </c>
      <c r="I3608" s="63">
        <f t="shared" si="1858"/>
        <v>0</v>
      </c>
      <c r="J3608" s="63">
        <f t="shared" si="1858"/>
        <v>0</v>
      </c>
      <c r="K3608" s="35">
        <f t="shared" si="1858"/>
        <v>0</v>
      </c>
      <c r="L3608" s="35">
        <f t="shared" si="1858"/>
        <v>0</v>
      </c>
      <c r="M3608" s="35">
        <f t="shared" si="1858"/>
        <v>30</v>
      </c>
      <c r="N3608" s="78">
        <f t="shared" si="1853"/>
        <v>100</v>
      </c>
    </row>
    <row r="3609" spans="1:15" ht="47.25" x14ac:dyDescent="0.25">
      <c r="A3609" s="33" t="s">
        <v>184</v>
      </c>
      <c r="B3609" s="33" t="s">
        <v>1384</v>
      </c>
      <c r="C3609" s="33" t="s">
        <v>120</v>
      </c>
      <c r="D3609" s="33" t="s">
        <v>14</v>
      </c>
      <c r="E3609" s="34" t="s">
        <v>555</v>
      </c>
      <c r="F3609" s="35">
        <v>30</v>
      </c>
      <c r="G3609" s="35">
        <v>30</v>
      </c>
      <c r="H3609" s="35">
        <v>30</v>
      </c>
      <c r="I3609" s="63">
        <v>0</v>
      </c>
      <c r="J3609" s="63">
        <v>0</v>
      </c>
      <c r="K3609" s="35">
        <v>0</v>
      </c>
      <c r="L3609" s="35">
        <v>0</v>
      </c>
      <c r="M3609" s="35">
        <v>30</v>
      </c>
      <c r="N3609" s="78">
        <f t="shared" si="1853"/>
        <v>100</v>
      </c>
    </row>
    <row r="3610" spans="1:15" ht="47.25" x14ac:dyDescent="0.25">
      <c r="A3610" s="33" t="s">
        <v>184</v>
      </c>
      <c r="B3610" s="33" t="s">
        <v>1384</v>
      </c>
      <c r="C3610" s="33" t="s">
        <v>125</v>
      </c>
      <c r="D3610" s="33"/>
      <c r="E3610" s="34" t="s">
        <v>572</v>
      </c>
      <c r="F3610" s="35">
        <f t="shared" ref="F3610:M3610" si="1859">F3611</f>
        <v>1028.8999999999999</v>
      </c>
      <c r="G3610" s="35">
        <f t="shared" si="1859"/>
        <v>1028.9000000000001</v>
      </c>
      <c r="H3610" s="35">
        <f t="shared" si="1859"/>
        <v>692.43844000000001</v>
      </c>
      <c r="I3610" s="63">
        <f t="shared" si="1859"/>
        <v>0</v>
      </c>
      <c r="J3610" s="63">
        <f t="shared" si="1859"/>
        <v>0</v>
      </c>
      <c r="K3610" s="35">
        <f t="shared" si="1859"/>
        <v>0</v>
      </c>
      <c r="L3610" s="35">
        <f t="shared" si="1859"/>
        <v>0</v>
      </c>
      <c r="M3610" s="35">
        <f t="shared" si="1859"/>
        <v>1000.08176</v>
      </c>
      <c r="N3610" s="78">
        <f t="shared" si="1853"/>
        <v>97.199121391777624</v>
      </c>
    </row>
    <row r="3611" spans="1:15" ht="31.5" x14ac:dyDescent="0.25">
      <c r="A3611" s="33" t="s">
        <v>184</v>
      </c>
      <c r="B3611" s="33" t="s">
        <v>1384</v>
      </c>
      <c r="C3611" s="33" t="s">
        <v>121</v>
      </c>
      <c r="D3611" s="33"/>
      <c r="E3611" s="34" t="s">
        <v>573</v>
      </c>
      <c r="F3611" s="35">
        <f>F3612+F3614</f>
        <v>1028.8999999999999</v>
      </c>
      <c r="G3611" s="35">
        <f>G3612+G3614</f>
        <v>1028.9000000000001</v>
      </c>
      <c r="H3611" s="35">
        <f t="shared" ref="H3611:M3611" si="1860">H3612+H3614</f>
        <v>692.43844000000001</v>
      </c>
      <c r="I3611" s="63">
        <f t="shared" si="1860"/>
        <v>0</v>
      </c>
      <c r="J3611" s="63">
        <f t="shared" si="1860"/>
        <v>0</v>
      </c>
      <c r="K3611" s="35">
        <f t="shared" si="1860"/>
        <v>0</v>
      </c>
      <c r="L3611" s="35">
        <f t="shared" si="1860"/>
        <v>0</v>
      </c>
      <c r="M3611" s="35">
        <f t="shared" si="1860"/>
        <v>1000.08176</v>
      </c>
      <c r="N3611" s="78">
        <f t="shared" si="1853"/>
        <v>97.199121391777624</v>
      </c>
    </row>
    <row r="3612" spans="1:15" ht="31.5" x14ac:dyDescent="0.25">
      <c r="A3612" s="33" t="s">
        <v>184</v>
      </c>
      <c r="B3612" s="33" t="s">
        <v>1384</v>
      </c>
      <c r="C3612" s="33" t="s">
        <v>121</v>
      </c>
      <c r="D3612" s="33" t="s">
        <v>1111</v>
      </c>
      <c r="E3612" s="34" t="s">
        <v>542</v>
      </c>
      <c r="F3612" s="35">
        <f t="shared" ref="F3612:M3612" si="1861">F3613</f>
        <v>905.3</v>
      </c>
      <c r="G3612" s="35">
        <f t="shared" si="1861"/>
        <v>1028.9000000000001</v>
      </c>
      <c r="H3612" s="35">
        <f t="shared" si="1861"/>
        <v>692.43844000000001</v>
      </c>
      <c r="I3612" s="63">
        <f t="shared" si="1861"/>
        <v>0</v>
      </c>
      <c r="J3612" s="63">
        <f t="shared" si="1861"/>
        <v>0</v>
      </c>
      <c r="K3612" s="35">
        <f t="shared" si="1861"/>
        <v>0</v>
      </c>
      <c r="L3612" s="35">
        <f t="shared" si="1861"/>
        <v>0</v>
      </c>
      <c r="M3612" s="35">
        <f t="shared" si="1861"/>
        <v>1000.08176</v>
      </c>
      <c r="N3612" s="78">
        <f t="shared" si="1853"/>
        <v>97.199121391777624</v>
      </c>
    </row>
    <row r="3613" spans="1:15" ht="31.5" x14ac:dyDescent="0.25">
      <c r="A3613" s="33" t="s">
        <v>184</v>
      </c>
      <c r="B3613" s="33" t="s">
        <v>1384</v>
      </c>
      <c r="C3613" s="33" t="s">
        <v>121</v>
      </c>
      <c r="D3613" s="33" t="s">
        <v>1112</v>
      </c>
      <c r="E3613" s="34" t="s">
        <v>543</v>
      </c>
      <c r="F3613" s="35">
        <v>905.3</v>
      </c>
      <c r="G3613" s="35">
        <f>1028.489+0.411</f>
        <v>1028.9000000000001</v>
      </c>
      <c r="H3613" s="35">
        <v>692.43844000000001</v>
      </c>
      <c r="I3613" s="63">
        <v>0</v>
      </c>
      <c r="J3613" s="63">
        <v>0</v>
      </c>
      <c r="K3613" s="35">
        <v>0</v>
      </c>
      <c r="L3613" s="35">
        <v>0</v>
      </c>
      <c r="M3613" s="35">
        <v>1000.08176</v>
      </c>
      <c r="N3613" s="78">
        <f t="shared" si="1853"/>
        <v>97.199121391777624</v>
      </c>
    </row>
    <row r="3614" spans="1:15" hidden="1" x14ac:dyDescent="0.25">
      <c r="A3614" s="33" t="s">
        <v>184</v>
      </c>
      <c r="B3614" s="33" t="s">
        <v>1384</v>
      </c>
      <c r="C3614" s="33" t="s">
        <v>121</v>
      </c>
      <c r="D3614" s="33" t="s">
        <v>1113</v>
      </c>
      <c r="E3614" s="34" t="s">
        <v>558</v>
      </c>
      <c r="F3614" s="35">
        <f t="shared" ref="F3614:M3614" si="1862">F3615</f>
        <v>123.6</v>
      </c>
      <c r="G3614" s="35">
        <f t="shared" si="1862"/>
        <v>0</v>
      </c>
      <c r="H3614" s="35">
        <f t="shared" si="1862"/>
        <v>0</v>
      </c>
      <c r="I3614" s="63">
        <f t="shared" si="1862"/>
        <v>0</v>
      </c>
      <c r="J3614" s="63">
        <f t="shared" si="1862"/>
        <v>0</v>
      </c>
      <c r="K3614" s="35">
        <f t="shared" si="1862"/>
        <v>0</v>
      </c>
      <c r="L3614" s="35">
        <f t="shared" si="1862"/>
        <v>0</v>
      </c>
      <c r="M3614" s="35">
        <f t="shared" si="1862"/>
        <v>0</v>
      </c>
      <c r="N3614" s="78">
        <v>0</v>
      </c>
      <c r="O3614" s="22">
        <v>1</v>
      </c>
    </row>
    <row r="3615" spans="1:15" hidden="1" x14ac:dyDescent="0.25">
      <c r="A3615" s="33" t="s">
        <v>184</v>
      </c>
      <c r="B3615" s="33" t="s">
        <v>1384</v>
      </c>
      <c r="C3615" s="33" t="s">
        <v>121</v>
      </c>
      <c r="D3615" s="33" t="s">
        <v>1120</v>
      </c>
      <c r="E3615" s="34" t="s">
        <v>561</v>
      </c>
      <c r="F3615" s="35">
        <v>123.6</v>
      </c>
      <c r="G3615" s="35">
        <f>0.411-0.411</f>
        <v>0</v>
      </c>
      <c r="H3615" s="35">
        <v>0</v>
      </c>
      <c r="I3615" s="63">
        <v>0</v>
      </c>
      <c r="J3615" s="63">
        <v>0</v>
      </c>
      <c r="K3615" s="35">
        <v>0</v>
      </c>
      <c r="L3615" s="35">
        <v>0</v>
      </c>
      <c r="M3615" s="35">
        <v>0</v>
      </c>
      <c r="N3615" s="78">
        <v>0</v>
      </c>
      <c r="O3615" s="22">
        <v>1</v>
      </c>
    </row>
    <row r="3616" spans="1:15" ht="31.5" x14ac:dyDescent="0.25">
      <c r="A3616" s="33" t="s">
        <v>184</v>
      </c>
      <c r="B3616" s="33" t="s">
        <v>1384</v>
      </c>
      <c r="C3616" s="33" t="s">
        <v>57</v>
      </c>
      <c r="D3616" s="33"/>
      <c r="E3616" s="34" t="s">
        <v>574</v>
      </c>
      <c r="F3616" s="35">
        <f t="shared" ref="F3616:M3616" si="1863">F3617</f>
        <v>120</v>
      </c>
      <c r="G3616" s="35">
        <f t="shared" si="1863"/>
        <v>120</v>
      </c>
      <c r="H3616" s="35">
        <f t="shared" si="1863"/>
        <v>84</v>
      </c>
      <c r="I3616" s="63">
        <f t="shared" si="1863"/>
        <v>0</v>
      </c>
      <c r="J3616" s="63">
        <f t="shared" si="1863"/>
        <v>0</v>
      </c>
      <c r="K3616" s="35">
        <f t="shared" si="1863"/>
        <v>0</v>
      </c>
      <c r="L3616" s="35">
        <f t="shared" si="1863"/>
        <v>0</v>
      </c>
      <c r="M3616" s="35">
        <f t="shared" si="1863"/>
        <v>120</v>
      </c>
      <c r="N3616" s="78">
        <f t="shared" si="1853"/>
        <v>100</v>
      </c>
    </row>
    <row r="3617" spans="1:14" ht="63" x14ac:dyDescent="0.25">
      <c r="A3617" s="33" t="s">
        <v>184</v>
      </c>
      <c r="B3617" s="33" t="s">
        <v>1384</v>
      </c>
      <c r="C3617" s="33" t="s">
        <v>58</v>
      </c>
      <c r="D3617" s="33"/>
      <c r="E3617" s="34" t="s">
        <v>575</v>
      </c>
      <c r="F3617" s="35">
        <f>F3618+F3621</f>
        <v>120</v>
      </c>
      <c r="G3617" s="35">
        <f>G3618+G3621</f>
        <v>120</v>
      </c>
      <c r="H3617" s="35">
        <f t="shared" ref="H3617:M3617" si="1864">H3618+H3621</f>
        <v>84</v>
      </c>
      <c r="I3617" s="63">
        <f t="shared" si="1864"/>
        <v>0</v>
      </c>
      <c r="J3617" s="63">
        <f t="shared" si="1864"/>
        <v>0</v>
      </c>
      <c r="K3617" s="35">
        <f t="shared" si="1864"/>
        <v>0</v>
      </c>
      <c r="L3617" s="35">
        <f t="shared" si="1864"/>
        <v>0</v>
      </c>
      <c r="M3617" s="35">
        <f t="shared" si="1864"/>
        <v>120</v>
      </c>
      <c r="N3617" s="78">
        <f t="shared" si="1853"/>
        <v>100</v>
      </c>
    </row>
    <row r="3618" spans="1:14" ht="78.75" x14ac:dyDescent="0.25">
      <c r="A3618" s="33" t="s">
        <v>184</v>
      </c>
      <c r="B3618" s="33" t="s">
        <v>1384</v>
      </c>
      <c r="C3618" s="33" t="s">
        <v>73</v>
      </c>
      <c r="D3618" s="33"/>
      <c r="E3618" s="34" t="s">
        <v>576</v>
      </c>
      <c r="F3618" s="35">
        <f t="shared" ref="F3618:M3619" si="1865">F3619</f>
        <v>25</v>
      </c>
      <c r="G3618" s="35">
        <f t="shared" si="1865"/>
        <v>25</v>
      </c>
      <c r="H3618" s="35">
        <f t="shared" si="1865"/>
        <v>25</v>
      </c>
      <c r="I3618" s="63">
        <f t="shared" si="1865"/>
        <v>0</v>
      </c>
      <c r="J3618" s="63">
        <f t="shared" si="1865"/>
        <v>0</v>
      </c>
      <c r="K3618" s="35">
        <f t="shared" si="1865"/>
        <v>0</v>
      </c>
      <c r="L3618" s="35">
        <f t="shared" si="1865"/>
        <v>0</v>
      </c>
      <c r="M3618" s="35">
        <f t="shared" si="1865"/>
        <v>25</v>
      </c>
      <c r="N3618" s="78">
        <f t="shared" si="1853"/>
        <v>100</v>
      </c>
    </row>
    <row r="3619" spans="1:14" ht="31.5" x14ac:dyDescent="0.25">
      <c r="A3619" s="33" t="s">
        <v>184</v>
      </c>
      <c r="B3619" s="33" t="s">
        <v>1384</v>
      </c>
      <c r="C3619" s="33" t="s">
        <v>73</v>
      </c>
      <c r="D3619" s="33" t="s">
        <v>18</v>
      </c>
      <c r="E3619" s="34" t="s">
        <v>552</v>
      </c>
      <c r="F3619" s="35">
        <f t="shared" si="1865"/>
        <v>25</v>
      </c>
      <c r="G3619" s="35">
        <f t="shared" si="1865"/>
        <v>25</v>
      </c>
      <c r="H3619" s="35">
        <f t="shared" si="1865"/>
        <v>25</v>
      </c>
      <c r="I3619" s="63">
        <f t="shared" si="1865"/>
        <v>0</v>
      </c>
      <c r="J3619" s="63">
        <f t="shared" si="1865"/>
        <v>0</v>
      </c>
      <c r="K3619" s="35">
        <f t="shared" si="1865"/>
        <v>0</v>
      </c>
      <c r="L3619" s="35">
        <f t="shared" si="1865"/>
        <v>0</v>
      </c>
      <c r="M3619" s="35">
        <f t="shared" si="1865"/>
        <v>25</v>
      </c>
      <c r="N3619" s="78">
        <f t="shared" si="1853"/>
        <v>100</v>
      </c>
    </row>
    <row r="3620" spans="1:14" ht="47.25" x14ac:dyDescent="0.25">
      <c r="A3620" s="33" t="s">
        <v>184</v>
      </c>
      <c r="B3620" s="33" t="s">
        <v>1384</v>
      </c>
      <c r="C3620" s="33" t="s">
        <v>73</v>
      </c>
      <c r="D3620" s="33" t="s">
        <v>14</v>
      </c>
      <c r="E3620" s="34" t="s">
        <v>555</v>
      </c>
      <c r="F3620" s="35">
        <v>25</v>
      </c>
      <c r="G3620" s="35">
        <v>25</v>
      </c>
      <c r="H3620" s="35">
        <v>25</v>
      </c>
      <c r="I3620" s="63">
        <v>0</v>
      </c>
      <c r="J3620" s="63">
        <v>0</v>
      </c>
      <c r="K3620" s="35">
        <v>0</v>
      </c>
      <c r="L3620" s="35">
        <v>0</v>
      </c>
      <c r="M3620" s="35">
        <v>25</v>
      </c>
      <c r="N3620" s="78">
        <f t="shared" si="1853"/>
        <v>100</v>
      </c>
    </row>
    <row r="3621" spans="1:14" ht="63" x14ac:dyDescent="0.25">
      <c r="A3621" s="33" t="s">
        <v>184</v>
      </c>
      <c r="B3621" s="33" t="s">
        <v>1384</v>
      </c>
      <c r="C3621" s="33" t="s">
        <v>45</v>
      </c>
      <c r="D3621" s="33"/>
      <c r="E3621" s="34" t="s">
        <v>577</v>
      </c>
      <c r="F3621" s="35">
        <f t="shared" ref="F3621:M3622" si="1866">F3622</f>
        <v>95</v>
      </c>
      <c r="G3621" s="35">
        <f t="shared" si="1866"/>
        <v>95</v>
      </c>
      <c r="H3621" s="35">
        <f t="shared" si="1866"/>
        <v>59</v>
      </c>
      <c r="I3621" s="63">
        <f t="shared" si="1866"/>
        <v>0</v>
      </c>
      <c r="J3621" s="63">
        <f t="shared" si="1866"/>
        <v>0</v>
      </c>
      <c r="K3621" s="35">
        <f t="shared" si="1866"/>
        <v>0</v>
      </c>
      <c r="L3621" s="35">
        <f t="shared" si="1866"/>
        <v>0</v>
      </c>
      <c r="M3621" s="35">
        <f t="shared" si="1866"/>
        <v>95</v>
      </c>
      <c r="N3621" s="78">
        <f t="shared" si="1853"/>
        <v>100</v>
      </c>
    </row>
    <row r="3622" spans="1:14" ht="31.5" x14ac:dyDescent="0.25">
      <c r="A3622" s="33" t="s">
        <v>184</v>
      </c>
      <c r="B3622" s="33" t="s">
        <v>1384</v>
      </c>
      <c r="C3622" s="33" t="s">
        <v>45</v>
      </c>
      <c r="D3622" s="33" t="s">
        <v>18</v>
      </c>
      <c r="E3622" s="34" t="s">
        <v>552</v>
      </c>
      <c r="F3622" s="35">
        <f t="shared" si="1866"/>
        <v>95</v>
      </c>
      <c r="G3622" s="35">
        <f t="shared" si="1866"/>
        <v>95</v>
      </c>
      <c r="H3622" s="35">
        <f t="shared" si="1866"/>
        <v>59</v>
      </c>
      <c r="I3622" s="63">
        <f t="shared" si="1866"/>
        <v>0</v>
      </c>
      <c r="J3622" s="63">
        <f t="shared" si="1866"/>
        <v>0</v>
      </c>
      <c r="K3622" s="35">
        <f t="shared" si="1866"/>
        <v>0</v>
      </c>
      <c r="L3622" s="35">
        <f t="shared" si="1866"/>
        <v>0</v>
      </c>
      <c r="M3622" s="35">
        <f t="shared" si="1866"/>
        <v>95</v>
      </c>
      <c r="N3622" s="78">
        <f t="shared" si="1853"/>
        <v>100</v>
      </c>
    </row>
    <row r="3623" spans="1:14" ht="47.25" x14ac:dyDescent="0.25">
      <c r="A3623" s="33" t="s">
        <v>184</v>
      </c>
      <c r="B3623" s="33" t="s">
        <v>1384</v>
      </c>
      <c r="C3623" s="33" t="s">
        <v>45</v>
      </c>
      <c r="D3623" s="33" t="s">
        <v>14</v>
      </c>
      <c r="E3623" s="34" t="s">
        <v>555</v>
      </c>
      <c r="F3623" s="35">
        <v>95</v>
      </c>
      <c r="G3623" s="35">
        <v>95</v>
      </c>
      <c r="H3623" s="35">
        <v>59</v>
      </c>
      <c r="I3623" s="63">
        <v>0</v>
      </c>
      <c r="J3623" s="63">
        <v>0</v>
      </c>
      <c r="K3623" s="35">
        <v>0</v>
      </c>
      <c r="L3623" s="35">
        <v>0</v>
      </c>
      <c r="M3623" s="35">
        <v>95</v>
      </c>
      <c r="N3623" s="78">
        <f t="shared" si="1853"/>
        <v>100</v>
      </c>
    </row>
    <row r="3624" spans="1:14" ht="31.5" x14ac:dyDescent="0.25">
      <c r="A3624" s="33" t="s">
        <v>184</v>
      </c>
      <c r="B3624" s="33" t="s">
        <v>1384</v>
      </c>
      <c r="C3624" s="33" t="s">
        <v>1122</v>
      </c>
      <c r="D3624" s="33"/>
      <c r="E3624" s="34" t="s">
        <v>1885</v>
      </c>
      <c r="F3624" s="35"/>
      <c r="G3624" s="35">
        <f>G3625</f>
        <v>133</v>
      </c>
      <c r="H3624" s="35">
        <f t="shared" ref="H3624:M3627" si="1867">H3625</f>
        <v>0</v>
      </c>
      <c r="I3624" s="63">
        <f t="shared" si="1867"/>
        <v>133</v>
      </c>
      <c r="J3624" s="63">
        <f t="shared" si="1867"/>
        <v>0</v>
      </c>
      <c r="K3624" s="35">
        <f t="shared" si="1867"/>
        <v>0</v>
      </c>
      <c r="L3624" s="35">
        <f t="shared" si="1867"/>
        <v>0</v>
      </c>
      <c r="M3624" s="35">
        <f t="shared" si="1867"/>
        <v>133</v>
      </c>
      <c r="N3624" s="78">
        <f t="shared" si="1853"/>
        <v>100</v>
      </c>
    </row>
    <row r="3625" spans="1:14" x14ac:dyDescent="0.25">
      <c r="A3625" s="33" t="s">
        <v>184</v>
      </c>
      <c r="B3625" s="33" t="s">
        <v>1384</v>
      </c>
      <c r="C3625" s="33" t="s">
        <v>1123</v>
      </c>
      <c r="D3625" s="33"/>
      <c r="E3625" s="34" t="s">
        <v>1175</v>
      </c>
      <c r="F3625" s="35"/>
      <c r="G3625" s="35">
        <f>G3626</f>
        <v>133</v>
      </c>
      <c r="H3625" s="35">
        <f t="shared" si="1867"/>
        <v>0</v>
      </c>
      <c r="I3625" s="63">
        <f t="shared" si="1867"/>
        <v>133</v>
      </c>
      <c r="J3625" s="63">
        <f t="shared" si="1867"/>
        <v>0</v>
      </c>
      <c r="K3625" s="35">
        <f t="shared" si="1867"/>
        <v>0</v>
      </c>
      <c r="L3625" s="35">
        <f t="shared" si="1867"/>
        <v>0</v>
      </c>
      <c r="M3625" s="35">
        <f t="shared" si="1867"/>
        <v>133</v>
      </c>
      <c r="N3625" s="78">
        <f t="shared" si="1853"/>
        <v>100</v>
      </c>
    </row>
    <row r="3626" spans="1:14" ht="47.25" x14ac:dyDescent="0.25">
      <c r="A3626" s="33" t="s">
        <v>184</v>
      </c>
      <c r="B3626" s="33" t="s">
        <v>1384</v>
      </c>
      <c r="C3626" s="33" t="s">
        <v>1912</v>
      </c>
      <c r="D3626" s="33"/>
      <c r="E3626" s="56" t="s">
        <v>1913</v>
      </c>
      <c r="F3626" s="35"/>
      <c r="G3626" s="35">
        <f>G3627</f>
        <v>133</v>
      </c>
      <c r="H3626" s="35">
        <f t="shared" si="1867"/>
        <v>0</v>
      </c>
      <c r="I3626" s="63">
        <f t="shared" si="1867"/>
        <v>133</v>
      </c>
      <c r="J3626" s="63">
        <f t="shared" si="1867"/>
        <v>0</v>
      </c>
      <c r="K3626" s="35">
        <f t="shared" si="1867"/>
        <v>0</v>
      </c>
      <c r="L3626" s="35">
        <f t="shared" si="1867"/>
        <v>0</v>
      </c>
      <c r="M3626" s="35">
        <f t="shared" si="1867"/>
        <v>133</v>
      </c>
      <c r="N3626" s="78">
        <f t="shared" si="1853"/>
        <v>100</v>
      </c>
    </row>
    <row r="3627" spans="1:14" ht="78.75" x14ac:dyDescent="0.25">
      <c r="A3627" s="33" t="s">
        <v>184</v>
      </c>
      <c r="B3627" s="33" t="s">
        <v>1384</v>
      </c>
      <c r="C3627" s="33" t="s">
        <v>1912</v>
      </c>
      <c r="D3627" s="33" t="s">
        <v>1118</v>
      </c>
      <c r="E3627" s="34" t="s">
        <v>539</v>
      </c>
      <c r="F3627" s="35"/>
      <c r="G3627" s="35">
        <f>G3628</f>
        <v>133</v>
      </c>
      <c r="H3627" s="35">
        <f t="shared" si="1867"/>
        <v>0</v>
      </c>
      <c r="I3627" s="63">
        <f t="shared" si="1867"/>
        <v>133</v>
      </c>
      <c r="J3627" s="63">
        <f t="shared" si="1867"/>
        <v>0</v>
      </c>
      <c r="K3627" s="35">
        <f t="shared" si="1867"/>
        <v>0</v>
      </c>
      <c r="L3627" s="35">
        <f t="shared" si="1867"/>
        <v>0</v>
      </c>
      <c r="M3627" s="35">
        <f t="shared" si="1867"/>
        <v>133</v>
      </c>
      <c r="N3627" s="78">
        <f t="shared" si="1853"/>
        <v>100</v>
      </c>
    </row>
    <row r="3628" spans="1:14" ht="31.5" x14ac:dyDescent="0.25">
      <c r="A3628" s="33" t="s">
        <v>184</v>
      </c>
      <c r="B3628" s="33" t="s">
        <v>1384</v>
      </c>
      <c r="C3628" s="33" t="s">
        <v>1912</v>
      </c>
      <c r="D3628" s="33" t="s">
        <v>1128</v>
      </c>
      <c r="E3628" s="34" t="s">
        <v>541</v>
      </c>
      <c r="F3628" s="35"/>
      <c r="G3628" s="35">
        <v>133</v>
      </c>
      <c r="H3628" s="35">
        <v>0</v>
      </c>
      <c r="I3628" s="63">
        <f>G3628</f>
        <v>133</v>
      </c>
      <c r="J3628" s="63">
        <f>H3628</f>
        <v>0</v>
      </c>
      <c r="K3628" s="35">
        <v>0</v>
      </c>
      <c r="L3628" s="35">
        <v>0</v>
      </c>
      <c r="M3628" s="35">
        <v>133</v>
      </c>
      <c r="N3628" s="78">
        <f t="shared" si="1853"/>
        <v>100</v>
      </c>
    </row>
    <row r="3629" spans="1:14" s="22" customFormat="1" ht="31.5" x14ac:dyDescent="0.25">
      <c r="A3629" s="25" t="s">
        <v>184</v>
      </c>
      <c r="B3629" s="25" t="s">
        <v>5</v>
      </c>
      <c r="C3629" s="25"/>
      <c r="D3629" s="25"/>
      <c r="E3629" s="26" t="s">
        <v>499</v>
      </c>
      <c r="F3629" s="27">
        <f>F3630+F3637</f>
        <v>107.58499999999999</v>
      </c>
      <c r="G3629" s="27">
        <f>G3630+G3637</f>
        <v>114.654</v>
      </c>
      <c r="H3629" s="27">
        <f t="shared" ref="H3629:M3629" si="1868">H3630+H3637</f>
        <v>48.659400000000005</v>
      </c>
      <c r="I3629" s="61">
        <f t="shared" si="1868"/>
        <v>7.069</v>
      </c>
      <c r="J3629" s="61">
        <f t="shared" si="1868"/>
        <v>7.069</v>
      </c>
      <c r="K3629" s="27">
        <f t="shared" si="1868"/>
        <v>0</v>
      </c>
      <c r="L3629" s="27">
        <f t="shared" si="1868"/>
        <v>0</v>
      </c>
      <c r="M3629" s="27">
        <f t="shared" si="1868"/>
        <v>99.257999999999996</v>
      </c>
      <c r="N3629" s="78">
        <f t="shared" si="1853"/>
        <v>86.571772463237224</v>
      </c>
    </row>
    <row r="3630" spans="1:14" s="32" customFormat="1" ht="47.25" x14ac:dyDescent="0.25">
      <c r="A3630" s="29" t="s">
        <v>184</v>
      </c>
      <c r="B3630" s="29" t="s">
        <v>1409</v>
      </c>
      <c r="C3630" s="29"/>
      <c r="D3630" s="29"/>
      <c r="E3630" s="30" t="s">
        <v>515</v>
      </c>
      <c r="F3630" s="31">
        <f t="shared" ref="F3630:M3635" si="1869">F3631</f>
        <v>4.5999999999999996</v>
      </c>
      <c r="G3630" s="31">
        <f t="shared" si="1869"/>
        <v>4.5999999999999996</v>
      </c>
      <c r="H3630" s="31">
        <f t="shared" si="1869"/>
        <v>0</v>
      </c>
      <c r="I3630" s="62">
        <f t="shared" si="1869"/>
        <v>0</v>
      </c>
      <c r="J3630" s="62">
        <f t="shared" si="1869"/>
        <v>0</v>
      </c>
      <c r="K3630" s="31">
        <f t="shared" si="1869"/>
        <v>0</v>
      </c>
      <c r="L3630" s="31">
        <f t="shared" si="1869"/>
        <v>0</v>
      </c>
      <c r="M3630" s="31">
        <f t="shared" si="1869"/>
        <v>4.5999999999999996</v>
      </c>
      <c r="N3630" s="79">
        <f t="shared" si="1853"/>
        <v>100</v>
      </c>
    </row>
    <row r="3631" spans="1:14" x14ac:dyDescent="0.25">
      <c r="A3631" s="33" t="s">
        <v>184</v>
      </c>
      <c r="B3631" s="33" t="s">
        <v>1409</v>
      </c>
      <c r="C3631" s="33" t="s">
        <v>59</v>
      </c>
      <c r="D3631" s="33"/>
      <c r="E3631" s="34" t="s">
        <v>579</v>
      </c>
      <c r="F3631" s="35">
        <f t="shared" ref="F3631:M3635" si="1870">F3632</f>
        <v>4.5999999999999996</v>
      </c>
      <c r="G3631" s="35">
        <f t="shared" si="1869"/>
        <v>4.5999999999999996</v>
      </c>
      <c r="H3631" s="35">
        <f t="shared" si="1870"/>
        <v>0</v>
      </c>
      <c r="I3631" s="63">
        <f t="shared" si="1870"/>
        <v>0</v>
      </c>
      <c r="J3631" s="63">
        <f t="shared" si="1870"/>
        <v>0</v>
      </c>
      <c r="K3631" s="35">
        <f t="shared" si="1870"/>
        <v>0</v>
      </c>
      <c r="L3631" s="35">
        <f t="shared" si="1870"/>
        <v>0</v>
      </c>
      <c r="M3631" s="35">
        <f t="shared" si="1870"/>
        <v>4.5999999999999996</v>
      </c>
      <c r="N3631" s="78">
        <f t="shared" si="1853"/>
        <v>100</v>
      </c>
    </row>
    <row r="3632" spans="1:14" ht="63" x14ac:dyDescent="0.25">
      <c r="A3632" s="33" t="s">
        <v>184</v>
      </c>
      <c r="B3632" s="33" t="s">
        <v>1409</v>
      </c>
      <c r="C3632" s="33" t="s">
        <v>127</v>
      </c>
      <c r="D3632" s="33"/>
      <c r="E3632" s="34" t="s">
        <v>587</v>
      </c>
      <c r="F3632" s="35">
        <f t="shared" si="1870"/>
        <v>4.5999999999999996</v>
      </c>
      <c r="G3632" s="35">
        <f t="shared" si="1869"/>
        <v>4.5999999999999996</v>
      </c>
      <c r="H3632" s="35">
        <f t="shared" si="1870"/>
        <v>0</v>
      </c>
      <c r="I3632" s="63">
        <f t="shared" si="1870"/>
        <v>0</v>
      </c>
      <c r="J3632" s="63">
        <f t="shared" si="1870"/>
        <v>0</v>
      </c>
      <c r="K3632" s="35">
        <f t="shared" si="1870"/>
        <v>0</v>
      </c>
      <c r="L3632" s="35">
        <f t="shared" si="1870"/>
        <v>0</v>
      </c>
      <c r="M3632" s="35">
        <f t="shared" si="1870"/>
        <v>4.5999999999999996</v>
      </c>
      <c r="N3632" s="78">
        <f t="shared" si="1853"/>
        <v>100</v>
      </c>
    </row>
    <row r="3633" spans="1:14" ht="47.25" x14ac:dyDescent="0.25">
      <c r="A3633" s="33" t="s">
        <v>184</v>
      </c>
      <c r="B3633" s="33" t="s">
        <v>1409</v>
      </c>
      <c r="C3633" s="33" t="s">
        <v>128</v>
      </c>
      <c r="D3633" s="33"/>
      <c r="E3633" s="34" t="s">
        <v>596</v>
      </c>
      <c r="F3633" s="35">
        <f t="shared" si="1870"/>
        <v>4.5999999999999996</v>
      </c>
      <c r="G3633" s="35">
        <f t="shared" si="1869"/>
        <v>4.5999999999999996</v>
      </c>
      <c r="H3633" s="35">
        <f t="shared" si="1870"/>
        <v>0</v>
      </c>
      <c r="I3633" s="63">
        <f t="shared" si="1870"/>
        <v>0</v>
      </c>
      <c r="J3633" s="63">
        <f t="shared" si="1870"/>
        <v>0</v>
      </c>
      <c r="K3633" s="35">
        <f t="shared" si="1870"/>
        <v>0</v>
      </c>
      <c r="L3633" s="35">
        <f t="shared" si="1870"/>
        <v>0</v>
      </c>
      <c r="M3633" s="35">
        <f t="shared" si="1870"/>
        <v>4.5999999999999996</v>
      </c>
      <c r="N3633" s="78">
        <f t="shared" si="1853"/>
        <v>100</v>
      </c>
    </row>
    <row r="3634" spans="1:14" ht="31.5" x14ac:dyDescent="0.25">
      <c r="A3634" s="33" t="s">
        <v>184</v>
      </c>
      <c r="B3634" s="33" t="s">
        <v>1409</v>
      </c>
      <c r="C3634" s="33" t="s">
        <v>126</v>
      </c>
      <c r="D3634" s="33"/>
      <c r="E3634" s="34" t="s">
        <v>597</v>
      </c>
      <c r="F3634" s="35">
        <f t="shared" si="1870"/>
        <v>4.5999999999999996</v>
      </c>
      <c r="G3634" s="35">
        <f t="shared" si="1869"/>
        <v>4.5999999999999996</v>
      </c>
      <c r="H3634" s="35">
        <f t="shared" si="1870"/>
        <v>0</v>
      </c>
      <c r="I3634" s="63">
        <f t="shared" si="1870"/>
        <v>0</v>
      </c>
      <c r="J3634" s="63">
        <f t="shared" si="1870"/>
        <v>0</v>
      </c>
      <c r="K3634" s="35">
        <f t="shared" si="1870"/>
        <v>0</v>
      </c>
      <c r="L3634" s="35">
        <f t="shared" si="1870"/>
        <v>0</v>
      </c>
      <c r="M3634" s="35">
        <f t="shared" si="1870"/>
        <v>4.5999999999999996</v>
      </c>
      <c r="N3634" s="78">
        <f t="shared" si="1853"/>
        <v>100</v>
      </c>
    </row>
    <row r="3635" spans="1:14" ht="31.5" x14ac:dyDescent="0.25">
      <c r="A3635" s="33" t="s">
        <v>184</v>
      </c>
      <c r="B3635" s="33" t="s">
        <v>1409</v>
      </c>
      <c r="C3635" s="33" t="s">
        <v>126</v>
      </c>
      <c r="D3635" s="33" t="s">
        <v>1111</v>
      </c>
      <c r="E3635" s="34" t="s">
        <v>542</v>
      </c>
      <c r="F3635" s="35">
        <f t="shared" si="1870"/>
        <v>4.5999999999999996</v>
      </c>
      <c r="G3635" s="35">
        <f t="shared" si="1869"/>
        <v>4.5999999999999996</v>
      </c>
      <c r="H3635" s="35">
        <f t="shared" si="1870"/>
        <v>0</v>
      </c>
      <c r="I3635" s="63">
        <f t="shared" si="1870"/>
        <v>0</v>
      </c>
      <c r="J3635" s="63">
        <f t="shared" si="1870"/>
        <v>0</v>
      </c>
      <c r="K3635" s="35">
        <f t="shared" si="1870"/>
        <v>0</v>
      </c>
      <c r="L3635" s="35">
        <f t="shared" si="1870"/>
        <v>0</v>
      </c>
      <c r="M3635" s="35">
        <f t="shared" si="1870"/>
        <v>4.5999999999999996</v>
      </c>
      <c r="N3635" s="78">
        <f t="shared" si="1853"/>
        <v>100</v>
      </c>
    </row>
    <row r="3636" spans="1:14" ht="31.5" x14ac:dyDescent="0.25">
      <c r="A3636" s="33" t="s">
        <v>184</v>
      </c>
      <c r="B3636" s="33" t="s">
        <v>1409</v>
      </c>
      <c r="C3636" s="33" t="s">
        <v>126</v>
      </c>
      <c r="D3636" s="33" t="s">
        <v>1112</v>
      </c>
      <c r="E3636" s="34" t="s">
        <v>543</v>
      </c>
      <c r="F3636" s="35">
        <v>4.5999999999999996</v>
      </c>
      <c r="G3636" s="35">
        <v>4.5999999999999996</v>
      </c>
      <c r="H3636" s="35">
        <v>0</v>
      </c>
      <c r="I3636" s="63">
        <v>0</v>
      </c>
      <c r="J3636" s="63">
        <v>0</v>
      </c>
      <c r="K3636" s="35">
        <v>0</v>
      </c>
      <c r="L3636" s="35">
        <v>0</v>
      </c>
      <c r="M3636" s="35">
        <v>4.5999999999999996</v>
      </c>
      <c r="N3636" s="78">
        <f t="shared" si="1853"/>
        <v>100</v>
      </c>
    </row>
    <row r="3637" spans="1:14" s="32" customFormat="1" ht="31.5" x14ac:dyDescent="0.25">
      <c r="A3637" s="29" t="s">
        <v>184</v>
      </c>
      <c r="B3637" s="29" t="s">
        <v>1410</v>
      </c>
      <c r="C3637" s="29"/>
      <c r="D3637" s="29"/>
      <c r="E3637" s="30" t="s">
        <v>517</v>
      </c>
      <c r="F3637" s="31">
        <f>F3638+F3646</f>
        <v>102.985</v>
      </c>
      <c r="G3637" s="31">
        <f>G3638+G3646</f>
        <v>110.054</v>
      </c>
      <c r="H3637" s="31">
        <f t="shared" ref="H3637:M3637" si="1871">H3638+H3646</f>
        <v>48.659400000000005</v>
      </c>
      <c r="I3637" s="62">
        <f t="shared" si="1871"/>
        <v>7.069</v>
      </c>
      <c r="J3637" s="62">
        <f t="shared" si="1871"/>
        <v>7.069</v>
      </c>
      <c r="K3637" s="31">
        <f t="shared" si="1871"/>
        <v>0</v>
      </c>
      <c r="L3637" s="31">
        <f t="shared" si="1871"/>
        <v>0</v>
      </c>
      <c r="M3637" s="31">
        <f t="shared" si="1871"/>
        <v>94.658000000000001</v>
      </c>
      <c r="N3637" s="79">
        <f t="shared" si="1853"/>
        <v>86.010503934432194</v>
      </c>
    </row>
    <row r="3638" spans="1:14" x14ac:dyDescent="0.25">
      <c r="A3638" s="33" t="s">
        <v>184</v>
      </c>
      <c r="B3638" s="33" t="s">
        <v>1410</v>
      </c>
      <c r="C3638" s="33" t="s">
        <v>59</v>
      </c>
      <c r="D3638" s="33"/>
      <c r="E3638" s="34" t="s">
        <v>579</v>
      </c>
      <c r="F3638" s="35">
        <f t="shared" ref="F3638:M3640" si="1872">F3639</f>
        <v>102.985</v>
      </c>
      <c r="G3638" s="35">
        <f t="shared" si="1872"/>
        <v>102.985</v>
      </c>
      <c r="H3638" s="35">
        <f t="shared" si="1872"/>
        <v>41.590400000000002</v>
      </c>
      <c r="I3638" s="63">
        <f t="shared" si="1872"/>
        <v>0</v>
      </c>
      <c r="J3638" s="63">
        <f t="shared" si="1872"/>
        <v>0</v>
      </c>
      <c r="K3638" s="35">
        <f t="shared" si="1872"/>
        <v>0</v>
      </c>
      <c r="L3638" s="35">
        <f t="shared" si="1872"/>
        <v>0</v>
      </c>
      <c r="M3638" s="35">
        <f t="shared" si="1872"/>
        <v>87.588999999999999</v>
      </c>
      <c r="N3638" s="78">
        <f t="shared" si="1853"/>
        <v>85.050250036413061</v>
      </c>
    </row>
    <row r="3639" spans="1:14" ht="31.5" x14ac:dyDescent="0.25">
      <c r="A3639" s="33" t="s">
        <v>184</v>
      </c>
      <c r="B3639" s="33" t="s">
        <v>1410</v>
      </c>
      <c r="C3639" s="33" t="s">
        <v>130</v>
      </c>
      <c r="D3639" s="33"/>
      <c r="E3639" s="34" t="s">
        <v>598</v>
      </c>
      <c r="F3639" s="35">
        <f t="shared" si="1872"/>
        <v>102.985</v>
      </c>
      <c r="G3639" s="35">
        <f t="shared" si="1872"/>
        <v>102.985</v>
      </c>
      <c r="H3639" s="35">
        <f t="shared" si="1872"/>
        <v>41.590400000000002</v>
      </c>
      <c r="I3639" s="63">
        <f t="shared" si="1872"/>
        <v>0</v>
      </c>
      <c r="J3639" s="63">
        <f t="shared" si="1872"/>
        <v>0</v>
      </c>
      <c r="K3639" s="35">
        <f t="shared" si="1872"/>
        <v>0</v>
      </c>
      <c r="L3639" s="35">
        <f t="shared" si="1872"/>
        <v>0</v>
      </c>
      <c r="M3639" s="35">
        <f t="shared" si="1872"/>
        <v>87.588999999999999</v>
      </c>
      <c r="N3639" s="78">
        <f t="shared" si="1853"/>
        <v>85.050250036413061</v>
      </c>
    </row>
    <row r="3640" spans="1:14" ht="31.5" x14ac:dyDescent="0.25">
      <c r="A3640" s="33" t="s">
        <v>184</v>
      </c>
      <c r="B3640" s="33" t="s">
        <v>1410</v>
      </c>
      <c r="C3640" s="33" t="s">
        <v>131</v>
      </c>
      <c r="D3640" s="33"/>
      <c r="E3640" s="34" t="s">
        <v>599</v>
      </c>
      <c r="F3640" s="35">
        <f t="shared" si="1872"/>
        <v>102.985</v>
      </c>
      <c r="G3640" s="35">
        <f t="shared" si="1872"/>
        <v>102.985</v>
      </c>
      <c r="H3640" s="35">
        <f t="shared" si="1872"/>
        <v>41.590400000000002</v>
      </c>
      <c r="I3640" s="63">
        <f t="shared" si="1872"/>
        <v>0</v>
      </c>
      <c r="J3640" s="63">
        <f t="shared" si="1872"/>
        <v>0</v>
      </c>
      <c r="K3640" s="35">
        <f t="shared" si="1872"/>
        <v>0</v>
      </c>
      <c r="L3640" s="35">
        <f t="shared" si="1872"/>
        <v>0</v>
      </c>
      <c r="M3640" s="35">
        <f t="shared" si="1872"/>
        <v>87.588999999999999</v>
      </c>
      <c r="N3640" s="78">
        <f t="shared" si="1853"/>
        <v>85.050250036413061</v>
      </c>
    </row>
    <row r="3641" spans="1:14" ht="31.5" x14ac:dyDescent="0.25">
      <c r="A3641" s="33" t="s">
        <v>184</v>
      </c>
      <c r="B3641" s="33" t="s">
        <v>1410</v>
      </c>
      <c r="C3641" s="33" t="s">
        <v>129</v>
      </c>
      <c r="D3641" s="33"/>
      <c r="E3641" s="34" t="s">
        <v>601</v>
      </c>
      <c r="F3641" s="35">
        <f>F3642+F3644</f>
        <v>102.985</v>
      </c>
      <c r="G3641" s="35">
        <f>G3642+G3644</f>
        <v>102.985</v>
      </c>
      <c r="H3641" s="35">
        <f t="shared" ref="H3641:M3641" si="1873">H3642+H3644</f>
        <v>41.590400000000002</v>
      </c>
      <c r="I3641" s="63">
        <f t="shared" si="1873"/>
        <v>0</v>
      </c>
      <c r="J3641" s="63">
        <f t="shared" si="1873"/>
        <v>0</v>
      </c>
      <c r="K3641" s="35">
        <f t="shared" si="1873"/>
        <v>0</v>
      </c>
      <c r="L3641" s="35">
        <f t="shared" si="1873"/>
        <v>0</v>
      </c>
      <c r="M3641" s="35">
        <f t="shared" si="1873"/>
        <v>87.588999999999999</v>
      </c>
      <c r="N3641" s="78">
        <f t="shared" si="1853"/>
        <v>85.050250036413061</v>
      </c>
    </row>
    <row r="3642" spans="1:14" ht="31.5" x14ac:dyDescent="0.25">
      <c r="A3642" s="33" t="s">
        <v>184</v>
      </c>
      <c r="B3642" s="33" t="s">
        <v>1410</v>
      </c>
      <c r="C3642" s="33" t="s">
        <v>129</v>
      </c>
      <c r="D3642" s="33" t="s">
        <v>1111</v>
      </c>
      <c r="E3642" s="34" t="s">
        <v>542</v>
      </c>
      <c r="F3642" s="35">
        <f t="shared" ref="F3642:M3642" si="1874">F3643</f>
        <v>77.8</v>
      </c>
      <c r="G3642" s="35">
        <f t="shared" si="1874"/>
        <v>77.8</v>
      </c>
      <c r="H3642" s="35">
        <f t="shared" si="1874"/>
        <v>33.0184</v>
      </c>
      <c r="I3642" s="63">
        <f t="shared" si="1874"/>
        <v>0</v>
      </c>
      <c r="J3642" s="63">
        <f t="shared" si="1874"/>
        <v>0</v>
      </c>
      <c r="K3642" s="35">
        <f t="shared" si="1874"/>
        <v>0</v>
      </c>
      <c r="L3642" s="35">
        <f t="shared" si="1874"/>
        <v>0</v>
      </c>
      <c r="M3642" s="35">
        <f t="shared" si="1874"/>
        <v>77.8</v>
      </c>
      <c r="N3642" s="78">
        <f t="shared" si="1853"/>
        <v>100</v>
      </c>
    </row>
    <row r="3643" spans="1:14" ht="31.5" x14ac:dyDescent="0.25">
      <c r="A3643" s="33" t="s">
        <v>184</v>
      </c>
      <c r="B3643" s="33" t="s">
        <v>1410</v>
      </c>
      <c r="C3643" s="33" t="s">
        <v>129</v>
      </c>
      <c r="D3643" s="33" t="s">
        <v>1112</v>
      </c>
      <c r="E3643" s="34" t="s">
        <v>543</v>
      </c>
      <c r="F3643" s="35">
        <f>58.8+19</f>
        <v>77.8</v>
      </c>
      <c r="G3643" s="35">
        <v>77.8</v>
      </c>
      <c r="H3643" s="35">
        <v>33.0184</v>
      </c>
      <c r="I3643" s="63">
        <v>0</v>
      </c>
      <c r="J3643" s="63">
        <v>0</v>
      </c>
      <c r="K3643" s="35">
        <v>0</v>
      </c>
      <c r="L3643" s="35">
        <v>0</v>
      </c>
      <c r="M3643" s="35">
        <v>77.8</v>
      </c>
      <c r="N3643" s="78">
        <f t="shared" si="1853"/>
        <v>100</v>
      </c>
    </row>
    <row r="3644" spans="1:14" x14ac:dyDescent="0.25">
      <c r="A3644" s="33" t="s">
        <v>184</v>
      </c>
      <c r="B3644" s="33" t="s">
        <v>1410</v>
      </c>
      <c r="C3644" s="33" t="s">
        <v>129</v>
      </c>
      <c r="D3644" s="33" t="s">
        <v>1113</v>
      </c>
      <c r="E3644" s="34" t="s">
        <v>558</v>
      </c>
      <c r="F3644" s="35">
        <f t="shared" ref="F3644:M3644" si="1875">F3645</f>
        <v>25.184999999999999</v>
      </c>
      <c r="G3644" s="35">
        <f t="shared" si="1875"/>
        <v>25.184999999999999</v>
      </c>
      <c r="H3644" s="35">
        <f t="shared" si="1875"/>
        <v>8.5719999999999992</v>
      </c>
      <c r="I3644" s="63">
        <f t="shared" si="1875"/>
        <v>0</v>
      </c>
      <c r="J3644" s="63">
        <f t="shared" si="1875"/>
        <v>0</v>
      </c>
      <c r="K3644" s="35">
        <f t="shared" si="1875"/>
        <v>0</v>
      </c>
      <c r="L3644" s="35">
        <f t="shared" si="1875"/>
        <v>0</v>
      </c>
      <c r="M3644" s="35">
        <f t="shared" si="1875"/>
        <v>9.7889999999999997</v>
      </c>
      <c r="N3644" s="78">
        <f t="shared" si="1853"/>
        <v>38.868374032162002</v>
      </c>
    </row>
    <row r="3645" spans="1:14" x14ac:dyDescent="0.25">
      <c r="A3645" s="33" t="s">
        <v>184</v>
      </c>
      <c r="B3645" s="33" t="s">
        <v>1410</v>
      </c>
      <c r="C3645" s="33" t="s">
        <v>129</v>
      </c>
      <c r="D3645" s="33" t="s">
        <v>1120</v>
      </c>
      <c r="E3645" s="34" t="s">
        <v>561</v>
      </c>
      <c r="F3645" s="35">
        <f>28.9+2.439-6.154</f>
        <v>25.184999999999999</v>
      </c>
      <c r="G3645" s="35">
        <v>25.184999999999999</v>
      </c>
      <c r="H3645" s="35">
        <v>8.5719999999999992</v>
      </c>
      <c r="I3645" s="63">
        <v>0</v>
      </c>
      <c r="J3645" s="63">
        <v>0</v>
      </c>
      <c r="K3645" s="35">
        <v>0</v>
      </c>
      <c r="L3645" s="35">
        <v>0</v>
      </c>
      <c r="M3645" s="35">
        <v>9.7889999999999997</v>
      </c>
      <c r="N3645" s="78">
        <f t="shared" si="1853"/>
        <v>38.868374032162002</v>
      </c>
    </row>
    <row r="3646" spans="1:14" ht="31.5" x14ac:dyDescent="0.25">
      <c r="A3646" s="33" t="s">
        <v>184</v>
      </c>
      <c r="B3646" s="33" t="s">
        <v>1410</v>
      </c>
      <c r="C3646" s="33" t="s">
        <v>1122</v>
      </c>
      <c r="D3646" s="33"/>
      <c r="E3646" s="34" t="s">
        <v>1885</v>
      </c>
      <c r="F3646" s="35">
        <f>F3647</f>
        <v>0</v>
      </c>
      <c r="G3646" s="35">
        <f t="shared" ref="G3646:G3649" si="1876">G3647</f>
        <v>7.069</v>
      </c>
      <c r="H3646" s="35">
        <f t="shared" ref="H3646:M3649" si="1877">H3647</f>
        <v>7.069</v>
      </c>
      <c r="I3646" s="63">
        <f t="shared" si="1877"/>
        <v>7.069</v>
      </c>
      <c r="J3646" s="63">
        <f t="shared" si="1877"/>
        <v>7.069</v>
      </c>
      <c r="K3646" s="35">
        <f t="shared" si="1877"/>
        <v>0</v>
      </c>
      <c r="L3646" s="35">
        <f t="shared" si="1877"/>
        <v>0</v>
      </c>
      <c r="M3646" s="35">
        <f t="shared" si="1877"/>
        <v>7.069</v>
      </c>
      <c r="N3646" s="78">
        <f t="shared" si="1853"/>
        <v>100</v>
      </c>
    </row>
    <row r="3647" spans="1:14" x14ac:dyDescent="0.25">
      <c r="A3647" s="33" t="s">
        <v>184</v>
      </c>
      <c r="B3647" s="33" t="s">
        <v>1410</v>
      </c>
      <c r="C3647" s="33" t="s">
        <v>1123</v>
      </c>
      <c r="D3647" s="33"/>
      <c r="E3647" s="34" t="s">
        <v>1175</v>
      </c>
      <c r="F3647" s="35">
        <f>F3648</f>
        <v>0</v>
      </c>
      <c r="G3647" s="35">
        <f t="shared" si="1876"/>
        <v>7.069</v>
      </c>
      <c r="H3647" s="35">
        <f t="shared" si="1877"/>
        <v>7.069</v>
      </c>
      <c r="I3647" s="63">
        <f t="shared" si="1877"/>
        <v>7.069</v>
      </c>
      <c r="J3647" s="63">
        <f t="shared" si="1877"/>
        <v>7.069</v>
      </c>
      <c r="K3647" s="35">
        <f t="shared" si="1877"/>
        <v>0</v>
      </c>
      <c r="L3647" s="35">
        <f t="shared" si="1877"/>
        <v>0</v>
      </c>
      <c r="M3647" s="35">
        <f t="shared" si="1877"/>
        <v>7.069</v>
      </c>
      <c r="N3647" s="78">
        <f t="shared" si="1853"/>
        <v>100</v>
      </c>
    </row>
    <row r="3648" spans="1:14" ht="31.5" x14ac:dyDescent="0.25">
      <c r="A3648" s="33" t="s">
        <v>184</v>
      </c>
      <c r="B3648" s="33" t="s">
        <v>1410</v>
      </c>
      <c r="C3648" s="33" t="s">
        <v>250</v>
      </c>
      <c r="D3648" s="33"/>
      <c r="E3648" s="34" t="s">
        <v>1190</v>
      </c>
      <c r="F3648" s="35">
        <f>F3649</f>
        <v>0</v>
      </c>
      <c r="G3648" s="35">
        <f t="shared" si="1876"/>
        <v>7.069</v>
      </c>
      <c r="H3648" s="35">
        <f t="shared" si="1877"/>
        <v>7.069</v>
      </c>
      <c r="I3648" s="63">
        <f t="shared" si="1877"/>
        <v>7.069</v>
      </c>
      <c r="J3648" s="63">
        <f t="shared" si="1877"/>
        <v>7.069</v>
      </c>
      <c r="K3648" s="35">
        <f t="shared" si="1877"/>
        <v>0</v>
      </c>
      <c r="L3648" s="35">
        <f t="shared" si="1877"/>
        <v>0</v>
      </c>
      <c r="M3648" s="35">
        <f t="shared" si="1877"/>
        <v>7.069</v>
      </c>
      <c r="N3648" s="78">
        <f t="shared" si="1853"/>
        <v>100</v>
      </c>
    </row>
    <row r="3649" spans="1:14" ht="31.5" x14ac:dyDescent="0.25">
      <c r="A3649" s="33" t="s">
        <v>184</v>
      </c>
      <c r="B3649" s="33" t="s">
        <v>1410</v>
      </c>
      <c r="C3649" s="33" t="s">
        <v>250</v>
      </c>
      <c r="D3649" s="33" t="s">
        <v>1111</v>
      </c>
      <c r="E3649" s="34" t="s">
        <v>542</v>
      </c>
      <c r="F3649" s="35">
        <f>F3650</f>
        <v>0</v>
      </c>
      <c r="G3649" s="35">
        <f t="shared" si="1876"/>
        <v>7.069</v>
      </c>
      <c r="H3649" s="35">
        <f t="shared" si="1877"/>
        <v>7.069</v>
      </c>
      <c r="I3649" s="63">
        <f t="shared" si="1877"/>
        <v>7.069</v>
      </c>
      <c r="J3649" s="63">
        <f t="shared" si="1877"/>
        <v>7.069</v>
      </c>
      <c r="K3649" s="35">
        <f t="shared" si="1877"/>
        <v>0</v>
      </c>
      <c r="L3649" s="35">
        <f t="shared" si="1877"/>
        <v>0</v>
      </c>
      <c r="M3649" s="35">
        <f t="shared" si="1877"/>
        <v>7.069</v>
      </c>
      <c r="N3649" s="78">
        <f t="shared" si="1853"/>
        <v>100</v>
      </c>
    </row>
    <row r="3650" spans="1:14" ht="31.5" x14ac:dyDescent="0.25">
      <c r="A3650" s="33" t="s">
        <v>184</v>
      </c>
      <c r="B3650" s="33" t="s">
        <v>1410</v>
      </c>
      <c r="C3650" s="33" t="s">
        <v>250</v>
      </c>
      <c r="D3650" s="33" t="s">
        <v>1112</v>
      </c>
      <c r="E3650" s="34" t="s">
        <v>543</v>
      </c>
      <c r="F3650" s="35">
        <v>0</v>
      </c>
      <c r="G3650" s="35">
        <v>7.069</v>
      </c>
      <c r="H3650" s="35">
        <v>7.069</v>
      </c>
      <c r="I3650" s="63">
        <f>G3650</f>
        <v>7.069</v>
      </c>
      <c r="J3650" s="63">
        <f>H3650</f>
        <v>7.069</v>
      </c>
      <c r="K3650" s="35">
        <v>0</v>
      </c>
      <c r="L3650" s="35">
        <v>0</v>
      </c>
      <c r="M3650" s="35">
        <v>7.069</v>
      </c>
      <c r="N3650" s="78">
        <f t="shared" si="1853"/>
        <v>100</v>
      </c>
    </row>
    <row r="3651" spans="1:14" s="22" customFormat="1" x14ac:dyDescent="0.25">
      <c r="A3651" s="25" t="s">
        <v>184</v>
      </c>
      <c r="B3651" s="25" t="s">
        <v>1130</v>
      </c>
      <c r="C3651" s="25"/>
      <c r="D3651" s="25"/>
      <c r="E3651" s="26" t="s">
        <v>500</v>
      </c>
      <c r="F3651" s="27">
        <f>F3652+F3691</f>
        <v>54385.303</v>
      </c>
      <c r="G3651" s="27">
        <f>G3652+G3691</f>
        <v>52821.700250000009</v>
      </c>
      <c r="H3651" s="27">
        <f t="shared" ref="H3651:M3651" si="1878">H3652+H3691</f>
        <v>29389.540499999999</v>
      </c>
      <c r="I3651" s="61">
        <f t="shared" si="1878"/>
        <v>22172.33325</v>
      </c>
      <c r="J3651" s="61">
        <f t="shared" si="1878"/>
        <v>9939.5526200000004</v>
      </c>
      <c r="K3651" s="27">
        <f t="shared" si="1878"/>
        <v>0</v>
      </c>
      <c r="L3651" s="27">
        <f t="shared" si="1878"/>
        <v>0</v>
      </c>
      <c r="M3651" s="27">
        <f t="shared" si="1878"/>
        <v>52773.994610000009</v>
      </c>
      <c r="N3651" s="78">
        <f t="shared" si="1853"/>
        <v>99.909685527398366</v>
      </c>
    </row>
    <row r="3652" spans="1:14" s="32" customFormat="1" x14ac:dyDescent="0.25">
      <c r="A3652" s="29" t="s">
        <v>184</v>
      </c>
      <c r="B3652" s="29" t="s">
        <v>1411</v>
      </c>
      <c r="C3652" s="29"/>
      <c r="D3652" s="29"/>
      <c r="E3652" s="30" t="s">
        <v>520</v>
      </c>
      <c r="F3652" s="31">
        <f>F3653+F3666+F3671+F3680</f>
        <v>54246.197999999997</v>
      </c>
      <c r="G3652" s="31">
        <f t="shared" ref="G3652" si="1879">G3653+G3666+G3671+G3680</f>
        <v>52682.595250000006</v>
      </c>
      <c r="H3652" s="31">
        <f t="shared" ref="H3652:M3652" si="1880">H3653+H3666+H3671+H3680</f>
        <v>29350.4355</v>
      </c>
      <c r="I3652" s="62">
        <f t="shared" si="1880"/>
        <v>22172.33325</v>
      </c>
      <c r="J3652" s="62">
        <f t="shared" si="1880"/>
        <v>9939.5526200000004</v>
      </c>
      <c r="K3652" s="31">
        <f t="shared" si="1880"/>
        <v>0</v>
      </c>
      <c r="L3652" s="31">
        <f t="shared" si="1880"/>
        <v>0</v>
      </c>
      <c r="M3652" s="31">
        <f t="shared" si="1880"/>
        <v>52634.889610000006</v>
      </c>
      <c r="N3652" s="79">
        <f t="shared" si="1853"/>
        <v>99.909447057849718</v>
      </c>
    </row>
    <row r="3653" spans="1:14" ht="31.5" x14ac:dyDescent="0.25">
      <c r="A3653" s="33" t="s">
        <v>184</v>
      </c>
      <c r="B3653" s="33" t="s">
        <v>1411</v>
      </c>
      <c r="C3653" s="33" t="s">
        <v>138</v>
      </c>
      <c r="D3653" s="33"/>
      <c r="E3653" s="34" t="s">
        <v>691</v>
      </c>
      <c r="F3653" s="35">
        <f>F3654</f>
        <v>53470.797999999995</v>
      </c>
      <c r="G3653" s="35">
        <f t="shared" ref="G3653" si="1881">G3654</f>
        <v>48905.043250000002</v>
      </c>
      <c r="H3653" s="35">
        <f t="shared" ref="H3653:M3653" si="1882">H3654</f>
        <v>25731.14473</v>
      </c>
      <c r="I3653" s="63">
        <f t="shared" si="1882"/>
        <v>22172.33325</v>
      </c>
      <c r="J3653" s="63">
        <f t="shared" si="1882"/>
        <v>9939.5526200000004</v>
      </c>
      <c r="K3653" s="35">
        <f t="shared" si="1882"/>
        <v>0</v>
      </c>
      <c r="L3653" s="35">
        <f t="shared" si="1882"/>
        <v>0</v>
      </c>
      <c r="M3653" s="35">
        <f t="shared" si="1882"/>
        <v>48877.787920000002</v>
      </c>
      <c r="N3653" s="78">
        <f t="shared" si="1853"/>
        <v>99.944268876605065</v>
      </c>
    </row>
    <row r="3654" spans="1:14" ht="31.5" x14ac:dyDescent="0.25">
      <c r="A3654" s="33" t="s">
        <v>184</v>
      </c>
      <c r="B3654" s="33" t="s">
        <v>1411</v>
      </c>
      <c r="C3654" s="33" t="s">
        <v>139</v>
      </c>
      <c r="D3654" s="33"/>
      <c r="E3654" s="34" t="s">
        <v>692</v>
      </c>
      <c r="F3654" s="35">
        <f>F3655+F3662</f>
        <v>53470.797999999995</v>
      </c>
      <c r="G3654" s="35">
        <f>G3655+G3662</f>
        <v>48905.043250000002</v>
      </c>
      <c r="H3654" s="35">
        <f t="shared" ref="H3654:M3654" si="1883">H3655+H3662</f>
        <v>25731.14473</v>
      </c>
      <c r="I3654" s="63">
        <f t="shared" si="1883"/>
        <v>22172.33325</v>
      </c>
      <c r="J3654" s="63">
        <f t="shared" si="1883"/>
        <v>9939.5526200000004</v>
      </c>
      <c r="K3654" s="35">
        <f t="shared" si="1883"/>
        <v>0</v>
      </c>
      <c r="L3654" s="35">
        <f t="shared" si="1883"/>
        <v>0</v>
      </c>
      <c r="M3654" s="35">
        <f t="shared" si="1883"/>
        <v>48877.787920000002</v>
      </c>
      <c r="N3654" s="78">
        <f t="shared" si="1853"/>
        <v>99.944268876605065</v>
      </c>
    </row>
    <row r="3655" spans="1:14" ht="47.25" x14ac:dyDescent="0.25">
      <c r="A3655" s="33" t="s">
        <v>184</v>
      </c>
      <c r="B3655" s="33" t="s">
        <v>1411</v>
      </c>
      <c r="C3655" s="33" t="s">
        <v>140</v>
      </c>
      <c r="D3655" s="33"/>
      <c r="E3655" s="34" t="s">
        <v>693</v>
      </c>
      <c r="F3655" s="35">
        <f>F3656+F3659</f>
        <v>31298.465</v>
      </c>
      <c r="G3655" s="35">
        <f>G3656+G3659</f>
        <v>26732.71</v>
      </c>
      <c r="H3655" s="35">
        <f t="shared" ref="H3655:M3655" si="1884">H3656+H3659</f>
        <v>15791.59211</v>
      </c>
      <c r="I3655" s="63">
        <f t="shared" si="1884"/>
        <v>0</v>
      </c>
      <c r="J3655" s="63">
        <f t="shared" si="1884"/>
        <v>0</v>
      </c>
      <c r="K3655" s="35">
        <f t="shared" si="1884"/>
        <v>0</v>
      </c>
      <c r="L3655" s="35">
        <f t="shared" si="1884"/>
        <v>0</v>
      </c>
      <c r="M3655" s="35">
        <f t="shared" si="1884"/>
        <v>26705.454669999999</v>
      </c>
      <c r="N3655" s="78">
        <f t="shared" si="1853"/>
        <v>99.898045016760364</v>
      </c>
    </row>
    <row r="3656" spans="1:14" x14ac:dyDescent="0.25">
      <c r="A3656" s="33" t="s">
        <v>184</v>
      </c>
      <c r="B3656" s="33" t="s">
        <v>1411</v>
      </c>
      <c r="C3656" s="33" t="s">
        <v>132</v>
      </c>
      <c r="D3656" s="33"/>
      <c r="E3656" s="34" t="s">
        <v>694</v>
      </c>
      <c r="F3656" s="35">
        <f t="shared" ref="F3656:M3657" si="1885">F3657</f>
        <v>30537.197</v>
      </c>
      <c r="G3656" s="35">
        <f t="shared" si="1885"/>
        <v>25971.441999999999</v>
      </c>
      <c r="H3656" s="35">
        <f t="shared" si="1885"/>
        <v>15094.752109999999</v>
      </c>
      <c r="I3656" s="63">
        <f t="shared" si="1885"/>
        <v>0</v>
      </c>
      <c r="J3656" s="63">
        <f t="shared" si="1885"/>
        <v>0</v>
      </c>
      <c r="K3656" s="35">
        <f t="shared" si="1885"/>
        <v>0</v>
      </c>
      <c r="L3656" s="35">
        <f t="shared" si="1885"/>
        <v>0</v>
      </c>
      <c r="M3656" s="35">
        <f t="shared" si="1885"/>
        <v>25944.186669999999</v>
      </c>
      <c r="N3656" s="78">
        <f t="shared" si="1853"/>
        <v>99.895056539409708</v>
      </c>
    </row>
    <row r="3657" spans="1:14" ht="31.5" x14ac:dyDescent="0.25">
      <c r="A3657" s="33" t="s">
        <v>184</v>
      </c>
      <c r="B3657" s="33" t="s">
        <v>1411</v>
      </c>
      <c r="C3657" s="33" t="s">
        <v>132</v>
      </c>
      <c r="D3657" s="33" t="s">
        <v>1111</v>
      </c>
      <c r="E3657" s="34" t="s">
        <v>542</v>
      </c>
      <c r="F3657" s="35">
        <f t="shared" si="1885"/>
        <v>30537.197</v>
      </c>
      <c r="G3657" s="35">
        <f t="shared" si="1885"/>
        <v>25971.441999999999</v>
      </c>
      <c r="H3657" s="35">
        <f t="shared" si="1885"/>
        <v>15094.752109999999</v>
      </c>
      <c r="I3657" s="63">
        <f t="shared" si="1885"/>
        <v>0</v>
      </c>
      <c r="J3657" s="63">
        <f t="shared" si="1885"/>
        <v>0</v>
      </c>
      <c r="K3657" s="35">
        <f t="shared" si="1885"/>
        <v>0</v>
      </c>
      <c r="L3657" s="35">
        <f t="shared" si="1885"/>
        <v>0</v>
      </c>
      <c r="M3657" s="35">
        <f t="shared" si="1885"/>
        <v>25944.186669999999</v>
      </c>
      <c r="N3657" s="78">
        <f t="shared" si="1853"/>
        <v>99.895056539409708</v>
      </c>
    </row>
    <row r="3658" spans="1:14" ht="31.5" x14ac:dyDescent="0.25">
      <c r="A3658" s="33" t="s">
        <v>184</v>
      </c>
      <c r="B3658" s="33" t="s">
        <v>1411</v>
      </c>
      <c r="C3658" s="33" t="s">
        <v>132</v>
      </c>
      <c r="D3658" s="33" t="s">
        <v>1112</v>
      </c>
      <c r="E3658" s="34" t="s">
        <v>543</v>
      </c>
      <c r="F3658" s="35">
        <f>31904-566.803-800</f>
        <v>30537.197</v>
      </c>
      <c r="G3658" s="35">
        <v>25971.441999999999</v>
      </c>
      <c r="H3658" s="35">
        <v>15094.752109999999</v>
      </c>
      <c r="I3658" s="63">
        <v>0</v>
      </c>
      <c r="J3658" s="63">
        <v>0</v>
      </c>
      <c r="K3658" s="35">
        <v>0</v>
      </c>
      <c r="L3658" s="35">
        <v>0</v>
      </c>
      <c r="M3658" s="35">
        <v>25944.186669999999</v>
      </c>
      <c r="N3658" s="78">
        <f t="shared" ref="N3658:N3721" si="1886">M3658/G3658*100</f>
        <v>99.895056539409708</v>
      </c>
    </row>
    <row r="3659" spans="1:14" ht="31.5" x14ac:dyDescent="0.25">
      <c r="A3659" s="33" t="s">
        <v>184</v>
      </c>
      <c r="B3659" s="33" t="s">
        <v>1411</v>
      </c>
      <c r="C3659" s="33" t="s">
        <v>133</v>
      </c>
      <c r="D3659" s="33"/>
      <c r="E3659" s="34" t="s">
        <v>696</v>
      </c>
      <c r="F3659" s="35">
        <f t="shared" ref="F3659:M3660" si="1887">F3660</f>
        <v>761.26799999999992</v>
      </c>
      <c r="G3659" s="35">
        <f t="shared" si="1887"/>
        <v>761.26800000000003</v>
      </c>
      <c r="H3659" s="35">
        <f t="shared" si="1887"/>
        <v>696.84</v>
      </c>
      <c r="I3659" s="63">
        <f t="shared" si="1887"/>
        <v>0</v>
      </c>
      <c r="J3659" s="63">
        <f t="shared" si="1887"/>
        <v>0</v>
      </c>
      <c r="K3659" s="35">
        <f t="shared" si="1887"/>
        <v>0</v>
      </c>
      <c r="L3659" s="35">
        <f t="shared" si="1887"/>
        <v>0</v>
      </c>
      <c r="M3659" s="35">
        <f t="shared" si="1887"/>
        <v>761.26800000000003</v>
      </c>
      <c r="N3659" s="78">
        <f t="shared" si="1886"/>
        <v>100</v>
      </c>
    </row>
    <row r="3660" spans="1:14" ht="31.5" x14ac:dyDescent="0.25">
      <c r="A3660" s="33" t="s">
        <v>184</v>
      </c>
      <c r="B3660" s="33" t="s">
        <v>1411</v>
      </c>
      <c r="C3660" s="33" t="s">
        <v>133</v>
      </c>
      <c r="D3660" s="33" t="s">
        <v>1111</v>
      </c>
      <c r="E3660" s="34" t="s">
        <v>542</v>
      </c>
      <c r="F3660" s="35">
        <f t="shared" si="1887"/>
        <v>761.26799999999992</v>
      </c>
      <c r="G3660" s="35">
        <f t="shared" si="1887"/>
        <v>761.26800000000003</v>
      </c>
      <c r="H3660" s="35">
        <f t="shared" si="1887"/>
        <v>696.84</v>
      </c>
      <c r="I3660" s="63">
        <f t="shared" si="1887"/>
        <v>0</v>
      </c>
      <c r="J3660" s="63">
        <f t="shared" si="1887"/>
        <v>0</v>
      </c>
      <c r="K3660" s="35">
        <f t="shared" si="1887"/>
        <v>0</v>
      </c>
      <c r="L3660" s="35">
        <f t="shared" si="1887"/>
        <v>0</v>
      </c>
      <c r="M3660" s="35">
        <f t="shared" si="1887"/>
        <v>761.26800000000003</v>
      </c>
      <c r="N3660" s="78">
        <f t="shared" si="1886"/>
        <v>100</v>
      </c>
    </row>
    <row r="3661" spans="1:14" ht="31.5" x14ac:dyDescent="0.25">
      <c r="A3661" s="33" t="s">
        <v>184</v>
      </c>
      <c r="B3661" s="33" t="s">
        <v>1411</v>
      </c>
      <c r="C3661" s="33" t="s">
        <v>133</v>
      </c>
      <c r="D3661" s="33" t="s">
        <v>1112</v>
      </c>
      <c r="E3661" s="34" t="s">
        <v>543</v>
      </c>
      <c r="F3661" s="35">
        <f>1031.6-334.76+64.428</f>
        <v>761.26799999999992</v>
      </c>
      <c r="G3661" s="35">
        <v>761.26800000000003</v>
      </c>
      <c r="H3661" s="35">
        <v>696.84</v>
      </c>
      <c r="I3661" s="63">
        <v>0</v>
      </c>
      <c r="J3661" s="63">
        <v>0</v>
      </c>
      <c r="K3661" s="35">
        <v>0</v>
      </c>
      <c r="L3661" s="35">
        <v>0</v>
      </c>
      <c r="M3661" s="35">
        <v>761.26800000000003</v>
      </c>
      <c r="N3661" s="78">
        <f t="shared" si="1886"/>
        <v>100</v>
      </c>
    </row>
    <row r="3662" spans="1:14" ht="94.5" x14ac:dyDescent="0.25">
      <c r="A3662" s="33" t="s">
        <v>184</v>
      </c>
      <c r="B3662" s="33" t="s">
        <v>1411</v>
      </c>
      <c r="C3662" s="33" t="s">
        <v>1431</v>
      </c>
      <c r="D3662" s="33"/>
      <c r="E3662" s="34" t="s">
        <v>1834</v>
      </c>
      <c r="F3662" s="35">
        <f>F3663</f>
        <v>22172.332999999999</v>
      </c>
      <c r="G3662" s="35">
        <f t="shared" ref="G3662:G3664" si="1888">G3663</f>
        <v>22172.33325</v>
      </c>
      <c r="H3662" s="35">
        <f t="shared" ref="H3662:M3664" si="1889">H3663</f>
        <v>9939.5526200000004</v>
      </c>
      <c r="I3662" s="63">
        <f t="shared" si="1889"/>
        <v>22172.33325</v>
      </c>
      <c r="J3662" s="63">
        <f t="shared" si="1889"/>
        <v>9939.5526200000004</v>
      </c>
      <c r="K3662" s="35">
        <f t="shared" si="1889"/>
        <v>0</v>
      </c>
      <c r="L3662" s="35">
        <f t="shared" si="1889"/>
        <v>0</v>
      </c>
      <c r="M3662" s="35">
        <f t="shared" si="1889"/>
        <v>22172.33325</v>
      </c>
      <c r="N3662" s="78">
        <f t="shared" si="1886"/>
        <v>100</v>
      </c>
    </row>
    <row r="3663" spans="1:14" ht="78.75" x14ac:dyDescent="0.25">
      <c r="A3663" s="33" t="s">
        <v>184</v>
      </c>
      <c r="B3663" s="33" t="s">
        <v>1411</v>
      </c>
      <c r="C3663" s="33" t="s">
        <v>1433</v>
      </c>
      <c r="D3663" s="33"/>
      <c r="E3663" s="34" t="s">
        <v>1835</v>
      </c>
      <c r="F3663" s="35">
        <f>F3664</f>
        <v>22172.332999999999</v>
      </c>
      <c r="G3663" s="35">
        <f t="shared" si="1888"/>
        <v>22172.33325</v>
      </c>
      <c r="H3663" s="35">
        <f t="shared" si="1889"/>
        <v>9939.5526200000004</v>
      </c>
      <c r="I3663" s="63">
        <f t="shared" si="1889"/>
        <v>22172.33325</v>
      </c>
      <c r="J3663" s="63">
        <f t="shared" si="1889"/>
        <v>9939.5526200000004</v>
      </c>
      <c r="K3663" s="35">
        <f t="shared" si="1889"/>
        <v>0</v>
      </c>
      <c r="L3663" s="35">
        <f t="shared" si="1889"/>
        <v>0</v>
      </c>
      <c r="M3663" s="35">
        <f t="shared" si="1889"/>
        <v>22172.33325</v>
      </c>
      <c r="N3663" s="78">
        <f t="shared" si="1886"/>
        <v>100</v>
      </c>
    </row>
    <row r="3664" spans="1:14" ht="31.5" x14ac:dyDescent="0.25">
      <c r="A3664" s="33" t="s">
        <v>184</v>
      </c>
      <c r="B3664" s="33" t="s">
        <v>1411</v>
      </c>
      <c r="C3664" s="33" t="s">
        <v>1433</v>
      </c>
      <c r="D3664" s="33" t="s">
        <v>1111</v>
      </c>
      <c r="E3664" s="34" t="s">
        <v>542</v>
      </c>
      <c r="F3664" s="35">
        <f>F3665</f>
        <v>22172.332999999999</v>
      </c>
      <c r="G3664" s="35">
        <f t="shared" si="1888"/>
        <v>22172.33325</v>
      </c>
      <c r="H3664" s="35">
        <f t="shared" si="1889"/>
        <v>9939.5526200000004</v>
      </c>
      <c r="I3664" s="63">
        <f t="shared" si="1889"/>
        <v>22172.33325</v>
      </c>
      <c r="J3664" s="63">
        <f t="shared" si="1889"/>
        <v>9939.5526200000004</v>
      </c>
      <c r="K3664" s="35">
        <f t="shared" si="1889"/>
        <v>0</v>
      </c>
      <c r="L3664" s="35">
        <f t="shared" si="1889"/>
        <v>0</v>
      </c>
      <c r="M3664" s="35">
        <f t="shared" si="1889"/>
        <v>22172.33325</v>
      </c>
      <c r="N3664" s="78">
        <f t="shared" si="1886"/>
        <v>100</v>
      </c>
    </row>
    <row r="3665" spans="1:14" ht="31.5" x14ac:dyDescent="0.25">
      <c r="A3665" s="33" t="s">
        <v>184</v>
      </c>
      <c r="B3665" s="33" t="s">
        <v>1411</v>
      </c>
      <c r="C3665" s="33" t="s">
        <v>1433</v>
      </c>
      <c r="D3665" s="33" t="s">
        <v>1112</v>
      </c>
      <c r="E3665" s="34" t="s">
        <v>543</v>
      </c>
      <c r="F3665" s="35">
        <v>22172.332999999999</v>
      </c>
      <c r="G3665" s="35">
        <v>22172.33325</v>
      </c>
      <c r="H3665" s="35">
        <v>9939.5526200000004</v>
      </c>
      <c r="I3665" s="63">
        <f>G3665</f>
        <v>22172.33325</v>
      </c>
      <c r="J3665" s="63">
        <f>H3665</f>
        <v>9939.5526200000004</v>
      </c>
      <c r="K3665" s="35">
        <v>0</v>
      </c>
      <c r="L3665" s="35">
        <v>0</v>
      </c>
      <c r="M3665" s="35">
        <v>22172.33325</v>
      </c>
      <c r="N3665" s="78">
        <f t="shared" si="1886"/>
        <v>100</v>
      </c>
    </row>
    <row r="3666" spans="1:14" ht="31.5" x14ac:dyDescent="0.25">
      <c r="A3666" s="33" t="s">
        <v>184</v>
      </c>
      <c r="B3666" s="33" t="s">
        <v>1411</v>
      </c>
      <c r="C3666" s="33" t="s">
        <v>141</v>
      </c>
      <c r="D3666" s="33"/>
      <c r="E3666" s="34" t="s">
        <v>717</v>
      </c>
      <c r="F3666" s="35">
        <f t="shared" ref="F3666:M3669" si="1890">F3667</f>
        <v>647.5</v>
      </c>
      <c r="G3666" s="35">
        <f t="shared" si="1890"/>
        <v>647.5</v>
      </c>
      <c r="H3666" s="35">
        <f t="shared" si="1890"/>
        <v>569.36243999999999</v>
      </c>
      <c r="I3666" s="63">
        <f t="shared" si="1890"/>
        <v>0</v>
      </c>
      <c r="J3666" s="63">
        <f t="shared" si="1890"/>
        <v>0</v>
      </c>
      <c r="K3666" s="35">
        <f t="shared" si="1890"/>
        <v>0</v>
      </c>
      <c r="L3666" s="35">
        <f t="shared" si="1890"/>
        <v>0</v>
      </c>
      <c r="M3666" s="35">
        <f t="shared" si="1890"/>
        <v>647.5</v>
      </c>
      <c r="N3666" s="78">
        <f t="shared" si="1886"/>
        <v>100</v>
      </c>
    </row>
    <row r="3667" spans="1:14" ht="31.5" x14ac:dyDescent="0.25">
      <c r="A3667" s="33" t="s">
        <v>184</v>
      </c>
      <c r="B3667" s="33" t="s">
        <v>1411</v>
      </c>
      <c r="C3667" s="33" t="s">
        <v>142</v>
      </c>
      <c r="D3667" s="33"/>
      <c r="E3667" s="34" t="s">
        <v>718</v>
      </c>
      <c r="F3667" s="35">
        <f t="shared" si="1890"/>
        <v>647.5</v>
      </c>
      <c r="G3667" s="35">
        <f t="shared" si="1890"/>
        <v>647.5</v>
      </c>
      <c r="H3667" s="35">
        <f t="shared" si="1890"/>
        <v>569.36243999999999</v>
      </c>
      <c r="I3667" s="63">
        <f t="shared" si="1890"/>
        <v>0</v>
      </c>
      <c r="J3667" s="63">
        <f t="shared" si="1890"/>
        <v>0</v>
      </c>
      <c r="K3667" s="35">
        <f t="shared" si="1890"/>
        <v>0</v>
      </c>
      <c r="L3667" s="35">
        <f t="shared" si="1890"/>
        <v>0</v>
      </c>
      <c r="M3667" s="35">
        <f t="shared" si="1890"/>
        <v>647.5</v>
      </c>
      <c r="N3667" s="78">
        <f t="shared" si="1886"/>
        <v>100</v>
      </c>
    </row>
    <row r="3668" spans="1:14" ht="47.25" x14ac:dyDescent="0.25">
      <c r="A3668" s="33" t="s">
        <v>184</v>
      </c>
      <c r="B3668" s="33" t="s">
        <v>1411</v>
      </c>
      <c r="C3668" s="33" t="s">
        <v>134</v>
      </c>
      <c r="D3668" s="33"/>
      <c r="E3668" s="34" t="s">
        <v>731</v>
      </c>
      <c r="F3668" s="35">
        <f t="shared" si="1890"/>
        <v>647.5</v>
      </c>
      <c r="G3668" s="35">
        <f t="shared" si="1890"/>
        <v>647.5</v>
      </c>
      <c r="H3668" s="35">
        <f t="shared" si="1890"/>
        <v>569.36243999999999</v>
      </c>
      <c r="I3668" s="63">
        <f t="shared" si="1890"/>
        <v>0</v>
      </c>
      <c r="J3668" s="63">
        <f t="shared" si="1890"/>
        <v>0</v>
      </c>
      <c r="K3668" s="35">
        <f t="shared" si="1890"/>
        <v>0</v>
      </c>
      <c r="L3668" s="35">
        <f t="shared" si="1890"/>
        <v>0</v>
      </c>
      <c r="M3668" s="35">
        <f t="shared" si="1890"/>
        <v>647.5</v>
      </c>
      <c r="N3668" s="78">
        <f t="shared" si="1886"/>
        <v>100</v>
      </c>
    </row>
    <row r="3669" spans="1:14" ht="31.5" x14ac:dyDescent="0.25">
      <c r="A3669" s="33" t="s">
        <v>184</v>
      </c>
      <c r="B3669" s="33" t="s">
        <v>1411</v>
      </c>
      <c r="C3669" s="33" t="s">
        <v>134</v>
      </c>
      <c r="D3669" s="33" t="s">
        <v>1111</v>
      </c>
      <c r="E3669" s="34" t="s">
        <v>542</v>
      </c>
      <c r="F3669" s="35">
        <f t="shared" si="1890"/>
        <v>647.5</v>
      </c>
      <c r="G3669" s="35">
        <f t="shared" si="1890"/>
        <v>647.5</v>
      </c>
      <c r="H3669" s="35">
        <f t="shared" si="1890"/>
        <v>569.36243999999999</v>
      </c>
      <c r="I3669" s="63">
        <f t="shared" si="1890"/>
        <v>0</v>
      </c>
      <c r="J3669" s="63">
        <f t="shared" si="1890"/>
        <v>0</v>
      </c>
      <c r="K3669" s="35">
        <f t="shared" si="1890"/>
        <v>0</v>
      </c>
      <c r="L3669" s="35">
        <f t="shared" si="1890"/>
        <v>0</v>
      </c>
      <c r="M3669" s="35">
        <f t="shared" si="1890"/>
        <v>647.5</v>
      </c>
      <c r="N3669" s="78">
        <f t="shared" si="1886"/>
        <v>100</v>
      </c>
    </row>
    <row r="3670" spans="1:14" ht="31.5" x14ac:dyDescent="0.25">
      <c r="A3670" s="33" t="s">
        <v>184</v>
      </c>
      <c r="B3670" s="33" t="s">
        <v>1411</v>
      </c>
      <c r="C3670" s="33" t="s">
        <v>134</v>
      </c>
      <c r="D3670" s="33" t="s">
        <v>1112</v>
      </c>
      <c r="E3670" s="34" t="s">
        <v>543</v>
      </c>
      <c r="F3670" s="35">
        <v>647.5</v>
      </c>
      <c r="G3670" s="35">
        <v>647.5</v>
      </c>
      <c r="H3670" s="35">
        <v>569.36243999999999</v>
      </c>
      <c r="I3670" s="63">
        <v>0</v>
      </c>
      <c r="J3670" s="63">
        <v>0</v>
      </c>
      <c r="K3670" s="35">
        <v>0</v>
      </c>
      <c r="L3670" s="35">
        <v>0</v>
      </c>
      <c r="M3670" s="35">
        <v>647.5</v>
      </c>
      <c r="N3670" s="78">
        <f t="shared" si="1886"/>
        <v>100</v>
      </c>
    </row>
    <row r="3671" spans="1:14" ht="63" x14ac:dyDescent="0.25">
      <c r="A3671" s="33" t="s">
        <v>184</v>
      </c>
      <c r="B3671" s="33" t="s">
        <v>1411</v>
      </c>
      <c r="C3671" s="33" t="s">
        <v>1132</v>
      </c>
      <c r="D3671" s="33"/>
      <c r="E3671" s="34" t="s">
        <v>1557</v>
      </c>
      <c r="F3671" s="35">
        <f t="shared" ref="F3671:M3678" si="1891">F3672</f>
        <v>127.9</v>
      </c>
      <c r="G3671" s="35">
        <f t="shared" si="1891"/>
        <v>179.80200000000002</v>
      </c>
      <c r="H3671" s="35">
        <f t="shared" si="1891"/>
        <v>99.678330000000003</v>
      </c>
      <c r="I3671" s="63">
        <f t="shared" si="1891"/>
        <v>0</v>
      </c>
      <c r="J3671" s="63">
        <f t="shared" si="1891"/>
        <v>0</v>
      </c>
      <c r="K3671" s="35">
        <f t="shared" si="1891"/>
        <v>0</v>
      </c>
      <c r="L3671" s="35">
        <f t="shared" si="1891"/>
        <v>0</v>
      </c>
      <c r="M3671" s="35">
        <f t="shared" si="1891"/>
        <v>159.35169000000002</v>
      </c>
      <c r="N3671" s="78">
        <f t="shared" si="1886"/>
        <v>88.62620549270865</v>
      </c>
    </row>
    <row r="3672" spans="1:14" ht="47.25" x14ac:dyDescent="0.25">
      <c r="A3672" s="33" t="s">
        <v>184</v>
      </c>
      <c r="B3672" s="33" t="s">
        <v>1411</v>
      </c>
      <c r="C3672" s="33" t="s">
        <v>1133</v>
      </c>
      <c r="D3672" s="33"/>
      <c r="E3672" s="34" t="s">
        <v>741</v>
      </c>
      <c r="F3672" s="35">
        <f t="shared" si="1891"/>
        <v>127.9</v>
      </c>
      <c r="G3672" s="35">
        <f t="shared" si="1891"/>
        <v>179.80200000000002</v>
      </c>
      <c r="H3672" s="35">
        <f t="shared" si="1891"/>
        <v>99.678330000000003</v>
      </c>
      <c r="I3672" s="63">
        <f t="shared" si="1891"/>
        <v>0</v>
      </c>
      <c r="J3672" s="63">
        <f t="shared" si="1891"/>
        <v>0</v>
      </c>
      <c r="K3672" s="35">
        <f t="shared" si="1891"/>
        <v>0</v>
      </c>
      <c r="L3672" s="35">
        <f t="shared" si="1891"/>
        <v>0</v>
      </c>
      <c r="M3672" s="35">
        <f t="shared" si="1891"/>
        <v>159.35169000000002</v>
      </c>
      <c r="N3672" s="78">
        <f t="shared" si="1886"/>
        <v>88.62620549270865</v>
      </c>
    </row>
    <row r="3673" spans="1:14" ht="63" x14ac:dyDescent="0.25">
      <c r="A3673" s="33" t="s">
        <v>184</v>
      </c>
      <c r="B3673" s="33" t="s">
        <v>1411</v>
      </c>
      <c r="C3673" s="33" t="s">
        <v>143</v>
      </c>
      <c r="D3673" s="33"/>
      <c r="E3673" s="34" t="s">
        <v>751</v>
      </c>
      <c r="F3673" s="35">
        <f>F3677</f>
        <v>127.9</v>
      </c>
      <c r="G3673" s="35">
        <f>G3677+G3674</f>
        <v>179.80200000000002</v>
      </c>
      <c r="H3673" s="35">
        <f t="shared" ref="H3673:M3673" si="1892">H3677+H3674</f>
        <v>99.678330000000003</v>
      </c>
      <c r="I3673" s="63">
        <f t="shared" si="1892"/>
        <v>0</v>
      </c>
      <c r="J3673" s="63">
        <f t="shared" si="1892"/>
        <v>0</v>
      </c>
      <c r="K3673" s="35">
        <f t="shared" si="1892"/>
        <v>0</v>
      </c>
      <c r="L3673" s="35">
        <f t="shared" si="1892"/>
        <v>0</v>
      </c>
      <c r="M3673" s="35">
        <f t="shared" si="1892"/>
        <v>159.35169000000002</v>
      </c>
      <c r="N3673" s="78">
        <f t="shared" si="1886"/>
        <v>88.62620549270865</v>
      </c>
    </row>
    <row r="3674" spans="1:14" ht="31.5" x14ac:dyDescent="0.25">
      <c r="A3674" s="33" t="s">
        <v>184</v>
      </c>
      <c r="B3674" s="33" t="s">
        <v>1411</v>
      </c>
      <c r="C3674" s="33" t="s">
        <v>327</v>
      </c>
      <c r="D3674" s="33"/>
      <c r="E3674" s="34" t="s">
        <v>1379</v>
      </c>
      <c r="F3674" s="35">
        <v>0</v>
      </c>
      <c r="G3674" s="35">
        <f>G3675</f>
        <v>51.902000000000001</v>
      </c>
      <c r="H3674" s="35">
        <f t="shared" ref="H3674:M3675" si="1893">H3675</f>
        <v>51.902000000000001</v>
      </c>
      <c r="I3674" s="63">
        <f t="shared" si="1893"/>
        <v>0</v>
      </c>
      <c r="J3674" s="63">
        <f t="shared" si="1893"/>
        <v>0</v>
      </c>
      <c r="K3674" s="35">
        <f t="shared" si="1893"/>
        <v>0</v>
      </c>
      <c r="L3674" s="35">
        <f t="shared" si="1893"/>
        <v>0</v>
      </c>
      <c r="M3674" s="35">
        <f t="shared" si="1893"/>
        <v>51.902000000000001</v>
      </c>
      <c r="N3674" s="78">
        <f t="shared" si="1886"/>
        <v>100</v>
      </c>
    </row>
    <row r="3675" spans="1:14" ht="31.5" x14ac:dyDescent="0.25">
      <c r="A3675" s="33" t="s">
        <v>184</v>
      </c>
      <c r="B3675" s="33" t="s">
        <v>1411</v>
      </c>
      <c r="C3675" s="33" t="s">
        <v>327</v>
      </c>
      <c r="D3675" s="33" t="s">
        <v>1111</v>
      </c>
      <c r="E3675" s="34" t="s">
        <v>542</v>
      </c>
      <c r="F3675" s="35">
        <v>0</v>
      </c>
      <c r="G3675" s="35">
        <f>G3676</f>
        <v>51.902000000000001</v>
      </c>
      <c r="H3675" s="35">
        <f t="shared" si="1893"/>
        <v>51.902000000000001</v>
      </c>
      <c r="I3675" s="63">
        <f t="shared" si="1893"/>
        <v>0</v>
      </c>
      <c r="J3675" s="63">
        <f t="shared" si="1893"/>
        <v>0</v>
      </c>
      <c r="K3675" s="35">
        <f t="shared" si="1893"/>
        <v>0</v>
      </c>
      <c r="L3675" s="35">
        <f t="shared" si="1893"/>
        <v>0</v>
      </c>
      <c r="M3675" s="35">
        <f t="shared" si="1893"/>
        <v>51.902000000000001</v>
      </c>
      <c r="N3675" s="78">
        <f t="shared" si="1886"/>
        <v>100</v>
      </c>
    </row>
    <row r="3676" spans="1:14" ht="31.5" x14ac:dyDescent="0.25">
      <c r="A3676" s="33" t="s">
        <v>184</v>
      </c>
      <c r="B3676" s="33" t="s">
        <v>1411</v>
      </c>
      <c r="C3676" s="33" t="s">
        <v>327</v>
      </c>
      <c r="D3676" s="33" t="s">
        <v>1112</v>
      </c>
      <c r="E3676" s="34" t="s">
        <v>543</v>
      </c>
      <c r="F3676" s="35">
        <v>0</v>
      </c>
      <c r="G3676" s="35">
        <v>51.902000000000001</v>
      </c>
      <c r="H3676" s="35">
        <v>51.902000000000001</v>
      </c>
      <c r="I3676" s="63">
        <v>0</v>
      </c>
      <c r="J3676" s="63">
        <v>0</v>
      </c>
      <c r="K3676" s="35">
        <v>0</v>
      </c>
      <c r="L3676" s="35">
        <v>0</v>
      </c>
      <c r="M3676" s="35">
        <v>51.902000000000001</v>
      </c>
      <c r="N3676" s="78">
        <f t="shared" si="1886"/>
        <v>100</v>
      </c>
    </row>
    <row r="3677" spans="1:14" x14ac:dyDescent="0.25">
      <c r="A3677" s="33" t="s">
        <v>184</v>
      </c>
      <c r="B3677" s="33" t="s">
        <v>1411</v>
      </c>
      <c r="C3677" s="33" t="s">
        <v>135</v>
      </c>
      <c r="D3677" s="33"/>
      <c r="E3677" s="34" t="s">
        <v>752</v>
      </c>
      <c r="F3677" s="35">
        <f t="shared" si="1891"/>
        <v>127.9</v>
      </c>
      <c r="G3677" s="35">
        <f t="shared" si="1891"/>
        <v>127.9</v>
      </c>
      <c r="H3677" s="35">
        <f t="shared" si="1891"/>
        <v>47.776330000000002</v>
      </c>
      <c r="I3677" s="63">
        <f t="shared" si="1891"/>
        <v>0</v>
      </c>
      <c r="J3677" s="63">
        <f t="shared" si="1891"/>
        <v>0</v>
      </c>
      <c r="K3677" s="35">
        <f t="shared" si="1891"/>
        <v>0</v>
      </c>
      <c r="L3677" s="35">
        <f t="shared" si="1891"/>
        <v>0</v>
      </c>
      <c r="M3677" s="35">
        <f t="shared" si="1891"/>
        <v>107.44969</v>
      </c>
      <c r="N3677" s="78">
        <f t="shared" si="1886"/>
        <v>84.010703674745884</v>
      </c>
    </row>
    <row r="3678" spans="1:14" ht="31.5" x14ac:dyDescent="0.25">
      <c r="A3678" s="33" t="s">
        <v>184</v>
      </c>
      <c r="B3678" s="33" t="s">
        <v>1411</v>
      </c>
      <c r="C3678" s="33" t="s">
        <v>135</v>
      </c>
      <c r="D3678" s="33" t="s">
        <v>1111</v>
      </c>
      <c r="E3678" s="34" t="s">
        <v>542</v>
      </c>
      <c r="F3678" s="35">
        <f t="shared" si="1891"/>
        <v>127.9</v>
      </c>
      <c r="G3678" s="35">
        <f t="shared" si="1891"/>
        <v>127.9</v>
      </c>
      <c r="H3678" s="35">
        <f t="shared" si="1891"/>
        <v>47.776330000000002</v>
      </c>
      <c r="I3678" s="63">
        <f t="shared" si="1891"/>
        <v>0</v>
      </c>
      <c r="J3678" s="63">
        <f t="shared" si="1891"/>
        <v>0</v>
      </c>
      <c r="K3678" s="35">
        <f t="shared" si="1891"/>
        <v>0</v>
      </c>
      <c r="L3678" s="35">
        <f t="shared" si="1891"/>
        <v>0</v>
      </c>
      <c r="M3678" s="35">
        <f t="shared" si="1891"/>
        <v>107.44969</v>
      </c>
      <c r="N3678" s="78">
        <f t="shared" si="1886"/>
        <v>84.010703674745884</v>
      </c>
    </row>
    <row r="3679" spans="1:14" ht="31.5" x14ac:dyDescent="0.25">
      <c r="A3679" s="33" t="s">
        <v>184</v>
      </c>
      <c r="B3679" s="33" t="s">
        <v>1411</v>
      </c>
      <c r="C3679" s="33" t="s">
        <v>135</v>
      </c>
      <c r="D3679" s="33" t="s">
        <v>1112</v>
      </c>
      <c r="E3679" s="34" t="s">
        <v>543</v>
      </c>
      <c r="F3679" s="35">
        <v>127.9</v>
      </c>
      <c r="G3679" s="35">
        <v>127.9</v>
      </c>
      <c r="H3679" s="35">
        <v>47.776330000000002</v>
      </c>
      <c r="I3679" s="63">
        <v>0</v>
      </c>
      <c r="J3679" s="63">
        <v>0</v>
      </c>
      <c r="K3679" s="35">
        <v>0</v>
      </c>
      <c r="L3679" s="35">
        <v>0</v>
      </c>
      <c r="M3679" s="35">
        <v>107.44969</v>
      </c>
      <c r="N3679" s="78">
        <f t="shared" si="1886"/>
        <v>84.010703674745884</v>
      </c>
    </row>
    <row r="3680" spans="1:14" ht="31.5" x14ac:dyDescent="0.25">
      <c r="A3680" s="33" t="s">
        <v>184</v>
      </c>
      <c r="B3680" s="33" t="s">
        <v>1411</v>
      </c>
      <c r="C3680" s="33" t="s">
        <v>144</v>
      </c>
      <c r="D3680" s="33"/>
      <c r="E3680" s="34" t="s">
        <v>1607</v>
      </c>
      <c r="F3680" s="35">
        <v>0</v>
      </c>
      <c r="G3680" s="35">
        <f>G3681+G3686</f>
        <v>2950.25</v>
      </c>
      <c r="H3680" s="35">
        <f t="shared" ref="H3680:M3680" si="1894">H3681+H3686</f>
        <v>2950.25</v>
      </c>
      <c r="I3680" s="63">
        <f t="shared" si="1894"/>
        <v>0</v>
      </c>
      <c r="J3680" s="63">
        <f t="shared" si="1894"/>
        <v>0</v>
      </c>
      <c r="K3680" s="35">
        <f t="shared" si="1894"/>
        <v>0</v>
      </c>
      <c r="L3680" s="35">
        <f t="shared" si="1894"/>
        <v>0</v>
      </c>
      <c r="M3680" s="35">
        <f t="shared" si="1894"/>
        <v>2950.25</v>
      </c>
      <c r="N3680" s="78">
        <f t="shared" si="1886"/>
        <v>100</v>
      </c>
    </row>
    <row r="3681" spans="1:15" ht="47.25" x14ac:dyDescent="0.25">
      <c r="A3681" s="33" t="s">
        <v>184</v>
      </c>
      <c r="B3681" s="33" t="s">
        <v>1411</v>
      </c>
      <c r="C3681" s="33" t="s">
        <v>145</v>
      </c>
      <c r="D3681" s="33"/>
      <c r="E3681" s="34" t="s">
        <v>1608</v>
      </c>
      <c r="F3681" s="35">
        <v>0</v>
      </c>
      <c r="G3681" s="35">
        <f>G3682</f>
        <v>1010</v>
      </c>
      <c r="H3681" s="35">
        <f t="shared" ref="H3681:M3684" si="1895">H3682</f>
        <v>1010</v>
      </c>
      <c r="I3681" s="63">
        <f t="shared" si="1895"/>
        <v>0</v>
      </c>
      <c r="J3681" s="63">
        <f t="shared" si="1895"/>
        <v>0</v>
      </c>
      <c r="K3681" s="35">
        <f t="shared" si="1895"/>
        <v>0</v>
      </c>
      <c r="L3681" s="35">
        <f t="shared" si="1895"/>
        <v>0</v>
      </c>
      <c r="M3681" s="35">
        <f t="shared" si="1895"/>
        <v>1010</v>
      </c>
      <c r="N3681" s="78">
        <f t="shared" si="1886"/>
        <v>100</v>
      </c>
    </row>
    <row r="3682" spans="1:15" ht="47.25" x14ac:dyDescent="0.25">
      <c r="A3682" s="33" t="s">
        <v>184</v>
      </c>
      <c r="B3682" s="33" t="s">
        <v>1411</v>
      </c>
      <c r="C3682" s="33" t="s">
        <v>146</v>
      </c>
      <c r="D3682" s="33"/>
      <c r="E3682" s="34" t="s">
        <v>1609</v>
      </c>
      <c r="F3682" s="35">
        <v>0</v>
      </c>
      <c r="G3682" s="35">
        <f>G3683</f>
        <v>1010</v>
      </c>
      <c r="H3682" s="35">
        <f t="shared" si="1895"/>
        <v>1010</v>
      </c>
      <c r="I3682" s="63">
        <f t="shared" si="1895"/>
        <v>0</v>
      </c>
      <c r="J3682" s="63">
        <f t="shared" si="1895"/>
        <v>0</v>
      </c>
      <c r="K3682" s="35">
        <f t="shared" si="1895"/>
        <v>0</v>
      </c>
      <c r="L3682" s="35">
        <f t="shared" si="1895"/>
        <v>0</v>
      </c>
      <c r="M3682" s="35">
        <f t="shared" si="1895"/>
        <v>1010</v>
      </c>
      <c r="N3682" s="78">
        <f t="shared" si="1886"/>
        <v>100</v>
      </c>
    </row>
    <row r="3683" spans="1:15" ht="31.5" x14ac:dyDescent="0.25">
      <c r="A3683" s="33" t="s">
        <v>184</v>
      </c>
      <c r="B3683" s="33" t="s">
        <v>1411</v>
      </c>
      <c r="C3683" s="33" t="s">
        <v>136</v>
      </c>
      <c r="D3683" s="33"/>
      <c r="E3683" s="34" t="s">
        <v>1865</v>
      </c>
      <c r="F3683" s="35">
        <v>0</v>
      </c>
      <c r="G3683" s="35">
        <f>G3684</f>
        <v>1010</v>
      </c>
      <c r="H3683" s="35">
        <f t="shared" si="1895"/>
        <v>1010</v>
      </c>
      <c r="I3683" s="63">
        <f t="shared" si="1895"/>
        <v>0</v>
      </c>
      <c r="J3683" s="63">
        <f t="shared" si="1895"/>
        <v>0</v>
      </c>
      <c r="K3683" s="35">
        <f t="shared" si="1895"/>
        <v>0</v>
      </c>
      <c r="L3683" s="35">
        <f t="shared" si="1895"/>
        <v>0</v>
      </c>
      <c r="M3683" s="35">
        <f t="shared" si="1895"/>
        <v>1010</v>
      </c>
      <c r="N3683" s="78">
        <f t="shared" si="1886"/>
        <v>100</v>
      </c>
    </row>
    <row r="3684" spans="1:15" ht="31.5" x14ac:dyDescent="0.25">
      <c r="A3684" s="33" t="s">
        <v>184</v>
      </c>
      <c r="B3684" s="33" t="s">
        <v>1411</v>
      </c>
      <c r="C3684" s="33" t="s">
        <v>136</v>
      </c>
      <c r="D3684" s="33" t="s">
        <v>18</v>
      </c>
      <c r="E3684" s="34" t="s">
        <v>552</v>
      </c>
      <c r="F3684" s="35">
        <v>0</v>
      </c>
      <c r="G3684" s="35">
        <f>G3685</f>
        <v>1010</v>
      </c>
      <c r="H3684" s="35">
        <f t="shared" si="1895"/>
        <v>1010</v>
      </c>
      <c r="I3684" s="63">
        <f t="shared" si="1895"/>
        <v>0</v>
      </c>
      <c r="J3684" s="63">
        <f t="shared" si="1895"/>
        <v>0</v>
      </c>
      <c r="K3684" s="35">
        <f t="shared" si="1895"/>
        <v>0</v>
      </c>
      <c r="L3684" s="35">
        <f t="shared" si="1895"/>
        <v>0</v>
      </c>
      <c r="M3684" s="35">
        <f t="shared" si="1895"/>
        <v>1010</v>
      </c>
      <c r="N3684" s="78">
        <f t="shared" si="1886"/>
        <v>100</v>
      </c>
    </row>
    <row r="3685" spans="1:15" ht="47.25" x14ac:dyDescent="0.25">
      <c r="A3685" s="33" t="s">
        <v>184</v>
      </c>
      <c r="B3685" s="33" t="s">
        <v>1411</v>
      </c>
      <c r="C3685" s="33" t="s">
        <v>136</v>
      </c>
      <c r="D3685" s="33" t="s">
        <v>14</v>
      </c>
      <c r="E3685" s="34" t="s">
        <v>555</v>
      </c>
      <c r="F3685" s="35">
        <v>0</v>
      </c>
      <c r="G3685" s="35">
        <v>1010</v>
      </c>
      <c r="H3685" s="35">
        <v>1010</v>
      </c>
      <c r="I3685" s="63">
        <v>0</v>
      </c>
      <c r="J3685" s="63">
        <v>0</v>
      </c>
      <c r="K3685" s="35">
        <v>0</v>
      </c>
      <c r="L3685" s="35">
        <v>0</v>
      </c>
      <c r="M3685" s="35">
        <v>1010</v>
      </c>
      <c r="N3685" s="78">
        <f t="shared" si="1886"/>
        <v>100</v>
      </c>
    </row>
    <row r="3686" spans="1:15" ht="47.25" x14ac:dyDescent="0.25">
      <c r="A3686" s="33" t="s">
        <v>184</v>
      </c>
      <c r="B3686" s="33" t="s">
        <v>1411</v>
      </c>
      <c r="C3686" s="33" t="s">
        <v>242</v>
      </c>
      <c r="D3686" s="33"/>
      <c r="E3686" s="34" t="s">
        <v>1651</v>
      </c>
      <c r="F3686" s="35">
        <v>0</v>
      </c>
      <c r="G3686" s="35">
        <f>G3687</f>
        <v>1940.25</v>
      </c>
      <c r="H3686" s="35">
        <f t="shared" ref="H3686:M3689" si="1896">H3687</f>
        <v>1940.25</v>
      </c>
      <c r="I3686" s="63">
        <f t="shared" si="1896"/>
        <v>0</v>
      </c>
      <c r="J3686" s="63">
        <f t="shared" si="1896"/>
        <v>0</v>
      </c>
      <c r="K3686" s="35">
        <f t="shared" si="1896"/>
        <v>0</v>
      </c>
      <c r="L3686" s="35">
        <f t="shared" si="1896"/>
        <v>0</v>
      </c>
      <c r="M3686" s="35">
        <f t="shared" si="1896"/>
        <v>1940.25</v>
      </c>
      <c r="N3686" s="78">
        <f t="shared" si="1886"/>
        <v>100</v>
      </c>
    </row>
    <row r="3687" spans="1:15" ht="63" x14ac:dyDescent="0.25">
      <c r="A3687" s="33" t="s">
        <v>184</v>
      </c>
      <c r="B3687" s="33" t="s">
        <v>1411</v>
      </c>
      <c r="C3687" s="33" t="s">
        <v>1241</v>
      </c>
      <c r="D3687" s="33"/>
      <c r="E3687" s="34" t="s">
        <v>1896</v>
      </c>
      <c r="F3687" s="35">
        <v>0</v>
      </c>
      <c r="G3687" s="35">
        <f>G3688</f>
        <v>1940.25</v>
      </c>
      <c r="H3687" s="35">
        <f t="shared" si="1896"/>
        <v>1940.25</v>
      </c>
      <c r="I3687" s="63">
        <f t="shared" si="1896"/>
        <v>0</v>
      </c>
      <c r="J3687" s="63">
        <f t="shared" si="1896"/>
        <v>0</v>
      </c>
      <c r="K3687" s="35">
        <f t="shared" si="1896"/>
        <v>0</v>
      </c>
      <c r="L3687" s="35">
        <f t="shared" si="1896"/>
        <v>0</v>
      </c>
      <c r="M3687" s="35">
        <f t="shared" si="1896"/>
        <v>1940.25</v>
      </c>
      <c r="N3687" s="78">
        <f t="shared" si="1886"/>
        <v>100</v>
      </c>
    </row>
    <row r="3688" spans="1:15" ht="31.5" x14ac:dyDescent="0.25">
      <c r="A3688" s="33" t="s">
        <v>184</v>
      </c>
      <c r="B3688" s="33" t="s">
        <v>1411</v>
      </c>
      <c r="C3688" s="33" t="s">
        <v>1240</v>
      </c>
      <c r="D3688" s="33"/>
      <c r="E3688" s="34" t="s">
        <v>1245</v>
      </c>
      <c r="F3688" s="35">
        <v>0</v>
      </c>
      <c r="G3688" s="35">
        <f>G3689</f>
        <v>1940.25</v>
      </c>
      <c r="H3688" s="35">
        <f t="shared" si="1896"/>
        <v>1940.25</v>
      </c>
      <c r="I3688" s="63">
        <f t="shared" si="1896"/>
        <v>0</v>
      </c>
      <c r="J3688" s="63">
        <f t="shared" si="1896"/>
        <v>0</v>
      </c>
      <c r="K3688" s="35">
        <f t="shared" si="1896"/>
        <v>0</v>
      </c>
      <c r="L3688" s="35">
        <f t="shared" si="1896"/>
        <v>0</v>
      </c>
      <c r="M3688" s="35">
        <f t="shared" si="1896"/>
        <v>1940.25</v>
      </c>
      <c r="N3688" s="78">
        <f t="shared" si="1886"/>
        <v>100</v>
      </c>
    </row>
    <row r="3689" spans="1:15" ht="31.5" x14ac:dyDescent="0.25">
      <c r="A3689" s="33" t="s">
        <v>184</v>
      </c>
      <c r="B3689" s="33" t="s">
        <v>1411</v>
      </c>
      <c r="C3689" s="33" t="s">
        <v>1240</v>
      </c>
      <c r="D3689" s="33" t="s">
        <v>1111</v>
      </c>
      <c r="E3689" s="34" t="s">
        <v>542</v>
      </c>
      <c r="F3689" s="35">
        <v>0</v>
      </c>
      <c r="G3689" s="35">
        <f>G3690</f>
        <v>1940.25</v>
      </c>
      <c r="H3689" s="35">
        <f t="shared" si="1896"/>
        <v>1940.25</v>
      </c>
      <c r="I3689" s="63">
        <f t="shared" si="1896"/>
        <v>0</v>
      </c>
      <c r="J3689" s="63">
        <f t="shared" si="1896"/>
        <v>0</v>
      </c>
      <c r="K3689" s="35">
        <f t="shared" si="1896"/>
        <v>0</v>
      </c>
      <c r="L3689" s="35">
        <f t="shared" si="1896"/>
        <v>0</v>
      </c>
      <c r="M3689" s="35">
        <f t="shared" si="1896"/>
        <v>1940.25</v>
      </c>
      <c r="N3689" s="78">
        <f t="shared" si="1886"/>
        <v>100</v>
      </c>
    </row>
    <row r="3690" spans="1:15" ht="31.5" x14ac:dyDescent="0.25">
      <c r="A3690" s="33" t="s">
        <v>184</v>
      </c>
      <c r="B3690" s="33" t="s">
        <v>1411</v>
      </c>
      <c r="C3690" s="33" t="s">
        <v>1240</v>
      </c>
      <c r="D3690" s="33" t="s">
        <v>1112</v>
      </c>
      <c r="E3690" s="34" t="s">
        <v>543</v>
      </c>
      <c r="F3690" s="35">
        <v>0</v>
      </c>
      <c r="G3690" s="35">
        <v>1940.25</v>
      </c>
      <c r="H3690" s="35">
        <v>1940.25</v>
      </c>
      <c r="I3690" s="63">
        <v>0</v>
      </c>
      <c r="J3690" s="63">
        <v>0</v>
      </c>
      <c r="K3690" s="35">
        <v>0</v>
      </c>
      <c r="L3690" s="35">
        <v>0</v>
      </c>
      <c r="M3690" s="35">
        <v>1940.25</v>
      </c>
      <c r="N3690" s="78">
        <f t="shared" si="1886"/>
        <v>100</v>
      </c>
    </row>
    <row r="3691" spans="1:15" s="32" customFormat="1" x14ac:dyDescent="0.25">
      <c r="A3691" s="29" t="s">
        <v>184</v>
      </c>
      <c r="B3691" s="29" t="s">
        <v>1391</v>
      </c>
      <c r="C3691" s="29"/>
      <c r="D3691" s="29"/>
      <c r="E3691" s="30" t="s">
        <v>521</v>
      </c>
      <c r="F3691" s="31">
        <f>F3692+F3701+F3706</f>
        <v>139.10499999999999</v>
      </c>
      <c r="G3691" s="31">
        <f>G3692+G3701+G3706</f>
        <v>139.10499999999999</v>
      </c>
      <c r="H3691" s="31">
        <f t="shared" ref="H3691:M3691" si="1897">H3692+H3701+H3706</f>
        <v>39.104999999999997</v>
      </c>
      <c r="I3691" s="62">
        <f t="shared" si="1897"/>
        <v>0</v>
      </c>
      <c r="J3691" s="62">
        <f t="shared" si="1897"/>
        <v>0</v>
      </c>
      <c r="K3691" s="31">
        <f t="shared" si="1897"/>
        <v>0</v>
      </c>
      <c r="L3691" s="31">
        <f t="shared" si="1897"/>
        <v>0</v>
      </c>
      <c r="M3691" s="31">
        <f t="shared" si="1897"/>
        <v>139.10499999999999</v>
      </c>
      <c r="N3691" s="79">
        <f t="shared" si="1886"/>
        <v>100</v>
      </c>
    </row>
    <row r="3692" spans="1:15" ht="31.5" hidden="1" x14ac:dyDescent="0.25">
      <c r="A3692" s="33" t="s">
        <v>184</v>
      </c>
      <c r="B3692" s="33" t="s">
        <v>1391</v>
      </c>
      <c r="C3692" s="33" t="s">
        <v>152</v>
      </c>
      <c r="D3692" s="33"/>
      <c r="E3692" s="34" t="s">
        <v>672</v>
      </c>
      <c r="F3692" s="35">
        <f t="shared" ref="F3692:M3693" si="1898">F3693</f>
        <v>0</v>
      </c>
      <c r="G3692" s="35">
        <f t="shared" si="1898"/>
        <v>0</v>
      </c>
      <c r="H3692" s="35">
        <f t="shared" si="1898"/>
        <v>0</v>
      </c>
      <c r="I3692" s="63">
        <f t="shared" si="1898"/>
        <v>0</v>
      </c>
      <c r="J3692" s="63">
        <f t="shared" si="1898"/>
        <v>0</v>
      </c>
      <c r="K3692" s="35">
        <f t="shared" si="1898"/>
        <v>0</v>
      </c>
      <c r="L3692" s="35">
        <f t="shared" si="1898"/>
        <v>0</v>
      </c>
      <c r="M3692" s="35">
        <f t="shared" si="1898"/>
        <v>0</v>
      </c>
      <c r="N3692" s="78">
        <v>0</v>
      </c>
      <c r="O3692" s="22">
        <v>1</v>
      </c>
    </row>
    <row r="3693" spans="1:15" hidden="1" x14ac:dyDescent="0.25">
      <c r="A3693" s="33" t="s">
        <v>184</v>
      </c>
      <c r="B3693" s="33" t="s">
        <v>1391</v>
      </c>
      <c r="C3693" s="33" t="s">
        <v>154</v>
      </c>
      <c r="D3693" s="33"/>
      <c r="E3693" s="34" t="s">
        <v>681</v>
      </c>
      <c r="F3693" s="35">
        <f t="shared" si="1898"/>
        <v>0</v>
      </c>
      <c r="G3693" s="35">
        <f t="shared" si="1898"/>
        <v>0</v>
      </c>
      <c r="H3693" s="35">
        <f t="shared" si="1898"/>
        <v>0</v>
      </c>
      <c r="I3693" s="63">
        <f t="shared" si="1898"/>
        <v>0</v>
      </c>
      <c r="J3693" s="63">
        <f t="shared" si="1898"/>
        <v>0</v>
      </c>
      <c r="K3693" s="35">
        <f t="shared" si="1898"/>
        <v>0</v>
      </c>
      <c r="L3693" s="35">
        <f t="shared" si="1898"/>
        <v>0</v>
      </c>
      <c r="M3693" s="35">
        <f t="shared" si="1898"/>
        <v>0</v>
      </c>
      <c r="N3693" s="78">
        <v>0</v>
      </c>
      <c r="O3693" s="22">
        <v>1</v>
      </c>
    </row>
    <row r="3694" spans="1:15" ht="47.25" hidden="1" x14ac:dyDescent="0.25">
      <c r="A3694" s="33" t="s">
        <v>184</v>
      </c>
      <c r="B3694" s="33" t="s">
        <v>1391</v>
      </c>
      <c r="C3694" s="33" t="s">
        <v>153</v>
      </c>
      <c r="D3694" s="33"/>
      <c r="E3694" s="34" t="s">
        <v>684</v>
      </c>
      <c r="F3694" s="35">
        <f>F3695+F3698</f>
        <v>0</v>
      </c>
      <c r="G3694" s="35">
        <f>G3695+G3698</f>
        <v>0</v>
      </c>
      <c r="H3694" s="35">
        <f t="shared" ref="H3694:M3694" si="1899">H3695+H3698</f>
        <v>0</v>
      </c>
      <c r="I3694" s="63">
        <f t="shared" si="1899"/>
        <v>0</v>
      </c>
      <c r="J3694" s="63">
        <f t="shared" si="1899"/>
        <v>0</v>
      </c>
      <c r="K3694" s="35">
        <f t="shared" si="1899"/>
        <v>0</v>
      </c>
      <c r="L3694" s="35">
        <f t="shared" si="1899"/>
        <v>0</v>
      </c>
      <c r="M3694" s="35">
        <f t="shared" si="1899"/>
        <v>0</v>
      </c>
      <c r="N3694" s="78">
        <v>0</v>
      </c>
      <c r="O3694" s="22">
        <v>1</v>
      </c>
    </row>
    <row r="3695" spans="1:15" ht="47.25" hidden="1" x14ac:dyDescent="0.25">
      <c r="A3695" s="33" t="s">
        <v>184</v>
      </c>
      <c r="B3695" s="33" t="s">
        <v>1391</v>
      </c>
      <c r="C3695" s="33" t="s">
        <v>147</v>
      </c>
      <c r="D3695" s="33"/>
      <c r="E3695" s="34" t="s">
        <v>685</v>
      </c>
      <c r="F3695" s="35">
        <f t="shared" ref="F3695:M3696" si="1900">F3696</f>
        <v>0</v>
      </c>
      <c r="G3695" s="35">
        <f t="shared" si="1900"/>
        <v>0</v>
      </c>
      <c r="H3695" s="35">
        <f t="shared" si="1900"/>
        <v>0</v>
      </c>
      <c r="I3695" s="63">
        <f t="shared" si="1900"/>
        <v>0</v>
      </c>
      <c r="J3695" s="63">
        <f t="shared" si="1900"/>
        <v>0</v>
      </c>
      <c r="K3695" s="35">
        <f t="shared" si="1900"/>
        <v>0</v>
      </c>
      <c r="L3695" s="35">
        <f t="shared" si="1900"/>
        <v>0</v>
      </c>
      <c r="M3695" s="35">
        <f t="shared" si="1900"/>
        <v>0</v>
      </c>
      <c r="N3695" s="78">
        <v>0</v>
      </c>
      <c r="O3695" s="22">
        <v>1</v>
      </c>
    </row>
    <row r="3696" spans="1:15" ht="31.5" hidden="1" x14ac:dyDescent="0.25">
      <c r="A3696" s="33" t="s">
        <v>184</v>
      </c>
      <c r="B3696" s="33" t="s">
        <v>1391</v>
      </c>
      <c r="C3696" s="33" t="s">
        <v>147</v>
      </c>
      <c r="D3696" s="33" t="s">
        <v>1111</v>
      </c>
      <c r="E3696" s="34" t="s">
        <v>542</v>
      </c>
      <c r="F3696" s="35">
        <f t="shared" si="1900"/>
        <v>0</v>
      </c>
      <c r="G3696" s="35">
        <f t="shared" si="1900"/>
        <v>0</v>
      </c>
      <c r="H3696" s="35">
        <f t="shared" si="1900"/>
        <v>0</v>
      </c>
      <c r="I3696" s="63">
        <f t="shared" si="1900"/>
        <v>0</v>
      </c>
      <c r="J3696" s="63">
        <f t="shared" si="1900"/>
        <v>0</v>
      </c>
      <c r="K3696" s="35">
        <f t="shared" si="1900"/>
        <v>0</v>
      </c>
      <c r="L3696" s="35">
        <f t="shared" si="1900"/>
        <v>0</v>
      </c>
      <c r="M3696" s="35">
        <f t="shared" si="1900"/>
        <v>0</v>
      </c>
      <c r="N3696" s="78">
        <v>0</v>
      </c>
      <c r="O3696" s="22">
        <v>1</v>
      </c>
    </row>
    <row r="3697" spans="1:15" ht="31.5" hidden="1" x14ac:dyDescent="0.25">
      <c r="A3697" s="33" t="s">
        <v>184</v>
      </c>
      <c r="B3697" s="33" t="s">
        <v>1391</v>
      </c>
      <c r="C3697" s="33" t="s">
        <v>147</v>
      </c>
      <c r="D3697" s="33" t="s">
        <v>1112</v>
      </c>
      <c r="E3697" s="34" t="s">
        <v>543</v>
      </c>
      <c r="F3697" s="35">
        <f>23-23</f>
        <v>0</v>
      </c>
      <c r="G3697" s="35">
        <v>0</v>
      </c>
      <c r="H3697" s="35">
        <v>0</v>
      </c>
      <c r="I3697" s="63">
        <v>0</v>
      </c>
      <c r="J3697" s="63">
        <v>0</v>
      </c>
      <c r="K3697" s="35">
        <v>0</v>
      </c>
      <c r="L3697" s="35">
        <v>0</v>
      </c>
      <c r="M3697" s="35">
        <v>0</v>
      </c>
      <c r="N3697" s="78">
        <v>0</v>
      </c>
      <c r="O3697" s="22">
        <v>1</v>
      </c>
    </row>
    <row r="3698" spans="1:15" ht="31.5" hidden="1" x14ac:dyDescent="0.25">
      <c r="A3698" s="33" t="s">
        <v>184</v>
      </c>
      <c r="B3698" s="33" t="s">
        <v>1391</v>
      </c>
      <c r="C3698" s="33" t="s">
        <v>148</v>
      </c>
      <c r="D3698" s="33"/>
      <c r="E3698" s="34" t="s">
        <v>687</v>
      </c>
      <c r="F3698" s="35">
        <f t="shared" ref="F3698:M3699" si="1901">F3699</f>
        <v>0</v>
      </c>
      <c r="G3698" s="35">
        <f t="shared" si="1901"/>
        <v>0</v>
      </c>
      <c r="H3698" s="35">
        <f t="shared" si="1901"/>
        <v>0</v>
      </c>
      <c r="I3698" s="63">
        <f t="shared" si="1901"/>
        <v>0</v>
      </c>
      <c r="J3698" s="63">
        <f t="shared" si="1901"/>
        <v>0</v>
      </c>
      <c r="K3698" s="35">
        <f t="shared" si="1901"/>
        <v>0</v>
      </c>
      <c r="L3698" s="35">
        <f t="shared" si="1901"/>
        <v>0</v>
      </c>
      <c r="M3698" s="35">
        <f t="shared" si="1901"/>
        <v>0</v>
      </c>
      <c r="N3698" s="78">
        <v>0</v>
      </c>
      <c r="O3698" s="22">
        <v>1</v>
      </c>
    </row>
    <row r="3699" spans="1:15" ht="31.5" hidden="1" x14ac:dyDescent="0.25">
      <c r="A3699" s="33" t="s">
        <v>184</v>
      </c>
      <c r="B3699" s="33" t="s">
        <v>1391</v>
      </c>
      <c r="C3699" s="33" t="s">
        <v>148</v>
      </c>
      <c r="D3699" s="33" t="s">
        <v>1111</v>
      </c>
      <c r="E3699" s="34" t="s">
        <v>542</v>
      </c>
      <c r="F3699" s="35">
        <f t="shared" si="1901"/>
        <v>0</v>
      </c>
      <c r="G3699" s="35">
        <f t="shared" si="1901"/>
        <v>0</v>
      </c>
      <c r="H3699" s="35">
        <f t="shared" si="1901"/>
        <v>0</v>
      </c>
      <c r="I3699" s="63">
        <f t="shared" si="1901"/>
        <v>0</v>
      </c>
      <c r="J3699" s="63">
        <f t="shared" si="1901"/>
        <v>0</v>
      </c>
      <c r="K3699" s="35">
        <f t="shared" si="1901"/>
        <v>0</v>
      </c>
      <c r="L3699" s="35">
        <f t="shared" si="1901"/>
        <v>0</v>
      </c>
      <c r="M3699" s="35">
        <f t="shared" si="1901"/>
        <v>0</v>
      </c>
      <c r="N3699" s="78">
        <v>0</v>
      </c>
      <c r="O3699" s="22">
        <v>1</v>
      </c>
    </row>
    <row r="3700" spans="1:15" ht="31.5" hidden="1" x14ac:dyDescent="0.25">
      <c r="A3700" s="33" t="s">
        <v>184</v>
      </c>
      <c r="B3700" s="33" t="s">
        <v>1391</v>
      </c>
      <c r="C3700" s="33" t="s">
        <v>148</v>
      </c>
      <c r="D3700" s="33" t="s">
        <v>1112</v>
      </c>
      <c r="E3700" s="34" t="s">
        <v>543</v>
      </c>
      <c r="F3700" s="35">
        <f>4-4</f>
        <v>0</v>
      </c>
      <c r="G3700" s="35">
        <v>0</v>
      </c>
      <c r="H3700" s="35">
        <v>0</v>
      </c>
      <c r="I3700" s="63">
        <v>0</v>
      </c>
      <c r="J3700" s="63">
        <v>0</v>
      </c>
      <c r="K3700" s="35">
        <v>0</v>
      </c>
      <c r="L3700" s="35">
        <v>0</v>
      </c>
      <c r="M3700" s="35">
        <v>0</v>
      </c>
      <c r="N3700" s="78">
        <v>0</v>
      </c>
      <c r="O3700" s="22">
        <v>1</v>
      </c>
    </row>
    <row r="3701" spans="1:15" ht="31.5" x14ac:dyDescent="0.25">
      <c r="A3701" s="33" t="s">
        <v>184</v>
      </c>
      <c r="B3701" s="33" t="s">
        <v>1391</v>
      </c>
      <c r="C3701" s="33" t="s">
        <v>141</v>
      </c>
      <c r="D3701" s="33"/>
      <c r="E3701" s="34" t="s">
        <v>717</v>
      </c>
      <c r="F3701" s="35">
        <f t="shared" ref="F3701:M3704" si="1902">F3702</f>
        <v>39.10499999999999</v>
      </c>
      <c r="G3701" s="35">
        <f t="shared" si="1902"/>
        <v>39.104999999999997</v>
      </c>
      <c r="H3701" s="35">
        <f t="shared" si="1902"/>
        <v>39.104999999999997</v>
      </c>
      <c r="I3701" s="63">
        <f t="shared" si="1902"/>
        <v>0</v>
      </c>
      <c r="J3701" s="63">
        <f t="shared" si="1902"/>
        <v>0</v>
      </c>
      <c r="K3701" s="35">
        <f t="shared" si="1902"/>
        <v>0</v>
      </c>
      <c r="L3701" s="35">
        <f t="shared" si="1902"/>
        <v>0</v>
      </c>
      <c r="M3701" s="35">
        <f t="shared" si="1902"/>
        <v>39.104999999999997</v>
      </c>
      <c r="N3701" s="78">
        <f t="shared" si="1886"/>
        <v>100</v>
      </c>
    </row>
    <row r="3702" spans="1:15" ht="31.5" x14ac:dyDescent="0.25">
      <c r="A3702" s="33" t="s">
        <v>184</v>
      </c>
      <c r="B3702" s="33" t="s">
        <v>1391</v>
      </c>
      <c r="C3702" s="33" t="s">
        <v>142</v>
      </c>
      <c r="D3702" s="33"/>
      <c r="E3702" s="34" t="s">
        <v>718</v>
      </c>
      <c r="F3702" s="35">
        <f t="shared" si="1902"/>
        <v>39.10499999999999</v>
      </c>
      <c r="G3702" s="35">
        <f t="shared" si="1902"/>
        <v>39.104999999999997</v>
      </c>
      <c r="H3702" s="35">
        <f t="shared" si="1902"/>
        <v>39.104999999999997</v>
      </c>
      <c r="I3702" s="63">
        <f t="shared" si="1902"/>
        <v>0</v>
      </c>
      <c r="J3702" s="63">
        <f t="shared" si="1902"/>
        <v>0</v>
      </c>
      <c r="K3702" s="35">
        <f t="shared" si="1902"/>
        <v>0</v>
      </c>
      <c r="L3702" s="35">
        <f t="shared" si="1902"/>
        <v>0</v>
      </c>
      <c r="M3702" s="35">
        <f t="shared" si="1902"/>
        <v>39.104999999999997</v>
      </c>
      <c r="N3702" s="78">
        <f t="shared" si="1886"/>
        <v>100</v>
      </c>
    </row>
    <row r="3703" spans="1:15" ht="47.25" x14ac:dyDescent="0.25">
      <c r="A3703" s="33" t="s">
        <v>184</v>
      </c>
      <c r="B3703" s="33" t="s">
        <v>1391</v>
      </c>
      <c r="C3703" s="33" t="s">
        <v>149</v>
      </c>
      <c r="D3703" s="33"/>
      <c r="E3703" s="34" t="s">
        <v>732</v>
      </c>
      <c r="F3703" s="35">
        <f t="shared" si="1902"/>
        <v>39.10499999999999</v>
      </c>
      <c r="G3703" s="35">
        <f t="shared" si="1902"/>
        <v>39.104999999999997</v>
      </c>
      <c r="H3703" s="35">
        <f t="shared" si="1902"/>
        <v>39.104999999999997</v>
      </c>
      <c r="I3703" s="63">
        <f t="shared" si="1902"/>
        <v>0</v>
      </c>
      <c r="J3703" s="63">
        <f t="shared" si="1902"/>
        <v>0</v>
      </c>
      <c r="K3703" s="35">
        <f t="shared" si="1902"/>
        <v>0</v>
      </c>
      <c r="L3703" s="35">
        <f t="shared" si="1902"/>
        <v>0</v>
      </c>
      <c r="M3703" s="35">
        <f t="shared" si="1902"/>
        <v>39.104999999999997</v>
      </c>
      <c r="N3703" s="78">
        <f t="shared" si="1886"/>
        <v>100</v>
      </c>
    </row>
    <row r="3704" spans="1:15" ht="31.5" x14ac:dyDescent="0.25">
      <c r="A3704" s="33" t="s">
        <v>184</v>
      </c>
      <c r="B3704" s="33" t="s">
        <v>1391</v>
      </c>
      <c r="C3704" s="33" t="s">
        <v>149</v>
      </c>
      <c r="D3704" s="33" t="s">
        <v>1111</v>
      </c>
      <c r="E3704" s="34" t="s">
        <v>542</v>
      </c>
      <c r="F3704" s="35">
        <f t="shared" si="1902"/>
        <v>39.10499999999999</v>
      </c>
      <c r="G3704" s="35">
        <f t="shared" si="1902"/>
        <v>39.104999999999997</v>
      </c>
      <c r="H3704" s="35">
        <f t="shared" si="1902"/>
        <v>39.104999999999997</v>
      </c>
      <c r="I3704" s="63">
        <f t="shared" si="1902"/>
        <v>0</v>
      </c>
      <c r="J3704" s="63">
        <f t="shared" si="1902"/>
        <v>0</v>
      </c>
      <c r="K3704" s="35">
        <f t="shared" si="1902"/>
        <v>0</v>
      </c>
      <c r="L3704" s="35">
        <f t="shared" si="1902"/>
        <v>0</v>
      </c>
      <c r="M3704" s="35">
        <f t="shared" si="1902"/>
        <v>39.104999999999997</v>
      </c>
      <c r="N3704" s="78">
        <f t="shared" si="1886"/>
        <v>100</v>
      </c>
    </row>
    <row r="3705" spans="1:15" ht="31.5" x14ac:dyDescent="0.25">
      <c r="A3705" s="33" t="s">
        <v>184</v>
      </c>
      <c r="B3705" s="33" t="s">
        <v>1391</v>
      </c>
      <c r="C3705" s="33" t="s">
        <v>149</v>
      </c>
      <c r="D3705" s="33" t="s">
        <v>1112</v>
      </c>
      <c r="E3705" s="34" t="s">
        <v>543</v>
      </c>
      <c r="F3705" s="35">
        <f>71.1-31.995</f>
        <v>39.10499999999999</v>
      </c>
      <c r="G3705" s="35">
        <v>39.104999999999997</v>
      </c>
      <c r="H3705" s="35">
        <v>39.104999999999997</v>
      </c>
      <c r="I3705" s="63">
        <v>0</v>
      </c>
      <c r="J3705" s="63">
        <v>0</v>
      </c>
      <c r="K3705" s="35">
        <v>0</v>
      </c>
      <c r="L3705" s="35">
        <v>0</v>
      </c>
      <c r="M3705" s="35">
        <v>39.104999999999997</v>
      </c>
      <c r="N3705" s="78">
        <f t="shared" si="1886"/>
        <v>100</v>
      </c>
    </row>
    <row r="3706" spans="1:15" ht="31.5" x14ac:dyDescent="0.25">
      <c r="A3706" s="33" t="s">
        <v>184</v>
      </c>
      <c r="B3706" s="33" t="s">
        <v>1391</v>
      </c>
      <c r="C3706" s="33" t="s">
        <v>1152</v>
      </c>
      <c r="D3706" s="33"/>
      <c r="E3706" s="34" t="s">
        <v>1083</v>
      </c>
      <c r="F3706" s="35">
        <f>F3712+F3707</f>
        <v>100</v>
      </c>
      <c r="G3706" s="35">
        <f>G3712+G3707</f>
        <v>100</v>
      </c>
      <c r="H3706" s="35">
        <f t="shared" ref="H3706:M3706" si="1903">H3712+H3707</f>
        <v>0</v>
      </c>
      <c r="I3706" s="63">
        <f t="shared" si="1903"/>
        <v>0</v>
      </c>
      <c r="J3706" s="63">
        <f t="shared" si="1903"/>
        <v>0</v>
      </c>
      <c r="K3706" s="35">
        <f t="shared" si="1903"/>
        <v>0</v>
      </c>
      <c r="L3706" s="35">
        <f t="shared" si="1903"/>
        <v>0</v>
      </c>
      <c r="M3706" s="35">
        <f t="shared" si="1903"/>
        <v>100</v>
      </c>
      <c r="N3706" s="78">
        <f t="shared" si="1886"/>
        <v>100</v>
      </c>
    </row>
    <row r="3707" spans="1:15" ht="63" x14ac:dyDescent="0.25">
      <c r="A3707" s="33" t="s">
        <v>184</v>
      </c>
      <c r="B3707" s="33" t="s">
        <v>1391</v>
      </c>
      <c r="C3707" s="33" t="s">
        <v>1153</v>
      </c>
      <c r="D3707" s="33"/>
      <c r="E3707" s="34" t="s">
        <v>1238</v>
      </c>
      <c r="F3707" s="35">
        <f t="shared" ref="F3707:M3710" si="1904">F3708</f>
        <v>100</v>
      </c>
      <c r="G3707" s="35">
        <f t="shared" si="1904"/>
        <v>100</v>
      </c>
      <c r="H3707" s="35">
        <f t="shared" si="1904"/>
        <v>0</v>
      </c>
      <c r="I3707" s="63">
        <f t="shared" si="1904"/>
        <v>0</v>
      </c>
      <c r="J3707" s="63">
        <f t="shared" si="1904"/>
        <v>0</v>
      </c>
      <c r="K3707" s="35">
        <f t="shared" si="1904"/>
        <v>0</v>
      </c>
      <c r="L3707" s="35">
        <f t="shared" si="1904"/>
        <v>0</v>
      </c>
      <c r="M3707" s="35">
        <f t="shared" si="1904"/>
        <v>100</v>
      </c>
      <c r="N3707" s="78">
        <f t="shared" si="1886"/>
        <v>100</v>
      </c>
      <c r="O3707" s="22"/>
    </row>
    <row r="3708" spans="1:15" ht="31.5" x14ac:dyDescent="0.25">
      <c r="A3708" s="33" t="s">
        <v>184</v>
      </c>
      <c r="B3708" s="33" t="s">
        <v>1391</v>
      </c>
      <c r="C3708" s="33" t="s">
        <v>1154</v>
      </c>
      <c r="D3708" s="33"/>
      <c r="E3708" s="34" t="s">
        <v>1274</v>
      </c>
      <c r="F3708" s="35">
        <f t="shared" si="1904"/>
        <v>100</v>
      </c>
      <c r="G3708" s="35">
        <f t="shared" si="1904"/>
        <v>100</v>
      </c>
      <c r="H3708" s="35">
        <f t="shared" si="1904"/>
        <v>0</v>
      </c>
      <c r="I3708" s="63">
        <f t="shared" si="1904"/>
        <v>0</v>
      </c>
      <c r="J3708" s="63">
        <f t="shared" si="1904"/>
        <v>0</v>
      </c>
      <c r="K3708" s="35">
        <f t="shared" si="1904"/>
        <v>0</v>
      </c>
      <c r="L3708" s="35">
        <f t="shared" si="1904"/>
        <v>0</v>
      </c>
      <c r="M3708" s="35">
        <f t="shared" si="1904"/>
        <v>100</v>
      </c>
      <c r="N3708" s="78">
        <f t="shared" si="1886"/>
        <v>100</v>
      </c>
      <c r="O3708" s="22"/>
    </row>
    <row r="3709" spans="1:15" ht="47.25" x14ac:dyDescent="0.25">
      <c r="A3709" s="33" t="s">
        <v>184</v>
      </c>
      <c r="B3709" s="33" t="s">
        <v>1391</v>
      </c>
      <c r="C3709" s="33" t="s">
        <v>1799</v>
      </c>
      <c r="D3709" s="33"/>
      <c r="E3709" s="34" t="s">
        <v>1800</v>
      </c>
      <c r="F3709" s="35">
        <f t="shared" si="1904"/>
        <v>100</v>
      </c>
      <c r="G3709" s="35">
        <f t="shared" si="1904"/>
        <v>100</v>
      </c>
      <c r="H3709" s="35">
        <f t="shared" si="1904"/>
        <v>0</v>
      </c>
      <c r="I3709" s="63">
        <f t="shared" si="1904"/>
        <v>0</v>
      </c>
      <c r="J3709" s="63">
        <f t="shared" si="1904"/>
        <v>0</v>
      </c>
      <c r="K3709" s="35">
        <f t="shared" si="1904"/>
        <v>0</v>
      </c>
      <c r="L3709" s="35">
        <f t="shared" si="1904"/>
        <v>0</v>
      </c>
      <c r="M3709" s="35">
        <f t="shared" si="1904"/>
        <v>100</v>
      </c>
      <c r="N3709" s="78">
        <f t="shared" si="1886"/>
        <v>100</v>
      </c>
      <c r="O3709" s="22"/>
    </row>
    <row r="3710" spans="1:15" ht="31.5" x14ac:dyDescent="0.25">
      <c r="A3710" s="33" t="s">
        <v>184</v>
      </c>
      <c r="B3710" s="33" t="s">
        <v>1391</v>
      </c>
      <c r="C3710" s="33" t="s">
        <v>1799</v>
      </c>
      <c r="D3710" s="33" t="s">
        <v>1111</v>
      </c>
      <c r="E3710" s="34" t="s">
        <v>542</v>
      </c>
      <c r="F3710" s="35">
        <f t="shared" si="1904"/>
        <v>100</v>
      </c>
      <c r="G3710" s="35">
        <f t="shared" si="1904"/>
        <v>100</v>
      </c>
      <c r="H3710" s="35">
        <f t="shared" si="1904"/>
        <v>0</v>
      </c>
      <c r="I3710" s="63">
        <f t="shared" si="1904"/>
        <v>0</v>
      </c>
      <c r="J3710" s="63">
        <f t="shared" si="1904"/>
        <v>0</v>
      </c>
      <c r="K3710" s="35">
        <f t="shared" si="1904"/>
        <v>0</v>
      </c>
      <c r="L3710" s="35">
        <f t="shared" si="1904"/>
        <v>0</v>
      </c>
      <c r="M3710" s="35">
        <f t="shared" si="1904"/>
        <v>100</v>
      </c>
      <c r="N3710" s="78">
        <f t="shared" si="1886"/>
        <v>100</v>
      </c>
      <c r="O3710" s="22"/>
    </row>
    <row r="3711" spans="1:15" ht="31.5" x14ac:dyDescent="0.25">
      <c r="A3711" s="33" t="s">
        <v>184</v>
      </c>
      <c r="B3711" s="33" t="s">
        <v>1391</v>
      </c>
      <c r="C3711" s="33" t="s">
        <v>1799</v>
      </c>
      <c r="D3711" s="33" t="s">
        <v>1112</v>
      </c>
      <c r="E3711" s="34" t="s">
        <v>543</v>
      </c>
      <c r="F3711" s="35">
        <v>100</v>
      </c>
      <c r="G3711" s="35">
        <v>100</v>
      </c>
      <c r="H3711" s="35">
        <v>0</v>
      </c>
      <c r="I3711" s="63">
        <v>0</v>
      </c>
      <c r="J3711" s="63">
        <v>0</v>
      </c>
      <c r="K3711" s="35">
        <v>0</v>
      </c>
      <c r="L3711" s="35">
        <v>0</v>
      </c>
      <c r="M3711" s="35">
        <v>100</v>
      </c>
      <c r="N3711" s="78">
        <f t="shared" si="1886"/>
        <v>100</v>
      </c>
      <c r="O3711" s="22"/>
    </row>
    <row r="3712" spans="1:15" ht="31.5" hidden="1" x14ac:dyDescent="0.25">
      <c r="A3712" s="33" t="s">
        <v>184</v>
      </c>
      <c r="B3712" s="33" t="s">
        <v>1391</v>
      </c>
      <c r="C3712" s="33" t="s">
        <v>1162</v>
      </c>
      <c r="D3712" s="33"/>
      <c r="E3712" s="34" t="s">
        <v>1090</v>
      </c>
      <c r="F3712" s="35">
        <f t="shared" ref="F3712:M3714" si="1905">F3713</f>
        <v>0</v>
      </c>
      <c r="G3712" s="35">
        <f t="shared" si="1905"/>
        <v>0</v>
      </c>
      <c r="H3712" s="35">
        <f t="shared" si="1905"/>
        <v>0</v>
      </c>
      <c r="I3712" s="63">
        <f t="shared" si="1905"/>
        <v>0</v>
      </c>
      <c r="J3712" s="63">
        <f t="shared" si="1905"/>
        <v>0</v>
      </c>
      <c r="K3712" s="35">
        <f t="shared" si="1905"/>
        <v>0</v>
      </c>
      <c r="L3712" s="35">
        <f t="shared" si="1905"/>
        <v>0</v>
      </c>
      <c r="M3712" s="35">
        <f t="shared" si="1905"/>
        <v>0</v>
      </c>
      <c r="N3712" s="78">
        <v>0</v>
      </c>
      <c r="O3712" s="22">
        <v>1</v>
      </c>
    </row>
    <row r="3713" spans="1:15" ht="78.75" hidden="1" x14ac:dyDescent="0.25">
      <c r="A3713" s="33" t="s">
        <v>184</v>
      </c>
      <c r="B3713" s="33" t="s">
        <v>1391</v>
      </c>
      <c r="C3713" s="33" t="s">
        <v>150</v>
      </c>
      <c r="D3713" s="33"/>
      <c r="E3713" s="34" t="s">
        <v>1092</v>
      </c>
      <c r="F3713" s="35">
        <f t="shared" si="1905"/>
        <v>0</v>
      </c>
      <c r="G3713" s="35">
        <f t="shared" si="1905"/>
        <v>0</v>
      </c>
      <c r="H3713" s="35">
        <f t="shared" si="1905"/>
        <v>0</v>
      </c>
      <c r="I3713" s="63">
        <f t="shared" si="1905"/>
        <v>0</v>
      </c>
      <c r="J3713" s="63">
        <f t="shared" si="1905"/>
        <v>0</v>
      </c>
      <c r="K3713" s="35">
        <f t="shared" si="1905"/>
        <v>0</v>
      </c>
      <c r="L3713" s="35">
        <f t="shared" si="1905"/>
        <v>0</v>
      </c>
      <c r="M3713" s="35">
        <f t="shared" si="1905"/>
        <v>0</v>
      </c>
      <c r="N3713" s="78">
        <v>0</v>
      </c>
      <c r="O3713" s="22">
        <v>1</v>
      </c>
    </row>
    <row r="3714" spans="1:15" ht="31.5" hidden="1" x14ac:dyDescent="0.25">
      <c r="A3714" s="33" t="s">
        <v>184</v>
      </c>
      <c r="B3714" s="33" t="s">
        <v>1391</v>
      </c>
      <c r="C3714" s="33" t="s">
        <v>150</v>
      </c>
      <c r="D3714" s="33" t="s">
        <v>1111</v>
      </c>
      <c r="E3714" s="34" t="s">
        <v>542</v>
      </c>
      <c r="F3714" s="35">
        <f t="shared" ref="F3714:M3714" si="1906">F3715</f>
        <v>0</v>
      </c>
      <c r="G3714" s="35">
        <f t="shared" si="1905"/>
        <v>0</v>
      </c>
      <c r="H3714" s="35">
        <f t="shared" si="1906"/>
        <v>0</v>
      </c>
      <c r="I3714" s="63">
        <f t="shared" si="1906"/>
        <v>0</v>
      </c>
      <c r="J3714" s="63">
        <f t="shared" si="1906"/>
        <v>0</v>
      </c>
      <c r="K3714" s="35">
        <f t="shared" si="1906"/>
        <v>0</v>
      </c>
      <c r="L3714" s="35">
        <f t="shared" si="1906"/>
        <v>0</v>
      </c>
      <c r="M3714" s="35">
        <f t="shared" si="1906"/>
        <v>0</v>
      </c>
      <c r="N3714" s="78">
        <v>0</v>
      </c>
      <c r="O3714" s="22">
        <v>1</v>
      </c>
    </row>
    <row r="3715" spans="1:15" ht="31.5" hidden="1" x14ac:dyDescent="0.25">
      <c r="A3715" s="33" t="s">
        <v>184</v>
      </c>
      <c r="B3715" s="33" t="s">
        <v>1391</v>
      </c>
      <c r="C3715" s="33" t="s">
        <v>150</v>
      </c>
      <c r="D3715" s="33" t="s">
        <v>1112</v>
      </c>
      <c r="E3715" s="34" t="s">
        <v>543</v>
      </c>
      <c r="F3715" s="35">
        <f>112.5-100-12.5</f>
        <v>0</v>
      </c>
      <c r="G3715" s="35">
        <v>0</v>
      </c>
      <c r="H3715" s="35">
        <v>0</v>
      </c>
      <c r="I3715" s="63">
        <v>0</v>
      </c>
      <c r="J3715" s="63">
        <v>0</v>
      </c>
      <c r="K3715" s="35">
        <v>0</v>
      </c>
      <c r="L3715" s="35">
        <v>0</v>
      </c>
      <c r="M3715" s="35">
        <v>0</v>
      </c>
      <c r="N3715" s="78">
        <v>0</v>
      </c>
      <c r="O3715" s="22">
        <v>1</v>
      </c>
    </row>
    <row r="3716" spans="1:15" s="22" customFormat="1" x14ac:dyDescent="0.25">
      <c r="A3716" s="25" t="s">
        <v>184</v>
      </c>
      <c r="B3716" s="25" t="s">
        <v>22</v>
      </c>
      <c r="C3716" s="25"/>
      <c r="D3716" s="25"/>
      <c r="E3716" s="26" t="s">
        <v>501</v>
      </c>
      <c r="F3716" s="27">
        <f>F3717+F3746</f>
        <v>8414.0489999999991</v>
      </c>
      <c r="G3716" s="27">
        <f>G3717+G3746</f>
        <v>9491.1080000000002</v>
      </c>
      <c r="H3716" s="27">
        <f t="shared" ref="H3716:M3716" si="1907">H3717+H3746</f>
        <v>7381.1686100000006</v>
      </c>
      <c r="I3716" s="61">
        <f t="shared" si="1907"/>
        <v>0</v>
      </c>
      <c r="J3716" s="61">
        <f t="shared" si="1907"/>
        <v>0</v>
      </c>
      <c r="K3716" s="27">
        <f t="shared" si="1907"/>
        <v>0</v>
      </c>
      <c r="L3716" s="27">
        <f t="shared" si="1907"/>
        <v>0</v>
      </c>
      <c r="M3716" s="27">
        <f t="shared" si="1907"/>
        <v>9488.4216799999995</v>
      </c>
      <c r="N3716" s="78">
        <f t="shared" si="1886"/>
        <v>99.971696455250523</v>
      </c>
    </row>
    <row r="3717" spans="1:15" s="32" customFormat="1" x14ac:dyDescent="0.25">
      <c r="A3717" s="29" t="s">
        <v>184</v>
      </c>
      <c r="B3717" s="29" t="s">
        <v>1413</v>
      </c>
      <c r="C3717" s="29"/>
      <c r="D3717" s="29"/>
      <c r="E3717" s="30" t="s">
        <v>524</v>
      </c>
      <c r="F3717" s="31">
        <f>F3718+F3724+F3732+F3742</f>
        <v>3281.3489999999997</v>
      </c>
      <c r="G3717" s="31">
        <f>G3718+G3724+G3732+G3742</f>
        <v>4358.4079999999994</v>
      </c>
      <c r="H3717" s="31">
        <f t="shared" ref="H3717:M3717" si="1908">H3718+H3724+H3732+H3742</f>
        <v>3458.02124</v>
      </c>
      <c r="I3717" s="62">
        <f t="shared" si="1908"/>
        <v>0</v>
      </c>
      <c r="J3717" s="62">
        <f t="shared" si="1908"/>
        <v>0</v>
      </c>
      <c r="K3717" s="31">
        <f t="shared" si="1908"/>
        <v>0</v>
      </c>
      <c r="L3717" s="31">
        <f t="shared" si="1908"/>
        <v>0</v>
      </c>
      <c r="M3717" s="31">
        <f t="shared" si="1908"/>
        <v>4355.9068499999994</v>
      </c>
      <c r="N3717" s="79">
        <f t="shared" si="1886"/>
        <v>99.942613220240048</v>
      </c>
    </row>
    <row r="3718" spans="1:15" ht="31.5" x14ac:dyDescent="0.25">
      <c r="A3718" s="33" t="s">
        <v>184</v>
      </c>
      <c r="B3718" s="33" t="s">
        <v>1413</v>
      </c>
      <c r="C3718" s="33" t="s">
        <v>152</v>
      </c>
      <c r="D3718" s="33"/>
      <c r="E3718" s="34" t="s">
        <v>672</v>
      </c>
      <c r="F3718" s="35">
        <f t="shared" ref="F3718:M3722" si="1909">F3719</f>
        <v>765.1</v>
      </c>
      <c r="G3718" s="35">
        <f t="shared" si="1909"/>
        <v>765.1</v>
      </c>
      <c r="H3718" s="35">
        <f t="shared" si="1909"/>
        <v>673.90200000000004</v>
      </c>
      <c r="I3718" s="63">
        <f t="shared" si="1909"/>
        <v>0</v>
      </c>
      <c r="J3718" s="63">
        <f t="shared" si="1909"/>
        <v>0</v>
      </c>
      <c r="K3718" s="35">
        <f t="shared" si="1909"/>
        <v>0</v>
      </c>
      <c r="L3718" s="35">
        <f t="shared" si="1909"/>
        <v>0</v>
      </c>
      <c r="M3718" s="35">
        <f t="shared" si="1909"/>
        <v>765.1</v>
      </c>
      <c r="N3718" s="78">
        <f t="shared" si="1886"/>
        <v>100</v>
      </c>
    </row>
    <row r="3719" spans="1:15" x14ac:dyDescent="0.25">
      <c r="A3719" s="33" t="s">
        <v>184</v>
      </c>
      <c r="B3719" s="33" t="s">
        <v>1413</v>
      </c>
      <c r="C3719" s="33" t="s">
        <v>154</v>
      </c>
      <c r="D3719" s="33"/>
      <c r="E3719" s="34" t="s">
        <v>681</v>
      </c>
      <c r="F3719" s="35">
        <f t="shared" si="1909"/>
        <v>765.1</v>
      </c>
      <c r="G3719" s="35">
        <f t="shared" si="1909"/>
        <v>765.1</v>
      </c>
      <c r="H3719" s="35">
        <f t="shared" si="1909"/>
        <v>673.90200000000004</v>
      </c>
      <c r="I3719" s="63">
        <f t="shared" si="1909"/>
        <v>0</v>
      </c>
      <c r="J3719" s="63">
        <f t="shared" si="1909"/>
        <v>0</v>
      </c>
      <c r="K3719" s="35">
        <f t="shared" si="1909"/>
        <v>0</v>
      </c>
      <c r="L3719" s="35">
        <f t="shared" si="1909"/>
        <v>0</v>
      </c>
      <c r="M3719" s="35">
        <f t="shared" si="1909"/>
        <v>765.1</v>
      </c>
      <c r="N3719" s="78">
        <f t="shared" si="1886"/>
        <v>100</v>
      </c>
    </row>
    <row r="3720" spans="1:15" ht="31.5" x14ac:dyDescent="0.25">
      <c r="A3720" s="33" t="s">
        <v>184</v>
      </c>
      <c r="B3720" s="33" t="s">
        <v>1413</v>
      </c>
      <c r="C3720" s="33" t="s">
        <v>163</v>
      </c>
      <c r="D3720" s="33"/>
      <c r="E3720" s="34" t="s">
        <v>682</v>
      </c>
      <c r="F3720" s="35">
        <f t="shared" si="1909"/>
        <v>765.1</v>
      </c>
      <c r="G3720" s="35">
        <f t="shared" si="1909"/>
        <v>765.1</v>
      </c>
      <c r="H3720" s="35">
        <f t="shared" si="1909"/>
        <v>673.90200000000004</v>
      </c>
      <c r="I3720" s="63">
        <f t="shared" si="1909"/>
        <v>0</v>
      </c>
      <c r="J3720" s="63">
        <f t="shared" si="1909"/>
        <v>0</v>
      </c>
      <c r="K3720" s="35">
        <f t="shared" si="1909"/>
        <v>0</v>
      </c>
      <c r="L3720" s="35">
        <f t="shared" si="1909"/>
        <v>0</v>
      </c>
      <c r="M3720" s="35">
        <f t="shared" si="1909"/>
        <v>765.1</v>
      </c>
      <c r="N3720" s="78">
        <f t="shared" si="1886"/>
        <v>100</v>
      </c>
    </row>
    <row r="3721" spans="1:15" ht="31.5" x14ac:dyDescent="0.25">
      <c r="A3721" s="33" t="s">
        <v>184</v>
      </c>
      <c r="B3721" s="33" t="s">
        <v>1413</v>
      </c>
      <c r="C3721" s="33" t="s">
        <v>158</v>
      </c>
      <c r="D3721" s="33"/>
      <c r="E3721" s="34" t="s">
        <v>683</v>
      </c>
      <c r="F3721" s="35">
        <f t="shared" si="1909"/>
        <v>765.1</v>
      </c>
      <c r="G3721" s="35">
        <f t="shared" si="1909"/>
        <v>765.1</v>
      </c>
      <c r="H3721" s="35">
        <f t="shared" si="1909"/>
        <v>673.90200000000004</v>
      </c>
      <c r="I3721" s="63">
        <f t="shared" si="1909"/>
        <v>0</v>
      </c>
      <c r="J3721" s="63">
        <f t="shared" si="1909"/>
        <v>0</v>
      </c>
      <c r="K3721" s="35">
        <f t="shared" si="1909"/>
        <v>0</v>
      </c>
      <c r="L3721" s="35">
        <f t="shared" si="1909"/>
        <v>0</v>
      </c>
      <c r="M3721" s="35">
        <f t="shared" si="1909"/>
        <v>765.1</v>
      </c>
      <c r="N3721" s="78">
        <f t="shared" si="1886"/>
        <v>100</v>
      </c>
    </row>
    <row r="3722" spans="1:15" ht="31.5" x14ac:dyDescent="0.25">
      <c r="A3722" s="33" t="s">
        <v>184</v>
      </c>
      <c r="B3722" s="33" t="s">
        <v>1413</v>
      </c>
      <c r="C3722" s="33" t="s">
        <v>158</v>
      </c>
      <c r="D3722" s="33" t="s">
        <v>1111</v>
      </c>
      <c r="E3722" s="34" t="s">
        <v>542</v>
      </c>
      <c r="F3722" s="35">
        <f t="shared" si="1909"/>
        <v>765.1</v>
      </c>
      <c r="G3722" s="35">
        <f t="shared" si="1909"/>
        <v>765.1</v>
      </c>
      <c r="H3722" s="35">
        <f t="shared" si="1909"/>
        <v>673.90200000000004</v>
      </c>
      <c r="I3722" s="63">
        <f t="shared" si="1909"/>
        <v>0</v>
      </c>
      <c r="J3722" s="63">
        <f t="shared" si="1909"/>
        <v>0</v>
      </c>
      <c r="K3722" s="35">
        <f t="shared" si="1909"/>
        <v>0</v>
      </c>
      <c r="L3722" s="35">
        <f t="shared" si="1909"/>
        <v>0</v>
      </c>
      <c r="M3722" s="35">
        <f t="shared" si="1909"/>
        <v>765.1</v>
      </c>
      <c r="N3722" s="78">
        <f t="shared" ref="N3722:N3785" si="1910">M3722/G3722*100</f>
        <v>100</v>
      </c>
    </row>
    <row r="3723" spans="1:15" ht="31.5" x14ac:dyDescent="0.25">
      <c r="A3723" s="33" t="s">
        <v>184</v>
      </c>
      <c r="B3723" s="33" t="s">
        <v>1413</v>
      </c>
      <c r="C3723" s="33" t="s">
        <v>158</v>
      </c>
      <c r="D3723" s="33" t="s">
        <v>1112</v>
      </c>
      <c r="E3723" s="34" t="s">
        <v>543</v>
      </c>
      <c r="F3723" s="35">
        <v>765.1</v>
      </c>
      <c r="G3723" s="35">
        <v>765.1</v>
      </c>
      <c r="H3723" s="35">
        <v>673.90200000000004</v>
      </c>
      <c r="I3723" s="63">
        <v>0</v>
      </c>
      <c r="J3723" s="63">
        <v>0</v>
      </c>
      <c r="K3723" s="35">
        <v>0</v>
      </c>
      <c r="L3723" s="35">
        <v>0</v>
      </c>
      <c r="M3723" s="35">
        <v>765.1</v>
      </c>
      <c r="N3723" s="78">
        <f t="shared" si="1910"/>
        <v>100</v>
      </c>
    </row>
    <row r="3724" spans="1:15" ht="31.5" x14ac:dyDescent="0.25">
      <c r="A3724" s="33" t="s">
        <v>184</v>
      </c>
      <c r="B3724" s="33" t="s">
        <v>1413</v>
      </c>
      <c r="C3724" s="33" t="s">
        <v>141</v>
      </c>
      <c r="D3724" s="33"/>
      <c r="E3724" s="34" t="s">
        <v>717</v>
      </c>
      <c r="F3724" s="35">
        <f t="shared" ref="F3724:M3724" si="1911">F3725</f>
        <v>2340.1489999999999</v>
      </c>
      <c r="G3724" s="35">
        <f t="shared" si="1911"/>
        <v>2340.1489999999999</v>
      </c>
      <c r="H3724" s="35">
        <f t="shared" si="1911"/>
        <v>1940.48739</v>
      </c>
      <c r="I3724" s="63">
        <f t="shared" si="1911"/>
        <v>0</v>
      </c>
      <c r="J3724" s="63">
        <f t="shared" si="1911"/>
        <v>0</v>
      </c>
      <c r="K3724" s="35">
        <f t="shared" si="1911"/>
        <v>0</v>
      </c>
      <c r="L3724" s="35">
        <f t="shared" si="1911"/>
        <v>0</v>
      </c>
      <c r="M3724" s="35">
        <f t="shared" si="1911"/>
        <v>2340.1489999999999</v>
      </c>
      <c r="N3724" s="78">
        <f t="shared" si="1910"/>
        <v>100</v>
      </c>
    </row>
    <row r="3725" spans="1:15" ht="31.5" x14ac:dyDescent="0.25">
      <c r="A3725" s="33" t="s">
        <v>184</v>
      </c>
      <c r="B3725" s="33" t="s">
        <v>1413</v>
      </c>
      <c r="C3725" s="33" t="s">
        <v>142</v>
      </c>
      <c r="D3725" s="33"/>
      <c r="E3725" s="34" t="s">
        <v>718</v>
      </c>
      <c r="F3725" s="35">
        <f>F3726+F3729</f>
        <v>2340.1489999999999</v>
      </c>
      <c r="G3725" s="35">
        <f>G3726+G3729</f>
        <v>2340.1489999999999</v>
      </c>
      <c r="H3725" s="35">
        <f t="shared" ref="H3725:M3725" si="1912">H3726+H3729</f>
        <v>1940.48739</v>
      </c>
      <c r="I3725" s="63">
        <f t="shared" si="1912"/>
        <v>0</v>
      </c>
      <c r="J3725" s="63">
        <f t="shared" si="1912"/>
        <v>0</v>
      </c>
      <c r="K3725" s="35">
        <f t="shared" si="1912"/>
        <v>0</v>
      </c>
      <c r="L3725" s="35">
        <f t="shared" si="1912"/>
        <v>0</v>
      </c>
      <c r="M3725" s="35">
        <f t="shared" si="1912"/>
        <v>2340.1489999999999</v>
      </c>
      <c r="N3725" s="78">
        <f t="shared" si="1910"/>
        <v>100</v>
      </c>
    </row>
    <row r="3726" spans="1:15" ht="31.5" x14ac:dyDescent="0.25">
      <c r="A3726" s="33" t="s">
        <v>184</v>
      </c>
      <c r="B3726" s="33" t="s">
        <v>1413</v>
      </c>
      <c r="C3726" s="33" t="s">
        <v>159</v>
      </c>
      <c r="D3726" s="33"/>
      <c r="E3726" s="34" t="s">
        <v>719</v>
      </c>
      <c r="F3726" s="35">
        <f t="shared" ref="F3726:M3727" si="1913">F3727</f>
        <v>692.34899999999993</v>
      </c>
      <c r="G3726" s="35">
        <f t="shared" si="1913"/>
        <v>692.34900000000005</v>
      </c>
      <c r="H3726" s="35">
        <f t="shared" si="1913"/>
        <v>481.61058000000003</v>
      </c>
      <c r="I3726" s="63">
        <f t="shared" si="1913"/>
        <v>0</v>
      </c>
      <c r="J3726" s="63">
        <f t="shared" si="1913"/>
        <v>0</v>
      </c>
      <c r="K3726" s="35">
        <f t="shared" si="1913"/>
        <v>0</v>
      </c>
      <c r="L3726" s="35">
        <f t="shared" si="1913"/>
        <v>0</v>
      </c>
      <c r="M3726" s="35">
        <f t="shared" si="1913"/>
        <v>692.34900000000005</v>
      </c>
      <c r="N3726" s="78">
        <f t="shared" si="1910"/>
        <v>100</v>
      </c>
    </row>
    <row r="3727" spans="1:15" ht="31.5" x14ac:dyDescent="0.25">
      <c r="A3727" s="33" t="s">
        <v>184</v>
      </c>
      <c r="B3727" s="33" t="s">
        <v>1413</v>
      </c>
      <c r="C3727" s="33" t="s">
        <v>159</v>
      </c>
      <c r="D3727" s="33" t="s">
        <v>1111</v>
      </c>
      <c r="E3727" s="34" t="s">
        <v>542</v>
      </c>
      <c r="F3727" s="35">
        <f t="shared" ref="F3727:M3727" si="1914">F3728</f>
        <v>692.34899999999993</v>
      </c>
      <c r="G3727" s="35">
        <f t="shared" si="1913"/>
        <v>692.34900000000005</v>
      </c>
      <c r="H3727" s="35">
        <f t="shared" si="1914"/>
        <v>481.61058000000003</v>
      </c>
      <c r="I3727" s="63">
        <f t="shared" si="1914"/>
        <v>0</v>
      </c>
      <c r="J3727" s="63">
        <f t="shared" si="1914"/>
        <v>0</v>
      </c>
      <c r="K3727" s="35">
        <f t="shared" si="1914"/>
        <v>0</v>
      </c>
      <c r="L3727" s="35">
        <f t="shared" si="1914"/>
        <v>0</v>
      </c>
      <c r="M3727" s="35">
        <f t="shared" si="1914"/>
        <v>692.34900000000005</v>
      </c>
      <c r="N3727" s="78">
        <f t="shared" si="1910"/>
        <v>100</v>
      </c>
    </row>
    <row r="3728" spans="1:15" ht="31.5" x14ac:dyDescent="0.25">
      <c r="A3728" s="33" t="s">
        <v>184</v>
      </c>
      <c r="B3728" s="33" t="s">
        <v>1413</v>
      </c>
      <c r="C3728" s="33" t="s">
        <v>159</v>
      </c>
      <c r="D3728" s="33" t="s">
        <v>1112</v>
      </c>
      <c r="E3728" s="34" t="s">
        <v>543</v>
      </c>
      <c r="F3728" s="35">
        <f>864-171.651</f>
        <v>692.34899999999993</v>
      </c>
      <c r="G3728" s="35">
        <v>692.34900000000005</v>
      </c>
      <c r="H3728" s="35">
        <v>481.61058000000003</v>
      </c>
      <c r="I3728" s="63">
        <v>0</v>
      </c>
      <c r="J3728" s="63">
        <v>0</v>
      </c>
      <c r="K3728" s="35">
        <v>0</v>
      </c>
      <c r="L3728" s="35">
        <v>0</v>
      </c>
      <c r="M3728" s="35">
        <v>692.34900000000005</v>
      </c>
      <c r="N3728" s="78">
        <f t="shared" si="1910"/>
        <v>100</v>
      </c>
    </row>
    <row r="3729" spans="1:14" ht="31.5" x14ac:dyDescent="0.25">
      <c r="A3729" s="33" t="s">
        <v>184</v>
      </c>
      <c r="B3729" s="33" t="s">
        <v>1413</v>
      </c>
      <c r="C3729" s="33" t="s">
        <v>160</v>
      </c>
      <c r="D3729" s="33"/>
      <c r="E3729" s="34" t="s">
        <v>720</v>
      </c>
      <c r="F3729" s="35">
        <f t="shared" ref="F3729:M3730" si="1915">F3730</f>
        <v>1647.8</v>
      </c>
      <c r="G3729" s="35">
        <f t="shared" si="1915"/>
        <v>1647.8</v>
      </c>
      <c r="H3729" s="35">
        <f t="shared" si="1915"/>
        <v>1458.87681</v>
      </c>
      <c r="I3729" s="63">
        <f t="shared" si="1915"/>
        <v>0</v>
      </c>
      <c r="J3729" s="63">
        <f t="shared" si="1915"/>
        <v>0</v>
      </c>
      <c r="K3729" s="35">
        <f t="shared" si="1915"/>
        <v>0</v>
      </c>
      <c r="L3729" s="35">
        <f t="shared" si="1915"/>
        <v>0</v>
      </c>
      <c r="M3729" s="35">
        <f t="shared" si="1915"/>
        <v>1647.8</v>
      </c>
      <c r="N3729" s="78">
        <f t="shared" si="1910"/>
        <v>100</v>
      </c>
    </row>
    <row r="3730" spans="1:14" ht="31.5" x14ac:dyDescent="0.25">
      <c r="A3730" s="33" t="s">
        <v>184</v>
      </c>
      <c r="B3730" s="33" t="s">
        <v>1413</v>
      </c>
      <c r="C3730" s="33" t="s">
        <v>160</v>
      </c>
      <c r="D3730" s="33" t="s">
        <v>1111</v>
      </c>
      <c r="E3730" s="34" t="s">
        <v>542</v>
      </c>
      <c r="F3730" s="35">
        <f t="shared" si="1915"/>
        <v>1647.8</v>
      </c>
      <c r="G3730" s="35">
        <f t="shared" si="1915"/>
        <v>1647.8</v>
      </c>
      <c r="H3730" s="35">
        <f t="shared" si="1915"/>
        <v>1458.87681</v>
      </c>
      <c r="I3730" s="63">
        <f t="shared" si="1915"/>
        <v>0</v>
      </c>
      <c r="J3730" s="63">
        <f t="shared" si="1915"/>
        <v>0</v>
      </c>
      <c r="K3730" s="35">
        <f t="shared" si="1915"/>
        <v>0</v>
      </c>
      <c r="L3730" s="35">
        <f t="shared" si="1915"/>
        <v>0</v>
      </c>
      <c r="M3730" s="35">
        <f t="shared" si="1915"/>
        <v>1647.8</v>
      </c>
      <c r="N3730" s="78">
        <f t="shared" si="1910"/>
        <v>100</v>
      </c>
    </row>
    <row r="3731" spans="1:14" ht="31.5" x14ac:dyDescent="0.25">
      <c r="A3731" s="33" t="s">
        <v>184</v>
      </c>
      <c r="B3731" s="33" t="s">
        <v>1413</v>
      </c>
      <c r="C3731" s="33" t="s">
        <v>160</v>
      </c>
      <c r="D3731" s="33" t="s">
        <v>1112</v>
      </c>
      <c r="E3731" s="34" t="s">
        <v>543</v>
      </c>
      <c r="F3731" s="35">
        <v>1647.8</v>
      </c>
      <c r="G3731" s="35">
        <v>1647.8</v>
      </c>
      <c r="H3731" s="35">
        <v>1458.87681</v>
      </c>
      <c r="I3731" s="63">
        <v>0</v>
      </c>
      <c r="J3731" s="63">
        <v>0</v>
      </c>
      <c r="K3731" s="35">
        <v>0</v>
      </c>
      <c r="L3731" s="35">
        <v>0</v>
      </c>
      <c r="M3731" s="35">
        <v>1647.8</v>
      </c>
      <c r="N3731" s="78">
        <f t="shared" si="1910"/>
        <v>100</v>
      </c>
    </row>
    <row r="3732" spans="1:14" ht="31.5" x14ac:dyDescent="0.25">
      <c r="A3732" s="33" t="s">
        <v>184</v>
      </c>
      <c r="B3732" s="33" t="s">
        <v>1413</v>
      </c>
      <c r="C3732" s="33" t="s">
        <v>144</v>
      </c>
      <c r="D3732" s="33"/>
      <c r="E3732" s="34" t="s">
        <v>1036</v>
      </c>
      <c r="F3732" s="35">
        <f t="shared" ref="F3732:M3736" si="1916">F3733</f>
        <v>176.1</v>
      </c>
      <c r="G3732" s="35">
        <f t="shared" si="1916"/>
        <v>753.15899999999999</v>
      </c>
      <c r="H3732" s="35">
        <f t="shared" si="1916"/>
        <v>343.63184999999999</v>
      </c>
      <c r="I3732" s="63">
        <f t="shared" si="1916"/>
        <v>0</v>
      </c>
      <c r="J3732" s="63">
        <f t="shared" si="1916"/>
        <v>0</v>
      </c>
      <c r="K3732" s="35">
        <f t="shared" si="1916"/>
        <v>0</v>
      </c>
      <c r="L3732" s="35">
        <f t="shared" si="1916"/>
        <v>0</v>
      </c>
      <c r="M3732" s="35">
        <f t="shared" si="1916"/>
        <v>753.15784999999994</v>
      </c>
      <c r="N3732" s="78">
        <f t="shared" si="1910"/>
        <v>99.999847309797801</v>
      </c>
    </row>
    <row r="3733" spans="1:14" ht="31.5" x14ac:dyDescent="0.25">
      <c r="A3733" s="33" t="s">
        <v>184</v>
      </c>
      <c r="B3733" s="33" t="s">
        <v>1413</v>
      </c>
      <c r="C3733" s="33" t="s">
        <v>167</v>
      </c>
      <c r="D3733" s="33"/>
      <c r="E3733" s="34" t="s">
        <v>1059</v>
      </c>
      <c r="F3733" s="35">
        <f t="shared" si="1916"/>
        <v>176.1</v>
      </c>
      <c r="G3733" s="35">
        <f>G3734+G3738</f>
        <v>753.15899999999999</v>
      </c>
      <c r="H3733" s="35">
        <f t="shared" ref="H3733:M3733" si="1917">H3734+H3738</f>
        <v>343.63184999999999</v>
      </c>
      <c r="I3733" s="63">
        <f t="shared" si="1917"/>
        <v>0</v>
      </c>
      <c r="J3733" s="63">
        <f t="shared" si="1917"/>
        <v>0</v>
      </c>
      <c r="K3733" s="35">
        <f t="shared" si="1917"/>
        <v>0</v>
      </c>
      <c r="L3733" s="35">
        <f t="shared" si="1917"/>
        <v>0</v>
      </c>
      <c r="M3733" s="35">
        <f t="shared" si="1917"/>
        <v>753.15784999999994</v>
      </c>
      <c r="N3733" s="78">
        <f t="shared" si="1910"/>
        <v>99.999847309797801</v>
      </c>
    </row>
    <row r="3734" spans="1:14" ht="47.25" x14ac:dyDescent="0.25">
      <c r="A3734" s="33" t="s">
        <v>184</v>
      </c>
      <c r="B3734" s="33" t="s">
        <v>1413</v>
      </c>
      <c r="C3734" s="33" t="s">
        <v>168</v>
      </c>
      <c r="D3734" s="33"/>
      <c r="E3734" s="34" t="s">
        <v>1060</v>
      </c>
      <c r="F3734" s="35">
        <f t="shared" si="1916"/>
        <v>176.1</v>
      </c>
      <c r="G3734" s="35">
        <f t="shared" si="1916"/>
        <v>176.1</v>
      </c>
      <c r="H3734" s="35">
        <f t="shared" si="1916"/>
        <v>88.049419999999998</v>
      </c>
      <c r="I3734" s="63">
        <f t="shared" si="1916"/>
        <v>0</v>
      </c>
      <c r="J3734" s="63">
        <f t="shared" si="1916"/>
        <v>0</v>
      </c>
      <c r="K3734" s="35">
        <f t="shared" si="1916"/>
        <v>0</v>
      </c>
      <c r="L3734" s="35">
        <f t="shared" si="1916"/>
        <v>0</v>
      </c>
      <c r="M3734" s="35">
        <f t="shared" si="1916"/>
        <v>176.09885</v>
      </c>
      <c r="N3734" s="78">
        <f t="shared" si="1910"/>
        <v>99.999346961953435</v>
      </c>
    </row>
    <row r="3735" spans="1:14" ht="31.5" x14ac:dyDescent="0.25">
      <c r="A3735" s="33" t="s">
        <v>184</v>
      </c>
      <c r="B3735" s="33" t="s">
        <v>1413</v>
      </c>
      <c r="C3735" s="33" t="s">
        <v>162</v>
      </c>
      <c r="D3735" s="33"/>
      <c r="E3735" s="34" t="s">
        <v>1061</v>
      </c>
      <c r="F3735" s="35">
        <f t="shared" si="1916"/>
        <v>176.1</v>
      </c>
      <c r="G3735" s="35">
        <f t="shared" si="1916"/>
        <v>176.1</v>
      </c>
      <c r="H3735" s="35">
        <f t="shared" si="1916"/>
        <v>88.049419999999998</v>
      </c>
      <c r="I3735" s="63">
        <f t="shared" si="1916"/>
        <v>0</v>
      </c>
      <c r="J3735" s="63">
        <f t="shared" si="1916"/>
        <v>0</v>
      </c>
      <c r="K3735" s="35">
        <f t="shared" si="1916"/>
        <v>0</v>
      </c>
      <c r="L3735" s="35">
        <f t="shared" si="1916"/>
        <v>0</v>
      </c>
      <c r="M3735" s="35">
        <f t="shared" si="1916"/>
        <v>176.09885</v>
      </c>
      <c r="N3735" s="78">
        <f t="shared" si="1910"/>
        <v>99.999346961953435</v>
      </c>
    </row>
    <row r="3736" spans="1:14" ht="31.5" x14ac:dyDescent="0.25">
      <c r="A3736" s="33" t="s">
        <v>184</v>
      </c>
      <c r="B3736" s="33" t="s">
        <v>1413</v>
      </c>
      <c r="C3736" s="33" t="s">
        <v>162</v>
      </c>
      <c r="D3736" s="33" t="s">
        <v>1111</v>
      </c>
      <c r="E3736" s="34" t="s">
        <v>542</v>
      </c>
      <c r="F3736" s="35">
        <f t="shared" si="1916"/>
        <v>176.1</v>
      </c>
      <c r="G3736" s="35">
        <f t="shared" si="1916"/>
        <v>176.1</v>
      </c>
      <c r="H3736" s="35">
        <f t="shared" si="1916"/>
        <v>88.049419999999998</v>
      </c>
      <c r="I3736" s="63">
        <f t="shared" si="1916"/>
        <v>0</v>
      </c>
      <c r="J3736" s="63">
        <f t="shared" si="1916"/>
        <v>0</v>
      </c>
      <c r="K3736" s="35">
        <f t="shared" si="1916"/>
        <v>0</v>
      </c>
      <c r="L3736" s="35">
        <f t="shared" si="1916"/>
        <v>0</v>
      </c>
      <c r="M3736" s="35">
        <f t="shared" si="1916"/>
        <v>176.09885</v>
      </c>
      <c r="N3736" s="78">
        <f t="shared" si="1910"/>
        <v>99.999346961953435</v>
      </c>
    </row>
    <row r="3737" spans="1:14" ht="31.5" x14ac:dyDescent="0.25">
      <c r="A3737" s="33" t="s">
        <v>184</v>
      </c>
      <c r="B3737" s="33" t="s">
        <v>1413</v>
      </c>
      <c r="C3737" s="33" t="s">
        <v>162</v>
      </c>
      <c r="D3737" s="33" t="s">
        <v>1112</v>
      </c>
      <c r="E3737" s="34" t="s">
        <v>543</v>
      </c>
      <c r="F3737" s="35">
        <v>176.1</v>
      </c>
      <c r="G3737" s="35">
        <v>176.1</v>
      </c>
      <c r="H3737" s="35">
        <v>88.049419999999998</v>
      </c>
      <c r="I3737" s="63">
        <v>0</v>
      </c>
      <c r="J3737" s="63">
        <v>0</v>
      </c>
      <c r="K3737" s="35">
        <v>0</v>
      </c>
      <c r="L3737" s="35">
        <v>0</v>
      </c>
      <c r="M3737" s="35">
        <v>176.09885</v>
      </c>
      <c r="N3737" s="78">
        <f t="shared" si="1910"/>
        <v>99.999346961953435</v>
      </c>
    </row>
    <row r="3738" spans="1:14" ht="47.25" x14ac:dyDescent="0.25">
      <c r="A3738" s="33" t="s">
        <v>184</v>
      </c>
      <c r="B3738" s="33" t="s">
        <v>1413</v>
      </c>
      <c r="C3738" s="33" t="s">
        <v>1343</v>
      </c>
      <c r="D3738" s="33"/>
      <c r="E3738" s="34" t="s">
        <v>1649</v>
      </c>
      <c r="F3738" s="35">
        <v>0</v>
      </c>
      <c r="G3738" s="35">
        <f>G3739</f>
        <v>577.05899999999997</v>
      </c>
      <c r="H3738" s="35">
        <f t="shared" ref="H3738:M3740" si="1918">H3739</f>
        <v>255.58242999999999</v>
      </c>
      <c r="I3738" s="63">
        <f t="shared" si="1918"/>
        <v>0</v>
      </c>
      <c r="J3738" s="63">
        <f t="shared" si="1918"/>
        <v>0</v>
      </c>
      <c r="K3738" s="35">
        <f t="shared" si="1918"/>
        <v>0</v>
      </c>
      <c r="L3738" s="35">
        <f t="shared" si="1918"/>
        <v>0</v>
      </c>
      <c r="M3738" s="35">
        <f t="shared" si="1918"/>
        <v>577.05899999999997</v>
      </c>
      <c r="N3738" s="78">
        <f t="shared" si="1910"/>
        <v>100</v>
      </c>
    </row>
    <row r="3739" spans="1:14" ht="63" x14ac:dyDescent="0.25">
      <c r="A3739" s="33" t="s">
        <v>184</v>
      </c>
      <c r="B3739" s="33" t="s">
        <v>1413</v>
      </c>
      <c r="C3739" s="33" t="s">
        <v>1344</v>
      </c>
      <c r="D3739" s="33"/>
      <c r="E3739" s="34" t="s">
        <v>1382</v>
      </c>
      <c r="F3739" s="35">
        <v>0</v>
      </c>
      <c r="G3739" s="35">
        <f>G3740</f>
        <v>577.05899999999997</v>
      </c>
      <c r="H3739" s="35">
        <f t="shared" si="1918"/>
        <v>255.58242999999999</v>
      </c>
      <c r="I3739" s="63">
        <f t="shared" si="1918"/>
        <v>0</v>
      </c>
      <c r="J3739" s="63">
        <f t="shared" si="1918"/>
        <v>0</v>
      </c>
      <c r="K3739" s="35">
        <f t="shared" si="1918"/>
        <v>0</v>
      </c>
      <c r="L3739" s="35">
        <f t="shared" si="1918"/>
        <v>0</v>
      </c>
      <c r="M3739" s="35">
        <f t="shared" si="1918"/>
        <v>577.05899999999997</v>
      </c>
      <c r="N3739" s="78">
        <f t="shared" si="1910"/>
        <v>100</v>
      </c>
    </row>
    <row r="3740" spans="1:14" ht="31.5" x14ac:dyDescent="0.25">
      <c r="A3740" s="33" t="s">
        <v>184</v>
      </c>
      <c r="B3740" s="33" t="s">
        <v>1413</v>
      </c>
      <c r="C3740" s="33" t="s">
        <v>1344</v>
      </c>
      <c r="D3740" s="33" t="s">
        <v>1111</v>
      </c>
      <c r="E3740" s="34" t="s">
        <v>542</v>
      </c>
      <c r="F3740" s="35">
        <v>0</v>
      </c>
      <c r="G3740" s="35">
        <f>G3741</f>
        <v>577.05899999999997</v>
      </c>
      <c r="H3740" s="35">
        <f t="shared" si="1918"/>
        <v>255.58242999999999</v>
      </c>
      <c r="I3740" s="63">
        <f t="shared" si="1918"/>
        <v>0</v>
      </c>
      <c r="J3740" s="63">
        <f t="shared" si="1918"/>
        <v>0</v>
      </c>
      <c r="K3740" s="35">
        <f t="shared" si="1918"/>
        <v>0</v>
      </c>
      <c r="L3740" s="35">
        <f t="shared" si="1918"/>
        <v>0</v>
      </c>
      <c r="M3740" s="35">
        <f t="shared" si="1918"/>
        <v>577.05899999999997</v>
      </c>
      <c r="N3740" s="78">
        <f t="shared" si="1910"/>
        <v>100</v>
      </c>
    </row>
    <row r="3741" spans="1:14" ht="31.5" x14ac:dyDescent="0.25">
      <c r="A3741" s="33" t="s">
        <v>184</v>
      </c>
      <c r="B3741" s="33" t="s">
        <v>1413</v>
      </c>
      <c r="C3741" s="33" t="s">
        <v>1344</v>
      </c>
      <c r="D3741" s="33" t="s">
        <v>1112</v>
      </c>
      <c r="E3741" s="34" t="s">
        <v>543</v>
      </c>
      <c r="F3741" s="35">
        <v>0</v>
      </c>
      <c r="G3741" s="35">
        <v>577.05899999999997</v>
      </c>
      <c r="H3741" s="35">
        <v>255.58242999999999</v>
      </c>
      <c r="I3741" s="63">
        <v>0</v>
      </c>
      <c r="J3741" s="63">
        <v>0</v>
      </c>
      <c r="K3741" s="35">
        <v>0</v>
      </c>
      <c r="L3741" s="35">
        <v>0</v>
      </c>
      <c r="M3741" s="35">
        <v>577.05899999999997</v>
      </c>
      <c r="N3741" s="78">
        <f t="shared" si="1910"/>
        <v>100</v>
      </c>
    </row>
    <row r="3742" spans="1:14" ht="31.5" x14ac:dyDescent="0.25">
      <c r="A3742" s="33" t="s">
        <v>184</v>
      </c>
      <c r="B3742" s="33" t="s">
        <v>1413</v>
      </c>
      <c r="C3742" s="33" t="s">
        <v>1122</v>
      </c>
      <c r="D3742" s="33"/>
      <c r="E3742" s="34" t="s">
        <v>1885</v>
      </c>
      <c r="F3742" s="35">
        <f>F3743</f>
        <v>0</v>
      </c>
      <c r="G3742" s="35">
        <f t="shared" ref="G3742:G3744" si="1919">G3743</f>
        <v>500</v>
      </c>
      <c r="H3742" s="35">
        <f t="shared" ref="H3742:M3744" si="1920">H3743</f>
        <v>500</v>
      </c>
      <c r="I3742" s="63">
        <f t="shared" si="1920"/>
        <v>0</v>
      </c>
      <c r="J3742" s="63">
        <f t="shared" si="1920"/>
        <v>0</v>
      </c>
      <c r="K3742" s="35">
        <f t="shared" si="1920"/>
        <v>0</v>
      </c>
      <c r="L3742" s="35">
        <f t="shared" si="1920"/>
        <v>0</v>
      </c>
      <c r="M3742" s="35">
        <f t="shared" si="1920"/>
        <v>497.5</v>
      </c>
      <c r="N3742" s="78">
        <f t="shared" si="1910"/>
        <v>99.5</v>
      </c>
    </row>
    <row r="3743" spans="1:14" ht="47.25" x14ac:dyDescent="0.25">
      <c r="A3743" s="33" t="s">
        <v>184</v>
      </c>
      <c r="B3743" s="33" t="s">
        <v>1413</v>
      </c>
      <c r="C3743" s="33" t="s">
        <v>405</v>
      </c>
      <c r="D3743" s="33"/>
      <c r="E3743" s="34" t="s">
        <v>1174</v>
      </c>
      <c r="F3743" s="35">
        <f>F3744</f>
        <v>0</v>
      </c>
      <c r="G3743" s="35">
        <f t="shared" si="1919"/>
        <v>500</v>
      </c>
      <c r="H3743" s="35">
        <f t="shared" si="1920"/>
        <v>500</v>
      </c>
      <c r="I3743" s="63">
        <f t="shared" si="1920"/>
        <v>0</v>
      </c>
      <c r="J3743" s="63">
        <f t="shared" si="1920"/>
        <v>0</v>
      </c>
      <c r="K3743" s="35">
        <f t="shared" si="1920"/>
        <v>0</v>
      </c>
      <c r="L3743" s="35">
        <f t="shared" si="1920"/>
        <v>0</v>
      </c>
      <c r="M3743" s="35">
        <f t="shared" si="1920"/>
        <v>497.5</v>
      </c>
      <c r="N3743" s="78">
        <f t="shared" si="1910"/>
        <v>99.5</v>
      </c>
    </row>
    <row r="3744" spans="1:14" ht="31.5" x14ac:dyDescent="0.25">
      <c r="A3744" s="33" t="s">
        <v>184</v>
      </c>
      <c r="B3744" s="33" t="s">
        <v>1413</v>
      </c>
      <c r="C3744" s="33" t="s">
        <v>405</v>
      </c>
      <c r="D3744" s="33" t="s">
        <v>1111</v>
      </c>
      <c r="E3744" s="34" t="s">
        <v>542</v>
      </c>
      <c r="F3744" s="35">
        <f>F3745</f>
        <v>0</v>
      </c>
      <c r="G3744" s="35">
        <f t="shared" si="1919"/>
        <v>500</v>
      </c>
      <c r="H3744" s="35">
        <f t="shared" si="1920"/>
        <v>500</v>
      </c>
      <c r="I3744" s="63">
        <f t="shared" si="1920"/>
        <v>0</v>
      </c>
      <c r="J3744" s="63">
        <f t="shared" si="1920"/>
        <v>0</v>
      </c>
      <c r="K3744" s="35">
        <f t="shared" si="1920"/>
        <v>0</v>
      </c>
      <c r="L3744" s="35">
        <f t="shared" si="1920"/>
        <v>0</v>
      </c>
      <c r="M3744" s="35">
        <f t="shared" si="1920"/>
        <v>497.5</v>
      </c>
      <c r="N3744" s="78">
        <f t="shared" si="1910"/>
        <v>99.5</v>
      </c>
    </row>
    <row r="3745" spans="1:15" ht="31.5" x14ac:dyDescent="0.25">
      <c r="A3745" s="33" t="s">
        <v>184</v>
      </c>
      <c r="B3745" s="33" t="s">
        <v>1413</v>
      </c>
      <c r="C3745" s="33" t="s">
        <v>405</v>
      </c>
      <c r="D3745" s="33" t="s">
        <v>1112</v>
      </c>
      <c r="E3745" s="34" t="s">
        <v>543</v>
      </c>
      <c r="F3745" s="35">
        <v>0</v>
      </c>
      <c r="G3745" s="35">
        <v>500</v>
      </c>
      <c r="H3745" s="35">
        <v>500</v>
      </c>
      <c r="I3745" s="63">
        <v>0</v>
      </c>
      <c r="J3745" s="63">
        <v>0</v>
      </c>
      <c r="K3745" s="35">
        <v>0</v>
      </c>
      <c r="L3745" s="35">
        <v>0</v>
      </c>
      <c r="M3745" s="35">
        <v>497.5</v>
      </c>
      <c r="N3745" s="78">
        <f t="shared" si="1910"/>
        <v>99.5</v>
      </c>
    </row>
    <row r="3746" spans="1:15" s="32" customFormat="1" ht="31.5" x14ac:dyDescent="0.25">
      <c r="A3746" s="29" t="s">
        <v>184</v>
      </c>
      <c r="B3746" s="29" t="s">
        <v>1414</v>
      </c>
      <c r="C3746" s="29"/>
      <c r="D3746" s="29"/>
      <c r="E3746" s="30" t="s">
        <v>525</v>
      </c>
      <c r="F3746" s="31">
        <f>F3747+F3757</f>
        <v>5132.7</v>
      </c>
      <c r="G3746" s="31">
        <f>G3747+G3757</f>
        <v>5132.7</v>
      </c>
      <c r="H3746" s="31">
        <f t="shared" ref="H3746:M3746" si="1921">H3747+H3757</f>
        <v>3923.1473700000001</v>
      </c>
      <c r="I3746" s="62">
        <f t="shared" si="1921"/>
        <v>0</v>
      </c>
      <c r="J3746" s="62">
        <f t="shared" si="1921"/>
        <v>0</v>
      </c>
      <c r="K3746" s="31">
        <f t="shared" si="1921"/>
        <v>0</v>
      </c>
      <c r="L3746" s="31">
        <f t="shared" si="1921"/>
        <v>0</v>
      </c>
      <c r="M3746" s="31">
        <f t="shared" si="1921"/>
        <v>5132.5148300000001</v>
      </c>
      <c r="N3746" s="79">
        <f t="shared" si="1910"/>
        <v>99.996392347107772</v>
      </c>
    </row>
    <row r="3747" spans="1:15" ht="31.5" x14ac:dyDescent="0.25">
      <c r="A3747" s="33" t="s">
        <v>184</v>
      </c>
      <c r="B3747" s="33" t="s">
        <v>1414</v>
      </c>
      <c r="C3747" s="33" t="s">
        <v>138</v>
      </c>
      <c r="D3747" s="33"/>
      <c r="E3747" s="34" t="s">
        <v>691</v>
      </c>
      <c r="F3747" s="35">
        <f t="shared" ref="F3747:M3749" si="1922">F3748</f>
        <v>5108.7</v>
      </c>
      <c r="G3747" s="35">
        <f t="shared" si="1922"/>
        <v>5108.7</v>
      </c>
      <c r="H3747" s="35">
        <f t="shared" si="1922"/>
        <v>3899.1473700000001</v>
      </c>
      <c r="I3747" s="63">
        <f t="shared" si="1922"/>
        <v>0</v>
      </c>
      <c r="J3747" s="63">
        <f t="shared" si="1922"/>
        <v>0</v>
      </c>
      <c r="K3747" s="35">
        <f t="shared" si="1922"/>
        <v>0</v>
      </c>
      <c r="L3747" s="35">
        <f t="shared" si="1922"/>
        <v>0</v>
      </c>
      <c r="M3747" s="35">
        <f t="shared" si="1922"/>
        <v>5108.5148300000001</v>
      </c>
      <c r="N3747" s="78">
        <f t="shared" si="1910"/>
        <v>99.996375398829457</v>
      </c>
    </row>
    <row r="3748" spans="1:15" ht="31.5" x14ac:dyDescent="0.25">
      <c r="A3748" s="33" t="s">
        <v>184</v>
      </c>
      <c r="B3748" s="33" t="s">
        <v>1414</v>
      </c>
      <c r="C3748" s="33" t="s">
        <v>170</v>
      </c>
      <c r="D3748" s="33"/>
      <c r="E3748" s="34" t="s">
        <v>715</v>
      </c>
      <c r="F3748" s="35">
        <f t="shared" si="1922"/>
        <v>5108.7</v>
      </c>
      <c r="G3748" s="35">
        <f t="shared" si="1922"/>
        <v>5108.7</v>
      </c>
      <c r="H3748" s="35">
        <f t="shared" si="1922"/>
        <v>3899.1473700000001</v>
      </c>
      <c r="I3748" s="63">
        <f t="shared" si="1922"/>
        <v>0</v>
      </c>
      <c r="J3748" s="63">
        <f t="shared" si="1922"/>
        <v>0</v>
      </c>
      <c r="K3748" s="35">
        <f t="shared" si="1922"/>
        <v>0</v>
      </c>
      <c r="L3748" s="35">
        <f t="shared" si="1922"/>
        <v>0</v>
      </c>
      <c r="M3748" s="35">
        <f t="shared" si="1922"/>
        <v>5108.5148300000001</v>
      </c>
      <c r="N3748" s="78">
        <f t="shared" si="1910"/>
        <v>99.996375398829457</v>
      </c>
    </row>
    <row r="3749" spans="1:15" ht="31.5" x14ac:dyDescent="0.25">
      <c r="A3749" s="33" t="s">
        <v>184</v>
      </c>
      <c r="B3749" s="33" t="s">
        <v>1414</v>
      </c>
      <c r="C3749" s="33" t="s">
        <v>171</v>
      </c>
      <c r="D3749" s="33"/>
      <c r="E3749" s="34" t="s">
        <v>716</v>
      </c>
      <c r="F3749" s="35">
        <f t="shared" si="1922"/>
        <v>5108.7</v>
      </c>
      <c r="G3749" s="35">
        <f t="shared" si="1922"/>
        <v>5108.7</v>
      </c>
      <c r="H3749" s="35">
        <f t="shared" si="1922"/>
        <v>3899.1473700000001</v>
      </c>
      <c r="I3749" s="63">
        <f t="shared" si="1922"/>
        <v>0</v>
      </c>
      <c r="J3749" s="63">
        <f t="shared" si="1922"/>
        <v>0</v>
      </c>
      <c r="K3749" s="35">
        <f t="shared" si="1922"/>
        <v>0</v>
      </c>
      <c r="L3749" s="35">
        <f t="shared" si="1922"/>
        <v>0</v>
      </c>
      <c r="M3749" s="35">
        <f t="shared" si="1922"/>
        <v>5108.5148300000001</v>
      </c>
      <c r="N3749" s="78">
        <f t="shared" si="1910"/>
        <v>99.996375398829457</v>
      </c>
    </row>
    <row r="3750" spans="1:15" ht="47.25" x14ac:dyDescent="0.25">
      <c r="A3750" s="33" t="s">
        <v>184</v>
      </c>
      <c r="B3750" s="33" t="s">
        <v>1414</v>
      </c>
      <c r="C3750" s="33" t="s">
        <v>169</v>
      </c>
      <c r="D3750" s="33"/>
      <c r="E3750" s="34" t="s">
        <v>589</v>
      </c>
      <c r="F3750" s="35">
        <f>F3751+F3753+F3755</f>
        <v>5108.7</v>
      </c>
      <c r="G3750" s="35">
        <f>G3751+G3753+G3755</f>
        <v>5108.7</v>
      </c>
      <c r="H3750" s="35">
        <f t="shared" ref="H3750:M3750" si="1923">H3751+H3753+H3755</f>
        <v>3899.1473700000001</v>
      </c>
      <c r="I3750" s="63">
        <f t="shared" si="1923"/>
        <v>0</v>
      </c>
      <c r="J3750" s="63">
        <f t="shared" si="1923"/>
        <v>0</v>
      </c>
      <c r="K3750" s="35">
        <f t="shared" si="1923"/>
        <v>0</v>
      </c>
      <c r="L3750" s="35">
        <f t="shared" si="1923"/>
        <v>0</v>
      </c>
      <c r="M3750" s="35">
        <f t="shared" si="1923"/>
        <v>5108.5148300000001</v>
      </c>
      <c r="N3750" s="78">
        <f t="shared" si="1910"/>
        <v>99.996375398829457</v>
      </c>
    </row>
    <row r="3751" spans="1:15" ht="78.75" x14ac:dyDescent="0.25">
      <c r="A3751" s="33" t="s">
        <v>184</v>
      </c>
      <c r="B3751" s="33" t="s">
        <v>1414</v>
      </c>
      <c r="C3751" s="33" t="s">
        <v>169</v>
      </c>
      <c r="D3751" s="33" t="s">
        <v>1118</v>
      </c>
      <c r="E3751" s="34" t="s">
        <v>539</v>
      </c>
      <c r="F3751" s="35">
        <f t="shared" ref="F3751:M3751" si="1924">F3752</f>
        <v>3923.9</v>
      </c>
      <c r="G3751" s="35">
        <f t="shared" si="1924"/>
        <v>4200.5653899999998</v>
      </c>
      <c r="H3751" s="35">
        <f t="shared" si="1924"/>
        <v>3180.9175</v>
      </c>
      <c r="I3751" s="63">
        <f t="shared" si="1924"/>
        <v>0</v>
      </c>
      <c r="J3751" s="63">
        <f t="shared" si="1924"/>
        <v>0</v>
      </c>
      <c r="K3751" s="35">
        <f t="shared" si="1924"/>
        <v>0</v>
      </c>
      <c r="L3751" s="35">
        <f t="shared" si="1924"/>
        <v>0</v>
      </c>
      <c r="M3751" s="35">
        <f t="shared" si="1924"/>
        <v>4200.3804799999998</v>
      </c>
      <c r="N3751" s="78">
        <f t="shared" si="1910"/>
        <v>99.995597973538509</v>
      </c>
    </row>
    <row r="3752" spans="1:15" x14ac:dyDescent="0.25">
      <c r="A3752" s="33" t="s">
        <v>184</v>
      </c>
      <c r="B3752" s="33" t="s">
        <v>1414</v>
      </c>
      <c r="C3752" s="33" t="s">
        <v>169</v>
      </c>
      <c r="D3752" s="33" t="s">
        <v>1119</v>
      </c>
      <c r="E3752" s="34" t="s">
        <v>540</v>
      </c>
      <c r="F3752" s="35">
        <v>3923.9</v>
      </c>
      <c r="G3752" s="35">
        <v>4200.5653899999998</v>
      </c>
      <c r="H3752" s="35">
        <v>3180.9175</v>
      </c>
      <c r="I3752" s="63">
        <v>0</v>
      </c>
      <c r="J3752" s="63">
        <v>0</v>
      </c>
      <c r="K3752" s="35">
        <v>0</v>
      </c>
      <c r="L3752" s="35">
        <v>0</v>
      </c>
      <c r="M3752" s="35">
        <v>4200.3804799999998</v>
      </c>
      <c r="N3752" s="78">
        <f t="shared" si="1910"/>
        <v>99.995597973538509</v>
      </c>
    </row>
    <row r="3753" spans="1:15" ht="31.5" x14ac:dyDescent="0.25">
      <c r="A3753" s="33" t="s">
        <v>184</v>
      </c>
      <c r="B3753" s="33" t="s">
        <v>1414</v>
      </c>
      <c r="C3753" s="33" t="s">
        <v>169</v>
      </c>
      <c r="D3753" s="33" t="s">
        <v>1111</v>
      </c>
      <c r="E3753" s="34" t="s">
        <v>542</v>
      </c>
      <c r="F3753" s="35">
        <f t="shared" ref="F3753:M3753" si="1925">F3754</f>
        <v>1181.5999999999999</v>
      </c>
      <c r="G3753" s="35">
        <f t="shared" si="1925"/>
        <v>908.13460999999995</v>
      </c>
      <c r="H3753" s="35">
        <f t="shared" si="1925"/>
        <v>718.22987000000001</v>
      </c>
      <c r="I3753" s="63">
        <f t="shared" si="1925"/>
        <v>0</v>
      </c>
      <c r="J3753" s="63">
        <f t="shared" si="1925"/>
        <v>0</v>
      </c>
      <c r="K3753" s="35">
        <f t="shared" si="1925"/>
        <v>0</v>
      </c>
      <c r="L3753" s="35">
        <f t="shared" si="1925"/>
        <v>0</v>
      </c>
      <c r="M3753" s="35">
        <f t="shared" si="1925"/>
        <v>908.13435000000004</v>
      </c>
      <c r="N3753" s="78">
        <f t="shared" si="1910"/>
        <v>99.999971369883156</v>
      </c>
    </row>
    <row r="3754" spans="1:15" ht="31.5" x14ac:dyDescent="0.25">
      <c r="A3754" s="33" t="s">
        <v>184</v>
      </c>
      <c r="B3754" s="33" t="s">
        <v>1414</v>
      </c>
      <c r="C3754" s="33" t="s">
        <v>169</v>
      </c>
      <c r="D3754" s="33" t="s">
        <v>1112</v>
      </c>
      <c r="E3754" s="34" t="s">
        <v>543</v>
      </c>
      <c r="F3754" s="35">
        <v>1181.5999999999999</v>
      </c>
      <c r="G3754" s="35">
        <v>908.13460999999995</v>
      </c>
      <c r="H3754" s="35">
        <v>718.22987000000001</v>
      </c>
      <c r="I3754" s="63">
        <v>0</v>
      </c>
      <c r="J3754" s="63">
        <v>0</v>
      </c>
      <c r="K3754" s="35">
        <v>0</v>
      </c>
      <c r="L3754" s="35">
        <v>0</v>
      </c>
      <c r="M3754" s="35">
        <v>908.13435000000004</v>
      </c>
      <c r="N3754" s="78">
        <f t="shared" si="1910"/>
        <v>99.999971369883156</v>
      </c>
    </row>
    <row r="3755" spans="1:15" hidden="1" x14ac:dyDescent="0.25">
      <c r="A3755" s="33" t="s">
        <v>184</v>
      </c>
      <c r="B3755" s="33" t="s">
        <v>1414</v>
      </c>
      <c r="C3755" s="33" t="s">
        <v>169</v>
      </c>
      <c r="D3755" s="33" t="s">
        <v>1113</v>
      </c>
      <c r="E3755" s="34" t="s">
        <v>558</v>
      </c>
      <c r="F3755" s="35">
        <f t="shared" ref="F3755:M3755" si="1926">F3756</f>
        <v>3.2</v>
      </c>
      <c r="G3755" s="35">
        <f t="shared" si="1926"/>
        <v>0</v>
      </c>
      <c r="H3755" s="35">
        <f t="shared" si="1926"/>
        <v>0</v>
      </c>
      <c r="I3755" s="63">
        <f t="shared" si="1926"/>
        <v>0</v>
      </c>
      <c r="J3755" s="63">
        <f t="shared" si="1926"/>
        <v>0</v>
      </c>
      <c r="K3755" s="35">
        <f t="shared" si="1926"/>
        <v>0</v>
      </c>
      <c r="L3755" s="35">
        <f t="shared" si="1926"/>
        <v>0</v>
      </c>
      <c r="M3755" s="35">
        <f t="shared" si="1926"/>
        <v>0</v>
      </c>
      <c r="N3755" s="78">
        <v>0</v>
      </c>
      <c r="O3755" s="22">
        <v>1</v>
      </c>
    </row>
    <row r="3756" spans="1:15" hidden="1" x14ac:dyDescent="0.25">
      <c r="A3756" s="33" t="s">
        <v>184</v>
      </c>
      <c r="B3756" s="33" t="s">
        <v>1414</v>
      </c>
      <c r="C3756" s="33" t="s">
        <v>169</v>
      </c>
      <c r="D3756" s="33" t="s">
        <v>1120</v>
      </c>
      <c r="E3756" s="34" t="s">
        <v>561</v>
      </c>
      <c r="F3756" s="35">
        <v>3.2</v>
      </c>
      <c r="G3756" s="35">
        <v>0</v>
      </c>
      <c r="H3756" s="35">
        <v>0</v>
      </c>
      <c r="I3756" s="63">
        <v>0</v>
      </c>
      <c r="J3756" s="63">
        <v>0</v>
      </c>
      <c r="K3756" s="35">
        <v>0</v>
      </c>
      <c r="L3756" s="35">
        <v>0</v>
      </c>
      <c r="M3756" s="35">
        <v>0</v>
      </c>
      <c r="N3756" s="78">
        <v>0</v>
      </c>
      <c r="O3756" s="22">
        <v>1</v>
      </c>
    </row>
    <row r="3757" spans="1:15" ht="31.5" x14ac:dyDescent="0.25">
      <c r="A3757" s="33" t="s">
        <v>184</v>
      </c>
      <c r="B3757" s="33" t="s">
        <v>1414</v>
      </c>
      <c r="C3757" s="33" t="s">
        <v>1122</v>
      </c>
      <c r="D3757" s="33"/>
      <c r="E3757" s="34" t="s">
        <v>1885</v>
      </c>
      <c r="F3757" s="35">
        <f t="shared" ref="F3757:M3760" si="1927">F3758</f>
        <v>24</v>
      </c>
      <c r="G3757" s="35">
        <f t="shared" si="1927"/>
        <v>24</v>
      </c>
      <c r="H3757" s="35">
        <f t="shared" si="1927"/>
        <v>24</v>
      </c>
      <c r="I3757" s="63">
        <f t="shared" si="1927"/>
        <v>0</v>
      </c>
      <c r="J3757" s="63">
        <f t="shared" si="1927"/>
        <v>0</v>
      </c>
      <c r="K3757" s="35">
        <f t="shared" si="1927"/>
        <v>0</v>
      </c>
      <c r="L3757" s="35">
        <f t="shared" si="1927"/>
        <v>0</v>
      </c>
      <c r="M3757" s="35">
        <f t="shared" si="1927"/>
        <v>24</v>
      </c>
      <c r="N3757" s="78">
        <f t="shared" si="1910"/>
        <v>100</v>
      </c>
    </row>
    <row r="3758" spans="1:15" x14ac:dyDescent="0.25">
      <c r="A3758" s="33" t="s">
        <v>184</v>
      </c>
      <c r="B3758" s="33" t="s">
        <v>1414</v>
      </c>
      <c r="C3758" s="33" t="s">
        <v>1143</v>
      </c>
      <c r="D3758" s="33"/>
      <c r="E3758" s="34" t="s">
        <v>1270</v>
      </c>
      <c r="F3758" s="35">
        <f t="shared" si="1927"/>
        <v>24</v>
      </c>
      <c r="G3758" s="35">
        <f t="shared" si="1927"/>
        <v>24</v>
      </c>
      <c r="H3758" s="35">
        <f t="shared" si="1927"/>
        <v>24</v>
      </c>
      <c r="I3758" s="63">
        <f t="shared" si="1927"/>
        <v>0</v>
      </c>
      <c r="J3758" s="63">
        <f t="shared" si="1927"/>
        <v>0</v>
      </c>
      <c r="K3758" s="35">
        <f t="shared" si="1927"/>
        <v>0</v>
      </c>
      <c r="L3758" s="35">
        <f t="shared" si="1927"/>
        <v>0</v>
      </c>
      <c r="M3758" s="35">
        <f t="shared" si="1927"/>
        <v>24</v>
      </c>
      <c r="N3758" s="78">
        <f t="shared" si="1910"/>
        <v>100</v>
      </c>
    </row>
    <row r="3759" spans="1:15" x14ac:dyDescent="0.25">
      <c r="A3759" s="33" t="s">
        <v>184</v>
      </c>
      <c r="B3759" s="33" t="s">
        <v>1414</v>
      </c>
      <c r="C3759" s="33" t="s">
        <v>1349</v>
      </c>
      <c r="D3759" s="33"/>
      <c r="E3759" s="34" t="s">
        <v>1350</v>
      </c>
      <c r="F3759" s="35">
        <f t="shared" si="1927"/>
        <v>24</v>
      </c>
      <c r="G3759" s="35">
        <f t="shared" si="1927"/>
        <v>24</v>
      </c>
      <c r="H3759" s="35">
        <f t="shared" si="1927"/>
        <v>24</v>
      </c>
      <c r="I3759" s="63">
        <f t="shared" si="1927"/>
        <v>0</v>
      </c>
      <c r="J3759" s="63">
        <f t="shared" si="1927"/>
        <v>0</v>
      </c>
      <c r="K3759" s="35">
        <f t="shared" si="1927"/>
        <v>0</v>
      </c>
      <c r="L3759" s="35">
        <f t="shared" si="1927"/>
        <v>0</v>
      </c>
      <c r="M3759" s="35">
        <f t="shared" si="1927"/>
        <v>24</v>
      </c>
      <c r="N3759" s="78">
        <f t="shared" si="1910"/>
        <v>100</v>
      </c>
    </row>
    <row r="3760" spans="1:15" ht="31.5" x14ac:dyDescent="0.25">
      <c r="A3760" s="33" t="s">
        <v>184</v>
      </c>
      <c r="B3760" s="33" t="s">
        <v>1414</v>
      </c>
      <c r="C3760" s="33" t="s">
        <v>1349</v>
      </c>
      <c r="D3760" s="33" t="s">
        <v>1111</v>
      </c>
      <c r="E3760" s="34" t="s">
        <v>542</v>
      </c>
      <c r="F3760" s="35">
        <f t="shared" si="1927"/>
        <v>24</v>
      </c>
      <c r="G3760" s="35">
        <f t="shared" si="1927"/>
        <v>24</v>
      </c>
      <c r="H3760" s="35">
        <f t="shared" si="1927"/>
        <v>24</v>
      </c>
      <c r="I3760" s="63">
        <f t="shared" si="1927"/>
        <v>0</v>
      </c>
      <c r="J3760" s="63">
        <f t="shared" si="1927"/>
        <v>0</v>
      </c>
      <c r="K3760" s="35">
        <f t="shared" si="1927"/>
        <v>0</v>
      </c>
      <c r="L3760" s="35">
        <f t="shared" si="1927"/>
        <v>0</v>
      </c>
      <c r="M3760" s="35">
        <f t="shared" si="1927"/>
        <v>24</v>
      </c>
      <c r="N3760" s="78">
        <f t="shared" si="1910"/>
        <v>100</v>
      </c>
    </row>
    <row r="3761" spans="1:14" ht="31.5" x14ac:dyDescent="0.25">
      <c r="A3761" s="33" t="s">
        <v>184</v>
      </c>
      <c r="B3761" s="33" t="s">
        <v>1414</v>
      </c>
      <c r="C3761" s="33" t="s">
        <v>1349</v>
      </c>
      <c r="D3761" s="33" t="s">
        <v>1112</v>
      </c>
      <c r="E3761" s="34" t="s">
        <v>543</v>
      </c>
      <c r="F3761" s="35">
        <f>32-8</f>
        <v>24</v>
      </c>
      <c r="G3761" s="35">
        <v>24</v>
      </c>
      <c r="H3761" s="35">
        <v>24</v>
      </c>
      <c r="I3761" s="63">
        <v>0</v>
      </c>
      <c r="J3761" s="63">
        <v>0</v>
      </c>
      <c r="K3761" s="35">
        <v>0</v>
      </c>
      <c r="L3761" s="35">
        <v>0</v>
      </c>
      <c r="M3761" s="35">
        <v>24</v>
      </c>
      <c r="N3761" s="78">
        <f t="shared" si="1910"/>
        <v>100</v>
      </c>
    </row>
    <row r="3762" spans="1:14" s="22" customFormat="1" x14ac:dyDescent="0.25">
      <c r="A3762" s="25" t="s">
        <v>184</v>
      </c>
      <c r="B3762" s="25" t="s">
        <v>1137</v>
      </c>
      <c r="C3762" s="25"/>
      <c r="D3762" s="25"/>
      <c r="E3762" s="26" t="s">
        <v>502</v>
      </c>
      <c r="F3762" s="27">
        <f t="shared" ref="F3762:M3764" si="1928">F3763</f>
        <v>778.05</v>
      </c>
      <c r="G3762" s="27">
        <f t="shared" si="1928"/>
        <v>877.55</v>
      </c>
      <c r="H3762" s="27">
        <f t="shared" si="1928"/>
        <v>99.5</v>
      </c>
      <c r="I3762" s="61">
        <f t="shared" si="1928"/>
        <v>0</v>
      </c>
      <c r="J3762" s="61">
        <f t="shared" si="1928"/>
        <v>0</v>
      </c>
      <c r="K3762" s="27">
        <f t="shared" si="1928"/>
        <v>0</v>
      </c>
      <c r="L3762" s="27">
        <f t="shared" si="1928"/>
        <v>0</v>
      </c>
      <c r="M3762" s="27">
        <f t="shared" si="1928"/>
        <v>877.55</v>
      </c>
      <c r="N3762" s="78">
        <f t="shared" si="1910"/>
        <v>100</v>
      </c>
    </row>
    <row r="3763" spans="1:14" s="32" customFormat="1" ht="31.5" x14ac:dyDescent="0.25">
      <c r="A3763" s="29" t="s">
        <v>184</v>
      </c>
      <c r="B3763" s="29" t="s">
        <v>1393</v>
      </c>
      <c r="C3763" s="29"/>
      <c r="D3763" s="29"/>
      <c r="E3763" s="30" t="s">
        <v>526</v>
      </c>
      <c r="F3763" s="31">
        <f t="shared" si="1928"/>
        <v>778.05</v>
      </c>
      <c r="G3763" s="31">
        <f t="shared" si="1928"/>
        <v>877.55</v>
      </c>
      <c r="H3763" s="31">
        <f t="shared" si="1928"/>
        <v>99.5</v>
      </c>
      <c r="I3763" s="62">
        <f t="shared" si="1928"/>
        <v>0</v>
      </c>
      <c r="J3763" s="62">
        <f t="shared" si="1928"/>
        <v>0</v>
      </c>
      <c r="K3763" s="31">
        <f t="shared" si="1928"/>
        <v>0</v>
      </c>
      <c r="L3763" s="31">
        <f t="shared" si="1928"/>
        <v>0</v>
      </c>
      <c r="M3763" s="31">
        <f t="shared" si="1928"/>
        <v>877.55</v>
      </c>
      <c r="N3763" s="79">
        <f t="shared" si="1910"/>
        <v>100</v>
      </c>
    </row>
    <row r="3764" spans="1:14" ht="31.5" x14ac:dyDescent="0.25">
      <c r="A3764" s="33" t="s">
        <v>184</v>
      </c>
      <c r="B3764" s="33" t="s">
        <v>1393</v>
      </c>
      <c r="C3764" s="33" t="s">
        <v>1172</v>
      </c>
      <c r="D3764" s="33"/>
      <c r="E3764" s="34" t="s">
        <v>769</v>
      </c>
      <c r="F3764" s="35">
        <f t="shared" si="1928"/>
        <v>778.05</v>
      </c>
      <c r="G3764" s="35">
        <f t="shared" si="1928"/>
        <v>877.55</v>
      </c>
      <c r="H3764" s="35">
        <f t="shared" si="1928"/>
        <v>99.5</v>
      </c>
      <c r="I3764" s="63">
        <f t="shared" si="1928"/>
        <v>0</v>
      </c>
      <c r="J3764" s="63">
        <f t="shared" si="1928"/>
        <v>0</v>
      </c>
      <c r="K3764" s="35">
        <f t="shared" si="1928"/>
        <v>0</v>
      </c>
      <c r="L3764" s="35">
        <f t="shared" si="1928"/>
        <v>0</v>
      </c>
      <c r="M3764" s="35">
        <f t="shared" si="1928"/>
        <v>877.55</v>
      </c>
      <c r="N3764" s="78">
        <f t="shared" si="1910"/>
        <v>100</v>
      </c>
    </row>
    <row r="3765" spans="1:14" ht="31.5" x14ac:dyDescent="0.25">
      <c r="A3765" s="33" t="s">
        <v>184</v>
      </c>
      <c r="B3765" s="33" t="s">
        <v>1393</v>
      </c>
      <c r="C3765" s="33" t="s">
        <v>6</v>
      </c>
      <c r="D3765" s="33"/>
      <c r="E3765" s="34" t="s">
        <v>770</v>
      </c>
      <c r="F3765" s="35">
        <f>F3770</f>
        <v>778.05</v>
      </c>
      <c r="G3765" s="35">
        <f>G3770+G3766</f>
        <v>877.55</v>
      </c>
      <c r="H3765" s="35">
        <f t="shared" ref="H3765:M3765" si="1929">H3770+H3766</f>
        <v>99.5</v>
      </c>
      <c r="I3765" s="63">
        <f t="shared" si="1929"/>
        <v>0</v>
      </c>
      <c r="J3765" s="63">
        <f t="shared" si="1929"/>
        <v>0</v>
      </c>
      <c r="K3765" s="35">
        <f t="shared" si="1929"/>
        <v>0</v>
      </c>
      <c r="L3765" s="35">
        <f t="shared" si="1929"/>
        <v>0</v>
      </c>
      <c r="M3765" s="35">
        <f t="shared" si="1929"/>
        <v>877.55</v>
      </c>
      <c r="N3765" s="78">
        <f t="shared" si="1910"/>
        <v>100</v>
      </c>
    </row>
    <row r="3766" spans="1:14" ht="31.5" x14ac:dyDescent="0.25">
      <c r="A3766" s="33" t="s">
        <v>184</v>
      </c>
      <c r="B3766" s="33" t="s">
        <v>1393</v>
      </c>
      <c r="C3766" s="33" t="s">
        <v>20</v>
      </c>
      <c r="D3766" s="33"/>
      <c r="E3766" s="34" t="s">
        <v>1509</v>
      </c>
      <c r="F3766" s="35">
        <v>0</v>
      </c>
      <c r="G3766" s="35">
        <f>G3767</f>
        <v>99.5</v>
      </c>
      <c r="H3766" s="35">
        <f t="shared" ref="H3766:M3768" si="1930">H3767</f>
        <v>99.5</v>
      </c>
      <c r="I3766" s="63">
        <f t="shared" si="1930"/>
        <v>0</v>
      </c>
      <c r="J3766" s="63">
        <f t="shared" si="1930"/>
        <v>0</v>
      </c>
      <c r="K3766" s="35">
        <f t="shared" si="1930"/>
        <v>0</v>
      </c>
      <c r="L3766" s="35">
        <f t="shared" si="1930"/>
        <v>0</v>
      </c>
      <c r="M3766" s="35">
        <f t="shared" si="1930"/>
        <v>99.5</v>
      </c>
      <c r="N3766" s="78">
        <f t="shared" si="1910"/>
        <v>100</v>
      </c>
    </row>
    <row r="3767" spans="1:14" ht="31.5" x14ac:dyDescent="0.25">
      <c r="A3767" s="33" t="s">
        <v>184</v>
      </c>
      <c r="B3767" s="33" t="s">
        <v>1393</v>
      </c>
      <c r="C3767" s="33" t="s">
        <v>16</v>
      </c>
      <c r="D3767" s="33"/>
      <c r="E3767" s="34" t="s">
        <v>779</v>
      </c>
      <c r="F3767" s="35">
        <v>0</v>
      </c>
      <c r="G3767" s="35">
        <f>G3768</f>
        <v>99.5</v>
      </c>
      <c r="H3767" s="35">
        <f t="shared" si="1930"/>
        <v>99.5</v>
      </c>
      <c r="I3767" s="63">
        <f t="shared" si="1930"/>
        <v>0</v>
      </c>
      <c r="J3767" s="63">
        <f t="shared" si="1930"/>
        <v>0</v>
      </c>
      <c r="K3767" s="35">
        <f t="shared" si="1930"/>
        <v>0</v>
      </c>
      <c r="L3767" s="35">
        <f t="shared" si="1930"/>
        <v>0</v>
      </c>
      <c r="M3767" s="35">
        <f t="shared" si="1930"/>
        <v>99.5</v>
      </c>
      <c r="N3767" s="78">
        <f t="shared" si="1910"/>
        <v>100</v>
      </c>
    </row>
    <row r="3768" spans="1:14" ht="31.5" x14ac:dyDescent="0.25">
      <c r="A3768" s="33" t="s">
        <v>184</v>
      </c>
      <c r="B3768" s="33" t="s">
        <v>1393</v>
      </c>
      <c r="C3768" s="33" t="s">
        <v>16</v>
      </c>
      <c r="D3768" s="33" t="s">
        <v>1111</v>
      </c>
      <c r="E3768" s="34" t="s">
        <v>542</v>
      </c>
      <c r="F3768" s="35">
        <v>0</v>
      </c>
      <c r="G3768" s="35">
        <f>G3769</f>
        <v>99.5</v>
      </c>
      <c r="H3768" s="35">
        <f t="shared" si="1930"/>
        <v>99.5</v>
      </c>
      <c r="I3768" s="63">
        <f t="shared" si="1930"/>
        <v>0</v>
      </c>
      <c r="J3768" s="63">
        <f t="shared" si="1930"/>
        <v>0</v>
      </c>
      <c r="K3768" s="35">
        <f t="shared" si="1930"/>
        <v>0</v>
      </c>
      <c r="L3768" s="35">
        <f t="shared" si="1930"/>
        <v>0</v>
      </c>
      <c r="M3768" s="35">
        <f t="shared" si="1930"/>
        <v>99.5</v>
      </c>
      <c r="N3768" s="78">
        <f t="shared" si="1910"/>
        <v>100</v>
      </c>
    </row>
    <row r="3769" spans="1:14" ht="31.5" x14ac:dyDescent="0.25">
      <c r="A3769" s="33" t="s">
        <v>184</v>
      </c>
      <c r="B3769" s="33" t="s">
        <v>1393</v>
      </c>
      <c r="C3769" s="33" t="s">
        <v>16</v>
      </c>
      <c r="D3769" s="33" t="s">
        <v>1112</v>
      </c>
      <c r="E3769" s="34" t="s">
        <v>543</v>
      </c>
      <c r="F3769" s="35">
        <v>0</v>
      </c>
      <c r="G3769" s="35">
        <v>99.5</v>
      </c>
      <c r="H3769" s="35">
        <v>99.5</v>
      </c>
      <c r="I3769" s="63">
        <v>0</v>
      </c>
      <c r="J3769" s="63">
        <v>0</v>
      </c>
      <c r="K3769" s="35">
        <v>0</v>
      </c>
      <c r="L3769" s="35">
        <v>0</v>
      </c>
      <c r="M3769" s="35">
        <v>99.5</v>
      </c>
      <c r="N3769" s="78">
        <f t="shared" si="1910"/>
        <v>100</v>
      </c>
    </row>
    <row r="3770" spans="1:14" ht="31.5" x14ac:dyDescent="0.25">
      <c r="A3770" s="33" t="s">
        <v>184</v>
      </c>
      <c r="B3770" s="33" t="s">
        <v>1393</v>
      </c>
      <c r="C3770" s="33" t="s">
        <v>173</v>
      </c>
      <c r="D3770" s="33"/>
      <c r="E3770" s="34" t="s">
        <v>780</v>
      </c>
      <c r="F3770" s="35">
        <f t="shared" ref="F3770:M3772" si="1931">F3771</f>
        <v>778.05</v>
      </c>
      <c r="G3770" s="35">
        <f t="shared" si="1931"/>
        <v>778.05</v>
      </c>
      <c r="H3770" s="35">
        <f t="shared" si="1931"/>
        <v>0</v>
      </c>
      <c r="I3770" s="63">
        <f t="shared" si="1931"/>
        <v>0</v>
      </c>
      <c r="J3770" s="63">
        <f t="shared" si="1931"/>
        <v>0</v>
      </c>
      <c r="K3770" s="35">
        <f t="shared" si="1931"/>
        <v>0</v>
      </c>
      <c r="L3770" s="35">
        <f t="shared" si="1931"/>
        <v>0</v>
      </c>
      <c r="M3770" s="35">
        <f t="shared" si="1931"/>
        <v>778.05</v>
      </c>
      <c r="N3770" s="78">
        <f t="shared" si="1910"/>
        <v>100</v>
      </c>
    </row>
    <row r="3771" spans="1:14" x14ac:dyDescent="0.25">
      <c r="A3771" s="33" t="s">
        <v>184</v>
      </c>
      <c r="B3771" s="33" t="s">
        <v>1393</v>
      </c>
      <c r="C3771" s="33" t="s">
        <v>172</v>
      </c>
      <c r="D3771" s="33"/>
      <c r="E3771" s="34" t="s">
        <v>781</v>
      </c>
      <c r="F3771" s="35">
        <f t="shared" si="1931"/>
        <v>778.05</v>
      </c>
      <c r="G3771" s="35">
        <f t="shared" si="1931"/>
        <v>778.05</v>
      </c>
      <c r="H3771" s="35">
        <f t="shared" si="1931"/>
        <v>0</v>
      </c>
      <c r="I3771" s="63">
        <f t="shared" si="1931"/>
        <v>0</v>
      </c>
      <c r="J3771" s="63">
        <f t="shared" si="1931"/>
        <v>0</v>
      </c>
      <c r="K3771" s="35">
        <f t="shared" si="1931"/>
        <v>0</v>
      </c>
      <c r="L3771" s="35">
        <f t="shared" si="1931"/>
        <v>0</v>
      </c>
      <c r="M3771" s="35">
        <f t="shared" si="1931"/>
        <v>778.05</v>
      </c>
      <c r="N3771" s="78">
        <f t="shared" si="1910"/>
        <v>100</v>
      </c>
    </row>
    <row r="3772" spans="1:14" ht="31.5" x14ac:dyDescent="0.25">
      <c r="A3772" s="33" t="s">
        <v>184</v>
      </c>
      <c r="B3772" s="33" t="s">
        <v>1393</v>
      </c>
      <c r="C3772" s="33" t="s">
        <v>172</v>
      </c>
      <c r="D3772" s="33" t="s">
        <v>1111</v>
      </c>
      <c r="E3772" s="34" t="s">
        <v>542</v>
      </c>
      <c r="F3772" s="35">
        <f t="shared" si="1931"/>
        <v>778.05</v>
      </c>
      <c r="G3772" s="35">
        <f t="shared" si="1931"/>
        <v>778.05</v>
      </c>
      <c r="H3772" s="35">
        <f t="shared" si="1931"/>
        <v>0</v>
      </c>
      <c r="I3772" s="63">
        <f t="shared" si="1931"/>
        <v>0</v>
      </c>
      <c r="J3772" s="63">
        <f t="shared" si="1931"/>
        <v>0</v>
      </c>
      <c r="K3772" s="35">
        <f t="shared" si="1931"/>
        <v>0</v>
      </c>
      <c r="L3772" s="35">
        <f t="shared" si="1931"/>
        <v>0</v>
      </c>
      <c r="M3772" s="35">
        <f t="shared" si="1931"/>
        <v>778.05</v>
      </c>
      <c r="N3772" s="78">
        <f t="shared" si="1910"/>
        <v>100</v>
      </c>
    </row>
    <row r="3773" spans="1:14" ht="31.5" x14ac:dyDescent="0.25">
      <c r="A3773" s="33" t="s">
        <v>184</v>
      </c>
      <c r="B3773" s="33" t="s">
        <v>1393</v>
      </c>
      <c r="C3773" s="33" t="s">
        <v>172</v>
      </c>
      <c r="D3773" s="33" t="s">
        <v>1112</v>
      </c>
      <c r="E3773" s="34" t="s">
        <v>543</v>
      </c>
      <c r="F3773" s="35">
        <f>1197-418.95</f>
        <v>778.05</v>
      </c>
      <c r="G3773" s="35">
        <v>778.05</v>
      </c>
      <c r="H3773" s="35">
        <v>0</v>
      </c>
      <c r="I3773" s="63">
        <v>0</v>
      </c>
      <c r="J3773" s="63">
        <v>0</v>
      </c>
      <c r="K3773" s="35">
        <v>0</v>
      </c>
      <c r="L3773" s="35">
        <v>0</v>
      </c>
      <c r="M3773" s="35">
        <v>778.05</v>
      </c>
      <c r="N3773" s="78">
        <f t="shared" si="1910"/>
        <v>100</v>
      </c>
    </row>
    <row r="3774" spans="1:14" s="22" customFormat="1" x14ac:dyDescent="0.25">
      <c r="A3774" s="25" t="s">
        <v>184</v>
      </c>
      <c r="B3774" s="25" t="s">
        <v>1171</v>
      </c>
      <c r="C3774" s="25"/>
      <c r="D3774" s="25"/>
      <c r="E3774" s="26" t="s">
        <v>503</v>
      </c>
      <c r="F3774" s="27">
        <f t="shared" ref="F3774:M3780" si="1932">F3775</f>
        <v>209.2</v>
      </c>
      <c r="G3774" s="27">
        <f t="shared" si="1932"/>
        <v>209.19900000000001</v>
      </c>
      <c r="H3774" s="27">
        <f t="shared" si="1932"/>
        <v>209.19900000000001</v>
      </c>
      <c r="I3774" s="61">
        <f t="shared" si="1932"/>
        <v>0</v>
      </c>
      <c r="J3774" s="61">
        <f t="shared" si="1932"/>
        <v>0</v>
      </c>
      <c r="K3774" s="27">
        <f t="shared" si="1932"/>
        <v>0</v>
      </c>
      <c r="L3774" s="27">
        <f t="shared" si="1932"/>
        <v>0</v>
      </c>
      <c r="M3774" s="27">
        <f t="shared" si="1932"/>
        <v>209.17599999999999</v>
      </c>
      <c r="N3774" s="78">
        <f t="shared" si="1910"/>
        <v>99.989005683583571</v>
      </c>
    </row>
    <row r="3775" spans="1:14" s="32" customFormat="1" x14ac:dyDescent="0.25">
      <c r="A3775" s="29" t="s">
        <v>184</v>
      </c>
      <c r="B3775" s="29" t="s">
        <v>1397</v>
      </c>
      <c r="C3775" s="29"/>
      <c r="D3775" s="29"/>
      <c r="E3775" s="30" t="s">
        <v>529</v>
      </c>
      <c r="F3775" s="31">
        <f t="shared" si="1932"/>
        <v>209.2</v>
      </c>
      <c r="G3775" s="31">
        <f t="shared" si="1932"/>
        <v>209.19900000000001</v>
      </c>
      <c r="H3775" s="31">
        <f t="shared" si="1932"/>
        <v>209.19900000000001</v>
      </c>
      <c r="I3775" s="62">
        <f t="shared" si="1932"/>
        <v>0</v>
      </c>
      <c r="J3775" s="62">
        <f t="shared" si="1932"/>
        <v>0</v>
      </c>
      <c r="K3775" s="31">
        <f t="shared" si="1932"/>
        <v>0</v>
      </c>
      <c r="L3775" s="31">
        <f t="shared" si="1932"/>
        <v>0</v>
      </c>
      <c r="M3775" s="31">
        <f t="shared" si="1932"/>
        <v>209.17599999999999</v>
      </c>
      <c r="N3775" s="79">
        <f t="shared" si="1910"/>
        <v>99.989005683583571</v>
      </c>
    </row>
    <row r="3776" spans="1:14" x14ac:dyDescent="0.25">
      <c r="A3776" s="33" t="s">
        <v>184</v>
      </c>
      <c r="B3776" s="33" t="s">
        <v>1397</v>
      </c>
      <c r="C3776" s="33" t="s">
        <v>62</v>
      </c>
      <c r="D3776" s="33"/>
      <c r="E3776" s="34" t="s">
        <v>636</v>
      </c>
      <c r="F3776" s="35">
        <f t="shared" ref="F3776:M3780" si="1933">F3777</f>
        <v>209.2</v>
      </c>
      <c r="G3776" s="35">
        <f t="shared" si="1932"/>
        <v>209.19900000000001</v>
      </c>
      <c r="H3776" s="35">
        <f t="shared" si="1933"/>
        <v>209.19900000000001</v>
      </c>
      <c r="I3776" s="63">
        <f t="shared" si="1933"/>
        <v>0</v>
      </c>
      <c r="J3776" s="63">
        <f t="shared" si="1933"/>
        <v>0</v>
      </c>
      <c r="K3776" s="35">
        <f t="shared" si="1933"/>
        <v>0</v>
      </c>
      <c r="L3776" s="35">
        <f t="shared" si="1933"/>
        <v>0</v>
      </c>
      <c r="M3776" s="35">
        <f t="shared" si="1933"/>
        <v>209.17599999999999</v>
      </c>
      <c r="N3776" s="78">
        <f t="shared" si="1910"/>
        <v>99.989005683583571</v>
      </c>
    </row>
    <row r="3777" spans="1:14" ht="47.25" x14ac:dyDescent="0.25">
      <c r="A3777" s="33" t="s">
        <v>184</v>
      </c>
      <c r="B3777" s="33" t="s">
        <v>1397</v>
      </c>
      <c r="C3777" s="33" t="s">
        <v>66</v>
      </c>
      <c r="D3777" s="33"/>
      <c r="E3777" s="34" t="s">
        <v>643</v>
      </c>
      <c r="F3777" s="35">
        <f t="shared" si="1933"/>
        <v>209.2</v>
      </c>
      <c r="G3777" s="35">
        <f t="shared" si="1932"/>
        <v>209.19900000000001</v>
      </c>
      <c r="H3777" s="35">
        <f t="shared" si="1933"/>
        <v>209.19900000000001</v>
      </c>
      <c r="I3777" s="63">
        <f t="shared" si="1933"/>
        <v>0</v>
      </c>
      <c r="J3777" s="63">
        <f t="shared" si="1933"/>
        <v>0</v>
      </c>
      <c r="K3777" s="35">
        <f t="shared" si="1933"/>
        <v>0</v>
      </c>
      <c r="L3777" s="35">
        <f t="shared" si="1933"/>
        <v>0</v>
      </c>
      <c r="M3777" s="35">
        <f t="shared" si="1933"/>
        <v>209.17599999999999</v>
      </c>
      <c r="N3777" s="78">
        <f t="shared" si="1910"/>
        <v>99.989005683583571</v>
      </c>
    </row>
    <row r="3778" spans="1:14" ht="31.5" x14ac:dyDescent="0.25">
      <c r="A3778" s="33" t="s">
        <v>184</v>
      </c>
      <c r="B3778" s="33" t="s">
        <v>1397</v>
      </c>
      <c r="C3778" s="33" t="s">
        <v>67</v>
      </c>
      <c r="D3778" s="33"/>
      <c r="E3778" s="34" t="s">
        <v>644</v>
      </c>
      <c r="F3778" s="35">
        <f t="shared" si="1933"/>
        <v>209.2</v>
      </c>
      <c r="G3778" s="35">
        <f t="shared" si="1932"/>
        <v>209.19900000000001</v>
      </c>
      <c r="H3778" s="35">
        <f t="shared" si="1933"/>
        <v>209.19900000000001</v>
      </c>
      <c r="I3778" s="63">
        <f t="shared" si="1933"/>
        <v>0</v>
      </c>
      <c r="J3778" s="63">
        <f t="shared" si="1933"/>
        <v>0</v>
      </c>
      <c r="K3778" s="35">
        <f t="shared" si="1933"/>
        <v>0</v>
      </c>
      <c r="L3778" s="35">
        <f t="shared" si="1933"/>
        <v>0</v>
      </c>
      <c r="M3778" s="35">
        <f t="shared" si="1933"/>
        <v>209.17599999999999</v>
      </c>
      <c r="N3778" s="78">
        <f t="shared" si="1910"/>
        <v>99.989005683583571</v>
      </c>
    </row>
    <row r="3779" spans="1:14" ht="63" x14ac:dyDescent="0.25">
      <c r="A3779" s="33" t="s">
        <v>184</v>
      </c>
      <c r="B3779" s="33" t="s">
        <v>1397</v>
      </c>
      <c r="C3779" s="33" t="s">
        <v>174</v>
      </c>
      <c r="D3779" s="33"/>
      <c r="E3779" s="34" t="s">
        <v>646</v>
      </c>
      <c r="F3779" s="35">
        <f t="shared" si="1933"/>
        <v>209.2</v>
      </c>
      <c r="G3779" s="35">
        <f t="shared" si="1932"/>
        <v>209.19900000000001</v>
      </c>
      <c r="H3779" s="35">
        <f t="shared" si="1933"/>
        <v>209.19900000000001</v>
      </c>
      <c r="I3779" s="63">
        <f t="shared" si="1933"/>
        <v>0</v>
      </c>
      <c r="J3779" s="63">
        <f t="shared" si="1933"/>
        <v>0</v>
      </c>
      <c r="K3779" s="35">
        <f t="shared" si="1933"/>
        <v>0</v>
      </c>
      <c r="L3779" s="35">
        <f t="shared" si="1933"/>
        <v>0</v>
      </c>
      <c r="M3779" s="35">
        <f t="shared" si="1933"/>
        <v>209.17599999999999</v>
      </c>
      <c r="N3779" s="78">
        <f t="shared" si="1910"/>
        <v>99.989005683583571</v>
      </c>
    </row>
    <row r="3780" spans="1:14" ht="31.5" x14ac:dyDescent="0.25">
      <c r="A3780" s="33" t="s">
        <v>184</v>
      </c>
      <c r="B3780" s="33" t="s">
        <v>1397</v>
      </c>
      <c r="C3780" s="33" t="s">
        <v>174</v>
      </c>
      <c r="D3780" s="33" t="s">
        <v>18</v>
      </c>
      <c r="E3780" s="34" t="s">
        <v>552</v>
      </c>
      <c r="F3780" s="35">
        <f t="shared" si="1933"/>
        <v>209.2</v>
      </c>
      <c r="G3780" s="35">
        <f t="shared" si="1932"/>
        <v>209.19900000000001</v>
      </c>
      <c r="H3780" s="35">
        <f t="shared" si="1933"/>
        <v>209.19900000000001</v>
      </c>
      <c r="I3780" s="63">
        <f t="shared" si="1933"/>
        <v>0</v>
      </c>
      <c r="J3780" s="63">
        <f t="shared" si="1933"/>
        <v>0</v>
      </c>
      <c r="K3780" s="35">
        <f t="shared" si="1933"/>
        <v>0</v>
      </c>
      <c r="L3780" s="35">
        <f t="shared" si="1933"/>
        <v>0</v>
      </c>
      <c r="M3780" s="35">
        <f t="shared" si="1933"/>
        <v>209.17599999999999</v>
      </c>
      <c r="N3780" s="78">
        <f t="shared" si="1910"/>
        <v>99.989005683583571</v>
      </c>
    </row>
    <row r="3781" spans="1:14" ht="47.25" x14ac:dyDescent="0.25">
      <c r="A3781" s="33" t="s">
        <v>184</v>
      </c>
      <c r="B3781" s="33" t="s">
        <v>1397</v>
      </c>
      <c r="C3781" s="33" t="s">
        <v>174</v>
      </c>
      <c r="D3781" s="33" t="s">
        <v>14</v>
      </c>
      <c r="E3781" s="34" t="s">
        <v>555</v>
      </c>
      <c r="F3781" s="35">
        <v>209.2</v>
      </c>
      <c r="G3781" s="35">
        <v>209.19900000000001</v>
      </c>
      <c r="H3781" s="35">
        <v>209.19900000000001</v>
      </c>
      <c r="I3781" s="63">
        <v>0</v>
      </c>
      <c r="J3781" s="63">
        <v>0</v>
      </c>
      <c r="K3781" s="35">
        <v>0</v>
      </c>
      <c r="L3781" s="35">
        <v>0</v>
      </c>
      <c r="M3781" s="35">
        <v>209.17599999999999</v>
      </c>
      <c r="N3781" s="78">
        <f t="shared" si="1910"/>
        <v>99.989005683583571</v>
      </c>
    </row>
    <row r="3782" spans="1:14" s="22" customFormat="1" x14ac:dyDescent="0.25">
      <c r="A3782" s="25" t="s">
        <v>184</v>
      </c>
      <c r="B3782" s="25" t="s">
        <v>1131</v>
      </c>
      <c r="C3782" s="25"/>
      <c r="D3782" s="25"/>
      <c r="E3782" s="26" t="s">
        <v>504</v>
      </c>
      <c r="F3782" s="27">
        <f t="shared" ref="F3782:M3788" si="1934">F3783</f>
        <v>1071.5</v>
      </c>
      <c r="G3782" s="27">
        <f t="shared" si="1934"/>
        <v>1461.5</v>
      </c>
      <c r="H3782" s="27">
        <f t="shared" si="1934"/>
        <v>500</v>
      </c>
      <c r="I3782" s="61">
        <f t="shared" si="1934"/>
        <v>0</v>
      </c>
      <c r="J3782" s="61">
        <f t="shared" si="1934"/>
        <v>0</v>
      </c>
      <c r="K3782" s="27">
        <f t="shared" si="1934"/>
        <v>0</v>
      </c>
      <c r="L3782" s="27">
        <f t="shared" si="1934"/>
        <v>0</v>
      </c>
      <c r="M3782" s="27">
        <f t="shared" si="1934"/>
        <v>1461.5</v>
      </c>
      <c r="N3782" s="78">
        <f t="shared" si="1910"/>
        <v>100</v>
      </c>
    </row>
    <row r="3783" spans="1:14" s="32" customFormat="1" x14ac:dyDescent="0.25">
      <c r="A3783" s="29" t="s">
        <v>184</v>
      </c>
      <c r="B3783" s="29" t="s">
        <v>1399</v>
      </c>
      <c r="C3783" s="29"/>
      <c r="D3783" s="29"/>
      <c r="E3783" s="30" t="s">
        <v>531</v>
      </c>
      <c r="F3783" s="31">
        <f>F3784+F3790</f>
        <v>1071.5</v>
      </c>
      <c r="G3783" s="31">
        <f>G3784+G3790</f>
        <v>1461.5</v>
      </c>
      <c r="H3783" s="31">
        <f t="shared" ref="H3783:M3783" si="1935">H3784+H3790</f>
        <v>500</v>
      </c>
      <c r="I3783" s="62">
        <f t="shared" si="1935"/>
        <v>0</v>
      </c>
      <c r="J3783" s="62">
        <f t="shared" si="1935"/>
        <v>0</v>
      </c>
      <c r="K3783" s="31">
        <f t="shared" si="1935"/>
        <v>0</v>
      </c>
      <c r="L3783" s="31">
        <f t="shared" si="1935"/>
        <v>0</v>
      </c>
      <c r="M3783" s="31">
        <f t="shared" si="1935"/>
        <v>1461.5</v>
      </c>
      <c r="N3783" s="79">
        <f t="shared" si="1910"/>
        <v>100</v>
      </c>
    </row>
    <row r="3784" spans="1:14" x14ac:dyDescent="0.25">
      <c r="A3784" s="33" t="s">
        <v>184</v>
      </c>
      <c r="B3784" s="33" t="s">
        <v>1399</v>
      </c>
      <c r="C3784" s="33" t="s">
        <v>37</v>
      </c>
      <c r="D3784" s="33"/>
      <c r="E3784" s="34" t="s">
        <v>609</v>
      </c>
      <c r="F3784" s="35">
        <f t="shared" si="1934"/>
        <v>1071.5</v>
      </c>
      <c r="G3784" s="35">
        <f t="shared" si="1934"/>
        <v>1071.5</v>
      </c>
      <c r="H3784" s="35">
        <f t="shared" si="1934"/>
        <v>270</v>
      </c>
      <c r="I3784" s="63">
        <f t="shared" si="1934"/>
        <v>0</v>
      </c>
      <c r="J3784" s="63">
        <f t="shared" si="1934"/>
        <v>0</v>
      </c>
      <c r="K3784" s="35">
        <f t="shared" si="1934"/>
        <v>0</v>
      </c>
      <c r="L3784" s="35">
        <f t="shared" si="1934"/>
        <v>0</v>
      </c>
      <c r="M3784" s="35">
        <f t="shared" si="1934"/>
        <v>1071.5</v>
      </c>
      <c r="N3784" s="78">
        <f t="shared" si="1910"/>
        <v>100</v>
      </c>
    </row>
    <row r="3785" spans="1:14" ht="31.5" x14ac:dyDescent="0.25">
      <c r="A3785" s="33" t="s">
        <v>184</v>
      </c>
      <c r="B3785" s="33" t="s">
        <v>1399</v>
      </c>
      <c r="C3785" s="33" t="s">
        <v>89</v>
      </c>
      <c r="D3785" s="33"/>
      <c r="E3785" s="34" t="s">
        <v>610</v>
      </c>
      <c r="F3785" s="35">
        <f t="shared" si="1934"/>
        <v>1071.5</v>
      </c>
      <c r="G3785" s="35">
        <f t="shared" si="1934"/>
        <v>1071.5</v>
      </c>
      <c r="H3785" s="35">
        <f t="shared" si="1934"/>
        <v>270</v>
      </c>
      <c r="I3785" s="63">
        <f t="shared" si="1934"/>
        <v>0</v>
      </c>
      <c r="J3785" s="63">
        <f t="shared" si="1934"/>
        <v>0</v>
      </c>
      <c r="K3785" s="35">
        <f t="shared" si="1934"/>
        <v>0</v>
      </c>
      <c r="L3785" s="35">
        <f t="shared" si="1934"/>
        <v>0</v>
      </c>
      <c r="M3785" s="35">
        <f t="shared" si="1934"/>
        <v>1071.5</v>
      </c>
      <c r="N3785" s="78">
        <f t="shared" si="1910"/>
        <v>100</v>
      </c>
    </row>
    <row r="3786" spans="1:14" ht="31.5" x14ac:dyDescent="0.25">
      <c r="A3786" s="33" t="s">
        <v>184</v>
      </c>
      <c r="B3786" s="33" t="s">
        <v>1399</v>
      </c>
      <c r="C3786" s="33" t="s">
        <v>90</v>
      </c>
      <c r="D3786" s="33"/>
      <c r="E3786" s="34" t="s">
        <v>611</v>
      </c>
      <c r="F3786" s="35">
        <f t="shared" si="1934"/>
        <v>1071.5</v>
      </c>
      <c r="G3786" s="35">
        <f t="shared" si="1934"/>
        <v>1071.5</v>
      </c>
      <c r="H3786" s="35">
        <f t="shared" si="1934"/>
        <v>270</v>
      </c>
      <c r="I3786" s="63">
        <f t="shared" si="1934"/>
        <v>0</v>
      </c>
      <c r="J3786" s="63">
        <f t="shared" si="1934"/>
        <v>0</v>
      </c>
      <c r="K3786" s="35">
        <f t="shared" si="1934"/>
        <v>0</v>
      </c>
      <c r="L3786" s="35">
        <f t="shared" si="1934"/>
        <v>0</v>
      </c>
      <c r="M3786" s="35">
        <f t="shared" si="1934"/>
        <v>1071.5</v>
      </c>
      <c r="N3786" s="78">
        <f t="shared" ref="N3786:N3849" si="1936">M3786/G3786*100</f>
        <v>100</v>
      </c>
    </row>
    <row r="3787" spans="1:14" ht="47.25" x14ac:dyDescent="0.25">
      <c r="A3787" s="33" t="s">
        <v>184</v>
      </c>
      <c r="B3787" s="33" t="s">
        <v>1399</v>
      </c>
      <c r="C3787" s="33" t="s">
        <v>77</v>
      </c>
      <c r="D3787" s="33"/>
      <c r="E3787" s="34" t="s">
        <v>614</v>
      </c>
      <c r="F3787" s="35">
        <f t="shared" si="1934"/>
        <v>1071.5</v>
      </c>
      <c r="G3787" s="35">
        <f t="shared" si="1934"/>
        <v>1071.5</v>
      </c>
      <c r="H3787" s="35">
        <f t="shared" si="1934"/>
        <v>270</v>
      </c>
      <c r="I3787" s="63">
        <f t="shared" si="1934"/>
        <v>0</v>
      </c>
      <c r="J3787" s="63">
        <f t="shared" si="1934"/>
        <v>0</v>
      </c>
      <c r="K3787" s="35">
        <f t="shared" si="1934"/>
        <v>0</v>
      </c>
      <c r="L3787" s="35">
        <f t="shared" si="1934"/>
        <v>0</v>
      </c>
      <c r="M3787" s="35">
        <f t="shared" si="1934"/>
        <v>1071.5</v>
      </c>
      <c r="N3787" s="78">
        <f t="shared" si="1936"/>
        <v>100</v>
      </c>
    </row>
    <row r="3788" spans="1:14" ht="31.5" x14ac:dyDescent="0.25">
      <c r="A3788" s="33" t="s">
        <v>184</v>
      </c>
      <c r="B3788" s="33" t="s">
        <v>1399</v>
      </c>
      <c r="C3788" s="33" t="s">
        <v>77</v>
      </c>
      <c r="D3788" s="33" t="s">
        <v>1111</v>
      </c>
      <c r="E3788" s="34" t="s">
        <v>542</v>
      </c>
      <c r="F3788" s="35">
        <f t="shared" si="1934"/>
        <v>1071.5</v>
      </c>
      <c r="G3788" s="35">
        <f t="shared" si="1934"/>
        <v>1071.5</v>
      </c>
      <c r="H3788" s="35">
        <f t="shared" si="1934"/>
        <v>270</v>
      </c>
      <c r="I3788" s="63">
        <f t="shared" si="1934"/>
        <v>0</v>
      </c>
      <c r="J3788" s="63">
        <f t="shared" si="1934"/>
        <v>0</v>
      </c>
      <c r="K3788" s="35">
        <f t="shared" si="1934"/>
        <v>0</v>
      </c>
      <c r="L3788" s="35">
        <f t="shared" si="1934"/>
        <v>0</v>
      </c>
      <c r="M3788" s="35">
        <f t="shared" si="1934"/>
        <v>1071.5</v>
      </c>
      <c r="N3788" s="78">
        <f t="shared" si="1936"/>
        <v>100</v>
      </c>
    </row>
    <row r="3789" spans="1:14" ht="31.5" x14ac:dyDescent="0.25">
      <c r="A3789" s="33" t="s">
        <v>184</v>
      </c>
      <c r="B3789" s="33" t="s">
        <v>1399</v>
      </c>
      <c r="C3789" s="33" t="s">
        <v>77</v>
      </c>
      <c r="D3789" s="33" t="s">
        <v>1112</v>
      </c>
      <c r="E3789" s="34" t="s">
        <v>543</v>
      </c>
      <c r="F3789" s="35">
        <v>1071.5</v>
      </c>
      <c r="G3789" s="35">
        <v>1071.5</v>
      </c>
      <c r="H3789" s="35">
        <v>270</v>
      </c>
      <c r="I3789" s="63">
        <v>0</v>
      </c>
      <c r="J3789" s="63">
        <v>0</v>
      </c>
      <c r="K3789" s="35">
        <v>0</v>
      </c>
      <c r="L3789" s="35">
        <v>0</v>
      </c>
      <c r="M3789" s="35">
        <v>1071.5</v>
      </c>
      <c r="N3789" s="78">
        <f t="shared" si="1936"/>
        <v>100</v>
      </c>
    </row>
    <row r="3790" spans="1:14" ht="31.5" x14ac:dyDescent="0.25">
      <c r="A3790" s="33" t="s">
        <v>184</v>
      </c>
      <c r="B3790" s="33" t="s">
        <v>1399</v>
      </c>
      <c r="C3790" s="33" t="s">
        <v>1122</v>
      </c>
      <c r="D3790" s="33"/>
      <c r="E3790" s="34" t="s">
        <v>1885</v>
      </c>
      <c r="F3790" s="35">
        <f>F3791</f>
        <v>0</v>
      </c>
      <c r="G3790" s="35">
        <f t="shared" ref="G3790:G3792" si="1937">G3791</f>
        <v>390</v>
      </c>
      <c r="H3790" s="35">
        <f t="shared" ref="H3790:M3792" si="1938">H3791</f>
        <v>230</v>
      </c>
      <c r="I3790" s="63">
        <f t="shared" si="1938"/>
        <v>0</v>
      </c>
      <c r="J3790" s="63">
        <f t="shared" si="1938"/>
        <v>0</v>
      </c>
      <c r="K3790" s="35">
        <f t="shared" si="1938"/>
        <v>0</v>
      </c>
      <c r="L3790" s="35">
        <f t="shared" si="1938"/>
        <v>0</v>
      </c>
      <c r="M3790" s="35">
        <f t="shared" si="1938"/>
        <v>390</v>
      </c>
      <c r="N3790" s="78">
        <f t="shared" si="1936"/>
        <v>100</v>
      </c>
    </row>
    <row r="3791" spans="1:14" ht="47.25" x14ac:dyDescent="0.25">
      <c r="A3791" s="33" t="s">
        <v>184</v>
      </c>
      <c r="B3791" s="33" t="s">
        <v>1399</v>
      </c>
      <c r="C3791" s="33" t="s">
        <v>405</v>
      </c>
      <c r="D3791" s="33"/>
      <c r="E3791" s="34" t="s">
        <v>1174</v>
      </c>
      <c r="F3791" s="35">
        <f>F3792</f>
        <v>0</v>
      </c>
      <c r="G3791" s="35">
        <f t="shared" si="1937"/>
        <v>390</v>
      </c>
      <c r="H3791" s="35">
        <f t="shared" si="1938"/>
        <v>230</v>
      </c>
      <c r="I3791" s="63">
        <f t="shared" si="1938"/>
        <v>0</v>
      </c>
      <c r="J3791" s="63">
        <f t="shared" si="1938"/>
        <v>0</v>
      </c>
      <c r="K3791" s="35">
        <f t="shared" si="1938"/>
        <v>0</v>
      </c>
      <c r="L3791" s="35">
        <f t="shared" si="1938"/>
        <v>0</v>
      </c>
      <c r="M3791" s="35">
        <f t="shared" si="1938"/>
        <v>390</v>
      </c>
      <c r="N3791" s="78">
        <f t="shared" si="1936"/>
        <v>100</v>
      </c>
    </row>
    <row r="3792" spans="1:14" ht="31.5" x14ac:dyDescent="0.25">
      <c r="A3792" s="33" t="s">
        <v>184</v>
      </c>
      <c r="B3792" s="33" t="s">
        <v>1399</v>
      </c>
      <c r="C3792" s="33" t="s">
        <v>405</v>
      </c>
      <c r="D3792" s="33" t="s">
        <v>1111</v>
      </c>
      <c r="E3792" s="34" t="s">
        <v>542</v>
      </c>
      <c r="F3792" s="35">
        <f>F3793</f>
        <v>0</v>
      </c>
      <c r="G3792" s="35">
        <f t="shared" si="1937"/>
        <v>390</v>
      </c>
      <c r="H3792" s="35">
        <f t="shared" si="1938"/>
        <v>230</v>
      </c>
      <c r="I3792" s="63">
        <f t="shared" si="1938"/>
        <v>0</v>
      </c>
      <c r="J3792" s="63">
        <f t="shared" si="1938"/>
        <v>0</v>
      </c>
      <c r="K3792" s="35">
        <f t="shared" si="1938"/>
        <v>0</v>
      </c>
      <c r="L3792" s="35">
        <f t="shared" si="1938"/>
        <v>0</v>
      </c>
      <c r="M3792" s="35">
        <f t="shared" si="1938"/>
        <v>390</v>
      </c>
      <c r="N3792" s="78">
        <f t="shared" si="1936"/>
        <v>100</v>
      </c>
    </row>
    <row r="3793" spans="1:14" ht="31.5" x14ac:dyDescent="0.25">
      <c r="A3793" s="33" t="s">
        <v>184</v>
      </c>
      <c r="B3793" s="33" t="s">
        <v>1399</v>
      </c>
      <c r="C3793" s="33" t="s">
        <v>405</v>
      </c>
      <c r="D3793" s="33" t="s">
        <v>1112</v>
      </c>
      <c r="E3793" s="34" t="s">
        <v>543</v>
      </c>
      <c r="F3793" s="35">
        <v>0</v>
      </c>
      <c r="G3793" s="35">
        <v>390</v>
      </c>
      <c r="H3793" s="35">
        <v>230</v>
      </c>
      <c r="I3793" s="63">
        <v>0</v>
      </c>
      <c r="J3793" s="63">
        <v>0</v>
      </c>
      <c r="K3793" s="35">
        <v>0</v>
      </c>
      <c r="L3793" s="35">
        <v>0</v>
      </c>
      <c r="M3793" s="35">
        <v>390</v>
      </c>
      <c r="N3793" s="78">
        <f t="shared" si="1936"/>
        <v>100</v>
      </c>
    </row>
    <row r="3794" spans="1:14" s="22" customFormat="1" x14ac:dyDescent="0.25">
      <c r="A3794" s="25" t="s">
        <v>184</v>
      </c>
      <c r="B3794" s="25" t="s">
        <v>1138</v>
      </c>
      <c r="C3794" s="25"/>
      <c r="D3794" s="25"/>
      <c r="E3794" s="26" t="s">
        <v>1311</v>
      </c>
      <c r="F3794" s="27">
        <f t="shared" ref="F3794:M3800" si="1939">F3795</f>
        <v>89.4</v>
      </c>
      <c r="G3794" s="27">
        <f t="shared" si="1939"/>
        <v>149.4</v>
      </c>
      <c r="H3794" s="27">
        <f t="shared" si="1939"/>
        <v>137.4</v>
      </c>
      <c r="I3794" s="61">
        <f t="shared" si="1939"/>
        <v>0</v>
      </c>
      <c r="J3794" s="61">
        <f t="shared" si="1939"/>
        <v>0</v>
      </c>
      <c r="K3794" s="27">
        <f t="shared" si="1939"/>
        <v>0</v>
      </c>
      <c r="L3794" s="27">
        <f t="shared" si="1939"/>
        <v>0</v>
      </c>
      <c r="M3794" s="27">
        <f t="shared" si="1939"/>
        <v>149.4</v>
      </c>
      <c r="N3794" s="78">
        <f t="shared" si="1936"/>
        <v>100</v>
      </c>
    </row>
    <row r="3795" spans="1:14" s="32" customFormat="1" x14ac:dyDescent="0.25">
      <c r="A3795" s="29" t="s">
        <v>184</v>
      </c>
      <c r="B3795" s="29" t="s">
        <v>1386</v>
      </c>
      <c r="C3795" s="29"/>
      <c r="D3795" s="29"/>
      <c r="E3795" s="30" t="s">
        <v>910</v>
      </c>
      <c r="F3795" s="31">
        <f>F3796+F3802</f>
        <v>89.4</v>
      </c>
      <c r="G3795" s="31">
        <f>G3796+G3802</f>
        <v>149.4</v>
      </c>
      <c r="H3795" s="31">
        <f t="shared" ref="H3795:M3795" si="1940">H3796+H3802</f>
        <v>137.4</v>
      </c>
      <c r="I3795" s="62">
        <f t="shared" si="1940"/>
        <v>0</v>
      </c>
      <c r="J3795" s="62">
        <f t="shared" si="1940"/>
        <v>0</v>
      </c>
      <c r="K3795" s="31">
        <f t="shared" si="1940"/>
        <v>0</v>
      </c>
      <c r="L3795" s="31">
        <f t="shared" si="1940"/>
        <v>0</v>
      </c>
      <c r="M3795" s="31">
        <f t="shared" si="1940"/>
        <v>149.4</v>
      </c>
      <c r="N3795" s="79">
        <f t="shared" si="1936"/>
        <v>100</v>
      </c>
    </row>
    <row r="3796" spans="1:14" ht="31.5" x14ac:dyDescent="0.25">
      <c r="A3796" s="33" t="s">
        <v>184</v>
      </c>
      <c r="B3796" s="33" t="s">
        <v>1386</v>
      </c>
      <c r="C3796" s="33" t="s">
        <v>790</v>
      </c>
      <c r="D3796" s="33"/>
      <c r="E3796" s="34" t="s">
        <v>1227</v>
      </c>
      <c r="F3796" s="35">
        <f t="shared" si="1939"/>
        <v>89.4</v>
      </c>
      <c r="G3796" s="35">
        <f t="shared" si="1939"/>
        <v>89.4</v>
      </c>
      <c r="H3796" s="35">
        <f t="shared" si="1939"/>
        <v>77.400000000000006</v>
      </c>
      <c r="I3796" s="63">
        <f t="shared" si="1939"/>
        <v>0</v>
      </c>
      <c r="J3796" s="63">
        <f t="shared" si="1939"/>
        <v>0</v>
      </c>
      <c r="K3796" s="35">
        <f t="shared" si="1939"/>
        <v>0</v>
      </c>
      <c r="L3796" s="35">
        <f t="shared" si="1939"/>
        <v>0</v>
      </c>
      <c r="M3796" s="35">
        <f t="shared" si="1939"/>
        <v>89.4</v>
      </c>
      <c r="N3796" s="78">
        <f t="shared" si="1936"/>
        <v>100</v>
      </c>
    </row>
    <row r="3797" spans="1:14" ht="31.5" x14ac:dyDescent="0.25">
      <c r="A3797" s="33" t="s">
        <v>184</v>
      </c>
      <c r="B3797" s="33" t="s">
        <v>1386</v>
      </c>
      <c r="C3797" s="33" t="s">
        <v>794</v>
      </c>
      <c r="D3797" s="33"/>
      <c r="E3797" s="34" t="s">
        <v>929</v>
      </c>
      <c r="F3797" s="35">
        <f t="shared" si="1939"/>
        <v>89.4</v>
      </c>
      <c r="G3797" s="35">
        <f t="shared" si="1939"/>
        <v>89.4</v>
      </c>
      <c r="H3797" s="35">
        <f t="shared" si="1939"/>
        <v>77.400000000000006</v>
      </c>
      <c r="I3797" s="63">
        <f t="shared" si="1939"/>
        <v>0</v>
      </c>
      <c r="J3797" s="63">
        <f t="shared" si="1939"/>
        <v>0</v>
      </c>
      <c r="K3797" s="35">
        <f t="shared" si="1939"/>
        <v>0</v>
      </c>
      <c r="L3797" s="35">
        <f t="shared" si="1939"/>
        <v>0</v>
      </c>
      <c r="M3797" s="35">
        <f t="shared" si="1939"/>
        <v>89.4</v>
      </c>
      <c r="N3797" s="78">
        <f t="shared" si="1936"/>
        <v>100</v>
      </c>
    </row>
    <row r="3798" spans="1:14" ht="63" x14ac:dyDescent="0.25">
      <c r="A3798" s="33" t="s">
        <v>184</v>
      </c>
      <c r="B3798" s="33" t="s">
        <v>1386</v>
      </c>
      <c r="C3798" s="33" t="s">
        <v>795</v>
      </c>
      <c r="D3798" s="33"/>
      <c r="E3798" s="34" t="s">
        <v>930</v>
      </c>
      <c r="F3798" s="35">
        <f t="shared" si="1939"/>
        <v>89.4</v>
      </c>
      <c r="G3798" s="35">
        <f t="shared" si="1939"/>
        <v>89.4</v>
      </c>
      <c r="H3798" s="35">
        <f t="shared" si="1939"/>
        <v>77.400000000000006</v>
      </c>
      <c r="I3798" s="63">
        <f t="shared" si="1939"/>
        <v>0</v>
      </c>
      <c r="J3798" s="63">
        <f t="shared" si="1939"/>
        <v>0</v>
      </c>
      <c r="K3798" s="35">
        <f t="shared" si="1939"/>
        <v>0</v>
      </c>
      <c r="L3798" s="35">
        <f t="shared" si="1939"/>
        <v>0</v>
      </c>
      <c r="M3798" s="35">
        <f t="shared" si="1939"/>
        <v>89.4</v>
      </c>
      <c r="N3798" s="78">
        <f t="shared" si="1936"/>
        <v>100</v>
      </c>
    </row>
    <row r="3799" spans="1:14" ht="31.5" x14ac:dyDescent="0.25">
      <c r="A3799" s="33" t="s">
        <v>184</v>
      </c>
      <c r="B3799" s="33" t="s">
        <v>1386</v>
      </c>
      <c r="C3799" s="33" t="s">
        <v>793</v>
      </c>
      <c r="D3799" s="33"/>
      <c r="E3799" s="34" t="s">
        <v>931</v>
      </c>
      <c r="F3799" s="35">
        <f t="shared" si="1939"/>
        <v>89.4</v>
      </c>
      <c r="G3799" s="35">
        <f t="shared" si="1939"/>
        <v>89.4</v>
      </c>
      <c r="H3799" s="35">
        <f t="shared" si="1939"/>
        <v>77.400000000000006</v>
      </c>
      <c r="I3799" s="63">
        <f t="shared" si="1939"/>
        <v>0</v>
      </c>
      <c r="J3799" s="63">
        <f t="shared" si="1939"/>
        <v>0</v>
      </c>
      <c r="K3799" s="35">
        <f t="shared" si="1939"/>
        <v>0</v>
      </c>
      <c r="L3799" s="35">
        <f t="shared" si="1939"/>
        <v>0</v>
      </c>
      <c r="M3799" s="35">
        <f t="shared" si="1939"/>
        <v>89.4</v>
      </c>
      <c r="N3799" s="78">
        <f t="shared" si="1936"/>
        <v>100</v>
      </c>
    </row>
    <row r="3800" spans="1:14" ht="31.5" x14ac:dyDescent="0.25">
      <c r="A3800" s="33" t="s">
        <v>184</v>
      </c>
      <c r="B3800" s="33" t="s">
        <v>1386</v>
      </c>
      <c r="C3800" s="33" t="s">
        <v>793</v>
      </c>
      <c r="D3800" s="33" t="s">
        <v>1111</v>
      </c>
      <c r="E3800" s="34" t="s">
        <v>542</v>
      </c>
      <c r="F3800" s="35">
        <f t="shared" si="1939"/>
        <v>89.4</v>
      </c>
      <c r="G3800" s="35">
        <f t="shared" si="1939"/>
        <v>89.4</v>
      </c>
      <c r="H3800" s="35">
        <f t="shared" si="1939"/>
        <v>77.400000000000006</v>
      </c>
      <c r="I3800" s="63">
        <f t="shared" si="1939"/>
        <v>0</v>
      </c>
      <c r="J3800" s="63">
        <f t="shared" si="1939"/>
        <v>0</v>
      </c>
      <c r="K3800" s="35">
        <f t="shared" si="1939"/>
        <v>0</v>
      </c>
      <c r="L3800" s="35">
        <f t="shared" si="1939"/>
        <v>0</v>
      </c>
      <c r="M3800" s="35">
        <f t="shared" si="1939"/>
        <v>89.4</v>
      </c>
      <c r="N3800" s="78">
        <f t="shared" si="1936"/>
        <v>100</v>
      </c>
    </row>
    <row r="3801" spans="1:14" ht="31.5" x14ac:dyDescent="0.25">
      <c r="A3801" s="33" t="s">
        <v>184</v>
      </c>
      <c r="B3801" s="33" t="s">
        <v>1386</v>
      </c>
      <c r="C3801" s="33" t="s">
        <v>793</v>
      </c>
      <c r="D3801" s="33" t="s">
        <v>1112</v>
      </c>
      <c r="E3801" s="34" t="s">
        <v>543</v>
      </c>
      <c r="F3801" s="35">
        <v>89.4</v>
      </c>
      <c r="G3801" s="35">
        <v>89.4</v>
      </c>
      <c r="H3801" s="35">
        <v>77.400000000000006</v>
      </c>
      <c r="I3801" s="63">
        <v>0</v>
      </c>
      <c r="J3801" s="63">
        <v>0</v>
      </c>
      <c r="K3801" s="35">
        <v>0</v>
      </c>
      <c r="L3801" s="35">
        <v>0</v>
      </c>
      <c r="M3801" s="35">
        <v>89.4</v>
      </c>
      <c r="N3801" s="78">
        <f t="shared" si="1936"/>
        <v>100</v>
      </c>
    </row>
    <row r="3802" spans="1:14" ht="31.5" x14ac:dyDescent="0.25">
      <c r="A3802" s="33" t="s">
        <v>184</v>
      </c>
      <c r="B3802" s="33" t="s">
        <v>1386</v>
      </c>
      <c r="C3802" s="33" t="s">
        <v>1122</v>
      </c>
      <c r="D3802" s="33"/>
      <c r="E3802" s="34" t="s">
        <v>1885</v>
      </c>
      <c r="F3802" s="35">
        <f>F3803</f>
        <v>0</v>
      </c>
      <c r="G3802" s="35">
        <f t="shared" ref="G3802:G3804" si="1941">G3803</f>
        <v>60</v>
      </c>
      <c r="H3802" s="35">
        <f t="shared" ref="H3802:M3804" si="1942">H3803</f>
        <v>60</v>
      </c>
      <c r="I3802" s="63">
        <f t="shared" si="1942"/>
        <v>0</v>
      </c>
      <c r="J3802" s="63">
        <f t="shared" si="1942"/>
        <v>0</v>
      </c>
      <c r="K3802" s="35">
        <f t="shared" si="1942"/>
        <v>0</v>
      </c>
      <c r="L3802" s="35">
        <f t="shared" si="1942"/>
        <v>0</v>
      </c>
      <c r="M3802" s="35">
        <f t="shared" si="1942"/>
        <v>60</v>
      </c>
      <c r="N3802" s="78">
        <f t="shared" si="1936"/>
        <v>100</v>
      </c>
    </row>
    <row r="3803" spans="1:14" ht="47.25" x14ac:dyDescent="0.25">
      <c r="A3803" s="33" t="s">
        <v>184</v>
      </c>
      <c r="B3803" s="33" t="s">
        <v>1386</v>
      </c>
      <c r="C3803" s="33" t="s">
        <v>405</v>
      </c>
      <c r="D3803" s="33"/>
      <c r="E3803" s="34" t="s">
        <v>1174</v>
      </c>
      <c r="F3803" s="35">
        <f>F3804</f>
        <v>0</v>
      </c>
      <c r="G3803" s="35">
        <f t="shared" si="1941"/>
        <v>60</v>
      </c>
      <c r="H3803" s="35">
        <f t="shared" si="1942"/>
        <v>60</v>
      </c>
      <c r="I3803" s="63">
        <f t="shared" si="1942"/>
        <v>0</v>
      </c>
      <c r="J3803" s="63">
        <f t="shared" si="1942"/>
        <v>0</v>
      </c>
      <c r="K3803" s="35">
        <f t="shared" si="1942"/>
        <v>0</v>
      </c>
      <c r="L3803" s="35">
        <f t="shared" si="1942"/>
        <v>0</v>
      </c>
      <c r="M3803" s="35">
        <f t="shared" si="1942"/>
        <v>60</v>
      </c>
      <c r="N3803" s="78">
        <f t="shared" si="1936"/>
        <v>100</v>
      </c>
    </row>
    <row r="3804" spans="1:14" ht="31.5" x14ac:dyDescent="0.25">
      <c r="A3804" s="33" t="s">
        <v>184</v>
      </c>
      <c r="B3804" s="33" t="s">
        <v>1386</v>
      </c>
      <c r="C3804" s="33" t="s">
        <v>405</v>
      </c>
      <c r="D3804" s="33" t="s">
        <v>1111</v>
      </c>
      <c r="E3804" s="34" t="s">
        <v>542</v>
      </c>
      <c r="F3804" s="35">
        <f>F3805</f>
        <v>0</v>
      </c>
      <c r="G3804" s="35">
        <f t="shared" si="1941"/>
        <v>60</v>
      </c>
      <c r="H3804" s="35">
        <f t="shared" si="1942"/>
        <v>60</v>
      </c>
      <c r="I3804" s="63">
        <f t="shared" si="1942"/>
        <v>0</v>
      </c>
      <c r="J3804" s="63">
        <f t="shared" si="1942"/>
        <v>0</v>
      </c>
      <c r="K3804" s="35">
        <f t="shared" si="1942"/>
        <v>0</v>
      </c>
      <c r="L3804" s="35">
        <f t="shared" si="1942"/>
        <v>0</v>
      </c>
      <c r="M3804" s="35">
        <f t="shared" si="1942"/>
        <v>60</v>
      </c>
      <c r="N3804" s="78">
        <f t="shared" si="1936"/>
        <v>100</v>
      </c>
    </row>
    <row r="3805" spans="1:14" ht="31.5" x14ac:dyDescent="0.25">
      <c r="A3805" s="33" t="s">
        <v>184</v>
      </c>
      <c r="B3805" s="33" t="s">
        <v>1386</v>
      </c>
      <c r="C3805" s="33" t="s">
        <v>405</v>
      </c>
      <c r="D3805" s="33" t="s">
        <v>1112</v>
      </c>
      <c r="E3805" s="34" t="s">
        <v>543</v>
      </c>
      <c r="F3805" s="35">
        <v>0</v>
      </c>
      <c r="G3805" s="35">
        <v>60</v>
      </c>
      <c r="H3805" s="35">
        <v>60</v>
      </c>
      <c r="I3805" s="63">
        <v>0</v>
      </c>
      <c r="J3805" s="63">
        <v>0</v>
      </c>
      <c r="K3805" s="35">
        <v>0</v>
      </c>
      <c r="L3805" s="35">
        <v>0</v>
      </c>
      <c r="M3805" s="35">
        <v>60</v>
      </c>
      <c r="N3805" s="78">
        <f t="shared" si="1936"/>
        <v>100</v>
      </c>
    </row>
    <row r="3806" spans="1:14" s="22" customFormat="1" ht="31.5" x14ac:dyDescent="0.25">
      <c r="A3806" s="25" t="s">
        <v>185</v>
      </c>
      <c r="B3806" s="25" t="s">
        <v>1387</v>
      </c>
      <c r="C3806" s="25"/>
      <c r="D3806" s="25"/>
      <c r="E3806" s="26" t="s">
        <v>485</v>
      </c>
      <c r="F3806" s="27">
        <f>F3822+F4012</f>
        <v>564235.17800000007</v>
      </c>
      <c r="G3806" s="27">
        <f>G3822+G4012+G3807+G3814</f>
        <v>558791.76168</v>
      </c>
      <c r="H3806" s="27">
        <f t="shared" ref="H3806:M3806" si="1943">H3822+H4012+H3807+H3814</f>
        <v>374814.23869999999</v>
      </c>
      <c r="I3806" s="61">
        <f t="shared" si="1943"/>
        <v>4942.8775999999998</v>
      </c>
      <c r="J3806" s="61">
        <f t="shared" si="1943"/>
        <v>208.5</v>
      </c>
      <c r="K3806" s="27">
        <f t="shared" si="1943"/>
        <v>35288.058369999999</v>
      </c>
      <c r="L3806" s="27">
        <f t="shared" si="1943"/>
        <v>7637.0240400000002</v>
      </c>
      <c r="M3806" s="27">
        <f t="shared" si="1943"/>
        <v>535585.62500000012</v>
      </c>
      <c r="N3806" s="79">
        <f t="shared" si="1936"/>
        <v>95.847086827080105</v>
      </c>
    </row>
    <row r="3807" spans="1:14" s="22" customFormat="1" x14ac:dyDescent="0.25">
      <c r="A3807" s="25" t="s">
        <v>185</v>
      </c>
      <c r="B3807" s="25" t="s">
        <v>1105</v>
      </c>
      <c r="C3807" s="25"/>
      <c r="D3807" s="25"/>
      <c r="E3807" s="26" t="s">
        <v>498</v>
      </c>
      <c r="F3807" s="27"/>
      <c r="G3807" s="27">
        <f t="shared" ref="G3807:G3812" si="1944">G3808</f>
        <v>262.02800000000002</v>
      </c>
      <c r="H3807" s="27">
        <f t="shared" ref="H3807:M3812" si="1945">H3808</f>
        <v>0</v>
      </c>
      <c r="I3807" s="61">
        <f t="shared" si="1945"/>
        <v>262.02800000000002</v>
      </c>
      <c r="J3807" s="61">
        <f t="shared" si="1945"/>
        <v>0</v>
      </c>
      <c r="K3807" s="27">
        <f t="shared" si="1945"/>
        <v>0</v>
      </c>
      <c r="L3807" s="27">
        <f t="shared" si="1945"/>
        <v>0</v>
      </c>
      <c r="M3807" s="27">
        <f t="shared" si="1945"/>
        <v>262.02800000000002</v>
      </c>
      <c r="N3807" s="78">
        <f t="shared" si="1936"/>
        <v>100</v>
      </c>
    </row>
    <row r="3808" spans="1:14" s="32" customFormat="1" x14ac:dyDescent="0.25">
      <c r="A3808" s="29" t="s">
        <v>185</v>
      </c>
      <c r="B3808" s="29" t="s">
        <v>1384</v>
      </c>
      <c r="C3808" s="29"/>
      <c r="D3808" s="29"/>
      <c r="E3808" s="30" t="s">
        <v>514</v>
      </c>
      <c r="F3808" s="31"/>
      <c r="G3808" s="31">
        <f t="shared" si="1944"/>
        <v>262.02800000000002</v>
      </c>
      <c r="H3808" s="31">
        <f t="shared" si="1945"/>
        <v>0</v>
      </c>
      <c r="I3808" s="62">
        <f t="shared" si="1945"/>
        <v>262.02800000000002</v>
      </c>
      <c r="J3808" s="62">
        <f t="shared" si="1945"/>
        <v>0</v>
      </c>
      <c r="K3808" s="31">
        <f t="shared" si="1945"/>
        <v>0</v>
      </c>
      <c r="L3808" s="31">
        <f t="shared" si="1945"/>
        <v>0</v>
      </c>
      <c r="M3808" s="31">
        <f t="shared" si="1945"/>
        <v>262.02800000000002</v>
      </c>
      <c r="N3808" s="79">
        <f t="shared" si="1936"/>
        <v>100</v>
      </c>
    </row>
    <row r="3809" spans="1:14" ht="31.5" x14ac:dyDescent="0.25">
      <c r="A3809" s="33" t="s">
        <v>185</v>
      </c>
      <c r="B3809" s="33" t="s">
        <v>1384</v>
      </c>
      <c r="C3809" s="33" t="s">
        <v>1122</v>
      </c>
      <c r="D3809" s="33"/>
      <c r="E3809" s="34" t="s">
        <v>1885</v>
      </c>
      <c r="F3809" s="35"/>
      <c r="G3809" s="35">
        <f t="shared" si="1944"/>
        <v>262.02800000000002</v>
      </c>
      <c r="H3809" s="35">
        <f t="shared" si="1945"/>
        <v>0</v>
      </c>
      <c r="I3809" s="63">
        <f t="shared" si="1945"/>
        <v>262.02800000000002</v>
      </c>
      <c r="J3809" s="63">
        <f t="shared" si="1945"/>
        <v>0</v>
      </c>
      <c r="K3809" s="35">
        <f t="shared" si="1945"/>
        <v>0</v>
      </c>
      <c r="L3809" s="35">
        <f t="shared" si="1945"/>
        <v>0</v>
      </c>
      <c r="M3809" s="35">
        <f t="shared" si="1945"/>
        <v>262.02800000000002</v>
      </c>
      <c r="N3809" s="78">
        <f t="shared" si="1936"/>
        <v>100</v>
      </c>
    </row>
    <row r="3810" spans="1:14" x14ac:dyDescent="0.25">
      <c r="A3810" s="33" t="s">
        <v>185</v>
      </c>
      <c r="B3810" s="33" t="s">
        <v>1384</v>
      </c>
      <c r="C3810" s="33" t="s">
        <v>1123</v>
      </c>
      <c r="D3810" s="33"/>
      <c r="E3810" s="34" t="s">
        <v>1175</v>
      </c>
      <c r="F3810" s="35"/>
      <c r="G3810" s="35">
        <f t="shared" si="1944"/>
        <v>262.02800000000002</v>
      </c>
      <c r="H3810" s="35">
        <f t="shared" si="1945"/>
        <v>0</v>
      </c>
      <c r="I3810" s="63">
        <f t="shared" si="1945"/>
        <v>262.02800000000002</v>
      </c>
      <c r="J3810" s="63">
        <f t="shared" si="1945"/>
        <v>0</v>
      </c>
      <c r="K3810" s="35">
        <f t="shared" si="1945"/>
        <v>0</v>
      </c>
      <c r="L3810" s="35">
        <f t="shared" si="1945"/>
        <v>0</v>
      </c>
      <c r="M3810" s="35">
        <f t="shared" si="1945"/>
        <v>262.02800000000002</v>
      </c>
      <c r="N3810" s="78">
        <f t="shared" si="1936"/>
        <v>100</v>
      </c>
    </row>
    <row r="3811" spans="1:14" ht="47.25" x14ac:dyDescent="0.25">
      <c r="A3811" s="33" t="s">
        <v>185</v>
      </c>
      <c r="B3811" s="33" t="s">
        <v>1384</v>
      </c>
      <c r="C3811" s="33" t="s">
        <v>1912</v>
      </c>
      <c r="D3811" s="33"/>
      <c r="E3811" s="56" t="s">
        <v>1913</v>
      </c>
      <c r="F3811" s="35"/>
      <c r="G3811" s="35">
        <f t="shared" si="1944"/>
        <v>262.02800000000002</v>
      </c>
      <c r="H3811" s="35">
        <f t="shared" si="1945"/>
        <v>0</v>
      </c>
      <c r="I3811" s="63">
        <f t="shared" si="1945"/>
        <v>262.02800000000002</v>
      </c>
      <c r="J3811" s="63">
        <f t="shared" si="1945"/>
        <v>0</v>
      </c>
      <c r="K3811" s="35">
        <f t="shared" si="1945"/>
        <v>0</v>
      </c>
      <c r="L3811" s="35">
        <f t="shared" si="1945"/>
        <v>0</v>
      </c>
      <c r="M3811" s="35">
        <f t="shared" si="1945"/>
        <v>262.02800000000002</v>
      </c>
      <c r="N3811" s="78">
        <f t="shared" si="1936"/>
        <v>100</v>
      </c>
    </row>
    <row r="3812" spans="1:14" ht="78.75" x14ac:dyDescent="0.25">
      <c r="A3812" s="33" t="s">
        <v>185</v>
      </c>
      <c r="B3812" s="33" t="s">
        <v>1384</v>
      </c>
      <c r="C3812" s="33" t="s">
        <v>1912</v>
      </c>
      <c r="D3812" s="33" t="s">
        <v>1118</v>
      </c>
      <c r="E3812" s="34" t="s">
        <v>539</v>
      </c>
      <c r="F3812" s="35"/>
      <c r="G3812" s="35">
        <f t="shared" si="1944"/>
        <v>262.02800000000002</v>
      </c>
      <c r="H3812" s="35">
        <f t="shared" si="1945"/>
        <v>0</v>
      </c>
      <c r="I3812" s="63">
        <f t="shared" si="1945"/>
        <v>262.02800000000002</v>
      </c>
      <c r="J3812" s="63">
        <f t="shared" si="1945"/>
        <v>0</v>
      </c>
      <c r="K3812" s="35">
        <f t="shared" si="1945"/>
        <v>0</v>
      </c>
      <c r="L3812" s="35">
        <f t="shared" si="1945"/>
        <v>0</v>
      </c>
      <c r="M3812" s="35">
        <f t="shared" si="1945"/>
        <v>262.02800000000002</v>
      </c>
      <c r="N3812" s="78">
        <f t="shared" si="1936"/>
        <v>100</v>
      </c>
    </row>
    <row r="3813" spans="1:14" ht="31.5" x14ac:dyDescent="0.25">
      <c r="A3813" s="33" t="s">
        <v>185</v>
      </c>
      <c r="B3813" s="33" t="s">
        <v>1384</v>
      </c>
      <c r="C3813" s="33" t="s">
        <v>1912</v>
      </c>
      <c r="D3813" s="33" t="s">
        <v>1128</v>
      </c>
      <c r="E3813" s="34" t="s">
        <v>541</v>
      </c>
      <c r="F3813" s="35"/>
      <c r="G3813" s="35">
        <v>262.02800000000002</v>
      </c>
      <c r="H3813" s="35">
        <v>0</v>
      </c>
      <c r="I3813" s="63">
        <f>G3813</f>
        <v>262.02800000000002</v>
      </c>
      <c r="J3813" s="63">
        <f>H3813</f>
        <v>0</v>
      </c>
      <c r="K3813" s="35">
        <v>0</v>
      </c>
      <c r="L3813" s="35">
        <v>0</v>
      </c>
      <c r="M3813" s="35">
        <v>262.02800000000002</v>
      </c>
      <c r="N3813" s="78">
        <f t="shared" si="1936"/>
        <v>100</v>
      </c>
    </row>
    <row r="3814" spans="1:14" x14ac:dyDescent="0.25">
      <c r="A3814" s="25" t="s">
        <v>185</v>
      </c>
      <c r="B3814" s="25" t="s">
        <v>1130</v>
      </c>
      <c r="C3814" s="25"/>
      <c r="D3814" s="25"/>
      <c r="E3814" s="26" t="s">
        <v>500</v>
      </c>
      <c r="F3814" s="35"/>
      <c r="G3814" s="27">
        <f t="shared" ref="G3814:G3820" si="1946">G3815</f>
        <v>2466.8890000000001</v>
      </c>
      <c r="H3814" s="27">
        <f t="shared" ref="H3814:M3820" si="1947">H3815</f>
        <v>0</v>
      </c>
      <c r="I3814" s="61">
        <f t="shared" si="1947"/>
        <v>0</v>
      </c>
      <c r="J3814" s="61">
        <f t="shared" si="1947"/>
        <v>0</v>
      </c>
      <c r="K3814" s="27">
        <f t="shared" si="1947"/>
        <v>0</v>
      </c>
      <c r="L3814" s="27">
        <f t="shared" si="1947"/>
        <v>0</v>
      </c>
      <c r="M3814" s="27">
        <f t="shared" si="1947"/>
        <v>2437.3182400000001</v>
      </c>
      <c r="N3814" s="78">
        <f t="shared" si="1936"/>
        <v>98.801293450982186</v>
      </c>
    </row>
    <row r="3815" spans="1:14" x14ac:dyDescent="0.25">
      <c r="A3815" s="29" t="s">
        <v>185</v>
      </c>
      <c r="B3815" s="29" t="s">
        <v>1411</v>
      </c>
      <c r="C3815" s="29"/>
      <c r="D3815" s="29"/>
      <c r="E3815" s="30" t="s">
        <v>520</v>
      </c>
      <c r="F3815" s="35"/>
      <c r="G3815" s="31">
        <f t="shared" si="1946"/>
        <v>2466.8890000000001</v>
      </c>
      <c r="H3815" s="31">
        <f t="shared" si="1947"/>
        <v>0</v>
      </c>
      <c r="I3815" s="62">
        <f t="shared" si="1947"/>
        <v>0</v>
      </c>
      <c r="J3815" s="62">
        <f t="shared" si="1947"/>
        <v>0</v>
      </c>
      <c r="K3815" s="31">
        <f t="shared" si="1947"/>
        <v>0</v>
      </c>
      <c r="L3815" s="31">
        <f t="shared" si="1947"/>
        <v>0</v>
      </c>
      <c r="M3815" s="31">
        <f t="shared" si="1947"/>
        <v>2437.3182400000001</v>
      </c>
      <c r="N3815" s="79">
        <f t="shared" si="1936"/>
        <v>98.801293450982186</v>
      </c>
    </row>
    <row r="3816" spans="1:14" ht="31.5" x14ac:dyDescent="0.25">
      <c r="A3816" s="33" t="s">
        <v>185</v>
      </c>
      <c r="B3816" s="33" t="s">
        <v>1411</v>
      </c>
      <c r="C3816" s="33" t="s">
        <v>144</v>
      </c>
      <c r="D3816" s="33"/>
      <c r="E3816" s="34" t="s">
        <v>1607</v>
      </c>
      <c r="F3816" s="35"/>
      <c r="G3816" s="35">
        <f t="shared" si="1946"/>
        <v>2466.8890000000001</v>
      </c>
      <c r="H3816" s="35">
        <f t="shared" si="1947"/>
        <v>0</v>
      </c>
      <c r="I3816" s="63">
        <f t="shared" si="1947"/>
        <v>0</v>
      </c>
      <c r="J3816" s="63">
        <f t="shared" si="1947"/>
        <v>0</v>
      </c>
      <c r="K3816" s="35">
        <f t="shared" si="1947"/>
        <v>0</v>
      </c>
      <c r="L3816" s="35">
        <f t="shared" si="1947"/>
        <v>0</v>
      </c>
      <c r="M3816" s="35">
        <f t="shared" si="1947"/>
        <v>2437.3182400000001</v>
      </c>
      <c r="N3816" s="78">
        <f t="shared" si="1936"/>
        <v>98.801293450982186</v>
      </c>
    </row>
    <row r="3817" spans="1:14" ht="47.25" x14ac:dyDescent="0.25">
      <c r="A3817" s="33" t="s">
        <v>185</v>
      </c>
      <c r="B3817" s="33" t="s">
        <v>1411</v>
      </c>
      <c r="C3817" s="33" t="s">
        <v>145</v>
      </c>
      <c r="D3817" s="33"/>
      <c r="E3817" s="34" t="s">
        <v>1608</v>
      </c>
      <c r="F3817" s="35"/>
      <c r="G3817" s="35">
        <f t="shared" si="1946"/>
        <v>2466.8890000000001</v>
      </c>
      <c r="H3817" s="35">
        <f t="shared" si="1947"/>
        <v>0</v>
      </c>
      <c r="I3817" s="63">
        <f t="shared" si="1947"/>
        <v>0</v>
      </c>
      <c r="J3817" s="63">
        <f t="shared" si="1947"/>
        <v>0</v>
      </c>
      <c r="K3817" s="35">
        <f t="shared" si="1947"/>
        <v>0</v>
      </c>
      <c r="L3817" s="35">
        <f t="shared" si="1947"/>
        <v>0</v>
      </c>
      <c r="M3817" s="35">
        <f t="shared" si="1947"/>
        <v>2437.3182400000001</v>
      </c>
      <c r="N3817" s="78">
        <f t="shared" si="1936"/>
        <v>98.801293450982186</v>
      </c>
    </row>
    <row r="3818" spans="1:14" ht="63" x14ac:dyDescent="0.25">
      <c r="A3818" s="33" t="s">
        <v>185</v>
      </c>
      <c r="B3818" s="33" t="s">
        <v>1411</v>
      </c>
      <c r="C3818" s="33" t="s">
        <v>204</v>
      </c>
      <c r="D3818" s="33"/>
      <c r="E3818" s="34" t="s">
        <v>1070</v>
      </c>
      <c r="F3818" s="35"/>
      <c r="G3818" s="35">
        <f t="shared" si="1946"/>
        <v>2466.8890000000001</v>
      </c>
      <c r="H3818" s="35">
        <f t="shared" si="1947"/>
        <v>0</v>
      </c>
      <c r="I3818" s="63">
        <f t="shared" si="1947"/>
        <v>0</v>
      </c>
      <c r="J3818" s="63">
        <f t="shared" si="1947"/>
        <v>0</v>
      </c>
      <c r="K3818" s="35">
        <f t="shared" si="1947"/>
        <v>0</v>
      </c>
      <c r="L3818" s="35">
        <f t="shared" si="1947"/>
        <v>0</v>
      </c>
      <c r="M3818" s="35">
        <f t="shared" si="1947"/>
        <v>2437.3182400000001</v>
      </c>
      <c r="N3818" s="78">
        <f t="shared" si="1936"/>
        <v>98.801293450982186</v>
      </c>
    </row>
    <row r="3819" spans="1:14" ht="31.5" x14ac:dyDescent="0.25">
      <c r="A3819" s="33" t="s">
        <v>185</v>
      </c>
      <c r="B3819" s="33" t="s">
        <v>1411</v>
      </c>
      <c r="C3819" s="33" t="s">
        <v>1805</v>
      </c>
      <c r="D3819" s="33"/>
      <c r="E3819" s="34" t="s">
        <v>1806</v>
      </c>
      <c r="F3819" s="35"/>
      <c r="G3819" s="35">
        <f t="shared" si="1946"/>
        <v>2466.8890000000001</v>
      </c>
      <c r="H3819" s="35">
        <f t="shared" si="1947"/>
        <v>0</v>
      </c>
      <c r="I3819" s="63">
        <f t="shared" si="1947"/>
        <v>0</v>
      </c>
      <c r="J3819" s="63">
        <f t="shared" si="1947"/>
        <v>0</v>
      </c>
      <c r="K3819" s="35">
        <f t="shared" si="1947"/>
        <v>0</v>
      </c>
      <c r="L3819" s="35">
        <f t="shared" si="1947"/>
        <v>0</v>
      </c>
      <c r="M3819" s="35">
        <f t="shared" si="1947"/>
        <v>2437.3182400000001</v>
      </c>
      <c r="N3819" s="78">
        <f t="shared" si="1936"/>
        <v>98.801293450982186</v>
      </c>
    </row>
    <row r="3820" spans="1:14" ht="31.5" x14ac:dyDescent="0.25">
      <c r="A3820" s="33" t="s">
        <v>185</v>
      </c>
      <c r="B3820" s="33" t="s">
        <v>1411</v>
      </c>
      <c r="C3820" s="33" t="s">
        <v>1805</v>
      </c>
      <c r="D3820" s="33" t="s">
        <v>1111</v>
      </c>
      <c r="E3820" s="34" t="s">
        <v>542</v>
      </c>
      <c r="F3820" s="35"/>
      <c r="G3820" s="35">
        <f t="shared" si="1946"/>
        <v>2466.8890000000001</v>
      </c>
      <c r="H3820" s="35">
        <f t="shared" si="1947"/>
        <v>0</v>
      </c>
      <c r="I3820" s="63">
        <f t="shared" si="1947"/>
        <v>0</v>
      </c>
      <c r="J3820" s="63">
        <f t="shared" si="1947"/>
        <v>0</v>
      </c>
      <c r="K3820" s="35">
        <f t="shared" si="1947"/>
        <v>0</v>
      </c>
      <c r="L3820" s="35">
        <f t="shared" si="1947"/>
        <v>0</v>
      </c>
      <c r="M3820" s="35">
        <f t="shared" si="1947"/>
        <v>2437.3182400000001</v>
      </c>
      <c r="N3820" s="78">
        <f t="shared" si="1936"/>
        <v>98.801293450982186</v>
      </c>
    </row>
    <row r="3821" spans="1:14" ht="31.5" x14ac:dyDescent="0.25">
      <c r="A3821" s="33" t="s">
        <v>185</v>
      </c>
      <c r="B3821" s="33" t="s">
        <v>1411</v>
      </c>
      <c r="C3821" s="33" t="s">
        <v>1805</v>
      </c>
      <c r="D3821" s="33" t="s">
        <v>1112</v>
      </c>
      <c r="E3821" s="34" t="s">
        <v>543</v>
      </c>
      <c r="F3821" s="35"/>
      <c r="G3821" s="35">
        <v>2466.8890000000001</v>
      </c>
      <c r="H3821" s="35">
        <v>0</v>
      </c>
      <c r="I3821" s="63">
        <v>0</v>
      </c>
      <c r="J3821" s="63">
        <v>0</v>
      </c>
      <c r="K3821" s="35">
        <v>0</v>
      </c>
      <c r="L3821" s="35">
        <v>0</v>
      </c>
      <c r="M3821" s="35">
        <v>2437.3182400000001</v>
      </c>
      <c r="N3821" s="78">
        <f t="shared" si="1936"/>
        <v>98.801293450982186</v>
      </c>
    </row>
    <row r="3822" spans="1:14" s="22" customFormat="1" x14ac:dyDescent="0.25">
      <c r="A3822" s="25" t="s">
        <v>185</v>
      </c>
      <c r="B3822" s="25" t="s">
        <v>22</v>
      </c>
      <c r="C3822" s="25"/>
      <c r="D3822" s="25"/>
      <c r="E3822" s="26" t="s">
        <v>501</v>
      </c>
      <c r="F3822" s="27">
        <f>F3823+F3850+F3910+F3972</f>
        <v>559554.37800000003</v>
      </c>
      <c r="G3822" s="27">
        <f t="shared" ref="G3822:M3822" si="1948">G3823+G3850+G3910+G3972+G3965</f>
        <v>551381.99508000002</v>
      </c>
      <c r="H3822" s="27">
        <f t="shared" si="1948"/>
        <v>374605.73869999999</v>
      </c>
      <c r="I3822" s="61">
        <f t="shared" si="1948"/>
        <v>0</v>
      </c>
      <c r="J3822" s="61">
        <f t="shared" si="1948"/>
        <v>0</v>
      </c>
      <c r="K3822" s="27">
        <f t="shared" si="1948"/>
        <v>35288.058369999999</v>
      </c>
      <c r="L3822" s="27">
        <f t="shared" si="1948"/>
        <v>7637.0240400000002</v>
      </c>
      <c r="M3822" s="27">
        <f t="shared" si="1948"/>
        <v>532560.07452999998</v>
      </c>
      <c r="N3822" s="78">
        <f t="shared" si="1936"/>
        <v>96.586410017383841</v>
      </c>
    </row>
    <row r="3823" spans="1:14" s="32" customFormat="1" x14ac:dyDescent="0.25">
      <c r="A3823" s="29" t="s">
        <v>185</v>
      </c>
      <c r="B3823" s="29" t="s">
        <v>1415</v>
      </c>
      <c r="C3823" s="29"/>
      <c r="D3823" s="29"/>
      <c r="E3823" s="30" t="s">
        <v>522</v>
      </c>
      <c r="F3823" s="31">
        <f>F3824+F3839</f>
        <v>266721.79399999999</v>
      </c>
      <c r="G3823" s="31">
        <f>G3824+G3839</f>
        <v>286665.77195000002</v>
      </c>
      <c r="H3823" s="31">
        <f t="shared" ref="H3823:M3823" si="1949">H3824+H3839</f>
        <v>188593.13868</v>
      </c>
      <c r="I3823" s="62">
        <f t="shared" si="1949"/>
        <v>0</v>
      </c>
      <c r="J3823" s="62">
        <f t="shared" si="1949"/>
        <v>0</v>
      </c>
      <c r="K3823" s="31">
        <f t="shared" si="1949"/>
        <v>0</v>
      </c>
      <c r="L3823" s="31">
        <f t="shared" si="1949"/>
        <v>0</v>
      </c>
      <c r="M3823" s="31">
        <f t="shared" si="1949"/>
        <v>278808.11664999998</v>
      </c>
      <c r="N3823" s="79">
        <f t="shared" si="1936"/>
        <v>97.258948898381021</v>
      </c>
    </row>
    <row r="3824" spans="1:14" ht="31.5" x14ac:dyDescent="0.25">
      <c r="A3824" s="33" t="s">
        <v>185</v>
      </c>
      <c r="B3824" s="33" t="s">
        <v>1415</v>
      </c>
      <c r="C3824" s="33" t="s">
        <v>144</v>
      </c>
      <c r="D3824" s="33"/>
      <c r="E3824" s="34" t="s">
        <v>1036</v>
      </c>
      <c r="F3824" s="35">
        <f t="shared" ref="F3824:M3824" si="1950">F3825</f>
        <v>119039.09199999999</v>
      </c>
      <c r="G3824" s="35">
        <f t="shared" si="1950"/>
        <v>117741.65457000001</v>
      </c>
      <c r="H3824" s="35">
        <f t="shared" si="1950"/>
        <v>78453.100080000004</v>
      </c>
      <c r="I3824" s="63">
        <f t="shared" si="1950"/>
        <v>0</v>
      </c>
      <c r="J3824" s="63">
        <f t="shared" si="1950"/>
        <v>0</v>
      </c>
      <c r="K3824" s="35">
        <f t="shared" si="1950"/>
        <v>0</v>
      </c>
      <c r="L3824" s="35">
        <f t="shared" si="1950"/>
        <v>0</v>
      </c>
      <c r="M3824" s="35">
        <f t="shared" si="1950"/>
        <v>112529.03462999999</v>
      </c>
      <c r="N3824" s="78">
        <f t="shared" si="1936"/>
        <v>95.572832776100498</v>
      </c>
    </row>
    <row r="3825" spans="1:15" ht="63" x14ac:dyDescent="0.25">
      <c r="A3825" s="33" t="s">
        <v>185</v>
      </c>
      <c r="B3825" s="33" t="s">
        <v>1415</v>
      </c>
      <c r="C3825" s="33" t="s">
        <v>189</v>
      </c>
      <c r="D3825" s="33"/>
      <c r="E3825" s="34" t="s">
        <v>1076</v>
      </c>
      <c r="F3825" s="35">
        <f>F3826+F3830</f>
        <v>119039.09199999999</v>
      </c>
      <c r="G3825" s="35">
        <f>G3826+G3830</f>
        <v>117741.65457000001</v>
      </c>
      <c r="H3825" s="35">
        <f t="shared" ref="H3825:M3825" si="1951">H3826+H3830</f>
        <v>78453.100080000004</v>
      </c>
      <c r="I3825" s="63">
        <f t="shared" si="1951"/>
        <v>0</v>
      </c>
      <c r="J3825" s="63">
        <f t="shared" si="1951"/>
        <v>0</v>
      </c>
      <c r="K3825" s="35">
        <f t="shared" si="1951"/>
        <v>0</v>
      </c>
      <c r="L3825" s="35">
        <f t="shared" si="1951"/>
        <v>0</v>
      </c>
      <c r="M3825" s="35">
        <f t="shared" si="1951"/>
        <v>112529.03462999999</v>
      </c>
      <c r="N3825" s="78">
        <f t="shared" si="1936"/>
        <v>95.572832776100498</v>
      </c>
    </row>
    <row r="3826" spans="1:15" ht="78.75" x14ac:dyDescent="0.25">
      <c r="A3826" s="33" t="s">
        <v>185</v>
      </c>
      <c r="B3826" s="33" t="s">
        <v>1415</v>
      </c>
      <c r="C3826" s="33" t="s">
        <v>190</v>
      </c>
      <c r="D3826" s="33"/>
      <c r="E3826" s="34" t="s">
        <v>1077</v>
      </c>
      <c r="F3826" s="35">
        <f t="shared" ref="F3826:M3828" si="1952">F3827</f>
        <v>52693.61</v>
      </c>
      <c r="G3826" s="35">
        <f t="shared" si="1952"/>
        <v>51396.172570000002</v>
      </c>
      <c r="H3826" s="35">
        <f t="shared" si="1952"/>
        <v>37942.988160000001</v>
      </c>
      <c r="I3826" s="63">
        <f t="shared" si="1952"/>
        <v>0</v>
      </c>
      <c r="J3826" s="63">
        <f t="shared" si="1952"/>
        <v>0</v>
      </c>
      <c r="K3826" s="35">
        <f t="shared" si="1952"/>
        <v>0</v>
      </c>
      <c r="L3826" s="35">
        <f t="shared" si="1952"/>
        <v>0</v>
      </c>
      <c r="M3826" s="35">
        <f t="shared" si="1952"/>
        <v>51395.308449999997</v>
      </c>
      <c r="N3826" s="78">
        <f t="shared" si="1936"/>
        <v>99.998318707489688</v>
      </c>
    </row>
    <row r="3827" spans="1:15" ht="47.25" x14ac:dyDescent="0.25">
      <c r="A3827" s="33" t="s">
        <v>185</v>
      </c>
      <c r="B3827" s="33" t="s">
        <v>1415</v>
      </c>
      <c r="C3827" s="33" t="s">
        <v>186</v>
      </c>
      <c r="D3827" s="33"/>
      <c r="E3827" s="34" t="s">
        <v>1078</v>
      </c>
      <c r="F3827" s="35">
        <f t="shared" si="1952"/>
        <v>52693.61</v>
      </c>
      <c r="G3827" s="35">
        <f t="shared" si="1952"/>
        <v>51396.172570000002</v>
      </c>
      <c r="H3827" s="35">
        <f t="shared" si="1952"/>
        <v>37942.988160000001</v>
      </c>
      <c r="I3827" s="63">
        <f t="shared" si="1952"/>
        <v>0</v>
      </c>
      <c r="J3827" s="63">
        <f t="shared" si="1952"/>
        <v>0</v>
      </c>
      <c r="K3827" s="35">
        <f t="shared" si="1952"/>
        <v>0</v>
      </c>
      <c r="L3827" s="35">
        <f t="shared" si="1952"/>
        <v>0</v>
      </c>
      <c r="M3827" s="35">
        <f t="shared" si="1952"/>
        <v>51395.308449999997</v>
      </c>
      <c r="N3827" s="78">
        <f t="shared" si="1936"/>
        <v>99.998318707489688</v>
      </c>
    </row>
    <row r="3828" spans="1:15" ht="31.5" x14ac:dyDescent="0.25">
      <c r="A3828" s="33" t="s">
        <v>185</v>
      </c>
      <c r="B3828" s="33" t="s">
        <v>1415</v>
      </c>
      <c r="C3828" s="33" t="s">
        <v>186</v>
      </c>
      <c r="D3828" s="33" t="s">
        <v>1111</v>
      </c>
      <c r="E3828" s="34" t="s">
        <v>542</v>
      </c>
      <c r="F3828" s="35">
        <f t="shared" si="1952"/>
        <v>52693.61</v>
      </c>
      <c r="G3828" s="35">
        <f t="shared" si="1952"/>
        <v>51396.172570000002</v>
      </c>
      <c r="H3828" s="35">
        <f t="shared" si="1952"/>
        <v>37942.988160000001</v>
      </c>
      <c r="I3828" s="63">
        <f t="shared" si="1952"/>
        <v>0</v>
      </c>
      <c r="J3828" s="63">
        <f t="shared" si="1952"/>
        <v>0</v>
      </c>
      <c r="K3828" s="35">
        <f t="shared" si="1952"/>
        <v>0</v>
      </c>
      <c r="L3828" s="35">
        <f t="shared" si="1952"/>
        <v>0</v>
      </c>
      <c r="M3828" s="35">
        <f t="shared" si="1952"/>
        <v>51395.308449999997</v>
      </c>
      <c r="N3828" s="78">
        <f t="shared" si="1936"/>
        <v>99.998318707489688</v>
      </c>
    </row>
    <row r="3829" spans="1:15" ht="31.5" x14ac:dyDescent="0.25">
      <c r="A3829" s="33" t="s">
        <v>185</v>
      </c>
      <c r="B3829" s="33" t="s">
        <v>1415</v>
      </c>
      <c r="C3829" s="33" t="s">
        <v>186</v>
      </c>
      <c r="D3829" s="33" t="s">
        <v>1112</v>
      </c>
      <c r="E3829" s="34" t="s">
        <v>543</v>
      </c>
      <c r="F3829" s="35">
        <f>53316.7-623.09</f>
        <v>52693.61</v>
      </c>
      <c r="G3829" s="35">
        <v>51396.172570000002</v>
      </c>
      <c r="H3829" s="35">
        <v>37942.988160000001</v>
      </c>
      <c r="I3829" s="63">
        <v>0</v>
      </c>
      <c r="J3829" s="63">
        <v>0</v>
      </c>
      <c r="K3829" s="35">
        <v>0</v>
      </c>
      <c r="L3829" s="35">
        <v>0</v>
      </c>
      <c r="M3829" s="35">
        <v>51395.308449999997</v>
      </c>
      <c r="N3829" s="78">
        <f t="shared" si="1936"/>
        <v>99.998318707489688</v>
      </c>
    </row>
    <row r="3830" spans="1:15" ht="47.25" x14ac:dyDescent="0.25">
      <c r="A3830" s="33" t="s">
        <v>185</v>
      </c>
      <c r="B3830" s="33" t="s">
        <v>1415</v>
      </c>
      <c r="C3830" s="33" t="s">
        <v>191</v>
      </c>
      <c r="D3830" s="33"/>
      <c r="E3830" s="34" t="s">
        <v>1079</v>
      </c>
      <c r="F3830" s="35">
        <f>F3831+F3836</f>
        <v>66345.481999999989</v>
      </c>
      <c r="G3830" s="35">
        <f>G3831+G3836</f>
        <v>66345.482000000004</v>
      </c>
      <c r="H3830" s="35">
        <f t="shared" ref="H3830:M3830" si="1953">H3831+H3836</f>
        <v>40510.111919999996</v>
      </c>
      <c r="I3830" s="63">
        <f t="shared" si="1953"/>
        <v>0</v>
      </c>
      <c r="J3830" s="63">
        <f t="shared" si="1953"/>
        <v>0</v>
      </c>
      <c r="K3830" s="35">
        <f t="shared" si="1953"/>
        <v>0</v>
      </c>
      <c r="L3830" s="35">
        <f t="shared" si="1953"/>
        <v>0</v>
      </c>
      <c r="M3830" s="35">
        <f t="shared" si="1953"/>
        <v>61133.726179999998</v>
      </c>
      <c r="N3830" s="78">
        <f t="shared" si="1936"/>
        <v>92.144520375931549</v>
      </c>
    </row>
    <row r="3831" spans="1:15" ht="47.25" x14ac:dyDescent="0.25">
      <c r="A3831" s="33" t="s">
        <v>185</v>
      </c>
      <c r="B3831" s="33" t="s">
        <v>1415</v>
      </c>
      <c r="C3831" s="33" t="s">
        <v>187</v>
      </c>
      <c r="D3831" s="33"/>
      <c r="E3831" s="34" t="s">
        <v>1080</v>
      </c>
      <c r="F3831" s="35">
        <f>F3834</f>
        <v>66345.481999999989</v>
      </c>
      <c r="G3831" s="35">
        <f>G3834+G3832</f>
        <v>66345.482000000004</v>
      </c>
      <c r="H3831" s="35">
        <f t="shared" ref="H3831:M3831" si="1954">H3834+H3832</f>
        <v>40510.111919999996</v>
      </c>
      <c r="I3831" s="63">
        <f t="shared" si="1954"/>
        <v>0</v>
      </c>
      <c r="J3831" s="63">
        <f t="shared" si="1954"/>
        <v>0</v>
      </c>
      <c r="K3831" s="35">
        <f t="shared" si="1954"/>
        <v>0</v>
      </c>
      <c r="L3831" s="35">
        <f t="shared" si="1954"/>
        <v>0</v>
      </c>
      <c r="M3831" s="35">
        <f t="shared" si="1954"/>
        <v>61133.726179999998</v>
      </c>
      <c r="N3831" s="78">
        <f t="shared" si="1936"/>
        <v>92.144520375931549</v>
      </c>
    </row>
    <row r="3832" spans="1:15" ht="31.5" x14ac:dyDescent="0.25">
      <c r="A3832" s="33" t="s">
        <v>185</v>
      </c>
      <c r="B3832" s="33" t="s">
        <v>1415</v>
      </c>
      <c r="C3832" s="33" t="s">
        <v>187</v>
      </c>
      <c r="D3832" s="33" t="s">
        <v>18</v>
      </c>
      <c r="E3832" s="34" t="s">
        <v>552</v>
      </c>
      <c r="F3832" s="35">
        <v>0</v>
      </c>
      <c r="G3832" s="35">
        <f>G3833</f>
        <v>51531.810279999998</v>
      </c>
      <c r="H3832" s="35">
        <f t="shared" ref="H3832:M3832" si="1955">H3833</f>
        <v>35294.516739999999</v>
      </c>
      <c r="I3832" s="63">
        <f t="shared" si="1955"/>
        <v>0</v>
      </c>
      <c r="J3832" s="63">
        <f t="shared" si="1955"/>
        <v>0</v>
      </c>
      <c r="K3832" s="35">
        <f t="shared" si="1955"/>
        <v>0</v>
      </c>
      <c r="L3832" s="35">
        <f t="shared" si="1955"/>
        <v>0</v>
      </c>
      <c r="M3832" s="35">
        <f t="shared" si="1955"/>
        <v>49575.141459999999</v>
      </c>
      <c r="N3832" s="78">
        <f t="shared" si="1936"/>
        <v>96.202988388398609</v>
      </c>
    </row>
    <row r="3833" spans="1:15" ht="47.25" x14ac:dyDescent="0.25">
      <c r="A3833" s="33" t="s">
        <v>185</v>
      </c>
      <c r="B3833" s="33" t="s">
        <v>1415</v>
      </c>
      <c r="C3833" s="33" t="s">
        <v>187</v>
      </c>
      <c r="D3833" s="33" t="s">
        <v>14</v>
      </c>
      <c r="E3833" s="34" t="s">
        <v>555</v>
      </c>
      <c r="F3833" s="35">
        <v>0</v>
      </c>
      <c r="G3833" s="35">
        <v>51531.810279999998</v>
      </c>
      <c r="H3833" s="35">
        <v>35294.516739999999</v>
      </c>
      <c r="I3833" s="63">
        <v>0</v>
      </c>
      <c r="J3833" s="63">
        <v>0</v>
      </c>
      <c r="K3833" s="35">
        <v>0</v>
      </c>
      <c r="L3833" s="35">
        <v>0</v>
      </c>
      <c r="M3833" s="35">
        <v>49575.141459999999</v>
      </c>
      <c r="N3833" s="78">
        <f t="shared" si="1936"/>
        <v>96.202988388398609</v>
      </c>
    </row>
    <row r="3834" spans="1:15" x14ac:dyDescent="0.25">
      <c r="A3834" s="33" t="s">
        <v>185</v>
      </c>
      <c r="B3834" s="33" t="s">
        <v>1415</v>
      </c>
      <c r="C3834" s="33" t="s">
        <v>187</v>
      </c>
      <c r="D3834" s="33" t="s">
        <v>1113</v>
      </c>
      <c r="E3834" s="34" t="s">
        <v>558</v>
      </c>
      <c r="F3834" s="35">
        <f t="shared" ref="F3834:M3834" si="1956">F3835</f>
        <v>66345.481999999989</v>
      </c>
      <c r="G3834" s="35">
        <f t="shared" si="1956"/>
        <v>14813.67172</v>
      </c>
      <c r="H3834" s="35">
        <f t="shared" si="1956"/>
        <v>5215.5951800000003</v>
      </c>
      <c r="I3834" s="63">
        <f t="shared" si="1956"/>
        <v>0</v>
      </c>
      <c r="J3834" s="63">
        <f t="shared" si="1956"/>
        <v>0</v>
      </c>
      <c r="K3834" s="35">
        <f t="shared" si="1956"/>
        <v>0</v>
      </c>
      <c r="L3834" s="35">
        <f t="shared" si="1956"/>
        <v>0</v>
      </c>
      <c r="M3834" s="35">
        <f t="shared" si="1956"/>
        <v>11558.584720000001</v>
      </c>
      <c r="N3834" s="78">
        <f t="shared" si="1936"/>
        <v>78.02646729638748</v>
      </c>
    </row>
    <row r="3835" spans="1:15" ht="63" x14ac:dyDescent="0.25">
      <c r="A3835" s="33" t="s">
        <v>185</v>
      </c>
      <c r="B3835" s="33" t="s">
        <v>1415</v>
      </c>
      <c r="C3835" s="33" t="s">
        <v>187</v>
      </c>
      <c r="D3835" s="33" t="s">
        <v>137</v>
      </c>
      <c r="E3835" s="34" t="s">
        <v>559</v>
      </c>
      <c r="F3835" s="35">
        <f>99038.772-32693.29</f>
        <v>66345.481999999989</v>
      </c>
      <c r="G3835" s="35">
        <v>14813.67172</v>
      </c>
      <c r="H3835" s="35">
        <v>5215.5951800000003</v>
      </c>
      <c r="I3835" s="63">
        <v>0</v>
      </c>
      <c r="J3835" s="63">
        <v>0</v>
      </c>
      <c r="K3835" s="35">
        <v>0</v>
      </c>
      <c r="L3835" s="35">
        <v>0</v>
      </c>
      <c r="M3835" s="35">
        <v>11558.584720000001</v>
      </c>
      <c r="N3835" s="78">
        <f t="shared" si="1936"/>
        <v>78.02646729638748</v>
      </c>
    </row>
    <row r="3836" spans="1:15" ht="31.5" hidden="1" x14ac:dyDescent="0.25">
      <c r="A3836" s="33" t="s">
        <v>185</v>
      </c>
      <c r="B3836" s="33" t="s">
        <v>1415</v>
      </c>
      <c r="C3836" s="33" t="s">
        <v>1760</v>
      </c>
      <c r="D3836" s="33"/>
      <c r="E3836" s="34" t="s">
        <v>1761</v>
      </c>
      <c r="F3836" s="35">
        <f>F3837</f>
        <v>0</v>
      </c>
      <c r="G3836" s="35">
        <f t="shared" ref="G3836:G3837" si="1957">G3837</f>
        <v>0</v>
      </c>
      <c r="H3836" s="35">
        <f t="shared" ref="H3836:M3837" si="1958">H3837</f>
        <v>0</v>
      </c>
      <c r="I3836" s="63">
        <f t="shared" si="1958"/>
        <v>0</v>
      </c>
      <c r="J3836" s="63">
        <f t="shared" si="1958"/>
        <v>0</v>
      </c>
      <c r="K3836" s="35">
        <f t="shared" si="1958"/>
        <v>0</v>
      </c>
      <c r="L3836" s="35">
        <f t="shared" si="1958"/>
        <v>0</v>
      </c>
      <c r="M3836" s="35">
        <f t="shared" si="1958"/>
        <v>0</v>
      </c>
      <c r="N3836" s="78">
        <v>0</v>
      </c>
      <c r="O3836" s="22">
        <v>1</v>
      </c>
    </row>
    <row r="3837" spans="1:15" ht="31.5" hidden="1" x14ac:dyDescent="0.25">
      <c r="A3837" s="33" t="s">
        <v>185</v>
      </c>
      <c r="B3837" s="33" t="s">
        <v>1415</v>
      </c>
      <c r="C3837" s="33" t="s">
        <v>1760</v>
      </c>
      <c r="D3837" s="33" t="s">
        <v>18</v>
      </c>
      <c r="E3837" s="34" t="s">
        <v>552</v>
      </c>
      <c r="F3837" s="35">
        <f>F3838</f>
        <v>0</v>
      </c>
      <c r="G3837" s="35">
        <f t="shared" si="1957"/>
        <v>0</v>
      </c>
      <c r="H3837" s="35">
        <f t="shared" si="1958"/>
        <v>0</v>
      </c>
      <c r="I3837" s="63">
        <f t="shared" si="1958"/>
        <v>0</v>
      </c>
      <c r="J3837" s="63">
        <f t="shared" si="1958"/>
        <v>0</v>
      </c>
      <c r="K3837" s="35">
        <f t="shared" si="1958"/>
        <v>0</v>
      </c>
      <c r="L3837" s="35">
        <f t="shared" si="1958"/>
        <v>0</v>
      </c>
      <c r="M3837" s="35">
        <f t="shared" si="1958"/>
        <v>0</v>
      </c>
      <c r="N3837" s="78">
        <v>0</v>
      </c>
      <c r="O3837" s="22">
        <v>1</v>
      </c>
    </row>
    <row r="3838" spans="1:15" ht="47.25" hidden="1" x14ac:dyDescent="0.25">
      <c r="A3838" s="33" t="s">
        <v>185</v>
      </c>
      <c r="B3838" s="33" t="s">
        <v>1415</v>
      </c>
      <c r="C3838" s="33" t="s">
        <v>1760</v>
      </c>
      <c r="D3838" s="33" t="s">
        <v>14</v>
      </c>
      <c r="E3838" s="34" t="s">
        <v>555</v>
      </c>
      <c r="F3838" s="35">
        <f>23185.34-23185.34</f>
        <v>0</v>
      </c>
      <c r="G3838" s="35">
        <v>0</v>
      </c>
      <c r="H3838" s="35">
        <v>0</v>
      </c>
      <c r="I3838" s="63">
        <v>0</v>
      </c>
      <c r="J3838" s="63">
        <v>0</v>
      </c>
      <c r="K3838" s="35">
        <v>0</v>
      </c>
      <c r="L3838" s="35">
        <v>0</v>
      </c>
      <c r="M3838" s="35">
        <v>0</v>
      </c>
      <c r="N3838" s="78">
        <v>0</v>
      </c>
      <c r="O3838" s="22">
        <v>1</v>
      </c>
    </row>
    <row r="3839" spans="1:15" ht="47.25" x14ac:dyDescent="0.25">
      <c r="A3839" s="33" t="s">
        <v>185</v>
      </c>
      <c r="B3839" s="33" t="s">
        <v>1415</v>
      </c>
      <c r="C3839" s="33" t="s">
        <v>1139</v>
      </c>
      <c r="D3839" s="33"/>
      <c r="E3839" s="34" t="s">
        <v>1211</v>
      </c>
      <c r="F3839" s="35">
        <f>F3844+F3840</f>
        <v>147682.70199999999</v>
      </c>
      <c r="G3839" s="35">
        <f>G3844+G3840</f>
        <v>168924.11738000001</v>
      </c>
      <c r="H3839" s="35">
        <f t="shared" ref="H3839:M3839" si="1959">H3844+H3840</f>
        <v>110140.0386</v>
      </c>
      <c r="I3839" s="63">
        <f t="shared" si="1959"/>
        <v>0</v>
      </c>
      <c r="J3839" s="63">
        <f t="shared" si="1959"/>
        <v>0</v>
      </c>
      <c r="K3839" s="35">
        <f t="shared" si="1959"/>
        <v>0</v>
      </c>
      <c r="L3839" s="35">
        <f t="shared" si="1959"/>
        <v>0</v>
      </c>
      <c r="M3839" s="35">
        <f t="shared" si="1959"/>
        <v>166279.08202</v>
      </c>
      <c r="N3839" s="78">
        <f t="shared" si="1936"/>
        <v>98.434187254594377</v>
      </c>
    </row>
    <row r="3840" spans="1:15" x14ac:dyDescent="0.25">
      <c r="A3840" s="33" t="s">
        <v>185</v>
      </c>
      <c r="B3840" s="33" t="s">
        <v>1415</v>
      </c>
      <c r="C3840" s="33" t="s">
        <v>1140</v>
      </c>
      <c r="D3840" s="33"/>
      <c r="E3840" s="34" t="s">
        <v>1214</v>
      </c>
      <c r="F3840" s="35">
        <f>F3841</f>
        <v>0</v>
      </c>
      <c r="G3840" s="35">
        <f t="shared" ref="G3840:G3842" si="1960">G3841</f>
        <v>21831.415830000002</v>
      </c>
      <c r="H3840" s="35">
        <f t="shared" ref="H3840:M3842" si="1961">H3841</f>
        <v>26099.622630000002</v>
      </c>
      <c r="I3840" s="63">
        <f t="shared" si="1961"/>
        <v>0</v>
      </c>
      <c r="J3840" s="63">
        <f t="shared" si="1961"/>
        <v>0</v>
      </c>
      <c r="K3840" s="35">
        <f t="shared" si="1961"/>
        <v>0</v>
      </c>
      <c r="L3840" s="35">
        <f t="shared" si="1961"/>
        <v>0</v>
      </c>
      <c r="M3840" s="35">
        <f t="shared" si="1961"/>
        <v>21831.415830000002</v>
      </c>
      <c r="N3840" s="78">
        <f t="shared" si="1936"/>
        <v>100</v>
      </c>
    </row>
    <row r="3841" spans="1:14" x14ac:dyDescent="0.25">
      <c r="A3841" s="33" t="s">
        <v>185</v>
      </c>
      <c r="B3841" s="33" t="s">
        <v>1415</v>
      </c>
      <c r="C3841" s="33" t="s">
        <v>1141</v>
      </c>
      <c r="D3841" s="33"/>
      <c r="E3841" s="34" t="s">
        <v>1215</v>
      </c>
      <c r="F3841" s="35">
        <f>F3842</f>
        <v>0</v>
      </c>
      <c r="G3841" s="35">
        <f t="shared" si="1960"/>
        <v>21831.415830000002</v>
      </c>
      <c r="H3841" s="35">
        <f t="shared" si="1961"/>
        <v>26099.622630000002</v>
      </c>
      <c r="I3841" s="63">
        <f t="shared" si="1961"/>
        <v>0</v>
      </c>
      <c r="J3841" s="63">
        <f t="shared" si="1961"/>
        <v>0</v>
      </c>
      <c r="K3841" s="35">
        <f t="shared" si="1961"/>
        <v>0</v>
      </c>
      <c r="L3841" s="35">
        <f t="shared" si="1961"/>
        <v>0</v>
      </c>
      <c r="M3841" s="35">
        <f t="shared" si="1961"/>
        <v>21831.415830000002</v>
      </c>
      <c r="N3841" s="78">
        <f t="shared" si="1936"/>
        <v>100</v>
      </c>
    </row>
    <row r="3842" spans="1:14" ht="31.5" x14ac:dyDescent="0.25">
      <c r="A3842" s="33" t="s">
        <v>185</v>
      </c>
      <c r="B3842" s="33" t="s">
        <v>1415</v>
      </c>
      <c r="C3842" s="33" t="s">
        <v>1141</v>
      </c>
      <c r="D3842" s="33" t="s">
        <v>1111</v>
      </c>
      <c r="E3842" s="34" t="s">
        <v>542</v>
      </c>
      <c r="F3842" s="35">
        <f>F3843</f>
        <v>0</v>
      </c>
      <c r="G3842" s="35">
        <f t="shared" si="1960"/>
        <v>21831.415830000002</v>
      </c>
      <c r="H3842" s="35">
        <f t="shared" si="1961"/>
        <v>26099.622630000002</v>
      </c>
      <c r="I3842" s="63">
        <f t="shared" si="1961"/>
        <v>0</v>
      </c>
      <c r="J3842" s="63">
        <f t="shared" si="1961"/>
        <v>0</v>
      </c>
      <c r="K3842" s="35">
        <f t="shared" si="1961"/>
        <v>0</v>
      </c>
      <c r="L3842" s="35">
        <f t="shared" si="1961"/>
        <v>0</v>
      </c>
      <c r="M3842" s="35">
        <f t="shared" si="1961"/>
        <v>21831.415830000002</v>
      </c>
      <c r="N3842" s="78">
        <f t="shared" si="1936"/>
        <v>100</v>
      </c>
    </row>
    <row r="3843" spans="1:14" ht="31.5" x14ac:dyDescent="0.25">
      <c r="A3843" s="33" t="s">
        <v>185</v>
      </c>
      <c r="B3843" s="33" t="s">
        <v>1415</v>
      </c>
      <c r="C3843" s="33" t="s">
        <v>1141</v>
      </c>
      <c r="D3843" s="33" t="s">
        <v>1112</v>
      </c>
      <c r="E3843" s="34" t="s">
        <v>543</v>
      </c>
      <c r="F3843" s="35">
        <v>0</v>
      </c>
      <c r="G3843" s="35">
        <v>21831.415830000002</v>
      </c>
      <c r="H3843" s="35">
        <v>26099.622630000002</v>
      </c>
      <c r="I3843" s="63">
        <v>0</v>
      </c>
      <c r="J3843" s="63">
        <v>0</v>
      </c>
      <c r="K3843" s="35">
        <v>0</v>
      </c>
      <c r="L3843" s="35">
        <v>0</v>
      </c>
      <c r="M3843" s="35">
        <v>21831.415830000002</v>
      </c>
      <c r="N3843" s="78">
        <f t="shared" si="1936"/>
        <v>100</v>
      </c>
    </row>
    <row r="3844" spans="1:14" x14ac:dyDescent="0.25">
      <c r="A3844" s="33" t="s">
        <v>185</v>
      </c>
      <c r="B3844" s="33" t="s">
        <v>1415</v>
      </c>
      <c r="C3844" s="33" t="s">
        <v>192</v>
      </c>
      <c r="D3844" s="33"/>
      <c r="E3844" s="34" t="s">
        <v>1216</v>
      </c>
      <c r="F3844" s="35">
        <f t="shared" ref="F3844:M3846" si="1962">F3845</f>
        <v>147682.70199999999</v>
      </c>
      <c r="G3844" s="35">
        <f t="shared" si="1962"/>
        <v>147092.70155</v>
      </c>
      <c r="H3844" s="35">
        <f t="shared" si="1962"/>
        <v>84040.415970000002</v>
      </c>
      <c r="I3844" s="63">
        <f t="shared" si="1962"/>
        <v>0</v>
      </c>
      <c r="J3844" s="63">
        <f t="shared" si="1962"/>
        <v>0</v>
      </c>
      <c r="K3844" s="35">
        <f t="shared" si="1962"/>
        <v>0</v>
      </c>
      <c r="L3844" s="35">
        <f t="shared" si="1962"/>
        <v>0</v>
      </c>
      <c r="M3844" s="35">
        <f t="shared" si="1962"/>
        <v>144447.66618999999</v>
      </c>
      <c r="N3844" s="78">
        <f t="shared" si="1936"/>
        <v>98.201790209760404</v>
      </c>
    </row>
    <row r="3845" spans="1:14" ht="31.5" x14ac:dyDescent="0.25">
      <c r="A3845" s="33" t="s">
        <v>185</v>
      </c>
      <c r="B3845" s="33" t="s">
        <v>1415</v>
      </c>
      <c r="C3845" s="33" t="s">
        <v>188</v>
      </c>
      <c r="D3845" s="33"/>
      <c r="E3845" s="34" t="s">
        <v>1213</v>
      </c>
      <c r="F3845" s="35">
        <f t="shared" si="1962"/>
        <v>147682.70199999999</v>
      </c>
      <c r="G3845" s="35">
        <f>G3846+G3848</f>
        <v>147092.70155</v>
      </c>
      <c r="H3845" s="35">
        <f t="shared" ref="H3845:M3845" si="1963">H3846+H3848</f>
        <v>84040.415970000002</v>
      </c>
      <c r="I3845" s="63">
        <f t="shared" si="1963"/>
        <v>0</v>
      </c>
      <c r="J3845" s="63">
        <f t="shared" si="1963"/>
        <v>0</v>
      </c>
      <c r="K3845" s="35">
        <f t="shared" si="1963"/>
        <v>0</v>
      </c>
      <c r="L3845" s="35">
        <f t="shared" si="1963"/>
        <v>0</v>
      </c>
      <c r="M3845" s="35">
        <f t="shared" si="1963"/>
        <v>144447.66618999999</v>
      </c>
      <c r="N3845" s="78">
        <f t="shared" si="1936"/>
        <v>98.201790209760404</v>
      </c>
    </row>
    <row r="3846" spans="1:14" ht="31.5" x14ac:dyDescent="0.25">
      <c r="A3846" s="33" t="s">
        <v>185</v>
      </c>
      <c r="B3846" s="33" t="s">
        <v>1415</v>
      </c>
      <c r="C3846" s="33" t="s">
        <v>188</v>
      </c>
      <c r="D3846" s="33" t="s">
        <v>1111</v>
      </c>
      <c r="E3846" s="34" t="s">
        <v>542</v>
      </c>
      <c r="F3846" s="35">
        <f t="shared" si="1962"/>
        <v>147682.70199999999</v>
      </c>
      <c r="G3846" s="35">
        <f t="shared" si="1962"/>
        <v>146943.70155</v>
      </c>
      <c r="H3846" s="35">
        <f t="shared" si="1962"/>
        <v>84020.415970000002</v>
      </c>
      <c r="I3846" s="63">
        <f t="shared" si="1962"/>
        <v>0</v>
      </c>
      <c r="J3846" s="63">
        <f t="shared" si="1962"/>
        <v>0</v>
      </c>
      <c r="K3846" s="35">
        <f t="shared" si="1962"/>
        <v>0</v>
      </c>
      <c r="L3846" s="35">
        <f t="shared" si="1962"/>
        <v>0</v>
      </c>
      <c r="M3846" s="35">
        <f t="shared" si="1962"/>
        <v>144298.66618999999</v>
      </c>
      <c r="N3846" s="78">
        <f t="shared" si="1936"/>
        <v>98.199966836210407</v>
      </c>
    </row>
    <row r="3847" spans="1:14" ht="31.5" x14ac:dyDescent="0.25">
      <c r="A3847" s="33" t="s">
        <v>185</v>
      </c>
      <c r="B3847" s="33" t="s">
        <v>1415</v>
      </c>
      <c r="C3847" s="33" t="s">
        <v>188</v>
      </c>
      <c r="D3847" s="33" t="s">
        <v>1112</v>
      </c>
      <c r="E3847" s="34" t="s">
        <v>543</v>
      </c>
      <c r="F3847" s="35">
        <f>67259.152-556.667+25101.587+32693.29+23185.34</f>
        <v>147682.70199999999</v>
      </c>
      <c r="G3847" s="35">
        <v>146943.70155</v>
      </c>
      <c r="H3847" s="35">
        <v>84020.415970000002</v>
      </c>
      <c r="I3847" s="63">
        <v>0</v>
      </c>
      <c r="J3847" s="63">
        <v>0</v>
      </c>
      <c r="K3847" s="35">
        <v>0</v>
      </c>
      <c r="L3847" s="35">
        <v>0</v>
      </c>
      <c r="M3847" s="35">
        <v>144298.66618999999</v>
      </c>
      <c r="N3847" s="78">
        <f t="shared" si="1936"/>
        <v>98.199966836210407</v>
      </c>
    </row>
    <row r="3848" spans="1:14" x14ac:dyDescent="0.25">
      <c r="A3848" s="33" t="s">
        <v>185</v>
      </c>
      <c r="B3848" s="33" t="s">
        <v>1415</v>
      </c>
      <c r="C3848" s="33" t="s">
        <v>188</v>
      </c>
      <c r="D3848" s="33" t="s">
        <v>1113</v>
      </c>
      <c r="E3848" s="34" t="s">
        <v>558</v>
      </c>
      <c r="F3848" s="35">
        <v>0</v>
      </c>
      <c r="G3848" s="35">
        <f>G3849</f>
        <v>149</v>
      </c>
      <c r="H3848" s="35">
        <f t="shared" ref="H3848:M3848" si="1964">H3849</f>
        <v>20</v>
      </c>
      <c r="I3848" s="63">
        <f t="shared" si="1964"/>
        <v>0</v>
      </c>
      <c r="J3848" s="63">
        <f t="shared" si="1964"/>
        <v>0</v>
      </c>
      <c r="K3848" s="35">
        <f t="shared" si="1964"/>
        <v>0</v>
      </c>
      <c r="L3848" s="35">
        <f t="shared" si="1964"/>
        <v>0</v>
      </c>
      <c r="M3848" s="35">
        <f t="shared" si="1964"/>
        <v>149</v>
      </c>
      <c r="N3848" s="78">
        <f t="shared" si="1936"/>
        <v>100</v>
      </c>
    </row>
    <row r="3849" spans="1:14" x14ac:dyDescent="0.25">
      <c r="A3849" s="33" t="s">
        <v>185</v>
      </c>
      <c r="B3849" s="33" t="s">
        <v>1415</v>
      </c>
      <c r="C3849" s="33" t="s">
        <v>188</v>
      </c>
      <c r="D3849" s="33" t="s">
        <v>1114</v>
      </c>
      <c r="E3849" s="34" t="s">
        <v>560</v>
      </c>
      <c r="F3849" s="35">
        <v>0</v>
      </c>
      <c r="G3849" s="35">
        <v>149</v>
      </c>
      <c r="H3849" s="35">
        <v>20</v>
      </c>
      <c r="I3849" s="63">
        <v>0</v>
      </c>
      <c r="J3849" s="63">
        <v>0</v>
      </c>
      <c r="K3849" s="35">
        <v>0</v>
      </c>
      <c r="L3849" s="35">
        <v>0</v>
      </c>
      <c r="M3849" s="35">
        <v>149</v>
      </c>
      <c r="N3849" s="78">
        <f t="shared" si="1936"/>
        <v>100</v>
      </c>
    </row>
    <row r="3850" spans="1:14" s="32" customFormat="1" x14ac:dyDescent="0.25">
      <c r="A3850" s="29" t="s">
        <v>185</v>
      </c>
      <c r="B3850" s="29" t="s">
        <v>1412</v>
      </c>
      <c r="C3850" s="29"/>
      <c r="D3850" s="29"/>
      <c r="E3850" s="30" t="s">
        <v>523</v>
      </c>
      <c r="F3850" s="31">
        <f t="shared" ref="F3850:M3850" si="1965">F3851</f>
        <v>143874.88500000001</v>
      </c>
      <c r="G3850" s="31">
        <f t="shared" si="1965"/>
        <v>136111.41133999999</v>
      </c>
      <c r="H3850" s="31">
        <f t="shared" si="1965"/>
        <v>96724.69382</v>
      </c>
      <c r="I3850" s="62">
        <f t="shared" si="1965"/>
        <v>0</v>
      </c>
      <c r="J3850" s="62">
        <f t="shared" si="1965"/>
        <v>0</v>
      </c>
      <c r="K3850" s="31">
        <f t="shared" si="1965"/>
        <v>35288.058369999999</v>
      </c>
      <c r="L3850" s="31">
        <f t="shared" si="1965"/>
        <v>7637.0240400000002</v>
      </c>
      <c r="M3850" s="31">
        <f t="shared" si="1965"/>
        <v>125706.15401</v>
      </c>
      <c r="N3850" s="79">
        <f t="shared" ref="N3850:N3910" si="1966">M3850/G3850*100</f>
        <v>92.35533800762073</v>
      </c>
    </row>
    <row r="3851" spans="1:14" ht="31.5" x14ac:dyDescent="0.25">
      <c r="A3851" s="33" t="s">
        <v>185</v>
      </c>
      <c r="B3851" s="33" t="s">
        <v>1412</v>
      </c>
      <c r="C3851" s="33" t="s">
        <v>144</v>
      </c>
      <c r="D3851" s="33"/>
      <c r="E3851" s="34" t="s">
        <v>1036</v>
      </c>
      <c r="F3851" s="35">
        <f t="shared" ref="F3851:M3851" si="1967">F3852+F3898</f>
        <v>143874.88500000001</v>
      </c>
      <c r="G3851" s="35">
        <f t="shared" si="1967"/>
        <v>136111.41133999999</v>
      </c>
      <c r="H3851" s="35">
        <f t="shared" si="1967"/>
        <v>96724.69382</v>
      </c>
      <c r="I3851" s="63">
        <f t="shared" si="1967"/>
        <v>0</v>
      </c>
      <c r="J3851" s="63">
        <f t="shared" si="1967"/>
        <v>0</v>
      </c>
      <c r="K3851" s="35">
        <f t="shared" si="1967"/>
        <v>35288.058369999999</v>
      </c>
      <c r="L3851" s="35">
        <f t="shared" si="1967"/>
        <v>7637.0240400000002</v>
      </c>
      <c r="M3851" s="35">
        <f t="shared" si="1967"/>
        <v>125706.15401</v>
      </c>
      <c r="N3851" s="78">
        <f t="shared" si="1966"/>
        <v>92.35533800762073</v>
      </c>
    </row>
    <row r="3852" spans="1:14" ht="31.5" x14ac:dyDescent="0.25">
      <c r="A3852" s="33" t="s">
        <v>185</v>
      </c>
      <c r="B3852" s="33" t="s">
        <v>1412</v>
      </c>
      <c r="C3852" s="33" t="s">
        <v>198</v>
      </c>
      <c r="D3852" s="33"/>
      <c r="E3852" s="34" t="s">
        <v>1037</v>
      </c>
      <c r="F3852" s="35">
        <f t="shared" ref="F3852:M3852" si="1968">F3876+F3890+F3853+F3872+F3883+F3894</f>
        <v>54999.472999999998</v>
      </c>
      <c r="G3852" s="35">
        <f t="shared" si="1968"/>
        <v>47235.99972</v>
      </c>
      <c r="H3852" s="35">
        <f t="shared" si="1968"/>
        <v>16729.69382</v>
      </c>
      <c r="I3852" s="63">
        <f t="shared" si="1968"/>
        <v>0</v>
      </c>
      <c r="J3852" s="63">
        <f t="shared" si="1968"/>
        <v>0</v>
      </c>
      <c r="K3852" s="35">
        <f t="shared" si="1968"/>
        <v>35288.058369999999</v>
      </c>
      <c r="L3852" s="35">
        <f t="shared" si="1968"/>
        <v>7637.0240400000002</v>
      </c>
      <c r="M3852" s="35">
        <f t="shared" si="1968"/>
        <v>37065.249299999996</v>
      </c>
      <c r="N3852" s="78">
        <f t="shared" si="1966"/>
        <v>78.468222372154756</v>
      </c>
    </row>
    <row r="3853" spans="1:14" ht="47.25" x14ac:dyDescent="0.25">
      <c r="A3853" s="33" t="s">
        <v>185</v>
      </c>
      <c r="B3853" s="33" t="s">
        <v>1412</v>
      </c>
      <c r="C3853" s="33" t="s">
        <v>239</v>
      </c>
      <c r="D3853" s="33"/>
      <c r="E3853" s="34" t="s">
        <v>1038</v>
      </c>
      <c r="F3853" s="35">
        <f t="shared" ref="F3853:M3853" si="1969">F3854+F3857+F3869+F3860+F3863+F3866</f>
        <v>18185.999</v>
      </c>
      <c r="G3853" s="35">
        <f t="shared" si="1969"/>
        <v>18185.998199999998</v>
      </c>
      <c r="H3853" s="35">
        <f t="shared" si="1969"/>
        <v>6838.3107600000003</v>
      </c>
      <c r="I3853" s="63">
        <f t="shared" si="1969"/>
        <v>0</v>
      </c>
      <c r="J3853" s="63">
        <f t="shared" si="1969"/>
        <v>0</v>
      </c>
      <c r="K3853" s="35">
        <f t="shared" si="1969"/>
        <v>18185.998199999998</v>
      </c>
      <c r="L3853" s="35">
        <f t="shared" si="1969"/>
        <v>6838.3107600000003</v>
      </c>
      <c r="M3853" s="35">
        <f t="shared" si="1969"/>
        <v>15070.918199999998</v>
      </c>
      <c r="N3853" s="78">
        <f t="shared" si="1966"/>
        <v>82.870997974694617</v>
      </c>
    </row>
    <row r="3854" spans="1:14" ht="47.25" x14ac:dyDescent="0.25">
      <c r="A3854" s="33" t="s">
        <v>185</v>
      </c>
      <c r="B3854" s="33" t="s">
        <v>1412</v>
      </c>
      <c r="C3854" s="33" t="s">
        <v>224</v>
      </c>
      <c r="D3854" s="33"/>
      <c r="E3854" s="34" t="s">
        <v>1039</v>
      </c>
      <c r="F3854" s="35">
        <f t="shared" ref="F3854:M3855" si="1970">F3855</f>
        <v>6000</v>
      </c>
      <c r="G3854" s="35">
        <f t="shared" si="1970"/>
        <v>6000</v>
      </c>
      <c r="H3854" s="35">
        <f t="shared" si="1970"/>
        <v>6000</v>
      </c>
      <c r="I3854" s="63">
        <f t="shared" si="1970"/>
        <v>0</v>
      </c>
      <c r="J3854" s="63">
        <f t="shared" si="1970"/>
        <v>0</v>
      </c>
      <c r="K3854" s="35">
        <f t="shared" si="1970"/>
        <v>6000</v>
      </c>
      <c r="L3854" s="35">
        <f t="shared" si="1970"/>
        <v>6000</v>
      </c>
      <c r="M3854" s="35">
        <f t="shared" si="1970"/>
        <v>6000</v>
      </c>
      <c r="N3854" s="78">
        <f t="shared" si="1966"/>
        <v>100</v>
      </c>
    </row>
    <row r="3855" spans="1:14" ht="31.5" x14ac:dyDescent="0.25">
      <c r="A3855" s="33" t="s">
        <v>185</v>
      </c>
      <c r="B3855" s="33" t="s">
        <v>1412</v>
      </c>
      <c r="C3855" s="33" t="s">
        <v>224</v>
      </c>
      <c r="D3855" s="33" t="s">
        <v>220</v>
      </c>
      <c r="E3855" s="34" t="s">
        <v>550</v>
      </c>
      <c r="F3855" s="35">
        <f t="shared" si="1970"/>
        <v>6000</v>
      </c>
      <c r="G3855" s="35">
        <f t="shared" si="1970"/>
        <v>6000</v>
      </c>
      <c r="H3855" s="35">
        <f t="shared" si="1970"/>
        <v>6000</v>
      </c>
      <c r="I3855" s="63">
        <f t="shared" si="1970"/>
        <v>0</v>
      </c>
      <c r="J3855" s="63">
        <f t="shared" si="1970"/>
        <v>0</v>
      </c>
      <c r="K3855" s="35">
        <f t="shared" si="1970"/>
        <v>6000</v>
      </c>
      <c r="L3855" s="35">
        <f t="shared" si="1970"/>
        <v>6000</v>
      </c>
      <c r="M3855" s="35">
        <f t="shared" si="1970"/>
        <v>6000</v>
      </c>
      <c r="N3855" s="78">
        <f t="shared" si="1966"/>
        <v>100</v>
      </c>
    </row>
    <row r="3856" spans="1:14" x14ac:dyDescent="0.25">
      <c r="A3856" s="33" t="s">
        <v>185</v>
      </c>
      <c r="B3856" s="33" t="s">
        <v>1412</v>
      </c>
      <c r="C3856" s="33" t="s">
        <v>224</v>
      </c>
      <c r="D3856" s="33" t="s">
        <v>219</v>
      </c>
      <c r="E3856" s="34" t="s">
        <v>551</v>
      </c>
      <c r="F3856" s="35">
        <v>6000</v>
      </c>
      <c r="G3856" s="35">
        <v>6000</v>
      </c>
      <c r="H3856" s="35">
        <v>6000</v>
      </c>
      <c r="I3856" s="63">
        <v>0</v>
      </c>
      <c r="J3856" s="63">
        <v>0</v>
      </c>
      <c r="K3856" s="35">
        <f>G3856</f>
        <v>6000</v>
      </c>
      <c r="L3856" s="35">
        <f>H3856</f>
        <v>6000</v>
      </c>
      <c r="M3856" s="35">
        <v>6000</v>
      </c>
      <c r="N3856" s="78">
        <f t="shared" si="1966"/>
        <v>100</v>
      </c>
    </row>
    <row r="3857" spans="1:15" ht="31.5" x14ac:dyDescent="0.25">
      <c r="A3857" s="33" t="s">
        <v>185</v>
      </c>
      <c r="B3857" s="33" t="s">
        <v>1412</v>
      </c>
      <c r="C3857" s="33" t="s">
        <v>225</v>
      </c>
      <c r="D3857" s="33"/>
      <c r="E3857" s="34" t="s">
        <v>1040</v>
      </c>
      <c r="F3857" s="35">
        <f t="shared" ref="F3857:M3858" si="1971">F3858</f>
        <v>8751.398000000001</v>
      </c>
      <c r="G3857" s="35">
        <f t="shared" si="1971"/>
        <v>8751.3974400000006</v>
      </c>
      <c r="H3857" s="35">
        <f t="shared" si="1971"/>
        <v>0</v>
      </c>
      <c r="I3857" s="63">
        <f t="shared" si="1971"/>
        <v>0</v>
      </c>
      <c r="J3857" s="63">
        <f t="shared" si="1971"/>
        <v>0</v>
      </c>
      <c r="K3857" s="35">
        <f t="shared" si="1971"/>
        <v>8751.3974400000006</v>
      </c>
      <c r="L3857" s="35">
        <f t="shared" si="1971"/>
        <v>0</v>
      </c>
      <c r="M3857" s="35">
        <f t="shared" si="1971"/>
        <v>7955.8174399999998</v>
      </c>
      <c r="N3857" s="78">
        <f t="shared" si="1966"/>
        <v>90.909109025678063</v>
      </c>
    </row>
    <row r="3858" spans="1:15" ht="31.5" x14ac:dyDescent="0.25">
      <c r="A3858" s="33" t="s">
        <v>185</v>
      </c>
      <c r="B3858" s="33" t="s">
        <v>1412</v>
      </c>
      <c r="C3858" s="33" t="s">
        <v>225</v>
      </c>
      <c r="D3858" s="33" t="s">
        <v>220</v>
      </c>
      <c r="E3858" s="34" t="s">
        <v>550</v>
      </c>
      <c r="F3858" s="35">
        <f t="shared" si="1971"/>
        <v>8751.398000000001</v>
      </c>
      <c r="G3858" s="35">
        <f t="shared" si="1971"/>
        <v>8751.3974400000006</v>
      </c>
      <c r="H3858" s="35">
        <f t="shared" si="1971"/>
        <v>0</v>
      </c>
      <c r="I3858" s="63">
        <f t="shared" si="1971"/>
        <v>0</v>
      </c>
      <c r="J3858" s="63">
        <f t="shared" si="1971"/>
        <v>0</v>
      </c>
      <c r="K3858" s="35">
        <f t="shared" si="1971"/>
        <v>8751.3974400000006</v>
      </c>
      <c r="L3858" s="35">
        <f t="shared" si="1971"/>
        <v>0</v>
      </c>
      <c r="M3858" s="35">
        <f t="shared" si="1971"/>
        <v>7955.8174399999998</v>
      </c>
      <c r="N3858" s="78">
        <f t="shared" si="1966"/>
        <v>90.909109025678063</v>
      </c>
    </row>
    <row r="3859" spans="1:15" x14ac:dyDescent="0.25">
      <c r="A3859" s="33" t="s">
        <v>185</v>
      </c>
      <c r="B3859" s="33" t="s">
        <v>1412</v>
      </c>
      <c r="C3859" s="33" t="s">
        <v>225</v>
      </c>
      <c r="D3859" s="33" t="s">
        <v>219</v>
      </c>
      <c r="E3859" s="34" t="s">
        <v>551</v>
      </c>
      <c r="F3859" s="35">
        <f>7955.818+795.58</f>
        <v>8751.398000000001</v>
      </c>
      <c r="G3859" s="35">
        <v>8751.3974400000006</v>
      </c>
      <c r="H3859" s="35">
        <v>0</v>
      </c>
      <c r="I3859" s="63">
        <v>0</v>
      </c>
      <c r="J3859" s="63">
        <v>0</v>
      </c>
      <c r="K3859" s="35">
        <f>G3859</f>
        <v>8751.3974400000006</v>
      </c>
      <c r="L3859" s="35">
        <f>H3859</f>
        <v>0</v>
      </c>
      <c r="M3859" s="35">
        <v>7955.8174399999998</v>
      </c>
      <c r="N3859" s="78">
        <f t="shared" si="1966"/>
        <v>90.909109025678063</v>
      </c>
    </row>
    <row r="3860" spans="1:15" ht="47.25" x14ac:dyDescent="0.25">
      <c r="A3860" s="33" t="s">
        <v>185</v>
      </c>
      <c r="B3860" s="33" t="s">
        <v>1412</v>
      </c>
      <c r="C3860" s="33" t="s">
        <v>1333</v>
      </c>
      <c r="D3860" s="33"/>
      <c r="E3860" s="34" t="s">
        <v>1366</v>
      </c>
      <c r="F3860" s="35">
        <f t="shared" ref="F3860:M3861" si="1972">F3861</f>
        <v>110.801</v>
      </c>
      <c r="G3860" s="35">
        <f t="shared" si="1972"/>
        <v>110.80076</v>
      </c>
      <c r="H3860" s="35">
        <f t="shared" si="1972"/>
        <v>110.80076</v>
      </c>
      <c r="I3860" s="63">
        <f t="shared" si="1972"/>
        <v>0</v>
      </c>
      <c r="J3860" s="63">
        <f t="shared" si="1972"/>
        <v>0</v>
      </c>
      <c r="K3860" s="35">
        <f t="shared" si="1972"/>
        <v>110.80076</v>
      </c>
      <c r="L3860" s="35">
        <f t="shared" si="1972"/>
        <v>110.80076</v>
      </c>
      <c r="M3860" s="35">
        <f t="shared" si="1972"/>
        <v>110.80076</v>
      </c>
      <c r="N3860" s="78">
        <f t="shared" si="1966"/>
        <v>100</v>
      </c>
    </row>
    <row r="3861" spans="1:15" ht="31.5" x14ac:dyDescent="0.25">
      <c r="A3861" s="33" t="s">
        <v>185</v>
      </c>
      <c r="B3861" s="33" t="s">
        <v>1412</v>
      </c>
      <c r="C3861" s="33" t="s">
        <v>1333</v>
      </c>
      <c r="D3861" s="33" t="s">
        <v>220</v>
      </c>
      <c r="E3861" s="34" t="s">
        <v>550</v>
      </c>
      <c r="F3861" s="35">
        <f t="shared" si="1972"/>
        <v>110.801</v>
      </c>
      <c r="G3861" s="35">
        <f t="shared" si="1972"/>
        <v>110.80076</v>
      </c>
      <c r="H3861" s="35">
        <f t="shared" si="1972"/>
        <v>110.80076</v>
      </c>
      <c r="I3861" s="63">
        <f t="shared" si="1972"/>
        <v>0</v>
      </c>
      <c r="J3861" s="63">
        <f t="shared" si="1972"/>
        <v>0</v>
      </c>
      <c r="K3861" s="35">
        <f t="shared" si="1972"/>
        <v>110.80076</v>
      </c>
      <c r="L3861" s="35">
        <f t="shared" si="1972"/>
        <v>110.80076</v>
      </c>
      <c r="M3861" s="35">
        <f t="shared" si="1972"/>
        <v>110.80076</v>
      </c>
      <c r="N3861" s="78">
        <f t="shared" si="1966"/>
        <v>100</v>
      </c>
    </row>
    <row r="3862" spans="1:15" x14ac:dyDescent="0.25">
      <c r="A3862" s="33" t="s">
        <v>185</v>
      </c>
      <c r="B3862" s="33" t="s">
        <v>1412</v>
      </c>
      <c r="C3862" s="33" t="s">
        <v>1333</v>
      </c>
      <c r="D3862" s="33" t="s">
        <v>219</v>
      </c>
      <c r="E3862" s="34" t="s">
        <v>551</v>
      </c>
      <c r="F3862" s="35">
        <v>110.801</v>
      </c>
      <c r="G3862" s="35">
        <v>110.80076</v>
      </c>
      <c r="H3862" s="35">
        <v>110.80076</v>
      </c>
      <c r="I3862" s="63">
        <v>0</v>
      </c>
      <c r="J3862" s="63">
        <v>0</v>
      </c>
      <c r="K3862" s="35">
        <f>G3862</f>
        <v>110.80076</v>
      </c>
      <c r="L3862" s="35">
        <f>H3862</f>
        <v>110.80076</v>
      </c>
      <c r="M3862" s="35">
        <v>110.80076</v>
      </c>
      <c r="N3862" s="78">
        <f t="shared" si="1966"/>
        <v>100</v>
      </c>
    </row>
    <row r="3863" spans="1:15" ht="31.5" x14ac:dyDescent="0.25">
      <c r="A3863" s="33" t="s">
        <v>185</v>
      </c>
      <c r="B3863" s="33" t="s">
        <v>1412</v>
      </c>
      <c r="C3863" s="33" t="s">
        <v>226</v>
      </c>
      <c r="D3863" s="33"/>
      <c r="E3863" s="34" t="s">
        <v>1041</v>
      </c>
      <c r="F3863" s="35">
        <f t="shared" ref="F3863:M3864" si="1973">F3864</f>
        <v>2284.5</v>
      </c>
      <c r="G3863" s="35">
        <f t="shared" si="1973"/>
        <v>2284.5</v>
      </c>
      <c r="H3863" s="35">
        <f t="shared" si="1973"/>
        <v>0</v>
      </c>
      <c r="I3863" s="63">
        <f t="shared" si="1973"/>
        <v>0</v>
      </c>
      <c r="J3863" s="63">
        <f t="shared" si="1973"/>
        <v>0</v>
      </c>
      <c r="K3863" s="35">
        <f t="shared" si="1973"/>
        <v>2284.5</v>
      </c>
      <c r="L3863" s="35">
        <f t="shared" si="1973"/>
        <v>0</v>
      </c>
      <c r="M3863" s="35">
        <f t="shared" si="1973"/>
        <v>0</v>
      </c>
      <c r="N3863" s="78">
        <f t="shared" si="1966"/>
        <v>0</v>
      </c>
    </row>
    <row r="3864" spans="1:15" ht="31.5" x14ac:dyDescent="0.25">
      <c r="A3864" s="33" t="s">
        <v>185</v>
      </c>
      <c r="B3864" s="33" t="s">
        <v>1412</v>
      </c>
      <c r="C3864" s="33" t="s">
        <v>226</v>
      </c>
      <c r="D3864" s="33" t="s">
        <v>220</v>
      </c>
      <c r="E3864" s="34" t="s">
        <v>550</v>
      </c>
      <c r="F3864" s="35">
        <f t="shared" si="1973"/>
        <v>2284.5</v>
      </c>
      <c r="G3864" s="35">
        <f t="shared" si="1973"/>
        <v>2284.5</v>
      </c>
      <c r="H3864" s="35">
        <f t="shared" si="1973"/>
        <v>0</v>
      </c>
      <c r="I3864" s="63">
        <f t="shared" si="1973"/>
        <v>0</v>
      </c>
      <c r="J3864" s="63">
        <f t="shared" si="1973"/>
        <v>0</v>
      </c>
      <c r="K3864" s="35">
        <f t="shared" si="1973"/>
        <v>2284.5</v>
      </c>
      <c r="L3864" s="35">
        <f t="shared" si="1973"/>
        <v>0</v>
      </c>
      <c r="M3864" s="35">
        <f t="shared" si="1973"/>
        <v>0</v>
      </c>
      <c r="N3864" s="78">
        <f t="shared" si="1966"/>
        <v>0</v>
      </c>
    </row>
    <row r="3865" spans="1:15" x14ac:dyDescent="0.25">
      <c r="A3865" s="33" t="s">
        <v>185</v>
      </c>
      <c r="B3865" s="33" t="s">
        <v>1412</v>
      </c>
      <c r="C3865" s="33" t="s">
        <v>226</v>
      </c>
      <c r="D3865" s="33" t="s">
        <v>219</v>
      </c>
      <c r="E3865" s="34" t="s">
        <v>551</v>
      </c>
      <c r="F3865" s="35">
        <v>2284.5</v>
      </c>
      <c r="G3865" s="35">
        <v>2284.5</v>
      </c>
      <c r="H3865" s="35">
        <v>0</v>
      </c>
      <c r="I3865" s="63">
        <v>0</v>
      </c>
      <c r="J3865" s="63">
        <v>0</v>
      </c>
      <c r="K3865" s="35">
        <f>G3865</f>
        <v>2284.5</v>
      </c>
      <c r="L3865" s="35">
        <f>H3865</f>
        <v>0</v>
      </c>
      <c r="M3865" s="35">
        <v>0</v>
      </c>
      <c r="N3865" s="78">
        <f t="shared" si="1966"/>
        <v>0</v>
      </c>
    </row>
    <row r="3866" spans="1:15" ht="47.25" x14ac:dyDescent="0.25">
      <c r="A3866" s="33" t="s">
        <v>185</v>
      </c>
      <c r="B3866" s="33" t="s">
        <v>1412</v>
      </c>
      <c r="C3866" s="33" t="s">
        <v>228</v>
      </c>
      <c r="D3866" s="33"/>
      <c r="E3866" s="34" t="s">
        <v>1043</v>
      </c>
      <c r="F3866" s="35">
        <f t="shared" ref="F3866:M3867" si="1974">F3867</f>
        <v>1039.3</v>
      </c>
      <c r="G3866" s="35">
        <f t="shared" si="1974"/>
        <v>1039.3</v>
      </c>
      <c r="H3866" s="35">
        <f t="shared" si="1974"/>
        <v>727.51</v>
      </c>
      <c r="I3866" s="63">
        <f t="shared" si="1974"/>
        <v>0</v>
      </c>
      <c r="J3866" s="63">
        <f t="shared" si="1974"/>
        <v>0</v>
      </c>
      <c r="K3866" s="35">
        <f t="shared" si="1974"/>
        <v>1039.3</v>
      </c>
      <c r="L3866" s="35">
        <f t="shared" si="1974"/>
        <v>727.51</v>
      </c>
      <c r="M3866" s="35">
        <f t="shared" si="1974"/>
        <v>1004.3</v>
      </c>
      <c r="N3866" s="78">
        <f t="shared" si="1966"/>
        <v>96.632348696237855</v>
      </c>
    </row>
    <row r="3867" spans="1:15" ht="31.5" x14ac:dyDescent="0.25">
      <c r="A3867" s="33" t="s">
        <v>185</v>
      </c>
      <c r="B3867" s="33" t="s">
        <v>1412</v>
      </c>
      <c r="C3867" s="33" t="s">
        <v>228</v>
      </c>
      <c r="D3867" s="33" t="s">
        <v>220</v>
      </c>
      <c r="E3867" s="34" t="s">
        <v>550</v>
      </c>
      <c r="F3867" s="35">
        <f t="shared" si="1974"/>
        <v>1039.3</v>
      </c>
      <c r="G3867" s="35">
        <f t="shared" si="1974"/>
        <v>1039.3</v>
      </c>
      <c r="H3867" s="35">
        <f t="shared" si="1974"/>
        <v>727.51</v>
      </c>
      <c r="I3867" s="63">
        <f t="shared" si="1974"/>
        <v>0</v>
      </c>
      <c r="J3867" s="63">
        <f t="shared" si="1974"/>
        <v>0</v>
      </c>
      <c r="K3867" s="35">
        <f t="shared" si="1974"/>
        <v>1039.3</v>
      </c>
      <c r="L3867" s="35">
        <f t="shared" si="1974"/>
        <v>727.51</v>
      </c>
      <c r="M3867" s="35">
        <f t="shared" si="1974"/>
        <v>1004.3</v>
      </c>
      <c r="N3867" s="78">
        <f t="shared" si="1966"/>
        <v>96.632348696237855</v>
      </c>
    </row>
    <row r="3868" spans="1:15" x14ac:dyDescent="0.25">
      <c r="A3868" s="33" t="s">
        <v>185</v>
      </c>
      <c r="B3868" s="33" t="s">
        <v>1412</v>
      </c>
      <c r="C3868" s="33" t="s">
        <v>228</v>
      </c>
      <c r="D3868" s="33" t="s">
        <v>219</v>
      </c>
      <c r="E3868" s="34" t="s">
        <v>551</v>
      </c>
      <c r="F3868" s="35">
        <v>1039.3</v>
      </c>
      <c r="G3868" s="35">
        <v>1039.3</v>
      </c>
      <c r="H3868" s="35">
        <v>727.51</v>
      </c>
      <c r="I3868" s="63">
        <v>0</v>
      </c>
      <c r="J3868" s="63">
        <v>0</v>
      </c>
      <c r="K3868" s="35">
        <f>G3868</f>
        <v>1039.3</v>
      </c>
      <c r="L3868" s="35">
        <f>H3868</f>
        <v>727.51</v>
      </c>
      <c r="M3868" s="35">
        <v>1004.3</v>
      </c>
      <c r="N3868" s="78">
        <f t="shared" si="1966"/>
        <v>96.632348696237855</v>
      </c>
    </row>
    <row r="3869" spans="1:15" ht="31.5" hidden="1" x14ac:dyDescent="0.25">
      <c r="A3869" s="33" t="s">
        <v>185</v>
      </c>
      <c r="B3869" s="33" t="s">
        <v>1412</v>
      </c>
      <c r="C3869" s="33" t="s">
        <v>230</v>
      </c>
      <c r="D3869" s="33"/>
      <c r="E3869" s="34" t="s">
        <v>1045</v>
      </c>
      <c r="F3869" s="35">
        <f t="shared" ref="F3869:M3870" si="1975">F3870</f>
        <v>0</v>
      </c>
      <c r="G3869" s="35">
        <f t="shared" si="1975"/>
        <v>0</v>
      </c>
      <c r="H3869" s="35">
        <f t="shared" si="1975"/>
        <v>0</v>
      </c>
      <c r="I3869" s="63">
        <f t="shared" si="1975"/>
        <v>0</v>
      </c>
      <c r="J3869" s="63">
        <f t="shared" si="1975"/>
        <v>0</v>
      </c>
      <c r="K3869" s="35">
        <f t="shared" si="1975"/>
        <v>0</v>
      </c>
      <c r="L3869" s="35">
        <f t="shared" si="1975"/>
        <v>0</v>
      </c>
      <c r="M3869" s="35">
        <f t="shared" si="1975"/>
        <v>0</v>
      </c>
      <c r="N3869" s="78">
        <v>0</v>
      </c>
      <c r="O3869" s="22">
        <v>1</v>
      </c>
    </row>
    <row r="3870" spans="1:15" ht="31.5" hidden="1" x14ac:dyDescent="0.25">
      <c r="A3870" s="33" t="s">
        <v>185</v>
      </c>
      <c r="B3870" s="33" t="s">
        <v>1412</v>
      </c>
      <c r="C3870" s="33" t="s">
        <v>230</v>
      </c>
      <c r="D3870" s="33" t="s">
        <v>220</v>
      </c>
      <c r="E3870" s="34" t="s">
        <v>550</v>
      </c>
      <c r="F3870" s="35">
        <f t="shared" si="1975"/>
        <v>0</v>
      </c>
      <c r="G3870" s="35">
        <f t="shared" si="1975"/>
        <v>0</v>
      </c>
      <c r="H3870" s="35">
        <f t="shared" si="1975"/>
        <v>0</v>
      </c>
      <c r="I3870" s="63">
        <f t="shared" si="1975"/>
        <v>0</v>
      </c>
      <c r="J3870" s="63">
        <f t="shared" si="1975"/>
        <v>0</v>
      </c>
      <c r="K3870" s="35">
        <f t="shared" si="1975"/>
        <v>0</v>
      </c>
      <c r="L3870" s="35">
        <f t="shared" si="1975"/>
        <v>0</v>
      </c>
      <c r="M3870" s="35">
        <f t="shared" si="1975"/>
        <v>0</v>
      </c>
      <c r="N3870" s="78">
        <v>0</v>
      </c>
      <c r="O3870" s="22">
        <v>1</v>
      </c>
    </row>
    <row r="3871" spans="1:15" hidden="1" x14ac:dyDescent="0.25">
      <c r="A3871" s="33" t="s">
        <v>185</v>
      </c>
      <c r="B3871" s="33" t="s">
        <v>1412</v>
      </c>
      <c r="C3871" s="33" t="s">
        <v>230</v>
      </c>
      <c r="D3871" s="33" t="s">
        <v>219</v>
      </c>
      <c r="E3871" s="34" t="s">
        <v>551</v>
      </c>
      <c r="F3871" s="35">
        <f>9350-9350</f>
        <v>0</v>
      </c>
      <c r="G3871" s="35">
        <v>0</v>
      </c>
      <c r="H3871" s="35">
        <v>0</v>
      </c>
      <c r="I3871" s="63">
        <v>0</v>
      </c>
      <c r="J3871" s="63">
        <v>0</v>
      </c>
      <c r="K3871" s="35">
        <f>G3871</f>
        <v>0</v>
      </c>
      <c r="L3871" s="35">
        <f>H3871</f>
        <v>0</v>
      </c>
      <c r="M3871" s="35">
        <v>0</v>
      </c>
      <c r="N3871" s="78">
        <v>0</v>
      </c>
      <c r="O3871" s="22">
        <v>1</v>
      </c>
    </row>
    <row r="3872" spans="1:15" ht="47.25" x14ac:dyDescent="0.25">
      <c r="A3872" s="33" t="s">
        <v>185</v>
      </c>
      <c r="B3872" s="33" t="s">
        <v>1412</v>
      </c>
      <c r="C3872" s="33" t="s">
        <v>240</v>
      </c>
      <c r="D3872" s="33"/>
      <c r="E3872" s="34" t="s">
        <v>1050</v>
      </c>
      <c r="F3872" s="35">
        <f t="shared" ref="F3872:M3874" si="1976">F3873</f>
        <v>14789.962</v>
      </c>
      <c r="G3872" s="35">
        <f t="shared" si="1976"/>
        <v>14789.961670000001</v>
      </c>
      <c r="H3872" s="35">
        <f t="shared" si="1976"/>
        <v>798.71328000000005</v>
      </c>
      <c r="I3872" s="63">
        <f t="shared" si="1976"/>
        <v>0</v>
      </c>
      <c r="J3872" s="63">
        <f t="shared" si="1976"/>
        <v>0</v>
      </c>
      <c r="K3872" s="35">
        <f t="shared" si="1976"/>
        <v>14789.961670000001</v>
      </c>
      <c r="L3872" s="35">
        <f t="shared" si="1976"/>
        <v>798.71328000000005</v>
      </c>
      <c r="M3872" s="35">
        <f t="shared" si="1976"/>
        <v>12276.231820000001</v>
      </c>
      <c r="N3872" s="78">
        <f t="shared" si="1966"/>
        <v>83.003810921979223</v>
      </c>
    </row>
    <row r="3873" spans="1:14" ht="31.5" x14ac:dyDescent="0.25">
      <c r="A3873" s="33" t="s">
        <v>185</v>
      </c>
      <c r="B3873" s="33" t="s">
        <v>1412</v>
      </c>
      <c r="C3873" s="33" t="s">
        <v>236</v>
      </c>
      <c r="D3873" s="33"/>
      <c r="E3873" s="34" t="s">
        <v>1051</v>
      </c>
      <c r="F3873" s="35">
        <f t="shared" si="1976"/>
        <v>14789.962</v>
      </c>
      <c r="G3873" s="35">
        <f t="shared" si="1976"/>
        <v>14789.961670000001</v>
      </c>
      <c r="H3873" s="35">
        <f t="shared" si="1976"/>
        <v>798.71328000000005</v>
      </c>
      <c r="I3873" s="63">
        <f t="shared" si="1976"/>
        <v>0</v>
      </c>
      <c r="J3873" s="63">
        <f t="shared" si="1976"/>
        <v>0</v>
      </c>
      <c r="K3873" s="35">
        <f t="shared" si="1976"/>
        <v>14789.961670000001</v>
      </c>
      <c r="L3873" s="35">
        <f t="shared" si="1976"/>
        <v>798.71328000000005</v>
      </c>
      <c r="M3873" s="35">
        <f t="shared" si="1976"/>
        <v>12276.231820000001</v>
      </c>
      <c r="N3873" s="78">
        <f t="shared" si="1966"/>
        <v>83.003810921979223</v>
      </c>
    </row>
    <row r="3874" spans="1:14" ht="31.5" x14ac:dyDescent="0.25">
      <c r="A3874" s="33" t="s">
        <v>185</v>
      </c>
      <c r="B3874" s="33" t="s">
        <v>1412</v>
      </c>
      <c r="C3874" s="33" t="s">
        <v>236</v>
      </c>
      <c r="D3874" s="33" t="s">
        <v>220</v>
      </c>
      <c r="E3874" s="34" t="s">
        <v>550</v>
      </c>
      <c r="F3874" s="35">
        <f t="shared" si="1976"/>
        <v>14789.962</v>
      </c>
      <c r="G3874" s="35">
        <f t="shared" si="1976"/>
        <v>14789.961670000001</v>
      </c>
      <c r="H3874" s="35">
        <f t="shared" si="1976"/>
        <v>798.71328000000005</v>
      </c>
      <c r="I3874" s="63">
        <f t="shared" si="1976"/>
        <v>0</v>
      </c>
      <c r="J3874" s="63">
        <f t="shared" si="1976"/>
        <v>0</v>
      </c>
      <c r="K3874" s="35">
        <f t="shared" si="1976"/>
        <v>14789.961670000001</v>
      </c>
      <c r="L3874" s="35">
        <f t="shared" si="1976"/>
        <v>798.71328000000005</v>
      </c>
      <c r="M3874" s="35">
        <f t="shared" si="1976"/>
        <v>12276.231820000001</v>
      </c>
      <c r="N3874" s="78">
        <f t="shared" si="1966"/>
        <v>83.003810921979223</v>
      </c>
    </row>
    <row r="3875" spans="1:14" x14ac:dyDescent="0.25">
      <c r="A3875" s="33" t="s">
        <v>185</v>
      </c>
      <c r="B3875" s="33" t="s">
        <v>1412</v>
      </c>
      <c r="C3875" s="33" t="s">
        <v>236</v>
      </c>
      <c r="D3875" s="33" t="s">
        <v>219</v>
      </c>
      <c r="E3875" s="34" t="s">
        <v>551</v>
      </c>
      <c r="F3875" s="35">
        <f>19592.187-1795.757-3006.468</f>
        <v>14789.962</v>
      </c>
      <c r="G3875" s="35">
        <v>14789.961670000001</v>
      </c>
      <c r="H3875" s="35">
        <v>798.71328000000005</v>
      </c>
      <c r="I3875" s="63">
        <v>0</v>
      </c>
      <c r="J3875" s="63">
        <v>0</v>
      </c>
      <c r="K3875" s="35">
        <f>G3875</f>
        <v>14789.961670000001</v>
      </c>
      <c r="L3875" s="35">
        <f>H3875</f>
        <v>798.71328000000005</v>
      </c>
      <c r="M3875" s="35">
        <v>12276.231820000001</v>
      </c>
      <c r="N3875" s="78">
        <f t="shared" si="1966"/>
        <v>83.003810921979223</v>
      </c>
    </row>
    <row r="3876" spans="1:14" ht="78.75" x14ac:dyDescent="0.25">
      <c r="A3876" s="33" t="s">
        <v>185</v>
      </c>
      <c r="B3876" s="33" t="s">
        <v>1412</v>
      </c>
      <c r="C3876" s="33" t="s">
        <v>199</v>
      </c>
      <c r="D3876" s="33"/>
      <c r="E3876" s="34" t="s">
        <v>1052</v>
      </c>
      <c r="F3876" s="35">
        <f>F3877+F3880</f>
        <v>8424.3280000000013</v>
      </c>
      <c r="G3876" s="35">
        <f>G3877+G3880</f>
        <v>8160.8579600000003</v>
      </c>
      <c r="H3876" s="35">
        <f t="shared" ref="H3876:M3876" si="1977">H3877+H3880</f>
        <v>5457.7383600000003</v>
      </c>
      <c r="I3876" s="63">
        <f t="shared" si="1977"/>
        <v>0</v>
      </c>
      <c r="J3876" s="63">
        <f t="shared" si="1977"/>
        <v>0</v>
      </c>
      <c r="K3876" s="35">
        <f t="shared" si="1977"/>
        <v>0</v>
      </c>
      <c r="L3876" s="35">
        <f t="shared" si="1977"/>
        <v>0</v>
      </c>
      <c r="M3876" s="35">
        <f t="shared" si="1977"/>
        <v>6000.6067199999998</v>
      </c>
      <c r="N3876" s="78">
        <f t="shared" si="1966"/>
        <v>73.529116048969925</v>
      </c>
    </row>
    <row r="3877" spans="1:14" ht="63" x14ac:dyDescent="0.25">
      <c r="A3877" s="33" t="s">
        <v>185</v>
      </c>
      <c r="B3877" s="33" t="s">
        <v>1412</v>
      </c>
      <c r="C3877" s="33" t="s">
        <v>193</v>
      </c>
      <c r="D3877" s="33"/>
      <c r="E3877" s="34" t="s">
        <v>1053</v>
      </c>
      <c r="F3877" s="35">
        <f t="shared" ref="F3877:M3878" si="1978">F3878</f>
        <v>3313.5770000000002</v>
      </c>
      <c r="G3877" s="35">
        <f t="shared" si="1978"/>
        <v>3050.1069600000001</v>
      </c>
      <c r="H3877" s="35">
        <f t="shared" si="1978"/>
        <v>346.98736000000002</v>
      </c>
      <c r="I3877" s="63">
        <f t="shared" si="1978"/>
        <v>0</v>
      </c>
      <c r="J3877" s="63">
        <f t="shared" si="1978"/>
        <v>0</v>
      </c>
      <c r="K3877" s="35">
        <f t="shared" si="1978"/>
        <v>0</v>
      </c>
      <c r="L3877" s="35">
        <f t="shared" si="1978"/>
        <v>0</v>
      </c>
      <c r="M3877" s="35">
        <f t="shared" si="1978"/>
        <v>889.85572000000002</v>
      </c>
      <c r="N3877" s="78">
        <f t="shared" si="1966"/>
        <v>29.174574258208963</v>
      </c>
    </row>
    <row r="3878" spans="1:14" ht="31.5" x14ac:dyDescent="0.25">
      <c r="A3878" s="33" t="s">
        <v>185</v>
      </c>
      <c r="B3878" s="33" t="s">
        <v>1412</v>
      </c>
      <c r="C3878" s="33" t="s">
        <v>193</v>
      </c>
      <c r="D3878" s="33" t="s">
        <v>1111</v>
      </c>
      <c r="E3878" s="34" t="s">
        <v>542</v>
      </c>
      <c r="F3878" s="35">
        <f t="shared" si="1978"/>
        <v>3313.5770000000002</v>
      </c>
      <c r="G3878" s="35">
        <f t="shared" si="1978"/>
        <v>3050.1069600000001</v>
      </c>
      <c r="H3878" s="35">
        <f t="shared" si="1978"/>
        <v>346.98736000000002</v>
      </c>
      <c r="I3878" s="63">
        <f t="shared" si="1978"/>
        <v>0</v>
      </c>
      <c r="J3878" s="63">
        <f t="shared" si="1978"/>
        <v>0</v>
      </c>
      <c r="K3878" s="35">
        <f t="shared" si="1978"/>
        <v>0</v>
      </c>
      <c r="L3878" s="35">
        <f t="shared" si="1978"/>
        <v>0</v>
      </c>
      <c r="M3878" s="35">
        <f t="shared" si="1978"/>
        <v>889.85572000000002</v>
      </c>
      <c r="N3878" s="78">
        <f t="shared" si="1966"/>
        <v>29.174574258208963</v>
      </c>
    </row>
    <row r="3879" spans="1:14" ht="31.5" x14ac:dyDescent="0.25">
      <c r="A3879" s="33" t="s">
        <v>185</v>
      </c>
      <c r="B3879" s="33" t="s">
        <v>1412</v>
      </c>
      <c r="C3879" s="33" t="s">
        <v>193</v>
      </c>
      <c r="D3879" s="33" t="s">
        <v>1112</v>
      </c>
      <c r="E3879" s="34" t="s">
        <v>543</v>
      </c>
      <c r="F3879" s="35">
        <v>3313.5770000000002</v>
      </c>
      <c r="G3879" s="35">
        <v>3050.1069600000001</v>
      </c>
      <c r="H3879" s="35">
        <v>346.98736000000002</v>
      </c>
      <c r="I3879" s="63">
        <v>0</v>
      </c>
      <c r="J3879" s="63">
        <v>0</v>
      </c>
      <c r="K3879" s="35">
        <v>0</v>
      </c>
      <c r="L3879" s="35">
        <v>0</v>
      </c>
      <c r="M3879" s="35">
        <v>889.85572000000002</v>
      </c>
      <c r="N3879" s="78">
        <f t="shared" si="1966"/>
        <v>29.174574258208963</v>
      </c>
    </row>
    <row r="3880" spans="1:14" ht="47.25" x14ac:dyDescent="0.25">
      <c r="A3880" s="33" t="s">
        <v>185</v>
      </c>
      <c r="B3880" s="33" t="s">
        <v>1412</v>
      </c>
      <c r="C3880" s="33" t="s">
        <v>194</v>
      </c>
      <c r="D3880" s="33"/>
      <c r="E3880" s="34" t="s">
        <v>1054</v>
      </c>
      <c r="F3880" s="35">
        <f t="shared" ref="F3880:M3881" si="1979">F3881</f>
        <v>5110.7510000000002</v>
      </c>
      <c r="G3880" s="35">
        <f t="shared" si="1979"/>
        <v>5110.7510000000002</v>
      </c>
      <c r="H3880" s="35">
        <f t="shared" si="1979"/>
        <v>5110.7510000000002</v>
      </c>
      <c r="I3880" s="63">
        <f t="shared" si="1979"/>
        <v>0</v>
      </c>
      <c r="J3880" s="63">
        <f t="shared" si="1979"/>
        <v>0</v>
      </c>
      <c r="K3880" s="35">
        <f t="shared" si="1979"/>
        <v>0</v>
      </c>
      <c r="L3880" s="35">
        <f t="shared" si="1979"/>
        <v>0</v>
      </c>
      <c r="M3880" s="35">
        <f t="shared" si="1979"/>
        <v>5110.7510000000002</v>
      </c>
      <c r="N3880" s="78">
        <f t="shared" si="1966"/>
        <v>100</v>
      </c>
    </row>
    <row r="3881" spans="1:14" x14ac:dyDescent="0.25">
      <c r="A3881" s="33" t="s">
        <v>185</v>
      </c>
      <c r="B3881" s="33" t="s">
        <v>1412</v>
      </c>
      <c r="C3881" s="33" t="s">
        <v>194</v>
      </c>
      <c r="D3881" s="33" t="s">
        <v>1113</v>
      </c>
      <c r="E3881" s="34" t="s">
        <v>558</v>
      </c>
      <c r="F3881" s="35">
        <f t="shared" si="1979"/>
        <v>5110.7510000000002</v>
      </c>
      <c r="G3881" s="35">
        <f t="shared" si="1979"/>
        <v>5110.7510000000002</v>
      </c>
      <c r="H3881" s="35">
        <f t="shared" si="1979"/>
        <v>5110.7510000000002</v>
      </c>
      <c r="I3881" s="63">
        <f t="shared" si="1979"/>
        <v>0</v>
      </c>
      <c r="J3881" s="63">
        <f t="shared" si="1979"/>
        <v>0</v>
      </c>
      <c r="K3881" s="35">
        <f t="shared" si="1979"/>
        <v>0</v>
      </c>
      <c r="L3881" s="35">
        <f t="shared" si="1979"/>
        <v>0</v>
      </c>
      <c r="M3881" s="35">
        <f t="shared" si="1979"/>
        <v>5110.7510000000002</v>
      </c>
      <c r="N3881" s="78">
        <f t="shared" si="1966"/>
        <v>100</v>
      </c>
    </row>
    <row r="3882" spans="1:14" x14ac:dyDescent="0.25">
      <c r="A3882" s="33" t="s">
        <v>185</v>
      </c>
      <c r="B3882" s="33" t="s">
        <v>1412</v>
      </c>
      <c r="C3882" s="33" t="s">
        <v>194</v>
      </c>
      <c r="D3882" s="33" t="s">
        <v>1120</v>
      </c>
      <c r="E3882" s="34" t="s">
        <v>561</v>
      </c>
      <c r="F3882" s="35">
        <f>8596.6-3485.849</f>
        <v>5110.7510000000002</v>
      </c>
      <c r="G3882" s="35">
        <v>5110.7510000000002</v>
      </c>
      <c r="H3882" s="35">
        <v>5110.7510000000002</v>
      </c>
      <c r="I3882" s="63">
        <v>0</v>
      </c>
      <c r="J3882" s="63">
        <v>0</v>
      </c>
      <c r="K3882" s="35">
        <v>0</v>
      </c>
      <c r="L3882" s="35">
        <v>0</v>
      </c>
      <c r="M3882" s="35">
        <v>5110.7510000000002</v>
      </c>
      <c r="N3882" s="78">
        <f t="shared" si="1966"/>
        <v>100</v>
      </c>
    </row>
    <row r="3883" spans="1:14" ht="47.25" x14ac:dyDescent="0.25">
      <c r="A3883" s="33" t="s">
        <v>185</v>
      </c>
      <c r="B3883" s="33" t="s">
        <v>1412</v>
      </c>
      <c r="C3883" s="33" t="s">
        <v>241</v>
      </c>
      <c r="D3883" s="33"/>
      <c r="E3883" s="34" t="s">
        <v>1055</v>
      </c>
      <c r="F3883" s="35">
        <f>F3887+F3884</f>
        <v>2312.1</v>
      </c>
      <c r="G3883" s="35">
        <f>G3887+G3884</f>
        <v>2312.0985000000001</v>
      </c>
      <c r="H3883" s="35">
        <f t="shared" ref="H3883:M3883" si="1980">H3887+H3884</f>
        <v>0</v>
      </c>
      <c r="I3883" s="63">
        <f t="shared" si="1980"/>
        <v>0</v>
      </c>
      <c r="J3883" s="63">
        <f t="shared" si="1980"/>
        <v>0</v>
      </c>
      <c r="K3883" s="35">
        <f t="shared" si="1980"/>
        <v>2312.0985000000001</v>
      </c>
      <c r="L3883" s="35">
        <f t="shared" si="1980"/>
        <v>0</v>
      </c>
      <c r="M3883" s="35">
        <f t="shared" si="1980"/>
        <v>2.56114</v>
      </c>
      <c r="N3883" s="78">
        <f t="shared" si="1966"/>
        <v>0.11077123228097764</v>
      </c>
    </row>
    <row r="3884" spans="1:14" ht="31.5" x14ac:dyDescent="0.25">
      <c r="A3884" s="33" t="s">
        <v>185</v>
      </c>
      <c r="B3884" s="33" t="s">
        <v>1412</v>
      </c>
      <c r="C3884" s="33" t="s">
        <v>237</v>
      </c>
      <c r="D3884" s="33"/>
      <c r="E3884" s="34" t="s">
        <v>1056</v>
      </c>
      <c r="F3884" s="35">
        <f t="shared" ref="F3884:M3885" si="1981">F3885</f>
        <v>849.35799999999995</v>
      </c>
      <c r="G3884" s="35">
        <f t="shared" si="1981"/>
        <v>849.35727999999995</v>
      </c>
      <c r="H3884" s="35">
        <f t="shared" si="1981"/>
        <v>0</v>
      </c>
      <c r="I3884" s="63">
        <f t="shared" si="1981"/>
        <v>0</v>
      </c>
      <c r="J3884" s="63">
        <f t="shared" si="1981"/>
        <v>0</v>
      </c>
      <c r="K3884" s="35">
        <f t="shared" si="1981"/>
        <v>849.35727999999995</v>
      </c>
      <c r="L3884" s="35">
        <f t="shared" si="1981"/>
        <v>0</v>
      </c>
      <c r="M3884" s="35">
        <f t="shared" si="1981"/>
        <v>2.56114</v>
      </c>
      <c r="N3884" s="78">
        <f t="shared" si="1966"/>
        <v>0.30153859398249938</v>
      </c>
    </row>
    <row r="3885" spans="1:14" ht="31.5" x14ac:dyDescent="0.25">
      <c r="A3885" s="33" t="s">
        <v>185</v>
      </c>
      <c r="B3885" s="33" t="s">
        <v>1412</v>
      </c>
      <c r="C3885" s="33" t="s">
        <v>237</v>
      </c>
      <c r="D3885" s="33" t="s">
        <v>220</v>
      </c>
      <c r="E3885" s="34" t="s">
        <v>550</v>
      </c>
      <c r="F3885" s="35">
        <f t="shared" si="1981"/>
        <v>849.35799999999995</v>
      </c>
      <c r="G3885" s="35">
        <f t="shared" si="1981"/>
        <v>849.35727999999995</v>
      </c>
      <c r="H3885" s="35">
        <f t="shared" si="1981"/>
        <v>0</v>
      </c>
      <c r="I3885" s="63">
        <f t="shared" si="1981"/>
        <v>0</v>
      </c>
      <c r="J3885" s="63">
        <f t="shared" si="1981"/>
        <v>0</v>
      </c>
      <c r="K3885" s="35">
        <f t="shared" si="1981"/>
        <v>849.35727999999995</v>
      </c>
      <c r="L3885" s="35">
        <f t="shared" si="1981"/>
        <v>0</v>
      </c>
      <c r="M3885" s="35">
        <f t="shared" si="1981"/>
        <v>2.56114</v>
      </c>
      <c r="N3885" s="78">
        <f t="shared" si="1966"/>
        <v>0.30153859398249938</v>
      </c>
    </row>
    <row r="3886" spans="1:14" x14ac:dyDescent="0.25">
      <c r="A3886" s="33" t="s">
        <v>185</v>
      </c>
      <c r="B3886" s="33" t="s">
        <v>1412</v>
      </c>
      <c r="C3886" s="33" t="s">
        <v>237</v>
      </c>
      <c r="D3886" s="33" t="s">
        <v>219</v>
      </c>
      <c r="E3886" s="34" t="s">
        <v>551</v>
      </c>
      <c r="F3886" s="35">
        <f>702.958+146.4</f>
        <v>849.35799999999995</v>
      </c>
      <c r="G3886" s="35">
        <v>849.35727999999995</v>
      </c>
      <c r="H3886" s="35">
        <v>0</v>
      </c>
      <c r="I3886" s="63">
        <v>0</v>
      </c>
      <c r="J3886" s="63">
        <v>0</v>
      </c>
      <c r="K3886" s="35">
        <f>G3886</f>
        <v>849.35727999999995</v>
      </c>
      <c r="L3886" s="35">
        <f>H3886</f>
        <v>0</v>
      </c>
      <c r="M3886" s="35">
        <v>2.56114</v>
      </c>
      <c r="N3886" s="78">
        <f t="shared" si="1966"/>
        <v>0.30153859398249938</v>
      </c>
    </row>
    <row r="3887" spans="1:14" ht="63" x14ac:dyDescent="0.25">
      <c r="A3887" s="33" t="s">
        <v>185</v>
      </c>
      <c r="B3887" s="33" t="s">
        <v>1412</v>
      </c>
      <c r="C3887" s="33" t="s">
        <v>238</v>
      </c>
      <c r="D3887" s="33"/>
      <c r="E3887" s="34" t="s">
        <v>1251</v>
      </c>
      <c r="F3887" s="35">
        <f t="shared" ref="F3887:M3888" si="1982">F3888</f>
        <v>1462.742</v>
      </c>
      <c r="G3887" s="35">
        <f t="shared" si="1982"/>
        <v>1462.7412200000001</v>
      </c>
      <c r="H3887" s="35">
        <f t="shared" si="1982"/>
        <v>0</v>
      </c>
      <c r="I3887" s="63">
        <f t="shared" si="1982"/>
        <v>0</v>
      </c>
      <c r="J3887" s="63">
        <f t="shared" si="1982"/>
        <v>0</v>
      </c>
      <c r="K3887" s="35">
        <f t="shared" si="1982"/>
        <v>1462.7412200000001</v>
      </c>
      <c r="L3887" s="35">
        <f t="shared" si="1982"/>
        <v>0</v>
      </c>
      <c r="M3887" s="35">
        <f t="shared" si="1982"/>
        <v>0</v>
      </c>
      <c r="N3887" s="78">
        <f t="shared" si="1966"/>
        <v>0</v>
      </c>
    </row>
    <row r="3888" spans="1:14" ht="31.5" x14ac:dyDescent="0.25">
      <c r="A3888" s="33" t="s">
        <v>185</v>
      </c>
      <c r="B3888" s="33" t="s">
        <v>1412</v>
      </c>
      <c r="C3888" s="33" t="s">
        <v>238</v>
      </c>
      <c r="D3888" s="33" t="s">
        <v>220</v>
      </c>
      <c r="E3888" s="34" t="s">
        <v>550</v>
      </c>
      <c r="F3888" s="35">
        <f t="shared" si="1982"/>
        <v>1462.742</v>
      </c>
      <c r="G3888" s="35">
        <f t="shared" si="1982"/>
        <v>1462.7412200000001</v>
      </c>
      <c r="H3888" s="35">
        <f t="shared" si="1982"/>
        <v>0</v>
      </c>
      <c r="I3888" s="63">
        <f t="shared" si="1982"/>
        <v>0</v>
      </c>
      <c r="J3888" s="63">
        <f t="shared" si="1982"/>
        <v>0</v>
      </c>
      <c r="K3888" s="35">
        <f t="shared" si="1982"/>
        <v>1462.7412200000001</v>
      </c>
      <c r="L3888" s="35">
        <f t="shared" si="1982"/>
        <v>0</v>
      </c>
      <c r="M3888" s="35">
        <f t="shared" si="1982"/>
        <v>0</v>
      </c>
      <c r="N3888" s="78">
        <f t="shared" si="1966"/>
        <v>0</v>
      </c>
    </row>
    <row r="3889" spans="1:14" x14ac:dyDescent="0.25">
      <c r="A3889" s="33" t="s">
        <v>185</v>
      </c>
      <c r="B3889" s="33" t="s">
        <v>1412</v>
      </c>
      <c r="C3889" s="33" t="s">
        <v>238</v>
      </c>
      <c r="D3889" s="33" t="s">
        <v>219</v>
      </c>
      <c r="E3889" s="34" t="s">
        <v>551</v>
      </c>
      <c r="F3889" s="35">
        <v>1462.742</v>
      </c>
      <c r="G3889" s="35">
        <v>1462.7412200000001</v>
      </c>
      <c r="H3889" s="35">
        <v>0</v>
      </c>
      <c r="I3889" s="63">
        <v>0</v>
      </c>
      <c r="J3889" s="63">
        <v>0</v>
      </c>
      <c r="K3889" s="35">
        <f>G3889</f>
        <v>1462.7412200000001</v>
      </c>
      <c r="L3889" s="35">
        <f>H3889</f>
        <v>0</v>
      </c>
      <c r="M3889" s="35">
        <v>0</v>
      </c>
      <c r="N3889" s="78">
        <f t="shared" si="1966"/>
        <v>0</v>
      </c>
    </row>
    <row r="3890" spans="1:14" ht="47.25" x14ac:dyDescent="0.25">
      <c r="A3890" s="33" t="s">
        <v>185</v>
      </c>
      <c r="B3890" s="33" t="s">
        <v>1412</v>
      </c>
      <c r="C3890" s="33" t="s">
        <v>200</v>
      </c>
      <c r="D3890" s="33"/>
      <c r="E3890" s="34" t="s">
        <v>1057</v>
      </c>
      <c r="F3890" s="35">
        <f t="shared" ref="F3890:M3892" si="1983">F3891</f>
        <v>10167.083999999999</v>
      </c>
      <c r="G3890" s="35">
        <f t="shared" si="1983"/>
        <v>2667.0833899999998</v>
      </c>
      <c r="H3890" s="35">
        <f t="shared" si="1983"/>
        <v>2667.0833899999998</v>
      </c>
      <c r="I3890" s="63">
        <f t="shared" si="1983"/>
        <v>0</v>
      </c>
      <c r="J3890" s="63">
        <f t="shared" si="1983"/>
        <v>0</v>
      </c>
      <c r="K3890" s="35">
        <f t="shared" si="1983"/>
        <v>0</v>
      </c>
      <c r="L3890" s="35">
        <f t="shared" si="1983"/>
        <v>0</v>
      </c>
      <c r="M3890" s="35">
        <f t="shared" si="1983"/>
        <v>2667.0833899999998</v>
      </c>
      <c r="N3890" s="78">
        <f t="shared" si="1966"/>
        <v>100</v>
      </c>
    </row>
    <row r="3891" spans="1:14" ht="31.5" x14ac:dyDescent="0.25">
      <c r="A3891" s="33" t="s">
        <v>185</v>
      </c>
      <c r="B3891" s="33" t="s">
        <v>1412</v>
      </c>
      <c r="C3891" s="33" t="s">
        <v>195</v>
      </c>
      <c r="D3891" s="33"/>
      <c r="E3891" s="34" t="s">
        <v>1058</v>
      </c>
      <c r="F3891" s="35">
        <f t="shared" si="1983"/>
        <v>10167.083999999999</v>
      </c>
      <c r="G3891" s="35">
        <f t="shared" si="1983"/>
        <v>2667.0833899999998</v>
      </c>
      <c r="H3891" s="35">
        <f t="shared" si="1983"/>
        <v>2667.0833899999998</v>
      </c>
      <c r="I3891" s="63">
        <f t="shared" si="1983"/>
        <v>0</v>
      </c>
      <c r="J3891" s="63">
        <f t="shared" si="1983"/>
        <v>0</v>
      </c>
      <c r="K3891" s="35">
        <f t="shared" si="1983"/>
        <v>0</v>
      </c>
      <c r="L3891" s="35">
        <f t="shared" si="1983"/>
        <v>0</v>
      </c>
      <c r="M3891" s="35">
        <f t="shared" si="1983"/>
        <v>2667.0833899999998</v>
      </c>
      <c r="N3891" s="78">
        <f t="shared" si="1966"/>
        <v>100</v>
      </c>
    </row>
    <row r="3892" spans="1:14" ht="31.5" x14ac:dyDescent="0.25">
      <c r="A3892" s="33" t="s">
        <v>185</v>
      </c>
      <c r="B3892" s="33" t="s">
        <v>1412</v>
      </c>
      <c r="C3892" s="33" t="s">
        <v>195</v>
      </c>
      <c r="D3892" s="33" t="s">
        <v>1111</v>
      </c>
      <c r="E3892" s="34" t="s">
        <v>542</v>
      </c>
      <c r="F3892" s="35">
        <f t="shared" si="1983"/>
        <v>10167.083999999999</v>
      </c>
      <c r="G3892" s="35">
        <f t="shared" si="1983"/>
        <v>2667.0833899999998</v>
      </c>
      <c r="H3892" s="35">
        <f t="shared" si="1983"/>
        <v>2667.0833899999998</v>
      </c>
      <c r="I3892" s="63">
        <f t="shared" si="1983"/>
        <v>0</v>
      </c>
      <c r="J3892" s="63">
        <f t="shared" si="1983"/>
        <v>0</v>
      </c>
      <c r="K3892" s="35">
        <f t="shared" si="1983"/>
        <v>0</v>
      </c>
      <c r="L3892" s="35">
        <f t="shared" si="1983"/>
        <v>0</v>
      </c>
      <c r="M3892" s="35">
        <f t="shared" si="1983"/>
        <v>2667.0833899999998</v>
      </c>
      <c r="N3892" s="78">
        <f t="shared" si="1966"/>
        <v>100</v>
      </c>
    </row>
    <row r="3893" spans="1:14" ht="31.5" x14ac:dyDescent="0.25">
      <c r="A3893" s="33" t="s">
        <v>185</v>
      </c>
      <c r="B3893" s="33" t="s">
        <v>1412</v>
      </c>
      <c r="C3893" s="33" t="s">
        <v>195</v>
      </c>
      <c r="D3893" s="33" t="s">
        <v>1112</v>
      </c>
      <c r="E3893" s="34" t="s">
        <v>543</v>
      </c>
      <c r="F3893" s="35">
        <f>10433.784-250-16.7</f>
        <v>10167.083999999999</v>
      </c>
      <c r="G3893" s="35">
        <v>2667.0833899999998</v>
      </c>
      <c r="H3893" s="35">
        <v>2667.0833899999998</v>
      </c>
      <c r="I3893" s="63">
        <v>0</v>
      </c>
      <c r="J3893" s="63">
        <v>0</v>
      </c>
      <c r="K3893" s="35">
        <v>0</v>
      </c>
      <c r="L3893" s="35">
        <v>0</v>
      </c>
      <c r="M3893" s="35">
        <v>2667.0833899999998</v>
      </c>
      <c r="N3893" s="78">
        <f t="shared" si="1966"/>
        <v>100</v>
      </c>
    </row>
    <row r="3894" spans="1:14" ht="47.25" x14ac:dyDescent="0.25">
      <c r="A3894" s="33" t="s">
        <v>185</v>
      </c>
      <c r="B3894" s="33" t="s">
        <v>1412</v>
      </c>
      <c r="C3894" s="33" t="s">
        <v>1762</v>
      </c>
      <c r="D3894" s="33"/>
      <c r="E3894" s="34" t="s">
        <v>1763</v>
      </c>
      <c r="F3894" s="35">
        <f>F3895</f>
        <v>1120</v>
      </c>
      <c r="G3894" s="35">
        <f t="shared" ref="G3894:G3896" si="1984">G3895</f>
        <v>1120</v>
      </c>
      <c r="H3894" s="35">
        <f t="shared" ref="H3894:M3896" si="1985">H3895</f>
        <v>967.84802999999999</v>
      </c>
      <c r="I3894" s="63">
        <f t="shared" si="1985"/>
        <v>0</v>
      </c>
      <c r="J3894" s="63">
        <f t="shared" si="1985"/>
        <v>0</v>
      </c>
      <c r="K3894" s="35">
        <f t="shared" si="1985"/>
        <v>0</v>
      </c>
      <c r="L3894" s="35">
        <f t="shared" si="1985"/>
        <v>0</v>
      </c>
      <c r="M3894" s="35">
        <f t="shared" si="1985"/>
        <v>1047.8480300000001</v>
      </c>
      <c r="N3894" s="78">
        <f t="shared" si="1966"/>
        <v>93.557859821428579</v>
      </c>
    </row>
    <row r="3895" spans="1:14" ht="47.25" x14ac:dyDescent="0.25">
      <c r="A3895" s="33" t="s">
        <v>185</v>
      </c>
      <c r="B3895" s="33" t="s">
        <v>1412</v>
      </c>
      <c r="C3895" s="33" t="s">
        <v>1764</v>
      </c>
      <c r="D3895" s="33"/>
      <c r="E3895" s="34" t="s">
        <v>1765</v>
      </c>
      <c r="F3895" s="35">
        <f>F3896</f>
        <v>1120</v>
      </c>
      <c r="G3895" s="35">
        <f t="shared" si="1984"/>
        <v>1120</v>
      </c>
      <c r="H3895" s="35">
        <f t="shared" si="1985"/>
        <v>967.84802999999999</v>
      </c>
      <c r="I3895" s="63">
        <f t="shared" si="1985"/>
        <v>0</v>
      </c>
      <c r="J3895" s="63">
        <f t="shared" si="1985"/>
        <v>0</v>
      </c>
      <c r="K3895" s="35">
        <f t="shared" si="1985"/>
        <v>0</v>
      </c>
      <c r="L3895" s="35">
        <f t="shared" si="1985"/>
        <v>0</v>
      </c>
      <c r="M3895" s="35">
        <f t="shared" si="1985"/>
        <v>1047.8480300000001</v>
      </c>
      <c r="N3895" s="78">
        <f t="shared" si="1966"/>
        <v>93.557859821428579</v>
      </c>
    </row>
    <row r="3896" spans="1:14" ht="16.5" customHeight="1" x14ac:dyDescent="0.25">
      <c r="A3896" s="33" t="s">
        <v>185</v>
      </c>
      <c r="B3896" s="33" t="s">
        <v>1412</v>
      </c>
      <c r="C3896" s="33" t="s">
        <v>1764</v>
      </c>
      <c r="D3896" s="33" t="s">
        <v>1113</v>
      </c>
      <c r="E3896" s="34" t="s">
        <v>558</v>
      </c>
      <c r="F3896" s="35">
        <f>F3897</f>
        <v>1120</v>
      </c>
      <c r="G3896" s="35">
        <f t="shared" si="1984"/>
        <v>1120</v>
      </c>
      <c r="H3896" s="35">
        <f t="shared" si="1985"/>
        <v>967.84802999999999</v>
      </c>
      <c r="I3896" s="63">
        <f t="shared" si="1985"/>
        <v>0</v>
      </c>
      <c r="J3896" s="63">
        <f t="shared" si="1985"/>
        <v>0</v>
      </c>
      <c r="K3896" s="35">
        <f t="shared" si="1985"/>
        <v>0</v>
      </c>
      <c r="L3896" s="35">
        <f t="shared" si="1985"/>
        <v>0</v>
      </c>
      <c r="M3896" s="35">
        <f t="shared" si="1985"/>
        <v>1047.8480300000001</v>
      </c>
      <c r="N3896" s="78">
        <f t="shared" si="1966"/>
        <v>93.557859821428579</v>
      </c>
    </row>
    <row r="3897" spans="1:14" ht="63" x14ac:dyDescent="0.25">
      <c r="A3897" s="33" t="s">
        <v>185</v>
      </c>
      <c r="B3897" s="33" t="s">
        <v>1412</v>
      </c>
      <c r="C3897" s="33" t="s">
        <v>1764</v>
      </c>
      <c r="D3897" s="33" t="s">
        <v>137</v>
      </c>
      <c r="E3897" s="34" t="s">
        <v>559</v>
      </c>
      <c r="F3897" s="35">
        <v>1120</v>
      </c>
      <c r="G3897" s="35">
        <v>1120</v>
      </c>
      <c r="H3897" s="35">
        <v>967.84802999999999</v>
      </c>
      <c r="I3897" s="63">
        <v>0</v>
      </c>
      <c r="J3897" s="63">
        <v>0</v>
      </c>
      <c r="K3897" s="35">
        <v>0</v>
      </c>
      <c r="L3897" s="35">
        <v>0</v>
      </c>
      <c r="M3897" s="35">
        <v>1047.8480300000001</v>
      </c>
      <c r="N3897" s="78">
        <f t="shared" si="1966"/>
        <v>93.557859821428579</v>
      </c>
    </row>
    <row r="3898" spans="1:14" ht="31.5" x14ac:dyDescent="0.25">
      <c r="A3898" s="33" t="s">
        <v>185</v>
      </c>
      <c r="B3898" s="33" t="s">
        <v>1412</v>
      </c>
      <c r="C3898" s="33" t="s">
        <v>201</v>
      </c>
      <c r="D3898" s="33"/>
      <c r="E3898" s="34" t="s">
        <v>1072</v>
      </c>
      <c r="F3898" s="35">
        <f>F3899+F3906</f>
        <v>88875.411999999997</v>
      </c>
      <c r="G3898" s="35">
        <f>G3899+G3906</f>
        <v>88875.411619999999</v>
      </c>
      <c r="H3898" s="35">
        <f t="shared" ref="H3898:M3898" si="1986">H3899+H3906</f>
        <v>79995</v>
      </c>
      <c r="I3898" s="63">
        <f t="shared" si="1986"/>
        <v>0</v>
      </c>
      <c r="J3898" s="63">
        <f t="shared" si="1986"/>
        <v>0</v>
      </c>
      <c r="K3898" s="35">
        <f t="shared" si="1986"/>
        <v>0</v>
      </c>
      <c r="L3898" s="35">
        <f t="shared" si="1986"/>
        <v>0</v>
      </c>
      <c r="M3898" s="35">
        <f t="shared" si="1986"/>
        <v>88640.904710000003</v>
      </c>
      <c r="N3898" s="78">
        <f t="shared" si="1966"/>
        <v>99.736139719945641</v>
      </c>
    </row>
    <row r="3899" spans="1:14" ht="63" x14ac:dyDescent="0.25">
      <c r="A3899" s="33" t="s">
        <v>185</v>
      </c>
      <c r="B3899" s="33" t="s">
        <v>1412</v>
      </c>
      <c r="C3899" s="33" t="s">
        <v>202</v>
      </c>
      <c r="D3899" s="33"/>
      <c r="E3899" s="34" t="s">
        <v>1073</v>
      </c>
      <c r="F3899" s="35">
        <f>F3900+F3903</f>
        <v>32875.411999999997</v>
      </c>
      <c r="G3899" s="35">
        <f>G3900+G3903</f>
        <v>32875.411619999999</v>
      </c>
      <c r="H3899" s="35">
        <f t="shared" ref="H3899:M3899" si="1987">H3900+H3903</f>
        <v>23995</v>
      </c>
      <c r="I3899" s="63">
        <f t="shared" si="1987"/>
        <v>0</v>
      </c>
      <c r="J3899" s="63">
        <f t="shared" si="1987"/>
        <v>0</v>
      </c>
      <c r="K3899" s="35">
        <f t="shared" si="1987"/>
        <v>0</v>
      </c>
      <c r="L3899" s="35">
        <f t="shared" si="1987"/>
        <v>0</v>
      </c>
      <c r="M3899" s="35">
        <f t="shared" si="1987"/>
        <v>32640.904709999999</v>
      </c>
      <c r="N3899" s="78">
        <f t="shared" si="1966"/>
        <v>99.286679927507464</v>
      </c>
    </row>
    <row r="3900" spans="1:14" ht="31.5" x14ac:dyDescent="0.25">
      <c r="A3900" s="33" t="s">
        <v>185</v>
      </c>
      <c r="B3900" s="33" t="s">
        <v>1412</v>
      </c>
      <c r="C3900" s="33" t="s">
        <v>196</v>
      </c>
      <c r="D3900" s="33"/>
      <c r="E3900" s="34" t="s">
        <v>1074</v>
      </c>
      <c r="F3900" s="35">
        <f t="shared" ref="F3900:M3901" si="1988">F3901</f>
        <v>30870.07</v>
      </c>
      <c r="G3900" s="35">
        <f t="shared" si="1988"/>
        <v>30870.07</v>
      </c>
      <c r="H3900" s="35">
        <f t="shared" si="1988"/>
        <v>22979</v>
      </c>
      <c r="I3900" s="63">
        <f t="shared" si="1988"/>
        <v>0</v>
      </c>
      <c r="J3900" s="63">
        <f t="shared" si="1988"/>
        <v>0</v>
      </c>
      <c r="K3900" s="35">
        <f t="shared" si="1988"/>
        <v>0</v>
      </c>
      <c r="L3900" s="35">
        <f t="shared" si="1988"/>
        <v>0</v>
      </c>
      <c r="M3900" s="35">
        <f t="shared" si="1988"/>
        <v>30838.001069999998</v>
      </c>
      <c r="N3900" s="78">
        <f t="shared" si="1966"/>
        <v>99.89611643251861</v>
      </c>
    </row>
    <row r="3901" spans="1:14" ht="31.5" x14ac:dyDescent="0.25">
      <c r="A3901" s="33" t="s">
        <v>185</v>
      </c>
      <c r="B3901" s="33" t="s">
        <v>1412</v>
      </c>
      <c r="C3901" s="33" t="s">
        <v>196</v>
      </c>
      <c r="D3901" s="33" t="s">
        <v>1111</v>
      </c>
      <c r="E3901" s="34" t="s">
        <v>542</v>
      </c>
      <c r="F3901" s="35">
        <f t="shared" si="1988"/>
        <v>30870.07</v>
      </c>
      <c r="G3901" s="35">
        <f t="shared" si="1988"/>
        <v>30870.07</v>
      </c>
      <c r="H3901" s="35">
        <f t="shared" si="1988"/>
        <v>22979</v>
      </c>
      <c r="I3901" s="63">
        <f t="shared" si="1988"/>
        <v>0</v>
      </c>
      <c r="J3901" s="63">
        <f t="shared" si="1988"/>
        <v>0</v>
      </c>
      <c r="K3901" s="35">
        <f t="shared" si="1988"/>
        <v>0</v>
      </c>
      <c r="L3901" s="35">
        <f t="shared" si="1988"/>
        <v>0</v>
      </c>
      <c r="M3901" s="35">
        <f t="shared" si="1988"/>
        <v>30838.001069999998</v>
      </c>
      <c r="N3901" s="78">
        <f t="shared" si="1966"/>
        <v>99.89611643251861</v>
      </c>
    </row>
    <row r="3902" spans="1:14" ht="31.5" x14ac:dyDescent="0.25">
      <c r="A3902" s="33" t="s">
        <v>185</v>
      </c>
      <c r="B3902" s="33" t="s">
        <v>1412</v>
      </c>
      <c r="C3902" s="33" t="s">
        <v>196</v>
      </c>
      <c r="D3902" s="33" t="s">
        <v>1112</v>
      </c>
      <c r="E3902" s="34" t="s">
        <v>543</v>
      </c>
      <c r="F3902" s="35">
        <f>31730.2-860.13</f>
        <v>30870.07</v>
      </c>
      <c r="G3902" s="35">
        <v>30870.07</v>
      </c>
      <c r="H3902" s="35">
        <v>22979</v>
      </c>
      <c r="I3902" s="63">
        <v>0</v>
      </c>
      <c r="J3902" s="63">
        <v>0</v>
      </c>
      <c r="K3902" s="35">
        <v>0</v>
      </c>
      <c r="L3902" s="35">
        <v>0</v>
      </c>
      <c r="M3902" s="35">
        <v>30838.001069999998</v>
      </c>
      <c r="N3902" s="78">
        <f t="shared" si="1966"/>
        <v>99.89611643251861</v>
      </c>
    </row>
    <row r="3903" spans="1:14" ht="78.75" x14ac:dyDescent="0.25">
      <c r="A3903" s="33" t="s">
        <v>185</v>
      </c>
      <c r="B3903" s="33" t="s">
        <v>1412</v>
      </c>
      <c r="C3903" s="33" t="s">
        <v>197</v>
      </c>
      <c r="D3903" s="33"/>
      <c r="E3903" s="34" t="s">
        <v>1075</v>
      </c>
      <c r="F3903" s="35">
        <f t="shared" ref="F3903:M3904" si="1989">F3904</f>
        <v>2005.3420000000001</v>
      </c>
      <c r="G3903" s="35">
        <f t="shared" si="1989"/>
        <v>2005.3416199999999</v>
      </c>
      <c r="H3903" s="35">
        <f t="shared" si="1989"/>
        <v>1016</v>
      </c>
      <c r="I3903" s="63">
        <f t="shared" si="1989"/>
        <v>0</v>
      </c>
      <c r="J3903" s="63">
        <f t="shared" si="1989"/>
        <v>0</v>
      </c>
      <c r="K3903" s="35">
        <f t="shared" si="1989"/>
        <v>0</v>
      </c>
      <c r="L3903" s="35">
        <f t="shared" si="1989"/>
        <v>0</v>
      </c>
      <c r="M3903" s="35">
        <f t="shared" si="1989"/>
        <v>1802.90364</v>
      </c>
      <c r="N3903" s="78">
        <f t="shared" si="1966"/>
        <v>89.905062659598116</v>
      </c>
    </row>
    <row r="3904" spans="1:14" ht="31.5" x14ac:dyDescent="0.25">
      <c r="A3904" s="33" t="s">
        <v>185</v>
      </c>
      <c r="B3904" s="33" t="s">
        <v>1412</v>
      </c>
      <c r="C3904" s="33" t="s">
        <v>197</v>
      </c>
      <c r="D3904" s="33" t="s">
        <v>1111</v>
      </c>
      <c r="E3904" s="34" t="s">
        <v>542</v>
      </c>
      <c r="F3904" s="35">
        <f t="shared" si="1989"/>
        <v>2005.3420000000001</v>
      </c>
      <c r="G3904" s="35">
        <f t="shared" si="1989"/>
        <v>2005.3416199999999</v>
      </c>
      <c r="H3904" s="35">
        <f t="shared" si="1989"/>
        <v>1016</v>
      </c>
      <c r="I3904" s="63">
        <f t="shared" si="1989"/>
        <v>0</v>
      </c>
      <c r="J3904" s="63">
        <f t="shared" si="1989"/>
        <v>0</v>
      </c>
      <c r="K3904" s="35">
        <f t="shared" si="1989"/>
        <v>0</v>
      </c>
      <c r="L3904" s="35">
        <f t="shared" si="1989"/>
        <v>0</v>
      </c>
      <c r="M3904" s="35">
        <f t="shared" si="1989"/>
        <v>1802.90364</v>
      </c>
      <c r="N3904" s="78">
        <f t="shared" si="1966"/>
        <v>89.905062659598116</v>
      </c>
    </row>
    <row r="3905" spans="1:15" ht="31.5" x14ac:dyDescent="0.25">
      <c r="A3905" s="33" t="s">
        <v>185</v>
      </c>
      <c r="B3905" s="33" t="s">
        <v>1412</v>
      </c>
      <c r="C3905" s="33" t="s">
        <v>197</v>
      </c>
      <c r="D3905" s="33" t="s">
        <v>1112</v>
      </c>
      <c r="E3905" s="34" t="s">
        <v>543</v>
      </c>
      <c r="F3905" s="35">
        <f>3195-1189.658</f>
        <v>2005.3420000000001</v>
      </c>
      <c r="G3905" s="35">
        <v>2005.3416199999999</v>
      </c>
      <c r="H3905" s="35">
        <v>1016</v>
      </c>
      <c r="I3905" s="63">
        <v>0</v>
      </c>
      <c r="J3905" s="63">
        <v>0</v>
      </c>
      <c r="K3905" s="35">
        <v>0</v>
      </c>
      <c r="L3905" s="35">
        <v>0</v>
      </c>
      <c r="M3905" s="35">
        <v>1802.90364</v>
      </c>
      <c r="N3905" s="78">
        <f t="shared" si="1966"/>
        <v>89.905062659598116</v>
      </c>
    </row>
    <row r="3906" spans="1:15" ht="47.25" x14ac:dyDescent="0.25">
      <c r="A3906" s="33" t="s">
        <v>185</v>
      </c>
      <c r="B3906" s="33" t="s">
        <v>1412</v>
      </c>
      <c r="C3906" s="33" t="s">
        <v>1801</v>
      </c>
      <c r="D3906" s="33"/>
      <c r="E3906" s="34" t="s">
        <v>1802</v>
      </c>
      <c r="F3906" s="35">
        <f t="shared" ref="F3906:M3908" si="1990">F3907</f>
        <v>56000</v>
      </c>
      <c r="G3906" s="35">
        <f t="shared" si="1990"/>
        <v>56000</v>
      </c>
      <c r="H3906" s="35">
        <f t="shared" si="1990"/>
        <v>56000</v>
      </c>
      <c r="I3906" s="63">
        <f t="shared" si="1990"/>
        <v>0</v>
      </c>
      <c r="J3906" s="63">
        <f t="shared" si="1990"/>
        <v>0</v>
      </c>
      <c r="K3906" s="35">
        <f t="shared" si="1990"/>
        <v>0</v>
      </c>
      <c r="L3906" s="35">
        <f t="shared" si="1990"/>
        <v>0</v>
      </c>
      <c r="M3906" s="35">
        <f t="shared" si="1990"/>
        <v>56000</v>
      </c>
      <c r="N3906" s="78">
        <f t="shared" si="1966"/>
        <v>100</v>
      </c>
      <c r="O3906" s="22"/>
    </row>
    <row r="3907" spans="1:15" ht="47.25" x14ac:dyDescent="0.25">
      <c r="A3907" s="33" t="s">
        <v>185</v>
      </c>
      <c r="B3907" s="33" t="s">
        <v>1412</v>
      </c>
      <c r="C3907" s="33" t="s">
        <v>1803</v>
      </c>
      <c r="D3907" s="33"/>
      <c r="E3907" s="34" t="s">
        <v>1895</v>
      </c>
      <c r="F3907" s="35">
        <f t="shared" si="1990"/>
        <v>56000</v>
      </c>
      <c r="G3907" s="35">
        <f t="shared" si="1990"/>
        <v>56000</v>
      </c>
      <c r="H3907" s="35">
        <f t="shared" si="1990"/>
        <v>56000</v>
      </c>
      <c r="I3907" s="63">
        <f t="shared" si="1990"/>
        <v>0</v>
      </c>
      <c r="J3907" s="63">
        <f t="shared" si="1990"/>
        <v>0</v>
      </c>
      <c r="K3907" s="35">
        <f t="shared" si="1990"/>
        <v>0</v>
      </c>
      <c r="L3907" s="35">
        <f t="shared" si="1990"/>
        <v>0</v>
      </c>
      <c r="M3907" s="35">
        <f t="shared" si="1990"/>
        <v>56000</v>
      </c>
      <c r="N3907" s="78">
        <f t="shared" si="1966"/>
        <v>100</v>
      </c>
      <c r="O3907" s="22"/>
    </row>
    <row r="3908" spans="1:15" ht="17.25" customHeight="1" x14ac:dyDescent="0.25">
      <c r="A3908" s="33" t="s">
        <v>185</v>
      </c>
      <c r="B3908" s="33" t="s">
        <v>1412</v>
      </c>
      <c r="C3908" s="33" t="s">
        <v>1803</v>
      </c>
      <c r="D3908" s="33" t="s">
        <v>1113</v>
      </c>
      <c r="E3908" s="34" t="s">
        <v>558</v>
      </c>
      <c r="F3908" s="35">
        <f t="shared" si="1990"/>
        <v>56000</v>
      </c>
      <c r="G3908" s="35">
        <f t="shared" si="1990"/>
        <v>56000</v>
      </c>
      <c r="H3908" s="35">
        <f t="shared" si="1990"/>
        <v>56000</v>
      </c>
      <c r="I3908" s="63">
        <f t="shared" si="1990"/>
        <v>0</v>
      </c>
      <c r="J3908" s="63">
        <f t="shared" si="1990"/>
        <v>0</v>
      </c>
      <c r="K3908" s="35">
        <f t="shared" si="1990"/>
        <v>0</v>
      </c>
      <c r="L3908" s="35">
        <f t="shared" si="1990"/>
        <v>0</v>
      </c>
      <c r="M3908" s="35">
        <f t="shared" si="1990"/>
        <v>56000</v>
      </c>
      <c r="N3908" s="78">
        <f t="shared" si="1966"/>
        <v>100</v>
      </c>
      <c r="O3908" s="22"/>
    </row>
    <row r="3909" spans="1:15" ht="63" x14ac:dyDescent="0.25">
      <c r="A3909" s="33" t="s">
        <v>185</v>
      </c>
      <c r="B3909" s="33" t="s">
        <v>1412</v>
      </c>
      <c r="C3909" s="33" t="s">
        <v>1803</v>
      </c>
      <c r="D3909" s="33" t="s">
        <v>137</v>
      </c>
      <c r="E3909" s="34" t="s">
        <v>559</v>
      </c>
      <c r="F3909" s="35">
        <v>56000</v>
      </c>
      <c r="G3909" s="35">
        <v>56000</v>
      </c>
      <c r="H3909" s="35">
        <v>56000</v>
      </c>
      <c r="I3909" s="63">
        <v>0</v>
      </c>
      <c r="J3909" s="63">
        <v>0</v>
      </c>
      <c r="K3909" s="35">
        <v>0</v>
      </c>
      <c r="L3909" s="35">
        <v>0</v>
      </c>
      <c r="M3909" s="35">
        <v>56000</v>
      </c>
      <c r="N3909" s="78">
        <f t="shared" si="1966"/>
        <v>100</v>
      </c>
      <c r="O3909" s="22"/>
    </row>
    <row r="3910" spans="1:15" s="32" customFormat="1" ht="17.25" customHeight="1" x14ac:dyDescent="0.25">
      <c r="A3910" s="29" t="s">
        <v>185</v>
      </c>
      <c r="B3910" s="29" t="s">
        <v>1413</v>
      </c>
      <c r="C3910" s="29"/>
      <c r="D3910" s="29"/>
      <c r="E3910" s="30" t="s">
        <v>524</v>
      </c>
      <c r="F3910" s="31">
        <f>F3935+F3959+F3911</f>
        <v>73772.421999999991</v>
      </c>
      <c r="G3910" s="31">
        <f>G3935+G3959+G3911</f>
        <v>33798.686739999997</v>
      </c>
      <c r="H3910" s="31">
        <f t="shared" ref="H3910:M3910" si="1991">H3935+H3959+H3911</f>
        <v>25130.124900000003</v>
      </c>
      <c r="I3910" s="62">
        <f t="shared" si="1991"/>
        <v>0</v>
      </c>
      <c r="J3910" s="62">
        <f t="shared" si="1991"/>
        <v>0</v>
      </c>
      <c r="K3910" s="31">
        <f t="shared" si="1991"/>
        <v>0</v>
      </c>
      <c r="L3910" s="31">
        <f t="shared" si="1991"/>
        <v>0</v>
      </c>
      <c r="M3910" s="31">
        <f t="shared" si="1991"/>
        <v>33565.115700000002</v>
      </c>
      <c r="N3910" s="79">
        <f t="shared" si="1966"/>
        <v>99.308934569568436</v>
      </c>
    </row>
    <row r="3911" spans="1:15" ht="31.5" hidden="1" x14ac:dyDescent="0.25">
      <c r="A3911" s="33" t="s">
        <v>185</v>
      </c>
      <c r="B3911" s="33" t="s">
        <v>1413</v>
      </c>
      <c r="C3911" s="33" t="s">
        <v>164</v>
      </c>
      <c r="D3911" s="33"/>
      <c r="E3911" s="34" t="s">
        <v>758</v>
      </c>
      <c r="F3911" s="35">
        <f>F3912+F3930</f>
        <v>4672.924</v>
      </c>
      <c r="G3911" s="35">
        <f>G3912+G3930</f>
        <v>0</v>
      </c>
      <c r="H3911" s="35">
        <f t="shared" ref="H3911:M3911" si="1992">H3912+H3930</f>
        <v>0</v>
      </c>
      <c r="I3911" s="63">
        <f t="shared" si="1992"/>
        <v>0</v>
      </c>
      <c r="J3911" s="63">
        <f t="shared" si="1992"/>
        <v>0</v>
      </c>
      <c r="K3911" s="35">
        <f t="shared" si="1992"/>
        <v>0</v>
      </c>
      <c r="L3911" s="35">
        <f t="shared" si="1992"/>
        <v>0</v>
      </c>
      <c r="M3911" s="35">
        <f t="shared" si="1992"/>
        <v>0</v>
      </c>
      <c r="N3911" s="78">
        <v>0</v>
      </c>
      <c r="O3911" s="22">
        <v>1</v>
      </c>
    </row>
    <row r="3912" spans="1:15" ht="47.25" hidden="1" x14ac:dyDescent="0.25">
      <c r="A3912" s="33" t="s">
        <v>185</v>
      </c>
      <c r="B3912" s="33" t="s">
        <v>1413</v>
      </c>
      <c r="C3912" s="33" t="s">
        <v>165</v>
      </c>
      <c r="D3912" s="33"/>
      <c r="E3912" s="34" t="s">
        <v>759</v>
      </c>
      <c r="F3912" s="35">
        <f>F3913+F3923</f>
        <v>4672.924</v>
      </c>
      <c r="G3912" s="35">
        <f>G3913+G3923</f>
        <v>0</v>
      </c>
      <c r="H3912" s="35">
        <f t="shared" ref="H3912:M3912" si="1993">H3913+H3923</f>
        <v>0</v>
      </c>
      <c r="I3912" s="63">
        <f t="shared" si="1993"/>
        <v>0</v>
      </c>
      <c r="J3912" s="63">
        <f t="shared" si="1993"/>
        <v>0</v>
      </c>
      <c r="K3912" s="35">
        <f t="shared" si="1993"/>
        <v>0</v>
      </c>
      <c r="L3912" s="35">
        <f t="shared" si="1993"/>
        <v>0</v>
      </c>
      <c r="M3912" s="35">
        <f t="shared" si="1993"/>
        <v>0</v>
      </c>
      <c r="N3912" s="78">
        <v>0</v>
      </c>
      <c r="O3912" s="22">
        <v>1</v>
      </c>
    </row>
    <row r="3913" spans="1:15" ht="31.5" hidden="1" x14ac:dyDescent="0.25">
      <c r="A3913" s="33" t="s">
        <v>185</v>
      </c>
      <c r="B3913" s="33" t="s">
        <v>1413</v>
      </c>
      <c r="C3913" s="33" t="s">
        <v>166</v>
      </c>
      <c r="D3913" s="33"/>
      <c r="E3913" s="34" t="s">
        <v>760</v>
      </c>
      <c r="F3913" s="35">
        <f>F3917+F3914+F3920</f>
        <v>4672.924</v>
      </c>
      <c r="G3913" s="35">
        <f>G3917+G3914+G3920</f>
        <v>0</v>
      </c>
      <c r="H3913" s="35">
        <f t="shared" ref="H3913:M3913" si="1994">H3917+H3914+H3920</f>
        <v>0</v>
      </c>
      <c r="I3913" s="63">
        <f t="shared" si="1994"/>
        <v>0</v>
      </c>
      <c r="J3913" s="63">
        <f t="shared" si="1994"/>
        <v>0</v>
      </c>
      <c r="K3913" s="35">
        <f t="shared" si="1994"/>
        <v>0</v>
      </c>
      <c r="L3913" s="35">
        <f t="shared" si="1994"/>
        <v>0</v>
      </c>
      <c r="M3913" s="35">
        <f t="shared" si="1994"/>
        <v>0</v>
      </c>
      <c r="N3913" s="78">
        <v>0</v>
      </c>
      <c r="O3913" s="22">
        <v>1</v>
      </c>
    </row>
    <row r="3914" spans="1:15" ht="47.25" hidden="1" x14ac:dyDescent="0.25">
      <c r="A3914" s="33" t="s">
        <v>185</v>
      </c>
      <c r="B3914" s="33" t="s">
        <v>1413</v>
      </c>
      <c r="C3914" s="33" t="s">
        <v>1766</v>
      </c>
      <c r="D3914" s="33"/>
      <c r="E3914" s="34" t="s">
        <v>1767</v>
      </c>
      <c r="F3914" s="35">
        <f>F3915</f>
        <v>672.92399999999998</v>
      </c>
      <c r="G3914" s="35">
        <f t="shared" ref="G3914:G3915" si="1995">G3915</f>
        <v>0</v>
      </c>
      <c r="H3914" s="35">
        <f t="shared" ref="H3914:M3915" si="1996">H3915</f>
        <v>0</v>
      </c>
      <c r="I3914" s="63">
        <f t="shared" si="1996"/>
        <v>0</v>
      </c>
      <c r="J3914" s="63">
        <f t="shared" si="1996"/>
        <v>0</v>
      </c>
      <c r="K3914" s="35">
        <f t="shared" si="1996"/>
        <v>0</v>
      </c>
      <c r="L3914" s="35">
        <f t="shared" si="1996"/>
        <v>0</v>
      </c>
      <c r="M3914" s="35">
        <f t="shared" si="1996"/>
        <v>0</v>
      </c>
      <c r="N3914" s="78">
        <v>0</v>
      </c>
      <c r="O3914" s="22">
        <v>1</v>
      </c>
    </row>
    <row r="3915" spans="1:15" hidden="1" x14ac:dyDescent="0.25">
      <c r="A3915" s="33" t="s">
        <v>185</v>
      </c>
      <c r="B3915" s="33" t="s">
        <v>1413</v>
      </c>
      <c r="C3915" s="33" t="s">
        <v>1766</v>
      </c>
      <c r="D3915" s="33" t="s">
        <v>1113</v>
      </c>
      <c r="E3915" s="34" t="s">
        <v>558</v>
      </c>
      <c r="F3915" s="35">
        <f>F3916</f>
        <v>672.92399999999998</v>
      </c>
      <c r="G3915" s="35">
        <f t="shared" si="1995"/>
        <v>0</v>
      </c>
      <c r="H3915" s="35">
        <f t="shared" si="1996"/>
        <v>0</v>
      </c>
      <c r="I3915" s="63">
        <f t="shared" si="1996"/>
        <v>0</v>
      </c>
      <c r="J3915" s="63">
        <f t="shared" si="1996"/>
        <v>0</v>
      </c>
      <c r="K3915" s="35">
        <f t="shared" si="1996"/>
        <v>0</v>
      </c>
      <c r="L3915" s="35">
        <f t="shared" si="1996"/>
        <v>0</v>
      </c>
      <c r="M3915" s="35">
        <f t="shared" si="1996"/>
        <v>0</v>
      </c>
      <c r="N3915" s="78">
        <v>0</v>
      </c>
      <c r="O3915" s="22">
        <v>1</v>
      </c>
    </row>
    <row r="3916" spans="1:15" ht="63" hidden="1" x14ac:dyDescent="0.25">
      <c r="A3916" s="33" t="s">
        <v>185</v>
      </c>
      <c r="B3916" s="33" t="s">
        <v>1413</v>
      </c>
      <c r="C3916" s="33" t="s">
        <v>1766</v>
      </c>
      <c r="D3916" s="33" t="s">
        <v>137</v>
      </c>
      <c r="E3916" s="34" t="s">
        <v>559</v>
      </c>
      <c r="F3916" s="35">
        <v>672.92399999999998</v>
      </c>
      <c r="G3916" s="35">
        <v>0</v>
      </c>
      <c r="H3916" s="35">
        <v>0</v>
      </c>
      <c r="I3916" s="63">
        <v>0</v>
      </c>
      <c r="J3916" s="63">
        <v>0</v>
      </c>
      <c r="K3916" s="35">
        <v>0</v>
      </c>
      <c r="L3916" s="35">
        <v>0</v>
      </c>
      <c r="M3916" s="35">
        <v>0</v>
      </c>
      <c r="N3916" s="78">
        <v>0</v>
      </c>
      <c r="O3916" s="22">
        <v>1</v>
      </c>
    </row>
    <row r="3917" spans="1:15" ht="31.5" hidden="1" x14ac:dyDescent="0.25">
      <c r="A3917" s="33" t="s">
        <v>185</v>
      </c>
      <c r="B3917" s="33" t="s">
        <v>1413</v>
      </c>
      <c r="C3917" s="33" t="s">
        <v>161</v>
      </c>
      <c r="D3917" s="33"/>
      <c r="E3917" s="34" t="s">
        <v>761</v>
      </c>
      <c r="F3917" s="35">
        <f t="shared" ref="F3917:M3918" si="1997">F3918</f>
        <v>0</v>
      </c>
      <c r="G3917" s="35">
        <f t="shared" si="1997"/>
        <v>0</v>
      </c>
      <c r="H3917" s="35">
        <f t="shared" si="1997"/>
        <v>0</v>
      </c>
      <c r="I3917" s="63">
        <f t="shared" si="1997"/>
        <v>0</v>
      </c>
      <c r="J3917" s="63">
        <f t="shared" si="1997"/>
        <v>0</v>
      </c>
      <c r="K3917" s="35">
        <f t="shared" si="1997"/>
        <v>0</v>
      </c>
      <c r="L3917" s="35">
        <f t="shared" si="1997"/>
        <v>0</v>
      </c>
      <c r="M3917" s="35">
        <f t="shared" si="1997"/>
        <v>0</v>
      </c>
      <c r="N3917" s="78">
        <v>0</v>
      </c>
      <c r="O3917" s="22">
        <v>1</v>
      </c>
    </row>
    <row r="3918" spans="1:15" hidden="1" x14ac:dyDescent="0.25">
      <c r="A3918" s="33" t="s">
        <v>185</v>
      </c>
      <c r="B3918" s="33" t="s">
        <v>1413</v>
      </c>
      <c r="C3918" s="33" t="s">
        <v>161</v>
      </c>
      <c r="D3918" s="33" t="s">
        <v>1113</v>
      </c>
      <c r="E3918" s="34" t="s">
        <v>558</v>
      </c>
      <c r="F3918" s="35">
        <f t="shared" si="1997"/>
        <v>0</v>
      </c>
      <c r="G3918" s="35">
        <f t="shared" si="1997"/>
        <v>0</v>
      </c>
      <c r="H3918" s="35">
        <f t="shared" si="1997"/>
        <v>0</v>
      </c>
      <c r="I3918" s="63">
        <f t="shared" si="1997"/>
        <v>0</v>
      </c>
      <c r="J3918" s="63">
        <f t="shared" si="1997"/>
        <v>0</v>
      </c>
      <c r="K3918" s="35">
        <f t="shared" si="1997"/>
        <v>0</v>
      </c>
      <c r="L3918" s="35">
        <f t="shared" si="1997"/>
        <v>0</v>
      </c>
      <c r="M3918" s="35">
        <f t="shared" si="1997"/>
        <v>0</v>
      </c>
      <c r="N3918" s="78">
        <v>0</v>
      </c>
      <c r="O3918" s="22">
        <v>1</v>
      </c>
    </row>
    <row r="3919" spans="1:15" ht="63" hidden="1" x14ac:dyDescent="0.25">
      <c r="A3919" s="33" t="s">
        <v>185</v>
      </c>
      <c r="B3919" s="33" t="s">
        <v>1413</v>
      </c>
      <c r="C3919" s="33" t="s">
        <v>161</v>
      </c>
      <c r="D3919" s="33" t="s">
        <v>137</v>
      </c>
      <c r="E3919" s="34" t="s">
        <v>559</v>
      </c>
      <c r="F3919" s="35">
        <f>43979.925-672.924-43307.001</f>
        <v>0</v>
      </c>
      <c r="G3919" s="35">
        <f>43979.925-43979.925</f>
        <v>0</v>
      </c>
      <c r="H3919" s="35">
        <v>0</v>
      </c>
      <c r="I3919" s="63">
        <v>0</v>
      </c>
      <c r="J3919" s="63">
        <v>0</v>
      </c>
      <c r="K3919" s="35">
        <v>0</v>
      </c>
      <c r="L3919" s="35">
        <v>0</v>
      </c>
      <c r="M3919" s="35">
        <v>0</v>
      </c>
      <c r="N3919" s="78">
        <v>0</v>
      </c>
      <c r="O3919" s="22">
        <v>1</v>
      </c>
    </row>
    <row r="3920" spans="1:15" ht="47.25" hidden="1" x14ac:dyDescent="0.25">
      <c r="A3920" s="33" t="s">
        <v>185</v>
      </c>
      <c r="B3920" s="33" t="s">
        <v>1413</v>
      </c>
      <c r="C3920" s="33" t="s">
        <v>1804</v>
      </c>
      <c r="D3920" s="33"/>
      <c r="E3920" s="34" t="s">
        <v>1443</v>
      </c>
      <c r="F3920" s="35">
        <f>F3921</f>
        <v>4000</v>
      </c>
      <c r="G3920" s="35">
        <f>G3921</f>
        <v>0</v>
      </c>
      <c r="H3920" s="35">
        <f t="shared" ref="H3920:M3921" si="1998">H3921</f>
        <v>0</v>
      </c>
      <c r="I3920" s="63">
        <f t="shared" si="1998"/>
        <v>0</v>
      </c>
      <c r="J3920" s="63">
        <f t="shared" si="1998"/>
        <v>0</v>
      </c>
      <c r="K3920" s="35">
        <f t="shared" si="1998"/>
        <v>0</v>
      </c>
      <c r="L3920" s="35">
        <f t="shared" si="1998"/>
        <v>0</v>
      </c>
      <c r="M3920" s="35">
        <f t="shared" si="1998"/>
        <v>0</v>
      </c>
      <c r="N3920" s="78">
        <v>0</v>
      </c>
      <c r="O3920" s="22">
        <v>1</v>
      </c>
    </row>
    <row r="3921" spans="1:15" hidden="1" x14ac:dyDescent="0.25">
      <c r="A3921" s="33" t="s">
        <v>185</v>
      </c>
      <c r="B3921" s="33" t="s">
        <v>1413</v>
      </c>
      <c r="C3921" s="33" t="s">
        <v>1804</v>
      </c>
      <c r="D3921" s="33" t="s">
        <v>1113</v>
      </c>
      <c r="E3921" s="34" t="s">
        <v>558</v>
      </c>
      <c r="F3921" s="35">
        <f>F3922</f>
        <v>4000</v>
      </c>
      <c r="G3921" s="35">
        <f>G3922</f>
        <v>0</v>
      </c>
      <c r="H3921" s="35">
        <f t="shared" si="1998"/>
        <v>0</v>
      </c>
      <c r="I3921" s="63">
        <f t="shared" si="1998"/>
        <v>0</v>
      </c>
      <c r="J3921" s="63">
        <f t="shared" si="1998"/>
        <v>0</v>
      </c>
      <c r="K3921" s="35">
        <f t="shared" si="1998"/>
        <v>0</v>
      </c>
      <c r="L3921" s="35">
        <f t="shared" si="1998"/>
        <v>0</v>
      </c>
      <c r="M3921" s="35">
        <f t="shared" si="1998"/>
        <v>0</v>
      </c>
      <c r="N3921" s="78">
        <v>0</v>
      </c>
      <c r="O3921" s="22">
        <v>1</v>
      </c>
    </row>
    <row r="3922" spans="1:15" ht="63" hidden="1" x14ac:dyDescent="0.25">
      <c r="A3922" s="33" t="s">
        <v>185</v>
      </c>
      <c r="B3922" s="33" t="s">
        <v>1413</v>
      </c>
      <c r="C3922" s="33" t="s">
        <v>1804</v>
      </c>
      <c r="D3922" s="33" t="s">
        <v>137</v>
      </c>
      <c r="E3922" s="34" t="s">
        <v>559</v>
      </c>
      <c r="F3922" s="35">
        <v>4000</v>
      </c>
      <c r="G3922" s="35">
        <v>0</v>
      </c>
      <c r="H3922" s="35">
        <v>0</v>
      </c>
      <c r="I3922" s="63">
        <v>0</v>
      </c>
      <c r="J3922" s="63">
        <v>0</v>
      </c>
      <c r="K3922" s="35">
        <v>0</v>
      </c>
      <c r="L3922" s="35">
        <v>0</v>
      </c>
      <c r="M3922" s="35">
        <v>0</v>
      </c>
      <c r="N3922" s="78">
        <v>0</v>
      </c>
      <c r="O3922" s="22">
        <v>1</v>
      </c>
    </row>
    <row r="3923" spans="1:15" ht="31.5" hidden="1" x14ac:dyDescent="0.25">
      <c r="A3923" s="33" t="s">
        <v>185</v>
      </c>
      <c r="B3923" s="33" t="s">
        <v>1413</v>
      </c>
      <c r="C3923" s="33" t="s">
        <v>1437</v>
      </c>
      <c r="D3923" s="33"/>
      <c r="E3923" s="34" t="s">
        <v>1438</v>
      </c>
      <c r="F3923" s="35">
        <f>F3927</f>
        <v>0</v>
      </c>
      <c r="G3923" s="35">
        <f>G3927+G3924</f>
        <v>0</v>
      </c>
      <c r="H3923" s="35">
        <f t="shared" ref="H3923:M3923" si="1999">H3927+H3924</f>
        <v>0</v>
      </c>
      <c r="I3923" s="63">
        <f t="shared" si="1999"/>
        <v>0</v>
      </c>
      <c r="J3923" s="63">
        <f t="shared" si="1999"/>
        <v>0</v>
      </c>
      <c r="K3923" s="35">
        <f t="shared" si="1999"/>
        <v>0</v>
      </c>
      <c r="L3923" s="35">
        <f t="shared" si="1999"/>
        <v>0</v>
      </c>
      <c r="M3923" s="35">
        <f t="shared" si="1999"/>
        <v>0</v>
      </c>
      <c r="N3923" s="78">
        <v>0</v>
      </c>
      <c r="O3923" s="22">
        <v>1</v>
      </c>
    </row>
    <row r="3924" spans="1:15" ht="31.5" hidden="1" x14ac:dyDescent="0.25">
      <c r="A3924" s="33" t="s">
        <v>185</v>
      </c>
      <c r="B3924" s="33" t="s">
        <v>1413</v>
      </c>
      <c r="C3924" s="33" t="s">
        <v>1775</v>
      </c>
      <c r="D3924" s="33"/>
      <c r="E3924" s="34" t="s">
        <v>1776</v>
      </c>
      <c r="F3924" s="35">
        <v>0</v>
      </c>
      <c r="G3924" s="35">
        <f>G3925</f>
        <v>0</v>
      </c>
      <c r="H3924" s="35">
        <f t="shared" ref="H3924:M3925" si="2000">H3925</f>
        <v>0</v>
      </c>
      <c r="I3924" s="63">
        <f t="shared" si="2000"/>
        <v>0</v>
      </c>
      <c r="J3924" s="63">
        <f t="shared" si="2000"/>
        <v>0</v>
      </c>
      <c r="K3924" s="35">
        <f t="shared" si="2000"/>
        <v>0</v>
      </c>
      <c r="L3924" s="35">
        <f t="shared" si="2000"/>
        <v>0</v>
      </c>
      <c r="M3924" s="35">
        <f t="shared" si="2000"/>
        <v>0</v>
      </c>
      <c r="N3924" s="78">
        <v>0</v>
      </c>
      <c r="O3924" s="22">
        <v>1</v>
      </c>
    </row>
    <row r="3925" spans="1:15" hidden="1" x14ac:dyDescent="0.25">
      <c r="A3925" s="33" t="s">
        <v>185</v>
      </c>
      <c r="B3925" s="33" t="s">
        <v>1413</v>
      </c>
      <c r="C3925" s="33" t="s">
        <v>1775</v>
      </c>
      <c r="D3925" s="33" t="s">
        <v>1113</v>
      </c>
      <c r="E3925" s="34" t="s">
        <v>558</v>
      </c>
      <c r="F3925" s="35">
        <v>0</v>
      </c>
      <c r="G3925" s="35">
        <f>G3926</f>
        <v>0</v>
      </c>
      <c r="H3925" s="35">
        <f t="shared" si="2000"/>
        <v>0</v>
      </c>
      <c r="I3925" s="63">
        <f t="shared" si="2000"/>
        <v>0</v>
      </c>
      <c r="J3925" s="63">
        <f t="shared" si="2000"/>
        <v>0</v>
      </c>
      <c r="K3925" s="35">
        <f t="shared" si="2000"/>
        <v>0</v>
      </c>
      <c r="L3925" s="35">
        <f t="shared" si="2000"/>
        <v>0</v>
      </c>
      <c r="M3925" s="35">
        <f t="shared" si="2000"/>
        <v>0</v>
      </c>
      <c r="N3925" s="78">
        <v>0</v>
      </c>
      <c r="O3925" s="22">
        <v>1</v>
      </c>
    </row>
    <row r="3926" spans="1:15" ht="63" hidden="1" x14ac:dyDescent="0.25">
      <c r="A3926" s="33" t="s">
        <v>185</v>
      </c>
      <c r="B3926" s="33" t="s">
        <v>1413</v>
      </c>
      <c r="C3926" s="33" t="s">
        <v>1775</v>
      </c>
      <c r="D3926" s="33" t="s">
        <v>137</v>
      </c>
      <c r="E3926" s="34" t="s">
        <v>559</v>
      </c>
      <c r="F3926" s="35">
        <v>0</v>
      </c>
      <c r="G3926" s="35">
        <v>0</v>
      </c>
      <c r="H3926" s="35">
        <v>0</v>
      </c>
      <c r="I3926" s="63">
        <v>0</v>
      </c>
      <c r="J3926" s="63">
        <v>0</v>
      </c>
      <c r="K3926" s="35">
        <v>0</v>
      </c>
      <c r="L3926" s="35">
        <v>0</v>
      </c>
      <c r="M3926" s="35">
        <v>0</v>
      </c>
      <c r="N3926" s="78">
        <v>0</v>
      </c>
      <c r="O3926" s="22">
        <v>1</v>
      </c>
    </row>
    <row r="3927" spans="1:15" ht="31.5" hidden="1" x14ac:dyDescent="0.25">
      <c r="A3927" s="33" t="s">
        <v>185</v>
      </c>
      <c r="B3927" s="33" t="s">
        <v>1413</v>
      </c>
      <c r="C3927" s="33" t="s">
        <v>1439</v>
      </c>
      <c r="D3927" s="33"/>
      <c r="E3927" s="34" t="s">
        <v>761</v>
      </c>
      <c r="F3927" s="35">
        <f>F3928</f>
        <v>0</v>
      </c>
      <c r="G3927" s="35">
        <f t="shared" ref="G3927:G3928" si="2001">G3928</f>
        <v>0</v>
      </c>
      <c r="H3927" s="35">
        <f t="shared" ref="H3927:M3928" si="2002">H3928</f>
        <v>0</v>
      </c>
      <c r="I3927" s="63">
        <f t="shared" si="2002"/>
        <v>0</v>
      </c>
      <c r="J3927" s="63">
        <f t="shared" si="2002"/>
        <v>0</v>
      </c>
      <c r="K3927" s="35">
        <f t="shared" si="2002"/>
        <v>0</v>
      </c>
      <c r="L3927" s="35">
        <f t="shared" si="2002"/>
        <v>0</v>
      </c>
      <c r="M3927" s="35">
        <f t="shared" si="2002"/>
        <v>0</v>
      </c>
      <c r="N3927" s="78">
        <v>0</v>
      </c>
      <c r="O3927" s="22">
        <v>1</v>
      </c>
    </row>
    <row r="3928" spans="1:15" hidden="1" x14ac:dyDescent="0.25">
      <c r="A3928" s="33" t="s">
        <v>185</v>
      </c>
      <c r="B3928" s="33" t="s">
        <v>1413</v>
      </c>
      <c r="C3928" s="33" t="s">
        <v>1439</v>
      </c>
      <c r="D3928" s="33" t="s">
        <v>1113</v>
      </c>
      <c r="E3928" s="34" t="s">
        <v>558</v>
      </c>
      <c r="F3928" s="35">
        <f>F3929</f>
        <v>0</v>
      </c>
      <c r="G3928" s="35">
        <f t="shared" si="2001"/>
        <v>0</v>
      </c>
      <c r="H3928" s="35">
        <f t="shared" si="2002"/>
        <v>0</v>
      </c>
      <c r="I3928" s="63">
        <f t="shared" si="2002"/>
        <v>0</v>
      </c>
      <c r="J3928" s="63">
        <f t="shared" si="2002"/>
        <v>0</v>
      </c>
      <c r="K3928" s="35">
        <f t="shared" si="2002"/>
        <v>0</v>
      </c>
      <c r="L3928" s="35">
        <f t="shared" si="2002"/>
        <v>0</v>
      </c>
      <c r="M3928" s="35">
        <f t="shared" si="2002"/>
        <v>0</v>
      </c>
      <c r="N3928" s="78">
        <v>0</v>
      </c>
      <c r="O3928" s="22">
        <v>1</v>
      </c>
    </row>
    <row r="3929" spans="1:15" ht="63" hidden="1" x14ac:dyDescent="0.25">
      <c r="A3929" s="33" t="s">
        <v>185</v>
      </c>
      <c r="B3929" s="33" t="s">
        <v>1413</v>
      </c>
      <c r="C3929" s="33" t="s">
        <v>1439</v>
      </c>
      <c r="D3929" s="33" t="s">
        <v>137</v>
      </c>
      <c r="E3929" s="34" t="s">
        <v>559</v>
      </c>
      <c r="F3929" s="35">
        <v>0</v>
      </c>
      <c r="G3929" s="35">
        <f>253228.00045-253228.00045</f>
        <v>0</v>
      </c>
      <c r="H3929" s="35">
        <v>0</v>
      </c>
      <c r="I3929" s="63">
        <v>0</v>
      </c>
      <c r="J3929" s="63">
        <v>0</v>
      </c>
      <c r="K3929" s="35">
        <v>0</v>
      </c>
      <c r="L3929" s="35">
        <v>0</v>
      </c>
      <c r="M3929" s="35">
        <v>0</v>
      </c>
      <c r="N3929" s="78">
        <v>0</v>
      </c>
      <c r="O3929" s="22">
        <v>1</v>
      </c>
    </row>
    <row r="3930" spans="1:15" ht="47.25" hidden="1" x14ac:dyDescent="0.25">
      <c r="A3930" s="33" t="s">
        <v>185</v>
      </c>
      <c r="B3930" s="33" t="s">
        <v>1413</v>
      </c>
      <c r="C3930" s="33" t="s">
        <v>306</v>
      </c>
      <c r="D3930" s="33"/>
      <c r="E3930" s="34" t="s">
        <v>1440</v>
      </c>
      <c r="F3930" s="35">
        <f>F3931</f>
        <v>0</v>
      </c>
      <c r="G3930" s="35">
        <f t="shared" ref="G3930:G3933" si="2003">G3931</f>
        <v>0</v>
      </c>
      <c r="H3930" s="35">
        <f t="shared" ref="H3930:M3933" si="2004">H3931</f>
        <v>0</v>
      </c>
      <c r="I3930" s="63">
        <f t="shared" si="2004"/>
        <v>0</v>
      </c>
      <c r="J3930" s="63">
        <f t="shared" si="2004"/>
        <v>0</v>
      </c>
      <c r="K3930" s="35">
        <f t="shared" si="2004"/>
        <v>0</v>
      </c>
      <c r="L3930" s="35">
        <f t="shared" si="2004"/>
        <v>0</v>
      </c>
      <c r="M3930" s="35">
        <f t="shared" si="2004"/>
        <v>0</v>
      </c>
      <c r="N3930" s="78">
        <v>0</v>
      </c>
      <c r="O3930" s="22">
        <v>1</v>
      </c>
    </row>
    <row r="3931" spans="1:15" ht="47.25" hidden="1" x14ac:dyDescent="0.25">
      <c r="A3931" s="33" t="s">
        <v>185</v>
      </c>
      <c r="B3931" s="33" t="s">
        <v>1413</v>
      </c>
      <c r="C3931" s="33" t="s">
        <v>307</v>
      </c>
      <c r="D3931" s="33"/>
      <c r="E3931" s="34" t="s">
        <v>1441</v>
      </c>
      <c r="F3931" s="35">
        <f>F3932</f>
        <v>0</v>
      </c>
      <c r="G3931" s="35">
        <f t="shared" si="2003"/>
        <v>0</v>
      </c>
      <c r="H3931" s="35">
        <f t="shared" si="2004"/>
        <v>0</v>
      </c>
      <c r="I3931" s="63">
        <f t="shared" si="2004"/>
        <v>0</v>
      </c>
      <c r="J3931" s="63">
        <f t="shared" si="2004"/>
        <v>0</v>
      </c>
      <c r="K3931" s="35">
        <f t="shared" si="2004"/>
        <v>0</v>
      </c>
      <c r="L3931" s="35">
        <f t="shared" si="2004"/>
        <v>0</v>
      </c>
      <c r="M3931" s="35">
        <f t="shared" si="2004"/>
        <v>0</v>
      </c>
      <c r="N3931" s="78">
        <v>0</v>
      </c>
      <c r="O3931" s="22">
        <v>1</v>
      </c>
    </row>
    <row r="3932" spans="1:15" ht="47.25" hidden="1" x14ac:dyDescent="0.25">
      <c r="A3932" s="33" t="s">
        <v>185</v>
      </c>
      <c r="B3932" s="33" t="s">
        <v>1413</v>
      </c>
      <c r="C3932" s="33" t="s">
        <v>1442</v>
      </c>
      <c r="D3932" s="33"/>
      <c r="E3932" s="34" t="s">
        <v>1443</v>
      </c>
      <c r="F3932" s="35">
        <f>F3933</f>
        <v>0</v>
      </c>
      <c r="G3932" s="35">
        <f t="shared" si="2003"/>
        <v>0</v>
      </c>
      <c r="H3932" s="35">
        <f t="shared" si="2004"/>
        <v>0</v>
      </c>
      <c r="I3932" s="63">
        <f t="shared" si="2004"/>
        <v>0</v>
      </c>
      <c r="J3932" s="63">
        <f t="shared" si="2004"/>
        <v>0</v>
      </c>
      <c r="K3932" s="35">
        <f t="shared" si="2004"/>
        <v>0</v>
      </c>
      <c r="L3932" s="35">
        <f t="shared" si="2004"/>
        <v>0</v>
      </c>
      <c r="M3932" s="35">
        <f t="shared" si="2004"/>
        <v>0</v>
      </c>
      <c r="N3932" s="78">
        <v>0</v>
      </c>
      <c r="O3932" s="22">
        <v>1</v>
      </c>
    </row>
    <row r="3933" spans="1:15" ht="31.5" hidden="1" x14ac:dyDescent="0.25">
      <c r="A3933" s="33" t="s">
        <v>185</v>
      </c>
      <c r="B3933" s="33" t="s">
        <v>1413</v>
      </c>
      <c r="C3933" s="33" t="s">
        <v>1442</v>
      </c>
      <c r="D3933" s="33" t="s">
        <v>220</v>
      </c>
      <c r="E3933" s="34" t="s">
        <v>550</v>
      </c>
      <c r="F3933" s="35">
        <f>F3934</f>
        <v>0</v>
      </c>
      <c r="G3933" s="35">
        <f t="shared" si="2003"/>
        <v>0</v>
      </c>
      <c r="H3933" s="35">
        <f t="shared" si="2004"/>
        <v>0</v>
      </c>
      <c r="I3933" s="63">
        <f t="shared" si="2004"/>
        <v>0</v>
      </c>
      <c r="J3933" s="63">
        <f t="shared" si="2004"/>
        <v>0</v>
      </c>
      <c r="K3933" s="35">
        <f t="shared" si="2004"/>
        <v>0</v>
      </c>
      <c r="L3933" s="35">
        <f t="shared" si="2004"/>
        <v>0</v>
      </c>
      <c r="M3933" s="35">
        <f t="shared" si="2004"/>
        <v>0</v>
      </c>
      <c r="N3933" s="78">
        <v>0</v>
      </c>
      <c r="O3933" s="22">
        <v>1</v>
      </c>
    </row>
    <row r="3934" spans="1:15" hidden="1" x14ac:dyDescent="0.25">
      <c r="A3934" s="33" t="s">
        <v>185</v>
      </c>
      <c r="B3934" s="33" t="s">
        <v>1413</v>
      </c>
      <c r="C3934" s="33" t="s">
        <v>1442</v>
      </c>
      <c r="D3934" s="33" t="s">
        <v>219</v>
      </c>
      <c r="E3934" s="34" t="s">
        <v>551</v>
      </c>
      <c r="F3934" s="35">
        <v>0</v>
      </c>
      <c r="G3934" s="35">
        <v>0</v>
      </c>
      <c r="H3934" s="35">
        <v>0</v>
      </c>
      <c r="I3934" s="63">
        <v>0</v>
      </c>
      <c r="J3934" s="63">
        <v>0</v>
      </c>
      <c r="K3934" s="35">
        <f>G3934</f>
        <v>0</v>
      </c>
      <c r="L3934" s="35">
        <f>H3934</f>
        <v>0</v>
      </c>
      <c r="M3934" s="35">
        <v>0</v>
      </c>
      <c r="N3934" s="78">
        <v>0</v>
      </c>
      <c r="O3934" s="22">
        <v>1</v>
      </c>
    </row>
    <row r="3935" spans="1:15" ht="31.5" x14ac:dyDescent="0.25">
      <c r="A3935" s="33" t="s">
        <v>185</v>
      </c>
      <c r="B3935" s="33" t="s">
        <v>1413</v>
      </c>
      <c r="C3935" s="33" t="s">
        <v>144</v>
      </c>
      <c r="D3935" s="33"/>
      <c r="E3935" s="34" t="s">
        <v>1036</v>
      </c>
      <c r="F3935" s="35">
        <f>F3946+F3954+F3936+F3941</f>
        <v>66623.945999999996</v>
      </c>
      <c r="G3935" s="35">
        <f>G3946+G3954+G3936+G3941</f>
        <v>4741.0765700000002</v>
      </c>
      <c r="H3935" s="35">
        <f t="shared" ref="H3935:M3935" si="2005">H3946+H3954+H3936+H3941</f>
        <v>1067.87573</v>
      </c>
      <c r="I3935" s="63">
        <f t="shared" si="2005"/>
        <v>0</v>
      </c>
      <c r="J3935" s="63">
        <f t="shared" si="2005"/>
        <v>0</v>
      </c>
      <c r="K3935" s="35">
        <f t="shared" si="2005"/>
        <v>0</v>
      </c>
      <c r="L3935" s="35">
        <f t="shared" si="2005"/>
        <v>0</v>
      </c>
      <c r="M3935" s="35">
        <f t="shared" si="2005"/>
        <v>4508.10736</v>
      </c>
      <c r="N3935" s="78">
        <f t="shared" ref="N3935:N3977" si="2006">M3935/G3935*100</f>
        <v>95.086153818435378</v>
      </c>
    </row>
    <row r="3936" spans="1:15" ht="31.5" x14ac:dyDescent="0.25">
      <c r="A3936" s="33" t="s">
        <v>185</v>
      </c>
      <c r="B3936" s="33" t="s">
        <v>1413</v>
      </c>
      <c r="C3936" s="33" t="s">
        <v>198</v>
      </c>
      <c r="D3936" s="33"/>
      <c r="E3936" s="34" t="s">
        <v>1037</v>
      </c>
      <c r="F3936" s="35">
        <f t="shared" ref="F3936:M3939" si="2007">F3937</f>
        <v>146.61699999999999</v>
      </c>
      <c r="G3936" s="35">
        <f t="shared" si="2007"/>
        <v>146.61657</v>
      </c>
      <c r="H3936" s="35">
        <f t="shared" si="2007"/>
        <v>146.61657</v>
      </c>
      <c r="I3936" s="63">
        <f t="shared" si="2007"/>
        <v>0</v>
      </c>
      <c r="J3936" s="63">
        <f t="shared" si="2007"/>
        <v>0</v>
      </c>
      <c r="K3936" s="35">
        <f t="shared" si="2007"/>
        <v>0</v>
      </c>
      <c r="L3936" s="35">
        <f t="shared" si="2007"/>
        <v>0</v>
      </c>
      <c r="M3936" s="35">
        <f t="shared" si="2007"/>
        <v>146.61657</v>
      </c>
      <c r="N3936" s="78">
        <f t="shared" si="2006"/>
        <v>100</v>
      </c>
    </row>
    <row r="3937" spans="1:15" ht="47.25" x14ac:dyDescent="0.25">
      <c r="A3937" s="33" t="s">
        <v>185</v>
      </c>
      <c r="B3937" s="33" t="s">
        <v>1413</v>
      </c>
      <c r="C3937" s="33" t="s">
        <v>1335</v>
      </c>
      <c r="D3937" s="33"/>
      <c r="E3937" s="34" t="s">
        <v>1380</v>
      </c>
      <c r="F3937" s="35">
        <f t="shared" si="2007"/>
        <v>146.61699999999999</v>
      </c>
      <c r="G3937" s="35">
        <f t="shared" si="2007"/>
        <v>146.61657</v>
      </c>
      <c r="H3937" s="35">
        <f t="shared" si="2007"/>
        <v>146.61657</v>
      </c>
      <c r="I3937" s="63">
        <f t="shared" si="2007"/>
        <v>0</v>
      </c>
      <c r="J3937" s="63">
        <f t="shared" si="2007"/>
        <v>0</v>
      </c>
      <c r="K3937" s="35">
        <f t="shared" si="2007"/>
        <v>0</v>
      </c>
      <c r="L3937" s="35">
        <f t="shared" si="2007"/>
        <v>0</v>
      </c>
      <c r="M3937" s="35">
        <f t="shared" si="2007"/>
        <v>146.61657</v>
      </c>
      <c r="N3937" s="78">
        <f t="shared" si="2006"/>
        <v>100</v>
      </c>
    </row>
    <row r="3938" spans="1:15" ht="47.25" x14ac:dyDescent="0.25">
      <c r="A3938" s="33" t="s">
        <v>185</v>
      </c>
      <c r="B3938" s="33" t="s">
        <v>1413</v>
      </c>
      <c r="C3938" s="33" t="s">
        <v>1334</v>
      </c>
      <c r="D3938" s="33"/>
      <c r="E3938" s="34" t="s">
        <v>1337</v>
      </c>
      <c r="F3938" s="35">
        <f t="shared" si="2007"/>
        <v>146.61699999999999</v>
      </c>
      <c r="G3938" s="35">
        <f t="shared" si="2007"/>
        <v>146.61657</v>
      </c>
      <c r="H3938" s="35">
        <f t="shared" si="2007"/>
        <v>146.61657</v>
      </c>
      <c r="I3938" s="63">
        <f t="shared" si="2007"/>
        <v>0</v>
      </c>
      <c r="J3938" s="63">
        <f t="shared" si="2007"/>
        <v>0</v>
      </c>
      <c r="K3938" s="35">
        <f t="shared" si="2007"/>
        <v>0</v>
      </c>
      <c r="L3938" s="35">
        <f t="shared" si="2007"/>
        <v>0</v>
      </c>
      <c r="M3938" s="35">
        <f t="shared" si="2007"/>
        <v>146.61657</v>
      </c>
      <c r="N3938" s="78">
        <f t="shared" si="2006"/>
        <v>100</v>
      </c>
    </row>
    <row r="3939" spans="1:15" ht="31.5" x14ac:dyDescent="0.25">
      <c r="A3939" s="33" t="s">
        <v>185</v>
      </c>
      <c r="B3939" s="33" t="s">
        <v>1413</v>
      </c>
      <c r="C3939" s="33" t="s">
        <v>1334</v>
      </c>
      <c r="D3939" s="33" t="s">
        <v>1111</v>
      </c>
      <c r="E3939" s="34" t="s">
        <v>542</v>
      </c>
      <c r="F3939" s="35">
        <f t="shared" si="2007"/>
        <v>146.61699999999999</v>
      </c>
      <c r="G3939" s="35">
        <f t="shared" si="2007"/>
        <v>146.61657</v>
      </c>
      <c r="H3939" s="35">
        <f t="shared" si="2007"/>
        <v>146.61657</v>
      </c>
      <c r="I3939" s="63">
        <f t="shared" si="2007"/>
        <v>0</v>
      </c>
      <c r="J3939" s="63">
        <f t="shared" si="2007"/>
        <v>0</v>
      </c>
      <c r="K3939" s="35">
        <f t="shared" si="2007"/>
        <v>0</v>
      </c>
      <c r="L3939" s="35">
        <f t="shared" si="2007"/>
        <v>0</v>
      </c>
      <c r="M3939" s="35">
        <f t="shared" si="2007"/>
        <v>146.61657</v>
      </c>
      <c r="N3939" s="78">
        <f t="shared" si="2006"/>
        <v>100</v>
      </c>
    </row>
    <row r="3940" spans="1:15" ht="31.5" x14ac:dyDescent="0.25">
      <c r="A3940" s="33" t="s">
        <v>185</v>
      </c>
      <c r="B3940" s="33" t="s">
        <v>1413</v>
      </c>
      <c r="C3940" s="33" t="s">
        <v>1334</v>
      </c>
      <c r="D3940" s="33" t="s">
        <v>1112</v>
      </c>
      <c r="E3940" s="34" t="s">
        <v>543</v>
      </c>
      <c r="F3940" s="35">
        <v>146.61699999999999</v>
      </c>
      <c r="G3940" s="35">
        <v>146.61657</v>
      </c>
      <c r="H3940" s="35">
        <v>146.61657</v>
      </c>
      <c r="I3940" s="63">
        <v>0</v>
      </c>
      <c r="J3940" s="63">
        <v>0</v>
      </c>
      <c r="K3940" s="35">
        <v>0</v>
      </c>
      <c r="L3940" s="35">
        <v>0</v>
      </c>
      <c r="M3940" s="35">
        <v>146.61657</v>
      </c>
      <c r="N3940" s="78">
        <f t="shared" si="2006"/>
        <v>100</v>
      </c>
    </row>
    <row r="3941" spans="1:15" ht="31.5" hidden="1" x14ac:dyDescent="0.25">
      <c r="A3941" s="33" t="s">
        <v>185</v>
      </c>
      <c r="B3941" s="33" t="s">
        <v>1413</v>
      </c>
      <c r="C3941" s="33" t="s">
        <v>167</v>
      </c>
      <c r="D3941" s="33"/>
      <c r="E3941" s="34" t="s">
        <v>1059</v>
      </c>
      <c r="F3941" s="35">
        <f t="shared" ref="F3941:M3944" si="2008">F3942</f>
        <v>13714.715</v>
      </c>
      <c r="G3941" s="35">
        <f t="shared" si="2008"/>
        <v>0</v>
      </c>
      <c r="H3941" s="35">
        <f t="shared" si="2008"/>
        <v>0</v>
      </c>
      <c r="I3941" s="63">
        <f t="shared" si="2008"/>
        <v>0</v>
      </c>
      <c r="J3941" s="63">
        <f t="shared" si="2008"/>
        <v>0</v>
      </c>
      <c r="K3941" s="35">
        <f t="shared" si="2008"/>
        <v>0</v>
      </c>
      <c r="L3941" s="35">
        <f t="shared" si="2008"/>
        <v>0</v>
      </c>
      <c r="M3941" s="35">
        <f t="shared" si="2008"/>
        <v>0</v>
      </c>
      <c r="N3941" s="78">
        <v>0</v>
      </c>
      <c r="O3941" s="22">
        <v>1</v>
      </c>
    </row>
    <row r="3942" spans="1:15" ht="47.25" hidden="1" x14ac:dyDescent="0.25">
      <c r="A3942" s="33" t="s">
        <v>185</v>
      </c>
      <c r="B3942" s="33" t="s">
        <v>1413</v>
      </c>
      <c r="C3942" s="33" t="s">
        <v>1343</v>
      </c>
      <c r="D3942" s="33"/>
      <c r="E3942" s="34" t="s">
        <v>1750</v>
      </c>
      <c r="F3942" s="35">
        <f t="shared" si="2008"/>
        <v>13714.715</v>
      </c>
      <c r="G3942" s="35">
        <f t="shared" si="2008"/>
        <v>0</v>
      </c>
      <c r="H3942" s="35">
        <f t="shared" si="2008"/>
        <v>0</v>
      </c>
      <c r="I3942" s="63">
        <f t="shared" si="2008"/>
        <v>0</v>
      </c>
      <c r="J3942" s="63">
        <f t="shared" si="2008"/>
        <v>0</v>
      </c>
      <c r="K3942" s="35">
        <f t="shared" si="2008"/>
        <v>0</v>
      </c>
      <c r="L3942" s="35">
        <f t="shared" si="2008"/>
        <v>0</v>
      </c>
      <c r="M3942" s="35">
        <f t="shared" si="2008"/>
        <v>0</v>
      </c>
      <c r="N3942" s="78">
        <v>0</v>
      </c>
      <c r="O3942" s="22">
        <v>1</v>
      </c>
    </row>
    <row r="3943" spans="1:15" ht="63" hidden="1" x14ac:dyDescent="0.25">
      <c r="A3943" s="33" t="s">
        <v>185</v>
      </c>
      <c r="B3943" s="33" t="s">
        <v>1413</v>
      </c>
      <c r="C3943" s="33" t="s">
        <v>1344</v>
      </c>
      <c r="D3943" s="33"/>
      <c r="E3943" s="34" t="s">
        <v>1382</v>
      </c>
      <c r="F3943" s="35">
        <f t="shared" si="2008"/>
        <v>13714.715</v>
      </c>
      <c r="G3943" s="35">
        <f t="shared" si="2008"/>
        <v>0</v>
      </c>
      <c r="H3943" s="35">
        <f t="shared" si="2008"/>
        <v>0</v>
      </c>
      <c r="I3943" s="63">
        <f t="shared" si="2008"/>
        <v>0</v>
      </c>
      <c r="J3943" s="63">
        <f t="shared" si="2008"/>
        <v>0</v>
      </c>
      <c r="K3943" s="35">
        <f t="shared" si="2008"/>
        <v>0</v>
      </c>
      <c r="L3943" s="35">
        <f t="shared" si="2008"/>
        <v>0</v>
      </c>
      <c r="M3943" s="35">
        <f t="shared" si="2008"/>
        <v>0</v>
      </c>
      <c r="N3943" s="78">
        <v>0</v>
      </c>
      <c r="O3943" s="22">
        <v>1</v>
      </c>
    </row>
    <row r="3944" spans="1:15" ht="31.5" hidden="1" x14ac:dyDescent="0.25">
      <c r="A3944" s="33" t="s">
        <v>185</v>
      </c>
      <c r="B3944" s="33" t="s">
        <v>1413</v>
      </c>
      <c r="C3944" s="33" t="s">
        <v>1344</v>
      </c>
      <c r="D3944" s="33" t="s">
        <v>1111</v>
      </c>
      <c r="E3944" s="34" t="s">
        <v>542</v>
      </c>
      <c r="F3944" s="35">
        <f t="shared" si="2008"/>
        <v>13714.715</v>
      </c>
      <c r="G3944" s="35">
        <f t="shared" si="2008"/>
        <v>0</v>
      </c>
      <c r="H3944" s="35">
        <f t="shared" si="2008"/>
        <v>0</v>
      </c>
      <c r="I3944" s="63">
        <f t="shared" si="2008"/>
        <v>0</v>
      </c>
      <c r="J3944" s="63">
        <f t="shared" si="2008"/>
        <v>0</v>
      </c>
      <c r="K3944" s="35">
        <f t="shared" si="2008"/>
        <v>0</v>
      </c>
      <c r="L3944" s="35">
        <f t="shared" si="2008"/>
        <v>0</v>
      </c>
      <c r="M3944" s="35">
        <f t="shared" si="2008"/>
        <v>0</v>
      </c>
      <c r="N3944" s="78">
        <v>0</v>
      </c>
      <c r="O3944" s="22">
        <v>1</v>
      </c>
    </row>
    <row r="3945" spans="1:15" ht="31.5" hidden="1" x14ac:dyDescent="0.25">
      <c r="A3945" s="33" t="s">
        <v>185</v>
      </c>
      <c r="B3945" s="33" t="s">
        <v>1413</v>
      </c>
      <c r="C3945" s="33" t="s">
        <v>1344</v>
      </c>
      <c r="D3945" s="33" t="s">
        <v>1112</v>
      </c>
      <c r="E3945" s="34" t="s">
        <v>543</v>
      </c>
      <c r="F3945" s="35">
        <f>15577.084-1387.369-475</f>
        <v>13714.715</v>
      </c>
      <c r="G3945" s="35">
        <v>0</v>
      </c>
      <c r="H3945" s="35">
        <v>0</v>
      </c>
      <c r="I3945" s="63">
        <v>0</v>
      </c>
      <c r="J3945" s="63">
        <v>0</v>
      </c>
      <c r="K3945" s="35">
        <v>0</v>
      </c>
      <c r="L3945" s="35">
        <v>0</v>
      </c>
      <c r="M3945" s="35">
        <v>0</v>
      </c>
      <c r="N3945" s="78">
        <v>0</v>
      </c>
      <c r="O3945" s="22">
        <v>1</v>
      </c>
    </row>
    <row r="3946" spans="1:15" ht="47.25" x14ac:dyDescent="0.25">
      <c r="A3946" s="33" t="s">
        <v>185</v>
      </c>
      <c r="B3946" s="33" t="s">
        <v>1413</v>
      </c>
      <c r="C3946" s="33" t="s">
        <v>145</v>
      </c>
      <c r="D3946" s="33"/>
      <c r="E3946" s="34" t="s">
        <v>1062</v>
      </c>
      <c r="F3946" s="35">
        <f t="shared" ref="F3946:M3949" si="2009">F3947</f>
        <v>7061.3490000000002</v>
      </c>
      <c r="G3946" s="35">
        <f t="shared" si="2009"/>
        <v>4594.46</v>
      </c>
      <c r="H3946" s="35">
        <f t="shared" si="2009"/>
        <v>921.25915999999995</v>
      </c>
      <c r="I3946" s="63">
        <f t="shared" si="2009"/>
        <v>0</v>
      </c>
      <c r="J3946" s="63">
        <f t="shared" si="2009"/>
        <v>0</v>
      </c>
      <c r="K3946" s="35">
        <f t="shared" si="2009"/>
        <v>0</v>
      </c>
      <c r="L3946" s="35">
        <f t="shared" si="2009"/>
        <v>0</v>
      </c>
      <c r="M3946" s="35">
        <f t="shared" si="2009"/>
        <v>4361.4907899999998</v>
      </c>
      <c r="N3946" s="78">
        <f t="shared" si="2006"/>
        <v>94.929345124345403</v>
      </c>
    </row>
    <row r="3947" spans="1:15" ht="63" x14ac:dyDescent="0.25">
      <c r="A3947" s="33" t="s">
        <v>185</v>
      </c>
      <c r="B3947" s="33" t="s">
        <v>1413</v>
      </c>
      <c r="C3947" s="33" t="s">
        <v>204</v>
      </c>
      <c r="D3947" s="33"/>
      <c r="E3947" s="34" t="s">
        <v>1070</v>
      </c>
      <c r="F3947" s="35">
        <f>F3948+F3951</f>
        <v>7061.3490000000002</v>
      </c>
      <c r="G3947" s="35">
        <f>G3948+G3951</f>
        <v>4594.46</v>
      </c>
      <c r="H3947" s="35">
        <f t="shared" ref="H3947:M3947" si="2010">H3948+H3951</f>
        <v>921.25915999999995</v>
      </c>
      <c r="I3947" s="63">
        <f t="shared" si="2010"/>
        <v>0</v>
      </c>
      <c r="J3947" s="63">
        <f t="shared" si="2010"/>
        <v>0</v>
      </c>
      <c r="K3947" s="35">
        <f t="shared" si="2010"/>
        <v>0</v>
      </c>
      <c r="L3947" s="35">
        <f t="shared" si="2010"/>
        <v>0</v>
      </c>
      <c r="M3947" s="35">
        <f t="shared" si="2010"/>
        <v>4361.4907899999998</v>
      </c>
      <c r="N3947" s="78">
        <f t="shared" si="2006"/>
        <v>94.929345124345403</v>
      </c>
    </row>
    <row r="3948" spans="1:15" ht="31.5" x14ac:dyDescent="0.25">
      <c r="A3948" s="33" t="s">
        <v>185</v>
      </c>
      <c r="B3948" s="33" t="s">
        <v>1413</v>
      </c>
      <c r="C3948" s="33" t="s">
        <v>203</v>
      </c>
      <c r="D3948" s="33"/>
      <c r="E3948" s="34" t="s">
        <v>1071</v>
      </c>
      <c r="F3948" s="35">
        <f t="shared" si="2009"/>
        <v>1000</v>
      </c>
      <c r="G3948" s="35">
        <f t="shared" si="2009"/>
        <v>1000</v>
      </c>
      <c r="H3948" s="35">
        <f t="shared" si="2009"/>
        <v>921.25915999999995</v>
      </c>
      <c r="I3948" s="63">
        <f t="shared" si="2009"/>
        <v>0</v>
      </c>
      <c r="J3948" s="63">
        <f t="shared" si="2009"/>
        <v>0</v>
      </c>
      <c r="K3948" s="35">
        <f t="shared" si="2009"/>
        <v>0</v>
      </c>
      <c r="L3948" s="35">
        <f t="shared" si="2009"/>
        <v>0</v>
      </c>
      <c r="M3948" s="35">
        <f t="shared" si="2009"/>
        <v>985.47365000000002</v>
      </c>
      <c r="N3948" s="78">
        <f t="shared" si="2006"/>
        <v>98.547364999999999</v>
      </c>
    </row>
    <row r="3949" spans="1:15" ht="31.5" x14ac:dyDescent="0.25">
      <c r="A3949" s="33" t="s">
        <v>185</v>
      </c>
      <c r="B3949" s="33" t="s">
        <v>1413</v>
      </c>
      <c r="C3949" s="33" t="s">
        <v>203</v>
      </c>
      <c r="D3949" s="33" t="s">
        <v>1111</v>
      </c>
      <c r="E3949" s="34" t="s">
        <v>542</v>
      </c>
      <c r="F3949" s="35">
        <f t="shared" si="2009"/>
        <v>1000</v>
      </c>
      <c r="G3949" s="35">
        <f t="shared" si="2009"/>
        <v>1000</v>
      </c>
      <c r="H3949" s="35">
        <f t="shared" si="2009"/>
        <v>921.25915999999995</v>
      </c>
      <c r="I3949" s="63">
        <f t="shared" si="2009"/>
        <v>0</v>
      </c>
      <c r="J3949" s="63">
        <f t="shared" si="2009"/>
        <v>0</v>
      </c>
      <c r="K3949" s="35">
        <f t="shared" si="2009"/>
        <v>0</v>
      </c>
      <c r="L3949" s="35">
        <f t="shared" si="2009"/>
        <v>0</v>
      </c>
      <c r="M3949" s="35">
        <f t="shared" si="2009"/>
        <v>985.47365000000002</v>
      </c>
      <c r="N3949" s="78">
        <f t="shared" si="2006"/>
        <v>98.547364999999999</v>
      </c>
    </row>
    <row r="3950" spans="1:15" ht="31.5" x14ac:dyDescent="0.25">
      <c r="A3950" s="33" t="s">
        <v>185</v>
      </c>
      <c r="B3950" s="33" t="s">
        <v>1413</v>
      </c>
      <c r="C3950" s="33" t="s">
        <v>203</v>
      </c>
      <c r="D3950" s="33" t="s">
        <v>1112</v>
      </c>
      <c r="E3950" s="34" t="s">
        <v>543</v>
      </c>
      <c r="F3950" s="35">
        <v>1000</v>
      </c>
      <c r="G3950" s="35">
        <v>1000</v>
      </c>
      <c r="H3950" s="35">
        <v>921.25915999999995</v>
      </c>
      <c r="I3950" s="63">
        <v>0</v>
      </c>
      <c r="J3950" s="63">
        <v>0</v>
      </c>
      <c r="K3950" s="35">
        <v>0</v>
      </c>
      <c r="L3950" s="35">
        <v>0</v>
      </c>
      <c r="M3950" s="35">
        <v>985.47365000000002</v>
      </c>
      <c r="N3950" s="78">
        <f t="shared" si="2006"/>
        <v>98.547364999999999</v>
      </c>
    </row>
    <row r="3951" spans="1:15" ht="31.5" x14ac:dyDescent="0.25">
      <c r="A3951" s="33" t="s">
        <v>185</v>
      </c>
      <c r="B3951" s="33" t="s">
        <v>1413</v>
      </c>
      <c r="C3951" s="33" t="s">
        <v>1805</v>
      </c>
      <c r="D3951" s="33"/>
      <c r="E3951" s="34" t="s">
        <v>1806</v>
      </c>
      <c r="F3951" s="35">
        <f>F3952</f>
        <v>6061.3490000000002</v>
      </c>
      <c r="G3951" s="35">
        <f>G3952</f>
        <v>3594.46</v>
      </c>
      <c r="H3951" s="35">
        <f t="shared" ref="H3951:M3952" si="2011">H3952</f>
        <v>0</v>
      </c>
      <c r="I3951" s="63">
        <f t="shared" si="2011"/>
        <v>0</v>
      </c>
      <c r="J3951" s="63">
        <f t="shared" si="2011"/>
        <v>0</v>
      </c>
      <c r="K3951" s="35">
        <f t="shared" si="2011"/>
        <v>0</v>
      </c>
      <c r="L3951" s="35">
        <f t="shared" si="2011"/>
        <v>0</v>
      </c>
      <c r="M3951" s="35">
        <f t="shared" si="2011"/>
        <v>3376.0171399999999</v>
      </c>
      <c r="N3951" s="78">
        <f t="shared" si="2006"/>
        <v>93.922790627799444</v>
      </c>
      <c r="O3951" s="22"/>
    </row>
    <row r="3952" spans="1:15" ht="31.5" x14ac:dyDescent="0.25">
      <c r="A3952" s="33" t="s">
        <v>185</v>
      </c>
      <c r="B3952" s="33" t="s">
        <v>1413</v>
      </c>
      <c r="C3952" s="33" t="s">
        <v>1805</v>
      </c>
      <c r="D3952" s="33" t="s">
        <v>1111</v>
      </c>
      <c r="E3952" s="34" t="s">
        <v>542</v>
      </c>
      <c r="F3952" s="35">
        <f>F3953</f>
        <v>6061.3490000000002</v>
      </c>
      <c r="G3952" s="35">
        <f>G3953</f>
        <v>3594.46</v>
      </c>
      <c r="H3952" s="35">
        <f t="shared" si="2011"/>
        <v>0</v>
      </c>
      <c r="I3952" s="63">
        <f t="shared" si="2011"/>
        <v>0</v>
      </c>
      <c r="J3952" s="63">
        <f t="shared" si="2011"/>
        <v>0</v>
      </c>
      <c r="K3952" s="35">
        <f t="shared" si="2011"/>
        <v>0</v>
      </c>
      <c r="L3952" s="35">
        <f t="shared" si="2011"/>
        <v>0</v>
      </c>
      <c r="M3952" s="35">
        <f t="shared" si="2011"/>
        <v>3376.0171399999999</v>
      </c>
      <c r="N3952" s="78">
        <f t="shared" si="2006"/>
        <v>93.922790627799444</v>
      </c>
      <c r="O3952" s="22"/>
    </row>
    <row r="3953" spans="1:15" ht="31.5" x14ac:dyDescent="0.25">
      <c r="A3953" s="33" t="s">
        <v>185</v>
      </c>
      <c r="B3953" s="33" t="s">
        <v>1413</v>
      </c>
      <c r="C3953" s="33" t="s">
        <v>1805</v>
      </c>
      <c r="D3953" s="33" t="s">
        <v>1112</v>
      </c>
      <c r="E3953" s="34" t="s">
        <v>543</v>
      </c>
      <c r="F3953" s="35">
        <f>6458.825-397.476</f>
        <v>6061.3490000000002</v>
      </c>
      <c r="G3953" s="35">
        <v>3594.46</v>
      </c>
      <c r="H3953" s="35">
        <v>0</v>
      </c>
      <c r="I3953" s="63">
        <v>0</v>
      </c>
      <c r="J3953" s="63">
        <v>0</v>
      </c>
      <c r="K3953" s="35">
        <v>0</v>
      </c>
      <c r="L3953" s="35">
        <v>0</v>
      </c>
      <c r="M3953" s="35">
        <v>3376.0171399999999</v>
      </c>
      <c r="N3953" s="78">
        <f t="shared" si="2006"/>
        <v>93.922790627799444</v>
      </c>
      <c r="O3953" s="22"/>
    </row>
    <row r="3954" spans="1:15" ht="47.25" hidden="1" x14ac:dyDescent="0.25">
      <c r="A3954" s="33" t="s">
        <v>185</v>
      </c>
      <c r="B3954" s="33" t="s">
        <v>1413</v>
      </c>
      <c r="C3954" s="33" t="s">
        <v>242</v>
      </c>
      <c r="D3954" s="33"/>
      <c r="E3954" s="34" t="s">
        <v>1081</v>
      </c>
      <c r="F3954" s="35">
        <f t="shared" ref="F3954:M3957" si="2012">F3955</f>
        <v>45701.264999999999</v>
      </c>
      <c r="G3954" s="35">
        <f t="shared" si="2012"/>
        <v>0</v>
      </c>
      <c r="H3954" s="35">
        <f t="shared" si="2012"/>
        <v>0</v>
      </c>
      <c r="I3954" s="63">
        <f t="shared" si="2012"/>
        <v>0</v>
      </c>
      <c r="J3954" s="63">
        <f t="shared" si="2012"/>
        <v>0</v>
      </c>
      <c r="K3954" s="35">
        <f t="shared" si="2012"/>
        <v>0</v>
      </c>
      <c r="L3954" s="35">
        <f t="shared" si="2012"/>
        <v>0</v>
      </c>
      <c r="M3954" s="35">
        <f t="shared" si="2012"/>
        <v>0</v>
      </c>
      <c r="N3954" s="78">
        <v>0</v>
      </c>
      <c r="O3954" s="22">
        <v>1</v>
      </c>
    </row>
    <row r="3955" spans="1:15" ht="63" hidden="1" x14ac:dyDescent="0.25">
      <c r="A3955" s="33" t="s">
        <v>185</v>
      </c>
      <c r="B3955" s="33" t="s">
        <v>1413</v>
      </c>
      <c r="C3955" s="33" t="s">
        <v>1241</v>
      </c>
      <c r="D3955" s="33"/>
      <c r="E3955" s="34" t="s">
        <v>1896</v>
      </c>
      <c r="F3955" s="35">
        <f t="shared" si="2012"/>
        <v>45701.264999999999</v>
      </c>
      <c r="G3955" s="35">
        <f t="shared" si="2012"/>
        <v>0</v>
      </c>
      <c r="H3955" s="35">
        <f t="shared" si="2012"/>
        <v>0</v>
      </c>
      <c r="I3955" s="63">
        <f t="shared" si="2012"/>
        <v>0</v>
      </c>
      <c r="J3955" s="63">
        <f t="shared" si="2012"/>
        <v>0</v>
      </c>
      <c r="K3955" s="35">
        <f t="shared" si="2012"/>
        <v>0</v>
      </c>
      <c r="L3955" s="35">
        <f t="shared" si="2012"/>
        <v>0</v>
      </c>
      <c r="M3955" s="35">
        <f t="shared" si="2012"/>
        <v>0</v>
      </c>
      <c r="N3955" s="78">
        <v>0</v>
      </c>
      <c r="O3955" s="22">
        <v>1</v>
      </c>
    </row>
    <row r="3956" spans="1:15" ht="31.5" hidden="1" x14ac:dyDescent="0.25">
      <c r="A3956" s="33" t="s">
        <v>185</v>
      </c>
      <c r="B3956" s="33" t="s">
        <v>1413</v>
      </c>
      <c r="C3956" s="33" t="s">
        <v>1240</v>
      </c>
      <c r="D3956" s="33"/>
      <c r="E3956" s="34" t="s">
        <v>1245</v>
      </c>
      <c r="F3956" s="35">
        <f t="shared" ref="F3956:M3957" si="2013">F3957</f>
        <v>45701.264999999999</v>
      </c>
      <c r="G3956" s="35">
        <f t="shared" si="2012"/>
        <v>0</v>
      </c>
      <c r="H3956" s="35">
        <f t="shared" si="2013"/>
        <v>0</v>
      </c>
      <c r="I3956" s="63">
        <f t="shared" si="2013"/>
        <v>0</v>
      </c>
      <c r="J3956" s="63">
        <f t="shared" si="2013"/>
        <v>0</v>
      </c>
      <c r="K3956" s="35">
        <f t="shared" si="2013"/>
        <v>0</v>
      </c>
      <c r="L3956" s="35">
        <f t="shared" si="2013"/>
        <v>0</v>
      </c>
      <c r="M3956" s="35">
        <f t="shared" si="2013"/>
        <v>0</v>
      </c>
      <c r="N3956" s="78">
        <v>0</v>
      </c>
      <c r="O3956" s="22">
        <v>1</v>
      </c>
    </row>
    <row r="3957" spans="1:15" ht="31.5" hidden="1" x14ac:dyDescent="0.25">
      <c r="A3957" s="33" t="s">
        <v>185</v>
      </c>
      <c r="B3957" s="33" t="s">
        <v>1413</v>
      </c>
      <c r="C3957" s="33" t="s">
        <v>1240</v>
      </c>
      <c r="D3957" s="33" t="s">
        <v>1111</v>
      </c>
      <c r="E3957" s="34" t="s">
        <v>542</v>
      </c>
      <c r="F3957" s="35">
        <f t="shared" si="2013"/>
        <v>45701.264999999999</v>
      </c>
      <c r="G3957" s="35">
        <f t="shared" si="2012"/>
        <v>0</v>
      </c>
      <c r="H3957" s="35">
        <f t="shared" si="2013"/>
        <v>0</v>
      </c>
      <c r="I3957" s="63">
        <f t="shared" si="2013"/>
        <v>0</v>
      </c>
      <c r="J3957" s="63">
        <f t="shared" si="2013"/>
        <v>0</v>
      </c>
      <c r="K3957" s="35">
        <f t="shared" si="2013"/>
        <v>0</v>
      </c>
      <c r="L3957" s="35">
        <f t="shared" si="2013"/>
        <v>0</v>
      </c>
      <c r="M3957" s="35">
        <f t="shared" si="2013"/>
        <v>0</v>
      </c>
      <c r="N3957" s="78">
        <v>0</v>
      </c>
      <c r="O3957" s="22">
        <v>1</v>
      </c>
    </row>
    <row r="3958" spans="1:15" ht="31.5" hidden="1" x14ac:dyDescent="0.25">
      <c r="A3958" s="33" t="s">
        <v>185</v>
      </c>
      <c r="B3958" s="33" t="s">
        <v>1413</v>
      </c>
      <c r="C3958" s="33" t="s">
        <v>1240</v>
      </c>
      <c r="D3958" s="33" t="s">
        <v>1112</v>
      </c>
      <c r="E3958" s="34" t="s">
        <v>543</v>
      </c>
      <c r="F3958" s="35">
        <f>50000-4298.735</f>
        <v>45701.264999999999</v>
      </c>
      <c r="G3958" s="35">
        <v>0</v>
      </c>
      <c r="H3958" s="35">
        <v>0</v>
      </c>
      <c r="I3958" s="63">
        <v>0</v>
      </c>
      <c r="J3958" s="63">
        <v>0</v>
      </c>
      <c r="K3958" s="35">
        <v>0</v>
      </c>
      <c r="L3958" s="35">
        <v>0</v>
      </c>
      <c r="M3958" s="35">
        <v>0</v>
      </c>
      <c r="N3958" s="78">
        <v>0</v>
      </c>
      <c r="O3958" s="22">
        <v>1</v>
      </c>
    </row>
    <row r="3959" spans="1:15" ht="31.5" x14ac:dyDescent="0.25">
      <c r="A3959" s="33" t="s">
        <v>185</v>
      </c>
      <c r="B3959" s="33" t="s">
        <v>1413</v>
      </c>
      <c r="C3959" s="33" t="s">
        <v>1122</v>
      </c>
      <c r="D3959" s="33"/>
      <c r="E3959" s="34" t="s">
        <v>1885</v>
      </c>
      <c r="F3959" s="35">
        <f t="shared" ref="F3959:M3959" si="2014">F3960</f>
        <v>2475.5520000000001</v>
      </c>
      <c r="G3959" s="35">
        <f t="shared" si="2014"/>
        <v>29057.61017</v>
      </c>
      <c r="H3959" s="35">
        <f t="shared" si="2014"/>
        <v>24062.249170000003</v>
      </c>
      <c r="I3959" s="63">
        <f t="shared" si="2014"/>
        <v>0</v>
      </c>
      <c r="J3959" s="63">
        <f t="shared" si="2014"/>
        <v>0</v>
      </c>
      <c r="K3959" s="35">
        <f t="shared" si="2014"/>
        <v>0</v>
      </c>
      <c r="L3959" s="35">
        <f t="shared" si="2014"/>
        <v>0</v>
      </c>
      <c r="M3959" s="35">
        <f t="shared" si="2014"/>
        <v>29057.00834</v>
      </c>
      <c r="N3959" s="78">
        <f t="shared" si="2006"/>
        <v>99.997928838619288</v>
      </c>
    </row>
    <row r="3960" spans="1:15" ht="47.25" x14ac:dyDescent="0.25">
      <c r="A3960" s="33" t="s">
        <v>185</v>
      </c>
      <c r="B3960" s="33" t="s">
        <v>1413</v>
      </c>
      <c r="C3960" s="33" t="s">
        <v>405</v>
      </c>
      <c r="D3960" s="33"/>
      <c r="E3960" s="34" t="s">
        <v>1174</v>
      </c>
      <c r="F3960" s="35">
        <f>F3963+F3961</f>
        <v>2475.5520000000001</v>
      </c>
      <c r="G3960" s="35">
        <f>G3963+G3961</f>
        <v>29057.61017</v>
      </c>
      <c r="H3960" s="35">
        <f t="shared" ref="H3960:M3960" si="2015">H3963+H3961</f>
        <v>24062.249170000003</v>
      </c>
      <c r="I3960" s="63">
        <f t="shared" si="2015"/>
        <v>0</v>
      </c>
      <c r="J3960" s="63">
        <f t="shared" si="2015"/>
        <v>0</v>
      </c>
      <c r="K3960" s="35">
        <f t="shared" si="2015"/>
        <v>0</v>
      </c>
      <c r="L3960" s="35">
        <f t="shared" si="2015"/>
        <v>0</v>
      </c>
      <c r="M3960" s="35">
        <f t="shared" si="2015"/>
        <v>29057.00834</v>
      </c>
      <c r="N3960" s="78">
        <f t="shared" si="2006"/>
        <v>99.997928838619288</v>
      </c>
    </row>
    <row r="3961" spans="1:15" ht="31.5" x14ac:dyDescent="0.25">
      <c r="A3961" s="33" t="s">
        <v>185</v>
      </c>
      <c r="B3961" s="33" t="s">
        <v>1413</v>
      </c>
      <c r="C3961" s="33" t="s">
        <v>405</v>
      </c>
      <c r="D3961" s="33" t="s">
        <v>18</v>
      </c>
      <c r="E3961" s="34" t="s">
        <v>552</v>
      </c>
      <c r="F3961" s="35">
        <f>F3962</f>
        <v>0</v>
      </c>
      <c r="G3961" s="35">
        <f t="shared" ref="G3961" si="2016">G3962</f>
        <v>11400.99517</v>
      </c>
      <c r="H3961" s="35">
        <f t="shared" ref="H3961:M3961" si="2017">H3962</f>
        <v>10555.99517</v>
      </c>
      <c r="I3961" s="63">
        <f t="shared" si="2017"/>
        <v>0</v>
      </c>
      <c r="J3961" s="63">
        <f t="shared" si="2017"/>
        <v>0</v>
      </c>
      <c r="K3961" s="35">
        <f t="shared" si="2017"/>
        <v>0</v>
      </c>
      <c r="L3961" s="35">
        <f t="shared" si="2017"/>
        <v>0</v>
      </c>
      <c r="M3961" s="35">
        <f t="shared" si="2017"/>
        <v>11400.99517</v>
      </c>
      <c r="N3961" s="78">
        <f t="shared" si="2006"/>
        <v>100</v>
      </c>
    </row>
    <row r="3962" spans="1:15" ht="47.25" x14ac:dyDescent="0.25">
      <c r="A3962" s="33" t="s">
        <v>185</v>
      </c>
      <c r="B3962" s="33" t="s">
        <v>1413</v>
      </c>
      <c r="C3962" s="33" t="s">
        <v>405</v>
      </c>
      <c r="D3962" s="33" t="s">
        <v>14</v>
      </c>
      <c r="E3962" s="34" t="s">
        <v>555</v>
      </c>
      <c r="F3962" s="35">
        <v>0</v>
      </c>
      <c r="G3962" s="35">
        <v>11400.99517</v>
      </c>
      <c r="H3962" s="35">
        <v>10555.99517</v>
      </c>
      <c r="I3962" s="63">
        <v>0</v>
      </c>
      <c r="J3962" s="63">
        <v>0</v>
      </c>
      <c r="K3962" s="35">
        <v>0</v>
      </c>
      <c r="L3962" s="35">
        <v>0</v>
      </c>
      <c r="M3962" s="35">
        <v>11400.99517</v>
      </c>
      <c r="N3962" s="78">
        <f t="shared" si="2006"/>
        <v>100</v>
      </c>
    </row>
    <row r="3963" spans="1:15" x14ac:dyDescent="0.25">
      <c r="A3963" s="33" t="s">
        <v>185</v>
      </c>
      <c r="B3963" s="33" t="s">
        <v>1413</v>
      </c>
      <c r="C3963" s="33" t="s">
        <v>405</v>
      </c>
      <c r="D3963" s="33" t="s">
        <v>1113</v>
      </c>
      <c r="E3963" s="34" t="s">
        <v>558</v>
      </c>
      <c r="F3963" s="35">
        <f t="shared" ref="F3963:M3963" si="2018">F3964</f>
        <v>2475.5520000000001</v>
      </c>
      <c r="G3963" s="35">
        <f t="shared" si="2018"/>
        <v>17656.615000000002</v>
      </c>
      <c r="H3963" s="35">
        <f t="shared" si="2018"/>
        <v>13506.254000000001</v>
      </c>
      <c r="I3963" s="63">
        <f t="shared" si="2018"/>
        <v>0</v>
      </c>
      <c r="J3963" s="63">
        <f t="shared" si="2018"/>
        <v>0</v>
      </c>
      <c r="K3963" s="35">
        <f t="shared" si="2018"/>
        <v>0</v>
      </c>
      <c r="L3963" s="35">
        <f t="shared" si="2018"/>
        <v>0</v>
      </c>
      <c r="M3963" s="35">
        <f t="shared" si="2018"/>
        <v>17656.013169999998</v>
      </c>
      <c r="N3963" s="78">
        <f t="shared" si="2006"/>
        <v>99.996591475772661</v>
      </c>
    </row>
    <row r="3964" spans="1:15" ht="63" x14ac:dyDescent="0.25">
      <c r="A3964" s="33" t="s">
        <v>185</v>
      </c>
      <c r="B3964" s="33" t="s">
        <v>1413</v>
      </c>
      <c r="C3964" s="33" t="s">
        <v>405</v>
      </c>
      <c r="D3964" s="33" t="s">
        <v>137</v>
      </c>
      <c r="E3964" s="34" t="s">
        <v>559</v>
      </c>
      <c r="F3964" s="35">
        <v>2475.5520000000001</v>
      </c>
      <c r="G3964" s="35">
        <v>17656.615000000002</v>
      </c>
      <c r="H3964" s="35">
        <v>13506.254000000001</v>
      </c>
      <c r="I3964" s="63">
        <v>0</v>
      </c>
      <c r="J3964" s="63">
        <v>0</v>
      </c>
      <c r="K3964" s="35">
        <v>0</v>
      </c>
      <c r="L3964" s="35">
        <v>0</v>
      </c>
      <c r="M3964" s="35">
        <v>17656.013169999998</v>
      </c>
      <c r="N3964" s="78">
        <f t="shared" si="2006"/>
        <v>99.996591475772661</v>
      </c>
    </row>
    <row r="3965" spans="1:15" ht="31.5" x14ac:dyDescent="0.25">
      <c r="A3965" s="29" t="s">
        <v>185</v>
      </c>
      <c r="B3965" s="29" t="s">
        <v>1819</v>
      </c>
      <c r="C3965" s="33"/>
      <c r="D3965" s="33"/>
      <c r="E3965" s="30" t="s">
        <v>1820</v>
      </c>
      <c r="F3965" s="35">
        <v>0</v>
      </c>
      <c r="G3965" s="31">
        <f t="shared" ref="G3965:G3970" si="2019">G3966</f>
        <v>7500</v>
      </c>
      <c r="H3965" s="31">
        <f t="shared" ref="H3965:M3970" si="2020">H3966</f>
        <v>0</v>
      </c>
      <c r="I3965" s="62">
        <f t="shared" si="2020"/>
        <v>0</v>
      </c>
      <c r="J3965" s="62">
        <f t="shared" si="2020"/>
        <v>0</v>
      </c>
      <c r="K3965" s="31">
        <f t="shared" si="2020"/>
        <v>0</v>
      </c>
      <c r="L3965" s="31">
        <f t="shared" si="2020"/>
        <v>0</v>
      </c>
      <c r="M3965" s="31">
        <f t="shared" si="2020"/>
        <v>7500</v>
      </c>
      <c r="N3965" s="79">
        <f t="shared" si="2006"/>
        <v>100</v>
      </c>
    </row>
    <row r="3966" spans="1:15" ht="31.5" x14ac:dyDescent="0.25">
      <c r="A3966" s="33" t="s">
        <v>185</v>
      </c>
      <c r="B3966" s="33" t="s">
        <v>1819</v>
      </c>
      <c r="C3966" s="33" t="s">
        <v>144</v>
      </c>
      <c r="D3966" s="33"/>
      <c r="E3966" s="34" t="s">
        <v>1607</v>
      </c>
      <c r="F3966" s="35">
        <v>0</v>
      </c>
      <c r="G3966" s="35">
        <f t="shared" si="2019"/>
        <v>7500</v>
      </c>
      <c r="H3966" s="35">
        <f t="shared" si="2020"/>
        <v>0</v>
      </c>
      <c r="I3966" s="63">
        <f t="shared" si="2020"/>
        <v>0</v>
      </c>
      <c r="J3966" s="63">
        <f t="shared" si="2020"/>
        <v>0</v>
      </c>
      <c r="K3966" s="35">
        <f t="shared" si="2020"/>
        <v>0</v>
      </c>
      <c r="L3966" s="35">
        <f t="shared" si="2020"/>
        <v>0</v>
      </c>
      <c r="M3966" s="35">
        <f t="shared" si="2020"/>
        <v>7500</v>
      </c>
      <c r="N3966" s="78">
        <f t="shared" si="2006"/>
        <v>100</v>
      </c>
    </row>
    <row r="3967" spans="1:15" ht="31.5" x14ac:dyDescent="0.25">
      <c r="A3967" s="33" t="s">
        <v>185</v>
      </c>
      <c r="B3967" s="33" t="s">
        <v>1819</v>
      </c>
      <c r="C3967" s="33" t="s">
        <v>198</v>
      </c>
      <c r="D3967" s="33"/>
      <c r="E3967" s="34" t="s">
        <v>1638</v>
      </c>
      <c r="F3967" s="35">
        <v>0</v>
      </c>
      <c r="G3967" s="35">
        <f t="shared" si="2019"/>
        <v>7500</v>
      </c>
      <c r="H3967" s="35">
        <f t="shared" si="2020"/>
        <v>0</v>
      </c>
      <c r="I3967" s="63">
        <f t="shared" si="2020"/>
        <v>0</v>
      </c>
      <c r="J3967" s="63">
        <f t="shared" si="2020"/>
        <v>0</v>
      </c>
      <c r="K3967" s="35">
        <f t="shared" si="2020"/>
        <v>0</v>
      </c>
      <c r="L3967" s="35">
        <f t="shared" si="2020"/>
        <v>0</v>
      </c>
      <c r="M3967" s="35">
        <f t="shared" si="2020"/>
        <v>7500</v>
      </c>
      <c r="N3967" s="78">
        <f t="shared" si="2006"/>
        <v>100</v>
      </c>
    </row>
    <row r="3968" spans="1:15" ht="47.25" x14ac:dyDescent="0.25">
      <c r="A3968" s="33" t="s">
        <v>185</v>
      </c>
      <c r="B3968" s="33" t="s">
        <v>1819</v>
      </c>
      <c r="C3968" s="33" t="s">
        <v>200</v>
      </c>
      <c r="D3968" s="33"/>
      <c r="E3968" s="34" t="s">
        <v>1647</v>
      </c>
      <c r="F3968" s="35">
        <v>0</v>
      </c>
      <c r="G3968" s="35">
        <f t="shared" si="2019"/>
        <v>7500</v>
      </c>
      <c r="H3968" s="35">
        <f t="shared" si="2020"/>
        <v>0</v>
      </c>
      <c r="I3968" s="63">
        <f t="shared" si="2020"/>
        <v>0</v>
      </c>
      <c r="J3968" s="63">
        <f t="shared" si="2020"/>
        <v>0</v>
      </c>
      <c r="K3968" s="35">
        <f t="shared" si="2020"/>
        <v>0</v>
      </c>
      <c r="L3968" s="35">
        <f t="shared" si="2020"/>
        <v>0</v>
      </c>
      <c r="M3968" s="35">
        <f t="shared" si="2020"/>
        <v>7500</v>
      </c>
      <c r="N3968" s="78">
        <f t="shared" si="2006"/>
        <v>100</v>
      </c>
    </row>
    <row r="3969" spans="1:14" ht="31.5" x14ac:dyDescent="0.25">
      <c r="A3969" s="33" t="s">
        <v>185</v>
      </c>
      <c r="B3969" s="33" t="s">
        <v>1819</v>
      </c>
      <c r="C3969" s="33" t="s">
        <v>195</v>
      </c>
      <c r="D3969" s="33"/>
      <c r="E3969" s="34" t="s">
        <v>1058</v>
      </c>
      <c r="F3969" s="35">
        <v>0</v>
      </c>
      <c r="G3969" s="35">
        <f t="shared" si="2019"/>
        <v>7500</v>
      </c>
      <c r="H3969" s="35">
        <f t="shared" si="2020"/>
        <v>0</v>
      </c>
      <c r="I3969" s="63">
        <f t="shared" si="2020"/>
        <v>0</v>
      </c>
      <c r="J3969" s="63">
        <f t="shared" si="2020"/>
        <v>0</v>
      </c>
      <c r="K3969" s="35">
        <f t="shared" si="2020"/>
        <v>0</v>
      </c>
      <c r="L3969" s="35">
        <f t="shared" si="2020"/>
        <v>0</v>
      </c>
      <c r="M3969" s="35">
        <f t="shared" si="2020"/>
        <v>7500</v>
      </c>
      <c r="N3969" s="78">
        <f t="shared" si="2006"/>
        <v>100</v>
      </c>
    </row>
    <row r="3970" spans="1:14" ht="31.5" x14ac:dyDescent="0.25">
      <c r="A3970" s="33" t="s">
        <v>185</v>
      </c>
      <c r="B3970" s="33" t="s">
        <v>1819</v>
      </c>
      <c r="C3970" s="33" t="s">
        <v>195</v>
      </c>
      <c r="D3970" s="33" t="s">
        <v>1111</v>
      </c>
      <c r="E3970" s="34" t="s">
        <v>542</v>
      </c>
      <c r="F3970" s="35">
        <v>0</v>
      </c>
      <c r="G3970" s="35">
        <f t="shared" si="2019"/>
        <v>7500</v>
      </c>
      <c r="H3970" s="35">
        <f t="shared" si="2020"/>
        <v>0</v>
      </c>
      <c r="I3970" s="63">
        <f t="shared" si="2020"/>
        <v>0</v>
      </c>
      <c r="J3970" s="63">
        <f t="shared" si="2020"/>
        <v>0</v>
      </c>
      <c r="K3970" s="35">
        <f t="shared" si="2020"/>
        <v>0</v>
      </c>
      <c r="L3970" s="35">
        <f t="shared" si="2020"/>
        <v>0</v>
      </c>
      <c r="M3970" s="35">
        <f t="shared" si="2020"/>
        <v>7500</v>
      </c>
      <c r="N3970" s="78">
        <f t="shared" si="2006"/>
        <v>100</v>
      </c>
    </row>
    <row r="3971" spans="1:14" ht="31.5" x14ac:dyDescent="0.25">
      <c r="A3971" s="33" t="s">
        <v>185</v>
      </c>
      <c r="B3971" s="33" t="s">
        <v>1819</v>
      </c>
      <c r="C3971" s="33" t="s">
        <v>195</v>
      </c>
      <c r="D3971" s="33" t="s">
        <v>1112</v>
      </c>
      <c r="E3971" s="34" t="s">
        <v>543</v>
      </c>
      <c r="F3971" s="35">
        <v>0</v>
      </c>
      <c r="G3971" s="35">
        <v>7500</v>
      </c>
      <c r="H3971" s="35">
        <v>0</v>
      </c>
      <c r="I3971" s="63">
        <v>0</v>
      </c>
      <c r="J3971" s="63">
        <v>0</v>
      </c>
      <c r="K3971" s="35">
        <v>0</v>
      </c>
      <c r="L3971" s="35">
        <v>0</v>
      </c>
      <c r="M3971" s="35">
        <v>7500</v>
      </c>
      <c r="N3971" s="78">
        <f t="shared" si="2006"/>
        <v>100</v>
      </c>
    </row>
    <row r="3972" spans="1:14" s="32" customFormat="1" ht="31.5" x14ac:dyDescent="0.25">
      <c r="A3972" s="29" t="s">
        <v>185</v>
      </c>
      <c r="B3972" s="29" t="s">
        <v>1414</v>
      </c>
      <c r="C3972" s="29"/>
      <c r="D3972" s="29"/>
      <c r="E3972" s="30" t="s">
        <v>525</v>
      </c>
      <c r="F3972" s="31">
        <f>F3973+F3993+F4005</f>
        <v>75185.277000000002</v>
      </c>
      <c r="G3972" s="31">
        <f>G3973+G3993+G4005</f>
        <v>87306.125050000002</v>
      </c>
      <c r="H3972" s="31">
        <f t="shared" ref="H3972:M3972" si="2021">H3973+H3993+H4005</f>
        <v>64157.781299999995</v>
      </c>
      <c r="I3972" s="62">
        <f t="shared" si="2021"/>
        <v>0</v>
      </c>
      <c r="J3972" s="62">
        <f t="shared" si="2021"/>
        <v>0</v>
      </c>
      <c r="K3972" s="31">
        <f t="shared" si="2021"/>
        <v>0</v>
      </c>
      <c r="L3972" s="31">
        <f t="shared" si="2021"/>
        <v>0</v>
      </c>
      <c r="M3972" s="31">
        <f t="shared" si="2021"/>
        <v>86980.688170000009</v>
      </c>
      <c r="N3972" s="79">
        <f t="shared" si="2006"/>
        <v>99.627246221483759</v>
      </c>
    </row>
    <row r="3973" spans="1:14" ht="31.5" x14ac:dyDescent="0.25">
      <c r="A3973" s="33" t="s">
        <v>185</v>
      </c>
      <c r="B3973" s="33" t="s">
        <v>1414</v>
      </c>
      <c r="C3973" s="33" t="s">
        <v>144</v>
      </c>
      <c r="D3973" s="33"/>
      <c r="E3973" s="34" t="s">
        <v>1036</v>
      </c>
      <c r="F3973" s="35">
        <f>F3974+F3982</f>
        <v>26311.777000000002</v>
      </c>
      <c r="G3973" s="35">
        <f>G3974+G3982</f>
        <v>26231.777000000002</v>
      </c>
      <c r="H3973" s="35">
        <f t="shared" ref="H3973:M3973" si="2022">H3974+H3982</f>
        <v>20180.213059999998</v>
      </c>
      <c r="I3973" s="63">
        <f t="shared" si="2022"/>
        <v>0</v>
      </c>
      <c r="J3973" s="63">
        <f t="shared" si="2022"/>
        <v>0</v>
      </c>
      <c r="K3973" s="35">
        <f t="shared" si="2022"/>
        <v>0</v>
      </c>
      <c r="L3973" s="35">
        <f t="shared" si="2022"/>
        <v>0</v>
      </c>
      <c r="M3973" s="35">
        <f t="shared" si="2022"/>
        <v>26171.62933</v>
      </c>
      <c r="N3973" s="78">
        <f t="shared" si="2006"/>
        <v>99.770706841553263</v>
      </c>
    </row>
    <row r="3974" spans="1:14" ht="47.25" x14ac:dyDescent="0.25">
      <c r="A3974" s="33" t="s">
        <v>185</v>
      </c>
      <c r="B3974" s="33" t="s">
        <v>1414</v>
      </c>
      <c r="C3974" s="33" t="s">
        <v>145</v>
      </c>
      <c r="D3974" s="33"/>
      <c r="E3974" s="34" t="s">
        <v>1062</v>
      </c>
      <c r="F3974" s="35">
        <f t="shared" ref="F3974:M3974" si="2023">F3975</f>
        <v>2661.7</v>
      </c>
      <c r="G3974" s="35">
        <f t="shared" si="2023"/>
        <v>2581.6999999999998</v>
      </c>
      <c r="H3974" s="35">
        <f t="shared" si="2023"/>
        <v>915.85</v>
      </c>
      <c r="I3974" s="63">
        <f t="shared" si="2023"/>
        <v>0</v>
      </c>
      <c r="J3974" s="63">
        <f t="shared" si="2023"/>
        <v>0</v>
      </c>
      <c r="K3974" s="35">
        <f t="shared" si="2023"/>
        <v>0</v>
      </c>
      <c r="L3974" s="35">
        <f t="shared" si="2023"/>
        <v>0</v>
      </c>
      <c r="M3974" s="35">
        <f t="shared" si="2023"/>
        <v>2581.6999999999998</v>
      </c>
      <c r="N3974" s="78">
        <f t="shared" si="2006"/>
        <v>100</v>
      </c>
    </row>
    <row r="3975" spans="1:14" ht="63" x14ac:dyDescent="0.25">
      <c r="A3975" s="33" t="s">
        <v>185</v>
      </c>
      <c r="B3975" s="33" t="s">
        <v>1414</v>
      </c>
      <c r="C3975" s="33" t="s">
        <v>208</v>
      </c>
      <c r="D3975" s="33"/>
      <c r="E3975" s="34" t="s">
        <v>1063</v>
      </c>
      <c r="F3975" s="35">
        <f>F3976+F3979</f>
        <v>2661.7</v>
      </c>
      <c r="G3975" s="35">
        <f>G3976+G3979</f>
        <v>2581.6999999999998</v>
      </c>
      <c r="H3975" s="35">
        <f t="shared" ref="H3975:M3975" si="2024">H3976+H3979</f>
        <v>915.85</v>
      </c>
      <c r="I3975" s="63">
        <f t="shared" si="2024"/>
        <v>0</v>
      </c>
      <c r="J3975" s="63">
        <f t="shared" si="2024"/>
        <v>0</v>
      </c>
      <c r="K3975" s="35">
        <f t="shared" si="2024"/>
        <v>0</v>
      </c>
      <c r="L3975" s="35">
        <f t="shared" si="2024"/>
        <v>0</v>
      </c>
      <c r="M3975" s="35">
        <f t="shared" si="2024"/>
        <v>2581.6999999999998</v>
      </c>
      <c r="N3975" s="78">
        <f t="shared" si="2006"/>
        <v>100</v>
      </c>
    </row>
    <row r="3976" spans="1:14" ht="47.25" x14ac:dyDescent="0.25">
      <c r="A3976" s="33" t="s">
        <v>185</v>
      </c>
      <c r="B3976" s="33" t="s">
        <v>1414</v>
      </c>
      <c r="C3976" s="33" t="s">
        <v>205</v>
      </c>
      <c r="D3976" s="33"/>
      <c r="E3976" s="34" t="s">
        <v>1064</v>
      </c>
      <c r="F3976" s="35">
        <f t="shared" ref="F3976:M3977" si="2025">F3977</f>
        <v>830</v>
      </c>
      <c r="G3976" s="35">
        <f t="shared" si="2025"/>
        <v>750</v>
      </c>
      <c r="H3976" s="35">
        <f t="shared" si="2025"/>
        <v>0</v>
      </c>
      <c r="I3976" s="63">
        <f t="shared" si="2025"/>
        <v>0</v>
      </c>
      <c r="J3976" s="63">
        <f t="shared" si="2025"/>
        <v>0</v>
      </c>
      <c r="K3976" s="35">
        <f t="shared" si="2025"/>
        <v>0</v>
      </c>
      <c r="L3976" s="35">
        <f t="shared" si="2025"/>
        <v>0</v>
      </c>
      <c r="M3976" s="35">
        <f t="shared" si="2025"/>
        <v>750</v>
      </c>
      <c r="N3976" s="78">
        <f t="shared" si="2006"/>
        <v>100</v>
      </c>
    </row>
    <row r="3977" spans="1:14" ht="31.5" x14ac:dyDescent="0.25">
      <c r="A3977" s="33" t="s">
        <v>185</v>
      </c>
      <c r="B3977" s="33" t="s">
        <v>1414</v>
      </c>
      <c r="C3977" s="33" t="s">
        <v>205</v>
      </c>
      <c r="D3977" s="33" t="s">
        <v>1111</v>
      </c>
      <c r="E3977" s="34" t="s">
        <v>542</v>
      </c>
      <c r="F3977" s="35">
        <f t="shared" si="2025"/>
        <v>830</v>
      </c>
      <c r="G3977" s="35">
        <f t="shared" si="2025"/>
        <v>750</v>
      </c>
      <c r="H3977" s="35">
        <f t="shared" si="2025"/>
        <v>0</v>
      </c>
      <c r="I3977" s="63">
        <f t="shared" si="2025"/>
        <v>0</v>
      </c>
      <c r="J3977" s="63">
        <f t="shared" si="2025"/>
        <v>0</v>
      </c>
      <c r="K3977" s="35">
        <f t="shared" si="2025"/>
        <v>0</v>
      </c>
      <c r="L3977" s="35">
        <f t="shared" si="2025"/>
        <v>0</v>
      </c>
      <c r="M3977" s="35">
        <f t="shared" si="2025"/>
        <v>750</v>
      </c>
      <c r="N3977" s="78">
        <f t="shared" si="2006"/>
        <v>100</v>
      </c>
    </row>
    <row r="3978" spans="1:14" ht="31.5" x14ac:dyDescent="0.25">
      <c r="A3978" s="33" t="s">
        <v>185</v>
      </c>
      <c r="B3978" s="33" t="s">
        <v>1414</v>
      </c>
      <c r="C3978" s="33" t="s">
        <v>205</v>
      </c>
      <c r="D3978" s="33" t="s">
        <v>1112</v>
      </c>
      <c r="E3978" s="34" t="s">
        <v>543</v>
      </c>
      <c r="F3978" s="35">
        <f>1000-170</f>
        <v>830</v>
      </c>
      <c r="G3978" s="35">
        <v>750</v>
      </c>
      <c r="H3978" s="35">
        <v>0</v>
      </c>
      <c r="I3978" s="63">
        <v>0</v>
      </c>
      <c r="J3978" s="63">
        <v>0</v>
      </c>
      <c r="K3978" s="35">
        <v>0</v>
      </c>
      <c r="L3978" s="35">
        <v>0</v>
      </c>
      <c r="M3978" s="35">
        <v>750</v>
      </c>
      <c r="N3978" s="78">
        <f t="shared" ref="N3978:N4041" si="2026">M3978/G3978*100</f>
        <v>100</v>
      </c>
    </row>
    <row r="3979" spans="1:14" ht="47.25" x14ac:dyDescent="0.25">
      <c r="A3979" s="33" t="s">
        <v>185</v>
      </c>
      <c r="B3979" s="33" t="s">
        <v>1414</v>
      </c>
      <c r="C3979" s="33" t="s">
        <v>206</v>
      </c>
      <c r="D3979" s="33"/>
      <c r="E3979" s="34" t="s">
        <v>1065</v>
      </c>
      <c r="F3979" s="35">
        <f t="shared" ref="F3979:M3980" si="2027">F3980</f>
        <v>1831.7</v>
      </c>
      <c r="G3979" s="35">
        <f t="shared" si="2027"/>
        <v>1831.7</v>
      </c>
      <c r="H3979" s="35">
        <f t="shared" si="2027"/>
        <v>915.85</v>
      </c>
      <c r="I3979" s="63">
        <f t="shared" si="2027"/>
        <v>0</v>
      </c>
      <c r="J3979" s="63">
        <f t="shared" si="2027"/>
        <v>0</v>
      </c>
      <c r="K3979" s="35">
        <f t="shared" si="2027"/>
        <v>0</v>
      </c>
      <c r="L3979" s="35">
        <f t="shared" si="2027"/>
        <v>0</v>
      </c>
      <c r="M3979" s="35">
        <f t="shared" si="2027"/>
        <v>1831.7</v>
      </c>
      <c r="N3979" s="78">
        <f t="shared" si="2026"/>
        <v>100</v>
      </c>
    </row>
    <row r="3980" spans="1:14" ht="31.5" x14ac:dyDescent="0.25">
      <c r="A3980" s="33" t="s">
        <v>185</v>
      </c>
      <c r="B3980" s="33" t="s">
        <v>1414</v>
      </c>
      <c r="C3980" s="33" t="s">
        <v>206</v>
      </c>
      <c r="D3980" s="33" t="s">
        <v>1111</v>
      </c>
      <c r="E3980" s="34" t="s">
        <v>542</v>
      </c>
      <c r="F3980" s="35">
        <f t="shared" si="2027"/>
        <v>1831.7</v>
      </c>
      <c r="G3980" s="35">
        <f t="shared" si="2027"/>
        <v>1831.7</v>
      </c>
      <c r="H3980" s="35">
        <f t="shared" si="2027"/>
        <v>915.85</v>
      </c>
      <c r="I3980" s="63">
        <f t="shared" si="2027"/>
        <v>0</v>
      </c>
      <c r="J3980" s="63">
        <f t="shared" si="2027"/>
        <v>0</v>
      </c>
      <c r="K3980" s="35">
        <f t="shared" si="2027"/>
        <v>0</v>
      </c>
      <c r="L3980" s="35">
        <f t="shared" si="2027"/>
        <v>0</v>
      </c>
      <c r="M3980" s="35">
        <f t="shared" si="2027"/>
        <v>1831.7</v>
      </c>
      <c r="N3980" s="78">
        <f t="shared" si="2026"/>
        <v>100</v>
      </c>
    </row>
    <row r="3981" spans="1:14" ht="31.5" x14ac:dyDescent="0.25">
      <c r="A3981" s="33" t="s">
        <v>185</v>
      </c>
      <c r="B3981" s="33" t="s">
        <v>1414</v>
      </c>
      <c r="C3981" s="33" t="s">
        <v>206</v>
      </c>
      <c r="D3981" s="33" t="s">
        <v>1112</v>
      </c>
      <c r="E3981" s="34" t="s">
        <v>543</v>
      </c>
      <c r="F3981" s="35">
        <v>1831.7</v>
      </c>
      <c r="G3981" s="35">
        <v>1831.7</v>
      </c>
      <c r="H3981" s="35">
        <v>915.85</v>
      </c>
      <c r="I3981" s="63">
        <v>0</v>
      </c>
      <c r="J3981" s="63">
        <v>0</v>
      </c>
      <c r="K3981" s="35">
        <v>0</v>
      </c>
      <c r="L3981" s="35">
        <v>0</v>
      </c>
      <c r="M3981" s="35">
        <v>1831.7</v>
      </c>
      <c r="N3981" s="78">
        <f t="shared" si="2026"/>
        <v>100</v>
      </c>
    </row>
    <row r="3982" spans="1:14" ht="31.5" x14ac:dyDescent="0.25">
      <c r="A3982" s="33" t="s">
        <v>185</v>
      </c>
      <c r="B3982" s="33" t="s">
        <v>1414</v>
      </c>
      <c r="C3982" s="33" t="s">
        <v>201</v>
      </c>
      <c r="D3982" s="33"/>
      <c r="E3982" s="34" t="s">
        <v>1072</v>
      </c>
      <c r="F3982" s="35">
        <f t="shared" ref="F3982:M3983" si="2028">F3983</f>
        <v>23650.077000000001</v>
      </c>
      <c r="G3982" s="35">
        <f t="shared" si="2028"/>
        <v>23650.077000000001</v>
      </c>
      <c r="H3982" s="35">
        <f t="shared" si="2028"/>
        <v>19264.36306</v>
      </c>
      <c r="I3982" s="63">
        <f t="shared" si="2028"/>
        <v>0</v>
      </c>
      <c r="J3982" s="63">
        <f t="shared" si="2028"/>
        <v>0</v>
      </c>
      <c r="K3982" s="35">
        <f t="shared" si="2028"/>
        <v>0</v>
      </c>
      <c r="L3982" s="35">
        <f t="shared" si="2028"/>
        <v>0</v>
      </c>
      <c r="M3982" s="35">
        <f t="shared" si="2028"/>
        <v>23589.929329999999</v>
      </c>
      <c r="N3982" s="78">
        <f t="shared" si="2026"/>
        <v>99.74567664198301</v>
      </c>
    </row>
    <row r="3983" spans="1:14" ht="63" x14ac:dyDescent="0.25">
      <c r="A3983" s="33" t="s">
        <v>185</v>
      </c>
      <c r="B3983" s="33" t="s">
        <v>1414</v>
      </c>
      <c r="C3983" s="33" t="s">
        <v>202</v>
      </c>
      <c r="D3983" s="33"/>
      <c r="E3983" s="34" t="s">
        <v>1073</v>
      </c>
      <c r="F3983" s="35">
        <f t="shared" si="2028"/>
        <v>23650.077000000001</v>
      </c>
      <c r="G3983" s="35">
        <f t="shared" si="2028"/>
        <v>23650.077000000001</v>
      </c>
      <c r="H3983" s="35">
        <f t="shared" si="2028"/>
        <v>19264.36306</v>
      </c>
      <c r="I3983" s="63">
        <f t="shared" si="2028"/>
        <v>0</v>
      </c>
      <c r="J3983" s="63">
        <f t="shared" si="2028"/>
        <v>0</v>
      </c>
      <c r="K3983" s="35">
        <f t="shared" si="2028"/>
        <v>0</v>
      </c>
      <c r="L3983" s="35">
        <f t="shared" si="2028"/>
        <v>0</v>
      </c>
      <c r="M3983" s="35">
        <f t="shared" si="2028"/>
        <v>23589.929329999999</v>
      </c>
      <c r="N3983" s="78">
        <f t="shared" si="2026"/>
        <v>99.74567664198301</v>
      </c>
    </row>
    <row r="3984" spans="1:14" ht="47.25" x14ac:dyDescent="0.25">
      <c r="A3984" s="33" t="s">
        <v>185</v>
      </c>
      <c r="B3984" s="33" t="s">
        <v>1414</v>
      </c>
      <c r="C3984" s="33" t="s">
        <v>207</v>
      </c>
      <c r="D3984" s="33"/>
      <c r="E3984" s="34" t="s">
        <v>589</v>
      </c>
      <c r="F3984" s="35">
        <f>F3985+F3987+F3991</f>
        <v>23650.077000000001</v>
      </c>
      <c r="G3984" s="35">
        <f>G3985+G3987+G3991+G3989</f>
        <v>23650.077000000001</v>
      </c>
      <c r="H3984" s="35">
        <f t="shared" ref="H3984:M3984" si="2029">H3985+H3987+H3991+H3989</f>
        <v>19264.36306</v>
      </c>
      <c r="I3984" s="63">
        <f t="shared" si="2029"/>
        <v>0</v>
      </c>
      <c r="J3984" s="63">
        <f t="shared" si="2029"/>
        <v>0</v>
      </c>
      <c r="K3984" s="35">
        <f t="shared" si="2029"/>
        <v>0</v>
      </c>
      <c r="L3984" s="35">
        <f t="shared" si="2029"/>
        <v>0</v>
      </c>
      <c r="M3984" s="35">
        <f t="shared" si="2029"/>
        <v>23589.929329999999</v>
      </c>
      <c r="N3984" s="78">
        <f t="shared" si="2026"/>
        <v>99.74567664198301</v>
      </c>
    </row>
    <row r="3985" spans="1:14" ht="78.75" x14ac:dyDescent="0.25">
      <c r="A3985" s="33" t="s">
        <v>185</v>
      </c>
      <c r="B3985" s="33" t="s">
        <v>1414</v>
      </c>
      <c r="C3985" s="33" t="s">
        <v>207</v>
      </c>
      <c r="D3985" s="33" t="s">
        <v>1118</v>
      </c>
      <c r="E3985" s="34" t="s">
        <v>539</v>
      </c>
      <c r="F3985" s="35">
        <f t="shared" ref="F3985:M3985" si="2030">F3986</f>
        <v>19803.677</v>
      </c>
      <c r="G3985" s="35">
        <f t="shared" si="2030"/>
        <v>19293.832900000001</v>
      </c>
      <c r="H3985" s="35">
        <f t="shared" si="2030"/>
        <v>15981.035400000001</v>
      </c>
      <c r="I3985" s="63">
        <f t="shared" si="2030"/>
        <v>0</v>
      </c>
      <c r="J3985" s="63">
        <f t="shared" si="2030"/>
        <v>0</v>
      </c>
      <c r="K3985" s="35">
        <f t="shared" si="2030"/>
        <v>0</v>
      </c>
      <c r="L3985" s="35">
        <f t="shared" si="2030"/>
        <v>0</v>
      </c>
      <c r="M3985" s="35">
        <f t="shared" si="2030"/>
        <v>19292.724920000001</v>
      </c>
      <c r="N3985" s="78">
        <f t="shared" si="2026"/>
        <v>99.994257335980137</v>
      </c>
    </row>
    <row r="3986" spans="1:14" x14ac:dyDescent="0.25">
      <c r="A3986" s="33" t="s">
        <v>185</v>
      </c>
      <c r="B3986" s="33" t="s">
        <v>1414</v>
      </c>
      <c r="C3986" s="33" t="s">
        <v>207</v>
      </c>
      <c r="D3986" s="33" t="s">
        <v>1119</v>
      </c>
      <c r="E3986" s="34" t="s">
        <v>540</v>
      </c>
      <c r="F3986" s="35">
        <f>20545.701-1600.9+858.876</f>
        <v>19803.677</v>
      </c>
      <c r="G3986" s="35">
        <v>19293.832900000001</v>
      </c>
      <c r="H3986" s="35">
        <v>15981.035400000001</v>
      </c>
      <c r="I3986" s="63">
        <v>0</v>
      </c>
      <c r="J3986" s="63">
        <v>0</v>
      </c>
      <c r="K3986" s="35">
        <v>0</v>
      </c>
      <c r="L3986" s="35">
        <v>0</v>
      </c>
      <c r="M3986" s="35">
        <v>19292.724920000001</v>
      </c>
      <c r="N3986" s="78">
        <f t="shared" si="2026"/>
        <v>99.994257335980137</v>
      </c>
    </row>
    <row r="3987" spans="1:14" ht="31.5" x14ac:dyDescent="0.25">
      <c r="A3987" s="33" t="s">
        <v>185</v>
      </c>
      <c r="B3987" s="33" t="s">
        <v>1414</v>
      </c>
      <c r="C3987" s="33" t="s">
        <v>207</v>
      </c>
      <c r="D3987" s="33" t="s">
        <v>1111</v>
      </c>
      <c r="E3987" s="34" t="s">
        <v>542</v>
      </c>
      <c r="F3987" s="35">
        <f t="shared" ref="F3987:M3987" si="2031">F3988</f>
        <v>3725.9</v>
      </c>
      <c r="G3987" s="35">
        <f t="shared" si="2031"/>
        <v>3124.105</v>
      </c>
      <c r="H3987" s="35">
        <f t="shared" si="2031"/>
        <v>3182.2576600000002</v>
      </c>
      <c r="I3987" s="63">
        <f t="shared" si="2031"/>
        <v>0</v>
      </c>
      <c r="J3987" s="63">
        <f t="shared" si="2031"/>
        <v>0</v>
      </c>
      <c r="K3987" s="35">
        <f t="shared" si="2031"/>
        <v>0</v>
      </c>
      <c r="L3987" s="35">
        <f t="shared" si="2031"/>
        <v>0</v>
      </c>
      <c r="M3987" s="35">
        <f t="shared" si="2031"/>
        <v>3065.06531</v>
      </c>
      <c r="N3987" s="78">
        <f t="shared" si="2026"/>
        <v>98.110188678037389</v>
      </c>
    </row>
    <row r="3988" spans="1:14" ht="31.5" x14ac:dyDescent="0.25">
      <c r="A3988" s="33" t="s">
        <v>185</v>
      </c>
      <c r="B3988" s="33" t="s">
        <v>1414</v>
      </c>
      <c r="C3988" s="33" t="s">
        <v>207</v>
      </c>
      <c r="D3988" s="33" t="s">
        <v>1112</v>
      </c>
      <c r="E3988" s="34" t="s">
        <v>543</v>
      </c>
      <c r="F3988" s="35">
        <f>3862.6-136.7</f>
        <v>3725.9</v>
      </c>
      <c r="G3988" s="35">
        <v>3124.105</v>
      </c>
      <c r="H3988" s="35">
        <v>3182.2576600000002</v>
      </c>
      <c r="I3988" s="63">
        <v>0</v>
      </c>
      <c r="J3988" s="63">
        <v>0</v>
      </c>
      <c r="K3988" s="35">
        <v>0</v>
      </c>
      <c r="L3988" s="35">
        <v>0</v>
      </c>
      <c r="M3988" s="35">
        <v>3065.06531</v>
      </c>
      <c r="N3988" s="78">
        <f t="shared" si="2026"/>
        <v>98.110188678037389</v>
      </c>
    </row>
    <row r="3989" spans="1:14" x14ac:dyDescent="0.25">
      <c r="A3989" s="33" t="s">
        <v>185</v>
      </c>
      <c r="B3989" s="33" t="s">
        <v>1414</v>
      </c>
      <c r="C3989" s="33" t="s">
        <v>207</v>
      </c>
      <c r="D3989" s="33" t="s">
        <v>65</v>
      </c>
      <c r="E3989" s="34" t="s">
        <v>544</v>
      </c>
      <c r="F3989" s="35"/>
      <c r="G3989" s="35">
        <f>G3990</f>
        <v>1118.87229</v>
      </c>
      <c r="H3989" s="35">
        <f t="shared" ref="H3989:M3989" si="2032">H3990</f>
        <v>0</v>
      </c>
      <c r="I3989" s="63">
        <f t="shared" si="2032"/>
        <v>0</v>
      </c>
      <c r="J3989" s="63">
        <f t="shared" si="2032"/>
        <v>0</v>
      </c>
      <c r="K3989" s="35">
        <f t="shared" si="2032"/>
        <v>0</v>
      </c>
      <c r="L3989" s="35">
        <f t="shared" si="2032"/>
        <v>0</v>
      </c>
      <c r="M3989" s="35">
        <f t="shared" si="2032"/>
        <v>1118.87229</v>
      </c>
      <c r="N3989" s="78">
        <f t="shared" si="2026"/>
        <v>100</v>
      </c>
    </row>
    <row r="3990" spans="1:14" ht="31.5" x14ac:dyDescent="0.25">
      <c r="A3990" s="33" t="s">
        <v>185</v>
      </c>
      <c r="B3990" s="33" t="s">
        <v>1414</v>
      </c>
      <c r="C3990" s="33" t="s">
        <v>207</v>
      </c>
      <c r="D3990" s="33" t="s">
        <v>353</v>
      </c>
      <c r="E3990" s="34" t="s">
        <v>546</v>
      </c>
      <c r="F3990" s="35"/>
      <c r="G3990" s="35">
        <v>1118.87229</v>
      </c>
      <c r="H3990" s="35">
        <v>0</v>
      </c>
      <c r="I3990" s="63">
        <v>0</v>
      </c>
      <c r="J3990" s="63">
        <v>0</v>
      </c>
      <c r="K3990" s="35">
        <v>0</v>
      </c>
      <c r="L3990" s="35">
        <v>0</v>
      </c>
      <c r="M3990" s="35">
        <v>1118.87229</v>
      </c>
      <c r="N3990" s="78">
        <f t="shared" si="2026"/>
        <v>100</v>
      </c>
    </row>
    <row r="3991" spans="1:14" x14ac:dyDescent="0.25">
      <c r="A3991" s="33" t="s">
        <v>185</v>
      </c>
      <c r="B3991" s="33" t="s">
        <v>1414</v>
      </c>
      <c r="C3991" s="33" t="s">
        <v>207</v>
      </c>
      <c r="D3991" s="33" t="s">
        <v>1113</v>
      </c>
      <c r="E3991" s="34" t="s">
        <v>558</v>
      </c>
      <c r="F3991" s="35">
        <f t="shared" ref="F3991:M3991" si="2033">F3992</f>
        <v>120.5</v>
      </c>
      <c r="G3991" s="35">
        <f t="shared" si="2033"/>
        <v>113.26681000000001</v>
      </c>
      <c r="H3991" s="35">
        <f t="shared" si="2033"/>
        <v>101.07</v>
      </c>
      <c r="I3991" s="63">
        <f t="shared" si="2033"/>
        <v>0</v>
      </c>
      <c r="J3991" s="63">
        <f t="shared" si="2033"/>
        <v>0</v>
      </c>
      <c r="K3991" s="35">
        <f t="shared" si="2033"/>
        <v>0</v>
      </c>
      <c r="L3991" s="35">
        <f t="shared" si="2033"/>
        <v>0</v>
      </c>
      <c r="M3991" s="35">
        <f t="shared" si="2033"/>
        <v>113.26681000000001</v>
      </c>
      <c r="N3991" s="78">
        <f t="shared" si="2026"/>
        <v>100</v>
      </c>
    </row>
    <row r="3992" spans="1:14" x14ac:dyDescent="0.25">
      <c r="A3992" s="33" t="s">
        <v>185</v>
      </c>
      <c r="B3992" s="33" t="s">
        <v>1414</v>
      </c>
      <c r="C3992" s="33" t="s">
        <v>207</v>
      </c>
      <c r="D3992" s="33" t="s">
        <v>1120</v>
      </c>
      <c r="E3992" s="34" t="s">
        <v>561</v>
      </c>
      <c r="F3992" s="35">
        <v>120.5</v>
      </c>
      <c r="G3992" s="35">
        <v>113.26681000000001</v>
      </c>
      <c r="H3992" s="35">
        <v>101.07</v>
      </c>
      <c r="I3992" s="63">
        <v>0</v>
      </c>
      <c r="J3992" s="63">
        <v>0</v>
      </c>
      <c r="K3992" s="35">
        <v>0</v>
      </c>
      <c r="L3992" s="35">
        <v>0</v>
      </c>
      <c r="M3992" s="35">
        <v>113.26681000000001</v>
      </c>
      <c r="N3992" s="78">
        <f t="shared" si="2026"/>
        <v>100</v>
      </c>
    </row>
    <row r="3993" spans="1:14" ht="31.5" x14ac:dyDescent="0.25">
      <c r="A3993" s="33" t="s">
        <v>185</v>
      </c>
      <c r="B3993" s="33" t="s">
        <v>1414</v>
      </c>
      <c r="C3993" s="33" t="s">
        <v>1125</v>
      </c>
      <c r="D3993" s="33"/>
      <c r="E3993" s="34" t="s">
        <v>1207</v>
      </c>
      <c r="F3993" s="35">
        <f t="shared" ref="F3993:M3993" si="2034">F3994</f>
        <v>48873.5</v>
      </c>
      <c r="G3993" s="35">
        <f t="shared" si="2034"/>
        <v>48677.599999999999</v>
      </c>
      <c r="H3993" s="35">
        <f t="shared" si="2034"/>
        <v>33659.483240000001</v>
      </c>
      <c r="I3993" s="63">
        <f t="shared" si="2034"/>
        <v>0</v>
      </c>
      <c r="J3993" s="63">
        <f t="shared" si="2034"/>
        <v>0</v>
      </c>
      <c r="K3993" s="35">
        <f t="shared" si="2034"/>
        <v>0</v>
      </c>
      <c r="L3993" s="35">
        <f t="shared" si="2034"/>
        <v>0</v>
      </c>
      <c r="M3993" s="35">
        <f t="shared" si="2034"/>
        <v>48675.780789999997</v>
      </c>
      <c r="N3993" s="78">
        <f t="shared" si="2026"/>
        <v>99.996262736864594</v>
      </c>
    </row>
    <row r="3994" spans="1:14" ht="31.5" x14ac:dyDescent="0.25">
      <c r="A3994" s="33" t="s">
        <v>185</v>
      </c>
      <c r="B3994" s="33" t="s">
        <v>1414</v>
      </c>
      <c r="C3994" s="33" t="s">
        <v>1126</v>
      </c>
      <c r="D3994" s="33"/>
      <c r="E3994" s="34" t="s">
        <v>1210</v>
      </c>
      <c r="F3994" s="35">
        <f>F3995+F3998</f>
        <v>48873.5</v>
      </c>
      <c r="G3994" s="35">
        <f>G3995+G3998</f>
        <v>48677.599999999999</v>
      </c>
      <c r="H3994" s="35">
        <f t="shared" ref="H3994:M3994" si="2035">H3995+H3998</f>
        <v>33659.483240000001</v>
      </c>
      <c r="I3994" s="63">
        <f t="shared" si="2035"/>
        <v>0</v>
      </c>
      <c r="J3994" s="63">
        <f t="shared" si="2035"/>
        <v>0</v>
      </c>
      <c r="K3994" s="35">
        <f t="shared" si="2035"/>
        <v>0</v>
      </c>
      <c r="L3994" s="35">
        <f t="shared" si="2035"/>
        <v>0</v>
      </c>
      <c r="M3994" s="35">
        <f t="shared" si="2035"/>
        <v>48675.780789999997</v>
      </c>
      <c r="N3994" s="78">
        <f t="shared" si="2026"/>
        <v>99.996262736864594</v>
      </c>
    </row>
    <row r="3995" spans="1:14" ht="31.5" x14ac:dyDescent="0.25">
      <c r="A3995" s="33" t="s">
        <v>185</v>
      </c>
      <c r="B3995" s="33" t="s">
        <v>1414</v>
      </c>
      <c r="C3995" s="33" t="s">
        <v>1127</v>
      </c>
      <c r="D3995" s="33"/>
      <c r="E3995" s="34" t="s">
        <v>1200</v>
      </c>
      <c r="F3995" s="35">
        <f t="shared" ref="F3995:M3996" si="2036">F3996</f>
        <v>45660</v>
      </c>
      <c r="G3995" s="35">
        <f t="shared" si="2036"/>
        <v>46128.302689999997</v>
      </c>
      <c r="H3995" s="35">
        <f t="shared" si="2036"/>
        <v>31998.785240000001</v>
      </c>
      <c r="I3995" s="63">
        <f t="shared" si="2036"/>
        <v>0</v>
      </c>
      <c r="J3995" s="63">
        <f t="shared" si="2036"/>
        <v>0</v>
      </c>
      <c r="K3995" s="35">
        <f t="shared" si="2036"/>
        <v>0</v>
      </c>
      <c r="L3995" s="35">
        <f t="shared" si="2036"/>
        <v>0</v>
      </c>
      <c r="M3995" s="35">
        <f t="shared" si="2036"/>
        <v>46126.493479999997</v>
      </c>
      <c r="N3995" s="78">
        <f t="shared" si="2026"/>
        <v>99.99607787433203</v>
      </c>
    </row>
    <row r="3996" spans="1:14" ht="78.75" x14ac:dyDescent="0.25">
      <c r="A3996" s="33" t="s">
        <v>185</v>
      </c>
      <c r="B3996" s="33" t="s">
        <v>1414</v>
      </c>
      <c r="C3996" s="33" t="s">
        <v>1127</v>
      </c>
      <c r="D3996" s="33" t="s">
        <v>1118</v>
      </c>
      <c r="E3996" s="34" t="s">
        <v>539</v>
      </c>
      <c r="F3996" s="35">
        <f t="shared" si="2036"/>
        <v>45660</v>
      </c>
      <c r="G3996" s="35">
        <f t="shared" si="2036"/>
        <v>46128.302689999997</v>
      </c>
      <c r="H3996" s="35">
        <f t="shared" si="2036"/>
        <v>31998.785240000001</v>
      </c>
      <c r="I3996" s="63">
        <f t="shared" si="2036"/>
        <v>0</v>
      </c>
      <c r="J3996" s="63">
        <f t="shared" si="2036"/>
        <v>0</v>
      </c>
      <c r="K3996" s="35">
        <f t="shared" si="2036"/>
        <v>0</v>
      </c>
      <c r="L3996" s="35">
        <f t="shared" si="2036"/>
        <v>0</v>
      </c>
      <c r="M3996" s="35">
        <f t="shared" si="2036"/>
        <v>46126.493479999997</v>
      </c>
      <c r="N3996" s="78">
        <f t="shared" si="2026"/>
        <v>99.99607787433203</v>
      </c>
    </row>
    <row r="3997" spans="1:14" ht="31.5" x14ac:dyDescent="0.25">
      <c r="A3997" s="33" t="s">
        <v>185</v>
      </c>
      <c r="B3997" s="33" t="s">
        <v>1414</v>
      </c>
      <c r="C3997" s="33" t="s">
        <v>1127</v>
      </c>
      <c r="D3997" s="33" t="s">
        <v>1128</v>
      </c>
      <c r="E3997" s="34" t="s">
        <v>541</v>
      </c>
      <c r="F3997" s="35">
        <v>45660</v>
      </c>
      <c r="G3997" s="35">
        <v>46128.302689999997</v>
      </c>
      <c r="H3997" s="35">
        <v>31998.785240000001</v>
      </c>
      <c r="I3997" s="63">
        <v>0</v>
      </c>
      <c r="J3997" s="63">
        <v>0</v>
      </c>
      <c r="K3997" s="35">
        <v>0</v>
      </c>
      <c r="L3997" s="35">
        <v>0</v>
      </c>
      <c r="M3997" s="35">
        <v>46126.493479999997</v>
      </c>
      <c r="N3997" s="78">
        <f t="shared" si="2026"/>
        <v>99.99607787433203</v>
      </c>
    </row>
    <row r="3998" spans="1:14" ht="31.5" x14ac:dyDescent="0.25">
      <c r="A3998" s="33" t="s">
        <v>185</v>
      </c>
      <c r="B3998" s="33" t="s">
        <v>1414</v>
      </c>
      <c r="C3998" s="33" t="s">
        <v>1129</v>
      </c>
      <c r="D3998" s="33"/>
      <c r="E3998" s="34" t="s">
        <v>1201</v>
      </c>
      <c r="F3998" s="35">
        <f>F3999+F4001+F4003</f>
        <v>3213.5</v>
      </c>
      <c r="G3998" s="35">
        <f>G3999+G4001+G4003</f>
        <v>2549.2973099999999</v>
      </c>
      <c r="H3998" s="35">
        <f t="shared" ref="H3998:M3998" si="2037">H3999+H4001+H4003</f>
        <v>1660.6980000000001</v>
      </c>
      <c r="I3998" s="63">
        <f t="shared" si="2037"/>
        <v>0</v>
      </c>
      <c r="J3998" s="63">
        <f t="shared" si="2037"/>
        <v>0</v>
      </c>
      <c r="K3998" s="35">
        <f t="shared" si="2037"/>
        <v>0</v>
      </c>
      <c r="L3998" s="35">
        <f t="shared" si="2037"/>
        <v>0</v>
      </c>
      <c r="M3998" s="35">
        <f t="shared" si="2037"/>
        <v>2549.2873100000002</v>
      </c>
      <c r="N3998" s="78">
        <f t="shared" si="2026"/>
        <v>99.999607735042886</v>
      </c>
    </row>
    <row r="3999" spans="1:14" ht="78.75" x14ac:dyDescent="0.25">
      <c r="A3999" s="33" t="s">
        <v>185</v>
      </c>
      <c r="B3999" s="33" t="s">
        <v>1414</v>
      </c>
      <c r="C3999" s="33" t="s">
        <v>1129</v>
      </c>
      <c r="D3999" s="33" t="s">
        <v>1118</v>
      </c>
      <c r="E3999" s="34" t="s">
        <v>539</v>
      </c>
      <c r="F3999" s="35">
        <f t="shared" ref="F3999:M3999" si="2038">F4000</f>
        <v>179.7</v>
      </c>
      <c r="G3999" s="35">
        <f t="shared" si="2038"/>
        <v>62.688009999999998</v>
      </c>
      <c r="H3999" s="35">
        <f t="shared" si="2038"/>
        <v>32.997999999999998</v>
      </c>
      <c r="I3999" s="63">
        <f t="shared" si="2038"/>
        <v>0</v>
      </c>
      <c r="J3999" s="63">
        <f t="shared" si="2038"/>
        <v>0</v>
      </c>
      <c r="K3999" s="35">
        <f t="shared" si="2038"/>
        <v>0</v>
      </c>
      <c r="L3999" s="35">
        <f t="shared" si="2038"/>
        <v>0</v>
      </c>
      <c r="M3999" s="35">
        <f t="shared" si="2038"/>
        <v>62.688009999999998</v>
      </c>
      <c r="N3999" s="78">
        <f t="shared" si="2026"/>
        <v>100</v>
      </c>
    </row>
    <row r="4000" spans="1:14" ht="31.5" x14ac:dyDescent="0.25">
      <c r="A4000" s="33" t="s">
        <v>185</v>
      </c>
      <c r="B4000" s="33" t="s">
        <v>1414</v>
      </c>
      <c r="C4000" s="33" t="s">
        <v>1129</v>
      </c>
      <c r="D4000" s="33" t="s">
        <v>1128</v>
      </c>
      <c r="E4000" s="34" t="s">
        <v>541</v>
      </c>
      <c r="F4000" s="35">
        <v>179.7</v>
      </c>
      <c r="G4000" s="35">
        <v>62.688009999999998</v>
      </c>
      <c r="H4000" s="35">
        <v>32.997999999999998</v>
      </c>
      <c r="I4000" s="63">
        <v>0</v>
      </c>
      <c r="J4000" s="63">
        <v>0</v>
      </c>
      <c r="K4000" s="35">
        <v>0</v>
      </c>
      <c r="L4000" s="35">
        <v>0</v>
      </c>
      <c r="M4000" s="35">
        <v>62.688009999999998</v>
      </c>
      <c r="N4000" s="78">
        <f t="shared" si="2026"/>
        <v>100</v>
      </c>
    </row>
    <row r="4001" spans="1:14" ht="31.5" x14ac:dyDescent="0.25">
      <c r="A4001" s="33" t="s">
        <v>185</v>
      </c>
      <c r="B4001" s="33" t="s">
        <v>1414</v>
      </c>
      <c r="C4001" s="33" t="s">
        <v>1129</v>
      </c>
      <c r="D4001" s="33" t="s">
        <v>1111</v>
      </c>
      <c r="E4001" s="34" t="s">
        <v>542</v>
      </c>
      <c r="F4001" s="35">
        <f t="shared" ref="F4001:M4001" si="2039">F4002</f>
        <v>3029.8</v>
      </c>
      <c r="G4001" s="35">
        <f t="shared" si="2039"/>
        <v>2485.3092999999999</v>
      </c>
      <c r="H4001" s="35">
        <f t="shared" si="2039"/>
        <v>1626.2</v>
      </c>
      <c r="I4001" s="63">
        <f t="shared" si="2039"/>
        <v>0</v>
      </c>
      <c r="J4001" s="63">
        <f t="shared" si="2039"/>
        <v>0</v>
      </c>
      <c r="K4001" s="35">
        <f t="shared" si="2039"/>
        <v>0</v>
      </c>
      <c r="L4001" s="35">
        <f t="shared" si="2039"/>
        <v>0</v>
      </c>
      <c r="M4001" s="35">
        <f t="shared" si="2039"/>
        <v>2485.2993000000001</v>
      </c>
      <c r="N4001" s="78">
        <f t="shared" si="2026"/>
        <v>99.9995976355941</v>
      </c>
    </row>
    <row r="4002" spans="1:14" ht="31.5" x14ac:dyDescent="0.25">
      <c r="A4002" s="33" t="s">
        <v>185</v>
      </c>
      <c r="B4002" s="33" t="s">
        <v>1414</v>
      </c>
      <c r="C4002" s="33" t="s">
        <v>1129</v>
      </c>
      <c r="D4002" s="33" t="s">
        <v>1112</v>
      </c>
      <c r="E4002" s="34" t="s">
        <v>543</v>
      </c>
      <c r="F4002" s="35">
        <v>3029.8</v>
      </c>
      <c r="G4002" s="35">
        <v>2485.3092999999999</v>
      </c>
      <c r="H4002" s="35">
        <v>1626.2</v>
      </c>
      <c r="I4002" s="63">
        <v>0</v>
      </c>
      <c r="J4002" s="63">
        <v>0</v>
      </c>
      <c r="K4002" s="35">
        <v>0</v>
      </c>
      <c r="L4002" s="35">
        <v>0</v>
      </c>
      <c r="M4002" s="35">
        <v>2485.2993000000001</v>
      </c>
      <c r="N4002" s="78">
        <f t="shared" si="2026"/>
        <v>99.9995976355941</v>
      </c>
    </row>
    <row r="4003" spans="1:14" x14ac:dyDescent="0.25">
      <c r="A4003" s="33" t="s">
        <v>185</v>
      </c>
      <c r="B4003" s="33" t="s">
        <v>1414</v>
      </c>
      <c r="C4003" s="33" t="s">
        <v>1129</v>
      </c>
      <c r="D4003" s="33" t="s">
        <v>1113</v>
      </c>
      <c r="E4003" s="34" t="s">
        <v>558</v>
      </c>
      <c r="F4003" s="35">
        <f t="shared" ref="F4003:M4003" si="2040">F4004</f>
        <v>4</v>
      </c>
      <c r="G4003" s="35">
        <f t="shared" si="2040"/>
        <v>1.3</v>
      </c>
      <c r="H4003" s="35">
        <f t="shared" si="2040"/>
        <v>1.5</v>
      </c>
      <c r="I4003" s="63">
        <f t="shared" si="2040"/>
        <v>0</v>
      </c>
      <c r="J4003" s="63">
        <f t="shared" si="2040"/>
        <v>0</v>
      </c>
      <c r="K4003" s="35">
        <f t="shared" si="2040"/>
        <v>0</v>
      </c>
      <c r="L4003" s="35">
        <f t="shared" si="2040"/>
        <v>0</v>
      </c>
      <c r="M4003" s="35">
        <f t="shared" si="2040"/>
        <v>1.3</v>
      </c>
      <c r="N4003" s="78">
        <f t="shared" si="2026"/>
        <v>100</v>
      </c>
    </row>
    <row r="4004" spans="1:14" x14ac:dyDescent="0.25">
      <c r="A4004" s="33" t="s">
        <v>185</v>
      </c>
      <c r="B4004" s="33" t="s">
        <v>1414</v>
      </c>
      <c r="C4004" s="33" t="s">
        <v>1129</v>
      </c>
      <c r="D4004" s="33" t="s">
        <v>1120</v>
      </c>
      <c r="E4004" s="34" t="s">
        <v>561</v>
      </c>
      <c r="F4004" s="35">
        <v>4</v>
      </c>
      <c r="G4004" s="35">
        <v>1.3</v>
      </c>
      <c r="H4004" s="35">
        <v>1.5</v>
      </c>
      <c r="I4004" s="63">
        <v>0</v>
      </c>
      <c r="J4004" s="63">
        <v>0</v>
      </c>
      <c r="K4004" s="35">
        <v>0</v>
      </c>
      <c r="L4004" s="35">
        <v>0</v>
      </c>
      <c r="M4004" s="35">
        <v>1.3</v>
      </c>
      <c r="N4004" s="78">
        <f t="shared" si="2026"/>
        <v>100</v>
      </c>
    </row>
    <row r="4005" spans="1:14" ht="47.25" x14ac:dyDescent="0.25">
      <c r="A4005" s="33" t="s">
        <v>185</v>
      </c>
      <c r="B4005" s="33" t="s">
        <v>1414</v>
      </c>
      <c r="C4005" s="33" t="s">
        <v>1139</v>
      </c>
      <c r="D4005" s="33"/>
      <c r="E4005" s="34" t="s">
        <v>1211</v>
      </c>
      <c r="F4005" s="35">
        <f>F4006</f>
        <v>0</v>
      </c>
      <c r="G4005" s="35">
        <f t="shared" ref="G4005:G4010" si="2041">G4006</f>
        <v>12396.74805</v>
      </c>
      <c r="H4005" s="35">
        <f t="shared" ref="H4005:M4010" si="2042">H4006</f>
        <v>10318.084999999999</v>
      </c>
      <c r="I4005" s="63">
        <f t="shared" si="2042"/>
        <v>0</v>
      </c>
      <c r="J4005" s="63">
        <f t="shared" si="2042"/>
        <v>0</v>
      </c>
      <c r="K4005" s="35">
        <f t="shared" si="2042"/>
        <v>0</v>
      </c>
      <c r="L4005" s="35">
        <f t="shared" si="2042"/>
        <v>0</v>
      </c>
      <c r="M4005" s="35">
        <f t="shared" si="2042"/>
        <v>12133.278050000001</v>
      </c>
      <c r="N4005" s="78">
        <f t="shared" si="2026"/>
        <v>97.874684562940686</v>
      </c>
    </row>
    <row r="4006" spans="1:14" ht="31.5" x14ac:dyDescent="0.25">
      <c r="A4006" s="33" t="s">
        <v>185</v>
      </c>
      <c r="B4006" s="33" t="s">
        <v>1414</v>
      </c>
      <c r="C4006" s="33" t="s">
        <v>1146</v>
      </c>
      <c r="D4006" s="33"/>
      <c r="E4006" s="34" t="s">
        <v>1212</v>
      </c>
      <c r="F4006" s="35">
        <f>F4007</f>
        <v>0</v>
      </c>
      <c r="G4006" s="35">
        <f t="shared" si="2041"/>
        <v>12396.74805</v>
      </c>
      <c r="H4006" s="35">
        <f t="shared" si="2042"/>
        <v>10318.084999999999</v>
      </c>
      <c r="I4006" s="63">
        <f t="shared" si="2042"/>
        <v>0</v>
      </c>
      <c r="J4006" s="63">
        <f t="shared" si="2042"/>
        <v>0</v>
      </c>
      <c r="K4006" s="35">
        <f t="shared" si="2042"/>
        <v>0</v>
      </c>
      <c r="L4006" s="35">
        <f t="shared" si="2042"/>
        <v>0</v>
      </c>
      <c r="M4006" s="35">
        <f t="shared" si="2042"/>
        <v>12133.278050000001</v>
      </c>
      <c r="N4006" s="78">
        <f t="shared" si="2026"/>
        <v>97.874684562940686</v>
      </c>
    </row>
    <row r="4007" spans="1:14" ht="31.5" x14ac:dyDescent="0.25">
      <c r="A4007" s="33" t="s">
        <v>185</v>
      </c>
      <c r="B4007" s="33" t="s">
        <v>1414</v>
      </c>
      <c r="C4007" s="33" t="s">
        <v>1147</v>
      </c>
      <c r="D4007" s="33"/>
      <c r="E4007" s="34" t="s">
        <v>1213</v>
      </c>
      <c r="F4007" s="35">
        <f>F4010</f>
        <v>0</v>
      </c>
      <c r="G4007" s="35">
        <f>G4010+G4008</f>
        <v>12396.74805</v>
      </c>
      <c r="H4007" s="35">
        <f t="shared" ref="H4007:M4007" si="2043">H4010+H4008</f>
        <v>10318.084999999999</v>
      </c>
      <c r="I4007" s="63">
        <f t="shared" si="2043"/>
        <v>0</v>
      </c>
      <c r="J4007" s="63">
        <f t="shared" si="2043"/>
        <v>0</v>
      </c>
      <c r="K4007" s="35">
        <f t="shared" si="2043"/>
        <v>0</v>
      </c>
      <c r="L4007" s="35">
        <f t="shared" si="2043"/>
        <v>0</v>
      </c>
      <c r="M4007" s="35">
        <f t="shared" si="2043"/>
        <v>12133.278050000001</v>
      </c>
      <c r="N4007" s="78">
        <f t="shared" si="2026"/>
        <v>97.874684562940686</v>
      </c>
    </row>
    <row r="4008" spans="1:14" ht="31.5" x14ac:dyDescent="0.25">
      <c r="A4008" s="33" t="s">
        <v>185</v>
      </c>
      <c r="B4008" s="33" t="s">
        <v>1414</v>
      </c>
      <c r="C4008" s="33" t="s">
        <v>1147</v>
      </c>
      <c r="D4008" s="33" t="s">
        <v>1111</v>
      </c>
      <c r="E4008" s="34" t="s">
        <v>542</v>
      </c>
      <c r="F4008" s="35"/>
      <c r="G4008" s="35">
        <f>G4009</f>
        <v>853.47</v>
      </c>
      <c r="H4008" s="35">
        <f t="shared" ref="H4008:M4008" si="2044">H4009</f>
        <v>0</v>
      </c>
      <c r="I4008" s="63">
        <f t="shared" si="2044"/>
        <v>0</v>
      </c>
      <c r="J4008" s="63">
        <f t="shared" si="2044"/>
        <v>0</v>
      </c>
      <c r="K4008" s="35">
        <f t="shared" si="2044"/>
        <v>0</v>
      </c>
      <c r="L4008" s="35">
        <f t="shared" si="2044"/>
        <v>0</v>
      </c>
      <c r="M4008" s="35">
        <f t="shared" si="2044"/>
        <v>590</v>
      </c>
      <c r="N4008" s="78">
        <f t="shared" si="2026"/>
        <v>69.129553469952072</v>
      </c>
    </row>
    <row r="4009" spans="1:14" ht="31.5" x14ac:dyDescent="0.25">
      <c r="A4009" s="33" t="s">
        <v>185</v>
      </c>
      <c r="B4009" s="33" t="s">
        <v>1414</v>
      </c>
      <c r="C4009" s="33" t="s">
        <v>1147</v>
      </c>
      <c r="D4009" s="33" t="s">
        <v>1112</v>
      </c>
      <c r="E4009" s="34" t="s">
        <v>543</v>
      </c>
      <c r="F4009" s="35"/>
      <c r="G4009" s="35">
        <v>853.47</v>
      </c>
      <c r="H4009" s="35">
        <v>0</v>
      </c>
      <c r="I4009" s="63">
        <v>0</v>
      </c>
      <c r="J4009" s="63">
        <v>0</v>
      </c>
      <c r="K4009" s="35">
        <v>0</v>
      </c>
      <c r="L4009" s="35">
        <v>0</v>
      </c>
      <c r="M4009" s="35">
        <v>590</v>
      </c>
      <c r="N4009" s="78">
        <f t="shared" si="2026"/>
        <v>69.129553469952072</v>
      </c>
    </row>
    <row r="4010" spans="1:14" x14ac:dyDescent="0.25">
      <c r="A4010" s="33" t="s">
        <v>185</v>
      </c>
      <c r="B4010" s="33" t="s">
        <v>1414</v>
      </c>
      <c r="C4010" s="33" t="s">
        <v>1147</v>
      </c>
      <c r="D4010" s="33" t="s">
        <v>1113</v>
      </c>
      <c r="E4010" s="34" t="s">
        <v>558</v>
      </c>
      <c r="F4010" s="35">
        <f>F4011</f>
        <v>0</v>
      </c>
      <c r="G4010" s="35">
        <f t="shared" si="2041"/>
        <v>11543.278050000001</v>
      </c>
      <c r="H4010" s="35">
        <f t="shared" si="2042"/>
        <v>10318.084999999999</v>
      </c>
      <c r="I4010" s="63">
        <f t="shared" si="2042"/>
        <v>0</v>
      </c>
      <c r="J4010" s="63">
        <f t="shared" si="2042"/>
        <v>0</v>
      </c>
      <c r="K4010" s="35">
        <f t="shared" si="2042"/>
        <v>0</v>
      </c>
      <c r="L4010" s="35">
        <f t="shared" si="2042"/>
        <v>0</v>
      </c>
      <c r="M4010" s="35">
        <f t="shared" si="2042"/>
        <v>11543.278050000001</v>
      </c>
      <c r="N4010" s="78">
        <f t="shared" si="2026"/>
        <v>100</v>
      </c>
    </row>
    <row r="4011" spans="1:14" x14ac:dyDescent="0.25">
      <c r="A4011" s="33" t="s">
        <v>185</v>
      </c>
      <c r="B4011" s="33" t="s">
        <v>1414</v>
      </c>
      <c r="C4011" s="33" t="s">
        <v>1147</v>
      </c>
      <c r="D4011" s="33" t="s">
        <v>1114</v>
      </c>
      <c r="E4011" s="34" t="s">
        <v>560</v>
      </c>
      <c r="F4011" s="35">
        <v>0</v>
      </c>
      <c r="G4011" s="35">
        <v>11543.278050000001</v>
      </c>
      <c r="H4011" s="35">
        <v>10318.084999999999</v>
      </c>
      <c r="I4011" s="63">
        <v>0</v>
      </c>
      <c r="J4011" s="63">
        <v>0</v>
      </c>
      <c r="K4011" s="35">
        <v>0</v>
      </c>
      <c r="L4011" s="35">
        <v>0</v>
      </c>
      <c r="M4011" s="35">
        <v>11543.278050000001</v>
      </c>
      <c r="N4011" s="78">
        <f t="shared" si="2026"/>
        <v>100</v>
      </c>
    </row>
    <row r="4012" spans="1:14" s="22" customFormat="1" x14ac:dyDescent="0.25">
      <c r="A4012" s="25" t="s">
        <v>185</v>
      </c>
      <c r="B4012" s="25" t="s">
        <v>98</v>
      </c>
      <c r="C4012" s="25"/>
      <c r="D4012" s="25"/>
      <c r="E4012" s="26" t="s">
        <v>506</v>
      </c>
      <c r="F4012" s="27">
        <f t="shared" ref="F4012:M4018" si="2045">F4013</f>
        <v>4680.8</v>
      </c>
      <c r="G4012" s="27">
        <f t="shared" si="2045"/>
        <v>4680.8495999999996</v>
      </c>
      <c r="H4012" s="27">
        <f t="shared" si="2045"/>
        <v>208.5</v>
      </c>
      <c r="I4012" s="61">
        <f t="shared" si="2045"/>
        <v>4680.8495999999996</v>
      </c>
      <c r="J4012" s="61">
        <f t="shared" si="2045"/>
        <v>208.5</v>
      </c>
      <c r="K4012" s="27">
        <f t="shared" si="2045"/>
        <v>0</v>
      </c>
      <c r="L4012" s="27">
        <f t="shared" si="2045"/>
        <v>0</v>
      </c>
      <c r="M4012" s="27">
        <f t="shared" si="2045"/>
        <v>326.20423</v>
      </c>
      <c r="N4012" s="78">
        <f t="shared" si="2026"/>
        <v>6.9689107293684467</v>
      </c>
    </row>
    <row r="4013" spans="1:14" s="32" customFormat="1" x14ac:dyDescent="0.25">
      <c r="A4013" s="29" t="s">
        <v>185</v>
      </c>
      <c r="B4013" s="29" t="s">
        <v>1406</v>
      </c>
      <c r="C4013" s="29"/>
      <c r="D4013" s="29"/>
      <c r="E4013" s="30" t="s">
        <v>537</v>
      </c>
      <c r="F4013" s="31">
        <f t="shared" si="2045"/>
        <v>4680.8</v>
      </c>
      <c r="G4013" s="31">
        <f t="shared" si="2045"/>
        <v>4680.8495999999996</v>
      </c>
      <c r="H4013" s="31">
        <f t="shared" si="2045"/>
        <v>208.5</v>
      </c>
      <c r="I4013" s="62">
        <f t="shared" si="2045"/>
        <v>4680.8495999999996</v>
      </c>
      <c r="J4013" s="62">
        <f t="shared" si="2045"/>
        <v>208.5</v>
      </c>
      <c r="K4013" s="31">
        <f t="shared" si="2045"/>
        <v>0</v>
      </c>
      <c r="L4013" s="31">
        <f t="shared" si="2045"/>
        <v>0</v>
      </c>
      <c r="M4013" s="31">
        <f t="shared" si="2045"/>
        <v>326.20423</v>
      </c>
      <c r="N4013" s="79">
        <f t="shared" si="2026"/>
        <v>6.9689107293684467</v>
      </c>
    </row>
    <row r="4014" spans="1:14" ht="31.5" x14ac:dyDescent="0.25">
      <c r="A4014" s="33" t="s">
        <v>185</v>
      </c>
      <c r="B4014" s="33" t="s">
        <v>1406</v>
      </c>
      <c r="C4014" s="33" t="s">
        <v>210</v>
      </c>
      <c r="D4014" s="33"/>
      <c r="E4014" s="34" t="s">
        <v>1008</v>
      </c>
      <c r="F4014" s="35">
        <f t="shared" si="2045"/>
        <v>4680.8</v>
      </c>
      <c r="G4014" s="35">
        <f t="shared" si="2045"/>
        <v>4680.8495999999996</v>
      </c>
      <c r="H4014" s="35">
        <f t="shared" si="2045"/>
        <v>208.5</v>
      </c>
      <c r="I4014" s="63">
        <f t="shared" si="2045"/>
        <v>4680.8495999999996</v>
      </c>
      <c r="J4014" s="63">
        <f t="shared" si="2045"/>
        <v>208.5</v>
      </c>
      <c r="K4014" s="35">
        <f t="shared" si="2045"/>
        <v>0</v>
      </c>
      <c r="L4014" s="35">
        <f t="shared" si="2045"/>
        <v>0</v>
      </c>
      <c r="M4014" s="35">
        <f t="shared" si="2045"/>
        <v>326.20423</v>
      </c>
      <c r="N4014" s="78">
        <f t="shared" si="2026"/>
        <v>6.9689107293684467</v>
      </c>
    </row>
    <row r="4015" spans="1:14" x14ac:dyDescent="0.25">
      <c r="A4015" s="33" t="s">
        <v>185</v>
      </c>
      <c r="B4015" s="33" t="s">
        <v>1406</v>
      </c>
      <c r="C4015" s="33" t="s">
        <v>211</v>
      </c>
      <c r="D4015" s="33"/>
      <c r="E4015" s="34" t="s">
        <v>1019</v>
      </c>
      <c r="F4015" s="35">
        <f t="shared" si="2045"/>
        <v>4680.8</v>
      </c>
      <c r="G4015" s="35">
        <f t="shared" si="2045"/>
        <v>4680.8495999999996</v>
      </c>
      <c r="H4015" s="35">
        <f t="shared" si="2045"/>
        <v>208.5</v>
      </c>
      <c r="I4015" s="63">
        <f t="shared" si="2045"/>
        <v>4680.8495999999996</v>
      </c>
      <c r="J4015" s="63">
        <f t="shared" si="2045"/>
        <v>208.5</v>
      </c>
      <c r="K4015" s="35">
        <f t="shared" si="2045"/>
        <v>0</v>
      </c>
      <c r="L4015" s="35">
        <f t="shared" si="2045"/>
        <v>0</v>
      </c>
      <c r="M4015" s="35">
        <f t="shared" si="2045"/>
        <v>326.20423</v>
      </c>
      <c r="N4015" s="78">
        <f t="shared" si="2026"/>
        <v>6.9689107293684467</v>
      </c>
    </row>
    <row r="4016" spans="1:14" ht="63" x14ac:dyDescent="0.25">
      <c r="A4016" s="33" t="s">
        <v>185</v>
      </c>
      <c r="B4016" s="33" t="s">
        <v>1406</v>
      </c>
      <c r="C4016" s="33" t="s">
        <v>212</v>
      </c>
      <c r="D4016" s="33"/>
      <c r="E4016" s="34" t="s">
        <v>1021</v>
      </c>
      <c r="F4016" s="35">
        <f t="shared" si="2045"/>
        <v>4680.8</v>
      </c>
      <c r="G4016" s="35">
        <f t="shared" si="2045"/>
        <v>4680.8495999999996</v>
      </c>
      <c r="H4016" s="35">
        <f t="shared" si="2045"/>
        <v>208.5</v>
      </c>
      <c r="I4016" s="63">
        <f t="shared" si="2045"/>
        <v>4680.8495999999996</v>
      </c>
      <c r="J4016" s="63">
        <f t="shared" si="2045"/>
        <v>208.5</v>
      </c>
      <c r="K4016" s="35">
        <f t="shared" si="2045"/>
        <v>0</v>
      </c>
      <c r="L4016" s="35">
        <f t="shared" si="2045"/>
        <v>0</v>
      </c>
      <c r="M4016" s="35">
        <f t="shared" si="2045"/>
        <v>326.20423</v>
      </c>
      <c r="N4016" s="78">
        <f t="shared" si="2026"/>
        <v>6.9689107293684467</v>
      </c>
    </row>
    <row r="4017" spans="1:14" ht="47.25" x14ac:dyDescent="0.25">
      <c r="A4017" s="33" t="s">
        <v>185</v>
      </c>
      <c r="B4017" s="33" t="s">
        <v>1406</v>
      </c>
      <c r="C4017" s="33" t="s">
        <v>209</v>
      </c>
      <c r="D4017" s="33"/>
      <c r="E4017" s="34" t="s">
        <v>1022</v>
      </c>
      <c r="F4017" s="35">
        <f t="shared" si="2045"/>
        <v>4680.8</v>
      </c>
      <c r="G4017" s="35">
        <f t="shared" si="2045"/>
        <v>4680.8495999999996</v>
      </c>
      <c r="H4017" s="35">
        <f t="shared" si="2045"/>
        <v>208.5</v>
      </c>
      <c r="I4017" s="63">
        <f t="shared" si="2045"/>
        <v>4680.8495999999996</v>
      </c>
      <c r="J4017" s="63">
        <f t="shared" si="2045"/>
        <v>208.5</v>
      </c>
      <c r="K4017" s="35">
        <f t="shared" si="2045"/>
        <v>0</v>
      </c>
      <c r="L4017" s="35">
        <f t="shared" si="2045"/>
        <v>0</v>
      </c>
      <c r="M4017" s="35">
        <f t="shared" si="2045"/>
        <v>326.20423</v>
      </c>
      <c r="N4017" s="78">
        <f t="shared" si="2026"/>
        <v>6.9689107293684467</v>
      </c>
    </row>
    <row r="4018" spans="1:14" ht="31.5" x14ac:dyDescent="0.25">
      <c r="A4018" s="33" t="s">
        <v>185</v>
      </c>
      <c r="B4018" s="33" t="s">
        <v>1406</v>
      </c>
      <c r="C4018" s="33" t="s">
        <v>209</v>
      </c>
      <c r="D4018" s="33" t="s">
        <v>1111</v>
      </c>
      <c r="E4018" s="34" t="s">
        <v>542</v>
      </c>
      <c r="F4018" s="35">
        <f t="shared" si="2045"/>
        <v>4680.8</v>
      </c>
      <c r="G4018" s="35">
        <f t="shared" si="2045"/>
        <v>4680.8495999999996</v>
      </c>
      <c r="H4018" s="35">
        <f t="shared" si="2045"/>
        <v>208.5</v>
      </c>
      <c r="I4018" s="63">
        <f t="shared" si="2045"/>
        <v>4680.8495999999996</v>
      </c>
      <c r="J4018" s="63">
        <f t="shared" si="2045"/>
        <v>208.5</v>
      </c>
      <c r="K4018" s="35">
        <f t="shared" si="2045"/>
        <v>0</v>
      </c>
      <c r="L4018" s="35">
        <f t="shared" si="2045"/>
        <v>0</v>
      </c>
      <c r="M4018" s="35">
        <f t="shared" si="2045"/>
        <v>326.20423</v>
      </c>
      <c r="N4018" s="78">
        <f t="shared" si="2026"/>
        <v>6.9689107293684467</v>
      </c>
    </row>
    <row r="4019" spans="1:14" ht="31.5" x14ac:dyDescent="0.25">
      <c r="A4019" s="33" t="s">
        <v>185</v>
      </c>
      <c r="B4019" s="33" t="s">
        <v>1406</v>
      </c>
      <c r="C4019" s="33" t="s">
        <v>209</v>
      </c>
      <c r="D4019" s="33" t="s">
        <v>1112</v>
      </c>
      <c r="E4019" s="34" t="s">
        <v>543</v>
      </c>
      <c r="F4019" s="35">
        <v>4680.8</v>
      </c>
      <c r="G4019" s="35">
        <v>4680.8495999999996</v>
      </c>
      <c r="H4019" s="35">
        <v>208.5</v>
      </c>
      <c r="I4019" s="63">
        <f>G4019</f>
        <v>4680.8495999999996</v>
      </c>
      <c r="J4019" s="63">
        <f>H4019</f>
        <v>208.5</v>
      </c>
      <c r="K4019" s="35">
        <v>0</v>
      </c>
      <c r="L4019" s="35">
        <v>0</v>
      </c>
      <c r="M4019" s="35">
        <v>326.20423</v>
      </c>
      <c r="N4019" s="78">
        <f t="shared" si="2026"/>
        <v>6.9689107293684467</v>
      </c>
    </row>
    <row r="4020" spans="1:14" s="22" customFormat="1" ht="31.5" x14ac:dyDescent="0.25">
      <c r="A4020" s="25" t="s">
        <v>213</v>
      </c>
      <c r="B4020" s="25" t="s">
        <v>1387</v>
      </c>
      <c r="C4020" s="25"/>
      <c r="D4020" s="25"/>
      <c r="E4020" s="26" t="s">
        <v>486</v>
      </c>
      <c r="F4020" s="27">
        <f>F4021+F4056+F4075+F4134+F4254+F4262+F4269</f>
        <v>1212832.6169999999</v>
      </c>
      <c r="G4020" s="27">
        <f t="shared" ref="G4020" si="2046">G4021+G4056+G4075+G4134+G4254+G4262+G4269</f>
        <v>1212712.2243700002</v>
      </c>
      <c r="H4020" s="27">
        <f t="shared" ref="H4020:M4020" si="2047">H4021+H4056+H4075+H4134+H4254+H4262+H4269</f>
        <v>367232.92213000002</v>
      </c>
      <c r="I4020" s="61">
        <f t="shared" si="2047"/>
        <v>548535.05013999995</v>
      </c>
      <c r="J4020" s="61">
        <f t="shared" si="2047"/>
        <v>14916.52259</v>
      </c>
      <c r="K4020" s="27">
        <f t="shared" si="2047"/>
        <v>1104214.9136700002</v>
      </c>
      <c r="L4020" s="27">
        <f t="shared" si="2047"/>
        <v>322878.19336999999</v>
      </c>
      <c r="M4020" s="27">
        <f t="shared" si="2047"/>
        <v>601333.36223000009</v>
      </c>
      <c r="N4020" s="79">
        <f t="shared" si="2026"/>
        <v>49.58582507423727</v>
      </c>
    </row>
    <row r="4021" spans="1:14" s="22" customFormat="1" x14ac:dyDescent="0.25">
      <c r="A4021" s="25" t="s">
        <v>213</v>
      </c>
      <c r="B4021" s="25" t="s">
        <v>1105</v>
      </c>
      <c r="C4021" s="25"/>
      <c r="D4021" s="25"/>
      <c r="E4021" s="26" t="s">
        <v>498</v>
      </c>
      <c r="F4021" s="27">
        <f t="shared" ref="F4021:M4021" si="2048">F4022</f>
        <v>108326.36599999999</v>
      </c>
      <c r="G4021" s="27">
        <f t="shared" si="2048"/>
        <v>108205.94269999999</v>
      </c>
      <c r="H4021" s="27">
        <f t="shared" si="2048"/>
        <v>44354.728760000005</v>
      </c>
      <c r="I4021" s="61">
        <f t="shared" si="2048"/>
        <v>93.47766</v>
      </c>
      <c r="J4021" s="61">
        <f t="shared" si="2048"/>
        <v>0</v>
      </c>
      <c r="K4021" s="27">
        <f t="shared" si="2048"/>
        <v>0</v>
      </c>
      <c r="L4021" s="27">
        <f t="shared" si="2048"/>
        <v>0</v>
      </c>
      <c r="M4021" s="27">
        <f t="shared" si="2048"/>
        <v>67899.149569999994</v>
      </c>
      <c r="N4021" s="78">
        <f t="shared" si="2026"/>
        <v>62.74992655278627</v>
      </c>
    </row>
    <row r="4022" spans="1:14" s="32" customFormat="1" x14ac:dyDescent="0.25">
      <c r="A4022" s="29" t="s">
        <v>213</v>
      </c>
      <c r="B4022" s="29" t="s">
        <v>1384</v>
      </c>
      <c r="C4022" s="29"/>
      <c r="D4022" s="29"/>
      <c r="E4022" s="30" t="s">
        <v>514</v>
      </c>
      <c r="F4022" s="31">
        <f>F4023+F4034+F4046</f>
        <v>108326.36599999999</v>
      </c>
      <c r="G4022" s="31">
        <f>G4023+G4034+G4046</f>
        <v>108205.94269999999</v>
      </c>
      <c r="H4022" s="31">
        <f t="shared" ref="H4022:M4022" si="2049">H4023+H4034+H4046</f>
        <v>44354.728760000005</v>
      </c>
      <c r="I4022" s="62">
        <f t="shared" si="2049"/>
        <v>93.47766</v>
      </c>
      <c r="J4022" s="62">
        <f t="shared" si="2049"/>
        <v>0</v>
      </c>
      <c r="K4022" s="31">
        <f t="shared" si="2049"/>
        <v>0</v>
      </c>
      <c r="L4022" s="31">
        <f t="shared" si="2049"/>
        <v>0</v>
      </c>
      <c r="M4022" s="31">
        <f t="shared" si="2049"/>
        <v>67899.149569999994</v>
      </c>
      <c r="N4022" s="79">
        <f t="shared" si="2026"/>
        <v>62.74992655278627</v>
      </c>
    </row>
    <row r="4023" spans="1:14" ht="31.5" x14ac:dyDescent="0.25">
      <c r="A4023" s="33" t="s">
        <v>213</v>
      </c>
      <c r="B4023" s="33" t="s">
        <v>1384</v>
      </c>
      <c r="C4023" s="33" t="s">
        <v>1122</v>
      </c>
      <c r="D4023" s="33"/>
      <c r="E4023" s="34" t="s">
        <v>1885</v>
      </c>
      <c r="F4023" s="35">
        <f t="shared" ref="F4023:M4023" si="2050">F4024</f>
        <v>41696.076999999997</v>
      </c>
      <c r="G4023" s="35">
        <f t="shared" si="2050"/>
        <v>41789.554349999999</v>
      </c>
      <c r="H4023" s="35">
        <f t="shared" si="2050"/>
        <v>1715.15443</v>
      </c>
      <c r="I4023" s="63">
        <f t="shared" si="2050"/>
        <v>93.47766</v>
      </c>
      <c r="J4023" s="63">
        <f t="shared" si="2050"/>
        <v>0</v>
      </c>
      <c r="K4023" s="35">
        <f t="shared" si="2050"/>
        <v>0</v>
      </c>
      <c r="L4023" s="35">
        <f t="shared" si="2050"/>
        <v>0</v>
      </c>
      <c r="M4023" s="35">
        <f t="shared" si="2050"/>
        <v>1820.3191200000001</v>
      </c>
      <c r="N4023" s="78">
        <f t="shared" si="2026"/>
        <v>4.3559189570539179</v>
      </c>
    </row>
    <row r="4024" spans="1:14" x14ac:dyDescent="0.25">
      <c r="A4024" s="33" t="s">
        <v>213</v>
      </c>
      <c r="B4024" s="33" t="s">
        <v>1384</v>
      </c>
      <c r="C4024" s="33" t="s">
        <v>1123</v>
      </c>
      <c r="D4024" s="33"/>
      <c r="E4024" s="34" t="s">
        <v>1175</v>
      </c>
      <c r="F4024" s="35">
        <f>F4025+F4028</f>
        <v>41696.076999999997</v>
      </c>
      <c r="G4024" s="35">
        <f>G4025+G4028+G4031</f>
        <v>41789.554349999999</v>
      </c>
      <c r="H4024" s="35">
        <f t="shared" ref="H4024:M4024" si="2051">H4025+H4028+H4031</f>
        <v>1715.15443</v>
      </c>
      <c r="I4024" s="63">
        <f t="shared" si="2051"/>
        <v>93.47766</v>
      </c>
      <c r="J4024" s="63">
        <f t="shared" si="2051"/>
        <v>0</v>
      </c>
      <c r="K4024" s="35">
        <f t="shared" si="2051"/>
        <v>0</v>
      </c>
      <c r="L4024" s="35">
        <f t="shared" si="2051"/>
        <v>0</v>
      </c>
      <c r="M4024" s="35">
        <f t="shared" si="2051"/>
        <v>1820.3191200000001</v>
      </c>
      <c r="N4024" s="78">
        <f t="shared" si="2026"/>
        <v>4.3559189570539179</v>
      </c>
    </row>
    <row r="4025" spans="1:14" ht="31.5" x14ac:dyDescent="0.25">
      <c r="A4025" s="33" t="s">
        <v>213</v>
      </c>
      <c r="B4025" s="33" t="s">
        <v>1384</v>
      </c>
      <c r="C4025" s="33" t="s">
        <v>214</v>
      </c>
      <c r="D4025" s="33"/>
      <c r="E4025" s="34" t="s">
        <v>1177</v>
      </c>
      <c r="F4025" s="35">
        <f t="shared" ref="F4025:M4026" si="2052">F4026</f>
        <v>41545.476999999999</v>
      </c>
      <c r="G4025" s="35">
        <f t="shared" si="2052"/>
        <v>41545.476690000003</v>
      </c>
      <c r="H4025" s="35">
        <f t="shared" si="2052"/>
        <v>1606.213</v>
      </c>
      <c r="I4025" s="63">
        <f t="shared" si="2052"/>
        <v>0</v>
      </c>
      <c r="J4025" s="63">
        <f t="shared" si="2052"/>
        <v>0</v>
      </c>
      <c r="K4025" s="35">
        <f t="shared" si="2052"/>
        <v>0</v>
      </c>
      <c r="L4025" s="35">
        <f t="shared" si="2052"/>
        <v>0</v>
      </c>
      <c r="M4025" s="35">
        <f t="shared" si="2052"/>
        <v>1617.90003</v>
      </c>
      <c r="N4025" s="78">
        <f t="shared" si="2026"/>
        <v>3.8942868367410703</v>
      </c>
    </row>
    <row r="4026" spans="1:14" ht="31.5" x14ac:dyDescent="0.25">
      <c r="A4026" s="33" t="s">
        <v>213</v>
      </c>
      <c r="B4026" s="33" t="s">
        <v>1384</v>
      </c>
      <c r="C4026" s="33" t="s">
        <v>214</v>
      </c>
      <c r="D4026" s="33" t="s">
        <v>1111</v>
      </c>
      <c r="E4026" s="34" t="s">
        <v>542</v>
      </c>
      <c r="F4026" s="35">
        <f t="shared" si="2052"/>
        <v>41545.476999999999</v>
      </c>
      <c r="G4026" s="35">
        <f t="shared" si="2052"/>
        <v>41545.476690000003</v>
      </c>
      <c r="H4026" s="35">
        <f t="shared" si="2052"/>
        <v>1606.213</v>
      </c>
      <c r="I4026" s="63">
        <f t="shared" si="2052"/>
        <v>0</v>
      </c>
      <c r="J4026" s="63">
        <f t="shared" si="2052"/>
        <v>0</v>
      </c>
      <c r="K4026" s="35">
        <f t="shared" si="2052"/>
        <v>0</v>
      </c>
      <c r="L4026" s="35">
        <f t="shared" si="2052"/>
        <v>0</v>
      </c>
      <c r="M4026" s="35">
        <f t="shared" si="2052"/>
        <v>1617.90003</v>
      </c>
      <c r="N4026" s="78">
        <f t="shared" si="2026"/>
        <v>3.8942868367410703</v>
      </c>
    </row>
    <row r="4027" spans="1:14" ht="31.5" x14ac:dyDescent="0.25">
      <c r="A4027" s="33" t="s">
        <v>213</v>
      </c>
      <c r="B4027" s="33" t="s">
        <v>1384</v>
      </c>
      <c r="C4027" s="33" t="s">
        <v>214</v>
      </c>
      <c r="D4027" s="33" t="s">
        <v>1112</v>
      </c>
      <c r="E4027" s="34" t="s">
        <v>543</v>
      </c>
      <c r="F4027" s="35">
        <v>41545.476999999999</v>
      </c>
      <c r="G4027" s="35">
        <v>41545.476690000003</v>
      </c>
      <c r="H4027" s="35">
        <v>1606.213</v>
      </c>
      <c r="I4027" s="63">
        <v>0</v>
      </c>
      <c r="J4027" s="63">
        <v>0</v>
      </c>
      <c r="K4027" s="35">
        <v>0</v>
      </c>
      <c r="L4027" s="35">
        <v>0</v>
      </c>
      <c r="M4027" s="35">
        <v>1617.90003</v>
      </c>
      <c r="N4027" s="78">
        <f t="shared" si="2026"/>
        <v>3.8942868367410703</v>
      </c>
    </row>
    <row r="4028" spans="1:14" ht="31.5" x14ac:dyDescent="0.25">
      <c r="A4028" s="33" t="s">
        <v>213</v>
      </c>
      <c r="B4028" s="33" t="s">
        <v>1384</v>
      </c>
      <c r="C4028" s="33" t="s">
        <v>1145</v>
      </c>
      <c r="D4028" s="33"/>
      <c r="E4028" s="34" t="s">
        <v>1179</v>
      </c>
      <c r="F4028" s="35">
        <f t="shared" ref="F4028:M4029" si="2053">F4029</f>
        <v>150.6</v>
      </c>
      <c r="G4028" s="35">
        <f t="shared" si="2053"/>
        <v>150.6</v>
      </c>
      <c r="H4028" s="35">
        <f t="shared" si="2053"/>
        <v>108.94143</v>
      </c>
      <c r="I4028" s="63">
        <f t="shared" si="2053"/>
        <v>0</v>
      </c>
      <c r="J4028" s="63">
        <f t="shared" si="2053"/>
        <v>0</v>
      </c>
      <c r="K4028" s="35">
        <f t="shared" si="2053"/>
        <v>0</v>
      </c>
      <c r="L4028" s="35">
        <f t="shared" si="2053"/>
        <v>0</v>
      </c>
      <c r="M4028" s="35">
        <f t="shared" si="2053"/>
        <v>108.94143</v>
      </c>
      <c r="N4028" s="78">
        <f t="shared" si="2026"/>
        <v>72.338266932270912</v>
      </c>
    </row>
    <row r="4029" spans="1:14" ht="31.5" x14ac:dyDescent="0.25">
      <c r="A4029" s="33" t="s">
        <v>213</v>
      </c>
      <c r="B4029" s="33" t="s">
        <v>1384</v>
      </c>
      <c r="C4029" s="33" t="s">
        <v>1145</v>
      </c>
      <c r="D4029" s="33" t="s">
        <v>1111</v>
      </c>
      <c r="E4029" s="34" t="s">
        <v>542</v>
      </c>
      <c r="F4029" s="35">
        <f t="shared" si="2053"/>
        <v>150.6</v>
      </c>
      <c r="G4029" s="35">
        <f t="shared" si="2053"/>
        <v>150.6</v>
      </c>
      <c r="H4029" s="35">
        <f t="shared" si="2053"/>
        <v>108.94143</v>
      </c>
      <c r="I4029" s="63">
        <f t="shared" si="2053"/>
        <v>0</v>
      </c>
      <c r="J4029" s="63">
        <f t="shared" si="2053"/>
        <v>0</v>
      </c>
      <c r="K4029" s="35">
        <f t="shared" si="2053"/>
        <v>0</v>
      </c>
      <c r="L4029" s="35">
        <f t="shared" si="2053"/>
        <v>0</v>
      </c>
      <c r="M4029" s="35">
        <f t="shared" si="2053"/>
        <v>108.94143</v>
      </c>
      <c r="N4029" s="78">
        <f t="shared" si="2026"/>
        <v>72.338266932270912</v>
      </c>
    </row>
    <row r="4030" spans="1:14" ht="31.5" x14ac:dyDescent="0.25">
      <c r="A4030" s="33" t="s">
        <v>213</v>
      </c>
      <c r="B4030" s="33" t="s">
        <v>1384</v>
      </c>
      <c r="C4030" s="33" t="s">
        <v>1145</v>
      </c>
      <c r="D4030" s="33" t="s">
        <v>1112</v>
      </c>
      <c r="E4030" s="34" t="s">
        <v>543</v>
      </c>
      <c r="F4030" s="35">
        <v>150.6</v>
      </c>
      <c r="G4030" s="35">
        <f>150.6-150.6+150.6</f>
        <v>150.6</v>
      </c>
      <c r="H4030" s="35">
        <v>108.94143</v>
      </c>
      <c r="I4030" s="63">
        <v>0</v>
      </c>
      <c r="J4030" s="63">
        <v>0</v>
      </c>
      <c r="K4030" s="35">
        <v>0</v>
      </c>
      <c r="L4030" s="35">
        <v>0</v>
      </c>
      <c r="M4030" s="35">
        <v>108.94143</v>
      </c>
      <c r="N4030" s="78">
        <f t="shared" si="2026"/>
        <v>72.338266932270912</v>
      </c>
    </row>
    <row r="4031" spans="1:14" ht="47.25" x14ac:dyDescent="0.25">
      <c r="A4031" s="33" t="s">
        <v>213</v>
      </c>
      <c r="B4031" s="33" t="s">
        <v>1384</v>
      </c>
      <c r="C4031" s="33" t="s">
        <v>1912</v>
      </c>
      <c r="D4031" s="33"/>
      <c r="E4031" s="56" t="s">
        <v>1913</v>
      </c>
      <c r="F4031" s="35"/>
      <c r="G4031" s="35">
        <f>G4032</f>
        <v>93.47766</v>
      </c>
      <c r="H4031" s="35">
        <f t="shared" ref="H4031:M4032" si="2054">H4032</f>
        <v>0</v>
      </c>
      <c r="I4031" s="63">
        <f t="shared" si="2054"/>
        <v>93.47766</v>
      </c>
      <c r="J4031" s="63">
        <f t="shared" si="2054"/>
        <v>0</v>
      </c>
      <c r="K4031" s="35">
        <f t="shared" si="2054"/>
        <v>0</v>
      </c>
      <c r="L4031" s="35">
        <f t="shared" si="2054"/>
        <v>0</v>
      </c>
      <c r="M4031" s="35">
        <f t="shared" si="2054"/>
        <v>93.47766</v>
      </c>
      <c r="N4031" s="78">
        <f t="shared" si="2026"/>
        <v>100</v>
      </c>
    </row>
    <row r="4032" spans="1:14" ht="78.75" x14ac:dyDescent="0.25">
      <c r="A4032" s="33" t="s">
        <v>213</v>
      </c>
      <c r="B4032" s="33" t="s">
        <v>1384</v>
      </c>
      <c r="C4032" s="33" t="s">
        <v>1912</v>
      </c>
      <c r="D4032" s="33" t="s">
        <v>1118</v>
      </c>
      <c r="E4032" s="34" t="s">
        <v>539</v>
      </c>
      <c r="F4032" s="35"/>
      <c r="G4032" s="35">
        <f>G4033</f>
        <v>93.47766</v>
      </c>
      <c r="H4032" s="35">
        <f t="shared" si="2054"/>
        <v>0</v>
      </c>
      <c r="I4032" s="63">
        <f t="shared" si="2054"/>
        <v>93.47766</v>
      </c>
      <c r="J4032" s="63">
        <f t="shared" si="2054"/>
        <v>0</v>
      </c>
      <c r="K4032" s="35">
        <f t="shared" si="2054"/>
        <v>0</v>
      </c>
      <c r="L4032" s="35">
        <f t="shared" si="2054"/>
        <v>0</v>
      </c>
      <c r="M4032" s="35">
        <f t="shared" si="2054"/>
        <v>93.47766</v>
      </c>
      <c r="N4032" s="78">
        <f t="shared" si="2026"/>
        <v>100</v>
      </c>
    </row>
    <row r="4033" spans="1:14" ht="31.5" x14ac:dyDescent="0.25">
      <c r="A4033" s="33" t="s">
        <v>213</v>
      </c>
      <c r="B4033" s="33" t="s">
        <v>1384</v>
      </c>
      <c r="C4033" s="33" t="s">
        <v>1912</v>
      </c>
      <c r="D4033" s="33" t="s">
        <v>1128</v>
      </c>
      <c r="E4033" s="34" t="s">
        <v>541</v>
      </c>
      <c r="F4033" s="35"/>
      <c r="G4033" s="35">
        <v>93.47766</v>
      </c>
      <c r="H4033" s="35">
        <v>0</v>
      </c>
      <c r="I4033" s="63">
        <f>G4033</f>
        <v>93.47766</v>
      </c>
      <c r="J4033" s="63">
        <f>H4033</f>
        <v>0</v>
      </c>
      <c r="K4033" s="35">
        <v>0</v>
      </c>
      <c r="L4033" s="35">
        <v>0</v>
      </c>
      <c r="M4033" s="35">
        <v>93.47766</v>
      </c>
      <c r="N4033" s="78">
        <f t="shared" si="2026"/>
        <v>100</v>
      </c>
    </row>
    <row r="4034" spans="1:14" ht="31.5" x14ac:dyDescent="0.25">
      <c r="A4034" s="33" t="s">
        <v>213</v>
      </c>
      <c r="B4034" s="33" t="s">
        <v>1384</v>
      </c>
      <c r="C4034" s="33" t="s">
        <v>1125</v>
      </c>
      <c r="D4034" s="33"/>
      <c r="E4034" s="34" t="s">
        <v>1207</v>
      </c>
      <c r="F4034" s="35">
        <f t="shared" ref="F4034:M4034" si="2055">F4035</f>
        <v>19155.199999999997</v>
      </c>
      <c r="G4034" s="35">
        <f t="shared" si="2055"/>
        <v>19041.3</v>
      </c>
      <c r="H4034" s="35">
        <f t="shared" si="2055"/>
        <v>11890.80802</v>
      </c>
      <c r="I4034" s="63">
        <f t="shared" si="2055"/>
        <v>0</v>
      </c>
      <c r="J4034" s="63">
        <f t="shared" si="2055"/>
        <v>0</v>
      </c>
      <c r="K4034" s="35">
        <f t="shared" si="2055"/>
        <v>0</v>
      </c>
      <c r="L4034" s="35">
        <f t="shared" si="2055"/>
        <v>0</v>
      </c>
      <c r="M4034" s="35">
        <f t="shared" si="2055"/>
        <v>19041.3</v>
      </c>
      <c r="N4034" s="78">
        <f t="shared" si="2026"/>
        <v>100</v>
      </c>
    </row>
    <row r="4035" spans="1:14" ht="31.5" x14ac:dyDescent="0.25">
      <c r="A4035" s="33" t="s">
        <v>213</v>
      </c>
      <c r="B4035" s="33" t="s">
        <v>1384</v>
      </c>
      <c r="C4035" s="33" t="s">
        <v>1126</v>
      </c>
      <c r="D4035" s="33"/>
      <c r="E4035" s="34" t="s">
        <v>1210</v>
      </c>
      <c r="F4035" s="35">
        <f>F4036+F4039</f>
        <v>19155.199999999997</v>
      </c>
      <c r="G4035" s="35">
        <f>G4036+G4039</f>
        <v>19041.3</v>
      </c>
      <c r="H4035" s="35">
        <f t="shared" ref="H4035:M4035" si="2056">H4036+H4039</f>
        <v>11890.80802</v>
      </c>
      <c r="I4035" s="63">
        <f t="shared" si="2056"/>
        <v>0</v>
      </c>
      <c r="J4035" s="63">
        <f t="shared" si="2056"/>
        <v>0</v>
      </c>
      <c r="K4035" s="35">
        <f t="shared" si="2056"/>
        <v>0</v>
      </c>
      <c r="L4035" s="35">
        <f t="shared" si="2056"/>
        <v>0</v>
      </c>
      <c r="M4035" s="35">
        <f t="shared" si="2056"/>
        <v>19041.3</v>
      </c>
      <c r="N4035" s="78">
        <f t="shared" si="2026"/>
        <v>100</v>
      </c>
    </row>
    <row r="4036" spans="1:14" ht="31.5" x14ac:dyDescent="0.25">
      <c r="A4036" s="33" t="s">
        <v>213</v>
      </c>
      <c r="B4036" s="33" t="s">
        <v>1384</v>
      </c>
      <c r="C4036" s="33" t="s">
        <v>1127</v>
      </c>
      <c r="D4036" s="33"/>
      <c r="E4036" s="34" t="s">
        <v>1200</v>
      </c>
      <c r="F4036" s="35">
        <f t="shared" ref="F4036:M4037" si="2057">F4037</f>
        <v>17788.599999999999</v>
      </c>
      <c r="G4036" s="35">
        <f t="shared" si="2057"/>
        <v>17758.63709</v>
      </c>
      <c r="H4036" s="35">
        <f t="shared" si="2057"/>
        <v>11068.14543</v>
      </c>
      <c r="I4036" s="63">
        <f t="shared" si="2057"/>
        <v>0</v>
      </c>
      <c r="J4036" s="63">
        <f t="shared" si="2057"/>
        <v>0</v>
      </c>
      <c r="K4036" s="35">
        <f t="shared" si="2057"/>
        <v>0</v>
      </c>
      <c r="L4036" s="35">
        <f t="shared" si="2057"/>
        <v>0</v>
      </c>
      <c r="M4036" s="35">
        <f t="shared" si="2057"/>
        <v>17758.63709</v>
      </c>
      <c r="N4036" s="78">
        <f t="shared" si="2026"/>
        <v>100</v>
      </c>
    </row>
    <row r="4037" spans="1:14" ht="78.75" x14ac:dyDescent="0.25">
      <c r="A4037" s="33" t="s">
        <v>213</v>
      </c>
      <c r="B4037" s="33" t="s">
        <v>1384</v>
      </c>
      <c r="C4037" s="33" t="s">
        <v>1127</v>
      </c>
      <c r="D4037" s="33" t="s">
        <v>1118</v>
      </c>
      <c r="E4037" s="34" t="s">
        <v>539</v>
      </c>
      <c r="F4037" s="35">
        <f t="shared" si="2057"/>
        <v>17788.599999999999</v>
      </c>
      <c r="G4037" s="35">
        <f t="shared" si="2057"/>
        <v>17758.63709</v>
      </c>
      <c r="H4037" s="35">
        <f t="shared" si="2057"/>
        <v>11068.14543</v>
      </c>
      <c r="I4037" s="63">
        <f t="shared" si="2057"/>
        <v>0</v>
      </c>
      <c r="J4037" s="63">
        <f t="shared" si="2057"/>
        <v>0</v>
      </c>
      <c r="K4037" s="35">
        <f t="shared" si="2057"/>
        <v>0</v>
      </c>
      <c r="L4037" s="35">
        <f t="shared" si="2057"/>
        <v>0</v>
      </c>
      <c r="M4037" s="35">
        <f t="shared" si="2057"/>
        <v>17758.63709</v>
      </c>
      <c r="N4037" s="78">
        <f t="shared" si="2026"/>
        <v>100</v>
      </c>
    </row>
    <row r="4038" spans="1:14" ht="31.5" x14ac:dyDescent="0.25">
      <c r="A4038" s="33" t="s">
        <v>213</v>
      </c>
      <c r="B4038" s="33" t="s">
        <v>1384</v>
      </c>
      <c r="C4038" s="33" t="s">
        <v>1127</v>
      </c>
      <c r="D4038" s="33" t="s">
        <v>1128</v>
      </c>
      <c r="E4038" s="34" t="s">
        <v>541</v>
      </c>
      <c r="F4038" s="35">
        <v>17788.599999999999</v>
      </c>
      <c r="G4038" s="35">
        <v>17758.63709</v>
      </c>
      <c r="H4038" s="35">
        <v>11068.14543</v>
      </c>
      <c r="I4038" s="63">
        <v>0</v>
      </c>
      <c r="J4038" s="63">
        <v>0</v>
      </c>
      <c r="K4038" s="35">
        <v>0</v>
      </c>
      <c r="L4038" s="35">
        <v>0</v>
      </c>
      <c r="M4038" s="35">
        <v>17758.63709</v>
      </c>
      <c r="N4038" s="78">
        <f t="shared" si="2026"/>
        <v>100</v>
      </c>
    </row>
    <row r="4039" spans="1:14" ht="31.5" x14ac:dyDescent="0.25">
      <c r="A4039" s="33" t="s">
        <v>213</v>
      </c>
      <c r="B4039" s="33" t="s">
        <v>1384</v>
      </c>
      <c r="C4039" s="33" t="s">
        <v>1129</v>
      </c>
      <c r="D4039" s="33"/>
      <c r="E4039" s="34" t="s">
        <v>1201</v>
      </c>
      <c r="F4039" s="35">
        <f>F4040+F4042+F4044</f>
        <v>1366.6</v>
      </c>
      <c r="G4039" s="35">
        <f>G4040+G4042+G4044</f>
        <v>1282.66291</v>
      </c>
      <c r="H4039" s="35">
        <f t="shared" ref="H4039:M4039" si="2058">H4040+H4042+H4044</f>
        <v>822.66259000000002</v>
      </c>
      <c r="I4039" s="63">
        <f t="shared" si="2058"/>
        <v>0</v>
      </c>
      <c r="J4039" s="63">
        <f t="shared" si="2058"/>
        <v>0</v>
      </c>
      <c r="K4039" s="35">
        <f t="shared" si="2058"/>
        <v>0</v>
      </c>
      <c r="L4039" s="35">
        <f t="shared" si="2058"/>
        <v>0</v>
      </c>
      <c r="M4039" s="35">
        <f t="shared" si="2058"/>
        <v>1282.66291</v>
      </c>
      <c r="N4039" s="78">
        <f t="shared" si="2026"/>
        <v>100</v>
      </c>
    </row>
    <row r="4040" spans="1:14" ht="78.75" x14ac:dyDescent="0.25">
      <c r="A4040" s="33" t="s">
        <v>213</v>
      </c>
      <c r="B4040" s="33" t="s">
        <v>1384</v>
      </c>
      <c r="C4040" s="33" t="s">
        <v>1129</v>
      </c>
      <c r="D4040" s="33" t="s">
        <v>1118</v>
      </c>
      <c r="E4040" s="34" t="s">
        <v>539</v>
      </c>
      <c r="F4040" s="35">
        <f t="shared" ref="F4040:M4040" si="2059">F4041</f>
        <v>0.7</v>
      </c>
      <c r="G4040" s="35">
        <f t="shared" si="2059"/>
        <v>0.69</v>
      </c>
      <c r="H4040" s="35">
        <f t="shared" si="2059"/>
        <v>0.46</v>
      </c>
      <c r="I4040" s="63">
        <f t="shared" si="2059"/>
        <v>0</v>
      </c>
      <c r="J4040" s="63">
        <f t="shared" si="2059"/>
        <v>0</v>
      </c>
      <c r="K4040" s="35">
        <f t="shared" si="2059"/>
        <v>0</v>
      </c>
      <c r="L4040" s="35">
        <f t="shared" si="2059"/>
        <v>0</v>
      </c>
      <c r="M4040" s="35">
        <f t="shared" si="2059"/>
        <v>0.69</v>
      </c>
      <c r="N4040" s="78">
        <f t="shared" si="2026"/>
        <v>100</v>
      </c>
    </row>
    <row r="4041" spans="1:14" ht="31.5" x14ac:dyDescent="0.25">
      <c r="A4041" s="33" t="s">
        <v>213</v>
      </c>
      <c r="B4041" s="33" t="s">
        <v>1384</v>
      </c>
      <c r="C4041" s="33" t="s">
        <v>1129</v>
      </c>
      <c r="D4041" s="33" t="s">
        <v>1128</v>
      </c>
      <c r="E4041" s="34" t="s">
        <v>541</v>
      </c>
      <c r="F4041" s="35">
        <v>0.7</v>
      </c>
      <c r="G4041" s="35">
        <v>0.69</v>
      </c>
      <c r="H4041" s="35">
        <v>0.46</v>
      </c>
      <c r="I4041" s="63">
        <v>0</v>
      </c>
      <c r="J4041" s="63">
        <v>0</v>
      </c>
      <c r="K4041" s="35">
        <v>0</v>
      </c>
      <c r="L4041" s="35">
        <v>0</v>
      </c>
      <c r="M4041" s="35">
        <v>0.69</v>
      </c>
      <c r="N4041" s="78">
        <f t="shared" si="2026"/>
        <v>100</v>
      </c>
    </row>
    <row r="4042" spans="1:14" ht="31.5" x14ac:dyDescent="0.25">
      <c r="A4042" s="33" t="s">
        <v>213</v>
      </c>
      <c r="B4042" s="33" t="s">
        <v>1384</v>
      </c>
      <c r="C4042" s="33" t="s">
        <v>1129</v>
      </c>
      <c r="D4042" s="33" t="s">
        <v>1111</v>
      </c>
      <c r="E4042" s="34" t="s">
        <v>542</v>
      </c>
      <c r="F4042" s="35">
        <f t="shared" ref="F4042:M4042" si="2060">F4043</f>
        <v>1365.3</v>
      </c>
      <c r="G4042" s="35">
        <f t="shared" si="2060"/>
        <v>1181.97291</v>
      </c>
      <c r="H4042" s="35">
        <f t="shared" si="2060"/>
        <v>822.20258999999999</v>
      </c>
      <c r="I4042" s="63">
        <f t="shared" si="2060"/>
        <v>0</v>
      </c>
      <c r="J4042" s="63">
        <f t="shared" si="2060"/>
        <v>0</v>
      </c>
      <c r="K4042" s="35">
        <f t="shared" si="2060"/>
        <v>0</v>
      </c>
      <c r="L4042" s="35">
        <f t="shared" si="2060"/>
        <v>0</v>
      </c>
      <c r="M4042" s="35">
        <f t="shared" si="2060"/>
        <v>1181.97291</v>
      </c>
      <c r="N4042" s="78">
        <f t="shared" ref="N4042:N4105" si="2061">M4042/G4042*100</f>
        <v>100</v>
      </c>
    </row>
    <row r="4043" spans="1:14" ht="31.5" x14ac:dyDescent="0.25">
      <c r="A4043" s="33" t="s">
        <v>213</v>
      </c>
      <c r="B4043" s="33" t="s">
        <v>1384</v>
      </c>
      <c r="C4043" s="33" t="s">
        <v>1129</v>
      </c>
      <c r="D4043" s="33" t="s">
        <v>1112</v>
      </c>
      <c r="E4043" s="34" t="s">
        <v>543</v>
      </c>
      <c r="F4043" s="35">
        <v>1365.3</v>
      </c>
      <c r="G4043" s="35">
        <v>1181.97291</v>
      </c>
      <c r="H4043" s="35">
        <v>822.20258999999999</v>
      </c>
      <c r="I4043" s="63">
        <v>0</v>
      </c>
      <c r="J4043" s="63">
        <v>0</v>
      </c>
      <c r="K4043" s="35">
        <v>0</v>
      </c>
      <c r="L4043" s="35">
        <v>0</v>
      </c>
      <c r="M4043" s="35">
        <v>1181.97291</v>
      </c>
      <c r="N4043" s="78">
        <f t="shared" si="2061"/>
        <v>100</v>
      </c>
    </row>
    <row r="4044" spans="1:14" x14ac:dyDescent="0.25">
      <c r="A4044" s="33" t="s">
        <v>213</v>
      </c>
      <c r="B4044" s="33" t="s">
        <v>1384</v>
      </c>
      <c r="C4044" s="33" t="s">
        <v>1129</v>
      </c>
      <c r="D4044" s="33" t="s">
        <v>1113</v>
      </c>
      <c r="E4044" s="34" t="s">
        <v>558</v>
      </c>
      <c r="F4044" s="35">
        <f t="shared" ref="F4044:M4044" si="2062">F4045</f>
        <v>0.6</v>
      </c>
      <c r="G4044" s="35">
        <f t="shared" si="2062"/>
        <v>100</v>
      </c>
      <c r="H4044" s="35">
        <f t="shared" si="2062"/>
        <v>0</v>
      </c>
      <c r="I4044" s="63">
        <f t="shared" si="2062"/>
        <v>0</v>
      </c>
      <c r="J4044" s="63">
        <f t="shared" si="2062"/>
        <v>0</v>
      </c>
      <c r="K4044" s="35">
        <f t="shared" si="2062"/>
        <v>0</v>
      </c>
      <c r="L4044" s="35">
        <f t="shared" si="2062"/>
        <v>0</v>
      </c>
      <c r="M4044" s="35">
        <f t="shared" si="2062"/>
        <v>100</v>
      </c>
      <c r="N4044" s="78">
        <f t="shared" si="2061"/>
        <v>100</v>
      </c>
    </row>
    <row r="4045" spans="1:14" x14ac:dyDescent="0.25">
      <c r="A4045" s="33" t="s">
        <v>213</v>
      </c>
      <c r="B4045" s="33" t="s">
        <v>1384</v>
      </c>
      <c r="C4045" s="33" t="s">
        <v>1129</v>
      </c>
      <c r="D4045" s="33" t="s">
        <v>1120</v>
      </c>
      <c r="E4045" s="34" t="s">
        <v>561</v>
      </c>
      <c r="F4045" s="35">
        <v>0.6</v>
      </c>
      <c r="G4045" s="35">
        <v>100</v>
      </c>
      <c r="H4045" s="35">
        <v>0</v>
      </c>
      <c r="I4045" s="63">
        <v>0</v>
      </c>
      <c r="J4045" s="63">
        <v>0</v>
      </c>
      <c r="K4045" s="35">
        <v>0</v>
      </c>
      <c r="L4045" s="35">
        <v>0</v>
      </c>
      <c r="M4045" s="35">
        <v>100</v>
      </c>
      <c r="N4045" s="78">
        <f t="shared" si="2061"/>
        <v>100</v>
      </c>
    </row>
    <row r="4046" spans="1:14" ht="47.25" x14ac:dyDescent="0.25">
      <c r="A4046" s="33" t="s">
        <v>213</v>
      </c>
      <c r="B4046" s="33" t="s">
        <v>1384</v>
      </c>
      <c r="C4046" s="33" t="s">
        <v>216</v>
      </c>
      <c r="D4046" s="33"/>
      <c r="E4046" s="34" t="s">
        <v>1232</v>
      </c>
      <c r="F4046" s="35">
        <f t="shared" ref="F4046:M4047" si="2063">F4047</f>
        <v>47475.089</v>
      </c>
      <c r="G4046" s="35">
        <f t="shared" si="2063"/>
        <v>47375.088349999998</v>
      </c>
      <c r="H4046" s="35">
        <f t="shared" si="2063"/>
        <v>30748.766310000003</v>
      </c>
      <c r="I4046" s="63">
        <f t="shared" si="2063"/>
        <v>0</v>
      </c>
      <c r="J4046" s="63">
        <f t="shared" si="2063"/>
        <v>0</v>
      </c>
      <c r="K4046" s="35">
        <f t="shared" si="2063"/>
        <v>0</v>
      </c>
      <c r="L4046" s="35">
        <f t="shared" si="2063"/>
        <v>0</v>
      </c>
      <c r="M4046" s="35">
        <f t="shared" si="2063"/>
        <v>47037.530449999998</v>
      </c>
      <c r="N4046" s="78">
        <f t="shared" si="2061"/>
        <v>99.287478057019811</v>
      </c>
    </row>
    <row r="4047" spans="1:14" ht="47.25" x14ac:dyDescent="0.25">
      <c r="A4047" s="33" t="s">
        <v>213</v>
      </c>
      <c r="B4047" s="33" t="s">
        <v>1384</v>
      </c>
      <c r="C4047" s="33" t="s">
        <v>217</v>
      </c>
      <c r="D4047" s="33"/>
      <c r="E4047" s="34" t="s">
        <v>1233</v>
      </c>
      <c r="F4047" s="35">
        <f t="shared" si="2063"/>
        <v>47475.089</v>
      </c>
      <c r="G4047" s="35">
        <f t="shared" si="2063"/>
        <v>47375.088349999998</v>
      </c>
      <c r="H4047" s="35">
        <f t="shared" si="2063"/>
        <v>30748.766310000003</v>
      </c>
      <c r="I4047" s="63">
        <f t="shared" si="2063"/>
        <v>0</v>
      </c>
      <c r="J4047" s="63">
        <f t="shared" si="2063"/>
        <v>0</v>
      </c>
      <c r="K4047" s="35">
        <f t="shared" si="2063"/>
        <v>0</v>
      </c>
      <c r="L4047" s="35">
        <f t="shared" si="2063"/>
        <v>0</v>
      </c>
      <c r="M4047" s="35">
        <f t="shared" si="2063"/>
        <v>47037.530449999998</v>
      </c>
      <c r="N4047" s="78">
        <f t="shared" si="2061"/>
        <v>99.287478057019811</v>
      </c>
    </row>
    <row r="4048" spans="1:14" ht="47.25" x14ac:dyDescent="0.25">
      <c r="A4048" s="33" t="s">
        <v>213</v>
      </c>
      <c r="B4048" s="33" t="s">
        <v>1384</v>
      </c>
      <c r="C4048" s="33" t="s">
        <v>215</v>
      </c>
      <c r="D4048" s="33"/>
      <c r="E4048" s="34" t="s">
        <v>589</v>
      </c>
      <c r="F4048" s="35">
        <f>F4049+F4051+F4053</f>
        <v>47475.089</v>
      </c>
      <c r="G4048" s="35">
        <f>G4049+G4051+G4053</f>
        <v>47375.088349999998</v>
      </c>
      <c r="H4048" s="35">
        <f t="shared" ref="H4048:M4048" si="2064">H4049+H4051+H4053</f>
        <v>30748.766310000003</v>
      </c>
      <c r="I4048" s="63">
        <f t="shared" si="2064"/>
        <v>0</v>
      </c>
      <c r="J4048" s="63">
        <f t="shared" si="2064"/>
        <v>0</v>
      </c>
      <c r="K4048" s="35">
        <f t="shared" si="2064"/>
        <v>0</v>
      </c>
      <c r="L4048" s="35">
        <f t="shared" si="2064"/>
        <v>0</v>
      </c>
      <c r="M4048" s="35">
        <f t="shared" si="2064"/>
        <v>47037.530449999998</v>
      </c>
      <c r="N4048" s="78">
        <f t="shared" si="2061"/>
        <v>99.287478057019811</v>
      </c>
    </row>
    <row r="4049" spans="1:15" ht="78.75" x14ac:dyDescent="0.25">
      <c r="A4049" s="33" t="s">
        <v>213</v>
      </c>
      <c r="B4049" s="33" t="s">
        <v>1384</v>
      </c>
      <c r="C4049" s="33" t="s">
        <v>215</v>
      </c>
      <c r="D4049" s="33" t="s">
        <v>1118</v>
      </c>
      <c r="E4049" s="34" t="s">
        <v>539</v>
      </c>
      <c r="F4049" s="35">
        <f t="shared" ref="F4049:M4049" si="2065">F4050</f>
        <v>35753.699999999997</v>
      </c>
      <c r="G4049" s="35">
        <f t="shared" si="2065"/>
        <v>37154.52306</v>
      </c>
      <c r="H4049" s="35">
        <f t="shared" si="2065"/>
        <v>23344.88006</v>
      </c>
      <c r="I4049" s="63">
        <f t="shared" si="2065"/>
        <v>0</v>
      </c>
      <c r="J4049" s="63">
        <f t="shared" si="2065"/>
        <v>0</v>
      </c>
      <c r="K4049" s="35">
        <f t="shared" si="2065"/>
        <v>0</v>
      </c>
      <c r="L4049" s="35">
        <f t="shared" si="2065"/>
        <v>0</v>
      </c>
      <c r="M4049" s="35">
        <f t="shared" si="2065"/>
        <v>36958.22709</v>
      </c>
      <c r="N4049" s="78">
        <f t="shared" si="2061"/>
        <v>99.471676787014587</v>
      </c>
    </row>
    <row r="4050" spans="1:15" x14ac:dyDescent="0.25">
      <c r="A4050" s="33" t="s">
        <v>213</v>
      </c>
      <c r="B4050" s="33" t="s">
        <v>1384</v>
      </c>
      <c r="C4050" s="33" t="s">
        <v>215</v>
      </c>
      <c r="D4050" s="33" t="s">
        <v>1119</v>
      </c>
      <c r="E4050" s="34" t="s">
        <v>540</v>
      </c>
      <c r="F4050" s="35">
        <f>36269.6-515.9</f>
        <v>35753.699999999997</v>
      </c>
      <c r="G4050" s="35">
        <v>37154.52306</v>
      </c>
      <c r="H4050" s="35">
        <v>23344.88006</v>
      </c>
      <c r="I4050" s="63">
        <v>0</v>
      </c>
      <c r="J4050" s="63">
        <v>0</v>
      </c>
      <c r="K4050" s="35">
        <v>0</v>
      </c>
      <c r="L4050" s="35">
        <v>0</v>
      </c>
      <c r="M4050" s="35">
        <v>36958.22709</v>
      </c>
      <c r="N4050" s="78">
        <f t="shared" si="2061"/>
        <v>99.471676787014587</v>
      </c>
    </row>
    <row r="4051" spans="1:15" ht="31.5" x14ac:dyDescent="0.25">
      <c r="A4051" s="33" t="s">
        <v>213</v>
      </c>
      <c r="B4051" s="33" t="s">
        <v>1384</v>
      </c>
      <c r="C4051" s="33" t="s">
        <v>215</v>
      </c>
      <c r="D4051" s="33" t="s">
        <v>1111</v>
      </c>
      <c r="E4051" s="34" t="s">
        <v>542</v>
      </c>
      <c r="F4051" s="35">
        <f t="shared" ref="F4051:M4051" si="2066">F4052</f>
        <v>8357.6949999999997</v>
      </c>
      <c r="G4051" s="35">
        <f t="shared" si="2066"/>
        <v>6652.0130799999997</v>
      </c>
      <c r="H4051" s="35">
        <f t="shared" si="2066"/>
        <v>4257.1515600000002</v>
      </c>
      <c r="I4051" s="63">
        <f t="shared" si="2066"/>
        <v>0</v>
      </c>
      <c r="J4051" s="63">
        <f t="shared" si="2066"/>
        <v>0</v>
      </c>
      <c r="K4051" s="35">
        <f t="shared" si="2066"/>
        <v>0</v>
      </c>
      <c r="L4051" s="35">
        <f t="shared" si="2066"/>
        <v>0</v>
      </c>
      <c r="M4051" s="35">
        <f t="shared" si="2066"/>
        <v>6513.7511500000001</v>
      </c>
      <c r="N4051" s="78">
        <f t="shared" si="2061"/>
        <v>97.921502433365632</v>
      </c>
    </row>
    <row r="4052" spans="1:15" ht="31.5" x14ac:dyDescent="0.25">
      <c r="A4052" s="33" t="s">
        <v>213</v>
      </c>
      <c r="B4052" s="33" t="s">
        <v>1384</v>
      </c>
      <c r="C4052" s="33" t="s">
        <v>215</v>
      </c>
      <c r="D4052" s="33" t="s">
        <v>1112</v>
      </c>
      <c r="E4052" s="34" t="s">
        <v>543</v>
      </c>
      <c r="F4052" s="35">
        <f>7957.845+399.85</f>
        <v>8357.6949999999997</v>
      </c>
      <c r="G4052" s="35">
        <v>6652.0130799999997</v>
      </c>
      <c r="H4052" s="35">
        <v>4257.1515600000002</v>
      </c>
      <c r="I4052" s="63">
        <v>0</v>
      </c>
      <c r="J4052" s="63">
        <v>0</v>
      </c>
      <c r="K4052" s="35">
        <v>0</v>
      </c>
      <c r="L4052" s="35">
        <v>0</v>
      </c>
      <c r="M4052" s="35">
        <v>6513.7511500000001</v>
      </c>
      <c r="N4052" s="78">
        <f t="shared" si="2061"/>
        <v>97.921502433365632</v>
      </c>
    </row>
    <row r="4053" spans="1:15" x14ac:dyDescent="0.25">
      <c r="A4053" s="33" t="s">
        <v>213</v>
      </c>
      <c r="B4053" s="33" t="s">
        <v>1384</v>
      </c>
      <c r="C4053" s="33" t="s">
        <v>215</v>
      </c>
      <c r="D4053" s="33" t="s">
        <v>1113</v>
      </c>
      <c r="E4053" s="34" t="s">
        <v>558</v>
      </c>
      <c r="F4053" s="35">
        <f>F4055+F4054</f>
        <v>3363.694</v>
      </c>
      <c r="G4053" s="35">
        <f t="shared" ref="G4053" si="2067">G4055+G4054</f>
        <v>3568.5522099999998</v>
      </c>
      <c r="H4053" s="35">
        <f t="shared" ref="H4053:M4053" si="2068">H4055+H4054</f>
        <v>3146.7346900000002</v>
      </c>
      <c r="I4053" s="63">
        <f t="shared" si="2068"/>
        <v>0</v>
      </c>
      <c r="J4053" s="63">
        <f t="shared" si="2068"/>
        <v>0</v>
      </c>
      <c r="K4053" s="35">
        <f t="shared" si="2068"/>
        <v>0</v>
      </c>
      <c r="L4053" s="35">
        <f t="shared" si="2068"/>
        <v>0</v>
      </c>
      <c r="M4053" s="35">
        <f t="shared" si="2068"/>
        <v>3565.5522099999998</v>
      </c>
      <c r="N4053" s="78">
        <f t="shared" si="2061"/>
        <v>99.915932293449615</v>
      </c>
    </row>
    <row r="4054" spans="1:15" x14ac:dyDescent="0.25">
      <c r="A4054" s="33" t="s">
        <v>213</v>
      </c>
      <c r="B4054" s="33" t="s">
        <v>1384</v>
      </c>
      <c r="C4054" s="33" t="s">
        <v>215</v>
      </c>
      <c r="D4054" s="33" t="s">
        <v>1114</v>
      </c>
      <c r="E4054" s="34" t="s">
        <v>560</v>
      </c>
      <c r="F4054" s="35">
        <v>2266.5940000000001</v>
      </c>
      <c r="G4054" s="35">
        <v>2736.6062099999999</v>
      </c>
      <c r="H4054" s="35">
        <v>2557.8326900000002</v>
      </c>
      <c r="I4054" s="63">
        <v>0</v>
      </c>
      <c r="J4054" s="63">
        <v>0</v>
      </c>
      <c r="K4054" s="35">
        <v>0</v>
      </c>
      <c r="L4054" s="35">
        <v>0</v>
      </c>
      <c r="M4054" s="35">
        <v>2733.6062099999999</v>
      </c>
      <c r="N4054" s="78">
        <f t="shared" si="2061"/>
        <v>99.89037516654615</v>
      </c>
    </row>
    <row r="4055" spans="1:15" x14ac:dyDescent="0.25">
      <c r="A4055" s="33" t="s">
        <v>213</v>
      </c>
      <c r="B4055" s="33" t="s">
        <v>1384</v>
      </c>
      <c r="C4055" s="33" t="s">
        <v>215</v>
      </c>
      <c r="D4055" s="33" t="s">
        <v>1120</v>
      </c>
      <c r="E4055" s="34" t="s">
        <v>561</v>
      </c>
      <c r="F4055" s="35">
        <v>1097.0999999999999</v>
      </c>
      <c r="G4055" s="35">
        <v>831.94600000000003</v>
      </c>
      <c r="H4055" s="35">
        <v>588.90200000000004</v>
      </c>
      <c r="I4055" s="63">
        <v>0</v>
      </c>
      <c r="J4055" s="63">
        <v>0</v>
      </c>
      <c r="K4055" s="35">
        <v>0</v>
      </c>
      <c r="L4055" s="35">
        <v>0</v>
      </c>
      <c r="M4055" s="35">
        <v>831.94600000000003</v>
      </c>
      <c r="N4055" s="78">
        <f t="shared" si="2061"/>
        <v>100</v>
      </c>
    </row>
    <row r="4056" spans="1:15" s="22" customFormat="1" ht="31.5" x14ac:dyDescent="0.25">
      <c r="A4056" s="25" t="s">
        <v>213</v>
      </c>
      <c r="B4056" s="25" t="s">
        <v>5</v>
      </c>
      <c r="C4056" s="25"/>
      <c r="D4056" s="25"/>
      <c r="E4056" s="26" t="s">
        <v>499</v>
      </c>
      <c r="F4056" s="27">
        <f>F4057+F4068</f>
        <v>24897.731999999996</v>
      </c>
      <c r="G4056" s="27">
        <f>G4057+G4068</f>
        <v>24897.732</v>
      </c>
      <c r="H4056" s="27">
        <f t="shared" ref="H4056:M4056" si="2069">H4057+H4068</f>
        <v>8274.48783</v>
      </c>
      <c r="I4056" s="61">
        <f t="shared" si="2069"/>
        <v>0</v>
      </c>
      <c r="J4056" s="61">
        <f t="shared" si="2069"/>
        <v>0</v>
      </c>
      <c r="K4056" s="27">
        <f t="shared" si="2069"/>
        <v>24897.732</v>
      </c>
      <c r="L4056" s="27">
        <f t="shared" si="2069"/>
        <v>8274.48783</v>
      </c>
      <c r="M4056" s="27">
        <f t="shared" si="2069"/>
        <v>8469.2108200000002</v>
      </c>
      <c r="N4056" s="78">
        <f t="shared" si="2061"/>
        <v>34.015993183636169</v>
      </c>
    </row>
    <row r="4057" spans="1:15" s="32" customFormat="1" ht="47.25" x14ac:dyDescent="0.25">
      <c r="A4057" s="29" t="s">
        <v>213</v>
      </c>
      <c r="B4057" s="29" t="s">
        <v>1409</v>
      </c>
      <c r="C4057" s="29"/>
      <c r="D4057" s="29"/>
      <c r="E4057" s="30" t="s">
        <v>515</v>
      </c>
      <c r="F4057" s="31">
        <f t="shared" ref="F4057:M4062" si="2070">F4058</f>
        <v>11424.460999999996</v>
      </c>
      <c r="G4057" s="31">
        <f t="shared" si="2070"/>
        <v>11424.460999999999</v>
      </c>
      <c r="H4057" s="31">
        <f t="shared" si="2070"/>
        <v>0</v>
      </c>
      <c r="I4057" s="62">
        <f t="shared" si="2070"/>
        <v>0</v>
      </c>
      <c r="J4057" s="62">
        <f t="shared" si="2070"/>
        <v>0</v>
      </c>
      <c r="K4057" s="31">
        <f t="shared" si="2070"/>
        <v>11424.460999999999</v>
      </c>
      <c r="L4057" s="31">
        <f t="shared" si="2070"/>
        <v>0</v>
      </c>
      <c r="M4057" s="31">
        <f t="shared" si="2070"/>
        <v>0</v>
      </c>
      <c r="N4057" s="79">
        <f t="shared" si="2061"/>
        <v>0</v>
      </c>
    </row>
    <row r="4058" spans="1:15" x14ac:dyDescent="0.25">
      <c r="A4058" s="33" t="s">
        <v>213</v>
      </c>
      <c r="B4058" s="33" t="s">
        <v>1409</v>
      </c>
      <c r="C4058" s="33" t="s">
        <v>59</v>
      </c>
      <c r="D4058" s="33"/>
      <c r="E4058" s="34" t="s">
        <v>579</v>
      </c>
      <c r="F4058" s="35">
        <f t="shared" si="2070"/>
        <v>11424.460999999996</v>
      </c>
      <c r="G4058" s="35">
        <f t="shared" si="2070"/>
        <v>11424.460999999999</v>
      </c>
      <c r="H4058" s="35">
        <f t="shared" si="2070"/>
        <v>0</v>
      </c>
      <c r="I4058" s="63">
        <f t="shared" si="2070"/>
        <v>0</v>
      </c>
      <c r="J4058" s="63">
        <f t="shared" si="2070"/>
        <v>0</v>
      </c>
      <c r="K4058" s="35">
        <f t="shared" si="2070"/>
        <v>11424.460999999999</v>
      </c>
      <c r="L4058" s="35">
        <f t="shared" si="2070"/>
        <v>0</v>
      </c>
      <c r="M4058" s="35">
        <f t="shared" si="2070"/>
        <v>0</v>
      </c>
      <c r="N4058" s="78">
        <f t="shared" si="2061"/>
        <v>0</v>
      </c>
    </row>
    <row r="4059" spans="1:15" ht="63" x14ac:dyDescent="0.25">
      <c r="A4059" s="33" t="s">
        <v>213</v>
      </c>
      <c r="B4059" s="33" t="s">
        <v>1409</v>
      </c>
      <c r="C4059" s="33" t="s">
        <v>127</v>
      </c>
      <c r="D4059" s="33"/>
      <c r="E4059" s="34" t="s">
        <v>587</v>
      </c>
      <c r="F4059" s="35">
        <f>F4060+F4064</f>
        <v>11424.460999999996</v>
      </c>
      <c r="G4059" s="35">
        <f>G4060+G4064</f>
        <v>11424.460999999999</v>
      </c>
      <c r="H4059" s="35">
        <f t="shared" ref="H4059:M4059" si="2071">H4060+H4064</f>
        <v>0</v>
      </c>
      <c r="I4059" s="63">
        <f t="shared" si="2071"/>
        <v>0</v>
      </c>
      <c r="J4059" s="63">
        <f t="shared" si="2071"/>
        <v>0</v>
      </c>
      <c r="K4059" s="35">
        <f t="shared" si="2071"/>
        <v>11424.460999999999</v>
      </c>
      <c r="L4059" s="35">
        <f t="shared" si="2071"/>
        <v>0</v>
      </c>
      <c r="M4059" s="35">
        <f t="shared" si="2071"/>
        <v>0</v>
      </c>
      <c r="N4059" s="78">
        <f t="shared" si="2061"/>
        <v>0</v>
      </c>
    </row>
    <row r="4060" spans="1:15" ht="31.5" x14ac:dyDescent="0.25">
      <c r="A4060" s="33" t="s">
        <v>213</v>
      </c>
      <c r="B4060" s="33" t="s">
        <v>1409</v>
      </c>
      <c r="C4060" s="33" t="s">
        <v>221</v>
      </c>
      <c r="D4060" s="33"/>
      <c r="E4060" s="34" t="s">
        <v>592</v>
      </c>
      <c r="F4060" s="35">
        <f t="shared" si="2070"/>
        <v>11424.460999999996</v>
      </c>
      <c r="G4060" s="35">
        <f t="shared" si="2070"/>
        <v>11424.460999999999</v>
      </c>
      <c r="H4060" s="35">
        <f t="shared" si="2070"/>
        <v>0</v>
      </c>
      <c r="I4060" s="63">
        <f t="shared" si="2070"/>
        <v>0</v>
      </c>
      <c r="J4060" s="63">
        <f t="shared" si="2070"/>
        <v>0</v>
      </c>
      <c r="K4060" s="35">
        <f t="shared" si="2070"/>
        <v>11424.460999999999</v>
      </c>
      <c r="L4060" s="35">
        <f t="shared" si="2070"/>
        <v>0</v>
      </c>
      <c r="M4060" s="35">
        <f t="shared" si="2070"/>
        <v>0</v>
      </c>
      <c r="N4060" s="78">
        <f t="shared" si="2061"/>
        <v>0</v>
      </c>
    </row>
    <row r="4061" spans="1:15" ht="47.25" x14ac:dyDescent="0.25">
      <c r="A4061" s="33" t="s">
        <v>213</v>
      </c>
      <c r="B4061" s="33" t="s">
        <v>1409</v>
      </c>
      <c r="C4061" s="33" t="s">
        <v>218</v>
      </c>
      <c r="D4061" s="33"/>
      <c r="E4061" s="34" t="s">
        <v>594</v>
      </c>
      <c r="F4061" s="35">
        <f t="shared" si="2070"/>
        <v>11424.460999999996</v>
      </c>
      <c r="G4061" s="35">
        <f t="shared" si="2070"/>
        <v>11424.460999999999</v>
      </c>
      <c r="H4061" s="35">
        <f t="shared" si="2070"/>
        <v>0</v>
      </c>
      <c r="I4061" s="63">
        <f t="shared" si="2070"/>
        <v>0</v>
      </c>
      <c r="J4061" s="63">
        <f t="shared" si="2070"/>
        <v>0</v>
      </c>
      <c r="K4061" s="35">
        <f t="shared" si="2070"/>
        <v>11424.460999999999</v>
      </c>
      <c r="L4061" s="35">
        <f t="shared" si="2070"/>
        <v>0</v>
      </c>
      <c r="M4061" s="35">
        <f t="shared" si="2070"/>
        <v>0</v>
      </c>
      <c r="N4061" s="78">
        <f t="shared" si="2061"/>
        <v>0</v>
      </c>
    </row>
    <row r="4062" spans="1:15" ht="31.5" x14ac:dyDescent="0.25">
      <c r="A4062" s="33" t="s">
        <v>213</v>
      </c>
      <c r="B4062" s="33" t="s">
        <v>1409</v>
      </c>
      <c r="C4062" s="33" t="s">
        <v>218</v>
      </c>
      <c r="D4062" s="33" t="s">
        <v>220</v>
      </c>
      <c r="E4062" s="34" t="s">
        <v>550</v>
      </c>
      <c r="F4062" s="35">
        <f t="shared" si="2070"/>
        <v>11424.460999999996</v>
      </c>
      <c r="G4062" s="35">
        <f t="shared" si="2070"/>
        <v>11424.460999999999</v>
      </c>
      <c r="H4062" s="35">
        <f t="shared" si="2070"/>
        <v>0</v>
      </c>
      <c r="I4062" s="63">
        <f t="shared" si="2070"/>
        <v>0</v>
      </c>
      <c r="J4062" s="63">
        <f t="shared" si="2070"/>
        <v>0</v>
      </c>
      <c r="K4062" s="35">
        <f t="shared" si="2070"/>
        <v>11424.460999999999</v>
      </c>
      <c r="L4062" s="35">
        <f t="shared" si="2070"/>
        <v>0</v>
      </c>
      <c r="M4062" s="35">
        <f t="shared" si="2070"/>
        <v>0</v>
      </c>
      <c r="N4062" s="78">
        <f t="shared" si="2061"/>
        <v>0</v>
      </c>
    </row>
    <row r="4063" spans="1:15" x14ac:dyDescent="0.25">
      <c r="A4063" s="33" t="s">
        <v>213</v>
      </c>
      <c r="B4063" s="33" t="s">
        <v>1409</v>
      </c>
      <c r="C4063" s="33" t="s">
        <v>218</v>
      </c>
      <c r="D4063" s="33" t="s">
        <v>219</v>
      </c>
      <c r="E4063" s="34" t="s">
        <v>551</v>
      </c>
      <c r="F4063" s="35">
        <f>55416.7-43992.239</f>
        <v>11424.460999999996</v>
      </c>
      <c r="G4063" s="35">
        <v>11424.460999999999</v>
      </c>
      <c r="H4063" s="35">
        <v>0</v>
      </c>
      <c r="I4063" s="63">
        <v>0</v>
      </c>
      <c r="J4063" s="63">
        <v>0</v>
      </c>
      <c r="K4063" s="35">
        <f>G4063</f>
        <v>11424.460999999999</v>
      </c>
      <c r="L4063" s="35">
        <f>H4063</f>
        <v>0</v>
      </c>
      <c r="M4063" s="35">
        <v>0</v>
      </c>
      <c r="N4063" s="78">
        <f t="shared" si="2061"/>
        <v>0</v>
      </c>
    </row>
    <row r="4064" spans="1:15" ht="63" hidden="1" x14ac:dyDescent="0.25">
      <c r="A4064" s="33" t="s">
        <v>213</v>
      </c>
      <c r="B4064" s="33" t="s">
        <v>1409</v>
      </c>
      <c r="C4064" s="33" t="s">
        <v>1345</v>
      </c>
      <c r="D4064" s="33"/>
      <c r="E4064" s="34" t="s">
        <v>1348</v>
      </c>
      <c r="F4064" s="35">
        <f t="shared" ref="F4064:M4066" si="2072">F4065</f>
        <v>0</v>
      </c>
      <c r="G4064" s="35">
        <f t="shared" si="2072"/>
        <v>0</v>
      </c>
      <c r="H4064" s="35">
        <f t="shared" si="2072"/>
        <v>0</v>
      </c>
      <c r="I4064" s="63">
        <f t="shared" si="2072"/>
        <v>0</v>
      </c>
      <c r="J4064" s="63">
        <f t="shared" si="2072"/>
        <v>0</v>
      </c>
      <c r="K4064" s="35">
        <f t="shared" si="2072"/>
        <v>0</v>
      </c>
      <c r="L4064" s="35">
        <f t="shared" si="2072"/>
        <v>0</v>
      </c>
      <c r="M4064" s="35">
        <f t="shared" si="2072"/>
        <v>0</v>
      </c>
      <c r="N4064" s="78">
        <v>0</v>
      </c>
      <c r="O4064" s="22">
        <v>1</v>
      </c>
    </row>
    <row r="4065" spans="1:15" hidden="1" x14ac:dyDescent="0.25">
      <c r="A4065" s="33" t="s">
        <v>213</v>
      </c>
      <c r="B4065" s="33" t="s">
        <v>1409</v>
      </c>
      <c r="C4065" s="33" t="s">
        <v>1346</v>
      </c>
      <c r="D4065" s="33"/>
      <c r="E4065" s="34" t="s">
        <v>1347</v>
      </c>
      <c r="F4065" s="35">
        <f t="shared" si="2072"/>
        <v>0</v>
      </c>
      <c r="G4065" s="35">
        <f t="shared" si="2072"/>
        <v>0</v>
      </c>
      <c r="H4065" s="35">
        <f t="shared" si="2072"/>
        <v>0</v>
      </c>
      <c r="I4065" s="63">
        <f t="shared" si="2072"/>
        <v>0</v>
      </c>
      <c r="J4065" s="63">
        <f t="shared" si="2072"/>
        <v>0</v>
      </c>
      <c r="K4065" s="35">
        <f t="shared" si="2072"/>
        <v>0</v>
      </c>
      <c r="L4065" s="35">
        <f t="shared" si="2072"/>
        <v>0</v>
      </c>
      <c r="M4065" s="35">
        <f t="shared" si="2072"/>
        <v>0</v>
      </c>
      <c r="N4065" s="78">
        <v>0</v>
      </c>
      <c r="O4065" s="22">
        <v>1</v>
      </c>
    </row>
    <row r="4066" spans="1:15" ht="31.5" hidden="1" x14ac:dyDescent="0.25">
      <c r="A4066" s="33" t="s">
        <v>213</v>
      </c>
      <c r="B4066" s="33" t="s">
        <v>1409</v>
      </c>
      <c r="C4066" s="33" t="s">
        <v>1346</v>
      </c>
      <c r="D4066" s="33" t="s">
        <v>220</v>
      </c>
      <c r="E4066" s="34" t="s">
        <v>550</v>
      </c>
      <c r="F4066" s="35">
        <f t="shared" si="2072"/>
        <v>0</v>
      </c>
      <c r="G4066" s="35">
        <f t="shared" si="2072"/>
        <v>0</v>
      </c>
      <c r="H4066" s="35">
        <f t="shared" si="2072"/>
        <v>0</v>
      </c>
      <c r="I4066" s="63">
        <f t="shared" si="2072"/>
        <v>0</v>
      </c>
      <c r="J4066" s="63">
        <f t="shared" si="2072"/>
        <v>0</v>
      </c>
      <c r="K4066" s="35">
        <f t="shared" si="2072"/>
        <v>0</v>
      </c>
      <c r="L4066" s="35">
        <f t="shared" si="2072"/>
        <v>0</v>
      </c>
      <c r="M4066" s="35">
        <f t="shared" si="2072"/>
        <v>0</v>
      </c>
      <c r="N4066" s="78">
        <v>0</v>
      </c>
      <c r="O4066" s="22">
        <v>1</v>
      </c>
    </row>
    <row r="4067" spans="1:15" hidden="1" x14ac:dyDescent="0.25">
      <c r="A4067" s="33" t="s">
        <v>213</v>
      </c>
      <c r="B4067" s="33" t="s">
        <v>1409</v>
      </c>
      <c r="C4067" s="33" t="s">
        <v>1346</v>
      </c>
      <c r="D4067" s="33" t="s">
        <v>219</v>
      </c>
      <c r="E4067" s="34" t="s">
        <v>551</v>
      </c>
      <c r="F4067" s="35">
        <f>3070.806-3070.806</f>
        <v>0</v>
      </c>
      <c r="G4067" s="35">
        <v>0</v>
      </c>
      <c r="H4067" s="35">
        <v>0</v>
      </c>
      <c r="I4067" s="63">
        <v>0</v>
      </c>
      <c r="J4067" s="63">
        <v>0</v>
      </c>
      <c r="K4067" s="35">
        <f>G4067</f>
        <v>0</v>
      </c>
      <c r="L4067" s="35">
        <f>H4067</f>
        <v>0</v>
      </c>
      <c r="M4067" s="35">
        <v>0</v>
      </c>
      <c r="N4067" s="78">
        <v>0</v>
      </c>
      <c r="O4067" s="22">
        <v>1</v>
      </c>
    </row>
    <row r="4068" spans="1:15" s="32" customFormat="1" ht="31.5" x14ac:dyDescent="0.25">
      <c r="A4068" s="29" t="s">
        <v>213</v>
      </c>
      <c r="B4068" s="29" t="s">
        <v>1410</v>
      </c>
      <c r="C4068" s="29"/>
      <c r="D4068" s="29"/>
      <c r="E4068" s="30" t="s">
        <v>517</v>
      </c>
      <c r="F4068" s="31">
        <f t="shared" ref="F4068:M4073" si="2073">F4069</f>
        <v>13473.271000000001</v>
      </c>
      <c r="G4068" s="31">
        <f t="shared" si="2073"/>
        <v>13473.271000000001</v>
      </c>
      <c r="H4068" s="31">
        <f t="shared" si="2073"/>
        <v>8274.48783</v>
      </c>
      <c r="I4068" s="62">
        <f t="shared" si="2073"/>
        <v>0</v>
      </c>
      <c r="J4068" s="62">
        <f t="shared" si="2073"/>
        <v>0</v>
      </c>
      <c r="K4068" s="31">
        <f t="shared" si="2073"/>
        <v>13473.271000000001</v>
      </c>
      <c r="L4068" s="31">
        <f t="shared" si="2073"/>
        <v>8274.48783</v>
      </c>
      <c r="M4068" s="31">
        <f t="shared" si="2073"/>
        <v>8469.2108200000002</v>
      </c>
      <c r="N4068" s="79">
        <f t="shared" si="2061"/>
        <v>62.859351823324857</v>
      </c>
    </row>
    <row r="4069" spans="1:15" x14ac:dyDescent="0.25">
      <c r="A4069" s="33" t="s">
        <v>213</v>
      </c>
      <c r="B4069" s="33" t="s">
        <v>1410</v>
      </c>
      <c r="C4069" s="33" t="s">
        <v>59</v>
      </c>
      <c r="D4069" s="33"/>
      <c r="E4069" s="34" t="s">
        <v>579</v>
      </c>
      <c r="F4069" s="35">
        <f t="shared" si="2073"/>
        <v>13473.271000000001</v>
      </c>
      <c r="G4069" s="35">
        <f t="shared" si="2073"/>
        <v>13473.271000000001</v>
      </c>
      <c r="H4069" s="35">
        <f t="shared" si="2073"/>
        <v>8274.48783</v>
      </c>
      <c r="I4069" s="63">
        <f t="shared" si="2073"/>
        <v>0</v>
      </c>
      <c r="J4069" s="63">
        <f t="shared" si="2073"/>
        <v>0</v>
      </c>
      <c r="K4069" s="35">
        <f t="shared" si="2073"/>
        <v>13473.271000000001</v>
      </c>
      <c r="L4069" s="35">
        <f t="shared" si="2073"/>
        <v>8274.48783</v>
      </c>
      <c r="M4069" s="35">
        <f t="shared" si="2073"/>
        <v>8469.2108200000002</v>
      </c>
      <c r="N4069" s="78">
        <f t="shared" si="2061"/>
        <v>62.859351823324857</v>
      </c>
    </row>
    <row r="4070" spans="1:15" ht="31.5" x14ac:dyDescent="0.25">
      <c r="A4070" s="33" t="s">
        <v>213</v>
      </c>
      <c r="B4070" s="33" t="s">
        <v>1410</v>
      </c>
      <c r="C4070" s="33" t="s">
        <v>130</v>
      </c>
      <c r="D4070" s="33"/>
      <c r="E4070" s="34" t="s">
        <v>598</v>
      </c>
      <c r="F4070" s="35">
        <f t="shared" si="2073"/>
        <v>13473.271000000001</v>
      </c>
      <c r="G4070" s="35">
        <f t="shared" si="2073"/>
        <v>13473.271000000001</v>
      </c>
      <c r="H4070" s="35">
        <f t="shared" si="2073"/>
        <v>8274.48783</v>
      </c>
      <c r="I4070" s="63">
        <f t="shared" si="2073"/>
        <v>0</v>
      </c>
      <c r="J4070" s="63">
        <f t="shared" si="2073"/>
        <v>0</v>
      </c>
      <c r="K4070" s="35">
        <f t="shared" si="2073"/>
        <v>13473.271000000001</v>
      </c>
      <c r="L4070" s="35">
        <f t="shared" si="2073"/>
        <v>8274.48783</v>
      </c>
      <c r="M4070" s="35">
        <f t="shared" si="2073"/>
        <v>8469.2108200000002</v>
      </c>
      <c r="N4070" s="78">
        <f t="shared" si="2061"/>
        <v>62.859351823324857</v>
      </c>
    </row>
    <row r="4071" spans="1:15" ht="47.25" x14ac:dyDescent="0.25">
      <c r="A4071" s="33" t="s">
        <v>213</v>
      </c>
      <c r="B4071" s="33" t="s">
        <v>1410</v>
      </c>
      <c r="C4071" s="33" t="s">
        <v>223</v>
      </c>
      <c r="D4071" s="33"/>
      <c r="E4071" s="34" t="s">
        <v>602</v>
      </c>
      <c r="F4071" s="35">
        <f t="shared" si="2073"/>
        <v>13473.271000000001</v>
      </c>
      <c r="G4071" s="35">
        <f t="shared" si="2073"/>
        <v>13473.271000000001</v>
      </c>
      <c r="H4071" s="35">
        <f t="shared" si="2073"/>
        <v>8274.48783</v>
      </c>
      <c r="I4071" s="63">
        <f t="shared" si="2073"/>
        <v>0</v>
      </c>
      <c r="J4071" s="63">
        <f t="shared" si="2073"/>
        <v>0</v>
      </c>
      <c r="K4071" s="35">
        <f t="shared" si="2073"/>
        <v>13473.271000000001</v>
      </c>
      <c r="L4071" s="35">
        <f t="shared" si="2073"/>
        <v>8274.48783</v>
      </c>
      <c r="M4071" s="35">
        <f t="shared" si="2073"/>
        <v>8469.2108200000002</v>
      </c>
      <c r="N4071" s="78">
        <f t="shared" si="2061"/>
        <v>62.859351823324857</v>
      </c>
    </row>
    <row r="4072" spans="1:15" ht="31.5" x14ac:dyDescent="0.25">
      <c r="A4072" s="33" t="s">
        <v>213</v>
      </c>
      <c r="B4072" s="33" t="s">
        <v>1410</v>
      </c>
      <c r="C4072" s="33" t="s">
        <v>222</v>
      </c>
      <c r="D4072" s="33"/>
      <c r="E4072" s="34" t="s">
        <v>604</v>
      </c>
      <c r="F4072" s="35">
        <f t="shared" si="2073"/>
        <v>13473.271000000001</v>
      </c>
      <c r="G4072" s="35">
        <f t="shared" si="2073"/>
        <v>13473.271000000001</v>
      </c>
      <c r="H4072" s="35">
        <f t="shared" si="2073"/>
        <v>8274.48783</v>
      </c>
      <c r="I4072" s="63">
        <f t="shared" si="2073"/>
        <v>0</v>
      </c>
      <c r="J4072" s="63">
        <f t="shared" si="2073"/>
        <v>0</v>
      </c>
      <c r="K4072" s="35">
        <f t="shared" si="2073"/>
        <v>13473.271000000001</v>
      </c>
      <c r="L4072" s="35">
        <f t="shared" si="2073"/>
        <v>8274.48783</v>
      </c>
      <c r="M4072" s="35">
        <f t="shared" si="2073"/>
        <v>8469.2108200000002</v>
      </c>
      <c r="N4072" s="78">
        <f t="shared" si="2061"/>
        <v>62.859351823324857</v>
      </c>
    </row>
    <row r="4073" spans="1:15" ht="31.5" x14ac:dyDescent="0.25">
      <c r="A4073" s="33" t="s">
        <v>213</v>
      </c>
      <c r="B4073" s="33" t="s">
        <v>1410</v>
      </c>
      <c r="C4073" s="33" t="s">
        <v>222</v>
      </c>
      <c r="D4073" s="33" t="s">
        <v>220</v>
      </c>
      <c r="E4073" s="34" t="s">
        <v>550</v>
      </c>
      <c r="F4073" s="35">
        <f t="shared" si="2073"/>
        <v>13473.271000000001</v>
      </c>
      <c r="G4073" s="35">
        <f t="shared" si="2073"/>
        <v>13473.271000000001</v>
      </c>
      <c r="H4073" s="35">
        <f t="shared" si="2073"/>
        <v>8274.48783</v>
      </c>
      <c r="I4073" s="63">
        <f t="shared" si="2073"/>
        <v>0</v>
      </c>
      <c r="J4073" s="63">
        <f t="shared" si="2073"/>
        <v>0</v>
      </c>
      <c r="K4073" s="35">
        <f t="shared" si="2073"/>
        <v>13473.271000000001</v>
      </c>
      <c r="L4073" s="35">
        <f t="shared" si="2073"/>
        <v>8274.48783</v>
      </c>
      <c r="M4073" s="35">
        <f t="shared" si="2073"/>
        <v>8469.2108200000002</v>
      </c>
      <c r="N4073" s="78">
        <f t="shared" si="2061"/>
        <v>62.859351823324857</v>
      </c>
    </row>
    <row r="4074" spans="1:15" x14ac:dyDescent="0.25">
      <c r="A4074" s="33" t="s">
        <v>213</v>
      </c>
      <c r="B4074" s="33" t="s">
        <v>1410</v>
      </c>
      <c r="C4074" s="33" t="s">
        <v>222</v>
      </c>
      <c r="D4074" s="33" t="s">
        <v>219</v>
      </c>
      <c r="E4074" s="34" t="s">
        <v>551</v>
      </c>
      <c r="F4074" s="35">
        <f>12823.893-25.863+1153.59-478.349</f>
        <v>13473.271000000001</v>
      </c>
      <c r="G4074" s="35">
        <v>13473.271000000001</v>
      </c>
      <c r="H4074" s="35">
        <v>8274.48783</v>
      </c>
      <c r="I4074" s="63">
        <v>0</v>
      </c>
      <c r="J4074" s="63">
        <v>0</v>
      </c>
      <c r="K4074" s="35">
        <f>G4074</f>
        <v>13473.271000000001</v>
      </c>
      <c r="L4074" s="35">
        <f>H4074</f>
        <v>8274.48783</v>
      </c>
      <c r="M4074" s="35">
        <v>8469.2108200000002</v>
      </c>
      <c r="N4074" s="78">
        <f t="shared" si="2061"/>
        <v>62.859351823324857</v>
      </c>
    </row>
    <row r="4075" spans="1:15" s="22" customFormat="1" x14ac:dyDescent="0.25">
      <c r="A4075" s="25" t="s">
        <v>213</v>
      </c>
      <c r="B4075" s="25" t="s">
        <v>22</v>
      </c>
      <c r="C4075" s="25"/>
      <c r="D4075" s="25"/>
      <c r="E4075" s="26" t="s">
        <v>501</v>
      </c>
      <c r="F4075" s="27">
        <f t="shared" ref="F4075:M4076" si="2074">F4076</f>
        <v>74750.705000000002</v>
      </c>
      <c r="G4075" s="27">
        <f t="shared" si="2074"/>
        <v>74750.705000000002</v>
      </c>
      <c r="H4075" s="27">
        <f t="shared" si="2074"/>
        <v>48861.745320000002</v>
      </c>
      <c r="I4075" s="61">
        <f t="shared" si="2074"/>
        <v>0</v>
      </c>
      <c r="J4075" s="61">
        <f t="shared" si="2074"/>
        <v>0</v>
      </c>
      <c r="K4075" s="27">
        <f t="shared" si="2074"/>
        <v>74459.337</v>
      </c>
      <c r="L4075" s="27">
        <f t="shared" si="2074"/>
        <v>48861.745320000002</v>
      </c>
      <c r="M4075" s="27">
        <f t="shared" si="2074"/>
        <v>57993.618869999998</v>
      </c>
      <c r="N4075" s="78">
        <f t="shared" si="2061"/>
        <v>77.582704898903614</v>
      </c>
    </row>
    <row r="4076" spans="1:15" s="32" customFormat="1" x14ac:dyDescent="0.25">
      <c r="A4076" s="29" t="s">
        <v>213</v>
      </c>
      <c r="B4076" s="29" t="s">
        <v>1412</v>
      </c>
      <c r="C4076" s="29"/>
      <c r="D4076" s="29"/>
      <c r="E4076" s="30" t="s">
        <v>523</v>
      </c>
      <c r="F4076" s="31">
        <f t="shared" ref="F4076:M4076" si="2075">F4077</f>
        <v>74750.705000000002</v>
      </c>
      <c r="G4076" s="31">
        <f t="shared" si="2074"/>
        <v>74750.705000000002</v>
      </c>
      <c r="H4076" s="31">
        <f t="shared" si="2075"/>
        <v>48861.745320000002</v>
      </c>
      <c r="I4076" s="62">
        <f t="shared" si="2075"/>
        <v>0</v>
      </c>
      <c r="J4076" s="62">
        <f t="shared" si="2075"/>
        <v>0</v>
      </c>
      <c r="K4076" s="31">
        <f t="shared" si="2075"/>
        <v>74459.337</v>
      </c>
      <c r="L4076" s="31">
        <f t="shared" si="2075"/>
        <v>48861.745320000002</v>
      </c>
      <c r="M4076" s="31">
        <f t="shared" si="2075"/>
        <v>57993.618869999998</v>
      </c>
      <c r="N4076" s="79">
        <f t="shared" si="2061"/>
        <v>77.582704898903614</v>
      </c>
    </row>
    <row r="4077" spans="1:15" ht="31.5" x14ac:dyDescent="0.25">
      <c r="A4077" s="33" t="s">
        <v>213</v>
      </c>
      <c r="B4077" s="33" t="s">
        <v>1412</v>
      </c>
      <c r="C4077" s="33" t="s">
        <v>144</v>
      </c>
      <c r="D4077" s="33"/>
      <c r="E4077" s="34" t="s">
        <v>1036</v>
      </c>
      <c r="F4077" s="35">
        <f>F4078+F4129</f>
        <v>74750.705000000002</v>
      </c>
      <c r="G4077" s="35">
        <f>G4078+G4129</f>
        <v>74750.705000000002</v>
      </c>
      <c r="H4077" s="35">
        <f t="shared" ref="H4077:M4077" si="2076">H4078+H4129</f>
        <v>48861.745320000002</v>
      </c>
      <c r="I4077" s="63">
        <f t="shared" si="2076"/>
        <v>0</v>
      </c>
      <c r="J4077" s="63">
        <f t="shared" si="2076"/>
        <v>0</v>
      </c>
      <c r="K4077" s="35">
        <f t="shared" si="2076"/>
        <v>74459.337</v>
      </c>
      <c r="L4077" s="35">
        <f t="shared" si="2076"/>
        <v>48861.745320000002</v>
      </c>
      <c r="M4077" s="35">
        <f t="shared" si="2076"/>
        <v>57993.618869999998</v>
      </c>
      <c r="N4077" s="78">
        <f t="shared" si="2061"/>
        <v>77.582704898903614</v>
      </c>
    </row>
    <row r="4078" spans="1:15" ht="31.5" x14ac:dyDescent="0.25">
      <c r="A4078" s="33" t="s">
        <v>213</v>
      </c>
      <c r="B4078" s="33" t="s">
        <v>1412</v>
      </c>
      <c r="C4078" s="33" t="s">
        <v>198</v>
      </c>
      <c r="D4078" s="33"/>
      <c r="E4078" s="34" t="s">
        <v>1037</v>
      </c>
      <c r="F4078" s="35">
        <f>F4079+F4116+F4122</f>
        <v>74750.705000000002</v>
      </c>
      <c r="G4078" s="35">
        <f>G4079+G4116+G4122</f>
        <v>74750.705000000002</v>
      </c>
      <c r="H4078" s="35">
        <f t="shared" ref="H4078:M4078" si="2077">H4079+H4116+H4122</f>
        <v>48861.745320000002</v>
      </c>
      <c r="I4078" s="63">
        <f t="shared" si="2077"/>
        <v>0</v>
      </c>
      <c r="J4078" s="63">
        <f t="shared" si="2077"/>
        <v>0</v>
      </c>
      <c r="K4078" s="35">
        <f t="shared" si="2077"/>
        <v>74459.337</v>
      </c>
      <c r="L4078" s="35">
        <f t="shared" si="2077"/>
        <v>48861.745320000002</v>
      </c>
      <c r="M4078" s="35">
        <f t="shared" si="2077"/>
        <v>57993.618869999998</v>
      </c>
      <c r="N4078" s="78">
        <f t="shared" si="2061"/>
        <v>77.582704898903614</v>
      </c>
    </row>
    <row r="4079" spans="1:15" ht="47.25" x14ac:dyDescent="0.25">
      <c r="A4079" s="33" t="s">
        <v>213</v>
      </c>
      <c r="B4079" s="33" t="s">
        <v>1412</v>
      </c>
      <c r="C4079" s="33" t="s">
        <v>239</v>
      </c>
      <c r="D4079" s="33"/>
      <c r="E4079" s="34" t="s">
        <v>1038</v>
      </c>
      <c r="F4079" s="35">
        <f>F4080+F4083+F4086+F4089+F4092+F4095+F4098+F4101+F4104+F4107+F4110+F4113</f>
        <v>491.00000000000171</v>
      </c>
      <c r="G4079" s="35">
        <f>G4080+G4083+G4086+G4089+G4092+G4095+G4098+G4101+G4104+G4107+G4110+G4113</f>
        <v>491</v>
      </c>
      <c r="H4079" s="35">
        <f t="shared" ref="H4079:M4079" si="2078">H4080+H4083+H4086+H4089+H4092+H4095+H4098+H4101+H4104+H4107+H4110+H4113</f>
        <v>0</v>
      </c>
      <c r="I4079" s="63">
        <f t="shared" si="2078"/>
        <v>0</v>
      </c>
      <c r="J4079" s="63">
        <f t="shared" si="2078"/>
        <v>0</v>
      </c>
      <c r="K4079" s="35">
        <f t="shared" si="2078"/>
        <v>491</v>
      </c>
      <c r="L4079" s="35">
        <f t="shared" si="2078"/>
        <v>0</v>
      </c>
      <c r="M4079" s="35">
        <f t="shared" si="2078"/>
        <v>0</v>
      </c>
      <c r="N4079" s="78">
        <f t="shared" si="2061"/>
        <v>0</v>
      </c>
    </row>
    <row r="4080" spans="1:15" ht="47.25" hidden="1" x14ac:dyDescent="0.25">
      <c r="A4080" s="33" t="s">
        <v>213</v>
      </c>
      <c r="B4080" s="33" t="s">
        <v>1412</v>
      </c>
      <c r="C4080" s="33" t="s">
        <v>224</v>
      </c>
      <c r="D4080" s="33"/>
      <c r="E4080" s="34" t="s">
        <v>1039</v>
      </c>
      <c r="F4080" s="35">
        <f t="shared" ref="F4080:M4081" si="2079">F4081</f>
        <v>0</v>
      </c>
      <c r="G4080" s="35">
        <f t="shared" si="2079"/>
        <v>0</v>
      </c>
      <c r="H4080" s="35">
        <f t="shared" si="2079"/>
        <v>0</v>
      </c>
      <c r="I4080" s="63">
        <f t="shared" si="2079"/>
        <v>0</v>
      </c>
      <c r="J4080" s="63">
        <f t="shared" si="2079"/>
        <v>0</v>
      </c>
      <c r="K4080" s="35">
        <f t="shared" si="2079"/>
        <v>0</v>
      </c>
      <c r="L4080" s="35">
        <f t="shared" si="2079"/>
        <v>0</v>
      </c>
      <c r="M4080" s="35">
        <f t="shared" si="2079"/>
        <v>0</v>
      </c>
      <c r="N4080" s="78">
        <v>0</v>
      </c>
      <c r="O4080" s="22">
        <v>1</v>
      </c>
    </row>
    <row r="4081" spans="1:15" ht="31.5" hidden="1" x14ac:dyDescent="0.25">
      <c r="A4081" s="33" t="s">
        <v>213</v>
      </c>
      <c r="B4081" s="33" t="s">
        <v>1412</v>
      </c>
      <c r="C4081" s="33" t="s">
        <v>224</v>
      </c>
      <c r="D4081" s="33" t="s">
        <v>220</v>
      </c>
      <c r="E4081" s="34" t="s">
        <v>550</v>
      </c>
      <c r="F4081" s="35">
        <f t="shared" si="2079"/>
        <v>0</v>
      </c>
      <c r="G4081" s="35">
        <f t="shared" si="2079"/>
        <v>0</v>
      </c>
      <c r="H4081" s="35">
        <f t="shared" si="2079"/>
        <v>0</v>
      </c>
      <c r="I4081" s="63">
        <f t="shared" si="2079"/>
        <v>0</v>
      </c>
      <c r="J4081" s="63">
        <f t="shared" si="2079"/>
        <v>0</v>
      </c>
      <c r="K4081" s="35">
        <f t="shared" si="2079"/>
        <v>0</v>
      </c>
      <c r="L4081" s="35">
        <f t="shared" si="2079"/>
        <v>0</v>
      </c>
      <c r="M4081" s="35">
        <f t="shared" si="2079"/>
        <v>0</v>
      </c>
      <c r="N4081" s="78">
        <v>0</v>
      </c>
      <c r="O4081" s="22">
        <v>1</v>
      </c>
    </row>
    <row r="4082" spans="1:15" hidden="1" x14ac:dyDescent="0.25">
      <c r="A4082" s="33" t="s">
        <v>213</v>
      </c>
      <c r="B4082" s="33" t="s">
        <v>1412</v>
      </c>
      <c r="C4082" s="33" t="s">
        <v>224</v>
      </c>
      <c r="D4082" s="33" t="s">
        <v>219</v>
      </c>
      <c r="E4082" s="34" t="s">
        <v>551</v>
      </c>
      <c r="F4082" s="35">
        <v>0</v>
      </c>
      <c r="G4082" s="35">
        <v>0</v>
      </c>
      <c r="H4082" s="35">
        <v>0</v>
      </c>
      <c r="I4082" s="63">
        <v>0</v>
      </c>
      <c r="J4082" s="63">
        <v>0</v>
      </c>
      <c r="K4082" s="35">
        <f>G4082</f>
        <v>0</v>
      </c>
      <c r="L4082" s="35">
        <f>H4082</f>
        <v>0</v>
      </c>
      <c r="M4082" s="35">
        <v>0</v>
      </c>
      <c r="N4082" s="78">
        <v>0</v>
      </c>
      <c r="O4082" s="22">
        <v>1</v>
      </c>
    </row>
    <row r="4083" spans="1:15" ht="31.5" hidden="1" x14ac:dyDescent="0.25">
      <c r="A4083" s="33" t="s">
        <v>213</v>
      </c>
      <c r="B4083" s="33" t="s">
        <v>1412</v>
      </c>
      <c r="C4083" s="33" t="s">
        <v>225</v>
      </c>
      <c r="D4083" s="33"/>
      <c r="E4083" s="34" t="s">
        <v>1040</v>
      </c>
      <c r="F4083" s="35">
        <f t="shared" ref="F4083:M4084" si="2080">F4084</f>
        <v>1.7053025658242404E-12</v>
      </c>
      <c r="G4083" s="35">
        <f t="shared" si="2080"/>
        <v>0</v>
      </c>
      <c r="H4083" s="35">
        <f t="shared" si="2080"/>
        <v>0</v>
      </c>
      <c r="I4083" s="63">
        <f t="shared" si="2080"/>
        <v>0</v>
      </c>
      <c r="J4083" s="63">
        <f t="shared" si="2080"/>
        <v>0</v>
      </c>
      <c r="K4083" s="35">
        <f t="shared" si="2080"/>
        <v>0</v>
      </c>
      <c r="L4083" s="35">
        <f t="shared" si="2080"/>
        <v>0</v>
      </c>
      <c r="M4083" s="35">
        <f t="shared" si="2080"/>
        <v>0</v>
      </c>
      <c r="N4083" s="78">
        <v>0</v>
      </c>
      <c r="O4083" s="22">
        <v>1</v>
      </c>
    </row>
    <row r="4084" spans="1:15" ht="31.5" hidden="1" x14ac:dyDescent="0.25">
      <c r="A4084" s="33" t="s">
        <v>213</v>
      </c>
      <c r="B4084" s="33" t="s">
        <v>1412</v>
      </c>
      <c r="C4084" s="33" t="s">
        <v>225</v>
      </c>
      <c r="D4084" s="33" t="s">
        <v>220</v>
      </c>
      <c r="E4084" s="34" t="s">
        <v>550</v>
      </c>
      <c r="F4084" s="35">
        <f t="shared" si="2080"/>
        <v>1.7053025658242404E-12</v>
      </c>
      <c r="G4084" s="35">
        <f t="shared" si="2080"/>
        <v>0</v>
      </c>
      <c r="H4084" s="35">
        <f t="shared" si="2080"/>
        <v>0</v>
      </c>
      <c r="I4084" s="63">
        <f t="shared" si="2080"/>
        <v>0</v>
      </c>
      <c r="J4084" s="63">
        <f t="shared" si="2080"/>
        <v>0</v>
      </c>
      <c r="K4084" s="35">
        <f t="shared" si="2080"/>
        <v>0</v>
      </c>
      <c r="L4084" s="35">
        <f t="shared" si="2080"/>
        <v>0</v>
      </c>
      <c r="M4084" s="35">
        <f t="shared" si="2080"/>
        <v>0</v>
      </c>
      <c r="N4084" s="78">
        <v>0</v>
      </c>
      <c r="O4084" s="22">
        <v>1</v>
      </c>
    </row>
    <row r="4085" spans="1:15" hidden="1" x14ac:dyDescent="0.25">
      <c r="A4085" s="33" t="s">
        <v>213</v>
      </c>
      <c r="B4085" s="33" t="s">
        <v>1412</v>
      </c>
      <c r="C4085" s="33" t="s">
        <v>225</v>
      </c>
      <c r="D4085" s="33" t="s">
        <v>219</v>
      </c>
      <c r="E4085" s="34" t="s">
        <v>551</v>
      </c>
      <c r="F4085" s="35">
        <f>30002.5-29206.92-795.58</f>
        <v>1.7053025658242404E-12</v>
      </c>
      <c r="G4085" s="35">
        <v>0</v>
      </c>
      <c r="H4085" s="35">
        <v>0</v>
      </c>
      <c r="I4085" s="63">
        <v>0</v>
      </c>
      <c r="J4085" s="63">
        <v>0</v>
      </c>
      <c r="K4085" s="35">
        <f>G4085</f>
        <v>0</v>
      </c>
      <c r="L4085" s="35">
        <f>H4085</f>
        <v>0</v>
      </c>
      <c r="M4085" s="35">
        <v>0</v>
      </c>
      <c r="N4085" s="78">
        <v>0</v>
      </c>
      <c r="O4085" s="22">
        <v>1</v>
      </c>
    </row>
    <row r="4086" spans="1:15" ht="31.5" hidden="1" x14ac:dyDescent="0.25">
      <c r="A4086" s="33" t="s">
        <v>213</v>
      </c>
      <c r="B4086" s="33" t="s">
        <v>1412</v>
      </c>
      <c r="C4086" s="33" t="s">
        <v>226</v>
      </c>
      <c r="D4086" s="33"/>
      <c r="E4086" s="34" t="s">
        <v>1041</v>
      </c>
      <c r="F4086" s="35">
        <f t="shared" ref="F4086:M4087" si="2081">F4087</f>
        <v>0</v>
      </c>
      <c r="G4086" s="35">
        <f t="shared" si="2081"/>
        <v>0</v>
      </c>
      <c r="H4086" s="35">
        <f t="shared" si="2081"/>
        <v>0</v>
      </c>
      <c r="I4086" s="63">
        <f t="shared" si="2081"/>
        <v>0</v>
      </c>
      <c r="J4086" s="63">
        <f t="shared" si="2081"/>
        <v>0</v>
      </c>
      <c r="K4086" s="35">
        <f t="shared" si="2081"/>
        <v>0</v>
      </c>
      <c r="L4086" s="35">
        <f t="shared" si="2081"/>
        <v>0</v>
      </c>
      <c r="M4086" s="35">
        <f t="shared" si="2081"/>
        <v>0</v>
      </c>
      <c r="N4086" s="78">
        <v>0</v>
      </c>
      <c r="O4086" s="22">
        <v>1</v>
      </c>
    </row>
    <row r="4087" spans="1:15" ht="31.5" hidden="1" x14ac:dyDescent="0.25">
      <c r="A4087" s="33" t="s">
        <v>213</v>
      </c>
      <c r="B4087" s="33" t="s">
        <v>1412</v>
      </c>
      <c r="C4087" s="33" t="s">
        <v>226</v>
      </c>
      <c r="D4087" s="33" t="s">
        <v>220</v>
      </c>
      <c r="E4087" s="34" t="s">
        <v>550</v>
      </c>
      <c r="F4087" s="35">
        <f t="shared" si="2081"/>
        <v>0</v>
      </c>
      <c r="G4087" s="35">
        <f t="shared" si="2081"/>
        <v>0</v>
      </c>
      <c r="H4087" s="35">
        <f t="shared" si="2081"/>
        <v>0</v>
      </c>
      <c r="I4087" s="63">
        <f t="shared" si="2081"/>
        <v>0</v>
      </c>
      <c r="J4087" s="63">
        <f t="shared" si="2081"/>
        <v>0</v>
      </c>
      <c r="K4087" s="35">
        <f t="shared" si="2081"/>
        <v>0</v>
      </c>
      <c r="L4087" s="35">
        <f t="shared" si="2081"/>
        <v>0</v>
      </c>
      <c r="M4087" s="35">
        <f t="shared" si="2081"/>
        <v>0</v>
      </c>
      <c r="N4087" s="78">
        <v>0</v>
      </c>
      <c r="O4087" s="22">
        <v>1</v>
      </c>
    </row>
    <row r="4088" spans="1:15" hidden="1" x14ac:dyDescent="0.25">
      <c r="A4088" s="33" t="s">
        <v>213</v>
      </c>
      <c r="B4088" s="33" t="s">
        <v>1412</v>
      </c>
      <c r="C4088" s="33" t="s">
        <v>226</v>
      </c>
      <c r="D4088" s="33" t="s">
        <v>219</v>
      </c>
      <c r="E4088" s="34" t="s">
        <v>551</v>
      </c>
      <c r="F4088" s="35">
        <v>0</v>
      </c>
      <c r="G4088" s="35">
        <v>0</v>
      </c>
      <c r="H4088" s="35">
        <v>0</v>
      </c>
      <c r="I4088" s="63">
        <v>0</v>
      </c>
      <c r="J4088" s="63">
        <v>0</v>
      </c>
      <c r="K4088" s="35">
        <f>G4088</f>
        <v>0</v>
      </c>
      <c r="L4088" s="35">
        <f>H4088</f>
        <v>0</v>
      </c>
      <c r="M4088" s="35">
        <v>0</v>
      </c>
      <c r="N4088" s="78">
        <v>0</v>
      </c>
      <c r="O4088" s="22">
        <v>1</v>
      </c>
    </row>
    <row r="4089" spans="1:15" ht="31.5" hidden="1" x14ac:dyDescent="0.25">
      <c r="A4089" s="33" t="s">
        <v>213</v>
      </c>
      <c r="B4089" s="33" t="s">
        <v>1412</v>
      </c>
      <c r="C4089" s="33" t="s">
        <v>227</v>
      </c>
      <c r="D4089" s="33"/>
      <c r="E4089" s="34" t="s">
        <v>1042</v>
      </c>
      <c r="F4089" s="35">
        <f t="shared" ref="F4089:M4090" si="2082">F4090</f>
        <v>0</v>
      </c>
      <c r="G4089" s="35">
        <f t="shared" si="2082"/>
        <v>0</v>
      </c>
      <c r="H4089" s="35">
        <f t="shared" si="2082"/>
        <v>0</v>
      </c>
      <c r="I4089" s="63">
        <f t="shared" si="2082"/>
        <v>0</v>
      </c>
      <c r="J4089" s="63">
        <f t="shared" si="2082"/>
        <v>0</v>
      </c>
      <c r="K4089" s="35">
        <f t="shared" si="2082"/>
        <v>0</v>
      </c>
      <c r="L4089" s="35">
        <f t="shared" si="2082"/>
        <v>0</v>
      </c>
      <c r="M4089" s="35">
        <f t="shared" si="2082"/>
        <v>0</v>
      </c>
      <c r="N4089" s="78">
        <v>0</v>
      </c>
      <c r="O4089" s="22">
        <v>1</v>
      </c>
    </row>
    <row r="4090" spans="1:15" ht="31.5" hidden="1" x14ac:dyDescent="0.25">
      <c r="A4090" s="33" t="s">
        <v>213</v>
      </c>
      <c r="B4090" s="33" t="s">
        <v>1412</v>
      </c>
      <c r="C4090" s="33" t="s">
        <v>227</v>
      </c>
      <c r="D4090" s="33" t="s">
        <v>220</v>
      </c>
      <c r="E4090" s="34" t="s">
        <v>550</v>
      </c>
      <c r="F4090" s="35">
        <f t="shared" si="2082"/>
        <v>0</v>
      </c>
      <c r="G4090" s="35">
        <f t="shared" si="2082"/>
        <v>0</v>
      </c>
      <c r="H4090" s="35">
        <f t="shared" si="2082"/>
        <v>0</v>
      </c>
      <c r="I4090" s="63">
        <f t="shared" si="2082"/>
        <v>0</v>
      </c>
      <c r="J4090" s="63">
        <f t="shared" si="2082"/>
        <v>0</v>
      </c>
      <c r="K4090" s="35">
        <f t="shared" si="2082"/>
        <v>0</v>
      </c>
      <c r="L4090" s="35">
        <f t="shared" si="2082"/>
        <v>0</v>
      </c>
      <c r="M4090" s="35">
        <f t="shared" si="2082"/>
        <v>0</v>
      </c>
      <c r="N4090" s="78">
        <v>0</v>
      </c>
      <c r="O4090" s="22">
        <v>1</v>
      </c>
    </row>
    <row r="4091" spans="1:15" hidden="1" x14ac:dyDescent="0.25">
      <c r="A4091" s="33" t="s">
        <v>213</v>
      </c>
      <c r="B4091" s="33" t="s">
        <v>1412</v>
      </c>
      <c r="C4091" s="33" t="s">
        <v>227</v>
      </c>
      <c r="D4091" s="33" t="s">
        <v>219</v>
      </c>
      <c r="E4091" s="34" t="s">
        <v>551</v>
      </c>
      <c r="F4091" s="35">
        <v>0</v>
      </c>
      <c r="G4091" s="35">
        <v>0</v>
      </c>
      <c r="H4091" s="35">
        <v>0</v>
      </c>
      <c r="I4091" s="63">
        <v>0</v>
      </c>
      <c r="J4091" s="63">
        <v>0</v>
      </c>
      <c r="K4091" s="35">
        <f>G4091</f>
        <v>0</v>
      </c>
      <c r="L4091" s="35">
        <f>H4091</f>
        <v>0</v>
      </c>
      <c r="M4091" s="35">
        <v>0</v>
      </c>
      <c r="N4091" s="78">
        <v>0</v>
      </c>
      <c r="O4091" s="22">
        <v>1</v>
      </c>
    </row>
    <row r="4092" spans="1:15" ht="47.25" hidden="1" x14ac:dyDescent="0.25">
      <c r="A4092" s="33" t="s">
        <v>213</v>
      </c>
      <c r="B4092" s="33" t="s">
        <v>1412</v>
      </c>
      <c r="C4092" s="33" t="s">
        <v>228</v>
      </c>
      <c r="D4092" s="33"/>
      <c r="E4092" s="34" t="s">
        <v>1043</v>
      </c>
      <c r="F4092" s="35">
        <f t="shared" ref="F4092:M4093" si="2083">F4093</f>
        <v>0</v>
      </c>
      <c r="G4092" s="35">
        <f t="shared" si="2083"/>
        <v>0</v>
      </c>
      <c r="H4092" s="35">
        <f t="shared" si="2083"/>
        <v>0</v>
      </c>
      <c r="I4092" s="63">
        <f t="shared" si="2083"/>
        <v>0</v>
      </c>
      <c r="J4092" s="63">
        <f t="shared" si="2083"/>
        <v>0</v>
      </c>
      <c r="K4092" s="35">
        <f t="shared" si="2083"/>
        <v>0</v>
      </c>
      <c r="L4092" s="35">
        <f t="shared" si="2083"/>
        <v>0</v>
      </c>
      <c r="M4092" s="35">
        <f t="shared" si="2083"/>
        <v>0</v>
      </c>
      <c r="N4092" s="78">
        <v>0</v>
      </c>
      <c r="O4092" s="22">
        <v>1</v>
      </c>
    </row>
    <row r="4093" spans="1:15" ht="31.5" hidden="1" x14ac:dyDescent="0.25">
      <c r="A4093" s="33" t="s">
        <v>213</v>
      </c>
      <c r="B4093" s="33" t="s">
        <v>1412</v>
      </c>
      <c r="C4093" s="33" t="s">
        <v>228</v>
      </c>
      <c r="D4093" s="33" t="s">
        <v>220</v>
      </c>
      <c r="E4093" s="34" t="s">
        <v>550</v>
      </c>
      <c r="F4093" s="35">
        <f t="shared" si="2083"/>
        <v>0</v>
      </c>
      <c r="G4093" s="35">
        <f t="shared" si="2083"/>
        <v>0</v>
      </c>
      <c r="H4093" s="35">
        <f t="shared" si="2083"/>
        <v>0</v>
      </c>
      <c r="I4093" s="63">
        <f t="shared" si="2083"/>
        <v>0</v>
      </c>
      <c r="J4093" s="63">
        <f t="shared" si="2083"/>
        <v>0</v>
      </c>
      <c r="K4093" s="35">
        <f t="shared" si="2083"/>
        <v>0</v>
      </c>
      <c r="L4093" s="35">
        <f t="shared" si="2083"/>
        <v>0</v>
      </c>
      <c r="M4093" s="35">
        <f t="shared" si="2083"/>
        <v>0</v>
      </c>
      <c r="N4093" s="78">
        <v>0</v>
      </c>
      <c r="O4093" s="22">
        <v>1</v>
      </c>
    </row>
    <row r="4094" spans="1:15" hidden="1" x14ac:dyDescent="0.25">
      <c r="A4094" s="33" t="s">
        <v>213</v>
      </c>
      <c r="B4094" s="33" t="s">
        <v>1412</v>
      </c>
      <c r="C4094" s="33" t="s">
        <v>228</v>
      </c>
      <c r="D4094" s="33" t="s">
        <v>219</v>
      </c>
      <c r="E4094" s="34" t="s">
        <v>551</v>
      </c>
      <c r="F4094" s="35">
        <v>0</v>
      </c>
      <c r="G4094" s="35">
        <v>0</v>
      </c>
      <c r="H4094" s="35">
        <v>0</v>
      </c>
      <c r="I4094" s="63">
        <v>0</v>
      </c>
      <c r="J4094" s="63">
        <v>0</v>
      </c>
      <c r="K4094" s="35">
        <f>G4094</f>
        <v>0</v>
      </c>
      <c r="L4094" s="35">
        <f>H4094</f>
        <v>0</v>
      </c>
      <c r="M4094" s="35">
        <v>0</v>
      </c>
      <c r="N4094" s="78">
        <v>0</v>
      </c>
      <c r="O4094" s="22">
        <v>1</v>
      </c>
    </row>
    <row r="4095" spans="1:15" ht="47.25" hidden="1" x14ac:dyDescent="0.25">
      <c r="A4095" s="33" t="s">
        <v>213</v>
      </c>
      <c r="B4095" s="33" t="s">
        <v>1412</v>
      </c>
      <c r="C4095" s="33" t="s">
        <v>229</v>
      </c>
      <c r="D4095" s="33"/>
      <c r="E4095" s="34" t="s">
        <v>1044</v>
      </c>
      <c r="F4095" s="35">
        <f t="shared" ref="F4095:M4096" si="2084">F4096</f>
        <v>0</v>
      </c>
      <c r="G4095" s="35">
        <f t="shared" si="2084"/>
        <v>0</v>
      </c>
      <c r="H4095" s="35">
        <f t="shared" si="2084"/>
        <v>0</v>
      </c>
      <c r="I4095" s="63">
        <f t="shared" si="2084"/>
        <v>0</v>
      </c>
      <c r="J4095" s="63">
        <f t="shared" si="2084"/>
        <v>0</v>
      </c>
      <c r="K4095" s="35">
        <f t="shared" si="2084"/>
        <v>0</v>
      </c>
      <c r="L4095" s="35">
        <f t="shared" si="2084"/>
        <v>0</v>
      </c>
      <c r="M4095" s="35">
        <f t="shared" si="2084"/>
        <v>0</v>
      </c>
      <c r="N4095" s="78">
        <v>0</v>
      </c>
      <c r="O4095" s="22">
        <v>1</v>
      </c>
    </row>
    <row r="4096" spans="1:15" ht="31.5" hidden="1" x14ac:dyDescent="0.25">
      <c r="A4096" s="33" t="s">
        <v>213</v>
      </c>
      <c r="B4096" s="33" t="s">
        <v>1412</v>
      </c>
      <c r="C4096" s="33" t="s">
        <v>229</v>
      </c>
      <c r="D4096" s="33" t="s">
        <v>220</v>
      </c>
      <c r="E4096" s="34" t="s">
        <v>550</v>
      </c>
      <c r="F4096" s="35">
        <f t="shared" si="2084"/>
        <v>0</v>
      </c>
      <c r="G4096" s="35">
        <f t="shared" si="2084"/>
        <v>0</v>
      </c>
      <c r="H4096" s="35">
        <f t="shared" si="2084"/>
        <v>0</v>
      </c>
      <c r="I4096" s="63">
        <f t="shared" si="2084"/>
        <v>0</v>
      </c>
      <c r="J4096" s="63">
        <f t="shared" si="2084"/>
        <v>0</v>
      </c>
      <c r="K4096" s="35">
        <f t="shared" si="2084"/>
        <v>0</v>
      </c>
      <c r="L4096" s="35">
        <f t="shared" si="2084"/>
        <v>0</v>
      </c>
      <c r="M4096" s="35">
        <f t="shared" si="2084"/>
        <v>0</v>
      </c>
      <c r="N4096" s="78">
        <v>0</v>
      </c>
      <c r="O4096" s="22">
        <v>1</v>
      </c>
    </row>
    <row r="4097" spans="1:15" hidden="1" x14ac:dyDescent="0.25">
      <c r="A4097" s="33" t="s">
        <v>213</v>
      </c>
      <c r="B4097" s="33" t="s">
        <v>1412</v>
      </c>
      <c r="C4097" s="33" t="s">
        <v>229</v>
      </c>
      <c r="D4097" s="33" t="s">
        <v>219</v>
      </c>
      <c r="E4097" s="34" t="s">
        <v>551</v>
      </c>
      <c r="F4097" s="35">
        <v>0</v>
      </c>
      <c r="G4097" s="35">
        <v>0</v>
      </c>
      <c r="H4097" s="35">
        <v>0</v>
      </c>
      <c r="I4097" s="63">
        <v>0</v>
      </c>
      <c r="J4097" s="63">
        <v>0</v>
      </c>
      <c r="K4097" s="35">
        <f>G4097</f>
        <v>0</v>
      </c>
      <c r="L4097" s="35">
        <f>H4097</f>
        <v>0</v>
      </c>
      <c r="M4097" s="35">
        <v>0</v>
      </c>
      <c r="N4097" s="78">
        <v>0</v>
      </c>
      <c r="O4097" s="22">
        <v>1</v>
      </c>
    </row>
    <row r="4098" spans="1:15" ht="31.5" hidden="1" x14ac:dyDescent="0.25">
      <c r="A4098" s="33" t="s">
        <v>213</v>
      </c>
      <c r="B4098" s="33" t="s">
        <v>1412</v>
      </c>
      <c r="C4098" s="33" t="s">
        <v>230</v>
      </c>
      <c r="D4098" s="33"/>
      <c r="E4098" s="34" t="s">
        <v>1045</v>
      </c>
      <c r="F4098" s="35">
        <f t="shared" ref="F4098:M4099" si="2085">F4099</f>
        <v>0</v>
      </c>
      <c r="G4098" s="35">
        <f t="shared" si="2085"/>
        <v>0</v>
      </c>
      <c r="H4098" s="35">
        <f t="shared" si="2085"/>
        <v>0</v>
      </c>
      <c r="I4098" s="63">
        <f t="shared" si="2085"/>
        <v>0</v>
      </c>
      <c r="J4098" s="63">
        <f t="shared" si="2085"/>
        <v>0</v>
      </c>
      <c r="K4098" s="35">
        <f t="shared" si="2085"/>
        <v>0</v>
      </c>
      <c r="L4098" s="35">
        <f t="shared" si="2085"/>
        <v>0</v>
      </c>
      <c r="M4098" s="35">
        <f t="shared" si="2085"/>
        <v>0</v>
      </c>
      <c r="N4098" s="78">
        <v>0</v>
      </c>
      <c r="O4098" s="22">
        <v>1</v>
      </c>
    </row>
    <row r="4099" spans="1:15" ht="31.5" hidden="1" x14ac:dyDescent="0.25">
      <c r="A4099" s="33" t="s">
        <v>213</v>
      </c>
      <c r="B4099" s="33" t="s">
        <v>1412</v>
      </c>
      <c r="C4099" s="33" t="s">
        <v>230</v>
      </c>
      <c r="D4099" s="33" t="s">
        <v>220</v>
      </c>
      <c r="E4099" s="34" t="s">
        <v>550</v>
      </c>
      <c r="F4099" s="35">
        <f t="shared" si="2085"/>
        <v>0</v>
      </c>
      <c r="G4099" s="35">
        <f t="shared" si="2085"/>
        <v>0</v>
      </c>
      <c r="H4099" s="35">
        <f t="shared" si="2085"/>
        <v>0</v>
      </c>
      <c r="I4099" s="63">
        <f t="shared" si="2085"/>
        <v>0</v>
      </c>
      <c r="J4099" s="63">
        <f t="shared" si="2085"/>
        <v>0</v>
      </c>
      <c r="K4099" s="35">
        <f t="shared" si="2085"/>
        <v>0</v>
      </c>
      <c r="L4099" s="35">
        <f t="shared" si="2085"/>
        <v>0</v>
      </c>
      <c r="M4099" s="35">
        <f t="shared" si="2085"/>
        <v>0</v>
      </c>
      <c r="N4099" s="78">
        <v>0</v>
      </c>
      <c r="O4099" s="22">
        <v>1</v>
      </c>
    </row>
    <row r="4100" spans="1:15" hidden="1" x14ac:dyDescent="0.25">
      <c r="A4100" s="33" t="s">
        <v>213</v>
      </c>
      <c r="B4100" s="33" t="s">
        <v>1412</v>
      </c>
      <c r="C4100" s="33" t="s">
        <v>230</v>
      </c>
      <c r="D4100" s="33" t="s">
        <v>219</v>
      </c>
      <c r="E4100" s="34" t="s">
        <v>551</v>
      </c>
      <c r="F4100" s="35">
        <f>9350-9350</f>
        <v>0</v>
      </c>
      <c r="G4100" s="35">
        <v>0</v>
      </c>
      <c r="H4100" s="35">
        <v>0</v>
      </c>
      <c r="I4100" s="63">
        <v>0</v>
      </c>
      <c r="J4100" s="63">
        <v>0</v>
      </c>
      <c r="K4100" s="35">
        <f>G4100</f>
        <v>0</v>
      </c>
      <c r="L4100" s="35">
        <f>H4100</f>
        <v>0</v>
      </c>
      <c r="M4100" s="35">
        <v>0</v>
      </c>
      <c r="N4100" s="78">
        <v>0</v>
      </c>
      <c r="O4100" s="22">
        <v>1</v>
      </c>
    </row>
    <row r="4101" spans="1:15" ht="31.5" hidden="1" x14ac:dyDescent="0.25">
      <c r="A4101" s="33" t="s">
        <v>213</v>
      </c>
      <c r="B4101" s="33" t="s">
        <v>1412</v>
      </c>
      <c r="C4101" s="33" t="s">
        <v>231</v>
      </c>
      <c r="D4101" s="33"/>
      <c r="E4101" s="34" t="s">
        <v>1046</v>
      </c>
      <c r="F4101" s="35">
        <f t="shared" ref="F4101:M4102" si="2086">F4102</f>
        <v>0</v>
      </c>
      <c r="G4101" s="35">
        <f t="shared" si="2086"/>
        <v>0</v>
      </c>
      <c r="H4101" s="35">
        <f t="shared" si="2086"/>
        <v>0</v>
      </c>
      <c r="I4101" s="63">
        <f t="shared" si="2086"/>
        <v>0</v>
      </c>
      <c r="J4101" s="63">
        <f t="shared" si="2086"/>
        <v>0</v>
      </c>
      <c r="K4101" s="35">
        <f t="shared" si="2086"/>
        <v>0</v>
      </c>
      <c r="L4101" s="35">
        <f t="shared" si="2086"/>
        <v>0</v>
      </c>
      <c r="M4101" s="35">
        <f t="shared" si="2086"/>
        <v>0</v>
      </c>
      <c r="N4101" s="78">
        <v>0</v>
      </c>
      <c r="O4101" s="22">
        <v>1</v>
      </c>
    </row>
    <row r="4102" spans="1:15" ht="31.5" hidden="1" x14ac:dyDescent="0.25">
      <c r="A4102" s="33" t="s">
        <v>213</v>
      </c>
      <c r="B4102" s="33" t="s">
        <v>1412</v>
      </c>
      <c r="C4102" s="33" t="s">
        <v>231</v>
      </c>
      <c r="D4102" s="33" t="s">
        <v>220</v>
      </c>
      <c r="E4102" s="34" t="s">
        <v>550</v>
      </c>
      <c r="F4102" s="35">
        <f t="shared" si="2086"/>
        <v>0</v>
      </c>
      <c r="G4102" s="35">
        <f t="shared" si="2086"/>
        <v>0</v>
      </c>
      <c r="H4102" s="35">
        <f t="shared" si="2086"/>
        <v>0</v>
      </c>
      <c r="I4102" s="63">
        <f t="shared" si="2086"/>
        <v>0</v>
      </c>
      <c r="J4102" s="63">
        <f t="shared" si="2086"/>
        <v>0</v>
      </c>
      <c r="K4102" s="35">
        <f t="shared" si="2086"/>
        <v>0</v>
      </c>
      <c r="L4102" s="35">
        <f t="shared" si="2086"/>
        <v>0</v>
      </c>
      <c r="M4102" s="35">
        <f t="shared" si="2086"/>
        <v>0</v>
      </c>
      <c r="N4102" s="78">
        <v>0</v>
      </c>
      <c r="O4102" s="22">
        <v>1</v>
      </c>
    </row>
    <row r="4103" spans="1:15" hidden="1" x14ac:dyDescent="0.25">
      <c r="A4103" s="33" t="s">
        <v>213</v>
      </c>
      <c r="B4103" s="33" t="s">
        <v>1412</v>
      </c>
      <c r="C4103" s="33" t="s">
        <v>231</v>
      </c>
      <c r="D4103" s="33" t="s">
        <v>219</v>
      </c>
      <c r="E4103" s="34" t="s">
        <v>551</v>
      </c>
      <c r="F4103" s="35">
        <v>0</v>
      </c>
      <c r="G4103" s="35">
        <v>0</v>
      </c>
      <c r="H4103" s="35">
        <v>0</v>
      </c>
      <c r="I4103" s="63">
        <v>0</v>
      </c>
      <c r="J4103" s="63">
        <v>0</v>
      </c>
      <c r="K4103" s="35">
        <f>G4103</f>
        <v>0</v>
      </c>
      <c r="L4103" s="35">
        <f>H4103</f>
        <v>0</v>
      </c>
      <c r="M4103" s="35">
        <v>0</v>
      </c>
      <c r="N4103" s="78">
        <v>0</v>
      </c>
      <c r="O4103" s="22">
        <v>1</v>
      </c>
    </row>
    <row r="4104" spans="1:15" ht="47.25" x14ac:dyDescent="0.25">
      <c r="A4104" s="33" t="s">
        <v>213</v>
      </c>
      <c r="B4104" s="33" t="s">
        <v>1412</v>
      </c>
      <c r="C4104" s="33" t="s">
        <v>232</v>
      </c>
      <c r="D4104" s="33"/>
      <c r="E4104" s="34" t="s">
        <v>1279</v>
      </c>
      <c r="F4104" s="35">
        <f t="shared" ref="F4104:M4105" si="2087">F4105</f>
        <v>58</v>
      </c>
      <c r="G4104" s="35">
        <f t="shared" si="2087"/>
        <v>58</v>
      </c>
      <c r="H4104" s="35">
        <f t="shared" si="2087"/>
        <v>0</v>
      </c>
      <c r="I4104" s="63">
        <f t="shared" si="2087"/>
        <v>0</v>
      </c>
      <c r="J4104" s="63">
        <f t="shared" si="2087"/>
        <v>0</v>
      </c>
      <c r="K4104" s="35">
        <f t="shared" si="2087"/>
        <v>58</v>
      </c>
      <c r="L4104" s="35">
        <f t="shared" si="2087"/>
        <v>0</v>
      </c>
      <c r="M4104" s="35">
        <f t="shared" si="2087"/>
        <v>0</v>
      </c>
      <c r="N4104" s="78">
        <f t="shared" si="2061"/>
        <v>0</v>
      </c>
    </row>
    <row r="4105" spans="1:15" ht="31.5" x14ac:dyDescent="0.25">
      <c r="A4105" s="33" t="s">
        <v>213</v>
      </c>
      <c r="B4105" s="33" t="s">
        <v>1412</v>
      </c>
      <c r="C4105" s="33" t="s">
        <v>232</v>
      </c>
      <c r="D4105" s="33" t="s">
        <v>220</v>
      </c>
      <c r="E4105" s="34" t="s">
        <v>550</v>
      </c>
      <c r="F4105" s="35">
        <f t="shared" si="2087"/>
        <v>58</v>
      </c>
      <c r="G4105" s="35">
        <f t="shared" si="2087"/>
        <v>58</v>
      </c>
      <c r="H4105" s="35">
        <f t="shared" si="2087"/>
        <v>0</v>
      </c>
      <c r="I4105" s="63">
        <f t="shared" si="2087"/>
        <v>0</v>
      </c>
      <c r="J4105" s="63">
        <f t="shared" si="2087"/>
        <v>0</v>
      </c>
      <c r="K4105" s="35">
        <f t="shared" si="2087"/>
        <v>58</v>
      </c>
      <c r="L4105" s="35">
        <f t="shared" si="2087"/>
        <v>0</v>
      </c>
      <c r="M4105" s="35">
        <f t="shared" si="2087"/>
        <v>0</v>
      </c>
      <c r="N4105" s="78">
        <f t="shared" si="2061"/>
        <v>0</v>
      </c>
    </row>
    <row r="4106" spans="1:15" x14ac:dyDescent="0.25">
      <c r="A4106" s="33" t="s">
        <v>213</v>
      </c>
      <c r="B4106" s="33" t="s">
        <v>1412</v>
      </c>
      <c r="C4106" s="33" t="s">
        <v>232</v>
      </c>
      <c r="D4106" s="33" t="s">
        <v>219</v>
      </c>
      <c r="E4106" s="34" t="s">
        <v>551</v>
      </c>
      <c r="F4106" s="35">
        <v>58</v>
      </c>
      <c r="G4106" s="35">
        <v>58</v>
      </c>
      <c r="H4106" s="35">
        <v>0</v>
      </c>
      <c r="I4106" s="63">
        <v>0</v>
      </c>
      <c r="J4106" s="63">
        <v>0</v>
      </c>
      <c r="K4106" s="35">
        <f>G4106</f>
        <v>58</v>
      </c>
      <c r="L4106" s="35">
        <f>H4106</f>
        <v>0</v>
      </c>
      <c r="M4106" s="35">
        <v>0</v>
      </c>
      <c r="N4106" s="78">
        <f t="shared" ref="N4106:N4169" si="2088">M4106/G4106*100</f>
        <v>0</v>
      </c>
    </row>
    <row r="4107" spans="1:15" ht="31.5" x14ac:dyDescent="0.25">
      <c r="A4107" s="33" t="s">
        <v>213</v>
      </c>
      <c r="B4107" s="33" t="s">
        <v>1412</v>
      </c>
      <c r="C4107" s="33" t="s">
        <v>233</v>
      </c>
      <c r="D4107" s="33"/>
      <c r="E4107" s="34" t="s">
        <v>1047</v>
      </c>
      <c r="F4107" s="35">
        <f t="shared" ref="F4107:M4108" si="2089">F4108</f>
        <v>433</v>
      </c>
      <c r="G4107" s="35">
        <f t="shared" si="2089"/>
        <v>433</v>
      </c>
      <c r="H4107" s="35">
        <f t="shared" si="2089"/>
        <v>0</v>
      </c>
      <c r="I4107" s="63">
        <f t="shared" si="2089"/>
        <v>0</v>
      </c>
      <c r="J4107" s="63">
        <f t="shared" si="2089"/>
        <v>0</v>
      </c>
      <c r="K4107" s="35">
        <f t="shared" si="2089"/>
        <v>433</v>
      </c>
      <c r="L4107" s="35">
        <f t="shared" si="2089"/>
        <v>0</v>
      </c>
      <c r="M4107" s="35">
        <f t="shared" si="2089"/>
        <v>0</v>
      </c>
      <c r="N4107" s="78">
        <f t="shared" si="2088"/>
        <v>0</v>
      </c>
    </row>
    <row r="4108" spans="1:15" ht="31.5" x14ac:dyDescent="0.25">
      <c r="A4108" s="33" t="s">
        <v>213</v>
      </c>
      <c r="B4108" s="33" t="s">
        <v>1412</v>
      </c>
      <c r="C4108" s="33" t="s">
        <v>233</v>
      </c>
      <c r="D4108" s="33" t="s">
        <v>220</v>
      </c>
      <c r="E4108" s="34" t="s">
        <v>550</v>
      </c>
      <c r="F4108" s="35">
        <f t="shared" si="2089"/>
        <v>433</v>
      </c>
      <c r="G4108" s="35">
        <f t="shared" si="2089"/>
        <v>433</v>
      </c>
      <c r="H4108" s="35">
        <f t="shared" si="2089"/>
        <v>0</v>
      </c>
      <c r="I4108" s="63">
        <f t="shared" si="2089"/>
        <v>0</v>
      </c>
      <c r="J4108" s="63">
        <f t="shared" si="2089"/>
        <v>0</v>
      </c>
      <c r="K4108" s="35">
        <f t="shared" si="2089"/>
        <v>433</v>
      </c>
      <c r="L4108" s="35">
        <f t="shared" si="2089"/>
        <v>0</v>
      </c>
      <c r="M4108" s="35">
        <f t="shared" si="2089"/>
        <v>0</v>
      </c>
      <c r="N4108" s="78">
        <f t="shared" si="2088"/>
        <v>0</v>
      </c>
    </row>
    <row r="4109" spans="1:15" x14ac:dyDescent="0.25">
      <c r="A4109" s="33" t="s">
        <v>213</v>
      </c>
      <c r="B4109" s="33" t="s">
        <v>1412</v>
      </c>
      <c r="C4109" s="33" t="s">
        <v>233</v>
      </c>
      <c r="D4109" s="33" t="s">
        <v>219</v>
      </c>
      <c r="E4109" s="34" t="s">
        <v>551</v>
      </c>
      <c r="F4109" s="35">
        <v>433</v>
      </c>
      <c r="G4109" s="35">
        <v>433</v>
      </c>
      <c r="H4109" s="35">
        <v>0</v>
      </c>
      <c r="I4109" s="63">
        <v>0</v>
      </c>
      <c r="J4109" s="63">
        <v>0</v>
      </c>
      <c r="K4109" s="35">
        <f>G4109</f>
        <v>433</v>
      </c>
      <c r="L4109" s="35">
        <f>H4109</f>
        <v>0</v>
      </c>
      <c r="M4109" s="35">
        <v>0</v>
      </c>
      <c r="N4109" s="78">
        <f t="shared" si="2088"/>
        <v>0</v>
      </c>
    </row>
    <row r="4110" spans="1:15" ht="31.5" hidden="1" x14ac:dyDescent="0.25">
      <c r="A4110" s="33" t="s">
        <v>213</v>
      </c>
      <c r="B4110" s="33" t="s">
        <v>1412</v>
      </c>
      <c r="C4110" s="33" t="s">
        <v>234</v>
      </c>
      <c r="D4110" s="33"/>
      <c r="E4110" s="34" t="s">
        <v>1048</v>
      </c>
      <c r="F4110" s="35">
        <f t="shared" ref="F4110:M4111" si="2090">F4111</f>
        <v>0</v>
      </c>
      <c r="G4110" s="35">
        <f t="shared" si="2090"/>
        <v>0</v>
      </c>
      <c r="H4110" s="35">
        <f t="shared" si="2090"/>
        <v>0</v>
      </c>
      <c r="I4110" s="63">
        <f t="shared" si="2090"/>
        <v>0</v>
      </c>
      <c r="J4110" s="63">
        <f t="shared" si="2090"/>
        <v>0</v>
      </c>
      <c r="K4110" s="35">
        <f t="shared" si="2090"/>
        <v>0</v>
      </c>
      <c r="L4110" s="35">
        <f t="shared" si="2090"/>
        <v>0</v>
      </c>
      <c r="M4110" s="35">
        <f t="shared" si="2090"/>
        <v>0</v>
      </c>
      <c r="N4110" s="78">
        <v>0</v>
      </c>
      <c r="O4110" s="22">
        <v>1</v>
      </c>
    </row>
    <row r="4111" spans="1:15" ht="31.5" hidden="1" x14ac:dyDescent="0.25">
      <c r="A4111" s="33" t="s">
        <v>213</v>
      </c>
      <c r="B4111" s="33" t="s">
        <v>1412</v>
      </c>
      <c r="C4111" s="33" t="s">
        <v>234</v>
      </c>
      <c r="D4111" s="33" t="s">
        <v>220</v>
      </c>
      <c r="E4111" s="34" t="s">
        <v>550</v>
      </c>
      <c r="F4111" s="35">
        <f t="shared" si="2090"/>
        <v>0</v>
      </c>
      <c r="G4111" s="35">
        <f t="shared" si="2090"/>
        <v>0</v>
      </c>
      <c r="H4111" s="35">
        <f t="shared" si="2090"/>
        <v>0</v>
      </c>
      <c r="I4111" s="63">
        <f t="shared" si="2090"/>
        <v>0</v>
      </c>
      <c r="J4111" s="63">
        <f t="shared" si="2090"/>
        <v>0</v>
      </c>
      <c r="K4111" s="35">
        <f t="shared" si="2090"/>
        <v>0</v>
      </c>
      <c r="L4111" s="35">
        <f t="shared" si="2090"/>
        <v>0</v>
      </c>
      <c r="M4111" s="35">
        <f t="shared" si="2090"/>
        <v>0</v>
      </c>
      <c r="N4111" s="78">
        <v>0</v>
      </c>
      <c r="O4111" s="22">
        <v>1</v>
      </c>
    </row>
    <row r="4112" spans="1:15" hidden="1" x14ac:dyDescent="0.25">
      <c r="A4112" s="33" t="s">
        <v>213</v>
      </c>
      <c r="B4112" s="33" t="s">
        <v>1412</v>
      </c>
      <c r="C4112" s="33" t="s">
        <v>234</v>
      </c>
      <c r="D4112" s="33" t="s">
        <v>219</v>
      </c>
      <c r="E4112" s="34" t="s">
        <v>551</v>
      </c>
      <c r="F4112" s="35">
        <v>0</v>
      </c>
      <c r="G4112" s="35">
        <v>0</v>
      </c>
      <c r="H4112" s="35">
        <v>0</v>
      </c>
      <c r="I4112" s="63">
        <v>0</v>
      </c>
      <c r="J4112" s="63">
        <v>0</v>
      </c>
      <c r="K4112" s="35">
        <f>G4112</f>
        <v>0</v>
      </c>
      <c r="L4112" s="35">
        <f>H4112</f>
        <v>0</v>
      </c>
      <c r="M4112" s="35">
        <v>0</v>
      </c>
      <c r="N4112" s="78">
        <v>0</v>
      </c>
      <c r="O4112" s="22">
        <v>1</v>
      </c>
    </row>
    <row r="4113" spans="1:15" ht="47.25" hidden="1" x14ac:dyDescent="0.25">
      <c r="A4113" s="33" t="s">
        <v>213</v>
      </c>
      <c r="B4113" s="33" t="s">
        <v>1412</v>
      </c>
      <c r="C4113" s="33" t="s">
        <v>235</v>
      </c>
      <c r="D4113" s="33"/>
      <c r="E4113" s="34" t="s">
        <v>1049</v>
      </c>
      <c r="F4113" s="35">
        <f t="shared" ref="F4113:M4114" si="2091">F4114</f>
        <v>0</v>
      </c>
      <c r="G4113" s="35">
        <f t="shared" si="2091"/>
        <v>0</v>
      </c>
      <c r="H4113" s="35">
        <f t="shared" si="2091"/>
        <v>0</v>
      </c>
      <c r="I4113" s="63">
        <f t="shared" si="2091"/>
        <v>0</v>
      </c>
      <c r="J4113" s="63">
        <f t="shared" si="2091"/>
        <v>0</v>
      </c>
      <c r="K4113" s="35">
        <f t="shared" si="2091"/>
        <v>0</v>
      </c>
      <c r="L4113" s="35">
        <f t="shared" si="2091"/>
        <v>0</v>
      </c>
      <c r="M4113" s="35">
        <f t="shared" si="2091"/>
        <v>0</v>
      </c>
      <c r="N4113" s="78">
        <v>0</v>
      </c>
      <c r="O4113" s="22">
        <v>1</v>
      </c>
    </row>
    <row r="4114" spans="1:15" ht="31.5" hidden="1" x14ac:dyDescent="0.25">
      <c r="A4114" s="33" t="s">
        <v>213</v>
      </c>
      <c r="B4114" s="33" t="s">
        <v>1412</v>
      </c>
      <c r="C4114" s="33" t="s">
        <v>235</v>
      </c>
      <c r="D4114" s="33" t="s">
        <v>220</v>
      </c>
      <c r="E4114" s="34" t="s">
        <v>550</v>
      </c>
      <c r="F4114" s="35">
        <f t="shared" si="2091"/>
        <v>0</v>
      </c>
      <c r="G4114" s="35">
        <f t="shared" si="2091"/>
        <v>0</v>
      </c>
      <c r="H4114" s="35">
        <f t="shared" si="2091"/>
        <v>0</v>
      </c>
      <c r="I4114" s="63">
        <f t="shared" si="2091"/>
        <v>0</v>
      </c>
      <c r="J4114" s="63">
        <f t="shared" si="2091"/>
        <v>0</v>
      </c>
      <c r="K4114" s="35">
        <f t="shared" si="2091"/>
        <v>0</v>
      </c>
      <c r="L4114" s="35">
        <f t="shared" si="2091"/>
        <v>0</v>
      </c>
      <c r="M4114" s="35">
        <f t="shared" si="2091"/>
        <v>0</v>
      </c>
      <c r="N4114" s="78">
        <v>0</v>
      </c>
      <c r="O4114" s="22">
        <v>1</v>
      </c>
    </row>
    <row r="4115" spans="1:15" hidden="1" x14ac:dyDescent="0.25">
      <c r="A4115" s="33" t="s">
        <v>213</v>
      </c>
      <c r="B4115" s="33" t="s">
        <v>1412</v>
      </c>
      <c r="C4115" s="33" t="s">
        <v>235</v>
      </c>
      <c r="D4115" s="33" t="s">
        <v>219</v>
      </c>
      <c r="E4115" s="34" t="s">
        <v>551</v>
      </c>
      <c r="F4115" s="35">
        <v>0</v>
      </c>
      <c r="G4115" s="35">
        <v>0</v>
      </c>
      <c r="H4115" s="35">
        <v>0</v>
      </c>
      <c r="I4115" s="63">
        <v>0</v>
      </c>
      <c r="J4115" s="63">
        <v>0</v>
      </c>
      <c r="K4115" s="35">
        <f>G4115</f>
        <v>0</v>
      </c>
      <c r="L4115" s="35">
        <f>H4115</f>
        <v>0</v>
      </c>
      <c r="M4115" s="35">
        <v>0</v>
      </c>
      <c r="N4115" s="78">
        <v>0</v>
      </c>
      <c r="O4115" s="22">
        <v>1</v>
      </c>
    </row>
    <row r="4116" spans="1:15" ht="47.25" x14ac:dyDescent="0.25">
      <c r="A4116" s="33" t="s">
        <v>213</v>
      </c>
      <c r="B4116" s="33" t="s">
        <v>1412</v>
      </c>
      <c r="C4116" s="33" t="s">
        <v>240</v>
      </c>
      <c r="D4116" s="33"/>
      <c r="E4116" s="34" t="s">
        <v>1050</v>
      </c>
      <c r="F4116" s="35">
        <f t="shared" ref="F4116:M4116" si="2092">F4117</f>
        <v>5474.0680000000011</v>
      </c>
      <c r="G4116" s="35">
        <f t="shared" si="2092"/>
        <v>5474.0680000000002</v>
      </c>
      <c r="H4116" s="35">
        <f t="shared" si="2092"/>
        <v>331.40039999999999</v>
      </c>
      <c r="I4116" s="63">
        <f t="shared" si="2092"/>
        <v>0</v>
      </c>
      <c r="J4116" s="63">
        <f t="shared" si="2092"/>
        <v>0</v>
      </c>
      <c r="K4116" s="35">
        <f t="shared" si="2092"/>
        <v>5182.7</v>
      </c>
      <c r="L4116" s="35">
        <f t="shared" si="2092"/>
        <v>331.40039999999999</v>
      </c>
      <c r="M4116" s="35">
        <f t="shared" si="2092"/>
        <v>4789.5564000000004</v>
      </c>
      <c r="N4116" s="78">
        <f t="shared" si="2088"/>
        <v>87.495376381879069</v>
      </c>
    </row>
    <row r="4117" spans="1:15" ht="31.5" x14ac:dyDescent="0.25">
      <c r="A4117" s="33" t="s">
        <v>213</v>
      </c>
      <c r="B4117" s="33" t="s">
        <v>1412</v>
      </c>
      <c r="C4117" s="33" t="s">
        <v>236</v>
      </c>
      <c r="D4117" s="33"/>
      <c r="E4117" s="34" t="s">
        <v>1051</v>
      </c>
      <c r="F4117" s="35">
        <f>F4120+F4118</f>
        <v>5474.0680000000011</v>
      </c>
      <c r="G4117" s="35">
        <f>G4120+G4118</f>
        <v>5474.0680000000002</v>
      </c>
      <c r="H4117" s="35">
        <f t="shared" ref="H4117:M4117" si="2093">H4120+H4118</f>
        <v>331.40039999999999</v>
      </c>
      <c r="I4117" s="63">
        <f t="shared" si="2093"/>
        <v>0</v>
      </c>
      <c r="J4117" s="63">
        <f t="shared" si="2093"/>
        <v>0</v>
      </c>
      <c r="K4117" s="35">
        <f t="shared" si="2093"/>
        <v>5182.7</v>
      </c>
      <c r="L4117" s="35">
        <f t="shared" si="2093"/>
        <v>331.40039999999999</v>
      </c>
      <c r="M4117" s="35">
        <f t="shared" si="2093"/>
        <v>4789.5564000000004</v>
      </c>
      <c r="N4117" s="78">
        <f t="shared" si="2088"/>
        <v>87.495376381879069</v>
      </c>
    </row>
    <row r="4118" spans="1:15" ht="31.5" x14ac:dyDescent="0.25">
      <c r="A4118" s="33" t="s">
        <v>213</v>
      </c>
      <c r="B4118" s="33" t="s">
        <v>1412</v>
      </c>
      <c r="C4118" s="33" t="s">
        <v>236</v>
      </c>
      <c r="D4118" s="33" t="s">
        <v>1111</v>
      </c>
      <c r="E4118" s="34" t="s">
        <v>542</v>
      </c>
      <c r="F4118" s="35">
        <f>F4119</f>
        <v>291.36799999999999</v>
      </c>
      <c r="G4118" s="35">
        <f>G4119</f>
        <v>291.36799999999999</v>
      </c>
      <c r="H4118" s="35">
        <f t="shared" ref="H4118:M4118" si="2094">H4119</f>
        <v>0</v>
      </c>
      <c r="I4118" s="63">
        <f t="shared" si="2094"/>
        <v>0</v>
      </c>
      <c r="J4118" s="63">
        <f t="shared" si="2094"/>
        <v>0</v>
      </c>
      <c r="K4118" s="35">
        <f t="shared" si="2094"/>
        <v>0</v>
      </c>
      <c r="L4118" s="35">
        <f t="shared" si="2094"/>
        <v>0</v>
      </c>
      <c r="M4118" s="35">
        <f t="shared" si="2094"/>
        <v>270</v>
      </c>
      <c r="N4118" s="78">
        <f t="shared" si="2088"/>
        <v>92.666318881963704</v>
      </c>
    </row>
    <row r="4119" spans="1:15" ht="31.5" x14ac:dyDescent="0.25">
      <c r="A4119" s="33" t="s">
        <v>213</v>
      </c>
      <c r="B4119" s="33" t="s">
        <v>1412</v>
      </c>
      <c r="C4119" s="33" t="s">
        <v>236</v>
      </c>
      <c r="D4119" s="33" t="s">
        <v>1112</v>
      </c>
      <c r="E4119" s="34" t="s">
        <v>543</v>
      </c>
      <c r="F4119" s="35">
        <f>387.5-96.132</f>
        <v>291.36799999999999</v>
      </c>
      <c r="G4119" s="35">
        <v>291.36799999999999</v>
      </c>
      <c r="H4119" s="35">
        <v>0</v>
      </c>
      <c r="I4119" s="63">
        <v>0</v>
      </c>
      <c r="J4119" s="63">
        <v>0</v>
      </c>
      <c r="K4119" s="35">
        <v>0</v>
      </c>
      <c r="L4119" s="35">
        <v>0</v>
      </c>
      <c r="M4119" s="35">
        <v>270</v>
      </c>
      <c r="N4119" s="78">
        <f t="shared" si="2088"/>
        <v>92.666318881963704</v>
      </c>
    </row>
    <row r="4120" spans="1:15" ht="31.5" x14ac:dyDescent="0.25">
      <c r="A4120" s="33" t="s">
        <v>213</v>
      </c>
      <c r="B4120" s="33" t="s">
        <v>1412</v>
      </c>
      <c r="C4120" s="33" t="s">
        <v>236</v>
      </c>
      <c r="D4120" s="33" t="s">
        <v>220</v>
      </c>
      <c r="E4120" s="34" t="s">
        <v>550</v>
      </c>
      <c r="F4120" s="35">
        <f t="shared" ref="F4120:M4120" si="2095">F4121</f>
        <v>5182.7000000000007</v>
      </c>
      <c r="G4120" s="35">
        <f t="shared" si="2095"/>
        <v>5182.7</v>
      </c>
      <c r="H4120" s="35">
        <f t="shared" si="2095"/>
        <v>331.40039999999999</v>
      </c>
      <c r="I4120" s="63">
        <f t="shared" si="2095"/>
        <v>0</v>
      </c>
      <c r="J4120" s="63">
        <f t="shared" si="2095"/>
        <v>0</v>
      </c>
      <c r="K4120" s="35">
        <f t="shared" si="2095"/>
        <v>5182.7</v>
      </c>
      <c r="L4120" s="35">
        <f t="shared" si="2095"/>
        <v>331.40039999999999</v>
      </c>
      <c r="M4120" s="35">
        <f t="shared" si="2095"/>
        <v>4519.5564000000004</v>
      </c>
      <c r="N4120" s="78">
        <f t="shared" si="2088"/>
        <v>87.204669380824669</v>
      </c>
    </row>
    <row r="4121" spans="1:15" x14ac:dyDescent="0.25">
      <c r="A4121" s="33" t="s">
        <v>213</v>
      </c>
      <c r="B4121" s="33" t="s">
        <v>1412</v>
      </c>
      <c r="C4121" s="33" t="s">
        <v>236</v>
      </c>
      <c r="D4121" s="33" t="s">
        <v>219</v>
      </c>
      <c r="E4121" s="34" t="s">
        <v>551</v>
      </c>
      <c r="F4121" s="35">
        <f>14238-387.5-6872.043-1795.757</f>
        <v>5182.7000000000007</v>
      </c>
      <c r="G4121" s="35">
        <v>5182.7</v>
      </c>
      <c r="H4121" s="35">
        <v>331.40039999999999</v>
      </c>
      <c r="I4121" s="63">
        <v>0</v>
      </c>
      <c r="J4121" s="63">
        <v>0</v>
      </c>
      <c r="K4121" s="35">
        <f>G4121</f>
        <v>5182.7</v>
      </c>
      <c r="L4121" s="35">
        <f>H4121</f>
        <v>331.40039999999999</v>
      </c>
      <c r="M4121" s="35">
        <v>4519.5564000000004</v>
      </c>
      <c r="N4121" s="78">
        <f t="shared" si="2088"/>
        <v>87.204669380824669</v>
      </c>
    </row>
    <row r="4122" spans="1:15" ht="47.25" x14ac:dyDescent="0.25">
      <c r="A4122" s="33" t="s">
        <v>213</v>
      </c>
      <c r="B4122" s="33" t="s">
        <v>1412</v>
      </c>
      <c r="C4122" s="33" t="s">
        <v>241</v>
      </c>
      <c r="D4122" s="33"/>
      <c r="E4122" s="34" t="s">
        <v>1055</v>
      </c>
      <c r="F4122" s="35">
        <f>F4123+F4126</f>
        <v>68785.637000000002</v>
      </c>
      <c r="G4122" s="35">
        <f>G4123+G4126</f>
        <v>68785.637000000002</v>
      </c>
      <c r="H4122" s="35">
        <f t="shared" ref="H4122:M4122" si="2096">H4123+H4126</f>
        <v>48530.344920000003</v>
      </c>
      <c r="I4122" s="63">
        <f t="shared" si="2096"/>
        <v>0</v>
      </c>
      <c r="J4122" s="63">
        <f t="shared" si="2096"/>
        <v>0</v>
      </c>
      <c r="K4122" s="35">
        <f t="shared" si="2096"/>
        <v>68785.637000000002</v>
      </c>
      <c r="L4122" s="35">
        <f t="shared" si="2096"/>
        <v>48530.344920000003</v>
      </c>
      <c r="M4122" s="35">
        <f t="shared" si="2096"/>
        <v>53204.062469999997</v>
      </c>
      <c r="N4122" s="78">
        <f t="shared" si="2088"/>
        <v>77.347633591006797</v>
      </c>
    </row>
    <row r="4123" spans="1:15" ht="31.5" x14ac:dyDescent="0.25">
      <c r="A4123" s="33" t="s">
        <v>213</v>
      </c>
      <c r="B4123" s="33" t="s">
        <v>1412</v>
      </c>
      <c r="C4123" s="33" t="s">
        <v>237</v>
      </c>
      <c r="D4123" s="33"/>
      <c r="E4123" s="34" t="s">
        <v>1056</v>
      </c>
      <c r="F4123" s="35">
        <f t="shared" ref="F4123:M4124" si="2097">F4124</f>
        <v>68761.637000000002</v>
      </c>
      <c r="G4123" s="35">
        <f t="shared" si="2097"/>
        <v>68761.637000000002</v>
      </c>
      <c r="H4123" s="35">
        <f t="shared" si="2097"/>
        <v>48530.344920000003</v>
      </c>
      <c r="I4123" s="63">
        <f t="shared" si="2097"/>
        <v>0</v>
      </c>
      <c r="J4123" s="63">
        <f t="shared" si="2097"/>
        <v>0</v>
      </c>
      <c r="K4123" s="35">
        <f t="shared" si="2097"/>
        <v>68761.637000000002</v>
      </c>
      <c r="L4123" s="35">
        <f t="shared" si="2097"/>
        <v>48530.344920000003</v>
      </c>
      <c r="M4123" s="35">
        <f t="shared" si="2097"/>
        <v>53180.062469999997</v>
      </c>
      <c r="N4123" s="78">
        <f t="shared" si="2088"/>
        <v>77.339727194103887</v>
      </c>
    </row>
    <row r="4124" spans="1:15" ht="31.5" x14ac:dyDescent="0.25">
      <c r="A4124" s="33" t="s">
        <v>213</v>
      </c>
      <c r="B4124" s="33" t="s">
        <v>1412</v>
      </c>
      <c r="C4124" s="33" t="s">
        <v>237</v>
      </c>
      <c r="D4124" s="33" t="s">
        <v>220</v>
      </c>
      <c r="E4124" s="34" t="s">
        <v>550</v>
      </c>
      <c r="F4124" s="35">
        <f t="shared" si="2097"/>
        <v>68761.637000000002</v>
      </c>
      <c r="G4124" s="35">
        <f t="shared" si="2097"/>
        <v>68761.637000000002</v>
      </c>
      <c r="H4124" s="35">
        <f t="shared" si="2097"/>
        <v>48530.344920000003</v>
      </c>
      <c r="I4124" s="63">
        <f t="shared" si="2097"/>
        <v>0</v>
      </c>
      <c r="J4124" s="63">
        <f t="shared" si="2097"/>
        <v>0</v>
      </c>
      <c r="K4124" s="35">
        <f t="shared" si="2097"/>
        <v>68761.637000000002</v>
      </c>
      <c r="L4124" s="35">
        <f t="shared" si="2097"/>
        <v>48530.344920000003</v>
      </c>
      <c r="M4124" s="35">
        <f t="shared" si="2097"/>
        <v>53180.062469999997</v>
      </c>
      <c r="N4124" s="78">
        <f t="shared" si="2088"/>
        <v>77.339727194103887</v>
      </c>
    </row>
    <row r="4125" spans="1:15" x14ac:dyDescent="0.25">
      <c r="A4125" s="33" t="s">
        <v>213</v>
      </c>
      <c r="B4125" s="33" t="s">
        <v>1412</v>
      </c>
      <c r="C4125" s="33" t="s">
        <v>237</v>
      </c>
      <c r="D4125" s="33" t="s">
        <v>219</v>
      </c>
      <c r="E4125" s="34" t="s">
        <v>551</v>
      </c>
      <c r="F4125" s="35">
        <f>54292.9+14615.137-146.4</f>
        <v>68761.637000000002</v>
      </c>
      <c r="G4125" s="35">
        <v>68761.637000000002</v>
      </c>
      <c r="H4125" s="35">
        <v>48530.344920000003</v>
      </c>
      <c r="I4125" s="63">
        <v>0</v>
      </c>
      <c r="J4125" s="63">
        <v>0</v>
      </c>
      <c r="K4125" s="35">
        <f>G4125</f>
        <v>68761.637000000002</v>
      </c>
      <c r="L4125" s="35">
        <f>H4125</f>
        <v>48530.344920000003</v>
      </c>
      <c r="M4125" s="35">
        <v>53180.062469999997</v>
      </c>
      <c r="N4125" s="78">
        <f t="shared" si="2088"/>
        <v>77.339727194103887</v>
      </c>
    </row>
    <row r="4126" spans="1:15" ht="63" x14ac:dyDescent="0.25">
      <c r="A4126" s="33" t="s">
        <v>213</v>
      </c>
      <c r="B4126" s="33" t="s">
        <v>1412</v>
      </c>
      <c r="C4126" s="33" t="s">
        <v>238</v>
      </c>
      <c r="D4126" s="33"/>
      <c r="E4126" s="34" t="s">
        <v>1251</v>
      </c>
      <c r="F4126" s="35">
        <f t="shared" ref="F4126:M4127" si="2098">F4127</f>
        <v>24</v>
      </c>
      <c r="G4126" s="35">
        <f t="shared" si="2098"/>
        <v>24</v>
      </c>
      <c r="H4126" s="35">
        <f t="shared" si="2098"/>
        <v>0</v>
      </c>
      <c r="I4126" s="63">
        <f t="shared" si="2098"/>
        <v>0</v>
      </c>
      <c r="J4126" s="63">
        <f t="shared" si="2098"/>
        <v>0</v>
      </c>
      <c r="K4126" s="35">
        <f t="shared" si="2098"/>
        <v>24</v>
      </c>
      <c r="L4126" s="35">
        <f t="shared" si="2098"/>
        <v>0</v>
      </c>
      <c r="M4126" s="35">
        <f t="shared" si="2098"/>
        <v>24</v>
      </c>
      <c r="N4126" s="78">
        <f t="shared" si="2088"/>
        <v>100</v>
      </c>
      <c r="O4126" s="22"/>
    </row>
    <row r="4127" spans="1:15" ht="31.5" x14ac:dyDescent="0.25">
      <c r="A4127" s="33" t="s">
        <v>213</v>
      </c>
      <c r="B4127" s="33" t="s">
        <v>1412</v>
      </c>
      <c r="C4127" s="33" t="s">
        <v>238</v>
      </c>
      <c r="D4127" s="33" t="s">
        <v>220</v>
      </c>
      <c r="E4127" s="34" t="s">
        <v>550</v>
      </c>
      <c r="F4127" s="35">
        <f t="shared" si="2098"/>
        <v>24</v>
      </c>
      <c r="G4127" s="35">
        <f t="shared" si="2098"/>
        <v>24</v>
      </c>
      <c r="H4127" s="35">
        <f t="shared" si="2098"/>
        <v>0</v>
      </c>
      <c r="I4127" s="63">
        <f t="shared" si="2098"/>
        <v>0</v>
      </c>
      <c r="J4127" s="63">
        <f t="shared" si="2098"/>
        <v>0</v>
      </c>
      <c r="K4127" s="35">
        <f t="shared" si="2098"/>
        <v>24</v>
      </c>
      <c r="L4127" s="35">
        <f t="shared" si="2098"/>
        <v>0</v>
      </c>
      <c r="M4127" s="35">
        <f t="shared" si="2098"/>
        <v>24</v>
      </c>
      <c r="N4127" s="78">
        <f t="shared" si="2088"/>
        <v>100</v>
      </c>
      <c r="O4127" s="22"/>
    </row>
    <row r="4128" spans="1:15" x14ac:dyDescent="0.25">
      <c r="A4128" s="33" t="s">
        <v>213</v>
      </c>
      <c r="B4128" s="33" t="s">
        <v>1412</v>
      </c>
      <c r="C4128" s="33" t="s">
        <v>238</v>
      </c>
      <c r="D4128" s="33" t="s">
        <v>219</v>
      </c>
      <c r="E4128" s="34" t="s">
        <v>551</v>
      </c>
      <c r="F4128" s="35">
        <v>24</v>
      </c>
      <c r="G4128" s="35">
        <v>24</v>
      </c>
      <c r="H4128" s="35">
        <v>0</v>
      </c>
      <c r="I4128" s="63">
        <v>0</v>
      </c>
      <c r="J4128" s="63">
        <v>0</v>
      </c>
      <c r="K4128" s="35">
        <f>G4128</f>
        <v>24</v>
      </c>
      <c r="L4128" s="35">
        <f>H4128</f>
        <v>0</v>
      </c>
      <c r="M4128" s="35">
        <v>24</v>
      </c>
      <c r="N4128" s="78">
        <f t="shared" si="2088"/>
        <v>100</v>
      </c>
      <c r="O4128" s="22"/>
    </row>
    <row r="4129" spans="1:15" ht="47.25" hidden="1" x14ac:dyDescent="0.25">
      <c r="A4129" s="33" t="s">
        <v>213</v>
      </c>
      <c r="B4129" s="33" t="s">
        <v>1412</v>
      </c>
      <c r="C4129" s="33" t="s">
        <v>242</v>
      </c>
      <c r="D4129" s="33"/>
      <c r="E4129" s="34" t="s">
        <v>1081</v>
      </c>
      <c r="F4129" s="35">
        <f t="shared" ref="F4129:M4132" si="2099">F4130</f>
        <v>0</v>
      </c>
      <c r="G4129" s="35">
        <f t="shared" si="2099"/>
        <v>0</v>
      </c>
      <c r="H4129" s="35">
        <f t="shared" si="2099"/>
        <v>0</v>
      </c>
      <c r="I4129" s="63">
        <f t="shared" si="2099"/>
        <v>0</v>
      </c>
      <c r="J4129" s="63">
        <f t="shared" si="2099"/>
        <v>0</v>
      </c>
      <c r="K4129" s="35">
        <f t="shared" si="2099"/>
        <v>0</v>
      </c>
      <c r="L4129" s="35">
        <f t="shared" si="2099"/>
        <v>0</v>
      </c>
      <c r="M4129" s="35">
        <f t="shared" si="2099"/>
        <v>0</v>
      </c>
      <c r="N4129" s="78">
        <v>0</v>
      </c>
      <c r="O4129" s="22">
        <v>1</v>
      </c>
    </row>
    <row r="4130" spans="1:15" ht="47.25" hidden="1" x14ac:dyDescent="0.25">
      <c r="A4130" s="33" t="s">
        <v>213</v>
      </c>
      <c r="B4130" s="33" t="s">
        <v>1412</v>
      </c>
      <c r="C4130" s="33" t="s">
        <v>243</v>
      </c>
      <c r="D4130" s="33"/>
      <c r="E4130" s="34" t="s">
        <v>1082</v>
      </c>
      <c r="F4130" s="35">
        <f t="shared" si="2099"/>
        <v>0</v>
      </c>
      <c r="G4130" s="35">
        <f t="shared" si="2099"/>
        <v>0</v>
      </c>
      <c r="H4130" s="35">
        <f t="shared" si="2099"/>
        <v>0</v>
      </c>
      <c r="I4130" s="63">
        <f t="shared" si="2099"/>
        <v>0</v>
      </c>
      <c r="J4130" s="63">
        <f t="shared" si="2099"/>
        <v>0</v>
      </c>
      <c r="K4130" s="35">
        <f t="shared" si="2099"/>
        <v>0</v>
      </c>
      <c r="L4130" s="35">
        <f t="shared" si="2099"/>
        <v>0</v>
      </c>
      <c r="M4130" s="35">
        <f t="shared" si="2099"/>
        <v>0</v>
      </c>
      <c r="N4130" s="78">
        <v>0</v>
      </c>
      <c r="O4130" s="22">
        <v>1</v>
      </c>
    </row>
    <row r="4131" spans="1:15" ht="31.5" hidden="1" x14ac:dyDescent="0.25">
      <c r="A4131" s="33" t="s">
        <v>213</v>
      </c>
      <c r="B4131" s="33" t="s">
        <v>1412</v>
      </c>
      <c r="C4131" s="33" t="s">
        <v>1242</v>
      </c>
      <c r="D4131" s="33"/>
      <c r="E4131" s="34" t="s">
        <v>1243</v>
      </c>
      <c r="F4131" s="35">
        <f t="shared" si="2099"/>
        <v>0</v>
      </c>
      <c r="G4131" s="35">
        <f t="shared" si="2099"/>
        <v>0</v>
      </c>
      <c r="H4131" s="35">
        <f t="shared" si="2099"/>
        <v>0</v>
      </c>
      <c r="I4131" s="63">
        <f t="shared" si="2099"/>
        <v>0</v>
      </c>
      <c r="J4131" s="63">
        <f t="shared" si="2099"/>
        <v>0</v>
      </c>
      <c r="K4131" s="35">
        <f t="shared" si="2099"/>
        <v>0</v>
      </c>
      <c r="L4131" s="35">
        <f t="shared" si="2099"/>
        <v>0</v>
      </c>
      <c r="M4131" s="35">
        <f t="shared" si="2099"/>
        <v>0</v>
      </c>
      <c r="N4131" s="78">
        <v>0</v>
      </c>
      <c r="O4131" s="22">
        <v>1</v>
      </c>
    </row>
    <row r="4132" spans="1:15" ht="31.5" hidden="1" x14ac:dyDescent="0.25">
      <c r="A4132" s="33" t="s">
        <v>213</v>
      </c>
      <c r="B4132" s="33" t="s">
        <v>1412</v>
      </c>
      <c r="C4132" s="33" t="s">
        <v>1242</v>
      </c>
      <c r="D4132" s="33" t="s">
        <v>220</v>
      </c>
      <c r="E4132" s="34" t="s">
        <v>550</v>
      </c>
      <c r="F4132" s="35">
        <f t="shared" si="2099"/>
        <v>0</v>
      </c>
      <c r="G4132" s="35">
        <f t="shared" si="2099"/>
        <v>0</v>
      </c>
      <c r="H4132" s="35">
        <f t="shared" si="2099"/>
        <v>0</v>
      </c>
      <c r="I4132" s="63">
        <f t="shared" si="2099"/>
        <v>0</v>
      </c>
      <c r="J4132" s="63">
        <f t="shared" si="2099"/>
        <v>0</v>
      </c>
      <c r="K4132" s="35">
        <f t="shared" si="2099"/>
        <v>0</v>
      </c>
      <c r="L4132" s="35">
        <f t="shared" si="2099"/>
        <v>0</v>
      </c>
      <c r="M4132" s="35">
        <f t="shared" si="2099"/>
        <v>0</v>
      </c>
      <c r="N4132" s="78">
        <v>0</v>
      </c>
      <c r="O4132" s="22">
        <v>1</v>
      </c>
    </row>
    <row r="4133" spans="1:15" hidden="1" x14ac:dyDescent="0.25">
      <c r="A4133" s="33" t="s">
        <v>213</v>
      </c>
      <c r="B4133" s="33" t="s">
        <v>1412</v>
      </c>
      <c r="C4133" s="33" t="s">
        <v>1242</v>
      </c>
      <c r="D4133" s="33" t="s">
        <v>219</v>
      </c>
      <c r="E4133" s="34" t="s">
        <v>551</v>
      </c>
      <c r="F4133" s="35">
        <v>0</v>
      </c>
      <c r="G4133" s="35">
        <v>0</v>
      </c>
      <c r="H4133" s="35">
        <v>0</v>
      </c>
      <c r="I4133" s="63">
        <v>0</v>
      </c>
      <c r="J4133" s="63">
        <v>0</v>
      </c>
      <c r="K4133" s="35">
        <f>G4133</f>
        <v>0</v>
      </c>
      <c r="L4133" s="35">
        <f>H4133</f>
        <v>0</v>
      </c>
      <c r="M4133" s="35">
        <v>0</v>
      </c>
      <c r="N4133" s="78">
        <v>0</v>
      </c>
      <c r="O4133" s="22">
        <v>1</v>
      </c>
    </row>
    <row r="4134" spans="1:15" s="22" customFormat="1" x14ac:dyDescent="0.25">
      <c r="A4134" s="25" t="s">
        <v>213</v>
      </c>
      <c r="B4134" s="25" t="s">
        <v>1171</v>
      </c>
      <c r="C4134" s="25"/>
      <c r="D4134" s="25"/>
      <c r="E4134" s="26" t="s">
        <v>503</v>
      </c>
      <c r="F4134" s="27">
        <f>F4247+F4135+F4179+F4231</f>
        <v>811055.77299999993</v>
      </c>
      <c r="G4134" s="27">
        <f t="shared" ref="G4134" si="2100">G4247+G4135+G4179+G4231</f>
        <v>811055.80399000004</v>
      </c>
      <c r="H4134" s="27">
        <f t="shared" ref="H4134:M4134" si="2101">H4247+H4135+H4179+H4231</f>
        <v>216361.47222</v>
      </c>
      <c r="I4134" s="61">
        <f t="shared" si="2101"/>
        <v>508383.67249000003</v>
      </c>
      <c r="J4134" s="61">
        <f t="shared" si="2101"/>
        <v>14916.52259</v>
      </c>
      <c r="K4134" s="27">
        <f t="shared" si="2101"/>
        <v>811055.80399000004</v>
      </c>
      <c r="L4134" s="27">
        <f t="shared" si="2101"/>
        <v>216361.47222</v>
      </c>
      <c r="M4134" s="27">
        <f t="shared" si="2101"/>
        <v>361740.92795000004</v>
      </c>
      <c r="N4134" s="78">
        <f t="shared" si="2088"/>
        <v>44.60123781500738</v>
      </c>
    </row>
    <row r="4135" spans="1:15" s="32" customFormat="1" x14ac:dyDescent="0.25">
      <c r="A4135" s="29" t="s">
        <v>213</v>
      </c>
      <c r="B4135" s="29" t="s">
        <v>1402</v>
      </c>
      <c r="C4135" s="29"/>
      <c r="D4135" s="29"/>
      <c r="E4135" s="30" t="s">
        <v>906</v>
      </c>
      <c r="F4135" s="31">
        <f t="shared" ref="F4135:M4136" si="2102">F4136</f>
        <v>345711.12100000004</v>
      </c>
      <c r="G4135" s="31">
        <f t="shared" si="2102"/>
        <v>345711.20689999999</v>
      </c>
      <c r="H4135" s="31">
        <f t="shared" si="2102"/>
        <v>42894.918289999994</v>
      </c>
      <c r="I4135" s="62">
        <f t="shared" si="2102"/>
        <v>268500.04210000002</v>
      </c>
      <c r="J4135" s="62">
        <f t="shared" si="2102"/>
        <v>915.18240000000003</v>
      </c>
      <c r="K4135" s="31">
        <f t="shared" si="2102"/>
        <v>345711.20689999999</v>
      </c>
      <c r="L4135" s="31">
        <f t="shared" si="2102"/>
        <v>42894.918289999994</v>
      </c>
      <c r="M4135" s="31">
        <f t="shared" si="2102"/>
        <v>70472.893859999996</v>
      </c>
      <c r="N4135" s="79">
        <f t="shared" si="2088"/>
        <v>20.384902905500805</v>
      </c>
    </row>
    <row r="4136" spans="1:15" ht="31.5" x14ac:dyDescent="0.25">
      <c r="A4136" s="33" t="s">
        <v>213</v>
      </c>
      <c r="B4136" s="33" t="s">
        <v>1402</v>
      </c>
      <c r="C4136" s="33" t="s">
        <v>806</v>
      </c>
      <c r="D4136" s="33"/>
      <c r="E4136" s="34" t="s">
        <v>975</v>
      </c>
      <c r="F4136" s="35">
        <f t="shared" si="2102"/>
        <v>345711.12100000004</v>
      </c>
      <c r="G4136" s="35">
        <f t="shared" si="2102"/>
        <v>345711.20689999999</v>
      </c>
      <c r="H4136" s="35">
        <f t="shared" si="2102"/>
        <v>42894.918289999994</v>
      </c>
      <c r="I4136" s="63">
        <f t="shared" si="2102"/>
        <v>268500.04210000002</v>
      </c>
      <c r="J4136" s="63">
        <f t="shared" si="2102"/>
        <v>915.18240000000003</v>
      </c>
      <c r="K4136" s="35">
        <f t="shared" si="2102"/>
        <v>345711.20689999999</v>
      </c>
      <c r="L4136" s="35">
        <f t="shared" si="2102"/>
        <v>42894.918289999994</v>
      </c>
      <c r="M4136" s="35">
        <f t="shared" si="2102"/>
        <v>70472.893859999996</v>
      </c>
      <c r="N4136" s="78">
        <f t="shared" si="2088"/>
        <v>20.384902905500805</v>
      </c>
    </row>
    <row r="4137" spans="1:15" ht="31.5" x14ac:dyDescent="0.25">
      <c r="A4137" s="33" t="s">
        <v>213</v>
      </c>
      <c r="B4137" s="33" t="s">
        <v>1402</v>
      </c>
      <c r="C4137" s="33" t="s">
        <v>807</v>
      </c>
      <c r="D4137" s="33"/>
      <c r="E4137" s="34" t="s">
        <v>976</v>
      </c>
      <c r="F4137" s="35">
        <f>F4138+F4175</f>
        <v>345711.12100000004</v>
      </c>
      <c r="G4137" s="35">
        <f>G4138+G4175</f>
        <v>345711.20689999999</v>
      </c>
      <c r="H4137" s="35">
        <f t="shared" ref="H4137:M4137" si="2103">H4138+H4175</f>
        <v>42894.918289999994</v>
      </c>
      <c r="I4137" s="63">
        <f t="shared" si="2103"/>
        <v>268500.04210000002</v>
      </c>
      <c r="J4137" s="63">
        <f t="shared" si="2103"/>
        <v>915.18240000000003</v>
      </c>
      <c r="K4137" s="35">
        <f t="shared" si="2103"/>
        <v>345711.20689999999</v>
      </c>
      <c r="L4137" s="35">
        <f t="shared" si="2103"/>
        <v>42894.918289999994</v>
      </c>
      <c r="M4137" s="35">
        <f t="shared" si="2103"/>
        <v>70472.893859999996</v>
      </c>
      <c r="N4137" s="78">
        <f t="shared" si="2088"/>
        <v>20.384902905500805</v>
      </c>
    </row>
    <row r="4138" spans="1:15" ht="47.25" x14ac:dyDescent="0.25">
      <c r="A4138" s="33" t="s">
        <v>213</v>
      </c>
      <c r="B4138" s="33" t="s">
        <v>1402</v>
      </c>
      <c r="C4138" s="33" t="s">
        <v>808</v>
      </c>
      <c r="D4138" s="33"/>
      <c r="E4138" s="34" t="s">
        <v>977</v>
      </c>
      <c r="F4138" s="35">
        <f>F4139+F4142+F4145+F4148+F4154+F4157+F4160+F4163+F4166+F4151+F4172</f>
        <v>115488.42800000001</v>
      </c>
      <c r="G4138" s="35">
        <f>G4139+G4142+G4145+G4148+G4154+G4157+G4160+G4163+G4166+G4151+G4172+G4169</f>
        <v>115488.47732000001</v>
      </c>
      <c r="H4138" s="35">
        <f t="shared" ref="H4138:M4138" si="2104">H4139+H4142+H4145+H4148+H4154+H4157+H4160+H4163+H4166+H4151+H4172+H4169</f>
        <v>41979.735889999996</v>
      </c>
      <c r="I4138" s="63">
        <f t="shared" si="2104"/>
        <v>38507.305260000001</v>
      </c>
      <c r="J4138" s="63">
        <f t="shared" si="2104"/>
        <v>0</v>
      </c>
      <c r="K4138" s="35">
        <f t="shared" si="2104"/>
        <v>115488.47732000001</v>
      </c>
      <c r="L4138" s="35">
        <f t="shared" si="2104"/>
        <v>41979.735889999996</v>
      </c>
      <c r="M4138" s="35">
        <f t="shared" si="2104"/>
        <v>57332.912060000002</v>
      </c>
      <c r="N4138" s="78">
        <f t="shared" si="2088"/>
        <v>49.64383754159276</v>
      </c>
    </row>
    <row r="4139" spans="1:15" ht="47.25" x14ac:dyDescent="0.25">
      <c r="A4139" s="33" t="s">
        <v>213</v>
      </c>
      <c r="B4139" s="33" t="s">
        <v>1402</v>
      </c>
      <c r="C4139" s="33" t="s">
        <v>801</v>
      </c>
      <c r="D4139" s="33"/>
      <c r="E4139" s="34" t="s">
        <v>1316</v>
      </c>
      <c r="F4139" s="35">
        <f t="shared" ref="F4139:M4140" si="2105">F4140</f>
        <v>11717.188999999997</v>
      </c>
      <c r="G4139" s="35">
        <f t="shared" si="2105"/>
        <v>11717.189</v>
      </c>
      <c r="H4139" s="35">
        <f t="shared" si="2105"/>
        <v>1714.37709</v>
      </c>
      <c r="I4139" s="63">
        <f t="shared" si="2105"/>
        <v>0</v>
      </c>
      <c r="J4139" s="63">
        <f t="shared" si="2105"/>
        <v>0</v>
      </c>
      <c r="K4139" s="35">
        <f t="shared" si="2105"/>
        <v>11717.189</v>
      </c>
      <c r="L4139" s="35">
        <f t="shared" si="2105"/>
        <v>1714.37709</v>
      </c>
      <c r="M4139" s="35">
        <f t="shared" si="2105"/>
        <v>11717.18705</v>
      </c>
      <c r="N4139" s="78">
        <f t="shared" si="2088"/>
        <v>99.999983357783179</v>
      </c>
    </row>
    <row r="4140" spans="1:15" ht="31.5" x14ac:dyDescent="0.25">
      <c r="A4140" s="33" t="s">
        <v>213</v>
      </c>
      <c r="B4140" s="33" t="s">
        <v>1402</v>
      </c>
      <c r="C4140" s="33" t="s">
        <v>801</v>
      </c>
      <c r="D4140" s="33" t="s">
        <v>220</v>
      </c>
      <c r="E4140" s="34" t="s">
        <v>550</v>
      </c>
      <c r="F4140" s="35">
        <f t="shared" si="2105"/>
        <v>11717.188999999997</v>
      </c>
      <c r="G4140" s="35">
        <f t="shared" si="2105"/>
        <v>11717.189</v>
      </c>
      <c r="H4140" s="35">
        <f t="shared" si="2105"/>
        <v>1714.37709</v>
      </c>
      <c r="I4140" s="63">
        <f t="shared" si="2105"/>
        <v>0</v>
      </c>
      <c r="J4140" s="63">
        <f t="shared" si="2105"/>
        <v>0</v>
      </c>
      <c r="K4140" s="35">
        <f t="shared" si="2105"/>
        <v>11717.189</v>
      </c>
      <c r="L4140" s="35">
        <f t="shared" si="2105"/>
        <v>1714.37709</v>
      </c>
      <c r="M4140" s="35">
        <f t="shared" si="2105"/>
        <v>11717.18705</v>
      </c>
      <c r="N4140" s="78">
        <f t="shared" si="2088"/>
        <v>99.999983357783179</v>
      </c>
    </row>
    <row r="4141" spans="1:15" x14ac:dyDescent="0.25">
      <c r="A4141" s="33" t="s">
        <v>213</v>
      </c>
      <c r="B4141" s="33" t="s">
        <v>1402</v>
      </c>
      <c r="C4141" s="33" t="s">
        <v>801</v>
      </c>
      <c r="D4141" s="33" t="s">
        <v>219</v>
      </c>
      <c r="E4141" s="34" t="s">
        <v>551</v>
      </c>
      <c r="F4141" s="35">
        <f>11540.8+15264.83-15088.441</f>
        <v>11717.188999999997</v>
      </c>
      <c r="G4141" s="35">
        <v>11717.189</v>
      </c>
      <c r="H4141" s="35">
        <v>1714.37709</v>
      </c>
      <c r="I4141" s="63">
        <v>0</v>
      </c>
      <c r="J4141" s="63">
        <v>0</v>
      </c>
      <c r="K4141" s="35">
        <f>G4141</f>
        <v>11717.189</v>
      </c>
      <c r="L4141" s="35">
        <f>H4141</f>
        <v>1714.37709</v>
      </c>
      <c r="M4141" s="35">
        <v>11717.18705</v>
      </c>
      <c r="N4141" s="78">
        <f t="shared" si="2088"/>
        <v>99.999983357783179</v>
      </c>
    </row>
    <row r="4142" spans="1:15" ht="31.5" x14ac:dyDescent="0.25">
      <c r="A4142" s="33" t="s">
        <v>213</v>
      </c>
      <c r="B4142" s="33" t="s">
        <v>1402</v>
      </c>
      <c r="C4142" s="33" t="s">
        <v>802</v>
      </c>
      <c r="D4142" s="33"/>
      <c r="E4142" s="34" t="s">
        <v>978</v>
      </c>
      <c r="F4142" s="35">
        <f t="shared" ref="F4142:M4143" si="2106">F4143</f>
        <v>29330.647999999997</v>
      </c>
      <c r="G4142" s="35">
        <f t="shared" si="2106"/>
        <v>29330.64861</v>
      </c>
      <c r="H4142" s="35">
        <f t="shared" si="2106"/>
        <v>18453.29106</v>
      </c>
      <c r="I4142" s="63">
        <f t="shared" si="2106"/>
        <v>0</v>
      </c>
      <c r="J4142" s="63">
        <f t="shared" si="2106"/>
        <v>0</v>
      </c>
      <c r="K4142" s="35">
        <f t="shared" si="2106"/>
        <v>29330.64861</v>
      </c>
      <c r="L4142" s="35">
        <f t="shared" si="2106"/>
        <v>18453.29106</v>
      </c>
      <c r="M4142" s="35">
        <f t="shared" si="2106"/>
        <v>21936.902340000001</v>
      </c>
      <c r="N4142" s="78">
        <f t="shared" si="2088"/>
        <v>74.791739629381496</v>
      </c>
    </row>
    <row r="4143" spans="1:15" ht="31.5" x14ac:dyDescent="0.25">
      <c r="A4143" s="33" t="s">
        <v>213</v>
      </c>
      <c r="B4143" s="33" t="s">
        <v>1402</v>
      </c>
      <c r="C4143" s="33" t="s">
        <v>802</v>
      </c>
      <c r="D4143" s="33" t="s">
        <v>220</v>
      </c>
      <c r="E4143" s="34" t="s">
        <v>550</v>
      </c>
      <c r="F4143" s="35">
        <f t="shared" si="2106"/>
        <v>29330.647999999997</v>
      </c>
      <c r="G4143" s="35">
        <f t="shared" si="2106"/>
        <v>29330.64861</v>
      </c>
      <c r="H4143" s="35">
        <f t="shared" si="2106"/>
        <v>18453.29106</v>
      </c>
      <c r="I4143" s="63">
        <f t="shared" si="2106"/>
        <v>0</v>
      </c>
      <c r="J4143" s="63">
        <f t="shared" si="2106"/>
        <v>0</v>
      </c>
      <c r="K4143" s="35">
        <f t="shared" si="2106"/>
        <v>29330.64861</v>
      </c>
      <c r="L4143" s="35">
        <f t="shared" si="2106"/>
        <v>18453.29106</v>
      </c>
      <c r="M4143" s="35">
        <f t="shared" si="2106"/>
        <v>21936.902340000001</v>
      </c>
      <c r="N4143" s="78">
        <f t="shared" si="2088"/>
        <v>74.791739629381496</v>
      </c>
    </row>
    <row r="4144" spans="1:15" x14ac:dyDescent="0.25">
      <c r="A4144" s="33" t="s">
        <v>213</v>
      </c>
      <c r="B4144" s="33" t="s">
        <v>1402</v>
      </c>
      <c r="C4144" s="33" t="s">
        <v>802</v>
      </c>
      <c r="D4144" s="33" t="s">
        <v>219</v>
      </c>
      <c r="E4144" s="34" t="s">
        <v>551</v>
      </c>
      <c r="F4144" s="35">
        <f>68901-7406.807-32110.241-53.304</f>
        <v>29330.647999999997</v>
      </c>
      <c r="G4144" s="35">
        <v>29330.64861</v>
      </c>
      <c r="H4144" s="35">
        <v>18453.29106</v>
      </c>
      <c r="I4144" s="63">
        <v>0</v>
      </c>
      <c r="J4144" s="63">
        <v>0</v>
      </c>
      <c r="K4144" s="35">
        <f>G4144</f>
        <v>29330.64861</v>
      </c>
      <c r="L4144" s="35">
        <f>H4144</f>
        <v>18453.29106</v>
      </c>
      <c r="M4144" s="35">
        <v>21936.902340000001</v>
      </c>
      <c r="N4144" s="78">
        <f t="shared" si="2088"/>
        <v>74.791739629381496</v>
      </c>
    </row>
    <row r="4145" spans="1:15" ht="31.5" x14ac:dyDescent="0.25">
      <c r="A4145" s="33" t="s">
        <v>213</v>
      </c>
      <c r="B4145" s="33" t="s">
        <v>1402</v>
      </c>
      <c r="C4145" s="33" t="s">
        <v>803</v>
      </c>
      <c r="D4145" s="33"/>
      <c r="E4145" s="34" t="s">
        <v>979</v>
      </c>
      <c r="F4145" s="35">
        <f t="shared" ref="F4145:M4146" si="2107">F4146</f>
        <v>8795.0210000000006</v>
      </c>
      <c r="G4145" s="35">
        <f t="shared" si="2107"/>
        <v>8795.0045800000007</v>
      </c>
      <c r="H4145" s="35">
        <f t="shared" si="2107"/>
        <v>3803.6749300000001</v>
      </c>
      <c r="I4145" s="63">
        <f t="shared" si="2107"/>
        <v>0</v>
      </c>
      <c r="J4145" s="63">
        <f t="shared" si="2107"/>
        <v>0</v>
      </c>
      <c r="K4145" s="35">
        <f t="shared" si="2107"/>
        <v>8795.0045800000007</v>
      </c>
      <c r="L4145" s="35">
        <f t="shared" si="2107"/>
        <v>3803.6749300000001</v>
      </c>
      <c r="M4145" s="35">
        <f t="shared" si="2107"/>
        <v>6.1979499999999996</v>
      </c>
      <c r="N4145" s="78">
        <f t="shared" si="2088"/>
        <v>7.0471253808033818E-2</v>
      </c>
    </row>
    <row r="4146" spans="1:15" ht="31.5" x14ac:dyDescent="0.25">
      <c r="A4146" s="33" t="s">
        <v>213</v>
      </c>
      <c r="B4146" s="33" t="s">
        <v>1402</v>
      </c>
      <c r="C4146" s="33" t="s">
        <v>803</v>
      </c>
      <c r="D4146" s="33" t="s">
        <v>220</v>
      </c>
      <c r="E4146" s="34" t="s">
        <v>550</v>
      </c>
      <c r="F4146" s="35">
        <f t="shared" si="2107"/>
        <v>8795.0210000000006</v>
      </c>
      <c r="G4146" s="35">
        <f t="shared" si="2107"/>
        <v>8795.0045800000007</v>
      </c>
      <c r="H4146" s="35">
        <f t="shared" si="2107"/>
        <v>3803.6749300000001</v>
      </c>
      <c r="I4146" s="63">
        <f t="shared" si="2107"/>
        <v>0</v>
      </c>
      <c r="J4146" s="63">
        <f t="shared" si="2107"/>
        <v>0</v>
      </c>
      <c r="K4146" s="35">
        <f t="shared" si="2107"/>
        <v>8795.0045800000007</v>
      </c>
      <c r="L4146" s="35">
        <f t="shared" si="2107"/>
        <v>3803.6749300000001</v>
      </c>
      <c r="M4146" s="35">
        <f t="shared" si="2107"/>
        <v>6.1979499999999996</v>
      </c>
      <c r="N4146" s="78">
        <f t="shared" si="2088"/>
        <v>7.0471253808033818E-2</v>
      </c>
    </row>
    <row r="4147" spans="1:15" x14ac:dyDescent="0.25">
      <c r="A4147" s="33" t="s">
        <v>213</v>
      </c>
      <c r="B4147" s="33" t="s">
        <v>1402</v>
      </c>
      <c r="C4147" s="33" t="s">
        <v>803</v>
      </c>
      <c r="D4147" s="33" t="s">
        <v>219</v>
      </c>
      <c r="E4147" s="34" t="s">
        <v>551</v>
      </c>
      <c r="F4147" s="35">
        <f>3930.7+15742.085-4619.231-6258.533</f>
        <v>8795.0210000000006</v>
      </c>
      <c r="G4147" s="35">
        <v>8795.0045800000007</v>
      </c>
      <c r="H4147" s="35">
        <v>3803.6749300000001</v>
      </c>
      <c r="I4147" s="63">
        <v>0</v>
      </c>
      <c r="J4147" s="63">
        <v>0</v>
      </c>
      <c r="K4147" s="35">
        <f>G4147</f>
        <v>8795.0045800000007</v>
      </c>
      <c r="L4147" s="35">
        <f>H4147</f>
        <v>3803.6749300000001</v>
      </c>
      <c r="M4147" s="35">
        <v>6.1979499999999996</v>
      </c>
      <c r="N4147" s="78">
        <f t="shared" si="2088"/>
        <v>7.0471253808033818E-2</v>
      </c>
    </row>
    <row r="4148" spans="1:15" ht="31.5" x14ac:dyDescent="0.25">
      <c r="A4148" s="33" t="s">
        <v>213</v>
      </c>
      <c r="B4148" s="33" t="s">
        <v>1402</v>
      </c>
      <c r="C4148" s="33" t="s">
        <v>804</v>
      </c>
      <c r="D4148" s="33"/>
      <c r="E4148" s="34" t="s">
        <v>1836</v>
      </c>
      <c r="F4148" s="35">
        <f t="shared" ref="F4148:M4149" si="2108">F4149</f>
        <v>12707.421000000002</v>
      </c>
      <c r="G4148" s="35">
        <f t="shared" si="2108"/>
        <v>12707.421</v>
      </c>
      <c r="H4148" s="35">
        <f t="shared" si="2108"/>
        <v>9836.0333599999994</v>
      </c>
      <c r="I4148" s="63">
        <f t="shared" si="2108"/>
        <v>0</v>
      </c>
      <c r="J4148" s="63">
        <f t="shared" si="2108"/>
        <v>0</v>
      </c>
      <c r="K4148" s="35">
        <f t="shared" si="2108"/>
        <v>12707.421</v>
      </c>
      <c r="L4148" s="35">
        <f t="shared" si="2108"/>
        <v>9836.0333599999994</v>
      </c>
      <c r="M4148" s="35">
        <f t="shared" si="2108"/>
        <v>11696.590340000001</v>
      </c>
      <c r="N4148" s="78">
        <f t="shared" si="2088"/>
        <v>92.045351609897878</v>
      </c>
      <c r="O4148" s="22"/>
    </row>
    <row r="4149" spans="1:15" ht="31.5" x14ac:dyDescent="0.25">
      <c r="A4149" s="33" t="s">
        <v>213</v>
      </c>
      <c r="B4149" s="33" t="s">
        <v>1402</v>
      </c>
      <c r="C4149" s="33" t="s">
        <v>804</v>
      </c>
      <c r="D4149" s="33" t="s">
        <v>220</v>
      </c>
      <c r="E4149" s="34" t="s">
        <v>550</v>
      </c>
      <c r="F4149" s="35">
        <f t="shared" si="2108"/>
        <v>12707.421000000002</v>
      </c>
      <c r="G4149" s="35">
        <f t="shared" si="2108"/>
        <v>12707.421</v>
      </c>
      <c r="H4149" s="35">
        <f t="shared" si="2108"/>
        <v>9836.0333599999994</v>
      </c>
      <c r="I4149" s="63">
        <f t="shared" si="2108"/>
        <v>0</v>
      </c>
      <c r="J4149" s="63">
        <f t="shared" si="2108"/>
        <v>0</v>
      </c>
      <c r="K4149" s="35">
        <f t="shared" si="2108"/>
        <v>12707.421</v>
      </c>
      <c r="L4149" s="35">
        <f t="shared" si="2108"/>
        <v>9836.0333599999994</v>
      </c>
      <c r="M4149" s="35">
        <f t="shared" si="2108"/>
        <v>11696.590340000001</v>
      </c>
      <c r="N4149" s="78">
        <f t="shared" si="2088"/>
        <v>92.045351609897878</v>
      </c>
      <c r="O4149" s="22"/>
    </row>
    <row r="4150" spans="1:15" x14ac:dyDescent="0.25">
      <c r="A4150" s="33" t="s">
        <v>213</v>
      </c>
      <c r="B4150" s="33" t="s">
        <v>1402</v>
      </c>
      <c r="C4150" s="33" t="s">
        <v>804</v>
      </c>
      <c r="D4150" s="33" t="s">
        <v>219</v>
      </c>
      <c r="E4150" s="34" t="s">
        <v>551</v>
      </c>
      <c r="F4150" s="35">
        <f>30618.86-16083.747-1827.692</f>
        <v>12707.421000000002</v>
      </c>
      <c r="G4150" s="35">
        <v>12707.421</v>
      </c>
      <c r="H4150" s="35">
        <v>9836.0333599999994</v>
      </c>
      <c r="I4150" s="63">
        <v>0</v>
      </c>
      <c r="J4150" s="63">
        <v>0</v>
      </c>
      <c r="K4150" s="35">
        <f>G4150</f>
        <v>12707.421</v>
      </c>
      <c r="L4150" s="35">
        <f>H4150</f>
        <v>9836.0333599999994</v>
      </c>
      <c r="M4150" s="35">
        <v>11696.590340000001</v>
      </c>
      <c r="N4150" s="78">
        <f t="shared" si="2088"/>
        <v>92.045351609897878</v>
      </c>
      <c r="O4150" s="22"/>
    </row>
    <row r="4151" spans="1:15" ht="31.5" x14ac:dyDescent="0.25">
      <c r="A4151" s="33" t="s">
        <v>213</v>
      </c>
      <c r="B4151" s="33" t="s">
        <v>1402</v>
      </c>
      <c r="C4151" s="33" t="s">
        <v>1866</v>
      </c>
      <c r="D4151" s="33"/>
      <c r="E4151" s="34" t="s">
        <v>1867</v>
      </c>
      <c r="F4151" s="35">
        <f>F4152</f>
        <v>1595.1410000000001</v>
      </c>
      <c r="G4151" s="35">
        <f t="shared" ref="G4151:G4152" si="2109">G4152</f>
        <v>1595.1404500000001</v>
      </c>
      <c r="H4151" s="35">
        <f t="shared" ref="H4151:M4151" si="2110">H4152</f>
        <v>1595.1404500000001</v>
      </c>
      <c r="I4151" s="63">
        <f t="shared" si="2110"/>
        <v>0</v>
      </c>
      <c r="J4151" s="63">
        <f t="shared" si="2110"/>
        <v>0</v>
      </c>
      <c r="K4151" s="35">
        <f t="shared" si="2110"/>
        <v>1595.1404500000001</v>
      </c>
      <c r="L4151" s="35">
        <f t="shared" si="2110"/>
        <v>1595.1404500000001</v>
      </c>
      <c r="M4151" s="35">
        <f t="shared" si="2110"/>
        <v>1595.1404500000001</v>
      </c>
      <c r="N4151" s="78">
        <f t="shared" si="2088"/>
        <v>100</v>
      </c>
      <c r="O4151" s="22"/>
    </row>
    <row r="4152" spans="1:15" ht="31.5" x14ac:dyDescent="0.25">
      <c r="A4152" s="33" t="s">
        <v>213</v>
      </c>
      <c r="B4152" s="33" t="s">
        <v>1402</v>
      </c>
      <c r="C4152" s="33" t="s">
        <v>1866</v>
      </c>
      <c r="D4152" s="33" t="s">
        <v>220</v>
      </c>
      <c r="E4152" s="34" t="s">
        <v>550</v>
      </c>
      <c r="F4152" s="35">
        <f>F4153</f>
        <v>1595.1410000000001</v>
      </c>
      <c r="G4152" s="35">
        <f t="shared" si="2109"/>
        <v>1595.1404500000001</v>
      </c>
      <c r="H4152" s="35">
        <f t="shared" ref="H4152:M4152" si="2111">H4153</f>
        <v>1595.1404500000001</v>
      </c>
      <c r="I4152" s="63">
        <f t="shared" si="2111"/>
        <v>0</v>
      </c>
      <c r="J4152" s="63">
        <f t="shared" si="2111"/>
        <v>0</v>
      </c>
      <c r="K4152" s="35">
        <f t="shared" si="2111"/>
        <v>1595.1404500000001</v>
      </c>
      <c r="L4152" s="35">
        <f t="shared" si="2111"/>
        <v>1595.1404500000001</v>
      </c>
      <c r="M4152" s="35">
        <f t="shared" si="2111"/>
        <v>1595.1404500000001</v>
      </c>
      <c r="N4152" s="78">
        <f t="shared" si="2088"/>
        <v>100</v>
      </c>
      <c r="O4152" s="22"/>
    </row>
    <row r="4153" spans="1:15" x14ac:dyDescent="0.25">
      <c r="A4153" s="33" t="s">
        <v>213</v>
      </c>
      <c r="B4153" s="33" t="s">
        <v>1402</v>
      </c>
      <c r="C4153" s="33" t="s">
        <v>1866</v>
      </c>
      <c r="D4153" s="33" t="s">
        <v>219</v>
      </c>
      <c r="E4153" s="34" t="s">
        <v>551</v>
      </c>
      <c r="F4153" s="35">
        <v>1595.1410000000001</v>
      </c>
      <c r="G4153" s="35">
        <v>1595.1404500000001</v>
      </c>
      <c r="H4153" s="35">
        <v>1595.1404500000001</v>
      </c>
      <c r="I4153" s="63">
        <v>0</v>
      </c>
      <c r="J4153" s="63">
        <v>0</v>
      </c>
      <c r="K4153" s="35">
        <f>G4153</f>
        <v>1595.1404500000001</v>
      </c>
      <c r="L4153" s="35">
        <f>H4153</f>
        <v>1595.1404500000001</v>
      </c>
      <c r="M4153" s="35">
        <v>1595.1404500000001</v>
      </c>
      <c r="N4153" s="78">
        <f t="shared" si="2088"/>
        <v>100</v>
      </c>
      <c r="O4153" s="22"/>
    </row>
    <row r="4154" spans="1:15" ht="94.5" hidden="1" x14ac:dyDescent="0.25">
      <c r="A4154" s="33" t="s">
        <v>213</v>
      </c>
      <c r="B4154" s="33" t="s">
        <v>1402</v>
      </c>
      <c r="C4154" s="33" t="s">
        <v>805</v>
      </c>
      <c r="D4154" s="33"/>
      <c r="E4154" s="34" t="s">
        <v>983</v>
      </c>
      <c r="F4154" s="35">
        <f t="shared" ref="F4154:M4155" si="2112">F4155</f>
        <v>0</v>
      </c>
      <c r="G4154" s="35">
        <f t="shared" si="2112"/>
        <v>0</v>
      </c>
      <c r="H4154" s="35">
        <f t="shared" si="2112"/>
        <v>0</v>
      </c>
      <c r="I4154" s="63">
        <f t="shared" si="2112"/>
        <v>0</v>
      </c>
      <c r="J4154" s="63">
        <f t="shared" si="2112"/>
        <v>0</v>
      </c>
      <c r="K4154" s="35">
        <f t="shared" si="2112"/>
        <v>0</v>
      </c>
      <c r="L4154" s="35">
        <f t="shared" si="2112"/>
        <v>0</v>
      </c>
      <c r="M4154" s="35">
        <f t="shared" si="2112"/>
        <v>0</v>
      </c>
      <c r="N4154" s="78">
        <v>0</v>
      </c>
      <c r="O4154" s="22">
        <v>1</v>
      </c>
    </row>
    <row r="4155" spans="1:15" ht="31.5" hidden="1" x14ac:dyDescent="0.25">
      <c r="A4155" s="33" t="s">
        <v>213</v>
      </c>
      <c r="B4155" s="33" t="s">
        <v>1402</v>
      </c>
      <c r="C4155" s="33" t="s">
        <v>805</v>
      </c>
      <c r="D4155" s="33" t="s">
        <v>220</v>
      </c>
      <c r="E4155" s="34" t="s">
        <v>550</v>
      </c>
      <c r="F4155" s="35">
        <f t="shared" si="2112"/>
        <v>0</v>
      </c>
      <c r="G4155" s="35">
        <f t="shared" si="2112"/>
        <v>0</v>
      </c>
      <c r="H4155" s="35">
        <f t="shared" si="2112"/>
        <v>0</v>
      </c>
      <c r="I4155" s="63">
        <f t="shared" si="2112"/>
        <v>0</v>
      </c>
      <c r="J4155" s="63">
        <f t="shared" si="2112"/>
        <v>0</v>
      </c>
      <c r="K4155" s="35">
        <f t="shared" si="2112"/>
        <v>0</v>
      </c>
      <c r="L4155" s="35">
        <f t="shared" si="2112"/>
        <v>0</v>
      </c>
      <c r="M4155" s="35">
        <f t="shared" si="2112"/>
        <v>0</v>
      </c>
      <c r="N4155" s="78">
        <v>0</v>
      </c>
      <c r="O4155" s="22">
        <v>1</v>
      </c>
    </row>
    <row r="4156" spans="1:15" hidden="1" x14ac:dyDescent="0.25">
      <c r="A4156" s="33" t="s">
        <v>213</v>
      </c>
      <c r="B4156" s="33" t="s">
        <v>1402</v>
      </c>
      <c r="C4156" s="33" t="s">
        <v>805</v>
      </c>
      <c r="D4156" s="33" t="s">
        <v>219</v>
      </c>
      <c r="E4156" s="34" t="s">
        <v>551</v>
      </c>
      <c r="F4156" s="35">
        <f>69171-69171</f>
        <v>0</v>
      </c>
      <c r="G4156" s="35">
        <f>69171-69171</f>
        <v>0</v>
      </c>
      <c r="H4156" s="35">
        <v>0</v>
      </c>
      <c r="I4156" s="63">
        <v>0</v>
      </c>
      <c r="J4156" s="63">
        <v>0</v>
      </c>
      <c r="K4156" s="35">
        <f>G4156</f>
        <v>0</v>
      </c>
      <c r="L4156" s="35">
        <f>H4156</f>
        <v>0</v>
      </c>
      <c r="M4156" s="35">
        <v>0</v>
      </c>
      <c r="N4156" s="78">
        <v>0</v>
      </c>
      <c r="O4156" s="22">
        <v>1</v>
      </c>
    </row>
    <row r="4157" spans="1:15" ht="63" hidden="1" x14ac:dyDescent="0.25">
      <c r="A4157" s="33" t="s">
        <v>213</v>
      </c>
      <c r="B4157" s="33" t="s">
        <v>1402</v>
      </c>
      <c r="C4157" s="33" t="s">
        <v>1468</v>
      </c>
      <c r="D4157" s="33"/>
      <c r="E4157" s="34" t="s">
        <v>920</v>
      </c>
      <c r="F4157" s="35">
        <f t="shared" ref="F4157:M4158" si="2113">F4158</f>
        <v>38507.256000000008</v>
      </c>
      <c r="G4157" s="35">
        <f t="shared" si="2113"/>
        <v>0</v>
      </c>
      <c r="H4157" s="35">
        <f t="shared" si="2113"/>
        <v>0</v>
      </c>
      <c r="I4157" s="63">
        <f t="shared" si="2113"/>
        <v>0</v>
      </c>
      <c r="J4157" s="63">
        <f t="shared" si="2113"/>
        <v>0</v>
      </c>
      <c r="K4157" s="35">
        <f t="shared" si="2113"/>
        <v>0</v>
      </c>
      <c r="L4157" s="35">
        <f t="shared" si="2113"/>
        <v>0</v>
      </c>
      <c r="M4157" s="35">
        <f t="shared" si="2113"/>
        <v>0</v>
      </c>
      <c r="N4157" s="78">
        <v>0</v>
      </c>
      <c r="O4157" s="22">
        <v>1</v>
      </c>
    </row>
    <row r="4158" spans="1:15" ht="31.5" hidden="1" x14ac:dyDescent="0.25">
      <c r="A4158" s="33" t="s">
        <v>213</v>
      </c>
      <c r="B4158" s="33" t="s">
        <v>1402</v>
      </c>
      <c r="C4158" s="33" t="s">
        <v>1468</v>
      </c>
      <c r="D4158" s="33" t="s">
        <v>220</v>
      </c>
      <c r="E4158" s="34" t="s">
        <v>550</v>
      </c>
      <c r="F4158" s="35">
        <f t="shared" si="2113"/>
        <v>38507.256000000008</v>
      </c>
      <c r="G4158" s="35">
        <f t="shared" si="2113"/>
        <v>0</v>
      </c>
      <c r="H4158" s="35">
        <f t="shared" si="2113"/>
        <v>0</v>
      </c>
      <c r="I4158" s="63">
        <f t="shared" si="2113"/>
        <v>0</v>
      </c>
      <c r="J4158" s="63">
        <f t="shared" si="2113"/>
        <v>0</v>
      </c>
      <c r="K4158" s="35">
        <f t="shared" si="2113"/>
        <v>0</v>
      </c>
      <c r="L4158" s="35">
        <f t="shared" si="2113"/>
        <v>0</v>
      </c>
      <c r="M4158" s="35">
        <f t="shared" si="2113"/>
        <v>0</v>
      </c>
      <c r="N4158" s="78">
        <v>0</v>
      </c>
      <c r="O4158" s="22">
        <v>1</v>
      </c>
    </row>
    <row r="4159" spans="1:15" hidden="1" x14ac:dyDescent="0.25">
      <c r="A4159" s="33" t="s">
        <v>213</v>
      </c>
      <c r="B4159" s="33" t="s">
        <v>1402</v>
      </c>
      <c r="C4159" s="33" t="s">
        <v>1468</v>
      </c>
      <c r="D4159" s="33" t="s">
        <v>219</v>
      </c>
      <c r="E4159" s="34" t="s">
        <v>551</v>
      </c>
      <c r="F4159" s="35">
        <f>109008.1-70500.844</f>
        <v>38507.256000000008</v>
      </c>
      <c r="G4159" s="35">
        <v>0</v>
      </c>
      <c r="H4159" s="35">
        <v>0</v>
      </c>
      <c r="I4159" s="63">
        <v>0</v>
      </c>
      <c r="J4159" s="63">
        <v>0</v>
      </c>
      <c r="K4159" s="35">
        <f>G4159</f>
        <v>0</v>
      </c>
      <c r="L4159" s="35">
        <f>H4159</f>
        <v>0</v>
      </c>
      <c r="M4159" s="35">
        <v>0</v>
      </c>
      <c r="N4159" s="78">
        <v>0</v>
      </c>
      <c r="O4159" s="22">
        <v>1</v>
      </c>
    </row>
    <row r="4160" spans="1:15" ht="94.5" hidden="1" x14ac:dyDescent="0.25">
      <c r="A4160" s="33" t="s">
        <v>213</v>
      </c>
      <c r="B4160" s="33" t="s">
        <v>1402</v>
      </c>
      <c r="C4160" s="33" t="s">
        <v>1469</v>
      </c>
      <c r="D4160" s="33"/>
      <c r="E4160" s="34" t="s">
        <v>1317</v>
      </c>
      <c r="F4160" s="35">
        <f t="shared" ref="F4160:M4161" si="2114">F4161</f>
        <v>0</v>
      </c>
      <c r="G4160" s="35">
        <f t="shared" si="2114"/>
        <v>0</v>
      </c>
      <c r="H4160" s="35">
        <f t="shared" si="2114"/>
        <v>0</v>
      </c>
      <c r="I4160" s="63">
        <f t="shared" si="2114"/>
        <v>0</v>
      </c>
      <c r="J4160" s="63">
        <f t="shared" si="2114"/>
        <v>0</v>
      </c>
      <c r="K4160" s="35">
        <f t="shared" si="2114"/>
        <v>0</v>
      </c>
      <c r="L4160" s="35">
        <f t="shared" si="2114"/>
        <v>0</v>
      </c>
      <c r="M4160" s="35">
        <f t="shared" si="2114"/>
        <v>0</v>
      </c>
      <c r="N4160" s="78">
        <v>0</v>
      </c>
      <c r="O4160" s="22">
        <v>1</v>
      </c>
    </row>
    <row r="4161" spans="1:15" ht="31.5" hidden="1" x14ac:dyDescent="0.25">
      <c r="A4161" s="33" t="s">
        <v>213</v>
      </c>
      <c r="B4161" s="33" t="s">
        <v>1402</v>
      </c>
      <c r="C4161" s="33" t="s">
        <v>1469</v>
      </c>
      <c r="D4161" s="33" t="s">
        <v>220</v>
      </c>
      <c r="E4161" s="34" t="s">
        <v>550</v>
      </c>
      <c r="F4161" s="35">
        <f t="shared" si="2114"/>
        <v>0</v>
      </c>
      <c r="G4161" s="35">
        <f t="shared" si="2114"/>
        <v>0</v>
      </c>
      <c r="H4161" s="35">
        <f t="shared" si="2114"/>
        <v>0</v>
      </c>
      <c r="I4161" s="63">
        <f t="shared" si="2114"/>
        <v>0</v>
      </c>
      <c r="J4161" s="63">
        <f t="shared" si="2114"/>
        <v>0</v>
      </c>
      <c r="K4161" s="35">
        <f t="shared" si="2114"/>
        <v>0</v>
      </c>
      <c r="L4161" s="35">
        <f t="shared" si="2114"/>
        <v>0</v>
      </c>
      <c r="M4161" s="35">
        <f t="shared" si="2114"/>
        <v>0</v>
      </c>
      <c r="N4161" s="78">
        <v>0</v>
      </c>
      <c r="O4161" s="22">
        <v>1</v>
      </c>
    </row>
    <row r="4162" spans="1:15" hidden="1" x14ac:dyDescent="0.25">
      <c r="A4162" s="33" t="s">
        <v>213</v>
      </c>
      <c r="B4162" s="33" t="s">
        <v>1402</v>
      </c>
      <c r="C4162" s="33" t="s">
        <v>1469</v>
      </c>
      <c r="D4162" s="33" t="s">
        <v>219</v>
      </c>
      <c r="E4162" s="34" t="s">
        <v>551</v>
      </c>
      <c r="F4162" s="35">
        <v>0</v>
      </c>
      <c r="G4162" s="35">
        <v>0</v>
      </c>
      <c r="H4162" s="35">
        <v>0</v>
      </c>
      <c r="I4162" s="63">
        <v>0</v>
      </c>
      <c r="J4162" s="63">
        <v>0</v>
      </c>
      <c r="K4162" s="35">
        <f>G4162</f>
        <v>0</v>
      </c>
      <c r="L4162" s="35">
        <f>H4162</f>
        <v>0</v>
      </c>
      <c r="M4162" s="35">
        <v>0</v>
      </c>
      <c r="N4162" s="78">
        <v>0</v>
      </c>
      <c r="O4162" s="22">
        <v>1</v>
      </c>
    </row>
    <row r="4163" spans="1:15" ht="94.5" hidden="1" x14ac:dyDescent="0.25">
      <c r="A4163" s="33" t="s">
        <v>213</v>
      </c>
      <c r="B4163" s="33" t="s">
        <v>1402</v>
      </c>
      <c r="C4163" s="33" t="s">
        <v>1470</v>
      </c>
      <c r="D4163" s="33"/>
      <c r="E4163" s="34" t="s">
        <v>984</v>
      </c>
      <c r="F4163" s="35">
        <f t="shared" ref="F4163:M4164" si="2115">F4164</f>
        <v>0</v>
      </c>
      <c r="G4163" s="35">
        <f t="shared" si="2115"/>
        <v>0</v>
      </c>
      <c r="H4163" s="35">
        <f t="shared" si="2115"/>
        <v>0</v>
      </c>
      <c r="I4163" s="63">
        <f t="shared" si="2115"/>
        <v>0</v>
      </c>
      <c r="J4163" s="63">
        <f t="shared" si="2115"/>
        <v>0</v>
      </c>
      <c r="K4163" s="35">
        <f t="shared" si="2115"/>
        <v>0</v>
      </c>
      <c r="L4163" s="35">
        <f t="shared" si="2115"/>
        <v>0</v>
      </c>
      <c r="M4163" s="35">
        <f t="shared" si="2115"/>
        <v>0</v>
      </c>
      <c r="N4163" s="78">
        <v>0</v>
      </c>
      <c r="O4163" s="22">
        <v>1</v>
      </c>
    </row>
    <row r="4164" spans="1:15" ht="31.5" hidden="1" x14ac:dyDescent="0.25">
      <c r="A4164" s="33" t="s">
        <v>213</v>
      </c>
      <c r="B4164" s="33" t="s">
        <v>1402</v>
      </c>
      <c r="C4164" s="33" t="s">
        <v>1470</v>
      </c>
      <c r="D4164" s="33" t="s">
        <v>220</v>
      </c>
      <c r="E4164" s="34" t="s">
        <v>550</v>
      </c>
      <c r="F4164" s="35">
        <f t="shared" si="2115"/>
        <v>0</v>
      </c>
      <c r="G4164" s="35">
        <f t="shared" si="2115"/>
        <v>0</v>
      </c>
      <c r="H4164" s="35">
        <f t="shared" si="2115"/>
        <v>0</v>
      </c>
      <c r="I4164" s="63">
        <f t="shared" si="2115"/>
        <v>0</v>
      </c>
      <c r="J4164" s="63">
        <f t="shared" si="2115"/>
        <v>0</v>
      </c>
      <c r="K4164" s="35">
        <f t="shared" si="2115"/>
        <v>0</v>
      </c>
      <c r="L4164" s="35">
        <f t="shared" si="2115"/>
        <v>0</v>
      </c>
      <c r="M4164" s="35">
        <f t="shared" si="2115"/>
        <v>0</v>
      </c>
      <c r="N4164" s="78">
        <v>0</v>
      </c>
      <c r="O4164" s="22">
        <v>1</v>
      </c>
    </row>
    <row r="4165" spans="1:15" hidden="1" x14ac:dyDescent="0.25">
      <c r="A4165" s="33" t="s">
        <v>213</v>
      </c>
      <c r="B4165" s="33" t="s">
        <v>1402</v>
      </c>
      <c r="C4165" s="33" t="s">
        <v>1470</v>
      </c>
      <c r="D4165" s="33" t="s">
        <v>219</v>
      </c>
      <c r="E4165" s="34" t="s">
        <v>551</v>
      </c>
      <c r="F4165" s="35">
        <v>0</v>
      </c>
      <c r="G4165" s="35">
        <v>0</v>
      </c>
      <c r="H4165" s="35">
        <v>0</v>
      </c>
      <c r="I4165" s="63">
        <v>0</v>
      </c>
      <c r="J4165" s="63">
        <v>0</v>
      </c>
      <c r="K4165" s="35">
        <f>G4165</f>
        <v>0</v>
      </c>
      <c r="L4165" s="35">
        <f>H4165</f>
        <v>0</v>
      </c>
      <c r="M4165" s="35">
        <v>0</v>
      </c>
      <c r="N4165" s="78">
        <v>0</v>
      </c>
      <c r="O4165" s="22">
        <v>1</v>
      </c>
    </row>
    <row r="4166" spans="1:15" ht="94.5" hidden="1" x14ac:dyDescent="0.25">
      <c r="A4166" s="33" t="s">
        <v>213</v>
      </c>
      <c r="B4166" s="33" t="s">
        <v>1402</v>
      </c>
      <c r="C4166" s="33" t="s">
        <v>1471</v>
      </c>
      <c r="D4166" s="33"/>
      <c r="E4166" s="34" t="s">
        <v>985</v>
      </c>
      <c r="F4166" s="35">
        <f t="shared" ref="F4166:M4167" si="2116">F4167</f>
        <v>12835.752</v>
      </c>
      <c r="G4166" s="35">
        <f t="shared" si="2116"/>
        <v>0</v>
      </c>
      <c r="H4166" s="35">
        <f t="shared" si="2116"/>
        <v>6577.2190000000001</v>
      </c>
      <c r="I4166" s="63">
        <f t="shared" si="2116"/>
        <v>0</v>
      </c>
      <c r="J4166" s="63">
        <f t="shared" si="2116"/>
        <v>0</v>
      </c>
      <c r="K4166" s="35">
        <f t="shared" si="2116"/>
        <v>0</v>
      </c>
      <c r="L4166" s="35">
        <f t="shared" si="2116"/>
        <v>6577.2190000000001</v>
      </c>
      <c r="M4166" s="35">
        <f t="shared" si="2116"/>
        <v>0</v>
      </c>
      <c r="N4166" s="78">
        <v>0</v>
      </c>
      <c r="O4166" s="22">
        <v>1</v>
      </c>
    </row>
    <row r="4167" spans="1:15" ht="31.5" hidden="1" x14ac:dyDescent="0.25">
      <c r="A4167" s="33" t="s">
        <v>213</v>
      </c>
      <c r="B4167" s="33" t="s">
        <v>1402</v>
      </c>
      <c r="C4167" s="33" t="s">
        <v>1471</v>
      </c>
      <c r="D4167" s="33" t="s">
        <v>220</v>
      </c>
      <c r="E4167" s="34" t="s">
        <v>550</v>
      </c>
      <c r="F4167" s="35">
        <f t="shared" si="2116"/>
        <v>12835.752</v>
      </c>
      <c r="G4167" s="35">
        <f t="shared" si="2116"/>
        <v>0</v>
      </c>
      <c r="H4167" s="35">
        <f t="shared" si="2116"/>
        <v>6577.2190000000001</v>
      </c>
      <c r="I4167" s="63">
        <f t="shared" si="2116"/>
        <v>0</v>
      </c>
      <c r="J4167" s="63">
        <f t="shared" si="2116"/>
        <v>0</v>
      </c>
      <c r="K4167" s="35">
        <f t="shared" si="2116"/>
        <v>0</v>
      </c>
      <c r="L4167" s="35">
        <f t="shared" si="2116"/>
        <v>6577.2190000000001</v>
      </c>
      <c r="M4167" s="35">
        <f t="shared" si="2116"/>
        <v>0</v>
      </c>
      <c r="N4167" s="78">
        <v>0</v>
      </c>
      <c r="O4167" s="22">
        <v>1</v>
      </c>
    </row>
    <row r="4168" spans="1:15" hidden="1" x14ac:dyDescent="0.25">
      <c r="A4168" s="33" t="s">
        <v>213</v>
      </c>
      <c r="B4168" s="33" t="s">
        <v>1402</v>
      </c>
      <c r="C4168" s="33" t="s">
        <v>1471</v>
      </c>
      <c r="D4168" s="33" t="s">
        <v>219</v>
      </c>
      <c r="E4168" s="34" t="s">
        <v>551</v>
      </c>
      <c r="F4168" s="35">
        <f>30077.5-23500.281+6258.533</f>
        <v>12835.752</v>
      </c>
      <c r="G4168" s="35">
        <v>0</v>
      </c>
      <c r="H4168" s="35">
        <v>6577.2190000000001</v>
      </c>
      <c r="I4168" s="63">
        <v>0</v>
      </c>
      <c r="J4168" s="63">
        <v>0</v>
      </c>
      <c r="K4168" s="35">
        <f>G4168</f>
        <v>0</v>
      </c>
      <c r="L4168" s="35">
        <f>H4168</f>
        <v>6577.2190000000001</v>
      </c>
      <c r="M4168" s="35">
        <v>0</v>
      </c>
      <c r="N4168" s="78">
        <v>0</v>
      </c>
      <c r="O4168" s="22">
        <v>1</v>
      </c>
    </row>
    <row r="4169" spans="1:15" ht="141.75" x14ac:dyDescent="0.25">
      <c r="A4169" s="33" t="s">
        <v>213</v>
      </c>
      <c r="B4169" s="33" t="s">
        <v>1402</v>
      </c>
      <c r="C4169" s="58" t="s">
        <v>1923</v>
      </c>
      <c r="D4169" s="33"/>
      <c r="E4169" s="57" t="s">
        <v>1924</v>
      </c>
      <c r="F4169" s="35"/>
      <c r="G4169" s="35">
        <f>G4170</f>
        <v>12835.76842</v>
      </c>
      <c r="H4169" s="35">
        <f t="shared" ref="H4169:M4170" si="2117">H4170</f>
        <v>0</v>
      </c>
      <c r="I4169" s="63">
        <f t="shared" si="2117"/>
        <v>0</v>
      </c>
      <c r="J4169" s="63">
        <f t="shared" si="2117"/>
        <v>0</v>
      </c>
      <c r="K4169" s="35">
        <f t="shared" si="2117"/>
        <v>12835.76842</v>
      </c>
      <c r="L4169" s="35">
        <f t="shared" si="2117"/>
        <v>0</v>
      </c>
      <c r="M4169" s="35">
        <f t="shared" si="2117"/>
        <v>10380.89393</v>
      </c>
      <c r="N4169" s="78">
        <f t="shared" si="2088"/>
        <v>80.874736831688637</v>
      </c>
    </row>
    <row r="4170" spans="1:15" ht="31.5" x14ac:dyDescent="0.25">
      <c r="A4170" s="33" t="s">
        <v>213</v>
      </c>
      <c r="B4170" s="33" t="s">
        <v>1402</v>
      </c>
      <c r="C4170" s="58" t="s">
        <v>1923</v>
      </c>
      <c r="D4170" s="33" t="s">
        <v>220</v>
      </c>
      <c r="E4170" s="34" t="s">
        <v>550</v>
      </c>
      <c r="F4170" s="35"/>
      <c r="G4170" s="35">
        <f>G4171</f>
        <v>12835.76842</v>
      </c>
      <c r="H4170" s="35">
        <f t="shared" si="2117"/>
        <v>0</v>
      </c>
      <c r="I4170" s="63">
        <f t="shared" si="2117"/>
        <v>0</v>
      </c>
      <c r="J4170" s="63">
        <f t="shared" si="2117"/>
        <v>0</v>
      </c>
      <c r="K4170" s="35">
        <f t="shared" si="2117"/>
        <v>12835.76842</v>
      </c>
      <c r="L4170" s="35">
        <f t="shared" si="2117"/>
        <v>0</v>
      </c>
      <c r="M4170" s="35">
        <f t="shared" si="2117"/>
        <v>10380.89393</v>
      </c>
      <c r="N4170" s="78">
        <f t="shared" ref="N4170:N4233" si="2118">M4170/G4170*100</f>
        <v>80.874736831688637</v>
      </c>
    </row>
    <row r="4171" spans="1:15" x14ac:dyDescent="0.25">
      <c r="A4171" s="33" t="s">
        <v>213</v>
      </c>
      <c r="B4171" s="33" t="s">
        <v>1402</v>
      </c>
      <c r="C4171" s="58" t="s">
        <v>1923</v>
      </c>
      <c r="D4171" s="33" t="s">
        <v>219</v>
      </c>
      <c r="E4171" s="34" t="s">
        <v>551</v>
      </c>
      <c r="F4171" s="35"/>
      <c r="G4171" s="35">
        <v>12835.76842</v>
      </c>
      <c r="H4171" s="35">
        <v>0</v>
      </c>
      <c r="I4171" s="63">
        <v>0</v>
      </c>
      <c r="J4171" s="63">
        <v>0</v>
      </c>
      <c r="K4171" s="35">
        <f>G4171</f>
        <v>12835.76842</v>
      </c>
      <c r="L4171" s="35">
        <f>H4171</f>
        <v>0</v>
      </c>
      <c r="M4171" s="35">
        <v>10380.89393</v>
      </c>
      <c r="N4171" s="78">
        <f t="shared" si="2118"/>
        <v>80.874736831688637</v>
      </c>
    </row>
    <row r="4172" spans="1:15" ht="110.25" x14ac:dyDescent="0.25">
      <c r="A4172" s="33" t="s">
        <v>213</v>
      </c>
      <c r="B4172" s="33" t="s">
        <v>1402</v>
      </c>
      <c r="C4172" s="33" t="s">
        <v>1868</v>
      </c>
      <c r="D4172" s="33"/>
      <c r="E4172" s="34" t="s">
        <v>1237</v>
      </c>
      <c r="F4172" s="35">
        <f>F4173</f>
        <v>0</v>
      </c>
      <c r="G4172" s="35">
        <f t="shared" ref="G4172:G4173" si="2119">G4173</f>
        <v>38507.305260000001</v>
      </c>
      <c r="H4172" s="35">
        <f t="shared" ref="H4172:M4173" si="2120">H4173</f>
        <v>0</v>
      </c>
      <c r="I4172" s="63">
        <f t="shared" si="2120"/>
        <v>38507.305260000001</v>
      </c>
      <c r="J4172" s="63">
        <f t="shared" si="2120"/>
        <v>0</v>
      </c>
      <c r="K4172" s="35">
        <f t="shared" si="2120"/>
        <v>38507.305260000001</v>
      </c>
      <c r="L4172" s="35">
        <f t="shared" si="2120"/>
        <v>0</v>
      </c>
      <c r="M4172" s="35">
        <f t="shared" si="2120"/>
        <v>0</v>
      </c>
      <c r="N4172" s="78">
        <f t="shared" si="2118"/>
        <v>0</v>
      </c>
    </row>
    <row r="4173" spans="1:15" ht="31.5" x14ac:dyDescent="0.25">
      <c r="A4173" s="33" t="s">
        <v>213</v>
      </c>
      <c r="B4173" s="33" t="s">
        <v>1402</v>
      </c>
      <c r="C4173" s="33" t="s">
        <v>1868</v>
      </c>
      <c r="D4173" s="33" t="s">
        <v>220</v>
      </c>
      <c r="E4173" s="34" t="s">
        <v>550</v>
      </c>
      <c r="F4173" s="35">
        <f>F4174</f>
        <v>0</v>
      </c>
      <c r="G4173" s="35">
        <f t="shared" si="2119"/>
        <v>38507.305260000001</v>
      </c>
      <c r="H4173" s="35">
        <f t="shared" si="2120"/>
        <v>0</v>
      </c>
      <c r="I4173" s="63">
        <f t="shared" si="2120"/>
        <v>38507.305260000001</v>
      </c>
      <c r="J4173" s="63">
        <f t="shared" si="2120"/>
        <v>0</v>
      </c>
      <c r="K4173" s="35">
        <f t="shared" si="2120"/>
        <v>38507.305260000001</v>
      </c>
      <c r="L4173" s="35">
        <f t="shared" si="2120"/>
        <v>0</v>
      </c>
      <c r="M4173" s="35">
        <f t="shared" si="2120"/>
        <v>0</v>
      </c>
      <c r="N4173" s="78">
        <f t="shared" si="2118"/>
        <v>0</v>
      </c>
    </row>
    <row r="4174" spans="1:15" x14ac:dyDescent="0.25">
      <c r="A4174" s="33" t="s">
        <v>213</v>
      </c>
      <c r="B4174" s="33" t="s">
        <v>1402</v>
      </c>
      <c r="C4174" s="33" t="s">
        <v>1868</v>
      </c>
      <c r="D4174" s="33" t="s">
        <v>219</v>
      </c>
      <c r="E4174" s="34" t="s">
        <v>551</v>
      </c>
      <c r="F4174" s="35">
        <v>0</v>
      </c>
      <c r="G4174" s="35">
        <v>38507.305260000001</v>
      </c>
      <c r="H4174" s="35">
        <v>0</v>
      </c>
      <c r="I4174" s="63">
        <f>G4174</f>
        <v>38507.305260000001</v>
      </c>
      <c r="J4174" s="63">
        <f>H4174</f>
        <v>0</v>
      </c>
      <c r="K4174" s="35">
        <f>G4174</f>
        <v>38507.305260000001</v>
      </c>
      <c r="L4174" s="35">
        <f>H4174</f>
        <v>0</v>
      </c>
      <c r="M4174" s="35">
        <v>0</v>
      </c>
      <c r="N4174" s="78">
        <f t="shared" si="2118"/>
        <v>0</v>
      </c>
    </row>
    <row r="4175" spans="1:15" ht="63" x14ac:dyDescent="0.25">
      <c r="A4175" s="33" t="s">
        <v>213</v>
      </c>
      <c r="B4175" s="33" t="s">
        <v>1402</v>
      </c>
      <c r="C4175" s="33" t="s">
        <v>1444</v>
      </c>
      <c r="D4175" s="33"/>
      <c r="E4175" s="34" t="s">
        <v>1445</v>
      </c>
      <c r="F4175" s="35">
        <f>F4176</f>
        <v>230222.693</v>
      </c>
      <c r="G4175" s="35">
        <f t="shared" ref="G4175:G4177" si="2121">G4176</f>
        <v>230222.72958000001</v>
      </c>
      <c r="H4175" s="35">
        <f t="shared" ref="H4175:M4177" si="2122">H4176</f>
        <v>915.18240000000003</v>
      </c>
      <c r="I4175" s="63">
        <f t="shared" si="2122"/>
        <v>229992.73684</v>
      </c>
      <c r="J4175" s="63">
        <f t="shared" si="2122"/>
        <v>915.18240000000003</v>
      </c>
      <c r="K4175" s="35">
        <f t="shared" si="2122"/>
        <v>230222.72958000001</v>
      </c>
      <c r="L4175" s="35">
        <f t="shared" si="2122"/>
        <v>915.18240000000003</v>
      </c>
      <c r="M4175" s="35">
        <f t="shared" si="2122"/>
        <v>13139.9818</v>
      </c>
      <c r="N4175" s="78">
        <f t="shared" si="2118"/>
        <v>5.7075084740640225</v>
      </c>
    </row>
    <row r="4176" spans="1:15" ht="78.75" x14ac:dyDescent="0.25">
      <c r="A4176" s="33" t="s">
        <v>213</v>
      </c>
      <c r="B4176" s="33" t="s">
        <v>1402</v>
      </c>
      <c r="C4176" s="33" t="s">
        <v>1446</v>
      </c>
      <c r="D4176" s="33"/>
      <c r="E4176" s="34" t="s">
        <v>1447</v>
      </c>
      <c r="F4176" s="35">
        <f>F4177</f>
        <v>230222.693</v>
      </c>
      <c r="G4176" s="35">
        <f t="shared" si="2121"/>
        <v>230222.72958000001</v>
      </c>
      <c r="H4176" s="35">
        <f t="shared" si="2122"/>
        <v>915.18240000000003</v>
      </c>
      <c r="I4176" s="63">
        <f t="shared" si="2122"/>
        <v>229992.73684</v>
      </c>
      <c r="J4176" s="63">
        <f t="shared" si="2122"/>
        <v>915.18240000000003</v>
      </c>
      <c r="K4176" s="35">
        <f t="shared" si="2122"/>
        <v>230222.72958000001</v>
      </c>
      <c r="L4176" s="35">
        <f t="shared" si="2122"/>
        <v>915.18240000000003</v>
      </c>
      <c r="M4176" s="35">
        <f t="shared" si="2122"/>
        <v>13139.9818</v>
      </c>
      <c r="N4176" s="78">
        <f t="shared" si="2118"/>
        <v>5.7075084740640225</v>
      </c>
    </row>
    <row r="4177" spans="1:15" ht="31.5" x14ac:dyDescent="0.25">
      <c r="A4177" s="33" t="s">
        <v>213</v>
      </c>
      <c r="B4177" s="33" t="s">
        <v>1402</v>
      </c>
      <c r="C4177" s="33" t="s">
        <v>1446</v>
      </c>
      <c r="D4177" s="33" t="s">
        <v>220</v>
      </c>
      <c r="E4177" s="34" t="s">
        <v>550</v>
      </c>
      <c r="F4177" s="35">
        <f>F4178</f>
        <v>230222.693</v>
      </c>
      <c r="G4177" s="35">
        <f t="shared" si="2121"/>
        <v>230222.72958000001</v>
      </c>
      <c r="H4177" s="35">
        <f t="shared" si="2122"/>
        <v>915.18240000000003</v>
      </c>
      <c r="I4177" s="63">
        <f t="shared" si="2122"/>
        <v>229992.73684</v>
      </c>
      <c r="J4177" s="63">
        <f t="shared" si="2122"/>
        <v>915.18240000000003</v>
      </c>
      <c r="K4177" s="35">
        <f t="shared" si="2122"/>
        <v>230222.72958000001</v>
      </c>
      <c r="L4177" s="35">
        <f t="shared" si="2122"/>
        <v>915.18240000000003</v>
      </c>
      <c r="M4177" s="35">
        <f t="shared" si="2122"/>
        <v>13139.9818</v>
      </c>
      <c r="N4177" s="78">
        <f t="shared" si="2118"/>
        <v>5.7075084740640225</v>
      </c>
    </row>
    <row r="4178" spans="1:15" x14ac:dyDescent="0.25">
      <c r="A4178" s="33" t="s">
        <v>213</v>
      </c>
      <c r="B4178" s="33" t="s">
        <v>1402</v>
      </c>
      <c r="C4178" s="33" t="s">
        <v>1446</v>
      </c>
      <c r="D4178" s="33" t="s">
        <v>219</v>
      </c>
      <c r="E4178" s="34" t="s">
        <v>551</v>
      </c>
      <c r="F4178" s="35">
        <v>230222.693</v>
      </c>
      <c r="G4178" s="35">
        <v>230222.72958000001</v>
      </c>
      <c r="H4178" s="35">
        <v>915.18240000000003</v>
      </c>
      <c r="I4178" s="63">
        <v>229992.73684</v>
      </c>
      <c r="J4178" s="63">
        <f>H4178</f>
        <v>915.18240000000003</v>
      </c>
      <c r="K4178" s="35">
        <f>G4178</f>
        <v>230222.72958000001</v>
      </c>
      <c r="L4178" s="35">
        <f>H4178</f>
        <v>915.18240000000003</v>
      </c>
      <c r="M4178" s="35">
        <v>13139.9818</v>
      </c>
      <c r="N4178" s="78">
        <f t="shared" si="2118"/>
        <v>5.7075084740640225</v>
      </c>
    </row>
    <row r="4179" spans="1:15" s="32" customFormat="1" x14ac:dyDescent="0.25">
      <c r="A4179" s="29" t="s">
        <v>213</v>
      </c>
      <c r="B4179" s="29" t="s">
        <v>1403</v>
      </c>
      <c r="C4179" s="29"/>
      <c r="D4179" s="29"/>
      <c r="E4179" s="30" t="s">
        <v>907</v>
      </c>
      <c r="F4179" s="31">
        <f t="shared" ref="F4179:M4181" si="2123">F4180</f>
        <v>369004.93699999998</v>
      </c>
      <c r="G4179" s="31">
        <f t="shared" si="2123"/>
        <v>369004.88232999999</v>
      </c>
      <c r="H4179" s="31">
        <f t="shared" si="2123"/>
        <v>119202.63453</v>
      </c>
      <c r="I4179" s="62">
        <f t="shared" si="2123"/>
        <v>199022.43038999999</v>
      </c>
      <c r="J4179" s="62">
        <f t="shared" si="2123"/>
        <v>0</v>
      </c>
      <c r="K4179" s="31">
        <f t="shared" si="2123"/>
        <v>369004.88232999999</v>
      </c>
      <c r="L4179" s="31">
        <f t="shared" si="2123"/>
        <v>119202.63453</v>
      </c>
      <c r="M4179" s="31">
        <f t="shared" si="2123"/>
        <v>200728.54990000004</v>
      </c>
      <c r="N4179" s="79">
        <f t="shared" si="2118"/>
        <v>54.397261259131277</v>
      </c>
    </row>
    <row r="4180" spans="1:15" ht="31.5" x14ac:dyDescent="0.25">
      <c r="A4180" s="33" t="s">
        <v>213</v>
      </c>
      <c r="B4180" s="33" t="s">
        <v>1403</v>
      </c>
      <c r="C4180" s="33" t="s">
        <v>806</v>
      </c>
      <c r="D4180" s="33"/>
      <c r="E4180" s="34" t="s">
        <v>975</v>
      </c>
      <c r="F4180" s="35">
        <f t="shared" si="2123"/>
        <v>369004.93699999998</v>
      </c>
      <c r="G4180" s="35">
        <f t="shared" si="2123"/>
        <v>369004.88232999999</v>
      </c>
      <c r="H4180" s="35">
        <f t="shared" si="2123"/>
        <v>119202.63453</v>
      </c>
      <c r="I4180" s="63">
        <f t="shared" si="2123"/>
        <v>199022.43038999999</v>
      </c>
      <c r="J4180" s="63">
        <f t="shared" si="2123"/>
        <v>0</v>
      </c>
      <c r="K4180" s="35">
        <f t="shared" si="2123"/>
        <v>369004.88232999999</v>
      </c>
      <c r="L4180" s="35">
        <f t="shared" si="2123"/>
        <v>119202.63453</v>
      </c>
      <c r="M4180" s="35">
        <f t="shared" si="2123"/>
        <v>200728.54990000004</v>
      </c>
      <c r="N4180" s="78">
        <f t="shared" si="2118"/>
        <v>54.397261259131277</v>
      </c>
    </row>
    <row r="4181" spans="1:15" ht="47.25" x14ac:dyDescent="0.25">
      <c r="A4181" s="33" t="s">
        <v>213</v>
      </c>
      <c r="B4181" s="33" t="s">
        <v>1403</v>
      </c>
      <c r="C4181" s="33" t="s">
        <v>813</v>
      </c>
      <c r="D4181" s="33"/>
      <c r="E4181" s="34" t="s">
        <v>986</v>
      </c>
      <c r="F4181" s="35">
        <f t="shared" si="2123"/>
        <v>369004.93699999998</v>
      </c>
      <c r="G4181" s="35">
        <f t="shared" si="2123"/>
        <v>369004.88232999999</v>
      </c>
      <c r="H4181" s="35">
        <f t="shared" si="2123"/>
        <v>119202.63453</v>
      </c>
      <c r="I4181" s="63">
        <f t="shared" si="2123"/>
        <v>199022.43038999999</v>
      </c>
      <c r="J4181" s="63">
        <f t="shared" si="2123"/>
        <v>0</v>
      </c>
      <c r="K4181" s="35">
        <f t="shared" si="2123"/>
        <v>369004.88232999999</v>
      </c>
      <c r="L4181" s="35">
        <f t="shared" si="2123"/>
        <v>119202.63453</v>
      </c>
      <c r="M4181" s="35">
        <f t="shared" si="2123"/>
        <v>200728.54990000004</v>
      </c>
      <c r="N4181" s="78">
        <f t="shared" si="2118"/>
        <v>54.397261259131277</v>
      </c>
    </row>
    <row r="4182" spans="1:15" ht="63" x14ac:dyDescent="0.25">
      <c r="A4182" s="33" t="s">
        <v>213</v>
      </c>
      <c r="B4182" s="33" t="s">
        <v>1403</v>
      </c>
      <c r="C4182" s="33" t="s">
        <v>814</v>
      </c>
      <c r="D4182" s="33"/>
      <c r="E4182" s="34" t="s">
        <v>987</v>
      </c>
      <c r="F4182" s="35">
        <f>F4183+F4192+F4195+F4198+F4204+F4210+F4216+F4219+F4213+F4189+F4207+F4222+F4225+F4228+F4186+F4201</f>
        <v>369004.93699999998</v>
      </c>
      <c r="G4182" s="35">
        <f t="shared" ref="G4182:M4182" si="2124">G4183+G4192+G4195+G4198+G4204+G4210+G4216+G4219+G4213+G4189+G4207+G4222+G4225+G4228+G4186+G4201</f>
        <v>369004.88232999999</v>
      </c>
      <c r="H4182" s="35">
        <f t="shared" si="2124"/>
        <v>119202.63453</v>
      </c>
      <c r="I4182" s="63">
        <f t="shared" si="2124"/>
        <v>199022.43038999999</v>
      </c>
      <c r="J4182" s="63">
        <f t="shared" si="2124"/>
        <v>0</v>
      </c>
      <c r="K4182" s="35">
        <f t="shared" si="2124"/>
        <v>369004.88232999999</v>
      </c>
      <c r="L4182" s="35">
        <f t="shared" si="2124"/>
        <v>119202.63453</v>
      </c>
      <c r="M4182" s="35">
        <f t="shared" si="2124"/>
        <v>200728.54990000004</v>
      </c>
      <c r="N4182" s="78">
        <f t="shared" si="2118"/>
        <v>54.397261259131277</v>
      </c>
    </row>
    <row r="4183" spans="1:15" ht="47.25" x14ac:dyDescent="0.25">
      <c r="A4183" s="33" t="s">
        <v>213</v>
      </c>
      <c r="B4183" s="33" t="s">
        <v>1403</v>
      </c>
      <c r="C4183" s="33" t="s">
        <v>809</v>
      </c>
      <c r="D4183" s="33"/>
      <c r="E4183" s="34" t="s">
        <v>1318</v>
      </c>
      <c r="F4183" s="35">
        <f t="shared" ref="F4183:M4184" si="2125">F4184</f>
        <v>17817.300999999999</v>
      </c>
      <c r="G4183" s="35">
        <f t="shared" si="2125"/>
        <v>17817.300999999999</v>
      </c>
      <c r="H4183" s="35">
        <f t="shared" si="2125"/>
        <v>3196.3166799999999</v>
      </c>
      <c r="I4183" s="63">
        <f t="shared" si="2125"/>
        <v>0</v>
      </c>
      <c r="J4183" s="63">
        <f t="shared" si="2125"/>
        <v>0</v>
      </c>
      <c r="K4183" s="35">
        <f t="shared" si="2125"/>
        <v>17817.300999999999</v>
      </c>
      <c r="L4183" s="35">
        <f t="shared" si="2125"/>
        <v>3196.3166799999999</v>
      </c>
      <c r="M4183" s="35">
        <f t="shared" si="2125"/>
        <v>17817.298050000001</v>
      </c>
      <c r="N4183" s="78">
        <f t="shared" si="2118"/>
        <v>99.999983443059094</v>
      </c>
    </row>
    <row r="4184" spans="1:15" ht="31.5" x14ac:dyDescent="0.25">
      <c r="A4184" s="33" t="s">
        <v>213</v>
      </c>
      <c r="B4184" s="33" t="s">
        <v>1403</v>
      </c>
      <c r="C4184" s="33" t="s">
        <v>809</v>
      </c>
      <c r="D4184" s="33" t="s">
        <v>220</v>
      </c>
      <c r="E4184" s="34" t="s">
        <v>550</v>
      </c>
      <c r="F4184" s="35">
        <f t="shared" si="2125"/>
        <v>17817.300999999999</v>
      </c>
      <c r="G4184" s="35">
        <f t="shared" si="2125"/>
        <v>17817.300999999999</v>
      </c>
      <c r="H4184" s="35">
        <f t="shared" si="2125"/>
        <v>3196.3166799999999</v>
      </c>
      <c r="I4184" s="63">
        <f t="shared" si="2125"/>
        <v>0</v>
      </c>
      <c r="J4184" s="63">
        <f t="shared" si="2125"/>
        <v>0</v>
      </c>
      <c r="K4184" s="35">
        <f t="shared" si="2125"/>
        <v>17817.300999999999</v>
      </c>
      <c r="L4184" s="35">
        <f t="shared" si="2125"/>
        <v>3196.3166799999999</v>
      </c>
      <c r="M4184" s="35">
        <f t="shared" si="2125"/>
        <v>17817.298050000001</v>
      </c>
      <c r="N4184" s="78">
        <f t="shared" si="2118"/>
        <v>99.999983443059094</v>
      </c>
    </row>
    <row r="4185" spans="1:15" x14ac:dyDescent="0.25">
      <c r="A4185" s="33" t="s">
        <v>213</v>
      </c>
      <c r="B4185" s="33" t="s">
        <v>1403</v>
      </c>
      <c r="C4185" s="33" t="s">
        <v>809</v>
      </c>
      <c r="D4185" s="33" t="s">
        <v>219</v>
      </c>
      <c r="E4185" s="34" t="s">
        <v>551</v>
      </c>
      <c r="F4185" s="35">
        <f>67890.788-34200-15873.487</f>
        <v>17817.300999999999</v>
      </c>
      <c r="G4185" s="35">
        <v>17817.300999999999</v>
      </c>
      <c r="H4185" s="35">
        <v>3196.3166799999999</v>
      </c>
      <c r="I4185" s="63">
        <v>0</v>
      </c>
      <c r="J4185" s="63">
        <v>0</v>
      </c>
      <c r="K4185" s="35">
        <f>G4185</f>
        <v>17817.300999999999</v>
      </c>
      <c r="L4185" s="35">
        <f>H4185</f>
        <v>3196.3166799999999</v>
      </c>
      <c r="M4185" s="35">
        <v>17817.298050000001</v>
      </c>
      <c r="N4185" s="78">
        <f t="shared" si="2118"/>
        <v>99.999983443059094</v>
      </c>
    </row>
    <row r="4186" spans="1:15" ht="31.5" x14ac:dyDescent="0.25">
      <c r="A4186" s="33" t="s">
        <v>213</v>
      </c>
      <c r="B4186" s="33" t="s">
        <v>1403</v>
      </c>
      <c r="C4186" s="33" t="s">
        <v>1869</v>
      </c>
      <c r="D4186" s="33"/>
      <c r="E4186" s="34" t="s">
        <v>1870</v>
      </c>
      <c r="F4186" s="35">
        <f>F4187</f>
        <v>30352.190999999999</v>
      </c>
      <c r="G4186" s="35">
        <f t="shared" ref="G4186:G4187" si="2126">G4187</f>
        <v>30352.19094</v>
      </c>
      <c r="H4186" s="35">
        <f t="shared" ref="H4186:M4187" si="2127">H4187</f>
        <v>30352.19094</v>
      </c>
      <c r="I4186" s="63">
        <f t="shared" si="2127"/>
        <v>0</v>
      </c>
      <c r="J4186" s="63">
        <f t="shared" si="2127"/>
        <v>0</v>
      </c>
      <c r="K4186" s="35">
        <f t="shared" si="2127"/>
        <v>30352.19094</v>
      </c>
      <c r="L4186" s="35">
        <f t="shared" si="2127"/>
        <v>30352.19094</v>
      </c>
      <c r="M4186" s="35">
        <f t="shared" si="2127"/>
        <v>30352.19094</v>
      </c>
      <c r="N4186" s="78">
        <f t="shared" si="2118"/>
        <v>100</v>
      </c>
    </row>
    <row r="4187" spans="1:15" ht="31.5" x14ac:dyDescent="0.25">
      <c r="A4187" s="33" t="s">
        <v>213</v>
      </c>
      <c r="B4187" s="33" t="s">
        <v>1403</v>
      </c>
      <c r="C4187" s="33" t="s">
        <v>1869</v>
      </c>
      <c r="D4187" s="33" t="s">
        <v>220</v>
      </c>
      <c r="E4187" s="34" t="s">
        <v>550</v>
      </c>
      <c r="F4187" s="35">
        <f>F4188</f>
        <v>30352.190999999999</v>
      </c>
      <c r="G4187" s="35">
        <f t="shared" si="2126"/>
        <v>30352.19094</v>
      </c>
      <c r="H4187" s="35">
        <f t="shared" si="2127"/>
        <v>30352.19094</v>
      </c>
      <c r="I4187" s="63">
        <f t="shared" si="2127"/>
        <v>0</v>
      </c>
      <c r="J4187" s="63">
        <f t="shared" si="2127"/>
        <v>0</v>
      </c>
      <c r="K4187" s="35">
        <f t="shared" si="2127"/>
        <v>30352.19094</v>
      </c>
      <c r="L4187" s="35">
        <f t="shared" si="2127"/>
        <v>30352.19094</v>
      </c>
      <c r="M4187" s="35">
        <f t="shared" si="2127"/>
        <v>30352.19094</v>
      </c>
      <c r="N4187" s="78">
        <f t="shared" si="2118"/>
        <v>100</v>
      </c>
    </row>
    <row r="4188" spans="1:15" x14ac:dyDescent="0.25">
      <c r="A4188" s="33" t="s">
        <v>213</v>
      </c>
      <c r="B4188" s="33" t="s">
        <v>1403</v>
      </c>
      <c r="C4188" s="33" t="s">
        <v>1869</v>
      </c>
      <c r="D4188" s="33" t="s">
        <v>219</v>
      </c>
      <c r="E4188" s="34" t="s">
        <v>551</v>
      </c>
      <c r="F4188" s="35">
        <v>30352.190999999999</v>
      </c>
      <c r="G4188" s="35">
        <v>30352.19094</v>
      </c>
      <c r="H4188" s="35">
        <v>30352.19094</v>
      </c>
      <c r="I4188" s="63">
        <v>0</v>
      </c>
      <c r="J4188" s="63">
        <v>0</v>
      </c>
      <c r="K4188" s="35">
        <f>G4188</f>
        <v>30352.19094</v>
      </c>
      <c r="L4188" s="35">
        <f>H4188</f>
        <v>30352.19094</v>
      </c>
      <c r="M4188" s="35">
        <v>30352.19094</v>
      </c>
      <c r="N4188" s="78">
        <f t="shared" si="2118"/>
        <v>100</v>
      </c>
    </row>
    <row r="4189" spans="1:15" ht="31.5" hidden="1" x14ac:dyDescent="0.25">
      <c r="A4189" s="33" t="s">
        <v>213</v>
      </c>
      <c r="B4189" s="33" t="s">
        <v>1403</v>
      </c>
      <c r="C4189" s="33" t="s">
        <v>1309</v>
      </c>
      <c r="D4189" s="33"/>
      <c r="E4189" s="34" t="s">
        <v>1310</v>
      </c>
      <c r="F4189" s="35">
        <f t="shared" ref="F4189:M4190" si="2128">F4190</f>
        <v>0</v>
      </c>
      <c r="G4189" s="35">
        <f t="shared" si="2128"/>
        <v>0</v>
      </c>
      <c r="H4189" s="35">
        <f t="shared" si="2128"/>
        <v>0</v>
      </c>
      <c r="I4189" s="63">
        <f t="shared" si="2128"/>
        <v>0</v>
      </c>
      <c r="J4189" s="63">
        <f t="shared" si="2128"/>
        <v>0</v>
      </c>
      <c r="K4189" s="35">
        <f t="shared" si="2128"/>
        <v>0</v>
      </c>
      <c r="L4189" s="35">
        <f t="shared" si="2128"/>
        <v>0</v>
      </c>
      <c r="M4189" s="35">
        <f t="shared" si="2128"/>
        <v>0</v>
      </c>
      <c r="N4189" s="78">
        <v>0</v>
      </c>
      <c r="O4189" s="22">
        <v>1</v>
      </c>
    </row>
    <row r="4190" spans="1:15" ht="31.5" hidden="1" x14ac:dyDescent="0.25">
      <c r="A4190" s="33" t="s">
        <v>213</v>
      </c>
      <c r="B4190" s="33" t="s">
        <v>1403</v>
      </c>
      <c r="C4190" s="33" t="s">
        <v>1309</v>
      </c>
      <c r="D4190" s="33" t="s">
        <v>220</v>
      </c>
      <c r="E4190" s="34" t="s">
        <v>550</v>
      </c>
      <c r="F4190" s="35">
        <f t="shared" si="2128"/>
        <v>0</v>
      </c>
      <c r="G4190" s="35">
        <f t="shared" si="2128"/>
        <v>0</v>
      </c>
      <c r="H4190" s="35">
        <f t="shared" si="2128"/>
        <v>0</v>
      </c>
      <c r="I4190" s="63">
        <f t="shared" si="2128"/>
        <v>0</v>
      </c>
      <c r="J4190" s="63">
        <f t="shared" si="2128"/>
        <v>0</v>
      </c>
      <c r="K4190" s="35">
        <f t="shared" si="2128"/>
        <v>0</v>
      </c>
      <c r="L4190" s="35">
        <f t="shared" si="2128"/>
        <v>0</v>
      </c>
      <c r="M4190" s="35">
        <f t="shared" si="2128"/>
        <v>0</v>
      </c>
      <c r="N4190" s="78">
        <v>0</v>
      </c>
      <c r="O4190" s="22">
        <v>1</v>
      </c>
    </row>
    <row r="4191" spans="1:15" hidden="1" x14ac:dyDescent="0.25">
      <c r="A4191" s="33" t="s">
        <v>213</v>
      </c>
      <c r="B4191" s="33" t="s">
        <v>1403</v>
      </c>
      <c r="C4191" s="33" t="s">
        <v>1309</v>
      </c>
      <c r="D4191" s="33" t="s">
        <v>219</v>
      </c>
      <c r="E4191" s="34" t="s">
        <v>551</v>
      </c>
      <c r="F4191" s="35">
        <f>36656.047-36656.047</f>
        <v>0</v>
      </c>
      <c r="G4191" s="35">
        <f>36656.047-36656.047</f>
        <v>0</v>
      </c>
      <c r="H4191" s="35">
        <v>0</v>
      </c>
      <c r="I4191" s="63">
        <v>0</v>
      </c>
      <c r="J4191" s="63">
        <v>0</v>
      </c>
      <c r="K4191" s="35">
        <f>G4191</f>
        <v>0</v>
      </c>
      <c r="L4191" s="35">
        <f>H4191</f>
        <v>0</v>
      </c>
      <c r="M4191" s="35">
        <v>0</v>
      </c>
      <c r="N4191" s="78">
        <v>0</v>
      </c>
      <c r="O4191" s="22">
        <v>1</v>
      </c>
    </row>
    <row r="4192" spans="1:15" ht="31.5" hidden="1" x14ac:dyDescent="0.25">
      <c r="A4192" s="33" t="s">
        <v>213</v>
      </c>
      <c r="B4192" s="33" t="s">
        <v>1403</v>
      </c>
      <c r="C4192" s="33" t="s">
        <v>810</v>
      </c>
      <c r="D4192" s="33"/>
      <c r="E4192" s="34" t="s">
        <v>989</v>
      </c>
      <c r="F4192" s="35">
        <f t="shared" ref="F4192:M4193" si="2129">F4193</f>
        <v>0</v>
      </c>
      <c r="G4192" s="35">
        <f t="shared" si="2129"/>
        <v>0</v>
      </c>
      <c r="H4192" s="35">
        <f t="shared" si="2129"/>
        <v>0</v>
      </c>
      <c r="I4192" s="63">
        <f t="shared" si="2129"/>
        <v>0</v>
      </c>
      <c r="J4192" s="63">
        <f t="shared" si="2129"/>
        <v>0</v>
      </c>
      <c r="K4192" s="35">
        <f t="shared" si="2129"/>
        <v>0</v>
      </c>
      <c r="L4192" s="35">
        <f t="shared" si="2129"/>
        <v>0</v>
      </c>
      <c r="M4192" s="35">
        <f t="shared" si="2129"/>
        <v>0</v>
      </c>
      <c r="N4192" s="78">
        <v>0</v>
      </c>
      <c r="O4192" s="22">
        <v>1</v>
      </c>
    </row>
    <row r="4193" spans="1:15" ht="31.5" hidden="1" x14ac:dyDescent="0.25">
      <c r="A4193" s="33" t="s">
        <v>213</v>
      </c>
      <c r="B4193" s="33" t="s">
        <v>1403</v>
      </c>
      <c r="C4193" s="33" t="s">
        <v>810</v>
      </c>
      <c r="D4193" s="33" t="s">
        <v>220</v>
      </c>
      <c r="E4193" s="34" t="s">
        <v>550</v>
      </c>
      <c r="F4193" s="35">
        <f t="shared" si="2129"/>
        <v>0</v>
      </c>
      <c r="G4193" s="35">
        <f t="shared" si="2129"/>
        <v>0</v>
      </c>
      <c r="H4193" s="35">
        <f t="shared" si="2129"/>
        <v>0</v>
      </c>
      <c r="I4193" s="63">
        <f t="shared" si="2129"/>
        <v>0</v>
      </c>
      <c r="J4193" s="63">
        <f t="shared" si="2129"/>
        <v>0</v>
      </c>
      <c r="K4193" s="35">
        <f t="shared" si="2129"/>
        <v>0</v>
      </c>
      <c r="L4193" s="35">
        <f t="shared" si="2129"/>
        <v>0</v>
      </c>
      <c r="M4193" s="35">
        <f t="shared" si="2129"/>
        <v>0</v>
      </c>
      <c r="N4193" s="78">
        <v>0</v>
      </c>
      <c r="O4193" s="22">
        <v>1</v>
      </c>
    </row>
    <row r="4194" spans="1:15" hidden="1" x14ac:dyDescent="0.25">
      <c r="A4194" s="33" t="s">
        <v>213</v>
      </c>
      <c r="B4194" s="33" t="s">
        <v>1403</v>
      </c>
      <c r="C4194" s="33" t="s">
        <v>810</v>
      </c>
      <c r="D4194" s="33" t="s">
        <v>219</v>
      </c>
      <c r="E4194" s="34" t="s">
        <v>551</v>
      </c>
      <c r="F4194" s="35">
        <f>34459.4-34459.4</f>
        <v>0</v>
      </c>
      <c r="G4194" s="35">
        <f>34459.4-34459.4</f>
        <v>0</v>
      </c>
      <c r="H4194" s="35">
        <v>0</v>
      </c>
      <c r="I4194" s="63">
        <v>0</v>
      </c>
      <c r="J4194" s="63">
        <v>0</v>
      </c>
      <c r="K4194" s="35">
        <f>G4194</f>
        <v>0</v>
      </c>
      <c r="L4194" s="35">
        <f>H4194</f>
        <v>0</v>
      </c>
      <c r="M4194" s="35">
        <v>0</v>
      </c>
      <c r="N4194" s="78">
        <v>0</v>
      </c>
      <c r="O4194" s="22">
        <v>1</v>
      </c>
    </row>
    <row r="4195" spans="1:15" ht="31.5" x14ac:dyDescent="0.25">
      <c r="A4195" s="33" t="s">
        <v>213</v>
      </c>
      <c r="B4195" s="33" t="s">
        <v>1403</v>
      </c>
      <c r="C4195" s="33" t="s">
        <v>811</v>
      </c>
      <c r="D4195" s="33"/>
      <c r="E4195" s="34" t="s">
        <v>990</v>
      </c>
      <c r="F4195" s="35">
        <f t="shared" ref="F4195:M4196" si="2130">F4196</f>
        <v>24892.459999999995</v>
      </c>
      <c r="G4195" s="35">
        <f t="shared" si="2130"/>
        <v>24892.46</v>
      </c>
      <c r="H4195" s="35">
        <f t="shared" si="2130"/>
        <v>12715.492329999999</v>
      </c>
      <c r="I4195" s="63">
        <f t="shared" si="2130"/>
        <v>0</v>
      </c>
      <c r="J4195" s="63">
        <f t="shared" si="2130"/>
        <v>0</v>
      </c>
      <c r="K4195" s="35">
        <f t="shared" si="2130"/>
        <v>24892.46</v>
      </c>
      <c r="L4195" s="35">
        <f t="shared" si="2130"/>
        <v>12715.492329999999</v>
      </c>
      <c r="M4195" s="35">
        <f t="shared" si="2130"/>
        <v>12840.57438</v>
      </c>
      <c r="N4195" s="78">
        <f t="shared" si="2118"/>
        <v>51.584192080654148</v>
      </c>
    </row>
    <row r="4196" spans="1:15" ht="31.5" x14ac:dyDescent="0.25">
      <c r="A4196" s="33" t="s">
        <v>213</v>
      </c>
      <c r="B4196" s="33" t="s">
        <v>1403</v>
      </c>
      <c r="C4196" s="33" t="s">
        <v>811</v>
      </c>
      <c r="D4196" s="33" t="s">
        <v>220</v>
      </c>
      <c r="E4196" s="34" t="s">
        <v>550</v>
      </c>
      <c r="F4196" s="35">
        <f t="shared" si="2130"/>
        <v>24892.459999999995</v>
      </c>
      <c r="G4196" s="35">
        <f t="shared" si="2130"/>
        <v>24892.46</v>
      </c>
      <c r="H4196" s="35">
        <f t="shared" si="2130"/>
        <v>12715.492329999999</v>
      </c>
      <c r="I4196" s="63">
        <f t="shared" si="2130"/>
        <v>0</v>
      </c>
      <c r="J4196" s="63">
        <f t="shared" si="2130"/>
        <v>0</v>
      </c>
      <c r="K4196" s="35">
        <f t="shared" si="2130"/>
        <v>24892.46</v>
      </c>
      <c r="L4196" s="35">
        <f t="shared" si="2130"/>
        <v>12715.492329999999</v>
      </c>
      <c r="M4196" s="35">
        <f t="shared" si="2130"/>
        <v>12840.57438</v>
      </c>
      <c r="N4196" s="78">
        <f t="shared" si="2118"/>
        <v>51.584192080654148</v>
      </c>
    </row>
    <row r="4197" spans="1:15" x14ac:dyDescent="0.25">
      <c r="A4197" s="33" t="s">
        <v>213</v>
      </c>
      <c r="B4197" s="33" t="s">
        <v>1403</v>
      </c>
      <c r="C4197" s="33" t="s">
        <v>811</v>
      </c>
      <c r="D4197" s="33" t="s">
        <v>219</v>
      </c>
      <c r="E4197" s="34" t="s">
        <v>551</v>
      </c>
      <c r="F4197" s="35">
        <f>114907.461-90000-15.001</f>
        <v>24892.459999999995</v>
      </c>
      <c r="G4197" s="35">
        <v>24892.46</v>
      </c>
      <c r="H4197" s="35">
        <v>12715.492329999999</v>
      </c>
      <c r="I4197" s="63">
        <v>0</v>
      </c>
      <c r="J4197" s="63">
        <v>0</v>
      </c>
      <c r="K4197" s="35">
        <f>G4197</f>
        <v>24892.46</v>
      </c>
      <c r="L4197" s="35">
        <f>H4197</f>
        <v>12715.492329999999</v>
      </c>
      <c r="M4197" s="35">
        <v>12840.57438</v>
      </c>
      <c r="N4197" s="78">
        <f t="shared" si="2118"/>
        <v>51.584192080654148</v>
      </c>
    </row>
    <row r="4198" spans="1:15" ht="31.5" x14ac:dyDescent="0.25">
      <c r="A4198" s="33" t="s">
        <v>213</v>
      </c>
      <c r="B4198" s="33" t="s">
        <v>1403</v>
      </c>
      <c r="C4198" s="33" t="s">
        <v>812</v>
      </c>
      <c r="D4198" s="33"/>
      <c r="E4198" s="34" t="s">
        <v>991</v>
      </c>
      <c r="F4198" s="35">
        <f t="shared" ref="F4198:M4199" si="2131">F4199</f>
        <v>94</v>
      </c>
      <c r="G4198" s="35">
        <f t="shared" si="2131"/>
        <v>94</v>
      </c>
      <c r="H4198" s="35">
        <f t="shared" si="2131"/>
        <v>47</v>
      </c>
      <c r="I4198" s="63">
        <f t="shared" si="2131"/>
        <v>0</v>
      </c>
      <c r="J4198" s="63">
        <f t="shared" si="2131"/>
        <v>0</v>
      </c>
      <c r="K4198" s="35">
        <f t="shared" si="2131"/>
        <v>94</v>
      </c>
      <c r="L4198" s="35">
        <f t="shared" si="2131"/>
        <v>47</v>
      </c>
      <c r="M4198" s="35">
        <f t="shared" si="2131"/>
        <v>47</v>
      </c>
      <c r="N4198" s="78">
        <f t="shared" si="2118"/>
        <v>50</v>
      </c>
    </row>
    <row r="4199" spans="1:15" ht="31.5" x14ac:dyDescent="0.25">
      <c r="A4199" s="33" t="s">
        <v>213</v>
      </c>
      <c r="B4199" s="33" t="s">
        <v>1403</v>
      </c>
      <c r="C4199" s="33" t="s">
        <v>812</v>
      </c>
      <c r="D4199" s="33" t="s">
        <v>220</v>
      </c>
      <c r="E4199" s="34" t="s">
        <v>550</v>
      </c>
      <c r="F4199" s="35">
        <f t="shared" si="2131"/>
        <v>94</v>
      </c>
      <c r="G4199" s="35">
        <f t="shared" si="2131"/>
        <v>94</v>
      </c>
      <c r="H4199" s="35">
        <f t="shared" si="2131"/>
        <v>47</v>
      </c>
      <c r="I4199" s="63">
        <f t="shared" si="2131"/>
        <v>0</v>
      </c>
      <c r="J4199" s="63">
        <f t="shared" si="2131"/>
        <v>0</v>
      </c>
      <c r="K4199" s="35">
        <f t="shared" si="2131"/>
        <v>94</v>
      </c>
      <c r="L4199" s="35">
        <f t="shared" si="2131"/>
        <v>47</v>
      </c>
      <c r="M4199" s="35">
        <f t="shared" si="2131"/>
        <v>47</v>
      </c>
      <c r="N4199" s="78">
        <f t="shared" si="2118"/>
        <v>50</v>
      </c>
    </row>
    <row r="4200" spans="1:15" x14ac:dyDescent="0.25">
      <c r="A4200" s="33" t="s">
        <v>213</v>
      </c>
      <c r="B4200" s="33" t="s">
        <v>1403</v>
      </c>
      <c r="C4200" s="33" t="s">
        <v>812</v>
      </c>
      <c r="D4200" s="33" t="s">
        <v>219</v>
      </c>
      <c r="E4200" s="34" t="s">
        <v>551</v>
      </c>
      <c r="F4200" s="35">
        <f>14483.197-14389.197</f>
        <v>94</v>
      </c>
      <c r="G4200" s="35">
        <v>94</v>
      </c>
      <c r="H4200" s="35">
        <v>47</v>
      </c>
      <c r="I4200" s="63">
        <v>0</v>
      </c>
      <c r="J4200" s="63">
        <v>0</v>
      </c>
      <c r="K4200" s="35">
        <f>G4200</f>
        <v>94</v>
      </c>
      <c r="L4200" s="35">
        <f>H4200</f>
        <v>47</v>
      </c>
      <c r="M4200" s="35">
        <v>47</v>
      </c>
      <c r="N4200" s="78">
        <f t="shared" si="2118"/>
        <v>50</v>
      </c>
    </row>
    <row r="4201" spans="1:15" ht="31.5" x14ac:dyDescent="0.25">
      <c r="A4201" s="33" t="s">
        <v>213</v>
      </c>
      <c r="B4201" s="33" t="s">
        <v>1403</v>
      </c>
      <c r="C4201" s="48" t="s">
        <v>1899</v>
      </c>
      <c r="D4201" s="48"/>
      <c r="E4201" s="49" t="s">
        <v>1900</v>
      </c>
      <c r="F4201" s="35">
        <f>F4202</f>
        <v>15</v>
      </c>
      <c r="G4201" s="35">
        <f t="shared" ref="G4201:M4202" si="2132">G4202</f>
        <v>15</v>
      </c>
      <c r="H4201" s="35">
        <f t="shared" si="2132"/>
        <v>0</v>
      </c>
      <c r="I4201" s="63">
        <f t="shared" si="2132"/>
        <v>0</v>
      </c>
      <c r="J4201" s="63">
        <f t="shared" si="2132"/>
        <v>0</v>
      </c>
      <c r="K4201" s="35">
        <f t="shared" si="2132"/>
        <v>15</v>
      </c>
      <c r="L4201" s="35">
        <f t="shared" si="2132"/>
        <v>0</v>
      </c>
      <c r="M4201" s="35">
        <f t="shared" si="2132"/>
        <v>0</v>
      </c>
      <c r="N4201" s="78">
        <f t="shared" si="2118"/>
        <v>0</v>
      </c>
    </row>
    <row r="4202" spans="1:15" ht="31.5" x14ac:dyDescent="0.25">
      <c r="A4202" s="33" t="s">
        <v>213</v>
      </c>
      <c r="B4202" s="33" t="s">
        <v>1403</v>
      </c>
      <c r="C4202" s="48" t="s">
        <v>1899</v>
      </c>
      <c r="D4202" s="48" t="s">
        <v>220</v>
      </c>
      <c r="E4202" s="49" t="s">
        <v>550</v>
      </c>
      <c r="F4202" s="35">
        <f>F4203</f>
        <v>15</v>
      </c>
      <c r="G4202" s="35">
        <f t="shared" si="2132"/>
        <v>15</v>
      </c>
      <c r="H4202" s="35">
        <f t="shared" si="2132"/>
        <v>0</v>
      </c>
      <c r="I4202" s="63">
        <f t="shared" si="2132"/>
        <v>0</v>
      </c>
      <c r="J4202" s="63">
        <f t="shared" si="2132"/>
        <v>0</v>
      </c>
      <c r="K4202" s="35">
        <f t="shared" si="2132"/>
        <v>15</v>
      </c>
      <c r="L4202" s="35">
        <f t="shared" si="2132"/>
        <v>0</v>
      </c>
      <c r="M4202" s="35">
        <f t="shared" si="2132"/>
        <v>0</v>
      </c>
      <c r="N4202" s="78">
        <f t="shared" si="2118"/>
        <v>0</v>
      </c>
    </row>
    <row r="4203" spans="1:15" x14ac:dyDescent="0.25">
      <c r="A4203" s="33" t="s">
        <v>213</v>
      </c>
      <c r="B4203" s="33" t="s">
        <v>1403</v>
      </c>
      <c r="C4203" s="48" t="s">
        <v>1899</v>
      </c>
      <c r="D4203" s="48" t="s">
        <v>219</v>
      </c>
      <c r="E4203" s="49" t="s">
        <v>551</v>
      </c>
      <c r="F4203" s="35">
        <v>15</v>
      </c>
      <c r="G4203" s="35">
        <v>15</v>
      </c>
      <c r="H4203" s="35">
        <v>0</v>
      </c>
      <c r="I4203" s="63">
        <v>0</v>
      </c>
      <c r="J4203" s="63">
        <v>0</v>
      </c>
      <c r="K4203" s="35">
        <f>G4203</f>
        <v>15</v>
      </c>
      <c r="L4203" s="35">
        <f>H4203</f>
        <v>0</v>
      </c>
      <c r="M4203" s="35">
        <v>0</v>
      </c>
      <c r="N4203" s="78">
        <f t="shared" si="2118"/>
        <v>0</v>
      </c>
    </row>
    <row r="4204" spans="1:15" ht="63" hidden="1" x14ac:dyDescent="0.25">
      <c r="A4204" s="33" t="s">
        <v>213</v>
      </c>
      <c r="B4204" s="33" t="s">
        <v>1403</v>
      </c>
      <c r="C4204" s="33" t="s">
        <v>1472</v>
      </c>
      <c r="D4204" s="33"/>
      <c r="E4204" s="34" t="s">
        <v>920</v>
      </c>
      <c r="F4204" s="35">
        <f t="shared" ref="F4204:M4205" si="2133">F4205</f>
        <v>126116.185</v>
      </c>
      <c r="G4204" s="35">
        <f t="shared" si="2133"/>
        <v>0</v>
      </c>
      <c r="H4204" s="35">
        <f t="shared" si="2133"/>
        <v>0</v>
      </c>
      <c r="I4204" s="63">
        <f t="shared" si="2133"/>
        <v>0</v>
      </c>
      <c r="J4204" s="63">
        <f t="shared" si="2133"/>
        <v>0</v>
      </c>
      <c r="K4204" s="35">
        <f t="shared" si="2133"/>
        <v>0</v>
      </c>
      <c r="L4204" s="35">
        <f t="shared" si="2133"/>
        <v>0</v>
      </c>
      <c r="M4204" s="35">
        <f t="shared" si="2133"/>
        <v>0</v>
      </c>
      <c r="N4204" s="78">
        <v>0</v>
      </c>
      <c r="O4204" s="22">
        <v>1</v>
      </c>
    </row>
    <row r="4205" spans="1:15" ht="31.5" hidden="1" x14ac:dyDescent="0.25">
      <c r="A4205" s="33" t="s">
        <v>213</v>
      </c>
      <c r="B4205" s="33" t="s">
        <v>1403</v>
      </c>
      <c r="C4205" s="33" t="s">
        <v>1472</v>
      </c>
      <c r="D4205" s="33" t="s">
        <v>220</v>
      </c>
      <c r="E4205" s="34" t="s">
        <v>550</v>
      </c>
      <c r="F4205" s="35">
        <f t="shared" si="2133"/>
        <v>126116.185</v>
      </c>
      <c r="G4205" s="35">
        <f t="shared" si="2133"/>
        <v>0</v>
      </c>
      <c r="H4205" s="35">
        <f t="shared" si="2133"/>
        <v>0</v>
      </c>
      <c r="I4205" s="63">
        <f t="shared" si="2133"/>
        <v>0</v>
      </c>
      <c r="J4205" s="63">
        <f t="shared" si="2133"/>
        <v>0</v>
      </c>
      <c r="K4205" s="35">
        <f t="shared" si="2133"/>
        <v>0</v>
      </c>
      <c r="L4205" s="35">
        <f t="shared" si="2133"/>
        <v>0</v>
      </c>
      <c r="M4205" s="35">
        <f t="shared" si="2133"/>
        <v>0</v>
      </c>
      <c r="N4205" s="78">
        <v>0</v>
      </c>
      <c r="O4205" s="22">
        <v>1</v>
      </c>
    </row>
    <row r="4206" spans="1:15" hidden="1" x14ac:dyDescent="0.25">
      <c r="A4206" s="33" t="s">
        <v>213</v>
      </c>
      <c r="B4206" s="33" t="s">
        <v>1403</v>
      </c>
      <c r="C4206" s="33" t="s">
        <v>1472</v>
      </c>
      <c r="D4206" s="33" t="s">
        <v>219</v>
      </c>
      <c r="E4206" s="34" t="s">
        <v>551</v>
      </c>
      <c r="F4206" s="35">
        <f>73327.9+52788.285</f>
        <v>126116.185</v>
      </c>
      <c r="G4206" s="35">
        <v>0</v>
      </c>
      <c r="H4206" s="35">
        <v>0</v>
      </c>
      <c r="I4206" s="63">
        <v>0</v>
      </c>
      <c r="J4206" s="63">
        <f>H4206</f>
        <v>0</v>
      </c>
      <c r="K4206" s="35">
        <f>G4206</f>
        <v>0</v>
      </c>
      <c r="L4206" s="35">
        <f>H4206</f>
        <v>0</v>
      </c>
      <c r="M4206" s="35">
        <v>0</v>
      </c>
      <c r="N4206" s="78">
        <v>0</v>
      </c>
      <c r="O4206" s="22">
        <v>1</v>
      </c>
    </row>
    <row r="4207" spans="1:15" ht="78.75" x14ac:dyDescent="0.25">
      <c r="A4207" s="33" t="s">
        <v>213</v>
      </c>
      <c r="B4207" s="33" t="s">
        <v>1403</v>
      </c>
      <c r="C4207" s="33" t="s">
        <v>1768</v>
      </c>
      <c r="D4207" s="33"/>
      <c r="E4207" s="34" t="s">
        <v>992</v>
      </c>
      <c r="F4207" s="35">
        <f>F4208</f>
        <v>42038.728000000003</v>
      </c>
      <c r="G4207" s="35">
        <f t="shared" ref="G4207:G4208" si="2134">G4208</f>
        <v>42038.728000000003</v>
      </c>
      <c r="H4207" s="35">
        <f t="shared" ref="H4207:M4208" si="2135">H4208</f>
        <v>42038.72522</v>
      </c>
      <c r="I4207" s="63">
        <f t="shared" si="2135"/>
        <v>0</v>
      </c>
      <c r="J4207" s="63">
        <f t="shared" si="2135"/>
        <v>0</v>
      </c>
      <c r="K4207" s="35">
        <f t="shared" si="2135"/>
        <v>42038.728000000003</v>
      </c>
      <c r="L4207" s="35">
        <f t="shared" si="2135"/>
        <v>42038.72522</v>
      </c>
      <c r="M4207" s="35">
        <f t="shared" si="2135"/>
        <v>42038.72522</v>
      </c>
      <c r="N4207" s="78">
        <f t="shared" si="2118"/>
        <v>99.999993387050139</v>
      </c>
    </row>
    <row r="4208" spans="1:15" ht="31.5" x14ac:dyDescent="0.25">
      <c r="A4208" s="33" t="s">
        <v>213</v>
      </c>
      <c r="B4208" s="33" t="s">
        <v>1403</v>
      </c>
      <c r="C4208" s="33" t="s">
        <v>1768</v>
      </c>
      <c r="D4208" s="33" t="s">
        <v>220</v>
      </c>
      <c r="E4208" s="34" t="s">
        <v>550</v>
      </c>
      <c r="F4208" s="35">
        <f>F4209</f>
        <v>42038.728000000003</v>
      </c>
      <c r="G4208" s="35">
        <f t="shared" si="2134"/>
        <v>42038.728000000003</v>
      </c>
      <c r="H4208" s="35">
        <f t="shared" si="2135"/>
        <v>42038.72522</v>
      </c>
      <c r="I4208" s="63">
        <f t="shared" si="2135"/>
        <v>0</v>
      </c>
      <c r="J4208" s="63">
        <f t="shared" si="2135"/>
        <v>0</v>
      </c>
      <c r="K4208" s="35">
        <f t="shared" si="2135"/>
        <v>42038.728000000003</v>
      </c>
      <c r="L4208" s="35">
        <f t="shared" si="2135"/>
        <v>42038.72522</v>
      </c>
      <c r="M4208" s="35">
        <f t="shared" si="2135"/>
        <v>42038.72522</v>
      </c>
      <c r="N4208" s="78">
        <f t="shared" si="2118"/>
        <v>99.999993387050139</v>
      </c>
    </row>
    <row r="4209" spans="1:15" x14ac:dyDescent="0.25">
      <c r="A4209" s="33" t="s">
        <v>213</v>
      </c>
      <c r="B4209" s="33" t="s">
        <v>1403</v>
      </c>
      <c r="C4209" s="33" t="s">
        <v>1768</v>
      </c>
      <c r="D4209" s="33" t="s">
        <v>219</v>
      </c>
      <c r="E4209" s="34" t="s">
        <v>551</v>
      </c>
      <c r="F4209" s="35">
        <v>42038.728000000003</v>
      </c>
      <c r="G4209" s="35">
        <v>42038.728000000003</v>
      </c>
      <c r="H4209" s="35">
        <v>42038.72522</v>
      </c>
      <c r="I4209" s="63">
        <v>0</v>
      </c>
      <c r="J4209" s="63">
        <v>0</v>
      </c>
      <c r="K4209" s="35">
        <f>G4209</f>
        <v>42038.728000000003</v>
      </c>
      <c r="L4209" s="35">
        <f>H4209</f>
        <v>42038.72522</v>
      </c>
      <c r="M4209" s="35">
        <v>42038.72522</v>
      </c>
      <c r="N4209" s="78">
        <f t="shared" si="2118"/>
        <v>99.999993387050139</v>
      </c>
    </row>
    <row r="4210" spans="1:15" ht="78.75" hidden="1" x14ac:dyDescent="0.25">
      <c r="A4210" s="33" t="s">
        <v>213</v>
      </c>
      <c r="B4210" s="33" t="s">
        <v>1403</v>
      </c>
      <c r="C4210" s="33" t="s">
        <v>1473</v>
      </c>
      <c r="D4210" s="33"/>
      <c r="E4210" s="34" t="s">
        <v>992</v>
      </c>
      <c r="F4210" s="35">
        <f t="shared" ref="F4210:M4211" si="2136">F4211</f>
        <v>0</v>
      </c>
      <c r="G4210" s="35">
        <f t="shared" si="2136"/>
        <v>0</v>
      </c>
      <c r="H4210" s="35">
        <f t="shared" si="2136"/>
        <v>0</v>
      </c>
      <c r="I4210" s="63">
        <f t="shared" si="2136"/>
        <v>0</v>
      </c>
      <c r="J4210" s="63">
        <f t="shared" si="2136"/>
        <v>0</v>
      </c>
      <c r="K4210" s="35">
        <f t="shared" si="2136"/>
        <v>0</v>
      </c>
      <c r="L4210" s="35">
        <f t="shared" si="2136"/>
        <v>0</v>
      </c>
      <c r="M4210" s="35">
        <f t="shared" si="2136"/>
        <v>0</v>
      </c>
      <c r="N4210" s="78">
        <v>0</v>
      </c>
      <c r="O4210" s="22">
        <v>1</v>
      </c>
    </row>
    <row r="4211" spans="1:15" ht="31.5" hidden="1" x14ac:dyDescent="0.25">
      <c r="A4211" s="33" t="s">
        <v>213</v>
      </c>
      <c r="B4211" s="33" t="s">
        <v>1403</v>
      </c>
      <c r="C4211" s="33" t="s">
        <v>1473</v>
      </c>
      <c r="D4211" s="33" t="s">
        <v>220</v>
      </c>
      <c r="E4211" s="34" t="s">
        <v>550</v>
      </c>
      <c r="F4211" s="35">
        <f t="shared" si="2136"/>
        <v>0</v>
      </c>
      <c r="G4211" s="35">
        <f t="shared" si="2136"/>
        <v>0</v>
      </c>
      <c r="H4211" s="35">
        <f t="shared" si="2136"/>
        <v>0</v>
      </c>
      <c r="I4211" s="63">
        <f t="shared" si="2136"/>
        <v>0</v>
      </c>
      <c r="J4211" s="63">
        <f t="shared" si="2136"/>
        <v>0</v>
      </c>
      <c r="K4211" s="35">
        <f t="shared" si="2136"/>
        <v>0</v>
      </c>
      <c r="L4211" s="35">
        <f t="shared" si="2136"/>
        <v>0</v>
      </c>
      <c r="M4211" s="35">
        <f t="shared" si="2136"/>
        <v>0</v>
      </c>
      <c r="N4211" s="78">
        <v>0</v>
      </c>
      <c r="O4211" s="22">
        <v>1</v>
      </c>
    </row>
    <row r="4212" spans="1:15" hidden="1" x14ac:dyDescent="0.25">
      <c r="A4212" s="33" t="s">
        <v>213</v>
      </c>
      <c r="B4212" s="33" t="s">
        <v>1403</v>
      </c>
      <c r="C4212" s="33" t="s">
        <v>1473</v>
      </c>
      <c r="D4212" s="33" t="s">
        <v>219</v>
      </c>
      <c r="E4212" s="34" t="s">
        <v>551</v>
      </c>
      <c r="F4212" s="35">
        <v>0</v>
      </c>
      <c r="G4212" s="35">
        <v>0</v>
      </c>
      <c r="H4212" s="35">
        <v>0</v>
      </c>
      <c r="I4212" s="63">
        <v>0</v>
      </c>
      <c r="J4212" s="63">
        <v>0</v>
      </c>
      <c r="K4212" s="35">
        <f>G4212</f>
        <v>0</v>
      </c>
      <c r="L4212" s="35">
        <f>H4212</f>
        <v>0</v>
      </c>
      <c r="M4212" s="35">
        <v>0</v>
      </c>
      <c r="N4212" s="78">
        <v>0</v>
      </c>
      <c r="O4212" s="22">
        <v>1</v>
      </c>
    </row>
    <row r="4213" spans="1:15" ht="94.5" x14ac:dyDescent="0.25">
      <c r="A4213" s="33" t="s">
        <v>213</v>
      </c>
      <c r="B4213" s="33" t="s">
        <v>1403</v>
      </c>
      <c r="C4213" s="33" t="s">
        <v>1474</v>
      </c>
      <c r="D4213" s="33"/>
      <c r="E4213" s="34" t="s">
        <v>1751</v>
      </c>
      <c r="F4213" s="35">
        <f t="shared" ref="F4213:M4214" si="2137">F4214</f>
        <v>10653.935000000001</v>
      </c>
      <c r="G4213" s="35">
        <f t="shared" si="2137"/>
        <v>10653.934999999999</v>
      </c>
      <c r="H4213" s="35">
        <f t="shared" si="2137"/>
        <v>0</v>
      </c>
      <c r="I4213" s="63">
        <f t="shared" si="2137"/>
        <v>0</v>
      </c>
      <c r="J4213" s="63">
        <f t="shared" si="2137"/>
        <v>0</v>
      </c>
      <c r="K4213" s="35">
        <f t="shared" si="2137"/>
        <v>10653.934999999999</v>
      </c>
      <c r="L4213" s="35">
        <f t="shared" si="2137"/>
        <v>0</v>
      </c>
      <c r="M4213" s="35">
        <f t="shared" si="2137"/>
        <v>1072.9607900000001</v>
      </c>
      <c r="N4213" s="78">
        <f t="shared" si="2118"/>
        <v>10.071028122473059</v>
      </c>
    </row>
    <row r="4214" spans="1:15" ht="31.5" x14ac:dyDescent="0.25">
      <c r="A4214" s="33" t="s">
        <v>213</v>
      </c>
      <c r="B4214" s="33" t="s">
        <v>1403</v>
      </c>
      <c r="C4214" s="33" t="s">
        <v>1474</v>
      </c>
      <c r="D4214" s="33" t="s">
        <v>220</v>
      </c>
      <c r="E4214" s="34" t="s">
        <v>550</v>
      </c>
      <c r="F4214" s="35">
        <f t="shared" si="2137"/>
        <v>10653.935000000001</v>
      </c>
      <c r="G4214" s="35">
        <f t="shared" si="2137"/>
        <v>10653.934999999999</v>
      </c>
      <c r="H4214" s="35">
        <f t="shared" si="2137"/>
        <v>0</v>
      </c>
      <c r="I4214" s="63">
        <f t="shared" si="2137"/>
        <v>0</v>
      </c>
      <c r="J4214" s="63">
        <f t="shared" si="2137"/>
        <v>0</v>
      </c>
      <c r="K4214" s="35">
        <f t="shared" si="2137"/>
        <v>10653.934999999999</v>
      </c>
      <c r="L4214" s="35">
        <f t="shared" si="2137"/>
        <v>0</v>
      </c>
      <c r="M4214" s="35">
        <f t="shared" si="2137"/>
        <v>1072.9607900000001</v>
      </c>
      <c r="N4214" s="78">
        <f t="shared" si="2118"/>
        <v>10.071028122473059</v>
      </c>
    </row>
    <row r="4215" spans="1:15" x14ac:dyDescent="0.25">
      <c r="A4215" s="33" t="s">
        <v>213</v>
      </c>
      <c r="B4215" s="33" t="s">
        <v>1403</v>
      </c>
      <c r="C4215" s="33" t="s">
        <v>1474</v>
      </c>
      <c r="D4215" s="33" t="s">
        <v>219</v>
      </c>
      <c r="E4215" s="34" t="s">
        <v>551</v>
      </c>
      <c r="F4215" s="35">
        <f>24442.7-13788.766+0.001</f>
        <v>10653.935000000001</v>
      </c>
      <c r="G4215" s="35">
        <v>10653.934999999999</v>
      </c>
      <c r="H4215" s="35">
        <v>0</v>
      </c>
      <c r="I4215" s="63">
        <v>0</v>
      </c>
      <c r="J4215" s="63">
        <v>0</v>
      </c>
      <c r="K4215" s="35">
        <f>G4215</f>
        <v>10653.934999999999</v>
      </c>
      <c r="L4215" s="35">
        <f>H4215</f>
        <v>0</v>
      </c>
      <c r="M4215" s="35">
        <v>1072.9607900000001</v>
      </c>
      <c r="N4215" s="78">
        <f t="shared" si="2118"/>
        <v>10.071028122473059</v>
      </c>
    </row>
    <row r="4216" spans="1:15" ht="94.5" hidden="1" x14ac:dyDescent="0.25">
      <c r="A4216" s="33" t="s">
        <v>213</v>
      </c>
      <c r="B4216" s="33" t="s">
        <v>1403</v>
      </c>
      <c r="C4216" s="33" t="s">
        <v>1475</v>
      </c>
      <c r="D4216" s="33"/>
      <c r="E4216" s="34" t="s">
        <v>993</v>
      </c>
      <c r="F4216" s="35">
        <f t="shared" ref="F4216:M4217" si="2138">F4217</f>
        <v>0</v>
      </c>
      <c r="G4216" s="35">
        <f t="shared" si="2138"/>
        <v>0</v>
      </c>
      <c r="H4216" s="35">
        <f t="shared" si="2138"/>
        <v>0</v>
      </c>
      <c r="I4216" s="63">
        <f t="shared" si="2138"/>
        <v>0</v>
      </c>
      <c r="J4216" s="63">
        <f t="shared" si="2138"/>
        <v>0</v>
      </c>
      <c r="K4216" s="35">
        <f t="shared" si="2138"/>
        <v>0</v>
      </c>
      <c r="L4216" s="35">
        <f t="shared" si="2138"/>
        <v>0</v>
      </c>
      <c r="M4216" s="35">
        <f t="shared" si="2138"/>
        <v>0</v>
      </c>
      <c r="N4216" s="78">
        <v>0</v>
      </c>
      <c r="O4216" s="22">
        <v>1</v>
      </c>
    </row>
    <row r="4217" spans="1:15" ht="31.5" hidden="1" x14ac:dyDescent="0.25">
      <c r="A4217" s="33" t="s">
        <v>213</v>
      </c>
      <c r="B4217" s="33" t="s">
        <v>1403</v>
      </c>
      <c r="C4217" s="33" t="s">
        <v>1475</v>
      </c>
      <c r="D4217" s="33" t="s">
        <v>220</v>
      </c>
      <c r="E4217" s="34" t="s">
        <v>550</v>
      </c>
      <c r="F4217" s="35">
        <f t="shared" si="2138"/>
        <v>0</v>
      </c>
      <c r="G4217" s="35">
        <f t="shared" si="2138"/>
        <v>0</v>
      </c>
      <c r="H4217" s="35">
        <f t="shared" si="2138"/>
        <v>0</v>
      </c>
      <c r="I4217" s="63">
        <f t="shared" si="2138"/>
        <v>0</v>
      </c>
      <c r="J4217" s="63">
        <f t="shared" si="2138"/>
        <v>0</v>
      </c>
      <c r="K4217" s="35">
        <f t="shared" si="2138"/>
        <v>0</v>
      </c>
      <c r="L4217" s="35">
        <f t="shared" si="2138"/>
        <v>0</v>
      </c>
      <c r="M4217" s="35">
        <f t="shared" si="2138"/>
        <v>0</v>
      </c>
      <c r="N4217" s="78">
        <v>0</v>
      </c>
      <c r="O4217" s="22">
        <v>1</v>
      </c>
    </row>
    <row r="4218" spans="1:15" hidden="1" x14ac:dyDescent="0.25">
      <c r="A4218" s="33" t="s">
        <v>213</v>
      </c>
      <c r="B4218" s="33" t="s">
        <v>1403</v>
      </c>
      <c r="C4218" s="33" t="s">
        <v>1475</v>
      </c>
      <c r="D4218" s="33" t="s">
        <v>219</v>
      </c>
      <c r="E4218" s="34" t="s">
        <v>551</v>
      </c>
      <c r="F4218" s="35">
        <v>0</v>
      </c>
      <c r="G4218" s="35">
        <v>0</v>
      </c>
      <c r="H4218" s="35">
        <v>0</v>
      </c>
      <c r="I4218" s="63">
        <v>0</v>
      </c>
      <c r="J4218" s="63">
        <v>0</v>
      </c>
      <c r="K4218" s="35">
        <f>G4218</f>
        <v>0</v>
      </c>
      <c r="L4218" s="35">
        <f>H4218</f>
        <v>0</v>
      </c>
      <c r="M4218" s="35">
        <v>0</v>
      </c>
      <c r="N4218" s="78">
        <v>0</v>
      </c>
      <c r="O4218" s="22">
        <v>1</v>
      </c>
    </row>
    <row r="4219" spans="1:15" ht="94.5" hidden="1" x14ac:dyDescent="0.25">
      <c r="A4219" s="33" t="s">
        <v>213</v>
      </c>
      <c r="B4219" s="33" t="s">
        <v>1403</v>
      </c>
      <c r="C4219" s="33" t="s">
        <v>1476</v>
      </c>
      <c r="D4219" s="33"/>
      <c r="E4219" s="34" t="s">
        <v>1301</v>
      </c>
      <c r="F4219" s="35">
        <f t="shared" ref="F4219:M4220" si="2139">F4220</f>
        <v>0</v>
      </c>
      <c r="G4219" s="35">
        <f t="shared" si="2139"/>
        <v>0</v>
      </c>
      <c r="H4219" s="35">
        <f t="shared" si="2139"/>
        <v>0</v>
      </c>
      <c r="I4219" s="63">
        <f t="shared" si="2139"/>
        <v>0</v>
      </c>
      <c r="J4219" s="63">
        <f t="shared" si="2139"/>
        <v>0</v>
      </c>
      <c r="K4219" s="35">
        <f t="shared" si="2139"/>
        <v>0</v>
      </c>
      <c r="L4219" s="35">
        <f t="shared" si="2139"/>
        <v>0</v>
      </c>
      <c r="M4219" s="35">
        <f t="shared" si="2139"/>
        <v>0</v>
      </c>
      <c r="N4219" s="78">
        <v>0</v>
      </c>
      <c r="O4219" s="22">
        <v>1</v>
      </c>
    </row>
    <row r="4220" spans="1:15" ht="31.5" hidden="1" x14ac:dyDescent="0.25">
      <c r="A4220" s="33" t="s">
        <v>213</v>
      </c>
      <c r="B4220" s="33" t="s">
        <v>1403</v>
      </c>
      <c r="C4220" s="33" t="s">
        <v>1476</v>
      </c>
      <c r="D4220" s="33" t="s">
        <v>220</v>
      </c>
      <c r="E4220" s="34" t="s">
        <v>550</v>
      </c>
      <c r="F4220" s="35">
        <f t="shared" si="2139"/>
        <v>0</v>
      </c>
      <c r="G4220" s="35">
        <f t="shared" si="2139"/>
        <v>0</v>
      </c>
      <c r="H4220" s="35">
        <f t="shared" si="2139"/>
        <v>0</v>
      </c>
      <c r="I4220" s="63">
        <f t="shared" si="2139"/>
        <v>0</v>
      </c>
      <c r="J4220" s="63">
        <f t="shared" si="2139"/>
        <v>0</v>
      </c>
      <c r="K4220" s="35">
        <f t="shared" si="2139"/>
        <v>0</v>
      </c>
      <c r="L4220" s="35">
        <f t="shared" si="2139"/>
        <v>0</v>
      </c>
      <c r="M4220" s="35">
        <f t="shared" si="2139"/>
        <v>0</v>
      </c>
      <c r="N4220" s="78">
        <v>0</v>
      </c>
      <c r="O4220" s="22">
        <v>1</v>
      </c>
    </row>
    <row r="4221" spans="1:15" hidden="1" x14ac:dyDescent="0.25">
      <c r="A4221" s="33" t="s">
        <v>213</v>
      </c>
      <c r="B4221" s="33" t="s">
        <v>1403</v>
      </c>
      <c r="C4221" s="33" t="s">
        <v>1476</v>
      </c>
      <c r="D4221" s="33" t="s">
        <v>219</v>
      </c>
      <c r="E4221" s="34" t="s">
        <v>551</v>
      </c>
      <c r="F4221" s="35">
        <v>0</v>
      </c>
      <c r="G4221" s="35">
        <v>0</v>
      </c>
      <c r="H4221" s="35">
        <v>0</v>
      </c>
      <c r="I4221" s="63">
        <v>0</v>
      </c>
      <c r="J4221" s="63">
        <v>0</v>
      </c>
      <c r="K4221" s="35">
        <f>G4221</f>
        <v>0</v>
      </c>
      <c r="L4221" s="35">
        <f>H4221</f>
        <v>0</v>
      </c>
      <c r="M4221" s="35">
        <v>0</v>
      </c>
      <c r="N4221" s="78">
        <v>0</v>
      </c>
      <c r="O4221" s="22">
        <v>1</v>
      </c>
    </row>
    <row r="4222" spans="1:15" ht="110.25" x14ac:dyDescent="0.25">
      <c r="A4222" s="33" t="s">
        <v>213</v>
      </c>
      <c r="B4222" s="33" t="s">
        <v>1403</v>
      </c>
      <c r="C4222" s="33" t="s">
        <v>1223</v>
      </c>
      <c r="D4222" s="33"/>
      <c r="E4222" s="34" t="s">
        <v>1237</v>
      </c>
      <c r="F4222" s="35">
        <f>F4223</f>
        <v>72906.299999999988</v>
      </c>
      <c r="G4222" s="35">
        <f t="shared" ref="G4222:G4223" si="2140">G4223</f>
        <v>199022.43038999999</v>
      </c>
      <c r="H4222" s="35">
        <f t="shared" ref="H4222:M4223" si="2141">H4223</f>
        <v>0</v>
      </c>
      <c r="I4222" s="63">
        <f t="shared" si="2141"/>
        <v>199022.43038999999</v>
      </c>
      <c r="J4222" s="63">
        <f t="shared" si="2141"/>
        <v>0</v>
      </c>
      <c r="K4222" s="35">
        <f t="shared" si="2141"/>
        <v>199022.43038999999</v>
      </c>
      <c r="L4222" s="35">
        <f t="shared" si="2141"/>
        <v>0</v>
      </c>
      <c r="M4222" s="35">
        <f t="shared" si="2141"/>
        <v>76960.886020000005</v>
      </c>
      <c r="N4222" s="78">
        <f t="shared" si="2118"/>
        <v>38.669453422505761</v>
      </c>
      <c r="O4222" s="22"/>
    </row>
    <row r="4223" spans="1:15" ht="31.5" x14ac:dyDescent="0.25">
      <c r="A4223" s="33" t="s">
        <v>213</v>
      </c>
      <c r="B4223" s="33" t="s">
        <v>1403</v>
      </c>
      <c r="C4223" s="33" t="s">
        <v>1223</v>
      </c>
      <c r="D4223" s="33" t="s">
        <v>220</v>
      </c>
      <c r="E4223" s="34" t="s">
        <v>550</v>
      </c>
      <c r="F4223" s="35">
        <f>F4224</f>
        <v>72906.299999999988</v>
      </c>
      <c r="G4223" s="35">
        <f t="shared" si="2140"/>
        <v>199022.43038999999</v>
      </c>
      <c r="H4223" s="35">
        <f t="shared" si="2141"/>
        <v>0</v>
      </c>
      <c r="I4223" s="63">
        <f t="shared" si="2141"/>
        <v>199022.43038999999</v>
      </c>
      <c r="J4223" s="63">
        <f t="shared" si="2141"/>
        <v>0</v>
      </c>
      <c r="K4223" s="35">
        <f t="shared" si="2141"/>
        <v>199022.43038999999</v>
      </c>
      <c r="L4223" s="35">
        <f t="shared" si="2141"/>
        <v>0</v>
      </c>
      <c r="M4223" s="35">
        <f t="shared" si="2141"/>
        <v>76960.886020000005</v>
      </c>
      <c r="N4223" s="78">
        <f t="shared" si="2118"/>
        <v>38.669453422505761</v>
      </c>
      <c r="O4223" s="22"/>
    </row>
    <row r="4224" spans="1:15" x14ac:dyDescent="0.25">
      <c r="A4224" s="33" t="s">
        <v>213</v>
      </c>
      <c r="B4224" s="33" t="s">
        <v>1403</v>
      </c>
      <c r="C4224" s="33" t="s">
        <v>1223</v>
      </c>
      <c r="D4224" s="33" t="s">
        <v>219</v>
      </c>
      <c r="E4224" s="34" t="s">
        <v>551</v>
      </c>
      <c r="F4224" s="35">
        <f>129147.2-56240.9</f>
        <v>72906.299999999988</v>
      </c>
      <c r="G4224" s="35">
        <v>199022.43038999999</v>
      </c>
      <c r="H4224" s="35">
        <v>0</v>
      </c>
      <c r="I4224" s="63">
        <f>G4224</f>
        <v>199022.43038999999</v>
      </c>
      <c r="J4224" s="63">
        <f>H4224</f>
        <v>0</v>
      </c>
      <c r="K4224" s="35">
        <f>G4224</f>
        <v>199022.43038999999</v>
      </c>
      <c r="L4224" s="35">
        <f>H4224</f>
        <v>0</v>
      </c>
      <c r="M4224" s="35">
        <v>76960.886020000005</v>
      </c>
      <c r="N4224" s="78">
        <f t="shared" si="2118"/>
        <v>38.669453422505761</v>
      </c>
      <c r="O4224" s="22"/>
    </row>
    <row r="4225" spans="1:15" ht="141.75" x14ac:dyDescent="0.25">
      <c r="A4225" s="33" t="s">
        <v>213</v>
      </c>
      <c r="B4225" s="33" t="s">
        <v>1403</v>
      </c>
      <c r="C4225" s="33" t="s">
        <v>1248</v>
      </c>
      <c r="D4225" s="33"/>
      <c r="E4225" s="34" t="s">
        <v>1253</v>
      </c>
      <c r="F4225" s="35">
        <f>F4226</f>
        <v>41890.398000000001</v>
      </c>
      <c r="G4225" s="35">
        <f t="shared" ref="G4225:G4226" si="2142">G4226</f>
        <v>41890.398000000001</v>
      </c>
      <c r="H4225" s="35">
        <f t="shared" ref="H4225:M4226" si="2143">H4226</f>
        <v>28624.47105</v>
      </c>
      <c r="I4225" s="63">
        <f t="shared" si="2143"/>
        <v>0</v>
      </c>
      <c r="J4225" s="63">
        <f t="shared" si="2143"/>
        <v>0</v>
      </c>
      <c r="K4225" s="35">
        <f t="shared" si="2143"/>
        <v>41890.398000000001</v>
      </c>
      <c r="L4225" s="35">
        <f t="shared" si="2143"/>
        <v>28624.47105</v>
      </c>
      <c r="M4225" s="35">
        <f t="shared" si="2143"/>
        <v>17370.476190000001</v>
      </c>
      <c r="N4225" s="78">
        <f t="shared" si="2118"/>
        <v>41.466486401012467</v>
      </c>
      <c r="O4225" s="22"/>
    </row>
    <row r="4226" spans="1:15" ht="31.5" x14ac:dyDescent="0.25">
      <c r="A4226" s="33" t="s">
        <v>213</v>
      </c>
      <c r="B4226" s="33" t="s">
        <v>1403</v>
      </c>
      <c r="C4226" s="33" t="s">
        <v>1248</v>
      </c>
      <c r="D4226" s="33" t="s">
        <v>220</v>
      </c>
      <c r="E4226" s="34" t="s">
        <v>550</v>
      </c>
      <c r="F4226" s="35">
        <f>F4227</f>
        <v>41890.398000000001</v>
      </c>
      <c r="G4226" s="35">
        <f t="shared" si="2142"/>
        <v>41890.398000000001</v>
      </c>
      <c r="H4226" s="35">
        <f t="shared" si="2143"/>
        <v>28624.47105</v>
      </c>
      <c r="I4226" s="63">
        <f t="shared" si="2143"/>
        <v>0</v>
      </c>
      <c r="J4226" s="63">
        <f t="shared" si="2143"/>
        <v>0</v>
      </c>
      <c r="K4226" s="35">
        <f t="shared" si="2143"/>
        <v>41890.398000000001</v>
      </c>
      <c r="L4226" s="35">
        <f t="shared" si="2143"/>
        <v>28624.47105</v>
      </c>
      <c r="M4226" s="35">
        <f t="shared" si="2143"/>
        <v>17370.476190000001</v>
      </c>
      <c r="N4226" s="78">
        <f t="shared" si="2118"/>
        <v>41.466486401012467</v>
      </c>
      <c r="O4226" s="22"/>
    </row>
    <row r="4227" spans="1:15" x14ac:dyDescent="0.25">
      <c r="A4227" s="33" t="s">
        <v>213</v>
      </c>
      <c r="B4227" s="33" t="s">
        <v>1403</v>
      </c>
      <c r="C4227" s="33" t="s">
        <v>1248</v>
      </c>
      <c r="D4227" s="33" t="s">
        <v>219</v>
      </c>
      <c r="E4227" s="34" t="s">
        <v>551</v>
      </c>
      <c r="F4227" s="35">
        <f>10287.2+46426.148-14822.95</f>
        <v>41890.398000000001</v>
      </c>
      <c r="G4227" s="35">
        <v>41890.398000000001</v>
      </c>
      <c r="H4227" s="35">
        <v>28624.47105</v>
      </c>
      <c r="I4227" s="63">
        <v>0</v>
      </c>
      <c r="J4227" s="63">
        <v>0</v>
      </c>
      <c r="K4227" s="35">
        <f>G4227</f>
        <v>41890.398000000001</v>
      </c>
      <c r="L4227" s="35">
        <f>H4227</f>
        <v>28624.47105</v>
      </c>
      <c r="M4227" s="35">
        <v>17370.476190000001</v>
      </c>
      <c r="N4227" s="78">
        <f t="shared" si="2118"/>
        <v>41.466486401012467</v>
      </c>
      <c r="O4227" s="22"/>
    </row>
    <row r="4228" spans="1:15" ht="126" x14ac:dyDescent="0.25">
      <c r="A4228" s="33" t="s">
        <v>213</v>
      </c>
      <c r="B4228" s="33" t="s">
        <v>1403</v>
      </c>
      <c r="C4228" s="33" t="s">
        <v>1306</v>
      </c>
      <c r="D4228" s="33"/>
      <c r="E4228" s="34" t="s">
        <v>1665</v>
      </c>
      <c r="F4228" s="35">
        <f>F4229</f>
        <v>2228.4390000000203</v>
      </c>
      <c r="G4228" s="35">
        <f t="shared" ref="G4228:G4229" si="2144">G4229</f>
        <v>2228.4389999999999</v>
      </c>
      <c r="H4228" s="35">
        <f t="shared" ref="H4228:M4229" si="2145">H4229</f>
        <v>2228.43831</v>
      </c>
      <c r="I4228" s="63">
        <f t="shared" si="2145"/>
        <v>0</v>
      </c>
      <c r="J4228" s="63">
        <f t="shared" si="2145"/>
        <v>0</v>
      </c>
      <c r="K4228" s="35">
        <f t="shared" si="2145"/>
        <v>2228.4389999999999</v>
      </c>
      <c r="L4228" s="35">
        <f t="shared" si="2145"/>
        <v>2228.43831</v>
      </c>
      <c r="M4228" s="35">
        <f t="shared" si="2145"/>
        <v>2228.43831</v>
      </c>
      <c r="N4228" s="78">
        <f t="shared" si="2118"/>
        <v>99.999969036621607</v>
      </c>
      <c r="O4228" s="22"/>
    </row>
    <row r="4229" spans="1:15" ht="31.5" x14ac:dyDescent="0.25">
      <c r="A4229" s="33" t="s">
        <v>213</v>
      </c>
      <c r="B4229" s="33" t="s">
        <v>1403</v>
      </c>
      <c r="C4229" s="33" t="s">
        <v>1306</v>
      </c>
      <c r="D4229" s="33" t="s">
        <v>220</v>
      </c>
      <c r="E4229" s="34" t="s">
        <v>550</v>
      </c>
      <c r="F4229" s="35">
        <f>F4230</f>
        <v>2228.4390000000203</v>
      </c>
      <c r="G4229" s="35">
        <f t="shared" si="2144"/>
        <v>2228.4389999999999</v>
      </c>
      <c r="H4229" s="35">
        <f t="shared" si="2145"/>
        <v>2228.43831</v>
      </c>
      <c r="I4229" s="63">
        <f t="shared" si="2145"/>
        <v>0</v>
      </c>
      <c r="J4229" s="63">
        <f t="shared" si="2145"/>
        <v>0</v>
      </c>
      <c r="K4229" s="35">
        <f t="shared" si="2145"/>
        <v>2228.4389999999999</v>
      </c>
      <c r="L4229" s="35">
        <f t="shared" si="2145"/>
        <v>2228.43831</v>
      </c>
      <c r="M4229" s="35">
        <f t="shared" si="2145"/>
        <v>2228.43831</v>
      </c>
      <c r="N4229" s="78">
        <f t="shared" si="2118"/>
        <v>99.999969036621607</v>
      </c>
      <c r="O4229" s="22"/>
    </row>
    <row r="4230" spans="1:15" x14ac:dyDescent="0.25">
      <c r="A4230" s="33" t="s">
        <v>213</v>
      </c>
      <c r="B4230" s="33" t="s">
        <v>1403</v>
      </c>
      <c r="C4230" s="33" t="s">
        <v>1306</v>
      </c>
      <c r="D4230" s="33" t="s">
        <v>219</v>
      </c>
      <c r="E4230" s="34" t="s">
        <v>551</v>
      </c>
      <c r="F4230" s="35">
        <f>152009.2-133695.547-16085.214</f>
        <v>2228.4390000000203</v>
      </c>
      <c r="G4230" s="35">
        <v>2228.4389999999999</v>
      </c>
      <c r="H4230" s="35">
        <v>2228.43831</v>
      </c>
      <c r="I4230" s="63">
        <v>0</v>
      </c>
      <c r="J4230" s="63">
        <v>0</v>
      </c>
      <c r="K4230" s="35">
        <f>G4230</f>
        <v>2228.4389999999999</v>
      </c>
      <c r="L4230" s="35">
        <f>H4230</f>
        <v>2228.43831</v>
      </c>
      <c r="M4230" s="35">
        <v>2228.43831</v>
      </c>
      <c r="N4230" s="78">
        <f t="shared" si="2118"/>
        <v>99.999969036621607</v>
      </c>
      <c r="O4230" s="22"/>
    </row>
    <row r="4231" spans="1:15" s="32" customFormat="1" x14ac:dyDescent="0.25">
      <c r="A4231" s="29" t="s">
        <v>213</v>
      </c>
      <c r="B4231" s="29" t="s">
        <v>1396</v>
      </c>
      <c r="C4231" s="29"/>
      <c r="D4231" s="29"/>
      <c r="E4231" s="30" t="s">
        <v>528</v>
      </c>
      <c r="F4231" s="31">
        <f t="shared" ref="F4231:M4233" si="2146">F4232</f>
        <v>63499.664000000004</v>
      </c>
      <c r="G4231" s="31">
        <f t="shared" si="2146"/>
        <v>63499.663760000003</v>
      </c>
      <c r="H4231" s="31">
        <f t="shared" si="2146"/>
        <v>28661.437910000004</v>
      </c>
      <c r="I4231" s="62">
        <f t="shared" si="2146"/>
        <v>40861.200000000004</v>
      </c>
      <c r="J4231" s="62">
        <f t="shared" si="2146"/>
        <v>14001.340190000001</v>
      </c>
      <c r="K4231" s="31">
        <f t="shared" si="2146"/>
        <v>63499.663760000003</v>
      </c>
      <c r="L4231" s="31">
        <f t="shared" si="2146"/>
        <v>28661.437910000004</v>
      </c>
      <c r="M4231" s="31">
        <f t="shared" si="2146"/>
        <v>57699.434950000003</v>
      </c>
      <c r="N4231" s="79">
        <f t="shared" si="2118"/>
        <v>90.865733034552363</v>
      </c>
    </row>
    <row r="4232" spans="1:15" ht="31.5" x14ac:dyDescent="0.25">
      <c r="A4232" s="33" t="s">
        <v>213</v>
      </c>
      <c r="B4232" s="33" t="s">
        <v>1396</v>
      </c>
      <c r="C4232" s="33" t="s">
        <v>806</v>
      </c>
      <c r="D4232" s="33"/>
      <c r="E4232" s="34" t="s">
        <v>975</v>
      </c>
      <c r="F4232" s="35">
        <f t="shared" si="2146"/>
        <v>63499.664000000004</v>
      </c>
      <c r="G4232" s="35">
        <f t="shared" si="2146"/>
        <v>63499.663760000003</v>
      </c>
      <c r="H4232" s="35">
        <f t="shared" si="2146"/>
        <v>28661.437910000004</v>
      </c>
      <c r="I4232" s="63">
        <f t="shared" si="2146"/>
        <v>40861.200000000004</v>
      </c>
      <c r="J4232" s="63">
        <f t="shared" si="2146"/>
        <v>14001.340190000001</v>
      </c>
      <c r="K4232" s="35">
        <f t="shared" si="2146"/>
        <v>63499.663760000003</v>
      </c>
      <c r="L4232" s="35">
        <f t="shared" si="2146"/>
        <v>28661.437910000004</v>
      </c>
      <c r="M4232" s="35">
        <f t="shared" si="2146"/>
        <v>57699.434950000003</v>
      </c>
      <c r="N4232" s="78">
        <f t="shared" si="2118"/>
        <v>90.865733034552363</v>
      </c>
    </row>
    <row r="4233" spans="1:15" ht="47.25" x14ac:dyDescent="0.25">
      <c r="A4233" s="33" t="s">
        <v>213</v>
      </c>
      <c r="B4233" s="33" t="s">
        <v>1396</v>
      </c>
      <c r="C4233" s="33" t="s">
        <v>813</v>
      </c>
      <c r="D4233" s="33"/>
      <c r="E4233" s="34" t="s">
        <v>986</v>
      </c>
      <c r="F4233" s="35">
        <f t="shared" si="2146"/>
        <v>63499.664000000004</v>
      </c>
      <c r="G4233" s="35">
        <f t="shared" si="2146"/>
        <v>63499.663760000003</v>
      </c>
      <c r="H4233" s="35">
        <f t="shared" si="2146"/>
        <v>28661.437910000004</v>
      </c>
      <c r="I4233" s="63">
        <f t="shared" si="2146"/>
        <v>40861.200000000004</v>
      </c>
      <c r="J4233" s="63">
        <f t="shared" si="2146"/>
        <v>14001.340190000001</v>
      </c>
      <c r="K4233" s="35">
        <f t="shared" si="2146"/>
        <v>63499.663760000003</v>
      </c>
      <c r="L4233" s="35">
        <f t="shared" si="2146"/>
        <v>28661.437910000004</v>
      </c>
      <c r="M4233" s="35">
        <f t="shared" si="2146"/>
        <v>57699.434950000003</v>
      </c>
      <c r="N4233" s="78">
        <f t="shared" si="2118"/>
        <v>90.865733034552363</v>
      </c>
    </row>
    <row r="4234" spans="1:15" ht="63" x14ac:dyDescent="0.25">
      <c r="A4234" s="33" t="s">
        <v>213</v>
      </c>
      <c r="B4234" s="33" t="s">
        <v>1396</v>
      </c>
      <c r="C4234" s="33" t="s">
        <v>814</v>
      </c>
      <c r="D4234" s="33"/>
      <c r="E4234" s="34" t="s">
        <v>987</v>
      </c>
      <c r="F4234" s="35">
        <f>F4235+F4241+F4244+F4238</f>
        <v>63499.664000000004</v>
      </c>
      <c r="G4234" s="35">
        <f>G4235+G4241+G4244+G4238</f>
        <v>63499.663760000003</v>
      </c>
      <c r="H4234" s="35">
        <f t="shared" ref="H4234:M4234" si="2147">H4235+H4241+H4244+H4238</f>
        <v>28661.437910000004</v>
      </c>
      <c r="I4234" s="63">
        <f t="shared" si="2147"/>
        <v>40861.200000000004</v>
      </c>
      <c r="J4234" s="63">
        <f t="shared" si="2147"/>
        <v>14001.340190000001</v>
      </c>
      <c r="K4234" s="35">
        <f t="shared" si="2147"/>
        <v>63499.663760000003</v>
      </c>
      <c r="L4234" s="35">
        <f t="shared" si="2147"/>
        <v>28661.437910000004</v>
      </c>
      <c r="M4234" s="35">
        <f t="shared" si="2147"/>
        <v>57699.434950000003</v>
      </c>
      <c r="N4234" s="78">
        <f t="shared" ref="N4234:N4297" si="2148">M4234/G4234*100</f>
        <v>90.865733034552363</v>
      </c>
    </row>
    <row r="4235" spans="1:15" ht="31.5" x14ac:dyDescent="0.25">
      <c r="A4235" s="33" t="s">
        <v>213</v>
      </c>
      <c r="B4235" s="33" t="s">
        <v>1396</v>
      </c>
      <c r="C4235" s="33" t="s">
        <v>815</v>
      </c>
      <c r="D4235" s="33"/>
      <c r="E4235" s="34" t="s">
        <v>988</v>
      </c>
      <c r="F4235" s="35">
        <f t="shared" ref="F4235:M4236" si="2149">F4236</f>
        <v>8034.6589999999997</v>
      </c>
      <c r="G4235" s="35">
        <f t="shared" si="2149"/>
        <v>8034.6589999999997</v>
      </c>
      <c r="H4235" s="35">
        <f t="shared" si="2149"/>
        <v>56.88111</v>
      </c>
      <c r="I4235" s="63">
        <f t="shared" si="2149"/>
        <v>0</v>
      </c>
      <c r="J4235" s="63">
        <f t="shared" si="2149"/>
        <v>0</v>
      </c>
      <c r="K4235" s="35">
        <f t="shared" si="2149"/>
        <v>8034.6589999999997</v>
      </c>
      <c r="L4235" s="35">
        <f t="shared" si="2149"/>
        <v>56.88111</v>
      </c>
      <c r="M4235" s="35">
        <f t="shared" si="2149"/>
        <v>2234.43102</v>
      </c>
      <c r="N4235" s="78">
        <f t="shared" si="2148"/>
        <v>27.809904813633036</v>
      </c>
    </row>
    <row r="4236" spans="1:15" ht="31.5" x14ac:dyDescent="0.25">
      <c r="A4236" s="33" t="s">
        <v>213</v>
      </c>
      <c r="B4236" s="33" t="s">
        <v>1396</v>
      </c>
      <c r="C4236" s="33" t="s">
        <v>815</v>
      </c>
      <c r="D4236" s="33" t="s">
        <v>220</v>
      </c>
      <c r="E4236" s="34" t="s">
        <v>550</v>
      </c>
      <c r="F4236" s="35">
        <f t="shared" si="2149"/>
        <v>8034.6589999999997</v>
      </c>
      <c r="G4236" s="35">
        <f t="shared" si="2149"/>
        <v>8034.6589999999997</v>
      </c>
      <c r="H4236" s="35">
        <f t="shared" si="2149"/>
        <v>56.88111</v>
      </c>
      <c r="I4236" s="63">
        <f t="shared" si="2149"/>
        <v>0</v>
      </c>
      <c r="J4236" s="63">
        <f t="shared" si="2149"/>
        <v>0</v>
      </c>
      <c r="K4236" s="35">
        <f t="shared" si="2149"/>
        <v>8034.6589999999997</v>
      </c>
      <c r="L4236" s="35">
        <f t="shared" si="2149"/>
        <v>56.88111</v>
      </c>
      <c r="M4236" s="35">
        <f t="shared" si="2149"/>
        <v>2234.43102</v>
      </c>
      <c r="N4236" s="78">
        <f t="shared" si="2148"/>
        <v>27.809904813633036</v>
      </c>
    </row>
    <row r="4237" spans="1:15" x14ac:dyDescent="0.25">
      <c r="A4237" s="33" t="s">
        <v>213</v>
      </c>
      <c r="B4237" s="33" t="s">
        <v>1396</v>
      </c>
      <c r="C4237" s="33" t="s">
        <v>815</v>
      </c>
      <c r="D4237" s="33" t="s">
        <v>219</v>
      </c>
      <c r="E4237" s="34" t="s">
        <v>551</v>
      </c>
      <c r="F4237" s="35">
        <f>7133.5+13048.159-12147</f>
        <v>8034.6589999999997</v>
      </c>
      <c r="G4237" s="35">
        <v>8034.6589999999997</v>
      </c>
      <c r="H4237" s="35">
        <v>56.88111</v>
      </c>
      <c r="I4237" s="63">
        <v>0</v>
      </c>
      <c r="J4237" s="63">
        <v>0</v>
      </c>
      <c r="K4237" s="35">
        <f>G4237</f>
        <v>8034.6589999999997</v>
      </c>
      <c r="L4237" s="35">
        <f>H4237</f>
        <v>56.88111</v>
      </c>
      <c r="M4237" s="35">
        <v>2234.43102</v>
      </c>
      <c r="N4237" s="78">
        <f t="shared" si="2148"/>
        <v>27.809904813633036</v>
      </c>
    </row>
    <row r="4238" spans="1:15" ht="47.25" x14ac:dyDescent="0.25">
      <c r="A4238" s="33" t="s">
        <v>213</v>
      </c>
      <c r="B4238" s="33" t="s">
        <v>1396</v>
      </c>
      <c r="C4238" s="33" t="s">
        <v>1332</v>
      </c>
      <c r="D4238" s="33"/>
      <c r="E4238" s="34" t="s">
        <v>1357</v>
      </c>
      <c r="F4238" s="35">
        <f t="shared" ref="F4238:M4239" si="2150">F4239</f>
        <v>998.70500000000004</v>
      </c>
      <c r="G4238" s="35">
        <f t="shared" si="2150"/>
        <v>998.70475999999996</v>
      </c>
      <c r="H4238" s="35">
        <f t="shared" si="2150"/>
        <v>998.11661000000004</v>
      </c>
      <c r="I4238" s="63">
        <f t="shared" si="2150"/>
        <v>0</v>
      </c>
      <c r="J4238" s="63">
        <f t="shared" si="2150"/>
        <v>0</v>
      </c>
      <c r="K4238" s="35">
        <f t="shared" si="2150"/>
        <v>998.70475999999996</v>
      </c>
      <c r="L4238" s="35">
        <f t="shared" si="2150"/>
        <v>998.11661000000004</v>
      </c>
      <c r="M4238" s="35">
        <f t="shared" si="2150"/>
        <v>998.70393000000001</v>
      </c>
      <c r="N4238" s="78">
        <f t="shared" si="2148"/>
        <v>99.999916892355657</v>
      </c>
    </row>
    <row r="4239" spans="1:15" ht="31.5" x14ac:dyDescent="0.25">
      <c r="A4239" s="33" t="s">
        <v>213</v>
      </c>
      <c r="B4239" s="33" t="s">
        <v>1396</v>
      </c>
      <c r="C4239" s="33" t="s">
        <v>1332</v>
      </c>
      <c r="D4239" s="33" t="s">
        <v>220</v>
      </c>
      <c r="E4239" s="34" t="s">
        <v>550</v>
      </c>
      <c r="F4239" s="35">
        <f t="shared" si="2150"/>
        <v>998.70500000000004</v>
      </c>
      <c r="G4239" s="35">
        <f t="shared" si="2150"/>
        <v>998.70475999999996</v>
      </c>
      <c r="H4239" s="35">
        <f t="shared" si="2150"/>
        <v>998.11661000000004</v>
      </c>
      <c r="I4239" s="63">
        <f t="shared" si="2150"/>
        <v>0</v>
      </c>
      <c r="J4239" s="63">
        <f t="shared" si="2150"/>
        <v>0</v>
      </c>
      <c r="K4239" s="35">
        <f t="shared" si="2150"/>
        <v>998.70475999999996</v>
      </c>
      <c r="L4239" s="35">
        <f t="shared" si="2150"/>
        <v>998.11661000000004</v>
      </c>
      <c r="M4239" s="35">
        <f t="shared" si="2150"/>
        <v>998.70393000000001</v>
      </c>
      <c r="N4239" s="78">
        <f t="shared" si="2148"/>
        <v>99.999916892355657</v>
      </c>
    </row>
    <row r="4240" spans="1:15" x14ac:dyDescent="0.25">
      <c r="A4240" s="33" t="s">
        <v>213</v>
      </c>
      <c r="B4240" s="33" t="s">
        <v>1396</v>
      </c>
      <c r="C4240" s="33" t="s">
        <v>1332</v>
      </c>
      <c r="D4240" s="33" t="s">
        <v>219</v>
      </c>
      <c r="E4240" s="34" t="s">
        <v>551</v>
      </c>
      <c r="F4240" s="35">
        <f>76.577+922.128</f>
        <v>998.70500000000004</v>
      </c>
      <c r="G4240" s="35">
        <v>998.70475999999996</v>
      </c>
      <c r="H4240" s="35">
        <v>998.11661000000004</v>
      </c>
      <c r="I4240" s="63">
        <v>0</v>
      </c>
      <c r="J4240" s="63">
        <v>0</v>
      </c>
      <c r="K4240" s="35">
        <f>G4240</f>
        <v>998.70475999999996</v>
      </c>
      <c r="L4240" s="35">
        <f>H4240</f>
        <v>998.11661000000004</v>
      </c>
      <c r="M4240" s="35">
        <v>998.70393000000001</v>
      </c>
      <c r="N4240" s="78">
        <f t="shared" si="2148"/>
        <v>99.999916892355657</v>
      </c>
    </row>
    <row r="4241" spans="1:15" ht="63" x14ac:dyDescent="0.25">
      <c r="A4241" s="33" t="s">
        <v>213</v>
      </c>
      <c r="B4241" s="33" t="s">
        <v>1396</v>
      </c>
      <c r="C4241" s="33" t="s">
        <v>1472</v>
      </c>
      <c r="D4241" s="33"/>
      <c r="E4241" s="34" t="s">
        <v>920</v>
      </c>
      <c r="F4241" s="35">
        <f t="shared" ref="F4241:M4242" si="2151">F4242</f>
        <v>40861.200000000004</v>
      </c>
      <c r="G4241" s="35">
        <f t="shared" si="2151"/>
        <v>40861.200000000004</v>
      </c>
      <c r="H4241" s="35">
        <f t="shared" si="2151"/>
        <v>14001.340190000001</v>
      </c>
      <c r="I4241" s="63">
        <f t="shared" si="2151"/>
        <v>40861.200000000004</v>
      </c>
      <c r="J4241" s="63">
        <f t="shared" si="2151"/>
        <v>14001.340190000001</v>
      </c>
      <c r="K4241" s="35">
        <f t="shared" si="2151"/>
        <v>40861.200000000004</v>
      </c>
      <c r="L4241" s="35">
        <f t="shared" si="2151"/>
        <v>14001.340190000001</v>
      </c>
      <c r="M4241" s="35">
        <f t="shared" si="2151"/>
        <v>40861.199999999997</v>
      </c>
      <c r="N4241" s="78">
        <f t="shared" si="2148"/>
        <v>99.999999999999972</v>
      </c>
    </row>
    <row r="4242" spans="1:15" ht="31.5" x14ac:dyDescent="0.25">
      <c r="A4242" s="33" t="s">
        <v>213</v>
      </c>
      <c r="B4242" s="33" t="s">
        <v>1396</v>
      </c>
      <c r="C4242" s="33" t="s">
        <v>1472</v>
      </c>
      <c r="D4242" s="33" t="s">
        <v>220</v>
      </c>
      <c r="E4242" s="34" t="s">
        <v>550</v>
      </c>
      <c r="F4242" s="35">
        <f t="shared" si="2151"/>
        <v>40861.200000000004</v>
      </c>
      <c r="G4242" s="35">
        <f t="shared" si="2151"/>
        <v>40861.200000000004</v>
      </c>
      <c r="H4242" s="35">
        <f t="shared" si="2151"/>
        <v>14001.340190000001</v>
      </c>
      <c r="I4242" s="63">
        <f t="shared" si="2151"/>
        <v>40861.200000000004</v>
      </c>
      <c r="J4242" s="63">
        <f t="shared" si="2151"/>
        <v>14001.340190000001</v>
      </c>
      <c r="K4242" s="35">
        <f t="shared" si="2151"/>
        <v>40861.200000000004</v>
      </c>
      <c r="L4242" s="35">
        <f t="shared" si="2151"/>
        <v>14001.340190000001</v>
      </c>
      <c r="M4242" s="35">
        <f t="shared" si="2151"/>
        <v>40861.199999999997</v>
      </c>
      <c r="N4242" s="78">
        <f t="shared" si="2148"/>
        <v>99.999999999999972</v>
      </c>
    </row>
    <row r="4243" spans="1:15" x14ac:dyDescent="0.25">
      <c r="A4243" s="33" t="s">
        <v>213</v>
      </c>
      <c r="B4243" s="33" t="s">
        <v>1396</v>
      </c>
      <c r="C4243" s="33" t="s">
        <v>1472</v>
      </c>
      <c r="D4243" s="33" t="s">
        <v>219</v>
      </c>
      <c r="E4243" s="34" t="s">
        <v>551</v>
      </c>
      <c r="F4243" s="35">
        <v>40861.200000000004</v>
      </c>
      <c r="G4243" s="35">
        <v>40861.200000000004</v>
      </c>
      <c r="H4243" s="35">
        <v>14001.340190000001</v>
      </c>
      <c r="I4243" s="63">
        <f>G4243</f>
        <v>40861.200000000004</v>
      </c>
      <c r="J4243" s="63">
        <f>H4243</f>
        <v>14001.340190000001</v>
      </c>
      <c r="K4243" s="35">
        <f>G4243</f>
        <v>40861.200000000004</v>
      </c>
      <c r="L4243" s="35">
        <f>H4243</f>
        <v>14001.340190000001</v>
      </c>
      <c r="M4243" s="35">
        <v>40861.199999999997</v>
      </c>
      <c r="N4243" s="78">
        <f t="shared" si="2148"/>
        <v>99.999999999999972</v>
      </c>
    </row>
    <row r="4244" spans="1:15" ht="110.25" x14ac:dyDescent="0.25">
      <c r="A4244" s="33" t="s">
        <v>213</v>
      </c>
      <c r="B4244" s="33" t="s">
        <v>1396</v>
      </c>
      <c r="C4244" s="33" t="s">
        <v>1477</v>
      </c>
      <c r="D4244" s="33"/>
      <c r="E4244" s="34" t="s">
        <v>1305</v>
      </c>
      <c r="F4244" s="35">
        <f t="shared" ref="F4244:M4245" si="2152">F4245</f>
        <v>13605.1</v>
      </c>
      <c r="G4244" s="35">
        <f t="shared" si="2152"/>
        <v>13605.1</v>
      </c>
      <c r="H4244" s="35">
        <f t="shared" si="2152"/>
        <v>13605.1</v>
      </c>
      <c r="I4244" s="63">
        <f t="shared" si="2152"/>
        <v>0</v>
      </c>
      <c r="J4244" s="63">
        <f t="shared" si="2152"/>
        <v>0</v>
      </c>
      <c r="K4244" s="35">
        <f t="shared" si="2152"/>
        <v>13605.1</v>
      </c>
      <c r="L4244" s="35">
        <f t="shared" si="2152"/>
        <v>13605.1</v>
      </c>
      <c r="M4244" s="35">
        <f t="shared" si="2152"/>
        <v>13605.1</v>
      </c>
      <c r="N4244" s="78">
        <f t="shared" si="2148"/>
        <v>100</v>
      </c>
    </row>
    <row r="4245" spans="1:15" ht="31.5" x14ac:dyDescent="0.25">
      <c r="A4245" s="33" t="s">
        <v>213</v>
      </c>
      <c r="B4245" s="33" t="s">
        <v>1396</v>
      </c>
      <c r="C4245" s="33" t="s">
        <v>1477</v>
      </c>
      <c r="D4245" s="33" t="s">
        <v>220</v>
      </c>
      <c r="E4245" s="34" t="s">
        <v>550</v>
      </c>
      <c r="F4245" s="35">
        <f t="shared" si="2152"/>
        <v>13605.1</v>
      </c>
      <c r="G4245" s="35">
        <f t="shared" si="2152"/>
        <v>13605.1</v>
      </c>
      <c r="H4245" s="35">
        <f t="shared" si="2152"/>
        <v>13605.1</v>
      </c>
      <c r="I4245" s="63">
        <f t="shared" si="2152"/>
        <v>0</v>
      </c>
      <c r="J4245" s="63">
        <f t="shared" si="2152"/>
        <v>0</v>
      </c>
      <c r="K4245" s="35">
        <f t="shared" si="2152"/>
        <v>13605.1</v>
      </c>
      <c r="L4245" s="35">
        <f t="shared" si="2152"/>
        <v>13605.1</v>
      </c>
      <c r="M4245" s="35">
        <f t="shared" si="2152"/>
        <v>13605.1</v>
      </c>
      <c r="N4245" s="78">
        <f t="shared" si="2148"/>
        <v>100</v>
      </c>
    </row>
    <row r="4246" spans="1:15" x14ac:dyDescent="0.25">
      <c r="A4246" s="33" t="s">
        <v>213</v>
      </c>
      <c r="B4246" s="33" t="s">
        <v>1396</v>
      </c>
      <c r="C4246" s="33" t="s">
        <v>1477</v>
      </c>
      <c r="D4246" s="33" t="s">
        <v>219</v>
      </c>
      <c r="E4246" s="34" t="s">
        <v>551</v>
      </c>
      <c r="F4246" s="35">
        <v>13605.1</v>
      </c>
      <c r="G4246" s="35">
        <v>13605.1</v>
      </c>
      <c r="H4246" s="35">
        <v>13605.1</v>
      </c>
      <c r="I4246" s="63">
        <v>0</v>
      </c>
      <c r="J4246" s="63">
        <v>0</v>
      </c>
      <c r="K4246" s="35">
        <f>G4246</f>
        <v>13605.1</v>
      </c>
      <c r="L4246" s="35">
        <f>H4246</f>
        <v>13605.1</v>
      </c>
      <c r="M4246" s="35">
        <v>13605.1</v>
      </c>
      <c r="N4246" s="78">
        <f t="shared" si="2148"/>
        <v>100</v>
      </c>
    </row>
    <row r="4247" spans="1:15" s="32" customFormat="1" ht="18" customHeight="1" x14ac:dyDescent="0.25">
      <c r="A4247" s="29" t="s">
        <v>213</v>
      </c>
      <c r="B4247" s="29" t="s">
        <v>1397</v>
      </c>
      <c r="C4247" s="29"/>
      <c r="D4247" s="29"/>
      <c r="E4247" s="30" t="s">
        <v>529</v>
      </c>
      <c r="F4247" s="31">
        <f t="shared" ref="F4247:M4252" si="2153">F4248</f>
        <v>32840.050999999999</v>
      </c>
      <c r="G4247" s="31">
        <f t="shared" si="2153"/>
        <v>32840.050999999999</v>
      </c>
      <c r="H4247" s="31">
        <f t="shared" si="2153"/>
        <v>25602.481489999998</v>
      </c>
      <c r="I4247" s="62">
        <f t="shared" si="2153"/>
        <v>0</v>
      </c>
      <c r="J4247" s="62">
        <f t="shared" si="2153"/>
        <v>0</v>
      </c>
      <c r="K4247" s="31">
        <f t="shared" si="2153"/>
        <v>32840.050999999999</v>
      </c>
      <c r="L4247" s="31">
        <f t="shared" si="2153"/>
        <v>25602.481489999998</v>
      </c>
      <c r="M4247" s="31">
        <f t="shared" si="2153"/>
        <v>32840.04924</v>
      </c>
      <c r="N4247" s="79">
        <f t="shared" si="2148"/>
        <v>99.999994640690417</v>
      </c>
    </row>
    <row r="4248" spans="1:15" x14ac:dyDescent="0.25">
      <c r="A4248" s="33" t="s">
        <v>213</v>
      </c>
      <c r="B4248" s="33" t="s">
        <v>1397</v>
      </c>
      <c r="C4248" s="33" t="s">
        <v>62</v>
      </c>
      <c r="D4248" s="33"/>
      <c r="E4248" s="34" t="s">
        <v>636</v>
      </c>
      <c r="F4248" s="35">
        <f t="shared" si="2153"/>
        <v>32840.050999999999</v>
      </c>
      <c r="G4248" s="35">
        <f t="shared" si="2153"/>
        <v>32840.050999999999</v>
      </c>
      <c r="H4248" s="35">
        <f t="shared" si="2153"/>
        <v>25602.481489999998</v>
      </c>
      <c r="I4248" s="63">
        <f t="shared" si="2153"/>
        <v>0</v>
      </c>
      <c r="J4248" s="63">
        <f t="shared" si="2153"/>
        <v>0</v>
      </c>
      <c r="K4248" s="35">
        <f t="shared" si="2153"/>
        <v>32840.050999999999</v>
      </c>
      <c r="L4248" s="35">
        <f t="shared" si="2153"/>
        <v>25602.481489999998</v>
      </c>
      <c r="M4248" s="35">
        <f t="shared" si="2153"/>
        <v>32840.04924</v>
      </c>
      <c r="N4248" s="78">
        <f t="shared" si="2148"/>
        <v>99.999994640690417</v>
      </c>
    </row>
    <row r="4249" spans="1:15" ht="31.5" x14ac:dyDescent="0.25">
      <c r="A4249" s="33" t="s">
        <v>213</v>
      </c>
      <c r="B4249" s="33" t="s">
        <v>1397</v>
      </c>
      <c r="C4249" s="33" t="s">
        <v>63</v>
      </c>
      <c r="D4249" s="33"/>
      <c r="E4249" s="34" t="s">
        <v>637</v>
      </c>
      <c r="F4249" s="35">
        <f t="shared" si="2153"/>
        <v>32840.050999999999</v>
      </c>
      <c r="G4249" s="35">
        <f t="shared" si="2153"/>
        <v>32840.050999999999</v>
      </c>
      <c r="H4249" s="35">
        <f t="shared" si="2153"/>
        <v>25602.481489999998</v>
      </c>
      <c r="I4249" s="63">
        <f t="shared" si="2153"/>
        <v>0</v>
      </c>
      <c r="J4249" s="63">
        <f t="shared" si="2153"/>
        <v>0</v>
      </c>
      <c r="K4249" s="35">
        <f t="shared" si="2153"/>
        <v>32840.050999999999</v>
      </c>
      <c r="L4249" s="35">
        <f t="shared" si="2153"/>
        <v>25602.481489999998</v>
      </c>
      <c r="M4249" s="35">
        <f t="shared" si="2153"/>
        <v>32840.04924</v>
      </c>
      <c r="N4249" s="78">
        <f t="shared" si="2148"/>
        <v>99.999994640690417</v>
      </c>
    </row>
    <row r="4250" spans="1:15" ht="47.25" x14ac:dyDescent="0.25">
      <c r="A4250" s="33" t="s">
        <v>213</v>
      </c>
      <c r="B4250" s="33" t="s">
        <v>1397</v>
      </c>
      <c r="C4250" s="33" t="s">
        <v>245</v>
      </c>
      <c r="D4250" s="33"/>
      <c r="E4250" s="34" t="s">
        <v>641</v>
      </c>
      <c r="F4250" s="35">
        <f t="shared" si="2153"/>
        <v>32840.050999999999</v>
      </c>
      <c r="G4250" s="35">
        <f t="shared" si="2153"/>
        <v>32840.050999999999</v>
      </c>
      <c r="H4250" s="35">
        <f t="shared" si="2153"/>
        <v>25602.481489999998</v>
      </c>
      <c r="I4250" s="63">
        <f t="shared" si="2153"/>
        <v>0</v>
      </c>
      <c r="J4250" s="63">
        <f t="shared" si="2153"/>
        <v>0</v>
      </c>
      <c r="K4250" s="35">
        <f t="shared" si="2153"/>
        <v>32840.050999999999</v>
      </c>
      <c r="L4250" s="35">
        <f t="shared" si="2153"/>
        <v>25602.481489999998</v>
      </c>
      <c r="M4250" s="35">
        <f t="shared" si="2153"/>
        <v>32840.04924</v>
      </c>
      <c r="N4250" s="78">
        <f t="shared" si="2148"/>
        <v>99.999994640690417</v>
      </c>
    </row>
    <row r="4251" spans="1:15" ht="31.5" x14ac:dyDescent="0.25">
      <c r="A4251" s="33" t="s">
        <v>213</v>
      </c>
      <c r="B4251" s="33" t="s">
        <v>1397</v>
      </c>
      <c r="C4251" s="33" t="s">
        <v>244</v>
      </c>
      <c r="D4251" s="33"/>
      <c r="E4251" s="34" t="s">
        <v>642</v>
      </c>
      <c r="F4251" s="35">
        <f t="shared" si="2153"/>
        <v>32840.050999999999</v>
      </c>
      <c r="G4251" s="35">
        <f t="shared" si="2153"/>
        <v>32840.050999999999</v>
      </c>
      <c r="H4251" s="35">
        <f t="shared" si="2153"/>
        <v>25602.481489999998</v>
      </c>
      <c r="I4251" s="63">
        <f t="shared" si="2153"/>
        <v>0</v>
      </c>
      <c r="J4251" s="63">
        <f t="shared" si="2153"/>
        <v>0</v>
      </c>
      <c r="K4251" s="35">
        <f t="shared" si="2153"/>
        <v>32840.050999999999</v>
      </c>
      <c r="L4251" s="35">
        <f t="shared" si="2153"/>
        <v>25602.481489999998</v>
      </c>
      <c r="M4251" s="35">
        <f t="shared" si="2153"/>
        <v>32840.04924</v>
      </c>
      <c r="N4251" s="78">
        <f t="shared" si="2148"/>
        <v>99.999994640690417</v>
      </c>
    </row>
    <row r="4252" spans="1:15" ht="31.5" x14ac:dyDescent="0.25">
      <c r="A4252" s="33" t="s">
        <v>213</v>
      </c>
      <c r="B4252" s="33" t="s">
        <v>1397</v>
      </c>
      <c r="C4252" s="33" t="s">
        <v>244</v>
      </c>
      <c r="D4252" s="33" t="s">
        <v>220</v>
      </c>
      <c r="E4252" s="34" t="s">
        <v>550</v>
      </c>
      <c r="F4252" s="35">
        <f t="shared" si="2153"/>
        <v>32840.050999999999</v>
      </c>
      <c r="G4252" s="35">
        <f t="shared" si="2153"/>
        <v>32840.050999999999</v>
      </c>
      <c r="H4252" s="35">
        <f t="shared" si="2153"/>
        <v>25602.481489999998</v>
      </c>
      <c r="I4252" s="63">
        <f t="shared" si="2153"/>
        <v>0</v>
      </c>
      <c r="J4252" s="63">
        <f t="shared" si="2153"/>
        <v>0</v>
      </c>
      <c r="K4252" s="35">
        <f t="shared" si="2153"/>
        <v>32840.050999999999</v>
      </c>
      <c r="L4252" s="35">
        <f t="shared" si="2153"/>
        <v>25602.481489999998</v>
      </c>
      <c r="M4252" s="35">
        <f t="shared" si="2153"/>
        <v>32840.04924</v>
      </c>
      <c r="N4252" s="78">
        <f t="shared" si="2148"/>
        <v>99.999994640690417</v>
      </c>
    </row>
    <row r="4253" spans="1:15" x14ac:dyDescent="0.25">
      <c r="A4253" s="33" t="s">
        <v>213</v>
      </c>
      <c r="B4253" s="33" t="s">
        <v>1397</v>
      </c>
      <c r="C4253" s="33" t="s">
        <v>244</v>
      </c>
      <c r="D4253" s="33" t="s">
        <v>219</v>
      </c>
      <c r="E4253" s="34" t="s">
        <v>551</v>
      </c>
      <c r="F4253" s="35">
        <f>25999.042+6841.009</f>
        <v>32840.050999999999</v>
      </c>
      <c r="G4253" s="35">
        <v>32840.050999999999</v>
      </c>
      <c r="H4253" s="35">
        <v>25602.481489999998</v>
      </c>
      <c r="I4253" s="63">
        <v>0</v>
      </c>
      <c r="J4253" s="63">
        <v>0</v>
      </c>
      <c r="K4253" s="35">
        <f>G4253</f>
        <v>32840.050999999999</v>
      </c>
      <c r="L4253" s="35">
        <f>H4253</f>
        <v>25602.481489999998</v>
      </c>
      <c r="M4253" s="35">
        <v>32840.04924</v>
      </c>
      <c r="N4253" s="78">
        <f t="shared" si="2148"/>
        <v>99.999994640690417</v>
      </c>
    </row>
    <row r="4254" spans="1:15" s="22" customFormat="1" hidden="1" x14ac:dyDescent="0.25">
      <c r="A4254" s="25" t="s">
        <v>213</v>
      </c>
      <c r="B4254" s="25" t="s">
        <v>1131</v>
      </c>
      <c r="C4254" s="25"/>
      <c r="D4254" s="25"/>
      <c r="E4254" s="26" t="s">
        <v>504</v>
      </c>
      <c r="F4254" s="27">
        <f t="shared" ref="F4254:M4260" si="2154">F4255</f>
        <v>0</v>
      </c>
      <c r="G4254" s="27">
        <f t="shared" si="2154"/>
        <v>0</v>
      </c>
      <c r="H4254" s="27">
        <f t="shared" si="2154"/>
        <v>0</v>
      </c>
      <c r="I4254" s="61">
        <f t="shared" si="2154"/>
        <v>0</v>
      </c>
      <c r="J4254" s="61">
        <f t="shared" si="2154"/>
        <v>0</v>
      </c>
      <c r="K4254" s="27">
        <f t="shared" si="2154"/>
        <v>0</v>
      </c>
      <c r="L4254" s="27">
        <f t="shared" si="2154"/>
        <v>0</v>
      </c>
      <c r="M4254" s="27">
        <f t="shared" si="2154"/>
        <v>0</v>
      </c>
      <c r="N4254" s="78">
        <v>0</v>
      </c>
      <c r="O4254" s="22">
        <v>1</v>
      </c>
    </row>
    <row r="4255" spans="1:15" s="32" customFormat="1" hidden="1" x14ac:dyDescent="0.25">
      <c r="A4255" s="29" t="s">
        <v>213</v>
      </c>
      <c r="B4255" s="29" t="s">
        <v>1399</v>
      </c>
      <c r="C4255" s="29"/>
      <c r="D4255" s="29"/>
      <c r="E4255" s="30" t="s">
        <v>531</v>
      </c>
      <c r="F4255" s="31">
        <f t="shared" si="2154"/>
        <v>0</v>
      </c>
      <c r="G4255" s="31">
        <f t="shared" si="2154"/>
        <v>0</v>
      </c>
      <c r="H4255" s="31">
        <f t="shared" si="2154"/>
        <v>0</v>
      </c>
      <c r="I4255" s="62">
        <f t="shared" si="2154"/>
        <v>0</v>
      </c>
      <c r="J4255" s="62">
        <f t="shared" si="2154"/>
        <v>0</v>
      </c>
      <c r="K4255" s="31">
        <f t="shared" si="2154"/>
        <v>0</v>
      </c>
      <c r="L4255" s="31">
        <f t="shared" si="2154"/>
        <v>0</v>
      </c>
      <c r="M4255" s="31">
        <f t="shared" si="2154"/>
        <v>0</v>
      </c>
      <c r="N4255" s="78">
        <v>0</v>
      </c>
      <c r="O4255" s="22">
        <v>1</v>
      </c>
    </row>
    <row r="4256" spans="1:15" hidden="1" x14ac:dyDescent="0.25">
      <c r="A4256" s="33" t="s">
        <v>213</v>
      </c>
      <c r="B4256" s="33" t="s">
        <v>1399</v>
      </c>
      <c r="C4256" s="33" t="s">
        <v>37</v>
      </c>
      <c r="D4256" s="33"/>
      <c r="E4256" s="34" t="s">
        <v>609</v>
      </c>
      <c r="F4256" s="35">
        <f t="shared" si="2154"/>
        <v>0</v>
      </c>
      <c r="G4256" s="35">
        <f t="shared" si="2154"/>
        <v>0</v>
      </c>
      <c r="H4256" s="35">
        <f t="shared" si="2154"/>
        <v>0</v>
      </c>
      <c r="I4256" s="63">
        <f t="shared" si="2154"/>
        <v>0</v>
      </c>
      <c r="J4256" s="63">
        <f t="shared" si="2154"/>
        <v>0</v>
      </c>
      <c r="K4256" s="35">
        <f t="shared" si="2154"/>
        <v>0</v>
      </c>
      <c r="L4256" s="35">
        <f t="shared" si="2154"/>
        <v>0</v>
      </c>
      <c r="M4256" s="35">
        <f t="shared" si="2154"/>
        <v>0</v>
      </c>
      <c r="N4256" s="78">
        <v>0</v>
      </c>
      <c r="O4256" s="22">
        <v>1</v>
      </c>
    </row>
    <row r="4257" spans="1:15" ht="63" hidden="1" x14ac:dyDescent="0.25">
      <c r="A4257" s="33" t="s">
        <v>213</v>
      </c>
      <c r="B4257" s="33" t="s">
        <v>1399</v>
      </c>
      <c r="C4257" s="33" t="s">
        <v>38</v>
      </c>
      <c r="D4257" s="33"/>
      <c r="E4257" s="34" t="s">
        <v>622</v>
      </c>
      <c r="F4257" s="35">
        <f t="shared" si="2154"/>
        <v>0</v>
      </c>
      <c r="G4257" s="35">
        <f t="shared" si="2154"/>
        <v>0</v>
      </c>
      <c r="H4257" s="35">
        <f t="shared" si="2154"/>
        <v>0</v>
      </c>
      <c r="I4257" s="63">
        <f t="shared" si="2154"/>
        <v>0</v>
      </c>
      <c r="J4257" s="63">
        <f t="shared" si="2154"/>
        <v>0</v>
      </c>
      <c r="K4257" s="35">
        <f t="shared" si="2154"/>
        <v>0</v>
      </c>
      <c r="L4257" s="35">
        <f t="shared" si="2154"/>
        <v>0</v>
      </c>
      <c r="M4257" s="35">
        <f t="shared" si="2154"/>
        <v>0</v>
      </c>
      <c r="N4257" s="78">
        <v>0</v>
      </c>
      <c r="O4257" s="22">
        <v>1</v>
      </c>
    </row>
    <row r="4258" spans="1:15" ht="47.25" hidden="1" x14ac:dyDescent="0.25">
      <c r="A4258" s="33" t="s">
        <v>213</v>
      </c>
      <c r="B4258" s="33" t="s">
        <v>1399</v>
      </c>
      <c r="C4258" s="33" t="s">
        <v>247</v>
      </c>
      <c r="D4258" s="33"/>
      <c r="E4258" s="34" t="s">
        <v>626</v>
      </c>
      <c r="F4258" s="35">
        <f t="shared" si="2154"/>
        <v>0</v>
      </c>
      <c r="G4258" s="35">
        <f t="shared" si="2154"/>
        <v>0</v>
      </c>
      <c r="H4258" s="35">
        <f t="shared" si="2154"/>
        <v>0</v>
      </c>
      <c r="I4258" s="63">
        <f t="shared" si="2154"/>
        <v>0</v>
      </c>
      <c r="J4258" s="63">
        <f t="shared" si="2154"/>
        <v>0</v>
      </c>
      <c r="K4258" s="35">
        <f t="shared" si="2154"/>
        <v>0</v>
      </c>
      <c r="L4258" s="35">
        <f t="shared" si="2154"/>
        <v>0</v>
      </c>
      <c r="M4258" s="35">
        <f t="shared" si="2154"/>
        <v>0</v>
      </c>
      <c r="N4258" s="78">
        <v>0</v>
      </c>
      <c r="O4258" s="22">
        <v>1</v>
      </c>
    </row>
    <row r="4259" spans="1:15" hidden="1" x14ac:dyDescent="0.25">
      <c r="A4259" s="33" t="s">
        <v>213</v>
      </c>
      <c r="B4259" s="33" t="s">
        <v>1399</v>
      </c>
      <c r="C4259" s="33" t="s">
        <v>246</v>
      </c>
      <c r="D4259" s="33"/>
      <c r="E4259" s="34" t="s">
        <v>627</v>
      </c>
      <c r="F4259" s="35">
        <f t="shared" si="2154"/>
        <v>0</v>
      </c>
      <c r="G4259" s="35">
        <f t="shared" si="2154"/>
        <v>0</v>
      </c>
      <c r="H4259" s="35">
        <f t="shared" si="2154"/>
        <v>0</v>
      </c>
      <c r="I4259" s="63">
        <f t="shared" si="2154"/>
        <v>0</v>
      </c>
      <c r="J4259" s="63">
        <f t="shared" si="2154"/>
        <v>0</v>
      </c>
      <c r="K4259" s="35">
        <f t="shared" si="2154"/>
        <v>0</v>
      </c>
      <c r="L4259" s="35">
        <f t="shared" si="2154"/>
        <v>0</v>
      </c>
      <c r="M4259" s="35">
        <f t="shared" si="2154"/>
        <v>0</v>
      </c>
      <c r="N4259" s="78">
        <v>0</v>
      </c>
      <c r="O4259" s="22">
        <v>1</v>
      </c>
    </row>
    <row r="4260" spans="1:15" ht="31.5" hidden="1" x14ac:dyDescent="0.25">
      <c r="A4260" s="33" t="s">
        <v>213</v>
      </c>
      <c r="B4260" s="33" t="s">
        <v>1399</v>
      </c>
      <c r="C4260" s="33" t="s">
        <v>246</v>
      </c>
      <c r="D4260" s="33" t="s">
        <v>220</v>
      </c>
      <c r="E4260" s="34" t="s">
        <v>550</v>
      </c>
      <c r="F4260" s="35">
        <f t="shared" si="2154"/>
        <v>0</v>
      </c>
      <c r="G4260" s="35">
        <f t="shared" si="2154"/>
        <v>0</v>
      </c>
      <c r="H4260" s="35">
        <f t="shared" si="2154"/>
        <v>0</v>
      </c>
      <c r="I4260" s="63">
        <f t="shared" si="2154"/>
        <v>0</v>
      </c>
      <c r="J4260" s="63">
        <f t="shared" si="2154"/>
        <v>0</v>
      </c>
      <c r="K4260" s="35">
        <f t="shared" si="2154"/>
        <v>0</v>
      </c>
      <c r="L4260" s="35">
        <f t="shared" si="2154"/>
        <v>0</v>
      </c>
      <c r="M4260" s="35">
        <f t="shared" si="2154"/>
        <v>0</v>
      </c>
      <c r="N4260" s="78">
        <v>0</v>
      </c>
      <c r="O4260" s="22">
        <v>1</v>
      </c>
    </row>
    <row r="4261" spans="1:15" hidden="1" x14ac:dyDescent="0.25">
      <c r="A4261" s="33" t="s">
        <v>213</v>
      </c>
      <c r="B4261" s="33" t="s">
        <v>1399</v>
      </c>
      <c r="C4261" s="33" t="s">
        <v>246</v>
      </c>
      <c r="D4261" s="33" t="s">
        <v>219</v>
      </c>
      <c r="E4261" s="34" t="s">
        <v>551</v>
      </c>
      <c r="F4261" s="35">
        <f>14050-14050</f>
        <v>0</v>
      </c>
      <c r="G4261" s="35">
        <f>14050-14050</f>
        <v>0</v>
      </c>
      <c r="H4261" s="35">
        <v>0</v>
      </c>
      <c r="I4261" s="63">
        <v>0</v>
      </c>
      <c r="J4261" s="63">
        <v>0</v>
      </c>
      <c r="K4261" s="35">
        <f>G4261</f>
        <v>0</v>
      </c>
      <c r="L4261" s="35">
        <f>H4261</f>
        <v>0</v>
      </c>
      <c r="M4261" s="35">
        <v>0</v>
      </c>
      <c r="N4261" s="78">
        <v>0</v>
      </c>
      <c r="O4261" s="22">
        <v>1</v>
      </c>
    </row>
    <row r="4262" spans="1:15" s="22" customFormat="1" x14ac:dyDescent="0.25">
      <c r="A4262" s="25" t="s">
        <v>213</v>
      </c>
      <c r="B4262" s="25" t="s">
        <v>23</v>
      </c>
      <c r="C4262" s="25"/>
      <c r="D4262" s="25"/>
      <c r="E4262" s="36" t="s">
        <v>505</v>
      </c>
      <c r="F4262" s="27">
        <f t="shared" ref="F4262:M4267" si="2155">F4263</f>
        <v>51153</v>
      </c>
      <c r="G4262" s="27">
        <f t="shared" si="2155"/>
        <v>51153</v>
      </c>
      <c r="H4262" s="27">
        <f t="shared" si="2155"/>
        <v>12003.85427</v>
      </c>
      <c r="I4262" s="61">
        <f t="shared" si="2155"/>
        <v>0</v>
      </c>
      <c r="J4262" s="61">
        <f t="shared" si="2155"/>
        <v>0</v>
      </c>
      <c r="K4262" s="27">
        <f t="shared" si="2155"/>
        <v>51153</v>
      </c>
      <c r="L4262" s="27">
        <f t="shared" si="2155"/>
        <v>12003.85427</v>
      </c>
      <c r="M4262" s="27">
        <f t="shared" si="2155"/>
        <v>42242.441610000002</v>
      </c>
      <c r="N4262" s="78">
        <f t="shared" si="2148"/>
        <v>82.58057515688229</v>
      </c>
    </row>
    <row r="4263" spans="1:15" s="32" customFormat="1" x14ac:dyDescent="0.25">
      <c r="A4263" s="29" t="s">
        <v>213</v>
      </c>
      <c r="B4263" s="29" t="s">
        <v>1395</v>
      </c>
      <c r="C4263" s="29"/>
      <c r="D4263" s="29"/>
      <c r="E4263" s="30" t="s">
        <v>533</v>
      </c>
      <c r="F4263" s="31">
        <f t="shared" si="2155"/>
        <v>51153</v>
      </c>
      <c r="G4263" s="31">
        <f t="shared" si="2155"/>
        <v>51153</v>
      </c>
      <c r="H4263" s="31">
        <f t="shared" si="2155"/>
        <v>12003.85427</v>
      </c>
      <c r="I4263" s="62">
        <f t="shared" si="2155"/>
        <v>0</v>
      </c>
      <c r="J4263" s="62">
        <f t="shared" si="2155"/>
        <v>0</v>
      </c>
      <c r="K4263" s="31">
        <f t="shared" si="2155"/>
        <v>51153</v>
      </c>
      <c r="L4263" s="31">
        <f t="shared" si="2155"/>
        <v>12003.85427</v>
      </c>
      <c r="M4263" s="31">
        <f t="shared" si="2155"/>
        <v>42242.441610000002</v>
      </c>
      <c r="N4263" s="79">
        <f t="shared" si="2148"/>
        <v>82.58057515688229</v>
      </c>
    </row>
    <row r="4264" spans="1:15" ht="31.5" x14ac:dyDescent="0.25">
      <c r="A4264" s="33" t="s">
        <v>213</v>
      </c>
      <c r="B4264" s="33" t="s">
        <v>1395</v>
      </c>
      <c r="C4264" s="33" t="s">
        <v>1122</v>
      </c>
      <c r="D4264" s="33"/>
      <c r="E4264" s="34" t="s">
        <v>1885</v>
      </c>
      <c r="F4264" s="35">
        <f t="shared" si="2155"/>
        <v>51153</v>
      </c>
      <c r="G4264" s="35">
        <f t="shared" si="2155"/>
        <v>51153</v>
      </c>
      <c r="H4264" s="35">
        <f t="shared" si="2155"/>
        <v>12003.85427</v>
      </c>
      <c r="I4264" s="63">
        <f t="shared" si="2155"/>
        <v>0</v>
      </c>
      <c r="J4264" s="63">
        <f t="shared" si="2155"/>
        <v>0</v>
      </c>
      <c r="K4264" s="35">
        <f t="shared" si="2155"/>
        <v>51153</v>
      </c>
      <c r="L4264" s="35">
        <f t="shared" si="2155"/>
        <v>12003.85427</v>
      </c>
      <c r="M4264" s="35">
        <f t="shared" si="2155"/>
        <v>42242.441610000002</v>
      </c>
      <c r="N4264" s="78">
        <f t="shared" si="2148"/>
        <v>82.58057515688229</v>
      </c>
    </row>
    <row r="4265" spans="1:15" x14ac:dyDescent="0.25">
      <c r="A4265" s="33" t="s">
        <v>213</v>
      </c>
      <c r="B4265" s="33" t="s">
        <v>1395</v>
      </c>
      <c r="C4265" s="33" t="s">
        <v>1123</v>
      </c>
      <c r="D4265" s="33"/>
      <c r="E4265" s="34" t="s">
        <v>1175</v>
      </c>
      <c r="F4265" s="35">
        <f t="shared" si="2155"/>
        <v>51153</v>
      </c>
      <c r="G4265" s="35">
        <f t="shared" si="2155"/>
        <v>51153</v>
      </c>
      <c r="H4265" s="35">
        <f t="shared" si="2155"/>
        <v>12003.85427</v>
      </c>
      <c r="I4265" s="63">
        <f t="shared" si="2155"/>
        <v>0</v>
      </c>
      <c r="J4265" s="63">
        <f t="shared" si="2155"/>
        <v>0</v>
      </c>
      <c r="K4265" s="35">
        <f t="shared" si="2155"/>
        <v>51153</v>
      </c>
      <c r="L4265" s="35">
        <f t="shared" si="2155"/>
        <v>12003.85427</v>
      </c>
      <c r="M4265" s="35">
        <f t="shared" si="2155"/>
        <v>42242.441610000002</v>
      </c>
      <c r="N4265" s="78">
        <f t="shared" si="2148"/>
        <v>82.58057515688229</v>
      </c>
    </row>
    <row r="4266" spans="1:15" ht="31.5" x14ac:dyDescent="0.25">
      <c r="A4266" s="33" t="s">
        <v>213</v>
      </c>
      <c r="B4266" s="33" t="s">
        <v>1395</v>
      </c>
      <c r="C4266" s="33" t="s">
        <v>1254</v>
      </c>
      <c r="D4266" s="33"/>
      <c r="E4266" s="34" t="s">
        <v>1271</v>
      </c>
      <c r="F4266" s="35">
        <f t="shared" si="2155"/>
        <v>51153</v>
      </c>
      <c r="G4266" s="35">
        <f t="shared" si="2155"/>
        <v>51153</v>
      </c>
      <c r="H4266" s="35">
        <f t="shared" si="2155"/>
        <v>12003.85427</v>
      </c>
      <c r="I4266" s="63">
        <f t="shared" si="2155"/>
        <v>0</v>
      </c>
      <c r="J4266" s="63">
        <f t="shared" si="2155"/>
        <v>0</v>
      </c>
      <c r="K4266" s="35">
        <f t="shared" si="2155"/>
        <v>51153</v>
      </c>
      <c r="L4266" s="35">
        <f t="shared" si="2155"/>
        <v>12003.85427</v>
      </c>
      <c r="M4266" s="35">
        <f t="shared" si="2155"/>
        <v>42242.441610000002</v>
      </c>
      <c r="N4266" s="78">
        <f t="shared" si="2148"/>
        <v>82.58057515688229</v>
      </c>
    </row>
    <row r="4267" spans="1:15" ht="31.5" x14ac:dyDescent="0.25">
      <c r="A4267" s="33" t="s">
        <v>213</v>
      </c>
      <c r="B4267" s="33" t="s">
        <v>1395</v>
      </c>
      <c r="C4267" s="33" t="s">
        <v>1254</v>
      </c>
      <c r="D4267" s="33" t="s">
        <v>220</v>
      </c>
      <c r="E4267" s="34" t="s">
        <v>550</v>
      </c>
      <c r="F4267" s="35">
        <f t="shared" si="2155"/>
        <v>51153</v>
      </c>
      <c r="G4267" s="35">
        <f t="shared" si="2155"/>
        <v>51153</v>
      </c>
      <c r="H4267" s="35">
        <f t="shared" si="2155"/>
        <v>12003.85427</v>
      </c>
      <c r="I4267" s="63">
        <f t="shared" si="2155"/>
        <v>0</v>
      </c>
      <c r="J4267" s="63">
        <f t="shared" si="2155"/>
        <v>0</v>
      </c>
      <c r="K4267" s="35">
        <f t="shared" si="2155"/>
        <v>51153</v>
      </c>
      <c r="L4267" s="35">
        <f t="shared" si="2155"/>
        <v>12003.85427</v>
      </c>
      <c r="M4267" s="35">
        <f t="shared" si="2155"/>
        <v>42242.441610000002</v>
      </c>
      <c r="N4267" s="78">
        <f t="shared" si="2148"/>
        <v>82.58057515688229</v>
      </c>
    </row>
    <row r="4268" spans="1:15" x14ac:dyDescent="0.25">
      <c r="A4268" s="33" t="s">
        <v>213</v>
      </c>
      <c r="B4268" s="33" t="s">
        <v>1395</v>
      </c>
      <c r="C4268" s="33" t="s">
        <v>1254</v>
      </c>
      <c r="D4268" s="33" t="s">
        <v>219</v>
      </c>
      <c r="E4268" s="34" t="s">
        <v>551</v>
      </c>
      <c r="F4268" s="35">
        <f>36453+14700</f>
        <v>51153</v>
      </c>
      <c r="G4268" s="35">
        <v>51153</v>
      </c>
      <c r="H4268" s="35">
        <v>12003.85427</v>
      </c>
      <c r="I4268" s="63">
        <v>0</v>
      </c>
      <c r="J4268" s="63">
        <v>0</v>
      </c>
      <c r="K4268" s="35">
        <f>G4268</f>
        <v>51153</v>
      </c>
      <c r="L4268" s="35">
        <f>H4268</f>
        <v>12003.85427</v>
      </c>
      <c r="M4268" s="35">
        <v>42242.441610000002</v>
      </c>
      <c r="N4268" s="78">
        <f t="shared" si="2148"/>
        <v>82.58057515688229</v>
      </c>
    </row>
    <row r="4269" spans="1:15" s="22" customFormat="1" x14ac:dyDescent="0.25">
      <c r="A4269" s="25" t="s">
        <v>213</v>
      </c>
      <c r="B4269" s="25" t="s">
        <v>1138</v>
      </c>
      <c r="C4269" s="25"/>
      <c r="D4269" s="25"/>
      <c r="E4269" s="26" t="s">
        <v>1311</v>
      </c>
      <c r="F4269" s="27">
        <f>F4270+F4295</f>
        <v>142649.041</v>
      </c>
      <c r="G4269" s="27">
        <f>G4270+G4295</f>
        <v>142649.04068000001</v>
      </c>
      <c r="H4269" s="27">
        <f t="shared" ref="H4269:M4269" si="2156">H4270+H4295</f>
        <v>37376.633729999994</v>
      </c>
      <c r="I4269" s="61">
        <f t="shared" si="2156"/>
        <v>40057.899989999998</v>
      </c>
      <c r="J4269" s="61">
        <f t="shared" si="2156"/>
        <v>0</v>
      </c>
      <c r="K4269" s="27">
        <f t="shared" si="2156"/>
        <v>142649.04068000001</v>
      </c>
      <c r="L4269" s="27">
        <f t="shared" si="2156"/>
        <v>37376.633729999994</v>
      </c>
      <c r="M4269" s="27">
        <f t="shared" si="2156"/>
        <v>62988.01341</v>
      </c>
      <c r="N4269" s="78">
        <f t="shared" si="2148"/>
        <v>44.155932006089671</v>
      </c>
    </row>
    <row r="4270" spans="1:15" s="32" customFormat="1" x14ac:dyDescent="0.25">
      <c r="A4270" s="29" t="s">
        <v>213</v>
      </c>
      <c r="B4270" s="29" t="s">
        <v>1407</v>
      </c>
      <c r="C4270" s="29"/>
      <c r="D4270" s="29"/>
      <c r="E4270" s="30" t="s">
        <v>909</v>
      </c>
      <c r="F4270" s="31">
        <f t="shared" ref="F4270:M4272" si="2157">F4271</f>
        <v>121802.84099999999</v>
      </c>
      <c r="G4270" s="31">
        <f t="shared" si="2157"/>
        <v>121802.84067999999</v>
      </c>
      <c r="H4270" s="31">
        <f t="shared" si="2157"/>
        <v>34818.672309999994</v>
      </c>
      <c r="I4270" s="62">
        <f t="shared" si="2157"/>
        <v>40057.899989999998</v>
      </c>
      <c r="J4270" s="62">
        <f t="shared" si="2157"/>
        <v>0</v>
      </c>
      <c r="K4270" s="31">
        <f t="shared" si="2157"/>
        <v>121802.84067999999</v>
      </c>
      <c r="L4270" s="31">
        <f t="shared" si="2157"/>
        <v>34818.672309999994</v>
      </c>
      <c r="M4270" s="31">
        <f t="shared" si="2157"/>
        <v>56164.134669999999</v>
      </c>
      <c r="N4270" s="79">
        <f t="shared" si="2148"/>
        <v>46.110693606526162</v>
      </c>
    </row>
    <row r="4271" spans="1:15" ht="31.5" x14ac:dyDescent="0.25">
      <c r="A4271" s="33" t="s">
        <v>213</v>
      </c>
      <c r="B4271" s="33" t="s">
        <v>1407</v>
      </c>
      <c r="C4271" s="33" t="s">
        <v>790</v>
      </c>
      <c r="D4271" s="33"/>
      <c r="E4271" s="34" t="s">
        <v>1227</v>
      </c>
      <c r="F4271" s="35">
        <f t="shared" si="2157"/>
        <v>121802.84099999999</v>
      </c>
      <c r="G4271" s="35">
        <f t="shared" si="2157"/>
        <v>121802.84067999999</v>
      </c>
      <c r="H4271" s="35">
        <f t="shared" si="2157"/>
        <v>34818.672309999994</v>
      </c>
      <c r="I4271" s="63">
        <f t="shared" si="2157"/>
        <v>40057.899989999998</v>
      </c>
      <c r="J4271" s="63">
        <f t="shared" si="2157"/>
        <v>0</v>
      </c>
      <c r="K4271" s="35">
        <f t="shared" si="2157"/>
        <v>121802.84067999999</v>
      </c>
      <c r="L4271" s="35">
        <f t="shared" si="2157"/>
        <v>34818.672309999994</v>
      </c>
      <c r="M4271" s="35">
        <f t="shared" si="2157"/>
        <v>56164.134669999999</v>
      </c>
      <c r="N4271" s="78">
        <f t="shared" si="2148"/>
        <v>46.110693606526162</v>
      </c>
    </row>
    <row r="4272" spans="1:15" ht="31.5" x14ac:dyDescent="0.25">
      <c r="A4272" s="33" t="s">
        <v>213</v>
      </c>
      <c r="B4272" s="33" t="s">
        <v>1407</v>
      </c>
      <c r="C4272" s="33" t="s">
        <v>791</v>
      </c>
      <c r="D4272" s="33"/>
      <c r="E4272" s="34" t="s">
        <v>913</v>
      </c>
      <c r="F4272" s="35">
        <f t="shared" si="2157"/>
        <v>121802.84099999999</v>
      </c>
      <c r="G4272" s="35">
        <f t="shared" si="2157"/>
        <v>121802.84067999999</v>
      </c>
      <c r="H4272" s="35">
        <f t="shared" si="2157"/>
        <v>34818.672309999994</v>
      </c>
      <c r="I4272" s="63">
        <f t="shared" si="2157"/>
        <v>40057.899989999998</v>
      </c>
      <c r="J4272" s="63">
        <f t="shared" si="2157"/>
        <v>0</v>
      </c>
      <c r="K4272" s="35">
        <f t="shared" si="2157"/>
        <v>121802.84067999999</v>
      </c>
      <c r="L4272" s="35">
        <f t="shared" si="2157"/>
        <v>34818.672309999994</v>
      </c>
      <c r="M4272" s="35">
        <f t="shared" si="2157"/>
        <v>56164.134669999999</v>
      </c>
      <c r="N4272" s="78">
        <f t="shared" si="2148"/>
        <v>46.110693606526162</v>
      </c>
    </row>
    <row r="4273" spans="1:15" ht="63" x14ac:dyDescent="0.25">
      <c r="A4273" s="33" t="s">
        <v>213</v>
      </c>
      <c r="B4273" s="33" t="s">
        <v>1407</v>
      </c>
      <c r="C4273" s="33" t="s">
        <v>792</v>
      </c>
      <c r="D4273" s="33"/>
      <c r="E4273" s="34" t="s">
        <v>914</v>
      </c>
      <c r="F4273" s="35">
        <f>F4277+F4280+F4283+F4289+F4292+F4286+F4274</f>
        <v>121802.84099999999</v>
      </c>
      <c r="G4273" s="35">
        <f>G4277+G4280+G4283+G4289+G4292+G4286+G4274</f>
        <v>121802.84067999999</v>
      </c>
      <c r="H4273" s="35">
        <f t="shared" ref="H4273:M4273" si="2158">H4277+H4280+H4283+H4289+H4292+H4286+H4274</f>
        <v>34818.672309999994</v>
      </c>
      <c r="I4273" s="63">
        <f t="shared" si="2158"/>
        <v>40057.899989999998</v>
      </c>
      <c r="J4273" s="63">
        <f t="shared" si="2158"/>
        <v>0</v>
      </c>
      <c r="K4273" s="35">
        <f t="shared" si="2158"/>
        <v>121802.84067999999</v>
      </c>
      <c r="L4273" s="35">
        <f t="shared" si="2158"/>
        <v>34818.672309999994</v>
      </c>
      <c r="M4273" s="35">
        <f t="shared" si="2158"/>
        <v>56164.134669999999</v>
      </c>
      <c r="N4273" s="78">
        <f t="shared" si="2148"/>
        <v>46.110693606526162</v>
      </c>
    </row>
    <row r="4274" spans="1:15" ht="31.5" x14ac:dyDescent="0.25">
      <c r="A4274" s="33" t="s">
        <v>213</v>
      </c>
      <c r="B4274" s="33" t="s">
        <v>1407</v>
      </c>
      <c r="C4274" s="33" t="s">
        <v>1331</v>
      </c>
      <c r="D4274" s="33"/>
      <c r="E4274" s="34" t="s">
        <v>1356</v>
      </c>
      <c r="F4274" s="35">
        <f t="shared" ref="F4274:M4275" si="2159">F4275</f>
        <v>30614.688000000002</v>
      </c>
      <c r="G4274" s="35">
        <f t="shared" si="2159"/>
        <v>30614.687679999999</v>
      </c>
      <c r="H4274" s="35">
        <f t="shared" si="2159"/>
        <v>3801.7550000000001</v>
      </c>
      <c r="I4274" s="63">
        <f t="shared" si="2159"/>
        <v>0</v>
      </c>
      <c r="J4274" s="63">
        <f t="shared" si="2159"/>
        <v>0</v>
      </c>
      <c r="K4274" s="35">
        <f t="shared" si="2159"/>
        <v>30614.687679999999</v>
      </c>
      <c r="L4274" s="35">
        <f t="shared" si="2159"/>
        <v>3801.7550000000001</v>
      </c>
      <c r="M4274" s="35">
        <f t="shared" si="2159"/>
        <v>4429.7893299999996</v>
      </c>
      <c r="N4274" s="78">
        <f t="shared" si="2148"/>
        <v>14.469490514822066</v>
      </c>
    </row>
    <row r="4275" spans="1:15" ht="31.5" x14ac:dyDescent="0.25">
      <c r="A4275" s="33" t="s">
        <v>213</v>
      </c>
      <c r="B4275" s="33" t="s">
        <v>1407</v>
      </c>
      <c r="C4275" s="33" t="s">
        <v>1331</v>
      </c>
      <c r="D4275" s="33" t="s">
        <v>220</v>
      </c>
      <c r="E4275" s="34" t="s">
        <v>550</v>
      </c>
      <c r="F4275" s="35">
        <f t="shared" si="2159"/>
        <v>30614.688000000002</v>
      </c>
      <c r="G4275" s="35">
        <f t="shared" si="2159"/>
        <v>30614.687679999999</v>
      </c>
      <c r="H4275" s="35">
        <f t="shared" si="2159"/>
        <v>3801.7550000000001</v>
      </c>
      <c r="I4275" s="63">
        <f t="shared" si="2159"/>
        <v>0</v>
      </c>
      <c r="J4275" s="63">
        <f t="shared" si="2159"/>
        <v>0</v>
      </c>
      <c r="K4275" s="35">
        <f t="shared" si="2159"/>
        <v>30614.687679999999</v>
      </c>
      <c r="L4275" s="35">
        <f t="shared" si="2159"/>
        <v>3801.7550000000001</v>
      </c>
      <c r="M4275" s="35">
        <f t="shared" si="2159"/>
        <v>4429.7893299999996</v>
      </c>
      <c r="N4275" s="78">
        <f t="shared" si="2148"/>
        <v>14.469490514822066</v>
      </c>
    </row>
    <row r="4276" spans="1:15" x14ac:dyDescent="0.25">
      <c r="A4276" s="33" t="s">
        <v>213</v>
      </c>
      <c r="B4276" s="33" t="s">
        <v>1407</v>
      </c>
      <c r="C4276" s="33" t="s">
        <v>1331</v>
      </c>
      <c r="D4276" s="33" t="s">
        <v>219</v>
      </c>
      <c r="E4276" s="34" t="s">
        <v>551</v>
      </c>
      <c r="F4276" s="35">
        <f>30512.723+101.965</f>
        <v>30614.688000000002</v>
      </c>
      <c r="G4276" s="35">
        <v>30614.687679999999</v>
      </c>
      <c r="H4276" s="35">
        <v>3801.7550000000001</v>
      </c>
      <c r="I4276" s="63">
        <v>0</v>
      </c>
      <c r="J4276" s="63">
        <v>0</v>
      </c>
      <c r="K4276" s="35">
        <f>G4276</f>
        <v>30614.687679999999</v>
      </c>
      <c r="L4276" s="35">
        <f>H4276</f>
        <v>3801.7550000000001</v>
      </c>
      <c r="M4276" s="35">
        <v>4429.7893299999996</v>
      </c>
      <c r="N4276" s="78">
        <f t="shared" si="2148"/>
        <v>14.469490514822066</v>
      </c>
    </row>
    <row r="4277" spans="1:15" ht="31.5" x14ac:dyDescent="0.25">
      <c r="A4277" s="33" t="s">
        <v>213</v>
      </c>
      <c r="B4277" s="33" t="s">
        <v>1407</v>
      </c>
      <c r="C4277" s="33" t="s">
        <v>796</v>
      </c>
      <c r="D4277" s="33"/>
      <c r="E4277" s="34" t="s">
        <v>917</v>
      </c>
      <c r="F4277" s="35">
        <f t="shared" ref="F4277:M4278" si="2160">F4278</f>
        <v>28030.896000000001</v>
      </c>
      <c r="G4277" s="35">
        <f t="shared" si="2160"/>
        <v>28030.896000000001</v>
      </c>
      <c r="H4277" s="35">
        <f t="shared" si="2160"/>
        <v>7917.5643200000004</v>
      </c>
      <c r="I4277" s="63">
        <f t="shared" si="2160"/>
        <v>0</v>
      </c>
      <c r="J4277" s="63">
        <f t="shared" si="2160"/>
        <v>0</v>
      </c>
      <c r="K4277" s="35">
        <f t="shared" si="2160"/>
        <v>28030.896000000001</v>
      </c>
      <c r="L4277" s="35">
        <f t="shared" si="2160"/>
        <v>7917.5643200000004</v>
      </c>
      <c r="M4277" s="35">
        <f t="shared" si="2160"/>
        <v>23408.107349999998</v>
      </c>
      <c r="N4277" s="78">
        <f t="shared" si="2148"/>
        <v>83.508238017079435</v>
      </c>
    </row>
    <row r="4278" spans="1:15" ht="31.5" x14ac:dyDescent="0.25">
      <c r="A4278" s="33" t="s">
        <v>213</v>
      </c>
      <c r="B4278" s="33" t="s">
        <v>1407</v>
      </c>
      <c r="C4278" s="33" t="s">
        <v>796</v>
      </c>
      <c r="D4278" s="33" t="s">
        <v>220</v>
      </c>
      <c r="E4278" s="34" t="s">
        <v>550</v>
      </c>
      <c r="F4278" s="35">
        <f t="shared" si="2160"/>
        <v>28030.896000000001</v>
      </c>
      <c r="G4278" s="35">
        <f t="shared" si="2160"/>
        <v>28030.896000000001</v>
      </c>
      <c r="H4278" s="35">
        <f t="shared" si="2160"/>
        <v>7917.5643200000004</v>
      </c>
      <c r="I4278" s="63">
        <f t="shared" si="2160"/>
        <v>0</v>
      </c>
      <c r="J4278" s="63">
        <f t="shared" si="2160"/>
        <v>0</v>
      </c>
      <c r="K4278" s="35">
        <f t="shared" si="2160"/>
        <v>28030.896000000001</v>
      </c>
      <c r="L4278" s="35">
        <f t="shared" si="2160"/>
        <v>7917.5643200000004</v>
      </c>
      <c r="M4278" s="35">
        <f t="shared" si="2160"/>
        <v>23408.107349999998</v>
      </c>
      <c r="N4278" s="78">
        <f t="shared" si="2148"/>
        <v>83.508238017079435</v>
      </c>
    </row>
    <row r="4279" spans="1:15" x14ac:dyDescent="0.25">
      <c r="A4279" s="33" t="s">
        <v>213</v>
      </c>
      <c r="B4279" s="33" t="s">
        <v>1407</v>
      </c>
      <c r="C4279" s="33" t="s">
        <v>796</v>
      </c>
      <c r="D4279" s="33" t="s">
        <v>219</v>
      </c>
      <c r="E4279" s="34" t="s">
        <v>551</v>
      </c>
      <c r="F4279" s="35">
        <f>26626.5-842.979+5731.026-3483.651</f>
        <v>28030.896000000001</v>
      </c>
      <c r="G4279" s="35">
        <v>28030.896000000001</v>
      </c>
      <c r="H4279" s="35">
        <v>7917.5643200000004</v>
      </c>
      <c r="I4279" s="63">
        <v>0</v>
      </c>
      <c r="J4279" s="63">
        <v>0</v>
      </c>
      <c r="K4279" s="35">
        <f>G4279</f>
        <v>28030.896000000001</v>
      </c>
      <c r="L4279" s="35">
        <f>H4279</f>
        <v>7917.5643200000004</v>
      </c>
      <c r="M4279" s="35">
        <v>23408.107349999998</v>
      </c>
      <c r="N4279" s="78">
        <f t="shared" si="2148"/>
        <v>83.508238017079435</v>
      </c>
    </row>
    <row r="4280" spans="1:15" ht="31.5" x14ac:dyDescent="0.25">
      <c r="A4280" s="33" t="s">
        <v>213</v>
      </c>
      <c r="B4280" s="33" t="s">
        <v>1407</v>
      </c>
      <c r="C4280" s="33" t="s">
        <v>797</v>
      </c>
      <c r="D4280" s="33"/>
      <c r="E4280" s="34" t="s">
        <v>918</v>
      </c>
      <c r="F4280" s="35">
        <f t="shared" ref="F4280:M4281" si="2161">F4281</f>
        <v>9746.723</v>
      </c>
      <c r="G4280" s="35">
        <f t="shared" si="2161"/>
        <v>9746.723</v>
      </c>
      <c r="H4280" s="35">
        <f t="shared" si="2161"/>
        <v>9746.7189899999994</v>
      </c>
      <c r="I4280" s="63">
        <f t="shared" si="2161"/>
        <v>0</v>
      </c>
      <c r="J4280" s="63">
        <f t="shared" si="2161"/>
        <v>0</v>
      </c>
      <c r="K4280" s="35">
        <f t="shared" si="2161"/>
        <v>9746.723</v>
      </c>
      <c r="L4280" s="35">
        <f t="shared" si="2161"/>
        <v>9746.7189899999994</v>
      </c>
      <c r="M4280" s="35">
        <f t="shared" si="2161"/>
        <v>9746.7189899999994</v>
      </c>
      <c r="N4280" s="78">
        <f t="shared" si="2148"/>
        <v>99.999958857966917</v>
      </c>
    </row>
    <row r="4281" spans="1:15" ht="31.5" x14ac:dyDescent="0.25">
      <c r="A4281" s="33" t="s">
        <v>213</v>
      </c>
      <c r="B4281" s="33" t="s">
        <v>1407</v>
      </c>
      <c r="C4281" s="33" t="s">
        <v>797</v>
      </c>
      <c r="D4281" s="33" t="s">
        <v>220</v>
      </c>
      <c r="E4281" s="34" t="s">
        <v>550</v>
      </c>
      <c r="F4281" s="35">
        <f t="shared" si="2161"/>
        <v>9746.723</v>
      </c>
      <c r="G4281" s="35">
        <f t="shared" si="2161"/>
        <v>9746.723</v>
      </c>
      <c r="H4281" s="35">
        <f t="shared" si="2161"/>
        <v>9746.7189899999994</v>
      </c>
      <c r="I4281" s="63">
        <f t="shared" si="2161"/>
        <v>0</v>
      </c>
      <c r="J4281" s="63">
        <f t="shared" si="2161"/>
        <v>0</v>
      </c>
      <c r="K4281" s="35">
        <f t="shared" si="2161"/>
        <v>9746.723</v>
      </c>
      <c r="L4281" s="35">
        <f t="shared" si="2161"/>
        <v>9746.7189899999994</v>
      </c>
      <c r="M4281" s="35">
        <f t="shared" si="2161"/>
        <v>9746.7189899999994</v>
      </c>
      <c r="N4281" s="78">
        <f t="shared" si="2148"/>
        <v>99.999958857966917</v>
      </c>
    </row>
    <row r="4282" spans="1:15" x14ac:dyDescent="0.25">
      <c r="A4282" s="33" t="s">
        <v>213</v>
      </c>
      <c r="B4282" s="33" t="s">
        <v>1407</v>
      </c>
      <c r="C4282" s="33" t="s">
        <v>797</v>
      </c>
      <c r="D4282" s="33" t="s">
        <v>219</v>
      </c>
      <c r="E4282" s="34" t="s">
        <v>551</v>
      </c>
      <c r="F4282" s="35">
        <f>23373.5-13626.777</f>
        <v>9746.723</v>
      </c>
      <c r="G4282" s="35">
        <v>9746.723</v>
      </c>
      <c r="H4282" s="35">
        <v>9746.7189899999994</v>
      </c>
      <c r="I4282" s="63">
        <v>0</v>
      </c>
      <c r="J4282" s="63">
        <v>0</v>
      </c>
      <c r="K4282" s="35">
        <f>G4282</f>
        <v>9746.723</v>
      </c>
      <c r="L4282" s="35">
        <f>H4282</f>
        <v>9746.7189899999994</v>
      </c>
      <c r="M4282" s="35">
        <v>9746.7189899999994</v>
      </c>
      <c r="N4282" s="78">
        <f t="shared" si="2148"/>
        <v>99.999958857966917</v>
      </c>
    </row>
    <row r="4283" spans="1:15" ht="31.5" hidden="1" x14ac:dyDescent="0.25">
      <c r="A4283" s="33" t="s">
        <v>213</v>
      </c>
      <c r="B4283" s="33" t="s">
        <v>1407</v>
      </c>
      <c r="C4283" s="33" t="s">
        <v>798</v>
      </c>
      <c r="D4283" s="33"/>
      <c r="E4283" s="34" t="s">
        <v>919</v>
      </c>
      <c r="F4283" s="35">
        <f t="shared" ref="F4283:M4284" si="2162">F4284</f>
        <v>0</v>
      </c>
      <c r="G4283" s="35">
        <f t="shared" si="2162"/>
        <v>0</v>
      </c>
      <c r="H4283" s="35">
        <f t="shared" si="2162"/>
        <v>0</v>
      </c>
      <c r="I4283" s="63">
        <f t="shared" si="2162"/>
        <v>0</v>
      </c>
      <c r="J4283" s="63">
        <f t="shared" si="2162"/>
        <v>0</v>
      </c>
      <c r="K4283" s="35">
        <f t="shared" si="2162"/>
        <v>0</v>
      </c>
      <c r="L4283" s="35">
        <f t="shared" si="2162"/>
        <v>0</v>
      </c>
      <c r="M4283" s="35">
        <f t="shared" si="2162"/>
        <v>0</v>
      </c>
      <c r="N4283" s="78">
        <v>0</v>
      </c>
      <c r="O4283" s="22">
        <v>1</v>
      </c>
    </row>
    <row r="4284" spans="1:15" ht="31.5" hidden="1" x14ac:dyDescent="0.25">
      <c r="A4284" s="33" t="s">
        <v>213</v>
      </c>
      <c r="B4284" s="33" t="s">
        <v>1407</v>
      </c>
      <c r="C4284" s="33" t="s">
        <v>798</v>
      </c>
      <c r="D4284" s="33" t="s">
        <v>220</v>
      </c>
      <c r="E4284" s="34" t="s">
        <v>550</v>
      </c>
      <c r="F4284" s="35">
        <f t="shared" si="2162"/>
        <v>0</v>
      </c>
      <c r="G4284" s="35">
        <f t="shared" si="2162"/>
        <v>0</v>
      </c>
      <c r="H4284" s="35">
        <f t="shared" si="2162"/>
        <v>0</v>
      </c>
      <c r="I4284" s="63">
        <f t="shared" si="2162"/>
        <v>0</v>
      </c>
      <c r="J4284" s="63">
        <f t="shared" si="2162"/>
        <v>0</v>
      </c>
      <c r="K4284" s="35">
        <f t="shared" si="2162"/>
        <v>0</v>
      </c>
      <c r="L4284" s="35">
        <f t="shared" si="2162"/>
        <v>0</v>
      </c>
      <c r="M4284" s="35">
        <f t="shared" si="2162"/>
        <v>0</v>
      </c>
      <c r="N4284" s="78">
        <v>0</v>
      </c>
      <c r="O4284" s="22">
        <v>1</v>
      </c>
    </row>
    <row r="4285" spans="1:15" hidden="1" x14ac:dyDescent="0.25">
      <c r="A4285" s="33" t="s">
        <v>213</v>
      </c>
      <c r="B4285" s="33" t="s">
        <v>1407</v>
      </c>
      <c r="C4285" s="33" t="s">
        <v>798</v>
      </c>
      <c r="D4285" s="33" t="s">
        <v>219</v>
      </c>
      <c r="E4285" s="34" t="s">
        <v>551</v>
      </c>
      <c r="F4285" s="35">
        <v>0</v>
      </c>
      <c r="G4285" s="35">
        <v>0</v>
      </c>
      <c r="H4285" s="35">
        <v>0</v>
      </c>
      <c r="I4285" s="63">
        <v>0</v>
      </c>
      <c r="J4285" s="63">
        <v>0</v>
      </c>
      <c r="K4285" s="35">
        <f>G4285</f>
        <v>0</v>
      </c>
      <c r="L4285" s="35">
        <f>H4285</f>
        <v>0</v>
      </c>
      <c r="M4285" s="35">
        <v>0</v>
      </c>
      <c r="N4285" s="78">
        <v>0</v>
      </c>
      <c r="O4285" s="22">
        <v>1</v>
      </c>
    </row>
    <row r="4286" spans="1:15" ht="31.5" hidden="1" x14ac:dyDescent="0.25">
      <c r="A4286" s="33" t="s">
        <v>213</v>
      </c>
      <c r="B4286" s="33" t="s">
        <v>1407</v>
      </c>
      <c r="C4286" s="33" t="s">
        <v>1226</v>
      </c>
      <c r="D4286" s="33"/>
      <c r="E4286" s="34" t="s">
        <v>1268</v>
      </c>
      <c r="F4286" s="35">
        <f t="shared" ref="F4286:M4287" si="2163">F4287</f>
        <v>0</v>
      </c>
      <c r="G4286" s="35">
        <f t="shared" si="2163"/>
        <v>0</v>
      </c>
      <c r="H4286" s="35">
        <f t="shared" si="2163"/>
        <v>0</v>
      </c>
      <c r="I4286" s="63">
        <f t="shared" si="2163"/>
        <v>0</v>
      </c>
      <c r="J4286" s="63">
        <f t="shared" si="2163"/>
        <v>0</v>
      </c>
      <c r="K4286" s="35">
        <f t="shared" si="2163"/>
        <v>0</v>
      </c>
      <c r="L4286" s="35">
        <f t="shared" si="2163"/>
        <v>0</v>
      </c>
      <c r="M4286" s="35">
        <f t="shared" si="2163"/>
        <v>0</v>
      </c>
      <c r="N4286" s="78">
        <v>0</v>
      </c>
      <c r="O4286" s="22">
        <v>1</v>
      </c>
    </row>
    <row r="4287" spans="1:15" ht="31.5" hidden="1" x14ac:dyDescent="0.25">
      <c r="A4287" s="33" t="s">
        <v>213</v>
      </c>
      <c r="B4287" s="33" t="s">
        <v>1407</v>
      </c>
      <c r="C4287" s="33" t="s">
        <v>1226</v>
      </c>
      <c r="D4287" s="33" t="s">
        <v>220</v>
      </c>
      <c r="E4287" s="34" t="s">
        <v>550</v>
      </c>
      <c r="F4287" s="35">
        <f t="shared" si="2163"/>
        <v>0</v>
      </c>
      <c r="G4287" s="35">
        <f t="shared" si="2163"/>
        <v>0</v>
      </c>
      <c r="H4287" s="35">
        <f t="shared" si="2163"/>
        <v>0</v>
      </c>
      <c r="I4287" s="63">
        <f t="shared" si="2163"/>
        <v>0</v>
      </c>
      <c r="J4287" s="63">
        <f t="shared" si="2163"/>
        <v>0</v>
      </c>
      <c r="K4287" s="35">
        <f t="shared" si="2163"/>
        <v>0</v>
      </c>
      <c r="L4287" s="35">
        <f t="shared" si="2163"/>
        <v>0</v>
      </c>
      <c r="M4287" s="35">
        <f t="shared" si="2163"/>
        <v>0</v>
      </c>
      <c r="N4287" s="78">
        <v>0</v>
      </c>
      <c r="O4287" s="22">
        <v>1</v>
      </c>
    </row>
    <row r="4288" spans="1:15" hidden="1" x14ac:dyDescent="0.25">
      <c r="A4288" s="33" t="s">
        <v>213</v>
      </c>
      <c r="B4288" s="33" t="s">
        <v>1407</v>
      </c>
      <c r="C4288" s="33" t="s">
        <v>1226</v>
      </c>
      <c r="D4288" s="33" t="s">
        <v>219</v>
      </c>
      <c r="E4288" s="34" t="s">
        <v>551</v>
      </c>
      <c r="F4288" s="35">
        <v>0</v>
      </c>
      <c r="G4288" s="35">
        <v>0</v>
      </c>
      <c r="H4288" s="35">
        <v>0</v>
      </c>
      <c r="I4288" s="63">
        <v>0</v>
      </c>
      <c r="J4288" s="63">
        <v>0</v>
      </c>
      <c r="K4288" s="35">
        <f>G4288</f>
        <v>0</v>
      </c>
      <c r="L4288" s="35">
        <f>H4288</f>
        <v>0</v>
      </c>
      <c r="M4288" s="35">
        <v>0</v>
      </c>
      <c r="N4288" s="78">
        <v>0</v>
      </c>
      <c r="O4288" s="22">
        <v>1</v>
      </c>
    </row>
    <row r="4289" spans="1:15" ht="63" x14ac:dyDescent="0.25">
      <c r="A4289" s="33" t="s">
        <v>213</v>
      </c>
      <c r="B4289" s="33" t="s">
        <v>1407</v>
      </c>
      <c r="C4289" s="33" t="s">
        <v>1478</v>
      </c>
      <c r="D4289" s="33"/>
      <c r="E4289" s="34" t="s">
        <v>920</v>
      </c>
      <c r="F4289" s="35">
        <f t="shared" ref="F4289:M4290" si="2164">F4290</f>
        <v>40057.9</v>
      </c>
      <c r="G4289" s="35">
        <f t="shared" si="2164"/>
        <v>40057.9</v>
      </c>
      <c r="H4289" s="35">
        <f t="shared" si="2164"/>
        <v>0</v>
      </c>
      <c r="I4289" s="63">
        <f t="shared" si="2164"/>
        <v>40057.899989999998</v>
      </c>
      <c r="J4289" s="63">
        <f t="shared" si="2164"/>
        <v>0</v>
      </c>
      <c r="K4289" s="35">
        <f t="shared" si="2164"/>
        <v>40057.9</v>
      </c>
      <c r="L4289" s="35">
        <f t="shared" si="2164"/>
        <v>0</v>
      </c>
      <c r="M4289" s="35">
        <f t="shared" si="2164"/>
        <v>5226.8850000000002</v>
      </c>
      <c r="N4289" s="78">
        <f t="shared" si="2148"/>
        <v>13.048325049490861</v>
      </c>
    </row>
    <row r="4290" spans="1:15" ht="31.5" x14ac:dyDescent="0.25">
      <c r="A4290" s="33" t="s">
        <v>213</v>
      </c>
      <c r="B4290" s="33" t="s">
        <v>1407</v>
      </c>
      <c r="C4290" s="33" t="s">
        <v>1478</v>
      </c>
      <c r="D4290" s="33" t="s">
        <v>220</v>
      </c>
      <c r="E4290" s="34" t="s">
        <v>550</v>
      </c>
      <c r="F4290" s="35">
        <f t="shared" si="2164"/>
        <v>40057.9</v>
      </c>
      <c r="G4290" s="35">
        <f t="shared" si="2164"/>
        <v>40057.9</v>
      </c>
      <c r="H4290" s="35">
        <f t="shared" si="2164"/>
        <v>0</v>
      </c>
      <c r="I4290" s="63">
        <f t="shared" si="2164"/>
        <v>40057.899989999998</v>
      </c>
      <c r="J4290" s="63">
        <f t="shared" si="2164"/>
        <v>0</v>
      </c>
      <c r="K4290" s="35">
        <f t="shared" si="2164"/>
        <v>40057.9</v>
      </c>
      <c r="L4290" s="35">
        <f t="shared" si="2164"/>
        <v>0</v>
      </c>
      <c r="M4290" s="35">
        <f t="shared" si="2164"/>
        <v>5226.8850000000002</v>
      </c>
      <c r="N4290" s="78">
        <f t="shared" si="2148"/>
        <v>13.048325049490861</v>
      </c>
    </row>
    <row r="4291" spans="1:15" x14ac:dyDescent="0.25">
      <c r="A4291" s="33" t="s">
        <v>213</v>
      </c>
      <c r="B4291" s="33" t="s">
        <v>1407</v>
      </c>
      <c r="C4291" s="33" t="s">
        <v>1478</v>
      </c>
      <c r="D4291" s="33" t="s">
        <v>219</v>
      </c>
      <c r="E4291" s="34" t="s">
        <v>551</v>
      </c>
      <c r="F4291" s="35">
        <v>40057.9</v>
      </c>
      <c r="G4291" s="35">
        <v>40057.9</v>
      </c>
      <c r="H4291" s="35">
        <v>0</v>
      </c>
      <c r="I4291" s="63">
        <v>40057.899989999998</v>
      </c>
      <c r="J4291" s="63">
        <f>H4291</f>
        <v>0</v>
      </c>
      <c r="K4291" s="35">
        <f>G4291</f>
        <v>40057.9</v>
      </c>
      <c r="L4291" s="35">
        <f>H4291</f>
        <v>0</v>
      </c>
      <c r="M4291" s="35">
        <v>5226.8850000000002</v>
      </c>
      <c r="N4291" s="78">
        <f t="shared" si="2148"/>
        <v>13.048325049490861</v>
      </c>
    </row>
    <row r="4292" spans="1:15" ht="94.5" x14ac:dyDescent="0.25">
      <c r="A4292" s="33" t="s">
        <v>213</v>
      </c>
      <c r="B4292" s="33" t="s">
        <v>1407</v>
      </c>
      <c r="C4292" s="33" t="s">
        <v>1479</v>
      </c>
      <c r="D4292" s="33"/>
      <c r="E4292" s="34" t="s">
        <v>921</v>
      </c>
      <c r="F4292" s="35">
        <f t="shared" ref="F4292:M4293" si="2165">F4293</f>
        <v>13352.633999999998</v>
      </c>
      <c r="G4292" s="35">
        <f t="shared" si="2165"/>
        <v>13352.633999999998</v>
      </c>
      <c r="H4292" s="35">
        <f t="shared" si="2165"/>
        <v>13352.634</v>
      </c>
      <c r="I4292" s="63">
        <f t="shared" si="2165"/>
        <v>0</v>
      </c>
      <c r="J4292" s="63">
        <f t="shared" si="2165"/>
        <v>0</v>
      </c>
      <c r="K4292" s="35">
        <f t="shared" si="2165"/>
        <v>13352.633999999998</v>
      </c>
      <c r="L4292" s="35">
        <f t="shared" si="2165"/>
        <v>13352.634</v>
      </c>
      <c r="M4292" s="35">
        <f t="shared" si="2165"/>
        <v>13352.634</v>
      </c>
      <c r="N4292" s="78">
        <f t="shared" si="2148"/>
        <v>100.00000000000003</v>
      </c>
    </row>
    <row r="4293" spans="1:15" ht="31.5" x14ac:dyDescent="0.25">
      <c r="A4293" s="33" t="s">
        <v>213</v>
      </c>
      <c r="B4293" s="33" t="s">
        <v>1407</v>
      </c>
      <c r="C4293" s="33" t="s">
        <v>1479</v>
      </c>
      <c r="D4293" s="33" t="s">
        <v>220</v>
      </c>
      <c r="E4293" s="34" t="s">
        <v>550</v>
      </c>
      <c r="F4293" s="35">
        <f t="shared" si="2165"/>
        <v>13352.633999999998</v>
      </c>
      <c r="G4293" s="35">
        <f t="shared" si="2165"/>
        <v>13352.633999999998</v>
      </c>
      <c r="H4293" s="35">
        <f t="shared" si="2165"/>
        <v>13352.634</v>
      </c>
      <c r="I4293" s="63">
        <f t="shared" si="2165"/>
        <v>0</v>
      </c>
      <c r="J4293" s="63">
        <f t="shared" si="2165"/>
        <v>0</v>
      </c>
      <c r="K4293" s="35">
        <f t="shared" si="2165"/>
        <v>13352.633999999998</v>
      </c>
      <c r="L4293" s="35">
        <f t="shared" si="2165"/>
        <v>13352.634</v>
      </c>
      <c r="M4293" s="35">
        <f t="shared" si="2165"/>
        <v>13352.634</v>
      </c>
      <c r="N4293" s="78">
        <f t="shared" si="2148"/>
        <v>100.00000000000003</v>
      </c>
    </row>
    <row r="4294" spans="1:15" x14ac:dyDescent="0.25">
      <c r="A4294" s="33" t="s">
        <v>213</v>
      </c>
      <c r="B4294" s="33" t="s">
        <v>1407</v>
      </c>
      <c r="C4294" s="33" t="s">
        <v>1479</v>
      </c>
      <c r="D4294" s="33" t="s">
        <v>219</v>
      </c>
      <c r="E4294" s="34" t="s">
        <v>551</v>
      </c>
      <c r="F4294" s="35">
        <v>13352.633999999998</v>
      </c>
      <c r="G4294" s="35">
        <v>13352.633999999998</v>
      </c>
      <c r="H4294" s="35">
        <v>13352.634</v>
      </c>
      <c r="I4294" s="63">
        <v>0</v>
      </c>
      <c r="J4294" s="63">
        <v>0</v>
      </c>
      <c r="K4294" s="35">
        <f>G4294</f>
        <v>13352.633999999998</v>
      </c>
      <c r="L4294" s="35">
        <f>H4294</f>
        <v>13352.634</v>
      </c>
      <c r="M4294" s="35">
        <v>13352.634</v>
      </c>
      <c r="N4294" s="78">
        <f t="shared" si="2148"/>
        <v>100.00000000000003</v>
      </c>
    </row>
    <row r="4295" spans="1:15" s="32" customFormat="1" x14ac:dyDescent="0.25">
      <c r="A4295" s="29" t="s">
        <v>213</v>
      </c>
      <c r="B4295" s="29" t="s">
        <v>1386</v>
      </c>
      <c r="C4295" s="29"/>
      <c r="D4295" s="29"/>
      <c r="E4295" s="30" t="s">
        <v>910</v>
      </c>
      <c r="F4295" s="31">
        <f t="shared" ref="F4295:M4297" si="2166">F4296</f>
        <v>20846.2</v>
      </c>
      <c r="G4295" s="31">
        <f t="shared" si="2166"/>
        <v>20846.2</v>
      </c>
      <c r="H4295" s="31">
        <f t="shared" si="2166"/>
        <v>2557.9614200000001</v>
      </c>
      <c r="I4295" s="62">
        <f t="shared" si="2166"/>
        <v>0</v>
      </c>
      <c r="J4295" s="62">
        <f t="shared" si="2166"/>
        <v>0</v>
      </c>
      <c r="K4295" s="31">
        <f t="shared" si="2166"/>
        <v>20846.2</v>
      </c>
      <c r="L4295" s="31">
        <f t="shared" si="2166"/>
        <v>2557.9614200000001</v>
      </c>
      <c r="M4295" s="31">
        <f t="shared" si="2166"/>
        <v>6823.8787400000001</v>
      </c>
      <c r="N4295" s="79">
        <f t="shared" si="2148"/>
        <v>32.734401185827636</v>
      </c>
    </row>
    <row r="4296" spans="1:15" ht="31.5" x14ac:dyDescent="0.25">
      <c r="A4296" s="33" t="s">
        <v>213</v>
      </c>
      <c r="B4296" s="33" t="s">
        <v>1386</v>
      </c>
      <c r="C4296" s="33" t="s">
        <v>790</v>
      </c>
      <c r="D4296" s="33"/>
      <c r="E4296" s="34" t="s">
        <v>1227</v>
      </c>
      <c r="F4296" s="35">
        <f t="shared" si="2166"/>
        <v>20846.2</v>
      </c>
      <c r="G4296" s="35">
        <f t="shared" si="2166"/>
        <v>20846.2</v>
      </c>
      <c r="H4296" s="35">
        <f t="shared" si="2166"/>
        <v>2557.9614200000001</v>
      </c>
      <c r="I4296" s="63">
        <f t="shared" si="2166"/>
        <v>0</v>
      </c>
      <c r="J4296" s="63">
        <f t="shared" si="2166"/>
        <v>0</v>
      </c>
      <c r="K4296" s="35">
        <f t="shared" si="2166"/>
        <v>20846.2</v>
      </c>
      <c r="L4296" s="35">
        <f t="shared" si="2166"/>
        <v>2557.9614200000001</v>
      </c>
      <c r="M4296" s="35">
        <f t="shared" si="2166"/>
        <v>6823.8787400000001</v>
      </c>
      <c r="N4296" s="78">
        <f t="shared" si="2148"/>
        <v>32.734401185827636</v>
      </c>
    </row>
    <row r="4297" spans="1:15" ht="31.5" x14ac:dyDescent="0.25">
      <c r="A4297" s="33" t="s">
        <v>213</v>
      </c>
      <c r="B4297" s="33" t="s">
        <v>1386</v>
      </c>
      <c r="C4297" s="33" t="s">
        <v>791</v>
      </c>
      <c r="D4297" s="33"/>
      <c r="E4297" s="34" t="s">
        <v>913</v>
      </c>
      <c r="F4297" s="35">
        <f t="shared" si="2166"/>
        <v>20846.2</v>
      </c>
      <c r="G4297" s="35">
        <f t="shared" si="2166"/>
        <v>20846.2</v>
      </c>
      <c r="H4297" s="35">
        <f t="shared" si="2166"/>
        <v>2557.9614200000001</v>
      </c>
      <c r="I4297" s="63">
        <f t="shared" si="2166"/>
        <v>0</v>
      </c>
      <c r="J4297" s="63">
        <f t="shared" si="2166"/>
        <v>0</v>
      </c>
      <c r="K4297" s="35">
        <f t="shared" si="2166"/>
        <v>20846.2</v>
      </c>
      <c r="L4297" s="35">
        <f t="shared" si="2166"/>
        <v>2557.9614200000001</v>
      </c>
      <c r="M4297" s="35">
        <f t="shared" si="2166"/>
        <v>6823.8787400000001</v>
      </c>
      <c r="N4297" s="78">
        <f t="shared" si="2148"/>
        <v>32.734401185827636</v>
      </c>
    </row>
    <row r="4298" spans="1:15" ht="63" x14ac:dyDescent="0.25">
      <c r="A4298" s="33" t="s">
        <v>213</v>
      </c>
      <c r="B4298" s="33" t="s">
        <v>1386</v>
      </c>
      <c r="C4298" s="33" t="s">
        <v>792</v>
      </c>
      <c r="D4298" s="33"/>
      <c r="E4298" s="34" t="s">
        <v>914</v>
      </c>
      <c r="F4298" s="35">
        <f>F4299+F4302</f>
        <v>20846.2</v>
      </c>
      <c r="G4298" s="35">
        <f>G4299+G4302</f>
        <v>20846.2</v>
      </c>
      <c r="H4298" s="35">
        <f t="shared" ref="H4298:M4298" si="2167">H4299+H4302</f>
        <v>2557.9614200000001</v>
      </c>
      <c r="I4298" s="63">
        <f t="shared" si="2167"/>
        <v>0</v>
      </c>
      <c r="J4298" s="63">
        <f t="shared" si="2167"/>
        <v>0</v>
      </c>
      <c r="K4298" s="35">
        <f t="shared" si="2167"/>
        <v>20846.2</v>
      </c>
      <c r="L4298" s="35">
        <f t="shared" si="2167"/>
        <v>2557.9614200000001</v>
      </c>
      <c r="M4298" s="35">
        <f t="shared" si="2167"/>
        <v>6823.8787400000001</v>
      </c>
      <c r="N4298" s="78">
        <f t="shared" ref="N4298:N4361" si="2168">M4298/G4298*100</f>
        <v>32.734401185827636</v>
      </c>
    </row>
    <row r="4299" spans="1:15" ht="47.25" x14ac:dyDescent="0.25">
      <c r="A4299" s="33" t="s">
        <v>213</v>
      </c>
      <c r="B4299" s="33" t="s">
        <v>1386</v>
      </c>
      <c r="C4299" s="33" t="s">
        <v>799</v>
      </c>
      <c r="D4299" s="33"/>
      <c r="E4299" s="34" t="s">
        <v>915</v>
      </c>
      <c r="F4299" s="35">
        <f t="shared" ref="F4299:M4300" si="2169">F4300</f>
        <v>20846.2</v>
      </c>
      <c r="G4299" s="35">
        <f t="shared" si="2169"/>
        <v>20846.2</v>
      </c>
      <c r="H4299" s="35">
        <f t="shared" si="2169"/>
        <v>2557.9614200000001</v>
      </c>
      <c r="I4299" s="63">
        <f t="shared" si="2169"/>
        <v>0</v>
      </c>
      <c r="J4299" s="63">
        <f t="shared" si="2169"/>
        <v>0</v>
      </c>
      <c r="K4299" s="35">
        <f t="shared" si="2169"/>
        <v>20846.2</v>
      </c>
      <c r="L4299" s="35">
        <f t="shared" si="2169"/>
        <v>2557.9614200000001</v>
      </c>
      <c r="M4299" s="35">
        <f t="shared" si="2169"/>
        <v>6823.8787400000001</v>
      </c>
      <c r="N4299" s="78">
        <f t="shared" si="2168"/>
        <v>32.734401185827636</v>
      </c>
    </row>
    <row r="4300" spans="1:15" ht="31.5" x14ac:dyDescent="0.25">
      <c r="A4300" s="33" t="s">
        <v>213</v>
      </c>
      <c r="B4300" s="33" t="s">
        <v>1386</v>
      </c>
      <c r="C4300" s="33" t="s">
        <v>799</v>
      </c>
      <c r="D4300" s="33" t="s">
        <v>220</v>
      </c>
      <c r="E4300" s="34" t="s">
        <v>550</v>
      </c>
      <c r="F4300" s="35">
        <f t="shared" si="2169"/>
        <v>20846.2</v>
      </c>
      <c r="G4300" s="35">
        <f t="shared" si="2169"/>
        <v>20846.2</v>
      </c>
      <c r="H4300" s="35">
        <f t="shared" si="2169"/>
        <v>2557.9614200000001</v>
      </c>
      <c r="I4300" s="63">
        <f t="shared" si="2169"/>
        <v>0</v>
      </c>
      <c r="J4300" s="63">
        <f t="shared" si="2169"/>
        <v>0</v>
      </c>
      <c r="K4300" s="35">
        <f t="shared" si="2169"/>
        <v>20846.2</v>
      </c>
      <c r="L4300" s="35">
        <f t="shared" si="2169"/>
        <v>2557.9614200000001</v>
      </c>
      <c r="M4300" s="35">
        <f t="shared" si="2169"/>
        <v>6823.8787400000001</v>
      </c>
      <c r="N4300" s="78">
        <f t="shared" si="2168"/>
        <v>32.734401185827636</v>
      </c>
    </row>
    <row r="4301" spans="1:15" x14ac:dyDescent="0.25">
      <c r="A4301" s="33" t="s">
        <v>213</v>
      </c>
      <c r="B4301" s="33" t="s">
        <v>1386</v>
      </c>
      <c r="C4301" s="33" t="s">
        <v>799</v>
      </c>
      <c r="D4301" s="33" t="s">
        <v>219</v>
      </c>
      <c r="E4301" s="34" t="s">
        <v>551</v>
      </c>
      <c r="F4301" s="35">
        <v>20846.2</v>
      </c>
      <c r="G4301" s="35">
        <v>20846.2</v>
      </c>
      <c r="H4301" s="35">
        <v>2557.9614200000001</v>
      </c>
      <c r="I4301" s="63">
        <v>0</v>
      </c>
      <c r="J4301" s="63">
        <v>0</v>
      </c>
      <c r="K4301" s="35">
        <f>G4301</f>
        <v>20846.2</v>
      </c>
      <c r="L4301" s="35">
        <f>H4301</f>
        <v>2557.9614200000001</v>
      </c>
      <c r="M4301" s="35">
        <v>6823.8787400000001</v>
      </c>
      <c r="N4301" s="78">
        <f t="shared" si="2168"/>
        <v>32.734401185827636</v>
      </c>
    </row>
    <row r="4302" spans="1:15" hidden="1" x14ac:dyDescent="0.25">
      <c r="A4302" s="33" t="s">
        <v>213</v>
      </c>
      <c r="B4302" s="33" t="s">
        <v>1386</v>
      </c>
      <c r="C4302" s="33" t="s">
        <v>800</v>
      </c>
      <c r="D4302" s="33"/>
      <c r="E4302" s="34" t="s">
        <v>1283</v>
      </c>
      <c r="F4302" s="35">
        <f t="shared" ref="F4302:M4303" si="2170">F4303</f>
        <v>0</v>
      </c>
      <c r="G4302" s="35">
        <f t="shared" si="2170"/>
        <v>0</v>
      </c>
      <c r="H4302" s="35">
        <f t="shared" si="2170"/>
        <v>0</v>
      </c>
      <c r="I4302" s="63">
        <f t="shared" si="2170"/>
        <v>0</v>
      </c>
      <c r="J4302" s="63">
        <f t="shared" si="2170"/>
        <v>0</v>
      </c>
      <c r="K4302" s="35">
        <f t="shared" si="2170"/>
        <v>0</v>
      </c>
      <c r="L4302" s="35">
        <f t="shared" si="2170"/>
        <v>0</v>
      </c>
      <c r="M4302" s="35">
        <f t="shared" si="2170"/>
        <v>0</v>
      </c>
      <c r="N4302" s="78">
        <v>0</v>
      </c>
      <c r="O4302" s="22">
        <v>1</v>
      </c>
    </row>
    <row r="4303" spans="1:15" ht="31.5" hidden="1" x14ac:dyDescent="0.25">
      <c r="A4303" s="33" t="s">
        <v>213</v>
      </c>
      <c r="B4303" s="33" t="s">
        <v>1386</v>
      </c>
      <c r="C4303" s="33" t="s">
        <v>800</v>
      </c>
      <c r="D4303" s="33" t="s">
        <v>220</v>
      </c>
      <c r="E4303" s="34" t="s">
        <v>550</v>
      </c>
      <c r="F4303" s="35">
        <f t="shared" si="2170"/>
        <v>0</v>
      </c>
      <c r="G4303" s="35">
        <f t="shared" si="2170"/>
        <v>0</v>
      </c>
      <c r="H4303" s="35">
        <f t="shared" si="2170"/>
        <v>0</v>
      </c>
      <c r="I4303" s="63">
        <f t="shared" si="2170"/>
        <v>0</v>
      </c>
      <c r="J4303" s="63">
        <f t="shared" si="2170"/>
        <v>0</v>
      </c>
      <c r="K4303" s="35">
        <f t="shared" si="2170"/>
        <v>0</v>
      </c>
      <c r="L4303" s="35">
        <f t="shared" si="2170"/>
        <v>0</v>
      </c>
      <c r="M4303" s="35">
        <f t="shared" si="2170"/>
        <v>0</v>
      </c>
      <c r="N4303" s="78">
        <v>0</v>
      </c>
      <c r="O4303" s="22">
        <v>1</v>
      </c>
    </row>
    <row r="4304" spans="1:15" hidden="1" x14ac:dyDescent="0.25">
      <c r="A4304" s="33" t="s">
        <v>213</v>
      </c>
      <c r="B4304" s="33" t="s">
        <v>1386</v>
      </c>
      <c r="C4304" s="33" t="s">
        <v>800</v>
      </c>
      <c r="D4304" s="33" t="s">
        <v>219</v>
      </c>
      <c r="E4304" s="34" t="s">
        <v>551</v>
      </c>
      <c r="F4304" s="35">
        <v>0</v>
      </c>
      <c r="G4304" s="35">
        <v>0</v>
      </c>
      <c r="H4304" s="35">
        <v>0</v>
      </c>
      <c r="I4304" s="63">
        <v>0</v>
      </c>
      <c r="J4304" s="63">
        <v>0</v>
      </c>
      <c r="K4304" s="35">
        <f>G4304</f>
        <v>0</v>
      </c>
      <c r="L4304" s="35">
        <f>H4304</f>
        <v>0</v>
      </c>
      <c r="M4304" s="35">
        <v>0</v>
      </c>
      <c r="N4304" s="78">
        <v>0</v>
      </c>
      <c r="O4304" s="22">
        <v>1</v>
      </c>
    </row>
    <row r="4305" spans="1:14" s="22" customFormat="1" ht="31.5" x14ac:dyDescent="0.25">
      <c r="A4305" s="25" t="s">
        <v>248</v>
      </c>
      <c r="B4305" s="25" t="s">
        <v>1387</v>
      </c>
      <c r="C4305" s="25"/>
      <c r="D4305" s="25"/>
      <c r="E4305" s="26" t="s">
        <v>487</v>
      </c>
      <c r="F4305" s="27">
        <f>F4313+F4338+F4542</f>
        <v>4124835.4869999997</v>
      </c>
      <c r="G4305" s="27">
        <f>G4313+G4338+G4542+G4306+G4345</f>
        <v>4162549.1583799999</v>
      </c>
      <c r="H4305" s="27">
        <f t="shared" ref="H4305:M4305" si="2171">H4313+H4338+H4542+H4306+H4345</f>
        <v>1772809.7474799999</v>
      </c>
      <c r="I4305" s="61">
        <f t="shared" si="2171"/>
        <v>1342428.13805</v>
      </c>
      <c r="J4305" s="61">
        <f t="shared" si="2171"/>
        <v>241460.09231000001</v>
      </c>
      <c r="K4305" s="27">
        <f t="shared" si="2171"/>
        <v>1939385.2305900001</v>
      </c>
      <c r="L4305" s="27">
        <f t="shared" si="2171"/>
        <v>846605.72527000005</v>
      </c>
      <c r="M4305" s="27">
        <f t="shared" si="2171"/>
        <v>2920492.4923700001</v>
      </c>
      <c r="N4305" s="79">
        <f t="shared" si="2168"/>
        <v>70.161153208016671</v>
      </c>
    </row>
    <row r="4306" spans="1:14" s="22" customFormat="1" x14ac:dyDescent="0.25">
      <c r="A4306" s="25" t="s">
        <v>248</v>
      </c>
      <c r="B4306" s="25" t="s">
        <v>1105</v>
      </c>
      <c r="C4306" s="25"/>
      <c r="D4306" s="25"/>
      <c r="E4306" s="26" t="s">
        <v>498</v>
      </c>
      <c r="F4306" s="27"/>
      <c r="G4306" s="27">
        <f t="shared" ref="G4306:G4311" si="2172">G4307</f>
        <v>164.703</v>
      </c>
      <c r="H4306" s="27">
        <f t="shared" ref="H4306:M4311" si="2173">H4307</f>
        <v>0</v>
      </c>
      <c r="I4306" s="61">
        <f t="shared" si="2173"/>
        <v>164.703</v>
      </c>
      <c r="J4306" s="61">
        <f t="shared" si="2173"/>
        <v>0</v>
      </c>
      <c r="K4306" s="27">
        <f t="shared" si="2173"/>
        <v>0</v>
      </c>
      <c r="L4306" s="27">
        <f t="shared" si="2173"/>
        <v>0</v>
      </c>
      <c r="M4306" s="27">
        <f t="shared" si="2173"/>
        <v>164.703</v>
      </c>
      <c r="N4306" s="78">
        <f t="shared" si="2168"/>
        <v>100</v>
      </c>
    </row>
    <row r="4307" spans="1:14" s="32" customFormat="1" x14ac:dyDescent="0.25">
      <c r="A4307" s="29" t="s">
        <v>248</v>
      </c>
      <c r="B4307" s="29" t="s">
        <v>1384</v>
      </c>
      <c r="C4307" s="29"/>
      <c r="D4307" s="29"/>
      <c r="E4307" s="30" t="s">
        <v>514</v>
      </c>
      <c r="F4307" s="31"/>
      <c r="G4307" s="31">
        <f t="shared" si="2172"/>
        <v>164.703</v>
      </c>
      <c r="H4307" s="31">
        <f t="shared" si="2173"/>
        <v>0</v>
      </c>
      <c r="I4307" s="62">
        <f t="shared" si="2173"/>
        <v>164.703</v>
      </c>
      <c r="J4307" s="62">
        <f t="shared" si="2173"/>
        <v>0</v>
      </c>
      <c r="K4307" s="31">
        <f t="shared" si="2173"/>
        <v>0</v>
      </c>
      <c r="L4307" s="31">
        <f t="shared" si="2173"/>
        <v>0</v>
      </c>
      <c r="M4307" s="31">
        <f t="shared" si="2173"/>
        <v>164.703</v>
      </c>
      <c r="N4307" s="79">
        <f t="shared" si="2168"/>
        <v>100</v>
      </c>
    </row>
    <row r="4308" spans="1:14" ht="31.5" x14ac:dyDescent="0.25">
      <c r="A4308" s="33" t="s">
        <v>248</v>
      </c>
      <c r="B4308" s="33" t="s">
        <v>1384</v>
      </c>
      <c r="C4308" s="33" t="s">
        <v>1122</v>
      </c>
      <c r="D4308" s="33"/>
      <c r="E4308" s="34" t="s">
        <v>1885</v>
      </c>
      <c r="F4308" s="35"/>
      <c r="G4308" s="35">
        <f t="shared" si="2172"/>
        <v>164.703</v>
      </c>
      <c r="H4308" s="35">
        <f t="shared" si="2173"/>
        <v>0</v>
      </c>
      <c r="I4308" s="63">
        <f t="shared" si="2173"/>
        <v>164.703</v>
      </c>
      <c r="J4308" s="63">
        <f t="shared" si="2173"/>
        <v>0</v>
      </c>
      <c r="K4308" s="35">
        <f t="shared" si="2173"/>
        <v>0</v>
      </c>
      <c r="L4308" s="35">
        <f t="shared" si="2173"/>
        <v>0</v>
      </c>
      <c r="M4308" s="35">
        <f t="shared" si="2173"/>
        <v>164.703</v>
      </c>
      <c r="N4308" s="78">
        <f t="shared" si="2168"/>
        <v>100</v>
      </c>
    </row>
    <row r="4309" spans="1:14" x14ac:dyDescent="0.25">
      <c r="A4309" s="33" t="s">
        <v>248</v>
      </c>
      <c r="B4309" s="33" t="s">
        <v>1384</v>
      </c>
      <c r="C4309" s="33" t="s">
        <v>1123</v>
      </c>
      <c r="D4309" s="33"/>
      <c r="E4309" s="34" t="s">
        <v>1175</v>
      </c>
      <c r="F4309" s="35"/>
      <c r="G4309" s="35">
        <f t="shared" si="2172"/>
        <v>164.703</v>
      </c>
      <c r="H4309" s="35">
        <f t="shared" si="2173"/>
        <v>0</v>
      </c>
      <c r="I4309" s="63">
        <f t="shared" si="2173"/>
        <v>164.703</v>
      </c>
      <c r="J4309" s="63">
        <f t="shared" si="2173"/>
        <v>0</v>
      </c>
      <c r="K4309" s="35">
        <f t="shared" si="2173"/>
        <v>0</v>
      </c>
      <c r="L4309" s="35">
        <f t="shared" si="2173"/>
        <v>0</v>
      </c>
      <c r="M4309" s="35">
        <f t="shared" si="2173"/>
        <v>164.703</v>
      </c>
      <c r="N4309" s="78">
        <f t="shared" si="2168"/>
        <v>100</v>
      </c>
    </row>
    <row r="4310" spans="1:14" ht="47.25" x14ac:dyDescent="0.25">
      <c r="A4310" s="33" t="s">
        <v>248</v>
      </c>
      <c r="B4310" s="33" t="s">
        <v>1384</v>
      </c>
      <c r="C4310" s="33" t="s">
        <v>1912</v>
      </c>
      <c r="D4310" s="33"/>
      <c r="E4310" s="56" t="s">
        <v>1913</v>
      </c>
      <c r="F4310" s="35"/>
      <c r="G4310" s="35">
        <f t="shared" si="2172"/>
        <v>164.703</v>
      </c>
      <c r="H4310" s="35">
        <f t="shared" si="2173"/>
        <v>0</v>
      </c>
      <c r="I4310" s="63">
        <f t="shared" si="2173"/>
        <v>164.703</v>
      </c>
      <c r="J4310" s="63">
        <f t="shared" si="2173"/>
        <v>0</v>
      </c>
      <c r="K4310" s="35">
        <f t="shared" si="2173"/>
        <v>0</v>
      </c>
      <c r="L4310" s="35">
        <f t="shared" si="2173"/>
        <v>0</v>
      </c>
      <c r="M4310" s="35">
        <f t="shared" si="2173"/>
        <v>164.703</v>
      </c>
      <c r="N4310" s="78">
        <f t="shared" si="2168"/>
        <v>100</v>
      </c>
    </row>
    <row r="4311" spans="1:14" ht="78.75" x14ac:dyDescent="0.25">
      <c r="A4311" s="33" t="s">
        <v>248</v>
      </c>
      <c r="B4311" s="33" t="s">
        <v>1384</v>
      </c>
      <c r="C4311" s="33" t="s">
        <v>1912</v>
      </c>
      <c r="D4311" s="33" t="s">
        <v>1118</v>
      </c>
      <c r="E4311" s="34" t="s">
        <v>539</v>
      </c>
      <c r="F4311" s="35"/>
      <c r="G4311" s="35">
        <f t="shared" si="2172"/>
        <v>164.703</v>
      </c>
      <c r="H4311" s="35">
        <f t="shared" si="2173"/>
        <v>0</v>
      </c>
      <c r="I4311" s="63">
        <f t="shared" si="2173"/>
        <v>164.703</v>
      </c>
      <c r="J4311" s="63">
        <f t="shared" si="2173"/>
        <v>0</v>
      </c>
      <c r="K4311" s="35">
        <f t="shared" si="2173"/>
        <v>0</v>
      </c>
      <c r="L4311" s="35">
        <f t="shared" si="2173"/>
        <v>0</v>
      </c>
      <c r="M4311" s="35">
        <f t="shared" si="2173"/>
        <v>164.703</v>
      </c>
      <c r="N4311" s="78">
        <f t="shared" si="2168"/>
        <v>100</v>
      </c>
    </row>
    <row r="4312" spans="1:14" ht="31.5" x14ac:dyDescent="0.25">
      <c r="A4312" s="33" t="s">
        <v>248</v>
      </c>
      <c r="B4312" s="33" t="s">
        <v>1384</v>
      </c>
      <c r="C4312" s="33" t="s">
        <v>1912</v>
      </c>
      <c r="D4312" s="33" t="s">
        <v>1128</v>
      </c>
      <c r="E4312" s="34" t="s">
        <v>541</v>
      </c>
      <c r="F4312" s="35"/>
      <c r="G4312" s="35">
        <v>164.703</v>
      </c>
      <c r="H4312" s="35">
        <v>0</v>
      </c>
      <c r="I4312" s="63">
        <f>G4312</f>
        <v>164.703</v>
      </c>
      <c r="J4312" s="63">
        <f>H4312</f>
        <v>0</v>
      </c>
      <c r="K4312" s="35">
        <v>0</v>
      </c>
      <c r="L4312" s="35">
        <v>0</v>
      </c>
      <c r="M4312" s="35">
        <v>164.703</v>
      </c>
      <c r="N4312" s="78">
        <f t="shared" si="2168"/>
        <v>100</v>
      </c>
    </row>
    <row r="4313" spans="1:14" s="22" customFormat="1" ht="31.5" x14ac:dyDescent="0.25">
      <c r="A4313" s="25" t="s">
        <v>248</v>
      </c>
      <c r="B4313" s="25" t="s">
        <v>5</v>
      </c>
      <c r="C4313" s="25"/>
      <c r="D4313" s="25"/>
      <c r="E4313" s="26" t="s">
        <v>499</v>
      </c>
      <c r="F4313" s="27">
        <f>F4314+F4321</f>
        <v>99519.141000000003</v>
      </c>
      <c r="G4313" s="27">
        <f>G4314+G4321</f>
        <v>97209.048049999998</v>
      </c>
      <c r="H4313" s="27">
        <f t="shared" ref="H4313:M4313" si="2174">H4314+H4321</f>
        <v>31125.61664</v>
      </c>
      <c r="I4313" s="61">
        <f t="shared" si="2174"/>
        <v>20622.607</v>
      </c>
      <c r="J4313" s="61">
        <f t="shared" si="2174"/>
        <v>0</v>
      </c>
      <c r="K4313" s="27">
        <f t="shared" si="2174"/>
        <v>56869.241049999997</v>
      </c>
      <c r="L4313" s="27">
        <f t="shared" si="2174"/>
        <v>31125.61664</v>
      </c>
      <c r="M4313" s="27">
        <f t="shared" si="2174"/>
        <v>80611.652100000007</v>
      </c>
      <c r="N4313" s="78">
        <f t="shared" si="2168"/>
        <v>82.926079122323031</v>
      </c>
    </row>
    <row r="4314" spans="1:14" s="32" customFormat="1" ht="47.25" x14ac:dyDescent="0.25">
      <c r="A4314" s="29" t="s">
        <v>248</v>
      </c>
      <c r="B4314" s="29" t="s">
        <v>1409</v>
      </c>
      <c r="C4314" s="29"/>
      <c r="D4314" s="29"/>
      <c r="E4314" s="30" t="s">
        <v>515</v>
      </c>
      <c r="F4314" s="31">
        <f t="shared" ref="F4314:M4319" si="2175">F4315</f>
        <v>56869.241000000009</v>
      </c>
      <c r="G4314" s="31">
        <f t="shared" si="2175"/>
        <v>56869.241049999997</v>
      </c>
      <c r="H4314" s="31">
        <f t="shared" si="2175"/>
        <v>31125.61664</v>
      </c>
      <c r="I4314" s="62">
        <f t="shared" si="2175"/>
        <v>0</v>
      </c>
      <c r="J4314" s="62">
        <f t="shared" si="2175"/>
        <v>0</v>
      </c>
      <c r="K4314" s="31">
        <f t="shared" si="2175"/>
        <v>56869.241049999997</v>
      </c>
      <c r="L4314" s="31">
        <f t="shared" si="2175"/>
        <v>31125.61664</v>
      </c>
      <c r="M4314" s="31">
        <f t="shared" si="2175"/>
        <v>40391.838309999999</v>
      </c>
      <c r="N4314" s="79">
        <f t="shared" si="2168"/>
        <v>71.025808616800603</v>
      </c>
    </row>
    <row r="4315" spans="1:14" ht="20.25" customHeight="1" x14ac:dyDescent="0.25">
      <c r="A4315" s="33" t="s">
        <v>248</v>
      </c>
      <c r="B4315" s="33" t="s">
        <v>1409</v>
      </c>
      <c r="C4315" s="33" t="s">
        <v>59</v>
      </c>
      <c r="D4315" s="33"/>
      <c r="E4315" s="34" t="s">
        <v>579</v>
      </c>
      <c r="F4315" s="35">
        <f t="shared" si="2175"/>
        <v>56869.241000000009</v>
      </c>
      <c r="G4315" s="35">
        <f t="shared" si="2175"/>
        <v>56869.241049999997</v>
      </c>
      <c r="H4315" s="35">
        <f t="shared" si="2175"/>
        <v>31125.61664</v>
      </c>
      <c r="I4315" s="63">
        <f t="shared" si="2175"/>
        <v>0</v>
      </c>
      <c r="J4315" s="63">
        <f t="shared" si="2175"/>
        <v>0</v>
      </c>
      <c r="K4315" s="35">
        <f t="shared" si="2175"/>
        <v>56869.241049999997</v>
      </c>
      <c r="L4315" s="35">
        <f t="shared" si="2175"/>
        <v>31125.61664</v>
      </c>
      <c r="M4315" s="35">
        <f t="shared" si="2175"/>
        <v>40391.838309999999</v>
      </c>
      <c r="N4315" s="78">
        <f t="shared" si="2168"/>
        <v>71.025808616800603</v>
      </c>
    </row>
    <row r="4316" spans="1:14" ht="63" x14ac:dyDescent="0.25">
      <c r="A4316" s="33" t="s">
        <v>248</v>
      </c>
      <c r="B4316" s="33" t="s">
        <v>1409</v>
      </c>
      <c r="C4316" s="33" t="s">
        <v>127</v>
      </c>
      <c r="D4316" s="33"/>
      <c r="E4316" s="34" t="s">
        <v>587</v>
      </c>
      <c r="F4316" s="35">
        <f t="shared" si="2175"/>
        <v>56869.241000000009</v>
      </c>
      <c r="G4316" s="35">
        <f t="shared" si="2175"/>
        <v>56869.241049999997</v>
      </c>
      <c r="H4316" s="35">
        <f t="shared" si="2175"/>
        <v>31125.61664</v>
      </c>
      <c r="I4316" s="63">
        <f t="shared" si="2175"/>
        <v>0</v>
      </c>
      <c r="J4316" s="63">
        <f t="shared" si="2175"/>
        <v>0</v>
      </c>
      <c r="K4316" s="35">
        <f t="shared" si="2175"/>
        <v>56869.241049999997</v>
      </c>
      <c r="L4316" s="35">
        <f t="shared" si="2175"/>
        <v>31125.61664</v>
      </c>
      <c r="M4316" s="35">
        <f t="shared" si="2175"/>
        <v>40391.838309999999</v>
      </c>
      <c r="N4316" s="78">
        <f t="shared" si="2168"/>
        <v>71.025808616800603</v>
      </c>
    </row>
    <row r="4317" spans="1:14" ht="31.5" x14ac:dyDescent="0.25">
      <c r="A4317" s="33" t="s">
        <v>248</v>
      </c>
      <c r="B4317" s="33" t="s">
        <v>1409</v>
      </c>
      <c r="C4317" s="33" t="s">
        <v>221</v>
      </c>
      <c r="D4317" s="33"/>
      <c r="E4317" s="34" t="s">
        <v>592</v>
      </c>
      <c r="F4317" s="35">
        <f t="shared" si="2175"/>
        <v>56869.241000000009</v>
      </c>
      <c r="G4317" s="35">
        <f t="shared" si="2175"/>
        <v>56869.241049999997</v>
      </c>
      <c r="H4317" s="35">
        <f t="shared" si="2175"/>
        <v>31125.61664</v>
      </c>
      <c r="I4317" s="63">
        <f t="shared" si="2175"/>
        <v>0</v>
      </c>
      <c r="J4317" s="63">
        <f t="shared" si="2175"/>
        <v>0</v>
      </c>
      <c r="K4317" s="35">
        <f t="shared" si="2175"/>
        <v>56869.241049999997</v>
      </c>
      <c r="L4317" s="35">
        <f t="shared" si="2175"/>
        <v>31125.61664</v>
      </c>
      <c r="M4317" s="35">
        <f t="shared" si="2175"/>
        <v>40391.838309999999</v>
      </c>
      <c r="N4317" s="78">
        <f t="shared" si="2168"/>
        <v>71.025808616800603</v>
      </c>
    </row>
    <row r="4318" spans="1:14" ht="31.5" x14ac:dyDescent="0.25">
      <c r="A4318" s="33" t="s">
        <v>248</v>
      </c>
      <c r="B4318" s="33" t="s">
        <v>1409</v>
      </c>
      <c r="C4318" s="33" t="s">
        <v>249</v>
      </c>
      <c r="D4318" s="33"/>
      <c r="E4318" s="34" t="s">
        <v>595</v>
      </c>
      <c r="F4318" s="35">
        <f t="shared" si="2175"/>
        <v>56869.241000000009</v>
      </c>
      <c r="G4318" s="35">
        <f t="shared" si="2175"/>
        <v>56869.241049999997</v>
      </c>
      <c r="H4318" s="35">
        <f t="shared" si="2175"/>
        <v>31125.61664</v>
      </c>
      <c r="I4318" s="63">
        <f t="shared" si="2175"/>
        <v>0</v>
      </c>
      <c r="J4318" s="63">
        <f t="shared" si="2175"/>
        <v>0</v>
      </c>
      <c r="K4318" s="35">
        <f t="shared" si="2175"/>
        <v>56869.241049999997</v>
      </c>
      <c r="L4318" s="35">
        <f t="shared" si="2175"/>
        <v>31125.61664</v>
      </c>
      <c r="M4318" s="35">
        <f t="shared" si="2175"/>
        <v>40391.838309999999</v>
      </c>
      <c r="N4318" s="78">
        <f t="shared" si="2168"/>
        <v>71.025808616800603</v>
      </c>
    </row>
    <row r="4319" spans="1:14" ht="31.5" x14ac:dyDescent="0.25">
      <c r="A4319" s="33" t="s">
        <v>248</v>
      </c>
      <c r="B4319" s="33" t="s">
        <v>1409</v>
      </c>
      <c r="C4319" s="33" t="s">
        <v>249</v>
      </c>
      <c r="D4319" s="33" t="s">
        <v>220</v>
      </c>
      <c r="E4319" s="34" t="s">
        <v>550</v>
      </c>
      <c r="F4319" s="35">
        <f t="shared" si="2175"/>
        <v>56869.241000000009</v>
      </c>
      <c r="G4319" s="35">
        <f t="shared" si="2175"/>
        <v>56869.241049999997</v>
      </c>
      <c r="H4319" s="35">
        <f t="shared" si="2175"/>
        <v>31125.61664</v>
      </c>
      <c r="I4319" s="63">
        <f t="shared" si="2175"/>
        <v>0</v>
      </c>
      <c r="J4319" s="63">
        <f t="shared" si="2175"/>
        <v>0</v>
      </c>
      <c r="K4319" s="35">
        <f t="shared" si="2175"/>
        <v>56869.241049999997</v>
      </c>
      <c r="L4319" s="35">
        <f t="shared" si="2175"/>
        <v>31125.61664</v>
      </c>
      <c r="M4319" s="35">
        <f t="shared" si="2175"/>
        <v>40391.838309999999</v>
      </c>
      <c r="N4319" s="78">
        <f t="shared" si="2168"/>
        <v>71.025808616800603</v>
      </c>
    </row>
    <row r="4320" spans="1:14" ht="17.25" customHeight="1" x14ac:dyDescent="0.25">
      <c r="A4320" s="33" t="s">
        <v>248</v>
      </c>
      <c r="B4320" s="33" t="s">
        <v>1409</v>
      </c>
      <c r="C4320" s="33" t="s">
        <v>249</v>
      </c>
      <c r="D4320" s="33" t="s">
        <v>219</v>
      </c>
      <c r="E4320" s="34" t="s">
        <v>551</v>
      </c>
      <c r="F4320" s="35">
        <f>67667.1-10797.859</f>
        <v>56869.241000000009</v>
      </c>
      <c r="G4320" s="35">
        <v>56869.241049999997</v>
      </c>
      <c r="H4320" s="35">
        <v>31125.61664</v>
      </c>
      <c r="I4320" s="63">
        <v>0</v>
      </c>
      <c r="J4320" s="63">
        <v>0</v>
      </c>
      <c r="K4320" s="35">
        <f>G4320</f>
        <v>56869.241049999997</v>
      </c>
      <c r="L4320" s="35">
        <f>H4320</f>
        <v>31125.61664</v>
      </c>
      <c r="M4320" s="35">
        <v>40391.838309999999</v>
      </c>
      <c r="N4320" s="78">
        <f t="shared" si="2168"/>
        <v>71.025808616800603</v>
      </c>
    </row>
    <row r="4321" spans="1:15" s="32" customFormat="1" ht="31.5" x14ac:dyDescent="0.25">
      <c r="A4321" s="29" t="s">
        <v>248</v>
      </c>
      <c r="B4321" s="29" t="s">
        <v>1410</v>
      </c>
      <c r="C4321" s="29"/>
      <c r="D4321" s="29"/>
      <c r="E4321" s="30" t="s">
        <v>517</v>
      </c>
      <c r="F4321" s="31">
        <f>F4328+F4322</f>
        <v>42649.9</v>
      </c>
      <c r="G4321" s="31">
        <f>G4328+G4322</f>
        <v>40339.807000000001</v>
      </c>
      <c r="H4321" s="31">
        <f t="shared" ref="H4321:M4321" si="2176">H4328+H4322</f>
        <v>0</v>
      </c>
      <c r="I4321" s="62">
        <f t="shared" si="2176"/>
        <v>20622.607</v>
      </c>
      <c r="J4321" s="62">
        <f t="shared" si="2176"/>
        <v>0</v>
      </c>
      <c r="K4321" s="31">
        <f t="shared" si="2176"/>
        <v>0</v>
      </c>
      <c r="L4321" s="31">
        <f t="shared" si="2176"/>
        <v>0</v>
      </c>
      <c r="M4321" s="31">
        <f t="shared" si="2176"/>
        <v>40219.81379</v>
      </c>
      <c r="N4321" s="79">
        <f t="shared" si="2168"/>
        <v>99.702543916484274</v>
      </c>
    </row>
    <row r="4322" spans="1:15" s="32" customFormat="1" ht="63" x14ac:dyDescent="0.25">
      <c r="A4322" s="33" t="s">
        <v>248</v>
      </c>
      <c r="B4322" s="33" t="s">
        <v>1410</v>
      </c>
      <c r="C4322" s="48" t="s">
        <v>1132</v>
      </c>
      <c r="D4322" s="48"/>
      <c r="E4322" s="49" t="s">
        <v>1557</v>
      </c>
      <c r="F4322" s="35">
        <f>F4323</f>
        <v>39434.400000000001</v>
      </c>
      <c r="G4322" s="35">
        <f t="shared" ref="G4322:M4326" si="2177">G4323</f>
        <v>39434.400000000001</v>
      </c>
      <c r="H4322" s="35">
        <f t="shared" si="2177"/>
        <v>0</v>
      </c>
      <c r="I4322" s="63">
        <f t="shared" si="2177"/>
        <v>19717.2</v>
      </c>
      <c r="J4322" s="63">
        <f t="shared" si="2177"/>
        <v>0</v>
      </c>
      <c r="K4322" s="35">
        <f t="shared" si="2177"/>
        <v>0</v>
      </c>
      <c r="L4322" s="35">
        <f t="shared" si="2177"/>
        <v>0</v>
      </c>
      <c r="M4322" s="35">
        <f t="shared" si="2177"/>
        <v>39333.307840000001</v>
      </c>
      <c r="N4322" s="78">
        <f t="shared" si="2168"/>
        <v>99.743644736575177</v>
      </c>
    </row>
    <row r="4323" spans="1:15" s="32" customFormat="1" ht="47.25" x14ac:dyDescent="0.25">
      <c r="A4323" s="33" t="s">
        <v>248</v>
      </c>
      <c r="B4323" s="33" t="s">
        <v>1410</v>
      </c>
      <c r="C4323" s="48" t="s">
        <v>310</v>
      </c>
      <c r="D4323" s="48"/>
      <c r="E4323" s="49" t="s">
        <v>1558</v>
      </c>
      <c r="F4323" s="35">
        <f>F4324</f>
        <v>39434.400000000001</v>
      </c>
      <c r="G4323" s="35">
        <f t="shared" si="2177"/>
        <v>39434.400000000001</v>
      </c>
      <c r="H4323" s="35">
        <f t="shared" si="2177"/>
        <v>0</v>
      </c>
      <c r="I4323" s="63">
        <f t="shared" si="2177"/>
        <v>19717.2</v>
      </c>
      <c r="J4323" s="63">
        <f t="shared" si="2177"/>
        <v>0</v>
      </c>
      <c r="K4323" s="35">
        <f t="shared" si="2177"/>
        <v>0</v>
      </c>
      <c r="L4323" s="35">
        <f t="shared" si="2177"/>
        <v>0</v>
      </c>
      <c r="M4323" s="35">
        <f t="shared" si="2177"/>
        <v>39333.307840000001</v>
      </c>
      <c r="N4323" s="78">
        <f t="shared" si="2168"/>
        <v>99.743644736575177</v>
      </c>
    </row>
    <row r="4324" spans="1:15" s="32" customFormat="1" ht="47.25" x14ac:dyDescent="0.25">
      <c r="A4324" s="33" t="s">
        <v>248</v>
      </c>
      <c r="B4324" s="33" t="s">
        <v>1410</v>
      </c>
      <c r="C4324" s="48" t="s">
        <v>330</v>
      </c>
      <c r="D4324" s="48"/>
      <c r="E4324" s="49" t="s">
        <v>1704</v>
      </c>
      <c r="F4324" s="35">
        <f>F4325</f>
        <v>39434.400000000001</v>
      </c>
      <c r="G4324" s="35">
        <f t="shared" si="2177"/>
        <v>39434.400000000001</v>
      </c>
      <c r="H4324" s="35">
        <f t="shared" si="2177"/>
        <v>0</v>
      </c>
      <c r="I4324" s="63">
        <f t="shared" si="2177"/>
        <v>19717.2</v>
      </c>
      <c r="J4324" s="63">
        <f t="shared" si="2177"/>
        <v>0</v>
      </c>
      <c r="K4324" s="35">
        <f t="shared" si="2177"/>
        <v>0</v>
      </c>
      <c r="L4324" s="35">
        <f t="shared" si="2177"/>
        <v>0</v>
      </c>
      <c r="M4324" s="35">
        <f t="shared" si="2177"/>
        <v>39333.307840000001</v>
      </c>
      <c r="N4324" s="78">
        <f t="shared" si="2168"/>
        <v>99.743644736575177</v>
      </c>
    </row>
    <row r="4325" spans="1:15" s="32" customFormat="1" ht="63" x14ac:dyDescent="0.25">
      <c r="A4325" s="33" t="s">
        <v>248</v>
      </c>
      <c r="B4325" s="33" t="s">
        <v>1410</v>
      </c>
      <c r="C4325" s="48" t="s">
        <v>1783</v>
      </c>
      <c r="D4325" s="48"/>
      <c r="E4325" s="49" t="s">
        <v>1561</v>
      </c>
      <c r="F4325" s="35">
        <f>F4326</f>
        <v>39434.400000000001</v>
      </c>
      <c r="G4325" s="35">
        <f t="shared" si="2177"/>
        <v>39434.400000000001</v>
      </c>
      <c r="H4325" s="35">
        <f t="shared" si="2177"/>
        <v>0</v>
      </c>
      <c r="I4325" s="63">
        <f t="shared" si="2177"/>
        <v>19717.2</v>
      </c>
      <c r="J4325" s="63">
        <f t="shared" si="2177"/>
        <v>0</v>
      </c>
      <c r="K4325" s="35">
        <f t="shared" si="2177"/>
        <v>0</v>
      </c>
      <c r="L4325" s="35">
        <f t="shared" si="2177"/>
        <v>0</v>
      </c>
      <c r="M4325" s="35">
        <f t="shared" si="2177"/>
        <v>39333.307840000001</v>
      </c>
      <c r="N4325" s="78">
        <f t="shared" si="2168"/>
        <v>99.743644736575177</v>
      </c>
    </row>
    <row r="4326" spans="1:15" s="32" customFormat="1" ht="31.5" x14ac:dyDescent="0.25">
      <c r="A4326" s="33" t="s">
        <v>248</v>
      </c>
      <c r="B4326" s="33" t="s">
        <v>1410</v>
      </c>
      <c r="C4326" s="48" t="s">
        <v>1783</v>
      </c>
      <c r="D4326" s="48" t="s">
        <v>1111</v>
      </c>
      <c r="E4326" s="49" t="s">
        <v>542</v>
      </c>
      <c r="F4326" s="35">
        <f>F4327</f>
        <v>39434.400000000001</v>
      </c>
      <c r="G4326" s="35">
        <f t="shared" si="2177"/>
        <v>39434.400000000001</v>
      </c>
      <c r="H4326" s="35">
        <f t="shared" si="2177"/>
        <v>0</v>
      </c>
      <c r="I4326" s="63">
        <f t="shared" si="2177"/>
        <v>19717.2</v>
      </c>
      <c r="J4326" s="63">
        <f t="shared" si="2177"/>
        <v>0</v>
      </c>
      <c r="K4326" s="35">
        <f t="shared" si="2177"/>
        <v>0</v>
      </c>
      <c r="L4326" s="35">
        <f t="shared" si="2177"/>
        <v>0</v>
      </c>
      <c r="M4326" s="35">
        <f t="shared" si="2177"/>
        <v>39333.307840000001</v>
      </c>
      <c r="N4326" s="78">
        <f t="shared" si="2168"/>
        <v>99.743644736575177</v>
      </c>
    </row>
    <row r="4327" spans="1:15" s="32" customFormat="1" ht="31.5" x14ac:dyDescent="0.25">
      <c r="A4327" s="33" t="s">
        <v>248</v>
      </c>
      <c r="B4327" s="33" t="s">
        <v>1410</v>
      </c>
      <c r="C4327" s="48" t="s">
        <v>1783</v>
      </c>
      <c r="D4327" s="48" t="s">
        <v>1112</v>
      </c>
      <c r="E4327" s="49" t="s">
        <v>543</v>
      </c>
      <c r="F4327" s="35">
        <v>39434.400000000001</v>
      </c>
      <c r="G4327" s="35">
        <v>39434.400000000001</v>
      </c>
      <c r="H4327" s="35">
        <v>0</v>
      </c>
      <c r="I4327" s="63">
        <v>19717.2</v>
      </c>
      <c r="J4327" s="63">
        <v>0</v>
      </c>
      <c r="K4327" s="35">
        <v>0</v>
      </c>
      <c r="L4327" s="35">
        <v>0</v>
      </c>
      <c r="M4327" s="35">
        <v>39333.307840000001</v>
      </c>
      <c r="N4327" s="78">
        <f t="shared" si="2168"/>
        <v>99.743644736575177</v>
      </c>
    </row>
    <row r="4328" spans="1:15" ht="31.5" x14ac:dyDescent="0.25">
      <c r="A4328" s="33" t="s">
        <v>248</v>
      </c>
      <c r="B4328" s="33" t="s">
        <v>1410</v>
      </c>
      <c r="C4328" s="33" t="s">
        <v>1122</v>
      </c>
      <c r="D4328" s="33"/>
      <c r="E4328" s="34" t="s">
        <v>1885</v>
      </c>
      <c r="F4328" s="35">
        <f t="shared" ref="F4328:M4328" si="2178">F4329</f>
        <v>3215.5</v>
      </c>
      <c r="G4328" s="35">
        <f t="shared" si="2178"/>
        <v>905.40699999999993</v>
      </c>
      <c r="H4328" s="35">
        <f t="shared" si="2178"/>
        <v>0</v>
      </c>
      <c r="I4328" s="63">
        <f t="shared" si="2178"/>
        <v>905.40699999999993</v>
      </c>
      <c r="J4328" s="63">
        <f t="shared" si="2178"/>
        <v>0</v>
      </c>
      <c r="K4328" s="35">
        <f t="shared" si="2178"/>
        <v>0</v>
      </c>
      <c r="L4328" s="35">
        <f t="shared" si="2178"/>
        <v>0</v>
      </c>
      <c r="M4328" s="35">
        <f t="shared" si="2178"/>
        <v>886.50594999999998</v>
      </c>
      <c r="N4328" s="78">
        <f t="shared" si="2168"/>
        <v>97.912425019908184</v>
      </c>
    </row>
    <row r="4329" spans="1:15" x14ac:dyDescent="0.25">
      <c r="A4329" s="33" t="s">
        <v>248</v>
      </c>
      <c r="B4329" s="33" t="s">
        <v>1410</v>
      </c>
      <c r="C4329" s="33" t="s">
        <v>1123</v>
      </c>
      <c r="D4329" s="33"/>
      <c r="E4329" s="34" t="s">
        <v>1175</v>
      </c>
      <c r="F4329" s="35">
        <f>F4330+F4333</f>
        <v>3215.5</v>
      </c>
      <c r="G4329" s="35">
        <f>G4330+G4333</f>
        <v>905.40699999999993</v>
      </c>
      <c r="H4329" s="35">
        <f t="shared" ref="H4329:M4329" si="2179">H4330+H4333</f>
        <v>0</v>
      </c>
      <c r="I4329" s="63">
        <f t="shared" si="2179"/>
        <v>905.40699999999993</v>
      </c>
      <c r="J4329" s="63">
        <f t="shared" si="2179"/>
        <v>0</v>
      </c>
      <c r="K4329" s="35">
        <f t="shared" si="2179"/>
        <v>0</v>
      </c>
      <c r="L4329" s="35">
        <f t="shared" si="2179"/>
        <v>0</v>
      </c>
      <c r="M4329" s="35">
        <f t="shared" si="2179"/>
        <v>886.50594999999998</v>
      </c>
      <c r="N4329" s="78">
        <f t="shared" si="2168"/>
        <v>97.912425019908184</v>
      </c>
    </row>
    <row r="4330" spans="1:15" ht="31.5" hidden="1" x14ac:dyDescent="0.25">
      <c r="A4330" s="33" t="s">
        <v>248</v>
      </c>
      <c r="B4330" s="33" t="s">
        <v>1410</v>
      </c>
      <c r="C4330" s="33" t="s">
        <v>250</v>
      </c>
      <c r="D4330" s="33"/>
      <c r="E4330" s="34" t="s">
        <v>1190</v>
      </c>
      <c r="F4330" s="35">
        <f t="shared" ref="F4330:M4331" si="2180">F4331</f>
        <v>641.5</v>
      </c>
      <c r="G4330" s="35">
        <f t="shared" si="2180"/>
        <v>0</v>
      </c>
      <c r="H4330" s="35">
        <f t="shared" si="2180"/>
        <v>0</v>
      </c>
      <c r="I4330" s="63">
        <f t="shared" si="2180"/>
        <v>0</v>
      </c>
      <c r="J4330" s="63">
        <f t="shared" si="2180"/>
        <v>0</v>
      </c>
      <c r="K4330" s="35">
        <f t="shared" si="2180"/>
        <v>0</v>
      </c>
      <c r="L4330" s="35">
        <f t="shared" si="2180"/>
        <v>0</v>
      </c>
      <c r="M4330" s="35">
        <f t="shared" si="2180"/>
        <v>0</v>
      </c>
      <c r="N4330" s="78">
        <v>0</v>
      </c>
      <c r="O4330" s="22">
        <v>1</v>
      </c>
    </row>
    <row r="4331" spans="1:15" ht="31.5" hidden="1" x14ac:dyDescent="0.25">
      <c r="A4331" s="33" t="s">
        <v>248</v>
      </c>
      <c r="B4331" s="33" t="s">
        <v>1410</v>
      </c>
      <c r="C4331" s="33" t="s">
        <v>250</v>
      </c>
      <c r="D4331" s="33" t="s">
        <v>1111</v>
      </c>
      <c r="E4331" s="34" t="s">
        <v>542</v>
      </c>
      <c r="F4331" s="35">
        <f t="shared" si="2180"/>
        <v>641.5</v>
      </c>
      <c r="G4331" s="35">
        <f t="shared" si="2180"/>
        <v>0</v>
      </c>
      <c r="H4331" s="35">
        <f t="shared" si="2180"/>
        <v>0</v>
      </c>
      <c r="I4331" s="63">
        <f t="shared" si="2180"/>
        <v>0</v>
      </c>
      <c r="J4331" s="63">
        <f t="shared" si="2180"/>
        <v>0</v>
      </c>
      <c r="K4331" s="35">
        <f t="shared" si="2180"/>
        <v>0</v>
      </c>
      <c r="L4331" s="35">
        <f t="shared" si="2180"/>
        <v>0</v>
      </c>
      <c r="M4331" s="35">
        <f t="shared" si="2180"/>
        <v>0</v>
      </c>
      <c r="N4331" s="78">
        <v>0</v>
      </c>
      <c r="O4331" s="22">
        <v>1</v>
      </c>
    </row>
    <row r="4332" spans="1:15" ht="31.5" hidden="1" x14ac:dyDescent="0.25">
      <c r="A4332" s="33" t="s">
        <v>248</v>
      </c>
      <c r="B4332" s="33" t="s">
        <v>1410</v>
      </c>
      <c r="C4332" s="33" t="s">
        <v>250</v>
      </c>
      <c r="D4332" s="33" t="s">
        <v>1112</v>
      </c>
      <c r="E4332" s="34" t="s">
        <v>543</v>
      </c>
      <c r="F4332" s="35">
        <v>641.5</v>
      </c>
      <c r="G4332" s="35">
        <v>0</v>
      </c>
      <c r="H4332" s="35">
        <v>0</v>
      </c>
      <c r="I4332" s="63">
        <v>0</v>
      </c>
      <c r="J4332" s="63">
        <v>0</v>
      </c>
      <c r="K4332" s="35">
        <v>0</v>
      </c>
      <c r="L4332" s="35">
        <v>0</v>
      </c>
      <c r="M4332" s="35">
        <v>0</v>
      </c>
      <c r="N4332" s="78">
        <v>0</v>
      </c>
      <c r="O4332" s="22">
        <v>1</v>
      </c>
    </row>
    <row r="4333" spans="1:15" ht="47.25" x14ac:dyDescent="0.25">
      <c r="A4333" s="33" t="s">
        <v>248</v>
      </c>
      <c r="B4333" s="33" t="s">
        <v>1410</v>
      </c>
      <c r="C4333" s="33" t="s">
        <v>251</v>
      </c>
      <c r="D4333" s="33"/>
      <c r="E4333" s="34" t="s">
        <v>1191</v>
      </c>
      <c r="F4333" s="35">
        <f>F4336</f>
        <v>2574</v>
      </c>
      <c r="G4333" s="35">
        <f>G4336+G4334</f>
        <v>905.40699999999993</v>
      </c>
      <c r="H4333" s="35">
        <f t="shared" ref="H4333:M4333" si="2181">H4336+H4334</f>
        <v>0</v>
      </c>
      <c r="I4333" s="63">
        <f t="shared" si="2181"/>
        <v>905.40699999999993</v>
      </c>
      <c r="J4333" s="63">
        <f t="shared" si="2181"/>
        <v>0</v>
      </c>
      <c r="K4333" s="35">
        <f t="shared" si="2181"/>
        <v>0</v>
      </c>
      <c r="L4333" s="35">
        <f t="shared" si="2181"/>
        <v>0</v>
      </c>
      <c r="M4333" s="35">
        <f t="shared" si="2181"/>
        <v>886.50594999999998</v>
      </c>
      <c r="N4333" s="78">
        <f t="shared" si="2168"/>
        <v>97.912425019908184</v>
      </c>
    </row>
    <row r="4334" spans="1:15" ht="78.75" x14ac:dyDescent="0.25">
      <c r="A4334" s="33" t="s">
        <v>248</v>
      </c>
      <c r="B4334" s="33" t="s">
        <v>1410</v>
      </c>
      <c r="C4334" s="33" t="s">
        <v>251</v>
      </c>
      <c r="D4334" s="33" t="s">
        <v>1118</v>
      </c>
      <c r="E4334" s="34" t="s">
        <v>539</v>
      </c>
      <c r="F4334" s="35"/>
      <c r="G4334" s="35">
        <f>G4335</f>
        <v>900.00699999999995</v>
      </c>
      <c r="H4334" s="35">
        <f t="shared" ref="H4334:M4334" si="2182">H4335</f>
        <v>0</v>
      </c>
      <c r="I4334" s="63">
        <f t="shared" si="2182"/>
        <v>900.00699999999995</v>
      </c>
      <c r="J4334" s="63">
        <f t="shared" si="2182"/>
        <v>0</v>
      </c>
      <c r="K4334" s="35">
        <f t="shared" si="2182"/>
        <v>0</v>
      </c>
      <c r="L4334" s="35">
        <f t="shared" si="2182"/>
        <v>0</v>
      </c>
      <c r="M4334" s="35">
        <f t="shared" si="2182"/>
        <v>881.10595000000001</v>
      </c>
      <c r="N4334" s="78">
        <f t="shared" si="2168"/>
        <v>97.899899667447031</v>
      </c>
    </row>
    <row r="4335" spans="1:15" x14ac:dyDescent="0.25">
      <c r="A4335" s="33" t="s">
        <v>248</v>
      </c>
      <c r="B4335" s="33" t="s">
        <v>1410</v>
      </c>
      <c r="C4335" s="33" t="s">
        <v>251</v>
      </c>
      <c r="D4335" s="33" t="s">
        <v>1119</v>
      </c>
      <c r="E4335" s="34" t="s">
        <v>540</v>
      </c>
      <c r="F4335" s="35"/>
      <c r="G4335" s="35">
        <v>900.00699999999995</v>
      </c>
      <c r="H4335" s="35">
        <v>0</v>
      </c>
      <c r="I4335" s="63">
        <f>G4335</f>
        <v>900.00699999999995</v>
      </c>
      <c r="J4335" s="63">
        <f>H4335</f>
        <v>0</v>
      </c>
      <c r="K4335" s="35">
        <v>0</v>
      </c>
      <c r="L4335" s="35">
        <v>0</v>
      </c>
      <c r="M4335" s="35">
        <v>881.10595000000001</v>
      </c>
      <c r="N4335" s="78">
        <f t="shared" si="2168"/>
        <v>97.899899667447031</v>
      </c>
    </row>
    <row r="4336" spans="1:15" ht="31.5" x14ac:dyDescent="0.25">
      <c r="A4336" s="33" t="s">
        <v>248</v>
      </c>
      <c r="B4336" s="33" t="s">
        <v>1410</v>
      </c>
      <c r="C4336" s="33" t="s">
        <v>251</v>
      </c>
      <c r="D4336" s="33" t="s">
        <v>1111</v>
      </c>
      <c r="E4336" s="34" t="s">
        <v>542</v>
      </c>
      <c r="F4336" s="35">
        <f t="shared" ref="F4336:M4336" si="2183">F4337</f>
        <v>2574</v>
      </c>
      <c r="G4336" s="35">
        <f t="shared" si="2183"/>
        <v>5.4</v>
      </c>
      <c r="H4336" s="35">
        <f t="shared" si="2183"/>
        <v>0</v>
      </c>
      <c r="I4336" s="63">
        <f t="shared" si="2183"/>
        <v>5.4</v>
      </c>
      <c r="J4336" s="63">
        <f t="shared" si="2183"/>
        <v>0</v>
      </c>
      <c r="K4336" s="35">
        <f t="shared" si="2183"/>
        <v>0</v>
      </c>
      <c r="L4336" s="35">
        <f t="shared" si="2183"/>
        <v>0</v>
      </c>
      <c r="M4336" s="35">
        <f t="shared" si="2183"/>
        <v>5.4</v>
      </c>
      <c r="N4336" s="78">
        <f t="shared" si="2168"/>
        <v>100</v>
      </c>
    </row>
    <row r="4337" spans="1:14" ht="31.5" x14ac:dyDescent="0.25">
      <c r="A4337" s="33" t="s">
        <v>248</v>
      </c>
      <c r="B4337" s="33" t="s">
        <v>1410</v>
      </c>
      <c r="C4337" s="33" t="s">
        <v>251</v>
      </c>
      <c r="D4337" s="33" t="s">
        <v>1112</v>
      </c>
      <c r="E4337" s="34" t="s">
        <v>543</v>
      </c>
      <c r="F4337" s="35">
        <v>2574</v>
      </c>
      <c r="G4337" s="35">
        <v>5.4</v>
      </c>
      <c r="H4337" s="35">
        <v>0</v>
      </c>
      <c r="I4337" s="63">
        <f>G4337</f>
        <v>5.4</v>
      </c>
      <c r="J4337" s="63">
        <f>H4337</f>
        <v>0</v>
      </c>
      <c r="K4337" s="35">
        <v>0</v>
      </c>
      <c r="L4337" s="35">
        <v>0</v>
      </c>
      <c r="M4337" s="35">
        <v>5.4</v>
      </c>
      <c r="N4337" s="78">
        <f t="shared" si="2168"/>
        <v>100</v>
      </c>
    </row>
    <row r="4338" spans="1:14" s="22" customFormat="1" x14ac:dyDescent="0.25">
      <c r="A4338" s="25" t="s">
        <v>248</v>
      </c>
      <c r="B4338" s="25" t="s">
        <v>1130</v>
      </c>
      <c r="C4338" s="25"/>
      <c r="D4338" s="25"/>
      <c r="E4338" s="26" t="s">
        <v>500</v>
      </c>
      <c r="F4338" s="27">
        <f>F4364+F4339+F4345</f>
        <v>2708742.6379999998</v>
      </c>
      <c r="G4338" s="27">
        <f t="shared" ref="G4338" si="2184">G4364+G4339</f>
        <v>2024401.5717699998</v>
      </c>
      <c r="H4338" s="27">
        <f t="shared" ref="H4338:M4338" si="2185">H4364+H4339</f>
        <v>824650.20227999997</v>
      </c>
      <c r="I4338" s="61">
        <f t="shared" si="2185"/>
        <v>687042.78220000002</v>
      </c>
      <c r="J4338" s="61">
        <f t="shared" si="2185"/>
        <v>111460.09231000001</v>
      </c>
      <c r="K4338" s="27">
        <f t="shared" si="2185"/>
        <v>1114234.2287099999</v>
      </c>
      <c r="L4338" s="27">
        <f t="shared" si="2185"/>
        <v>478909.99454999994</v>
      </c>
      <c r="M4338" s="27">
        <f t="shared" si="2185"/>
        <v>1446712.5816299999</v>
      </c>
      <c r="N4338" s="78">
        <f t="shared" si="2168"/>
        <v>71.463715589051446</v>
      </c>
    </row>
    <row r="4339" spans="1:14" s="22" customFormat="1" x14ac:dyDescent="0.25">
      <c r="A4339" s="29" t="s">
        <v>248</v>
      </c>
      <c r="B4339" s="29" t="s">
        <v>1841</v>
      </c>
      <c r="C4339" s="29"/>
      <c r="D4339" s="29"/>
      <c r="E4339" s="30" t="s">
        <v>1838</v>
      </c>
      <c r="F4339" s="31">
        <f>F4340</f>
        <v>7352.8760000000002</v>
      </c>
      <c r="G4339" s="31">
        <f t="shared" ref="G4339:G4343" si="2186">G4340</f>
        <v>7352.8760000000002</v>
      </c>
      <c r="H4339" s="31">
        <f t="shared" ref="H4339:M4343" si="2187">H4340</f>
        <v>0</v>
      </c>
      <c r="I4339" s="62">
        <f t="shared" si="2187"/>
        <v>0</v>
      </c>
      <c r="J4339" s="62">
        <f t="shared" si="2187"/>
        <v>0</v>
      </c>
      <c r="K4339" s="31">
        <f t="shared" si="2187"/>
        <v>0</v>
      </c>
      <c r="L4339" s="31">
        <f t="shared" si="2187"/>
        <v>0</v>
      </c>
      <c r="M4339" s="31">
        <f t="shared" si="2187"/>
        <v>0</v>
      </c>
      <c r="N4339" s="79">
        <f t="shared" si="2168"/>
        <v>0</v>
      </c>
    </row>
    <row r="4340" spans="1:14" s="22" customFormat="1" ht="31.5" x14ac:dyDescent="0.25">
      <c r="A4340" s="33" t="s">
        <v>248</v>
      </c>
      <c r="B4340" s="33" t="s">
        <v>1841</v>
      </c>
      <c r="C4340" s="33" t="s">
        <v>141</v>
      </c>
      <c r="D4340" s="33"/>
      <c r="E4340" s="34" t="s">
        <v>717</v>
      </c>
      <c r="F4340" s="27">
        <f>F4341</f>
        <v>7352.8760000000002</v>
      </c>
      <c r="G4340" s="35">
        <f t="shared" si="2186"/>
        <v>7352.8760000000002</v>
      </c>
      <c r="H4340" s="35">
        <f t="shared" si="2187"/>
        <v>0</v>
      </c>
      <c r="I4340" s="63">
        <f t="shared" si="2187"/>
        <v>0</v>
      </c>
      <c r="J4340" s="63">
        <f t="shared" si="2187"/>
        <v>0</v>
      </c>
      <c r="K4340" s="35">
        <f t="shared" si="2187"/>
        <v>0</v>
      </c>
      <c r="L4340" s="35">
        <f t="shared" si="2187"/>
        <v>0</v>
      </c>
      <c r="M4340" s="35">
        <f t="shared" si="2187"/>
        <v>0</v>
      </c>
      <c r="N4340" s="78">
        <f t="shared" si="2168"/>
        <v>0</v>
      </c>
    </row>
    <row r="4341" spans="1:14" s="22" customFormat="1" ht="31.5" x14ac:dyDescent="0.25">
      <c r="A4341" s="33" t="s">
        <v>248</v>
      </c>
      <c r="B4341" s="33" t="s">
        <v>1841</v>
      </c>
      <c r="C4341" s="33" t="s">
        <v>142</v>
      </c>
      <c r="D4341" s="33"/>
      <c r="E4341" s="34" t="s">
        <v>718</v>
      </c>
      <c r="F4341" s="27">
        <f>F4342</f>
        <v>7352.8760000000002</v>
      </c>
      <c r="G4341" s="35">
        <f t="shared" si="2186"/>
        <v>7352.8760000000002</v>
      </c>
      <c r="H4341" s="35">
        <f t="shared" si="2187"/>
        <v>0</v>
      </c>
      <c r="I4341" s="63">
        <f t="shared" si="2187"/>
        <v>0</v>
      </c>
      <c r="J4341" s="63">
        <f t="shared" si="2187"/>
        <v>0</v>
      </c>
      <c r="K4341" s="35">
        <f t="shared" si="2187"/>
        <v>0</v>
      </c>
      <c r="L4341" s="35">
        <f t="shared" si="2187"/>
        <v>0</v>
      </c>
      <c r="M4341" s="35">
        <f t="shared" si="2187"/>
        <v>0</v>
      </c>
      <c r="N4341" s="78">
        <f t="shared" si="2168"/>
        <v>0</v>
      </c>
    </row>
    <row r="4342" spans="1:14" s="22" customFormat="1" ht="47.25" x14ac:dyDescent="0.25">
      <c r="A4342" s="33" t="s">
        <v>248</v>
      </c>
      <c r="B4342" s="33" t="s">
        <v>1841</v>
      </c>
      <c r="C4342" s="33" t="s">
        <v>1839</v>
      </c>
      <c r="D4342" s="33"/>
      <c r="E4342" s="34" t="s">
        <v>1840</v>
      </c>
      <c r="F4342" s="27">
        <f>F4343</f>
        <v>7352.8760000000002</v>
      </c>
      <c r="G4342" s="35">
        <f t="shared" si="2186"/>
        <v>7352.8760000000002</v>
      </c>
      <c r="H4342" s="35">
        <f t="shared" si="2187"/>
        <v>0</v>
      </c>
      <c r="I4342" s="63">
        <f t="shared" si="2187"/>
        <v>0</v>
      </c>
      <c r="J4342" s="63">
        <f t="shared" si="2187"/>
        <v>0</v>
      </c>
      <c r="K4342" s="35">
        <f t="shared" si="2187"/>
        <v>0</v>
      </c>
      <c r="L4342" s="35">
        <f t="shared" si="2187"/>
        <v>0</v>
      </c>
      <c r="M4342" s="35">
        <f t="shared" si="2187"/>
        <v>0</v>
      </c>
      <c r="N4342" s="78">
        <f t="shared" si="2168"/>
        <v>0</v>
      </c>
    </row>
    <row r="4343" spans="1:14" s="22" customFormat="1" ht="31.5" x14ac:dyDescent="0.25">
      <c r="A4343" s="33" t="s">
        <v>248</v>
      </c>
      <c r="B4343" s="33" t="s">
        <v>1841</v>
      </c>
      <c r="C4343" s="33" t="s">
        <v>1839</v>
      </c>
      <c r="D4343" s="33" t="s">
        <v>1111</v>
      </c>
      <c r="E4343" s="34" t="s">
        <v>542</v>
      </c>
      <c r="F4343" s="27">
        <f>F4344</f>
        <v>7352.8760000000002</v>
      </c>
      <c r="G4343" s="35">
        <f t="shared" si="2186"/>
        <v>7352.8760000000002</v>
      </c>
      <c r="H4343" s="35">
        <f t="shared" si="2187"/>
        <v>0</v>
      </c>
      <c r="I4343" s="63">
        <f t="shared" si="2187"/>
        <v>0</v>
      </c>
      <c r="J4343" s="63">
        <f t="shared" si="2187"/>
        <v>0</v>
      </c>
      <c r="K4343" s="35">
        <f t="shared" si="2187"/>
        <v>0</v>
      </c>
      <c r="L4343" s="35">
        <f t="shared" si="2187"/>
        <v>0</v>
      </c>
      <c r="M4343" s="35">
        <f t="shared" si="2187"/>
        <v>0</v>
      </c>
      <c r="N4343" s="78">
        <f t="shared" si="2168"/>
        <v>0</v>
      </c>
    </row>
    <row r="4344" spans="1:14" s="22" customFormat="1" ht="31.5" x14ac:dyDescent="0.25">
      <c r="A4344" s="33" t="s">
        <v>248</v>
      </c>
      <c r="B4344" s="33" t="s">
        <v>1841</v>
      </c>
      <c r="C4344" s="33" t="s">
        <v>1839</v>
      </c>
      <c r="D4344" s="33" t="s">
        <v>1112</v>
      </c>
      <c r="E4344" s="34" t="s">
        <v>543</v>
      </c>
      <c r="F4344" s="35">
        <v>7352.8760000000002</v>
      </c>
      <c r="G4344" s="35">
        <v>7352.8760000000002</v>
      </c>
      <c r="H4344" s="35">
        <v>0</v>
      </c>
      <c r="I4344" s="63">
        <v>0</v>
      </c>
      <c r="J4344" s="63">
        <v>0</v>
      </c>
      <c r="K4344" s="35">
        <v>0</v>
      </c>
      <c r="L4344" s="35">
        <v>0</v>
      </c>
      <c r="M4344" s="35">
        <v>0</v>
      </c>
      <c r="N4344" s="78">
        <f t="shared" si="2168"/>
        <v>0</v>
      </c>
    </row>
    <row r="4345" spans="1:14" s="39" customFormat="1" x14ac:dyDescent="0.25">
      <c r="A4345" s="29" t="s">
        <v>248</v>
      </c>
      <c r="B4345" s="29" t="s">
        <v>1385</v>
      </c>
      <c r="C4345" s="29"/>
      <c r="D4345" s="29"/>
      <c r="E4345" s="50" t="s">
        <v>519</v>
      </c>
      <c r="F4345" s="31">
        <f>F4352</f>
        <v>245378.98499999999</v>
      </c>
      <c r="G4345" s="31">
        <f>G4352+G4346</f>
        <v>448865.55569999997</v>
      </c>
      <c r="H4345" s="31">
        <f t="shared" ref="H4345:M4345" si="2188">H4352+H4346</f>
        <v>0</v>
      </c>
      <c r="I4345" s="62">
        <f t="shared" si="2188"/>
        <v>224027.0687</v>
      </c>
      <c r="J4345" s="62">
        <f t="shared" si="2188"/>
        <v>0</v>
      </c>
      <c r="K4345" s="31">
        <f t="shared" si="2188"/>
        <v>319986.57069999998</v>
      </c>
      <c r="L4345" s="31">
        <f t="shared" si="2188"/>
        <v>0</v>
      </c>
      <c r="M4345" s="31">
        <f t="shared" si="2188"/>
        <v>180814.95882</v>
      </c>
      <c r="N4345" s="79">
        <f t="shared" si="2168"/>
        <v>40.282654020538835</v>
      </c>
    </row>
    <row r="4346" spans="1:14" s="22" customFormat="1" ht="31.5" x14ac:dyDescent="0.25">
      <c r="A4346" s="33" t="s">
        <v>248</v>
      </c>
      <c r="B4346" s="33" t="s">
        <v>1385</v>
      </c>
      <c r="C4346" s="33" t="s">
        <v>138</v>
      </c>
      <c r="D4346" s="33"/>
      <c r="E4346" s="34" t="s">
        <v>691</v>
      </c>
      <c r="F4346" s="35"/>
      <c r="G4346" s="35">
        <f>G4347</f>
        <v>319986.57069999998</v>
      </c>
      <c r="H4346" s="35">
        <f t="shared" ref="H4346:M4350" si="2189">H4347</f>
        <v>0</v>
      </c>
      <c r="I4346" s="63">
        <f t="shared" si="2189"/>
        <v>224027.0687</v>
      </c>
      <c r="J4346" s="63">
        <f t="shared" si="2189"/>
        <v>0</v>
      </c>
      <c r="K4346" s="35">
        <f t="shared" si="2189"/>
        <v>319986.57069999998</v>
      </c>
      <c r="L4346" s="35">
        <f t="shared" si="2189"/>
        <v>0</v>
      </c>
      <c r="M4346" s="35">
        <f t="shared" si="2189"/>
        <v>171622.69566999999</v>
      </c>
      <c r="N4346" s="78">
        <f t="shared" si="2168"/>
        <v>53.634343245892978</v>
      </c>
    </row>
    <row r="4347" spans="1:14" s="22" customFormat="1" ht="63" x14ac:dyDescent="0.25">
      <c r="A4347" s="33" t="s">
        <v>248</v>
      </c>
      <c r="B4347" s="33" t="s">
        <v>1385</v>
      </c>
      <c r="C4347" s="33" t="s">
        <v>276</v>
      </c>
      <c r="D4347" s="33"/>
      <c r="E4347" s="34" t="s">
        <v>1678</v>
      </c>
      <c r="F4347" s="35"/>
      <c r="G4347" s="35">
        <f>G4348</f>
        <v>319986.57069999998</v>
      </c>
      <c r="H4347" s="35">
        <f t="shared" si="2189"/>
        <v>0</v>
      </c>
      <c r="I4347" s="63">
        <f t="shared" si="2189"/>
        <v>224027.0687</v>
      </c>
      <c r="J4347" s="63">
        <f t="shared" si="2189"/>
        <v>0</v>
      </c>
      <c r="K4347" s="35">
        <f t="shared" si="2189"/>
        <v>319986.57069999998</v>
      </c>
      <c r="L4347" s="35">
        <f t="shared" si="2189"/>
        <v>0</v>
      </c>
      <c r="M4347" s="35">
        <f t="shared" si="2189"/>
        <v>171622.69566999999</v>
      </c>
      <c r="N4347" s="78">
        <f t="shared" si="2168"/>
        <v>53.634343245892978</v>
      </c>
    </row>
    <row r="4348" spans="1:14" s="22" customFormat="1" ht="47.25" x14ac:dyDescent="0.25">
      <c r="A4348" s="33" t="s">
        <v>248</v>
      </c>
      <c r="B4348" s="33" t="s">
        <v>1385</v>
      </c>
      <c r="C4348" s="33" t="s">
        <v>275</v>
      </c>
      <c r="D4348" s="33"/>
      <c r="E4348" s="34" t="s">
        <v>707</v>
      </c>
      <c r="F4348" s="35"/>
      <c r="G4348" s="35">
        <f>G4349</f>
        <v>319986.57069999998</v>
      </c>
      <c r="H4348" s="35">
        <f t="shared" si="2189"/>
        <v>0</v>
      </c>
      <c r="I4348" s="63">
        <f t="shared" si="2189"/>
        <v>224027.0687</v>
      </c>
      <c r="J4348" s="63">
        <f t="shared" si="2189"/>
        <v>0</v>
      </c>
      <c r="K4348" s="35">
        <f t="shared" si="2189"/>
        <v>319986.57069999998</v>
      </c>
      <c r="L4348" s="35">
        <f t="shared" si="2189"/>
        <v>0</v>
      </c>
      <c r="M4348" s="35">
        <f t="shared" si="2189"/>
        <v>171622.69566999999</v>
      </c>
      <c r="N4348" s="78">
        <f t="shared" si="2168"/>
        <v>53.634343245892978</v>
      </c>
    </row>
    <row r="4349" spans="1:14" s="22" customFormat="1" ht="110.25" x14ac:dyDescent="0.25">
      <c r="A4349" s="33" t="s">
        <v>248</v>
      </c>
      <c r="B4349" s="33" t="s">
        <v>1385</v>
      </c>
      <c r="C4349" s="33" t="s">
        <v>1925</v>
      </c>
      <c r="D4349" s="33"/>
      <c r="E4349" s="57" t="s">
        <v>1926</v>
      </c>
      <c r="F4349" s="35"/>
      <c r="G4349" s="35">
        <f>G4350</f>
        <v>319986.57069999998</v>
      </c>
      <c r="H4349" s="35">
        <f t="shared" si="2189"/>
        <v>0</v>
      </c>
      <c r="I4349" s="63">
        <f t="shared" si="2189"/>
        <v>224027.0687</v>
      </c>
      <c r="J4349" s="63">
        <f t="shared" si="2189"/>
        <v>0</v>
      </c>
      <c r="K4349" s="35">
        <f t="shared" si="2189"/>
        <v>319986.57069999998</v>
      </c>
      <c r="L4349" s="35">
        <f t="shared" si="2189"/>
        <v>0</v>
      </c>
      <c r="M4349" s="35">
        <f t="shared" si="2189"/>
        <v>171622.69566999999</v>
      </c>
      <c r="N4349" s="78">
        <f t="shared" si="2168"/>
        <v>53.634343245892978</v>
      </c>
    </row>
    <row r="4350" spans="1:14" s="22" customFormat="1" ht="31.5" x14ac:dyDescent="0.25">
      <c r="A4350" s="33" t="s">
        <v>248</v>
      </c>
      <c r="B4350" s="33" t="s">
        <v>1385</v>
      </c>
      <c r="C4350" s="33" t="s">
        <v>1925</v>
      </c>
      <c r="D4350" s="33" t="s">
        <v>220</v>
      </c>
      <c r="E4350" s="34" t="s">
        <v>550</v>
      </c>
      <c r="F4350" s="35"/>
      <c r="G4350" s="35">
        <f>G4351</f>
        <v>319986.57069999998</v>
      </c>
      <c r="H4350" s="35">
        <f t="shared" si="2189"/>
        <v>0</v>
      </c>
      <c r="I4350" s="63">
        <f t="shared" si="2189"/>
        <v>224027.0687</v>
      </c>
      <c r="J4350" s="63">
        <f t="shared" si="2189"/>
        <v>0</v>
      </c>
      <c r="K4350" s="35">
        <f t="shared" si="2189"/>
        <v>319986.57069999998</v>
      </c>
      <c r="L4350" s="35">
        <f t="shared" si="2189"/>
        <v>0</v>
      </c>
      <c r="M4350" s="35">
        <f t="shared" si="2189"/>
        <v>171622.69566999999</v>
      </c>
      <c r="N4350" s="78">
        <f t="shared" si="2168"/>
        <v>53.634343245892978</v>
      </c>
    </row>
    <row r="4351" spans="1:14" s="22" customFormat="1" x14ac:dyDescent="0.25">
      <c r="A4351" s="33" t="s">
        <v>248</v>
      </c>
      <c r="B4351" s="33" t="s">
        <v>1385</v>
      </c>
      <c r="C4351" s="33" t="s">
        <v>1925</v>
      </c>
      <c r="D4351" s="33" t="s">
        <v>219</v>
      </c>
      <c r="E4351" s="34" t="s">
        <v>551</v>
      </c>
      <c r="F4351" s="35"/>
      <c r="G4351" s="35">
        <v>319986.57069999998</v>
      </c>
      <c r="H4351" s="35">
        <v>0</v>
      </c>
      <c r="I4351" s="63">
        <v>224027.0687</v>
      </c>
      <c r="J4351" s="63">
        <v>0</v>
      </c>
      <c r="K4351" s="35">
        <f>G4351</f>
        <v>319986.57069999998</v>
      </c>
      <c r="L4351" s="35">
        <f>H4351</f>
        <v>0</v>
      </c>
      <c r="M4351" s="35">
        <v>171622.69566999999</v>
      </c>
      <c r="N4351" s="78">
        <f t="shared" si="2168"/>
        <v>53.634343245892978</v>
      </c>
    </row>
    <row r="4352" spans="1:14" s="22" customFormat="1" ht="63" x14ac:dyDescent="0.25">
      <c r="A4352" s="33" t="s">
        <v>248</v>
      </c>
      <c r="B4352" s="33" t="s">
        <v>1385</v>
      </c>
      <c r="C4352" s="48" t="s">
        <v>1132</v>
      </c>
      <c r="D4352" s="48"/>
      <c r="E4352" s="49" t="s">
        <v>1557</v>
      </c>
      <c r="F4352" s="35">
        <f>F4353</f>
        <v>245378.98499999999</v>
      </c>
      <c r="G4352" s="35">
        <f t="shared" ref="G4352:M4353" si="2190">G4353</f>
        <v>128878.985</v>
      </c>
      <c r="H4352" s="35">
        <f t="shared" si="2190"/>
        <v>0</v>
      </c>
      <c r="I4352" s="63">
        <f t="shared" si="2190"/>
        <v>0</v>
      </c>
      <c r="J4352" s="63">
        <f t="shared" si="2190"/>
        <v>0</v>
      </c>
      <c r="K4352" s="35">
        <f t="shared" si="2190"/>
        <v>0</v>
      </c>
      <c r="L4352" s="35">
        <f t="shared" si="2190"/>
        <v>0</v>
      </c>
      <c r="M4352" s="35">
        <f t="shared" si="2190"/>
        <v>9192.2631500000007</v>
      </c>
      <c r="N4352" s="78">
        <f t="shared" si="2168"/>
        <v>7.1324763692079047</v>
      </c>
    </row>
    <row r="4353" spans="1:15" s="22" customFormat="1" ht="47.25" x14ac:dyDescent="0.25">
      <c r="A4353" s="33" t="s">
        <v>248</v>
      </c>
      <c r="B4353" s="33" t="s">
        <v>1385</v>
      </c>
      <c r="C4353" s="48" t="s">
        <v>1133</v>
      </c>
      <c r="D4353" s="48"/>
      <c r="E4353" s="49" t="s">
        <v>741</v>
      </c>
      <c r="F4353" s="35">
        <f>F4354</f>
        <v>245378.98499999999</v>
      </c>
      <c r="G4353" s="35">
        <f>G4354</f>
        <v>128878.985</v>
      </c>
      <c r="H4353" s="35">
        <f t="shared" si="2190"/>
        <v>0</v>
      </c>
      <c r="I4353" s="63">
        <f t="shared" si="2190"/>
        <v>0</v>
      </c>
      <c r="J4353" s="63">
        <f t="shared" si="2190"/>
        <v>0</v>
      </c>
      <c r="K4353" s="35">
        <f t="shared" si="2190"/>
        <v>0</v>
      </c>
      <c r="L4353" s="35">
        <f t="shared" si="2190"/>
        <v>0</v>
      </c>
      <c r="M4353" s="35">
        <f t="shared" si="2190"/>
        <v>9192.2631500000007</v>
      </c>
      <c r="N4353" s="78">
        <f t="shared" si="2168"/>
        <v>7.1324763692079047</v>
      </c>
    </row>
    <row r="4354" spans="1:15" s="22" customFormat="1" ht="47.25" x14ac:dyDescent="0.25">
      <c r="A4354" s="33" t="s">
        <v>248</v>
      </c>
      <c r="B4354" s="33" t="s">
        <v>1385</v>
      </c>
      <c r="C4354" s="48" t="s">
        <v>321</v>
      </c>
      <c r="D4354" s="48"/>
      <c r="E4354" s="49" t="s">
        <v>756</v>
      </c>
      <c r="F4354" s="35">
        <f>F4355+F4358</f>
        <v>245378.98499999999</v>
      </c>
      <c r="G4354" s="35">
        <f>G4355+G4358+G4361</f>
        <v>128878.985</v>
      </c>
      <c r="H4354" s="35">
        <f t="shared" ref="H4354:M4354" si="2191">H4355+H4358+H4361</f>
        <v>0</v>
      </c>
      <c r="I4354" s="63">
        <f t="shared" si="2191"/>
        <v>0</v>
      </c>
      <c r="J4354" s="63">
        <f t="shared" si="2191"/>
        <v>0</v>
      </c>
      <c r="K4354" s="35">
        <f t="shared" si="2191"/>
        <v>0</v>
      </c>
      <c r="L4354" s="35">
        <f t="shared" si="2191"/>
        <v>0</v>
      </c>
      <c r="M4354" s="35">
        <f t="shared" si="2191"/>
        <v>9192.2631500000007</v>
      </c>
      <c r="N4354" s="78">
        <f t="shared" si="2168"/>
        <v>7.1324763692079047</v>
      </c>
    </row>
    <row r="4355" spans="1:15" s="22" customFormat="1" ht="31.5" x14ac:dyDescent="0.25">
      <c r="A4355" s="33" t="s">
        <v>248</v>
      </c>
      <c r="B4355" s="33" t="s">
        <v>1385</v>
      </c>
      <c r="C4355" s="48" t="s">
        <v>318</v>
      </c>
      <c r="D4355" s="48"/>
      <c r="E4355" s="49" t="s">
        <v>757</v>
      </c>
      <c r="F4355" s="35">
        <f>F4356</f>
        <v>12378.985000000001</v>
      </c>
      <c r="G4355" s="35">
        <f t="shared" ref="G4355:M4356" si="2192">G4356</f>
        <v>12378.985000000001</v>
      </c>
      <c r="H4355" s="35">
        <f t="shared" si="2192"/>
        <v>0</v>
      </c>
      <c r="I4355" s="63">
        <f t="shared" si="2192"/>
        <v>0</v>
      </c>
      <c r="J4355" s="63">
        <f t="shared" si="2192"/>
        <v>0</v>
      </c>
      <c r="K4355" s="35">
        <f t="shared" si="2192"/>
        <v>0</v>
      </c>
      <c r="L4355" s="35">
        <f t="shared" si="2192"/>
        <v>0</v>
      </c>
      <c r="M4355" s="35">
        <f t="shared" si="2192"/>
        <v>9192.2631500000007</v>
      </c>
      <c r="N4355" s="78">
        <f t="shared" si="2168"/>
        <v>74.257002088620354</v>
      </c>
    </row>
    <row r="4356" spans="1:15" s="22" customFormat="1" ht="31.5" x14ac:dyDescent="0.25">
      <c r="A4356" s="33" t="s">
        <v>248</v>
      </c>
      <c r="B4356" s="33" t="s">
        <v>1385</v>
      </c>
      <c r="C4356" s="48" t="s">
        <v>318</v>
      </c>
      <c r="D4356" s="48" t="s">
        <v>1111</v>
      </c>
      <c r="E4356" s="49" t="s">
        <v>542</v>
      </c>
      <c r="F4356" s="35">
        <f>F4357</f>
        <v>12378.985000000001</v>
      </c>
      <c r="G4356" s="35">
        <f t="shared" si="2192"/>
        <v>12378.985000000001</v>
      </c>
      <c r="H4356" s="35">
        <f t="shared" si="2192"/>
        <v>0</v>
      </c>
      <c r="I4356" s="63">
        <f t="shared" si="2192"/>
        <v>0</v>
      </c>
      <c r="J4356" s="63">
        <f t="shared" si="2192"/>
        <v>0</v>
      </c>
      <c r="K4356" s="35">
        <f t="shared" si="2192"/>
        <v>0</v>
      </c>
      <c r="L4356" s="35">
        <f t="shared" si="2192"/>
        <v>0</v>
      </c>
      <c r="M4356" s="35">
        <f t="shared" si="2192"/>
        <v>9192.2631500000007</v>
      </c>
      <c r="N4356" s="78">
        <f t="shared" si="2168"/>
        <v>74.257002088620354</v>
      </c>
    </row>
    <row r="4357" spans="1:15" s="22" customFormat="1" ht="31.5" x14ac:dyDescent="0.25">
      <c r="A4357" s="33" t="s">
        <v>248</v>
      </c>
      <c r="B4357" s="33" t="s">
        <v>1385</v>
      </c>
      <c r="C4357" s="48" t="s">
        <v>318</v>
      </c>
      <c r="D4357" s="48" t="s">
        <v>1112</v>
      </c>
      <c r="E4357" s="49" t="s">
        <v>543</v>
      </c>
      <c r="F4357" s="35">
        <v>12378.985000000001</v>
      </c>
      <c r="G4357" s="35">
        <v>12378.985000000001</v>
      </c>
      <c r="H4357" s="35">
        <v>0</v>
      </c>
      <c r="I4357" s="63">
        <v>0</v>
      </c>
      <c r="J4357" s="63">
        <v>0</v>
      </c>
      <c r="K4357" s="35">
        <v>0</v>
      </c>
      <c r="L4357" s="35">
        <v>0</v>
      </c>
      <c r="M4357" s="35">
        <v>9192.2631500000007</v>
      </c>
      <c r="N4357" s="78">
        <f t="shared" si="2168"/>
        <v>74.257002088620354</v>
      </c>
    </row>
    <row r="4358" spans="1:15" s="22" customFormat="1" ht="63" hidden="1" x14ac:dyDescent="0.25">
      <c r="A4358" s="33" t="s">
        <v>248</v>
      </c>
      <c r="B4358" s="33" t="s">
        <v>1385</v>
      </c>
      <c r="C4358" s="48" t="s">
        <v>1784</v>
      </c>
      <c r="D4358" s="48"/>
      <c r="E4358" s="49" t="s">
        <v>754</v>
      </c>
      <c r="F4358" s="35">
        <f>F4359</f>
        <v>233000</v>
      </c>
      <c r="G4358" s="35">
        <f t="shared" ref="G4358:M4359" si="2193">G4359</f>
        <v>0</v>
      </c>
      <c r="H4358" s="35">
        <f t="shared" si="2193"/>
        <v>0</v>
      </c>
      <c r="I4358" s="63">
        <f t="shared" si="2193"/>
        <v>0</v>
      </c>
      <c r="J4358" s="63">
        <f t="shared" si="2193"/>
        <v>0</v>
      </c>
      <c r="K4358" s="35">
        <f t="shared" si="2193"/>
        <v>0</v>
      </c>
      <c r="L4358" s="35">
        <f t="shared" si="2193"/>
        <v>0</v>
      </c>
      <c r="M4358" s="35">
        <f t="shared" si="2193"/>
        <v>0</v>
      </c>
      <c r="N4358" s="78">
        <v>0</v>
      </c>
      <c r="O4358" s="22">
        <v>1</v>
      </c>
    </row>
    <row r="4359" spans="1:15" s="22" customFormat="1" ht="31.5" hidden="1" x14ac:dyDescent="0.25">
      <c r="A4359" s="33" t="s">
        <v>248</v>
      </c>
      <c r="B4359" s="33" t="s">
        <v>1385</v>
      </c>
      <c r="C4359" s="48" t="s">
        <v>1784</v>
      </c>
      <c r="D4359" s="48" t="s">
        <v>1111</v>
      </c>
      <c r="E4359" s="49" t="s">
        <v>542</v>
      </c>
      <c r="F4359" s="35">
        <f>F4360</f>
        <v>233000</v>
      </c>
      <c r="G4359" s="35">
        <f t="shared" si="2193"/>
        <v>0</v>
      </c>
      <c r="H4359" s="35">
        <f t="shared" si="2193"/>
        <v>0</v>
      </c>
      <c r="I4359" s="63">
        <f t="shared" si="2193"/>
        <v>0</v>
      </c>
      <c r="J4359" s="63">
        <f t="shared" si="2193"/>
        <v>0</v>
      </c>
      <c r="K4359" s="35">
        <f t="shared" si="2193"/>
        <v>0</v>
      </c>
      <c r="L4359" s="35">
        <f t="shared" si="2193"/>
        <v>0</v>
      </c>
      <c r="M4359" s="35">
        <f t="shared" si="2193"/>
        <v>0</v>
      </c>
      <c r="N4359" s="78">
        <v>0</v>
      </c>
      <c r="O4359" s="22">
        <v>1</v>
      </c>
    </row>
    <row r="4360" spans="1:15" s="22" customFormat="1" ht="31.5" hidden="1" x14ac:dyDescent="0.25">
      <c r="A4360" s="33" t="s">
        <v>248</v>
      </c>
      <c r="B4360" s="33" t="s">
        <v>1385</v>
      </c>
      <c r="C4360" s="48" t="s">
        <v>1784</v>
      </c>
      <c r="D4360" s="48" t="s">
        <v>1112</v>
      </c>
      <c r="E4360" s="49" t="s">
        <v>543</v>
      </c>
      <c r="F4360" s="35">
        <v>233000</v>
      </c>
      <c r="G4360" s="35">
        <v>0</v>
      </c>
      <c r="H4360" s="35">
        <v>0</v>
      </c>
      <c r="I4360" s="63">
        <v>0</v>
      </c>
      <c r="J4360" s="63">
        <v>0</v>
      </c>
      <c r="K4360" s="35">
        <v>0</v>
      </c>
      <c r="L4360" s="35">
        <v>0</v>
      </c>
      <c r="M4360" s="35">
        <v>0</v>
      </c>
      <c r="N4360" s="78">
        <v>0</v>
      </c>
      <c r="O4360" s="22">
        <v>1</v>
      </c>
    </row>
    <row r="4361" spans="1:15" s="22" customFormat="1" ht="110.25" x14ac:dyDescent="0.25">
      <c r="A4361" s="33" t="s">
        <v>248</v>
      </c>
      <c r="B4361" s="33" t="s">
        <v>1385</v>
      </c>
      <c r="C4361" s="48" t="s">
        <v>1927</v>
      </c>
      <c r="D4361" s="48"/>
      <c r="E4361" s="57" t="s">
        <v>1915</v>
      </c>
      <c r="F4361" s="35"/>
      <c r="G4361" s="35">
        <f>G4362</f>
        <v>116500</v>
      </c>
      <c r="H4361" s="35">
        <f t="shared" ref="H4361:M4362" si="2194">H4362</f>
        <v>0</v>
      </c>
      <c r="I4361" s="63">
        <f t="shared" si="2194"/>
        <v>0</v>
      </c>
      <c r="J4361" s="63">
        <f t="shared" si="2194"/>
        <v>0</v>
      </c>
      <c r="K4361" s="35">
        <f t="shared" si="2194"/>
        <v>0</v>
      </c>
      <c r="L4361" s="35">
        <f t="shared" si="2194"/>
        <v>0</v>
      </c>
      <c r="M4361" s="35">
        <f t="shared" si="2194"/>
        <v>0</v>
      </c>
      <c r="N4361" s="78">
        <f t="shared" si="2168"/>
        <v>0</v>
      </c>
    </row>
    <row r="4362" spans="1:15" s="22" customFormat="1" ht="31.5" x14ac:dyDescent="0.25">
      <c r="A4362" s="33" t="s">
        <v>248</v>
      </c>
      <c r="B4362" s="33" t="s">
        <v>1385</v>
      </c>
      <c r="C4362" s="48" t="s">
        <v>1927</v>
      </c>
      <c r="D4362" s="48" t="s">
        <v>1111</v>
      </c>
      <c r="E4362" s="49" t="s">
        <v>542</v>
      </c>
      <c r="F4362" s="35"/>
      <c r="G4362" s="35">
        <f>G4363</f>
        <v>116500</v>
      </c>
      <c r="H4362" s="35">
        <f t="shared" si="2194"/>
        <v>0</v>
      </c>
      <c r="I4362" s="63">
        <f t="shared" si="2194"/>
        <v>0</v>
      </c>
      <c r="J4362" s="63">
        <f t="shared" si="2194"/>
        <v>0</v>
      </c>
      <c r="K4362" s="35">
        <f t="shared" si="2194"/>
        <v>0</v>
      </c>
      <c r="L4362" s="35">
        <f t="shared" si="2194"/>
        <v>0</v>
      </c>
      <c r="M4362" s="35">
        <f t="shared" si="2194"/>
        <v>0</v>
      </c>
      <c r="N4362" s="78">
        <f t="shared" ref="N4362:N4418" si="2195">M4362/G4362*100</f>
        <v>0</v>
      </c>
    </row>
    <row r="4363" spans="1:15" s="22" customFormat="1" ht="31.5" x14ac:dyDescent="0.25">
      <c r="A4363" s="33" t="s">
        <v>248</v>
      </c>
      <c r="B4363" s="33" t="s">
        <v>1385</v>
      </c>
      <c r="C4363" s="48" t="s">
        <v>1927</v>
      </c>
      <c r="D4363" s="48" t="s">
        <v>1112</v>
      </c>
      <c r="E4363" s="49" t="s">
        <v>543</v>
      </c>
      <c r="F4363" s="35"/>
      <c r="G4363" s="35">
        <v>116500</v>
      </c>
      <c r="H4363" s="35">
        <v>0</v>
      </c>
      <c r="I4363" s="63">
        <v>0</v>
      </c>
      <c r="J4363" s="63">
        <v>0</v>
      </c>
      <c r="K4363" s="35">
        <v>0</v>
      </c>
      <c r="L4363" s="35">
        <v>0</v>
      </c>
      <c r="M4363" s="35">
        <v>0</v>
      </c>
      <c r="N4363" s="78">
        <f t="shared" si="2195"/>
        <v>0</v>
      </c>
    </row>
    <row r="4364" spans="1:15" s="32" customFormat="1" x14ac:dyDescent="0.25">
      <c r="A4364" s="29" t="s">
        <v>248</v>
      </c>
      <c r="B4364" s="29" t="s">
        <v>1411</v>
      </c>
      <c r="C4364" s="29"/>
      <c r="D4364" s="29"/>
      <c r="E4364" s="30" t="s">
        <v>520</v>
      </c>
      <c r="F4364" s="31">
        <f t="shared" ref="F4364:M4364" si="2196">F4365+F4533+F4505</f>
        <v>2456010.7769999998</v>
      </c>
      <c r="G4364" s="31">
        <f t="shared" si="2196"/>
        <v>2017048.6957699999</v>
      </c>
      <c r="H4364" s="31">
        <f t="shared" si="2196"/>
        <v>824650.20227999997</v>
      </c>
      <c r="I4364" s="62">
        <f t="shared" si="2196"/>
        <v>687042.78220000002</v>
      </c>
      <c r="J4364" s="62">
        <f t="shared" si="2196"/>
        <v>111460.09231000001</v>
      </c>
      <c r="K4364" s="31">
        <f t="shared" si="2196"/>
        <v>1114234.2287099999</v>
      </c>
      <c r="L4364" s="31">
        <f t="shared" si="2196"/>
        <v>478909.99454999994</v>
      </c>
      <c r="M4364" s="31">
        <f t="shared" si="2196"/>
        <v>1446712.5816299999</v>
      </c>
      <c r="N4364" s="79">
        <f t="shared" si="2195"/>
        <v>71.724226820301112</v>
      </c>
    </row>
    <row r="4365" spans="1:15" ht="31.5" x14ac:dyDescent="0.25">
      <c r="A4365" s="33" t="s">
        <v>248</v>
      </c>
      <c r="B4365" s="33" t="s">
        <v>1411</v>
      </c>
      <c r="C4365" s="33" t="s">
        <v>138</v>
      </c>
      <c r="D4365" s="33"/>
      <c r="E4365" s="34" t="s">
        <v>691</v>
      </c>
      <c r="F4365" s="35">
        <f>F4366+F4396</f>
        <v>2193310.3729999997</v>
      </c>
      <c r="G4365" s="35">
        <f t="shared" ref="G4365" si="2197">G4366+G4396</f>
        <v>1747521.65331</v>
      </c>
      <c r="H4365" s="35">
        <f t="shared" ref="H4365:M4365" si="2198">H4366+H4396</f>
        <v>824451.04903999995</v>
      </c>
      <c r="I4365" s="63">
        <f t="shared" si="2198"/>
        <v>687042.78220000002</v>
      </c>
      <c r="J4365" s="63">
        <f t="shared" si="2198"/>
        <v>111460.09231000001</v>
      </c>
      <c r="K4365" s="35">
        <f t="shared" si="2198"/>
        <v>1114234.2287099999</v>
      </c>
      <c r="L4365" s="35">
        <f t="shared" si="2198"/>
        <v>478909.99454999994</v>
      </c>
      <c r="M4365" s="35">
        <f t="shared" si="2198"/>
        <v>1191022.4115299999</v>
      </c>
      <c r="N4365" s="78">
        <f t="shared" si="2195"/>
        <v>68.154944419376505</v>
      </c>
    </row>
    <row r="4366" spans="1:15" ht="31.5" x14ac:dyDescent="0.25">
      <c r="A4366" s="33" t="s">
        <v>248</v>
      </c>
      <c r="B4366" s="33" t="s">
        <v>1411</v>
      </c>
      <c r="C4366" s="33" t="s">
        <v>139</v>
      </c>
      <c r="D4366" s="33"/>
      <c r="E4366" s="34" t="s">
        <v>692</v>
      </c>
      <c r="F4366" s="35">
        <f>F4367+F4377+F4380+F4387</f>
        <v>843324.92300000007</v>
      </c>
      <c r="G4366" s="35">
        <f>G4367+G4377+G4380+G4387</f>
        <v>633287.42460000003</v>
      </c>
      <c r="H4366" s="35">
        <f t="shared" ref="H4366:M4366" si="2199">H4367+H4377+H4380+H4387</f>
        <v>345541.05449000001</v>
      </c>
      <c r="I4366" s="63">
        <f t="shared" si="2199"/>
        <v>0</v>
      </c>
      <c r="J4366" s="63">
        <f t="shared" si="2199"/>
        <v>0</v>
      </c>
      <c r="K4366" s="35">
        <f t="shared" si="2199"/>
        <v>0</v>
      </c>
      <c r="L4366" s="35">
        <f t="shared" si="2199"/>
        <v>0</v>
      </c>
      <c r="M4366" s="35">
        <f t="shared" si="2199"/>
        <v>500465.15721999999</v>
      </c>
      <c r="N4366" s="78">
        <f t="shared" si="2195"/>
        <v>79.026542732331393</v>
      </c>
    </row>
    <row r="4367" spans="1:15" ht="47.25" x14ac:dyDescent="0.25">
      <c r="A4367" s="33" t="s">
        <v>248</v>
      </c>
      <c r="B4367" s="33" t="s">
        <v>1411</v>
      </c>
      <c r="C4367" s="33" t="s">
        <v>140</v>
      </c>
      <c r="D4367" s="33"/>
      <c r="E4367" s="34" t="s">
        <v>693</v>
      </c>
      <c r="F4367" s="35">
        <f>F4368+F4371+F4374</f>
        <v>83390.641999999993</v>
      </c>
      <c r="G4367" s="35">
        <f>G4368+G4371+G4374</f>
        <v>73390.643509999994</v>
      </c>
      <c r="H4367" s="35">
        <f t="shared" ref="H4367:M4367" si="2200">H4368+H4371+H4374</f>
        <v>49819.554319999996</v>
      </c>
      <c r="I4367" s="63">
        <f t="shared" si="2200"/>
        <v>0</v>
      </c>
      <c r="J4367" s="63">
        <f t="shared" si="2200"/>
        <v>0</v>
      </c>
      <c r="K4367" s="35">
        <f t="shared" si="2200"/>
        <v>0</v>
      </c>
      <c r="L4367" s="35">
        <f t="shared" si="2200"/>
        <v>0</v>
      </c>
      <c r="M4367" s="35">
        <f t="shared" si="2200"/>
        <v>70370.445110000001</v>
      </c>
      <c r="N4367" s="78">
        <f t="shared" si="2195"/>
        <v>95.884763703443383</v>
      </c>
    </row>
    <row r="4368" spans="1:15" x14ac:dyDescent="0.25">
      <c r="A4368" s="33" t="s">
        <v>248</v>
      </c>
      <c r="B4368" s="33" t="s">
        <v>1411</v>
      </c>
      <c r="C4368" s="33" t="s">
        <v>132</v>
      </c>
      <c r="D4368" s="33"/>
      <c r="E4368" s="34" t="s">
        <v>694</v>
      </c>
      <c r="F4368" s="35">
        <f t="shared" ref="F4368:M4369" si="2201">F4369</f>
        <v>13656.541999999999</v>
      </c>
      <c r="G4368" s="35">
        <f t="shared" si="2201"/>
        <v>3656.54351</v>
      </c>
      <c r="H4368" s="35">
        <f t="shared" si="2201"/>
        <v>129.27224000000001</v>
      </c>
      <c r="I4368" s="63">
        <f t="shared" si="2201"/>
        <v>0</v>
      </c>
      <c r="J4368" s="63">
        <f t="shared" si="2201"/>
        <v>0</v>
      </c>
      <c r="K4368" s="35">
        <f t="shared" si="2201"/>
        <v>0</v>
      </c>
      <c r="L4368" s="35">
        <f t="shared" si="2201"/>
        <v>0</v>
      </c>
      <c r="M4368" s="35">
        <f t="shared" si="2201"/>
        <v>636.34510999999998</v>
      </c>
      <c r="N4368" s="78">
        <f t="shared" si="2195"/>
        <v>17.402913660392898</v>
      </c>
    </row>
    <row r="4369" spans="1:15" ht="31.5" x14ac:dyDescent="0.25">
      <c r="A4369" s="33" t="s">
        <v>248</v>
      </c>
      <c r="B4369" s="33" t="s">
        <v>1411</v>
      </c>
      <c r="C4369" s="33" t="s">
        <v>132</v>
      </c>
      <c r="D4369" s="33" t="s">
        <v>1111</v>
      </c>
      <c r="E4369" s="34" t="s">
        <v>542</v>
      </c>
      <c r="F4369" s="35">
        <f t="shared" si="2201"/>
        <v>13656.541999999999</v>
      </c>
      <c r="G4369" s="35">
        <f t="shared" si="2201"/>
        <v>3656.54351</v>
      </c>
      <c r="H4369" s="35">
        <f t="shared" si="2201"/>
        <v>129.27224000000001</v>
      </c>
      <c r="I4369" s="63">
        <f t="shared" si="2201"/>
        <v>0</v>
      </c>
      <c r="J4369" s="63">
        <f t="shared" si="2201"/>
        <v>0</v>
      </c>
      <c r="K4369" s="35">
        <f t="shared" si="2201"/>
        <v>0</v>
      </c>
      <c r="L4369" s="35">
        <f t="shared" si="2201"/>
        <v>0</v>
      </c>
      <c r="M4369" s="35">
        <f t="shared" si="2201"/>
        <v>636.34510999999998</v>
      </c>
      <c r="N4369" s="78">
        <f t="shared" si="2195"/>
        <v>17.402913660392898</v>
      </c>
    </row>
    <row r="4370" spans="1:15" ht="31.5" x14ac:dyDescent="0.25">
      <c r="A4370" s="33" t="s">
        <v>248</v>
      </c>
      <c r="B4370" s="33" t="s">
        <v>1411</v>
      </c>
      <c r="C4370" s="33" t="s">
        <v>132</v>
      </c>
      <c r="D4370" s="33" t="s">
        <v>1112</v>
      </c>
      <c r="E4370" s="34" t="s">
        <v>543</v>
      </c>
      <c r="F4370" s="35">
        <f>15081.505-249.168-1175.795</f>
        <v>13656.541999999999</v>
      </c>
      <c r="G4370" s="35">
        <v>3656.54351</v>
      </c>
      <c r="H4370" s="35">
        <v>129.27224000000001</v>
      </c>
      <c r="I4370" s="63">
        <v>0</v>
      </c>
      <c r="J4370" s="63">
        <v>0</v>
      </c>
      <c r="K4370" s="35">
        <v>0</v>
      </c>
      <c r="L4370" s="35">
        <v>0</v>
      </c>
      <c r="M4370" s="35">
        <v>636.34510999999998</v>
      </c>
      <c r="N4370" s="78">
        <f t="shared" si="2195"/>
        <v>17.402913660392898</v>
      </c>
    </row>
    <row r="4371" spans="1:15" ht="31.5" hidden="1" x14ac:dyDescent="0.25">
      <c r="A4371" s="33" t="s">
        <v>248</v>
      </c>
      <c r="B4371" s="33" t="s">
        <v>1411</v>
      </c>
      <c r="C4371" s="33" t="s">
        <v>252</v>
      </c>
      <c r="D4371" s="33"/>
      <c r="E4371" s="34" t="s">
        <v>695</v>
      </c>
      <c r="F4371" s="35">
        <f t="shared" ref="F4371:M4372" si="2202">F4372</f>
        <v>0</v>
      </c>
      <c r="G4371" s="35">
        <f t="shared" si="2202"/>
        <v>0</v>
      </c>
      <c r="H4371" s="35">
        <f t="shared" si="2202"/>
        <v>0</v>
      </c>
      <c r="I4371" s="63">
        <f t="shared" si="2202"/>
        <v>0</v>
      </c>
      <c r="J4371" s="63">
        <f t="shared" si="2202"/>
        <v>0</v>
      </c>
      <c r="K4371" s="35">
        <f t="shared" si="2202"/>
        <v>0</v>
      </c>
      <c r="L4371" s="35">
        <f t="shared" si="2202"/>
        <v>0</v>
      </c>
      <c r="M4371" s="35">
        <f t="shared" si="2202"/>
        <v>0</v>
      </c>
      <c r="N4371" s="78">
        <v>0</v>
      </c>
      <c r="O4371" s="22">
        <v>1</v>
      </c>
    </row>
    <row r="4372" spans="1:15" ht="31.5" hidden="1" x14ac:dyDescent="0.25">
      <c r="A4372" s="33" t="s">
        <v>248</v>
      </c>
      <c r="B4372" s="33" t="s">
        <v>1411</v>
      </c>
      <c r="C4372" s="33" t="s">
        <v>252</v>
      </c>
      <c r="D4372" s="33" t="s">
        <v>1111</v>
      </c>
      <c r="E4372" s="34" t="s">
        <v>542</v>
      </c>
      <c r="F4372" s="35">
        <f t="shared" si="2202"/>
        <v>0</v>
      </c>
      <c r="G4372" s="35">
        <f t="shared" si="2202"/>
        <v>0</v>
      </c>
      <c r="H4372" s="35">
        <f t="shared" si="2202"/>
        <v>0</v>
      </c>
      <c r="I4372" s="63">
        <f t="shared" si="2202"/>
        <v>0</v>
      </c>
      <c r="J4372" s="63">
        <f t="shared" si="2202"/>
        <v>0</v>
      </c>
      <c r="K4372" s="35">
        <f t="shared" si="2202"/>
        <v>0</v>
      </c>
      <c r="L4372" s="35">
        <f t="shared" si="2202"/>
        <v>0</v>
      </c>
      <c r="M4372" s="35">
        <f t="shared" si="2202"/>
        <v>0</v>
      </c>
      <c r="N4372" s="78">
        <v>0</v>
      </c>
      <c r="O4372" s="22">
        <v>1</v>
      </c>
    </row>
    <row r="4373" spans="1:15" ht="31.5" hidden="1" x14ac:dyDescent="0.25">
      <c r="A4373" s="33" t="s">
        <v>248</v>
      </c>
      <c r="B4373" s="33" t="s">
        <v>1411</v>
      </c>
      <c r="C4373" s="33" t="s">
        <v>252</v>
      </c>
      <c r="D4373" s="33" t="s">
        <v>1112</v>
      </c>
      <c r="E4373" s="34" t="s">
        <v>543</v>
      </c>
      <c r="F4373" s="35">
        <f>3132.2-3132.2</f>
        <v>0</v>
      </c>
      <c r="G4373" s="35">
        <f>3132.2-3132.2</f>
        <v>0</v>
      </c>
      <c r="H4373" s="35">
        <v>0</v>
      </c>
      <c r="I4373" s="63">
        <v>0</v>
      </c>
      <c r="J4373" s="63">
        <v>0</v>
      </c>
      <c r="K4373" s="35">
        <v>0</v>
      </c>
      <c r="L4373" s="35">
        <v>0</v>
      </c>
      <c r="M4373" s="35">
        <v>0</v>
      </c>
      <c r="N4373" s="78">
        <v>0</v>
      </c>
      <c r="O4373" s="22">
        <v>1</v>
      </c>
    </row>
    <row r="4374" spans="1:15" ht="47.25" x14ac:dyDescent="0.25">
      <c r="A4374" s="33" t="s">
        <v>248</v>
      </c>
      <c r="B4374" s="33" t="s">
        <v>1411</v>
      </c>
      <c r="C4374" s="33" t="s">
        <v>253</v>
      </c>
      <c r="D4374" s="33"/>
      <c r="E4374" s="34" t="s">
        <v>697</v>
      </c>
      <c r="F4374" s="35">
        <f t="shared" ref="F4374:M4375" si="2203">F4375</f>
        <v>69734.099999999991</v>
      </c>
      <c r="G4374" s="35">
        <f t="shared" si="2203"/>
        <v>69734.099999999991</v>
      </c>
      <c r="H4374" s="35">
        <f t="shared" si="2203"/>
        <v>49690.282079999997</v>
      </c>
      <c r="I4374" s="63">
        <f t="shared" si="2203"/>
        <v>0</v>
      </c>
      <c r="J4374" s="63">
        <f t="shared" si="2203"/>
        <v>0</v>
      </c>
      <c r="K4374" s="35">
        <f t="shared" si="2203"/>
        <v>0</v>
      </c>
      <c r="L4374" s="35">
        <f t="shared" si="2203"/>
        <v>0</v>
      </c>
      <c r="M4374" s="35">
        <f t="shared" si="2203"/>
        <v>69734.100000000006</v>
      </c>
      <c r="N4374" s="78">
        <f t="shared" si="2195"/>
        <v>100.00000000000003</v>
      </c>
    </row>
    <row r="4375" spans="1:15" x14ac:dyDescent="0.25">
      <c r="A4375" s="33" t="s">
        <v>248</v>
      </c>
      <c r="B4375" s="33" t="s">
        <v>1411</v>
      </c>
      <c r="C4375" s="33" t="s">
        <v>253</v>
      </c>
      <c r="D4375" s="33" t="s">
        <v>1113</v>
      </c>
      <c r="E4375" s="34" t="s">
        <v>558</v>
      </c>
      <c r="F4375" s="35">
        <f t="shared" si="2203"/>
        <v>69734.099999999991</v>
      </c>
      <c r="G4375" s="35">
        <f t="shared" si="2203"/>
        <v>69734.099999999991</v>
      </c>
      <c r="H4375" s="35">
        <f t="shared" si="2203"/>
        <v>49690.282079999997</v>
      </c>
      <c r="I4375" s="63">
        <f t="shared" si="2203"/>
        <v>0</v>
      </c>
      <c r="J4375" s="63">
        <f t="shared" si="2203"/>
        <v>0</v>
      </c>
      <c r="K4375" s="35">
        <f t="shared" si="2203"/>
        <v>0</v>
      </c>
      <c r="L4375" s="35">
        <f t="shared" si="2203"/>
        <v>0</v>
      </c>
      <c r="M4375" s="35">
        <f t="shared" si="2203"/>
        <v>69734.100000000006</v>
      </c>
      <c r="N4375" s="78">
        <f t="shared" si="2195"/>
        <v>100.00000000000003</v>
      </c>
    </row>
    <row r="4376" spans="1:15" ht="63" x14ac:dyDescent="0.25">
      <c r="A4376" s="33" t="s">
        <v>248</v>
      </c>
      <c r="B4376" s="33" t="s">
        <v>1411</v>
      </c>
      <c r="C4376" s="33" t="s">
        <v>253</v>
      </c>
      <c r="D4376" s="33" t="s">
        <v>137</v>
      </c>
      <c r="E4376" s="34" t="s">
        <v>559</v>
      </c>
      <c r="F4376" s="35">
        <v>69734.099999999991</v>
      </c>
      <c r="G4376" s="35">
        <v>69734.099999999991</v>
      </c>
      <c r="H4376" s="35">
        <v>49690.282079999997</v>
      </c>
      <c r="I4376" s="63">
        <v>0</v>
      </c>
      <c r="J4376" s="63">
        <v>0</v>
      </c>
      <c r="K4376" s="35">
        <v>0</v>
      </c>
      <c r="L4376" s="35">
        <v>0</v>
      </c>
      <c r="M4376" s="35">
        <v>69734.100000000006</v>
      </c>
      <c r="N4376" s="78">
        <f t="shared" si="2195"/>
        <v>100.00000000000003</v>
      </c>
    </row>
    <row r="4377" spans="1:15" ht="47.25" x14ac:dyDescent="0.25">
      <c r="A4377" s="33" t="s">
        <v>248</v>
      </c>
      <c r="B4377" s="33" t="s">
        <v>1411</v>
      </c>
      <c r="C4377" s="33" t="s">
        <v>254</v>
      </c>
      <c r="D4377" s="33"/>
      <c r="E4377" s="34" t="s">
        <v>699</v>
      </c>
      <c r="F4377" s="35">
        <f t="shared" ref="F4377:M4378" si="2204">F4378</f>
        <v>66422.672000000006</v>
      </c>
      <c r="G4377" s="35">
        <f t="shared" si="2204"/>
        <v>66422.672049999994</v>
      </c>
      <c r="H4377" s="35">
        <f t="shared" si="2204"/>
        <v>20214.059410000002</v>
      </c>
      <c r="I4377" s="63">
        <f t="shared" si="2204"/>
        <v>0</v>
      </c>
      <c r="J4377" s="63">
        <f t="shared" si="2204"/>
        <v>0</v>
      </c>
      <c r="K4377" s="35">
        <f t="shared" si="2204"/>
        <v>0</v>
      </c>
      <c r="L4377" s="35">
        <f t="shared" si="2204"/>
        <v>0</v>
      </c>
      <c r="M4377" s="35">
        <f t="shared" si="2204"/>
        <v>62495.419900000001</v>
      </c>
      <c r="N4377" s="78">
        <f t="shared" si="2195"/>
        <v>94.087482438159469</v>
      </c>
    </row>
    <row r="4378" spans="1:15" ht="31.5" x14ac:dyDescent="0.25">
      <c r="A4378" s="33" t="s">
        <v>248</v>
      </c>
      <c r="B4378" s="33" t="s">
        <v>1411</v>
      </c>
      <c r="C4378" s="33" t="s">
        <v>254</v>
      </c>
      <c r="D4378" s="33" t="s">
        <v>1111</v>
      </c>
      <c r="E4378" s="34" t="s">
        <v>542</v>
      </c>
      <c r="F4378" s="35">
        <f t="shared" si="2204"/>
        <v>66422.672000000006</v>
      </c>
      <c r="G4378" s="35">
        <f t="shared" si="2204"/>
        <v>66422.672049999994</v>
      </c>
      <c r="H4378" s="35">
        <f t="shared" si="2204"/>
        <v>20214.059410000002</v>
      </c>
      <c r="I4378" s="63">
        <f t="shared" si="2204"/>
        <v>0</v>
      </c>
      <c r="J4378" s="63">
        <f t="shared" si="2204"/>
        <v>0</v>
      </c>
      <c r="K4378" s="35">
        <f t="shared" si="2204"/>
        <v>0</v>
      </c>
      <c r="L4378" s="35">
        <f t="shared" si="2204"/>
        <v>0</v>
      </c>
      <c r="M4378" s="35">
        <f t="shared" si="2204"/>
        <v>62495.419900000001</v>
      </c>
      <c r="N4378" s="78">
        <f t="shared" si="2195"/>
        <v>94.087482438159469</v>
      </c>
    </row>
    <row r="4379" spans="1:15" ht="31.5" x14ac:dyDescent="0.25">
      <c r="A4379" s="33" t="s">
        <v>248</v>
      </c>
      <c r="B4379" s="33" t="s">
        <v>1411</v>
      </c>
      <c r="C4379" s="33" t="s">
        <v>254</v>
      </c>
      <c r="D4379" s="33" t="s">
        <v>1112</v>
      </c>
      <c r="E4379" s="34" t="s">
        <v>543</v>
      </c>
      <c r="F4379" s="35">
        <f>61101.2-20000+33279.718+53-8011.246</f>
        <v>66422.672000000006</v>
      </c>
      <c r="G4379" s="35">
        <v>66422.672049999994</v>
      </c>
      <c r="H4379" s="35">
        <v>20214.059410000002</v>
      </c>
      <c r="I4379" s="63">
        <v>0</v>
      </c>
      <c r="J4379" s="63">
        <v>0</v>
      </c>
      <c r="K4379" s="35">
        <v>0</v>
      </c>
      <c r="L4379" s="35">
        <v>0</v>
      </c>
      <c r="M4379" s="35">
        <v>62495.419900000001</v>
      </c>
      <c r="N4379" s="78">
        <f t="shared" si="2195"/>
        <v>94.087482438159469</v>
      </c>
    </row>
    <row r="4380" spans="1:15" ht="63" x14ac:dyDescent="0.25">
      <c r="A4380" s="33" t="s">
        <v>248</v>
      </c>
      <c r="B4380" s="33" t="s">
        <v>1411</v>
      </c>
      <c r="C4380" s="33" t="s">
        <v>274</v>
      </c>
      <c r="D4380" s="33"/>
      <c r="E4380" s="34" t="s">
        <v>700</v>
      </c>
      <c r="F4380" s="35">
        <f>F4381+F4384</f>
        <v>480195.06200000003</v>
      </c>
      <c r="G4380" s="35">
        <f>G4381+G4384</f>
        <v>480157.56203999999</v>
      </c>
      <c r="H4380" s="35">
        <f t="shared" ref="H4380:M4380" si="2205">H4381+H4384</f>
        <v>275507.44076000003</v>
      </c>
      <c r="I4380" s="63">
        <f t="shared" si="2205"/>
        <v>0</v>
      </c>
      <c r="J4380" s="63">
        <f t="shared" si="2205"/>
        <v>0</v>
      </c>
      <c r="K4380" s="35">
        <f t="shared" si="2205"/>
        <v>0</v>
      </c>
      <c r="L4380" s="35">
        <f t="shared" si="2205"/>
        <v>0</v>
      </c>
      <c r="M4380" s="35">
        <f t="shared" si="2205"/>
        <v>354518.66272999998</v>
      </c>
      <c r="N4380" s="78">
        <f t="shared" si="2195"/>
        <v>73.833818470709929</v>
      </c>
    </row>
    <row r="4381" spans="1:15" ht="31.5" x14ac:dyDescent="0.25">
      <c r="A4381" s="33" t="s">
        <v>248</v>
      </c>
      <c r="B4381" s="33" t="s">
        <v>1411</v>
      </c>
      <c r="C4381" s="33" t="s">
        <v>255</v>
      </c>
      <c r="D4381" s="33"/>
      <c r="E4381" s="34" t="s">
        <v>701</v>
      </c>
      <c r="F4381" s="35">
        <f t="shared" ref="F4381:M4382" si="2206">F4382</f>
        <v>480195.06200000003</v>
      </c>
      <c r="G4381" s="35">
        <f t="shared" si="2206"/>
        <v>480157.56203999999</v>
      </c>
      <c r="H4381" s="35">
        <f t="shared" si="2206"/>
        <v>275507.44076000003</v>
      </c>
      <c r="I4381" s="63">
        <f t="shared" si="2206"/>
        <v>0</v>
      </c>
      <c r="J4381" s="63">
        <f t="shared" si="2206"/>
        <v>0</v>
      </c>
      <c r="K4381" s="35">
        <f t="shared" si="2206"/>
        <v>0</v>
      </c>
      <c r="L4381" s="35">
        <f t="shared" si="2206"/>
        <v>0</v>
      </c>
      <c r="M4381" s="35">
        <f t="shared" si="2206"/>
        <v>354518.66272999998</v>
      </c>
      <c r="N4381" s="78">
        <f t="shared" si="2195"/>
        <v>73.833818470709929</v>
      </c>
    </row>
    <row r="4382" spans="1:15" ht="31.5" x14ac:dyDescent="0.25">
      <c r="A4382" s="33" t="s">
        <v>248</v>
      </c>
      <c r="B4382" s="33" t="s">
        <v>1411</v>
      </c>
      <c r="C4382" s="33" t="s">
        <v>255</v>
      </c>
      <c r="D4382" s="33" t="s">
        <v>1111</v>
      </c>
      <c r="E4382" s="34" t="s">
        <v>542</v>
      </c>
      <c r="F4382" s="35">
        <f t="shared" si="2206"/>
        <v>480195.06200000003</v>
      </c>
      <c r="G4382" s="35">
        <f t="shared" si="2206"/>
        <v>480157.56203999999</v>
      </c>
      <c r="H4382" s="35">
        <f t="shared" si="2206"/>
        <v>275507.44076000003</v>
      </c>
      <c r="I4382" s="63">
        <f t="shared" si="2206"/>
        <v>0</v>
      </c>
      <c r="J4382" s="63">
        <f t="shared" si="2206"/>
        <v>0</v>
      </c>
      <c r="K4382" s="35">
        <f t="shared" si="2206"/>
        <v>0</v>
      </c>
      <c r="L4382" s="35">
        <f t="shared" si="2206"/>
        <v>0</v>
      </c>
      <c r="M4382" s="35">
        <f t="shared" si="2206"/>
        <v>354518.66272999998</v>
      </c>
      <c r="N4382" s="78">
        <f t="shared" si="2195"/>
        <v>73.833818470709929</v>
      </c>
    </row>
    <row r="4383" spans="1:15" ht="31.5" x14ac:dyDescent="0.25">
      <c r="A4383" s="33" t="s">
        <v>248</v>
      </c>
      <c r="B4383" s="33" t="s">
        <v>1411</v>
      </c>
      <c r="C4383" s="33" t="s">
        <v>255</v>
      </c>
      <c r="D4383" s="33" t="s">
        <v>1112</v>
      </c>
      <c r="E4383" s="34" t="s">
        <v>543</v>
      </c>
      <c r="F4383" s="35">
        <f>375266.737+20000+33472.154-453.381+51909.552</f>
        <v>480195.06200000003</v>
      </c>
      <c r="G4383" s="35">
        <v>480157.56203999999</v>
      </c>
      <c r="H4383" s="35">
        <v>275507.44076000003</v>
      </c>
      <c r="I4383" s="63">
        <v>0</v>
      </c>
      <c r="J4383" s="63">
        <v>0</v>
      </c>
      <c r="K4383" s="35">
        <v>0</v>
      </c>
      <c r="L4383" s="35">
        <v>0</v>
      </c>
      <c r="M4383" s="35">
        <v>354518.66272999998</v>
      </c>
      <c r="N4383" s="78">
        <f t="shared" si="2195"/>
        <v>73.833818470709929</v>
      </c>
    </row>
    <row r="4384" spans="1:15" ht="63" hidden="1" x14ac:dyDescent="0.25">
      <c r="A4384" s="33" t="s">
        <v>248</v>
      </c>
      <c r="B4384" s="33" t="s">
        <v>1411</v>
      </c>
      <c r="C4384" s="33" t="s">
        <v>256</v>
      </c>
      <c r="D4384" s="33"/>
      <c r="E4384" s="34" t="s">
        <v>698</v>
      </c>
      <c r="F4384" s="35">
        <f t="shared" ref="F4384:M4385" si="2207">F4385</f>
        <v>0</v>
      </c>
      <c r="G4384" s="35">
        <f t="shared" si="2207"/>
        <v>0</v>
      </c>
      <c r="H4384" s="35">
        <f t="shared" si="2207"/>
        <v>0</v>
      </c>
      <c r="I4384" s="63">
        <f t="shared" si="2207"/>
        <v>0</v>
      </c>
      <c r="J4384" s="63">
        <f t="shared" si="2207"/>
        <v>0</v>
      </c>
      <c r="K4384" s="35">
        <f t="shared" si="2207"/>
        <v>0</v>
      </c>
      <c r="L4384" s="35">
        <f t="shared" si="2207"/>
        <v>0</v>
      </c>
      <c r="M4384" s="35">
        <f t="shared" si="2207"/>
        <v>0</v>
      </c>
      <c r="N4384" s="78">
        <v>0</v>
      </c>
      <c r="O4384" s="22">
        <v>1</v>
      </c>
    </row>
    <row r="4385" spans="1:15" ht="31.5" hidden="1" x14ac:dyDescent="0.25">
      <c r="A4385" s="33" t="s">
        <v>248</v>
      </c>
      <c r="B4385" s="33" t="s">
        <v>1411</v>
      </c>
      <c r="C4385" s="33" t="s">
        <v>256</v>
      </c>
      <c r="D4385" s="33" t="s">
        <v>1111</v>
      </c>
      <c r="E4385" s="34" t="s">
        <v>542</v>
      </c>
      <c r="F4385" s="35">
        <f t="shared" ref="F4385:M4385" si="2208">F4386</f>
        <v>0</v>
      </c>
      <c r="G4385" s="35">
        <f t="shared" si="2207"/>
        <v>0</v>
      </c>
      <c r="H4385" s="35">
        <f t="shared" si="2208"/>
        <v>0</v>
      </c>
      <c r="I4385" s="63">
        <f t="shared" si="2208"/>
        <v>0</v>
      </c>
      <c r="J4385" s="63">
        <f t="shared" si="2208"/>
        <v>0</v>
      </c>
      <c r="K4385" s="35">
        <f t="shared" si="2208"/>
        <v>0</v>
      </c>
      <c r="L4385" s="35">
        <f t="shared" si="2208"/>
        <v>0</v>
      </c>
      <c r="M4385" s="35">
        <f t="shared" si="2208"/>
        <v>0</v>
      </c>
      <c r="N4385" s="78">
        <v>0</v>
      </c>
      <c r="O4385" s="22">
        <v>1</v>
      </c>
    </row>
    <row r="4386" spans="1:15" ht="31.5" hidden="1" x14ac:dyDescent="0.25">
      <c r="A4386" s="33" t="s">
        <v>248</v>
      </c>
      <c r="B4386" s="33" t="s">
        <v>1411</v>
      </c>
      <c r="C4386" s="33" t="s">
        <v>256</v>
      </c>
      <c r="D4386" s="33" t="s">
        <v>1112</v>
      </c>
      <c r="E4386" s="34" t="s">
        <v>543</v>
      </c>
      <c r="F4386" s="35">
        <v>0</v>
      </c>
      <c r="G4386" s="35">
        <v>0</v>
      </c>
      <c r="H4386" s="35">
        <v>0</v>
      </c>
      <c r="I4386" s="63">
        <v>0</v>
      </c>
      <c r="J4386" s="63">
        <v>0</v>
      </c>
      <c r="K4386" s="35">
        <v>0</v>
      </c>
      <c r="L4386" s="35">
        <v>0</v>
      </c>
      <c r="M4386" s="35">
        <v>0</v>
      </c>
      <c r="N4386" s="78">
        <v>0</v>
      </c>
      <c r="O4386" s="22">
        <v>1</v>
      </c>
    </row>
    <row r="4387" spans="1:15" ht="63" x14ac:dyDescent="0.25">
      <c r="A4387" s="33" t="s">
        <v>248</v>
      </c>
      <c r="B4387" s="33" t="s">
        <v>1411</v>
      </c>
      <c r="C4387" s="33" t="s">
        <v>1239</v>
      </c>
      <c r="D4387" s="33"/>
      <c r="E4387" s="34" t="s">
        <v>1275</v>
      </c>
      <c r="F4387" s="35">
        <f>F4391+F4388</f>
        <v>213316.54699999999</v>
      </c>
      <c r="G4387" s="35">
        <f>G4391+G4388</f>
        <v>13316.547</v>
      </c>
      <c r="H4387" s="35">
        <f t="shared" ref="H4387:M4387" si="2209">H4391+H4388</f>
        <v>0</v>
      </c>
      <c r="I4387" s="63">
        <f t="shared" si="2209"/>
        <v>0</v>
      </c>
      <c r="J4387" s="63">
        <f t="shared" si="2209"/>
        <v>0</v>
      </c>
      <c r="K4387" s="35">
        <f t="shared" si="2209"/>
        <v>0</v>
      </c>
      <c r="L4387" s="35">
        <f t="shared" si="2209"/>
        <v>0</v>
      </c>
      <c r="M4387" s="35">
        <f t="shared" si="2209"/>
        <v>13080.62948</v>
      </c>
      <c r="N4387" s="78">
        <f t="shared" si="2195"/>
        <v>98.22838818501522</v>
      </c>
    </row>
    <row r="4388" spans="1:15" ht="31.5" x14ac:dyDescent="0.25">
      <c r="A4388" s="33" t="s">
        <v>248</v>
      </c>
      <c r="B4388" s="33" t="s">
        <v>1411</v>
      </c>
      <c r="C4388" s="48" t="s">
        <v>1850</v>
      </c>
      <c r="D4388" s="48"/>
      <c r="E4388" s="49" t="s">
        <v>738</v>
      </c>
      <c r="F4388" s="35">
        <f>F4389</f>
        <v>13316.547</v>
      </c>
      <c r="G4388" s="35">
        <f t="shared" ref="G4388:M4389" si="2210">G4389</f>
        <v>13316.547</v>
      </c>
      <c r="H4388" s="35">
        <f t="shared" si="2210"/>
        <v>0</v>
      </c>
      <c r="I4388" s="63">
        <f t="shared" si="2210"/>
        <v>0</v>
      </c>
      <c r="J4388" s="63">
        <f t="shared" si="2210"/>
        <v>0</v>
      </c>
      <c r="K4388" s="35">
        <f t="shared" si="2210"/>
        <v>0</v>
      </c>
      <c r="L4388" s="35">
        <f t="shared" si="2210"/>
        <v>0</v>
      </c>
      <c r="M4388" s="35">
        <f t="shared" si="2210"/>
        <v>13080.62948</v>
      </c>
      <c r="N4388" s="78">
        <f t="shared" si="2195"/>
        <v>98.22838818501522</v>
      </c>
    </row>
    <row r="4389" spans="1:15" ht="31.5" x14ac:dyDescent="0.25">
      <c r="A4389" s="33" t="s">
        <v>248</v>
      </c>
      <c r="B4389" s="33" t="s">
        <v>1411</v>
      </c>
      <c r="C4389" s="48" t="s">
        <v>1850</v>
      </c>
      <c r="D4389" s="48" t="s">
        <v>1111</v>
      </c>
      <c r="E4389" s="49" t="s">
        <v>542</v>
      </c>
      <c r="F4389" s="35">
        <f>F4390</f>
        <v>13316.547</v>
      </c>
      <c r="G4389" s="35">
        <f t="shared" si="2210"/>
        <v>13316.547</v>
      </c>
      <c r="H4389" s="35">
        <f t="shared" si="2210"/>
        <v>0</v>
      </c>
      <c r="I4389" s="63">
        <f t="shared" si="2210"/>
        <v>0</v>
      </c>
      <c r="J4389" s="63">
        <f t="shared" si="2210"/>
        <v>0</v>
      </c>
      <c r="K4389" s="35">
        <f t="shared" si="2210"/>
        <v>0</v>
      </c>
      <c r="L4389" s="35">
        <f t="shared" si="2210"/>
        <v>0</v>
      </c>
      <c r="M4389" s="35">
        <f t="shared" si="2210"/>
        <v>13080.62948</v>
      </c>
      <c r="N4389" s="78">
        <f t="shared" si="2195"/>
        <v>98.22838818501522</v>
      </c>
    </row>
    <row r="4390" spans="1:15" ht="31.5" x14ac:dyDescent="0.25">
      <c r="A4390" s="33" t="s">
        <v>248</v>
      </c>
      <c r="B4390" s="33" t="s">
        <v>1411</v>
      </c>
      <c r="C4390" s="48" t="s">
        <v>1850</v>
      </c>
      <c r="D4390" s="48" t="s">
        <v>1112</v>
      </c>
      <c r="E4390" s="49" t="s">
        <v>543</v>
      </c>
      <c r="F4390" s="35">
        <v>13316.547</v>
      </c>
      <c r="G4390" s="35">
        <v>13316.547</v>
      </c>
      <c r="H4390" s="35">
        <v>0</v>
      </c>
      <c r="I4390" s="63">
        <v>0</v>
      </c>
      <c r="J4390" s="63">
        <v>0</v>
      </c>
      <c r="K4390" s="35">
        <v>0</v>
      </c>
      <c r="L4390" s="35">
        <v>0</v>
      </c>
      <c r="M4390" s="35">
        <v>13080.62948</v>
      </c>
      <c r="N4390" s="78">
        <f t="shared" si="2195"/>
        <v>98.22838818501522</v>
      </c>
    </row>
    <row r="4391" spans="1:15" ht="63" hidden="1" x14ac:dyDescent="0.25">
      <c r="A4391" s="33" t="s">
        <v>248</v>
      </c>
      <c r="B4391" s="33" t="s">
        <v>1411</v>
      </c>
      <c r="C4391" s="33" t="s">
        <v>1436</v>
      </c>
      <c r="D4391" s="33"/>
      <c r="E4391" s="34" t="s">
        <v>698</v>
      </c>
      <c r="F4391" s="35">
        <f t="shared" ref="F4391:M4392" si="2211">F4392</f>
        <v>200000</v>
      </c>
      <c r="G4391" s="35">
        <f>G4392+G4394</f>
        <v>0</v>
      </c>
      <c r="H4391" s="35">
        <f t="shared" ref="H4391:M4391" si="2212">H4392+H4394</f>
        <v>0</v>
      </c>
      <c r="I4391" s="63">
        <f t="shared" si="2212"/>
        <v>0</v>
      </c>
      <c r="J4391" s="63">
        <f t="shared" si="2212"/>
        <v>0</v>
      </c>
      <c r="K4391" s="35">
        <f t="shared" si="2212"/>
        <v>0</v>
      </c>
      <c r="L4391" s="35">
        <f t="shared" si="2212"/>
        <v>0</v>
      </c>
      <c r="M4391" s="35">
        <f t="shared" si="2212"/>
        <v>0</v>
      </c>
      <c r="N4391" s="78">
        <v>0</v>
      </c>
      <c r="O4391" s="22">
        <v>1</v>
      </c>
    </row>
    <row r="4392" spans="1:15" ht="31.5" hidden="1" x14ac:dyDescent="0.25">
      <c r="A4392" s="33" t="s">
        <v>248</v>
      </c>
      <c r="B4392" s="33" t="s">
        <v>1411</v>
      </c>
      <c r="C4392" s="33" t="s">
        <v>1436</v>
      </c>
      <c r="D4392" s="33" t="s">
        <v>1111</v>
      </c>
      <c r="E4392" s="34" t="s">
        <v>542</v>
      </c>
      <c r="F4392" s="35">
        <f t="shared" si="2211"/>
        <v>200000</v>
      </c>
      <c r="G4392" s="35">
        <f t="shared" si="2211"/>
        <v>0</v>
      </c>
      <c r="H4392" s="35">
        <f t="shared" si="2211"/>
        <v>0</v>
      </c>
      <c r="I4392" s="63">
        <f t="shared" si="2211"/>
        <v>0</v>
      </c>
      <c r="J4392" s="63">
        <f t="shared" si="2211"/>
        <v>0</v>
      </c>
      <c r="K4392" s="35">
        <f t="shared" si="2211"/>
        <v>0</v>
      </c>
      <c r="L4392" s="35">
        <f t="shared" si="2211"/>
        <v>0</v>
      </c>
      <c r="M4392" s="35">
        <f t="shared" si="2211"/>
        <v>0</v>
      </c>
      <c r="N4392" s="78">
        <v>0</v>
      </c>
      <c r="O4392" s="22">
        <v>1</v>
      </c>
    </row>
    <row r="4393" spans="1:15" ht="31.5" hidden="1" x14ac:dyDescent="0.25">
      <c r="A4393" s="33" t="s">
        <v>248</v>
      </c>
      <c r="B4393" s="33" t="s">
        <v>1411</v>
      </c>
      <c r="C4393" s="33" t="s">
        <v>1436</v>
      </c>
      <c r="D4393" s="33" t="s">
        <v>1112</v>
      </c>
      <c r="E4393" s="34" t="s">
        <v>543</v>
      </c>
      <c r="F4393" s="35">
        <f>200000</f>
        <v>200000</v>
      </c>
      <c r="G4393" s="35">
        <v>0</v>
      </c>
      <c r="H4393" s="35">
        <v>0</v>
      </c>
      <c r="I4393" s="63">
        <v>0</v>
      </c>
      <c r="J4393" s="63">
        <v>0</v>
      </c>
      <c r="K4393" s="35">
        <v>0</v>
      </c>
      <c r="L4393" s="35">
        <v>0</v>
      </c>
      <c r="M4393" s="35">
        <v>0</v>
      </c>
      <c r="N4393" s="78">
        <v>0</v>
      </c>
      <c r="O4393" s="22">
        <v>1</v>
      </c>
    </row>
    <row r="4394" spans="1:15" ht="31.5" hidden="1" x14ac:dyDescent="0.25">
      <c r="A4394" s="33" t="s">
        <v>248</v>
      </c>
      <c r="B4394" s="33" t="s">
        <v>1411</v>
      </c>
      <c r="C4394" s="33" t="s">
        <v>1436</v>
      </c>
      <c r="D4394" s="33" t="s">
        <v>220</v>
      </c>
      <c r="E4394" s="34" t="s">
        <v>550</v>
      </c>
      <c r="F4394" s="35">
        <v>0</v>
      </c>
      <c r="G4394" s="35">
        <f>G4395</f>
        <v>0</v>
      </c>
      <c r="H4394" s="35">
        <f t="shared" ref="H4394:M4394" si="2213">H4395</f>
        <v>0</v>
      </c>
      <c r="I4394" s="63">
        <f t="shared" si="2213"/>
        <v>0</v>
      </c>
      <c r="J4394" s="63">
        <f t="shared" si="2213"/>
        <v>0</v>
      </c>
      <c r="K4394" s="35">
        <f t="shared" si="2213"/>
        <v>0</v>
      </c>
      <c r="L4394" s="35">
        <f t="shared" si="2213"/>
        <v>0</v>
      </c>
      <c r="M4394" s="35">
        <f t="shared" si="2213"/>
        <v>0</v>
      </c>
      <c r="N4394" s="78">
        <v>0</v>
      </c>
      <c r="O4394" s="22">
        <v>1</v>
      </c>
    </row>
    <row r="4395" spans="1:15" hidden="1" x14ac:dyDescent="0.25">
      <c r="A4395" s="33" t="s">
        <v>248</v>
      </c>
      <c r="B4395" s="33" t="s">
        <v>1411</v>
      </c>
      <c r="C4395" s="33" t="s">
        <v>1436</v>
      </c>
      <c r="D4395" s="33" t="s">
        <v>219</v>
      </c>
      <c r="E4395" s="34" t="s">
        <v>551</v>
      </c>
      <c r="F4395" s="35">
        <v>0</v>
      </c>
      <c r="G4395" s="35">
        <v>0</v>
      </c>
      <c r="H4395" s="35">
        <v>0</v>
      </c>
      <c r="I4395" s="63">
        <v>0</v>
      </c>
      <c r="J4395" s="63">
        <v>0</v>
      </c>
      <c r="K4395" s="35">
        <f>G4395</f>
        <v>0</v>
      </c>
      <c r="L4395" s="35">
        <f>H4395</f>
        <v>0</v>
      </c>
      <c r="M4395" s="35">
        <v>0</v>
      </c>
      <c r="N4395" s="78">
        <v>0</v>
      </c>
      <c r="O4395" s="22">
        <v>1</v>
      </c>
    </row>
    <row r="4396" spans="1:15" ht="63" x14ac:dyDescent="0.25">
      <c r="A4396" s="33" t="s">
        <v>248</v>
      </c>
      <c r="B4396" s="33" t="s">
        <v>1411</v>
      </c>
      <c r="C4396" s="33" t="s">
        <v>276</v>
      </c>
      <c r="D4396" s="33"/>
      <c r="E4396" s="34" t="s">
        <v>706</v>
      </c>
      <c r="F4396" s="35">
        <f t="shared" ref="F4396:M4396" si="2214">F4397+F4494+F4498</f>
        <v>1349985.4499999997</v>
      </c>
      <c r="G4396" s="35">
        <f t="shared" si="2214"/>
        <v>1114234.2287099999</v>
      </c>
      <c r="H4396" s="35">
        <f t="shared" si="2214"/>
        <v>478909.99454999994</v>
      </c>
      <c r="I4396" s="63">
        <f t="shared" si="2214"/>
        <v>687042.78220000002</v>
      </c>
      <c r="J4396" s="63">
        <f t="shared" si="2214"/>
        <v>111460.09231000001</v>
      </c>
      <c r="K4396" s="35">
        <f t="shared" si="2214"/>
        <v>1114234.2287099999</v>
      </c>
      <c r="L4396" s="35">
        <f t="shared" si="2214"/>
        <v>478909.99454999994</v>
      </c>
      <c r="M4396" s="35">
        <f t="shared" si="2214"/>
        <v>690557.25430999999</v>
      </c>
      <c r="N4396" s="78">
        <f t="shared" si="2195"/>
        <v>61.975950524288756</v>
      </c>
    </row>
    <row r="4397" spans="1:15" ht="47.25" x14ac:dyDescent="0.25">
      <c r="A4397" s="33" t="s">
        <v>248</v>
      </c>
      <c r="B4397" s="33" t="s">
        <v>1411</v>
      </c>
      <c r="C4397" s="33" t="s">
        <v>275</v>
      </c>
      <c r="D4397" s="33"/>
      <c r="E4397" s="34" t="s">
        <v>707</v>
      </c>
      <c r="F4397" s="35">
        <f t="shared" ref="F4397:M4397" si="2215">F4398+F4401+F4404+F4407+F4410+F4413+F4416+F4419+F4422+F4425+F4428+F4434+F4437+F4440+F4443+F4446+F4449+F4452+F4455+F4458+F4461+F4464+F4467+F4470+F4473+F4476+F4479+F4482+F4485+F4488+F4491+F4431</f>
        <v>613903.30999999982</v>
      </c>
      <c r="G4397" s="35">
        <f t="shared" si="2215"/>
        <v>766813.55433000007</v>
      </c>
      <c r="H4397" s="35">
        <f t="shared" si="2215"/>
        <v>248659.64516999997</v>
      </c>
      <c r="I4397" s="63">
        <f t="shared" si="2215"/>
        <v>503253.35090000002</v>
      </c>
      <c r="J4397" s="63">
        <f t="shared" si="2215"/>
        <v>41460.09231</v>
      </c>
      <c r="K4397" s="35">
        <f t="shared" si="2215"/>
        <v>766813.55433000007</v>
      </c>
      <c r="L4397" s="35">
        <f t="shared" si="2215"/>
        <v>248659.64516999997</v>
      </c>
      <c r="M4397" s="35">
        <f t="shared" si="2215"/>
        <v>346532.91972999997</v>
      </c>
      <c r="N4397" s="78">
        <f t="shared" si="2195"/>
        <v>45.191287735228094</v>
      </c>
    </row>
    <row r="4398" spans="1:15" ht="47.25" x14ac:dyDescent="0.25">
      <c r="A4398" s="33" t="s">
        <v>248</v>
      </c>
      <c r="B4398" s="33" t="s">
        <v>1411</v>
      </c>
      <c r="C4398" s="33" t="s">
        <v>1323</v>
      </c>
      <c r="D4398" s="33"/>
      <c r="E4398" s="34" t="s">
        <v>1360</v>
      </c>
      <c r="F4398" s="35">
        <f t="shared" ref="F4398:M4399" si="2216">F4399</f>
        <v>7520.6559999999999</v>
      </c>
      <c r="G4398" s="35">
        <f t="shared" si="2216"/>
        <v>7520.6559999999999</v>
      </c>
      <c r="H4398" s="35">
        <f t="shared" si="2216"/>
        <v>0</v>
      </c>
      <c r="I4398" s="63">
        <f t="shared" si="2216"/>
        <v>0</v>
      </c>
      <c r="J4398" s="63">
        <f t="shared" si="2216"/>
        <v>0</v>
      </c>
      <c r="K4398" s="35">
        <f t="shared" si="2216"/>
        <v>7520.6559999999999</v>
      </c>
      <c r="L4398" s="35">
        <f t="shared" si="2216"/>
        <v>0</v>
      </c>
      <c r="M4398" s="35">
        <f t="shared" si="2216"/>
        <v>0</v>
      </c>
      <c r="N4398" s="78">
        <f t="shared" si="2195"/>
        <v>0</v>
      </c>
    </row>
    <row r="4399" spans="1:15" ht="31.5" x14ac:dyDescent="0.25">
      <c r="A4399" s="33" t="s">
        <v>248</v>
      </c>
      <c r="B4399" s="33" t="s">
        <v>1411</v>
      </c>
      <c r="C4399" s="33" t="s">
        <v>1323</v>
      </c>
      <c r="D4399" s="33" t="s">
        <v>220</v>
      </c>
      <c r="E4399" s="34" t="s">
        <v>550</v>
      </c>
      <c r="F4399" s="35">
        <f t="shared" si="2216"/>
        <v>7520.6559999999999</v>
      </c>
      <c r="G4399" s="35">
        <f t="shared" si="2216"/>
        <v>7520.6559999999999</v>
      </c>
      <c r="H4399" s="35">
        <f t="shared" si="2216"/>
        <v>0</v>
      </c>
      <c r="I4399" s="63">
        <f t="shared" si="2216"/>
        <v>0</v>
      </c>
      <c r="J4399" s="63">
        <f t="shared" si="2216"/>
        <v>0</v>
      </c>
      <c r="K4399" s="35">
        <f t="shared" si="2216"/>
        <v>7520.6559999999999</v>
      </c>
      <c r="L4399" s="35">
        <f t="shared" si="2216"/>
        <v>0</v>
      </c>
      <c r="M4399" s="35">
        <f t="shared" si="2216"/>
        <v>0</v>
      </c>
      <c r="N4399" s="78">
        <f t="shared" si="2195"/>
        <v>0</v>
      </c>
    </row>
    <row r="4400" spans="1:15" x14ac:dyDescent="0.25">
      <c r="A4400" s="33" t="s">
        <v>248</v>
      </c>
      <c r="B4400" s="33" t="s">
        <v>1411</v>
      </c>
      <c r="C4400" s="33" t="s">
        <v>1323</v>
      </c>
      <c r="D4400" s="33" t="s">
        <v>219</v>
      </c>
      <c r="E4400" s="34" t="s">
        <v>551</v>
      </c>
      <c r="F4400" s="35">
        <v>7520.6559999999999</v>
      </c>
      <c r="G4400" s="35">
        <v>7520.6559999999999</v>
      </c>
      <c r="H4400" s="35">
        <v>0</v>
      </c>
      <c r="I4400" s="63">
        <v>0</v>
      </c>
      <c r="J4400" s="63">
        <v>0</v>
      </c>
      <c r="K4400" s="35">
        <f>G4400</f>
        <v>7520.6559999999999</v>
      </c>
      <c r="L4400" s="35">
        <f>H4400</f>
        <v>0</v>
      </c>
      <c r="M4400" s="35">
        <v>0</v>
      </c>
      <c r="N4400" s="78">
        <f t="shared" si="2195"/>
        <v>0</v>
      </c>
    </row>
    <row r="4401" spans="1:15" ht="63" hidden="1" x14ac:dyDescent="0.25">
      <c r="A4401" s="33" t="s">
        <v>248</v>
      </c>
      <c r="B4401" s="33" t="s">
        <v>1411</v>
      </c>
      <c r="C4401" s="33" t="s">
        <v>1324</v>
      </c>
      <c r="D4401" s="33"/>
      <c r="E4401" s="34" t="s">
        <v>1361</v>
      </c>
      <c r="F4401" s="35">
        <f t="shared" ref="F4401:M4402" si="2217">F4402</f>
        <v>0</v>
      </c>
      <c r="G4401" s="35">
        <f t="shared" si="2217"/>
        <v>0</v>
      </c>
      <c r="H4401" s="35">
        <f t="shared" si="2217"/>
        <v>0</v>
      </c>
      <c r="I4401" s="63">
        <f t="shared" si="2217"/>
        <v>0</v>
      </c>
      <c r="J4401" s="63">
        <f t="shared" si="2217"/>
        <v>0</v>
      </c>
      <c r="K4401" s="35">
        <f t="shared" si="2217"/>
        <v>0</v>
      </c>
      <c r="L4401" s="35">
        <f t="shared" si="2217"/>
        <v>0</v>
      </c>
      <c r="M4401" s="35">
        <f t="shared" si="2217"/>
        <v>0</v>
      </c>
      <c r="N4401" s="78">
        <v>0</v>
      </c>
      <c r="O4401" s="22">
        <v>1</v>
      </c>
    </row>
    <row r="4402" spans="1:15" ht="31.5" hidden="1" x14ac:dyDescent="0.25">
      <c r="A4402" s="33" t="s">
        <v>248</v>
      </c>
      <c r="B4402" s="33" t="s">
        <v>1411</v>
      </c>
      <c r="C4402" s="33" t="s">
        <v>1324</v>
      </c>
      <c r="D4402" s="33" t="s">
        <v>220</v>
      </c>
      <c r="E4402" s="34" t="s">
        <v>550</v>
      </c>
      <c r="F4402" s="35">
        <f t="shared" si="2217"/>
        <v>0</v>
      </c>
      <c r="G4402" s="35">
        <f t="shared" si="2217"/>
        <v>0</v>
      </c>
      <c r="H4402" s="35">
        <f t="shared" si="2217"/>
        <v>0</v>
      </c>
      <c r="I4402" s="63">
        <f t="shared" si="2217"/>
        <v>0</v>
      </c>
      <c r="J4402" s="63">
        <f t="shared" si="2217"/>
        <v>0</v>
      </c>
      <c r="K4402" s="35">
        <f t="shared" si="2217"/>
        <v>0</v>
      </c>
      <c r="L4402" s="35">
        <f t="shared" si="2217"/>
        <v>0</v>
      </c>
      <c r="M4402" s="35">
        <f t="shared" si="2217"/>
        <v>0</v>
      </c>
      <c r="N4402" s="78">
        <v>0</v>
      </c>
      <c r="O4402" s="22">
        <v>1</v>
      </c>
    </row>
    <row r="4403" spans="1:15" hidden="1" x14ac:dyDescent="0.25">
      <c r="A4403" s="33" t="s">
        <v>248</v>
      </c>
      <c r="B4403" s="33" t="s">
        <v>1411</v>
      </c>
      <c r="C4403" s="33" t="s">
        <v>1324</v>
      </c>
      <c r="D4403" s="33" t="s">
        <v>219</v>
      </c>
      <c r="E4403" s="34" t="s">
        <v>551</v>
      </c>
      <c r="F4403" s="35">
        <f>6397-6397</f>
        <v>0</v>
      </c>
      <c r="G4403" s="35">
        <v>0</v>
      </c>
      <c r="H4403" s="35">
        <v>0</v>
      </c>
      <c r="I4403" s="63">
        <v>0</v>
      </c>
      <c r="J4403" s="63">
        <v>0</v>
      </c>
      <c r="K4403" s="35">
        <f>G4403</f>
        <v>0</v>
      </c>
      <c r="L4403" s="35">
        <f>H4403</f>
        <v>0</v>
      </c>
      <c r="M4403" s="35">
        <v>0</v>
      </c>
      <c r="N4403" s="78">
        <v>0</v>
      </c>
      <c r="O4403" s="22">
        <v>1</v>
      </c>
    </row>
    <row r="4404" spans="1:15" ht="47.25" hidden="1" x14ac:dyDescent="0.25">
      <c r="A4404" s="33" t="s">
        <v>248</v>
      </c>
      <c r="B4404" s="33" t="s">
        <v>1411</v>
      </c>
      <c r="C4404" s="33" t="s">
        <v>257</v>
      </c>
      <c r="D4404" s="33"/>
      <c r="E4404" s="34" t="s">
        <v>1255</v>
      </c>
      <c r="F4404" s="35">
        <f t="shared" ref="F4404:M4405" si="2218">F4405</f>
        <v>0</v>
      </c>
      <c r="G4404" s="35">
        <f t="shared" si="2218"/>
        <v>0</v>
      </c>
      <c r="H4404" s="35">
        <f t="shared" si="2218"/>
        <v>0</v>
      </c>
      <c r="I4404" s="63">
        <f t="shared" si="2218"/>
        <v>0</v>
      </c>
      <c r="J4404" s="63">
        <f t="shared" si="2218"/>
        <v>0</v>
      </c>
      <c r="K4404" s="35">
        <f t="shared" si="2218"/>
        <v>0</v>
      </c>
      <c r="L4404" s="35">
        <f t="shared" si="2218"/>
        <v>0</v>
      </c>
      <c r="M4404" s="35">
        <f t="shared" si="2218"/>
        <v>0</v>
      </c>
      <c r="N4404" s="78">
        <v>0</v>
      </c>
      <c r="O4404" s="22">
        <v>1</v>
      </c>
    </row>
    <row r="4405" spans="1:15" ht="31.5" hidden="1" x14ac:dyDescent="0.25">
      <c r="A4405" s="33" t="s">
        <v>248</v>
      </c>
      <c r="B4405" s="33" t="s">
        <v>1411</v>
      </c>
      <c r="C4405" s="33" t="s">
        <v>257</v>
      </c>
      <c r="D4405" s="33" t="s">
        <v>220</v>
      </c>
      <c r="E4405" s="34" t="s">
        <v>550</v>
      </c>
      <c r="F4405" s="35">
        <f t="shared" si="2218"/>
        <v>0</v>
      </c>
      <c r="G4405" s="35">
        <f t="shared" si="2218"/>
        <v>0</v>
      </c>
      <c r="H4405" s="35">
        <f t="shared" si="2218"/>
        <v>0</v>
      </c>
      <c r="I4405" s="63">
        <f t="shared" si="2218"/>
        <v>0</v>
      </c>
      <c r="J4405" s="63">
        <f t="shared" si="2218"/>
        <v>0</v>
      </c>
      <c r="K4405" s="35">
        <f t="shared" si="2218"/>
        <v>0</v>
      </c>
      <c r="L4405" s="35">
        <f t="shared" si="2218"/>
        <v>0</v>
      </c>
      <c r="M4405" s="35">
        <f t="shared" si="2218"/>
        <v>0</v>
      </c>
      <c r="N4405" s="78">
        <v>0</v>
      </c>
      <c r="O4405" s="22">
        <v>1</v>
      </c>
    </row>
    <row r="4406" spans="1:15" hidden="1" x14ac:dyDescent="0.25">
      <c r="A4406" s="33" t="s">
        <v>248</v>
      </c>
      <c r="B4406" s="33" t="s">
        <v>1411</v>
      </c>
      <c r="C4406" s="33" t="s">
        <v>257</v>
      </c>
      <c r="D4406" s="33" t="s">
        <v>219</v>
      </c>
      <c r="E4406" s="34" t="s">
        <v>551</v>
      </c>
      <c r="F4406" s="35">
        <f>17756.6-17756.6</f>
        <v>0</v>
      </c>
      <c r="G4406" s="35">
        <v>0</v>
      </c>
      <c r="H4406" s="35">
        <v>0</v>
      </c>
      <c r="I4406" s="63">
        <v>0</v>
      </c>
      <c r="J4406" s="63">
        <v>0</v>
      </c>
      <c r="K4406" s="35">
        <f>G4406</f>
        <v>0</v>
      </c>
      <c r="L4406" s="35">
        <f>H4406</f>
        <v>0</v>
      </c>
      <c r="M4406" s="35">
        <v>0</v>
      </c>
      <c r="N4406" s="78">
        <v>0</v>
      </c>
      <c r="O4406" s="22">
        <v>1</v>
      </c>
    </row>
    <row r="4407" spans="1:15" ht="47.25" x14ac:dyDescent="0.25">
      <c r="A4407" s="33" t="s">
        <v>248</v>
      </c>
      <c r="B4407" s="33" t="s">
        <v>1411</v>
      </c>
      <c r="C4407" s="33" t="s">
        <v>1370</v>
      </c>
      <c r="D4407" s="33"/>
      <c r="E4407" s="34" t="s">
        <v>1371</v>
      </c>
      <c r="F4407" s="35">
        <f t="shared" ref="F4407:M4408" si="2219">F4408</f>
        <v>34165.813999999998</v>
      </c>
      <c r="G4407" s="35">
        <f t="shared" si="2219"/>
        <v>34165.813950000003</v>
      </c>
      <c r="H4407" s="35">
        <f t="shared" si="2219"/>
        <v>24026.86</v>
      </c>
      <c r="I4407" s="63">
        <f t="shared" si="2219"/>
        <v>0</v>
      </c>
      <c r="J4407" s="63">
        <f t="shared" si="2219"/>
        <v>0</v>
      </c>
      <c r="K4407" s="35">
        <f t="shared" si="2219"/>
        <v>34165.813950000003</v>
      </c>
      <c r="L4407" s="35">
        <f t="shared" si="2219"/>
        <v>24026.86</v>
      </c>
      <c r="M4407" s="35">
        <f t="shared" si="2219"/>
        <v>24078.777600000001</v>
      </c>
      <c r="N4407" s="78">
        <f t="shared" si="2195"/>
        <v>70.476229939196273</v>
      </c>
    </row>
    <row r="4408" spans="1:15" ht="31.5" x14ac:dyDescent="0.25">
      <c r="A4408" s="33" t="s">
        <v>248</v>
      </c>
      <c r="B4408" s="33" t="s">
        <v>1411</v>
      </c>
      <c r="C4408" s="33" t="s">
        <v>1370</v>
      </c>
      <c r="D4408" s="33" t="s">
        <v>220</v>
      </c>
      <c r="E4408" s="34" t="s">
        <v>550</v>
      </c>
      <c r="F4408" s="35">
        <f t="shared" si="2219"/>
        <v>34165.813999999998</v>
      </c>
      <c r="G4408" s="35">
        <f t="shared" si="2219"/>
        <v>34165.813950000003</v>
      </c>
      <c r="H4408" s="35">
        <f t="shared" si="2219"/>
        <v>24026.86</v>
      </c>
      <c r="I4408" s="63">
        <f t="shared" si="2219"/>
        <v>0</v>
      </c>
      <c r="J4408" s="63">
        <f t="shared" si="2219"/>
        <v>0</v>
      </c>
      <c r="K4408" s="35">
        <f t="shared" si="2219"/>
        <v>34165.813950000003</v>
      </c>
      <c r="L4408" s="35">
        <f t="shared" si="2219"/>
        <v>24026.86</v>
      </c>
      <c r="M4408" s="35">
        <f t="shared" si="2219"/>
        <v>24078.777600000001</v>
      </c>
      <c r="N4408" s="78">
        <f t="shared" si="2195"/>
        <v>70.476229939196273</v>
      </c>
    </row>
    <row r="4409" spans="1:15" x14ac:dyDescent="0.25">
      <c r="A4409" s="33" t="s">
        <v>248</v>
      </c>
      <c r="B4409" s="33" t="s">
        <v>1411</v>
      </c>
      <c r="C4409" s="33" t="s">
        <v>1370</v>
      </c>
      <c r="D4409" s="33" t="s">
        <v>219</v>
      </c>
      <c r="E4409" s="34" t="s">
        <v>551</v>
      </c>
      <c r="F4409" s="35">
        <f>25000+9165.814</f>
        <v>34165.813999999998</v>
      </c>
      <c r="G4409" s="35">
        <v>34165.813950000003</v>
      </c>
      <c r="H4409" s="35">
        <v>24026.86</v>
      </c>
      <c r="I4409" s="63">
        <v>0</v>
      </c>
      <c r="J4409" s="63">
        <v>0</v>
      </c>
      <c r="K4409" s="35">
        <f>G4409</f>
        <v>34165.813950000003</v>
      </c>
      <c r="L4409" s="35">
        <f>H4409</f>
        <v>24026.86</v>
      </c>
      <c r="M4409" s="35">
        <v>24078.777600000001</v>
      </c>
      <c r="N4409" s="78">
        <f t="shared" si="2195"/>
        <v>70.476229939196273</v>
      </c>
    </row>
    <row r="4410" spans="1:15" ht="31.5" x14ac:dyDescent="0.25">
      <c r="A4410" s="33" t="s">
        <v>248</v>
      </c>
      <c r="B4410" s="33" t="s">
        <v>1411</v>
      </c>
      <c r="C4410" s="33" t="s">
        <v>1322</v>
      </c>
      <c r="D4410" s="33"/>
      <c r="E4410" s="34" t="s">
        <v>1362</v>
      </c>
      <c r="F4410" s="35">
        <f t="shared" ref="F4410:M4411" si="2220">F4411</f>
        <v>12699.632</v>
      </c>
      <c r="G4410" s="35">
        <f t="shared" si="2220"/>
        <v>12699.632</v>
      </c>
      <c r="H4410" s="35">
        <f t="shared" si="2220"/>
        <v>0</v>
      </c>
      <c r="I4410" s="63">
        <f t="shared" si="2220"/>
        <v>0</v>
      </c>
      <c r="J4410" s="63">
        <f t="shared" si="2220"/>
        <v>0</v>
      </c>
      <c r="K4410" s="35">
        <f t="shared" si="2220"/>
        <v>12699.632</v>
      </c>
      <c r="L4410" s="35">
        <f t="shared" si="2220"/>
        <v>0</v>
      </c>
      <c r="M4410" s="35">
        <f t="shared" si="2220"/>
        <v>12016.16416</v>
      </c>
      <c r="N4410" s="78">
        <f t="shared" si="2195"/>
        <v>94.618207519713962</v>
      </c>
    </row>
    <row r="4411" spans="1:15" ht="31.5" x14ac:dyDescent="0.25">
      <c r="A4411" s="33" t="s">
        <v>248</v>
      </c>
      <c r="B4411" s="33" t="s">
        <v>1411</v>
      </c>
      <c r="C4411" s="33" t="s">
        <v>1322</v>
      </c>
      <c r="D4411" s="33" t="s">
        <v>220</v>
      </c>
      <c r="E4411" s="34" t="s">
        <v>550</v>
      </c>
      <c r="F4411" s="35">
        <f t="shared" si="2220"/>
        <v>12699.632</v>
      </c>
      <c r="G4411" s="35">
        <f t="shared" si="2220"/>
        <v>12699.632</v>
      </c>
      <c r="H4411" s="35">
        <f t="shared" si="2220"/>
        <v>0</v>
      </c>
      <c r="I4411" s="63">
        <f t="shared" si="2220"/>
        <v>0</v>
      </c>
      <c r="J4411" s="63">
        <f t="shared" si="2220"/>
        <v>0</v>
      </c>
      <c r="K4411" s="35">
        <f t="shared" si="2220"/>
        <v>12699.632</v>
      </c>
      <c r="L4411" s="35">
        <f t="shared" si="2220"/>
        <v>0</v>
      </c>
      <c r="M4411" s="35">
        <f t="shared" si="2220"/>
        <v>12016.16416</v>
      </c>
      <c r="N4411" s="78">
        <f t="shared" si="2195"/>
        <v>94.618207519713962</v>
      </c>
    </row>
    <row r="4412" spans="1:15" x14ac:dyDescent="0.25">
      <c r="A4412" s="33" t="s">
        <v>248</v>
      </c>
      <c r="B4412" s="33" t="s">
        <v>1411</v>
      </c>
      <c r="C4412" s="33" t="s">
        <v>1322</v>
      </c>
      <c r="D4412" s="33" t="s">
        <v>219</v>
      </c>
      <c r="E4412" s="34" t="s">
        <v>551</v>
      </c>
      <c r="F4412" s="35">
        <v>12699.632</v>
      </c>
      <c r="G4412" s="35">
        <v>12699.632</v>
      </c>
      <c r="H4412" s="35">
        <v>0</v>
      </c>
      <c r="I4412" s="63">
        <v>0</v>
      </c>
      <c r="J4412" s="63">
        <v>0</v>
      </c>
      <c r="K4412" s="35">
        <f>G4412</f>
        <v>12699.632</v>
      </c>
      <c r="L4412" s="35">
        <f>H4412</f>
        <v>0</v>
      </c>
      <c r="M4412" s="35">
        <v>12016.16416</v>
      </c>
      <c r="N4412" s="78">
        <f t="shared" si="2195"/>
        <v>94.618207519713962</v>
      </c>
    </row>
    <row r="4413" spans="1:15" ht="31.5" x14ac:dyDescent="0.25">
      <c r="A4413" s="33" t="s">
        <v>248</v>
      </c>
      <c r="B4413" s="33" t="s">
        <v>1411</v>
      </c>
      <c r="C4413" s="33" t="s">
        <v>1325</v>
      </c>
      <c r="D4413" s="33"/>
      <c r="E4413" s="34" t="s">
        <v>1372</v>
      </c>
      <c r="F4413" s="35">
        <f t="shared" ref="F4413:M4414" si="2221">F4414</f>
        <v>22.224</v>
      </c>
      <c r="G4413" s="35">
        <f t="shared" si="2221"/>
        <v>22.2239</v>
      </c>
      <c r="H4413" s="35">
        <f t="shared" si="2221"/>
        <v>22.2239</v>
      </c>
      <c r="I4413" s="63">
        <f t="shared" si="2221"/>
        <v>0</v>
      </c>
      <c r="J4413" s="63">
        <f t="shared" si="2221"/>
        <v>0</v>
      </c>
      <c r="K4413" s="35">
        <f t="shared" si="2221"/>
        <v>22.2239</v>
      </c>
      <c r="L4413" s="35">
        <f t="shared" si="2221"/>
        <v>22.2239</v>
      </c>
      <c r="M4413" s="35">
        <f t="shared" si="2221"/>
        <v>22.2239</v>
      </c>
      <c r="N4413" s="78">
        <f t="shared" si="2195"/>
        <v>100</v>
      </c>
    </row>
    <row r="4414" spans="1:15" ht="31.5" x14ac:dyDescent="0.25">
      <c r="A4414" s="33" t="s">
        <v>248</v>
      </c>
      <c r="B4414" s="33" t="s">
        <v>1411</v>
      </c>
      <c r="C4414" s="33" t="s">
        <v>1325</v>
      </c>
      <c r="D4414" s="33" t="s">
        <v>220</v>
      </c>
      <c r="E4414" s="34" t="s">
        <v>550</v>
      </c>
      <c r="F4414" s="35">
        <f t="shared" si="2221"/>
        <v>22.224</v>
      </c>
      <c r="G4414" s="35">
        <f t="shared" si="2221"/>
        <v>22.2239</v>
      </c>
      <c r="H4414" s="35">
        <f t="shared" si="2221"/>
        <v>22.2239</v>
      </c>
      <c r="I4414" s="63">
        <f t="shared" si="2221"/>
        <v>0</v>
      </c>
      <c r="J4414" s="63">
        <f t="shared" si="2221"/>
        <v>0</v>
      </c>
      <c r="K4414" s="35">
        <f t="shared" si="2221"/>
        <v>22.2239</v>
      </c>
      <c r="L4414" s="35">
        <f t="shared" si="2221"/>
        <v>22.2239</v>
      </c>
      <c r="M4414" s="35">
        <f t="shared" si="2221"/>
        <v>22.2239</v>
      </c>
      <c r="N4414" s="78">
        <f t="shared" si="2195"/>
        <v>100</v>
      </c>
    </row>
    <row r="4415" spans="1:15" x14ac:dyDescent="0.25">
      <c r="A4415" s="33" t="s">
        <v>248</v>
      </c>
      <c r="B4415" s="33" t="s">
        <v>1411</v>
      </c>
      <c r="C4415" s="33" t="s">
        <v>1325</v>
      </c>
      <c r="D4415" s="33" t="s">
        <v>219</v>
      </c>
      <c r="E4415" s="34" t="s">
        <v>551</v>
      </c>
      <c r="F4415" s="35">
        <v>22.224</v>
      </c>
      <c r="G4415" s="35">
        <v>22.2239</v>
      </c>
      <c r="H4415" s="35">
        <v>22.2239</v>
      </c>
      <c r="I4415" s="63">
        <v>0</v>
      </c>
      <c r="J4415" s="63">
        <v>0</v>
      </c>
      <c r="K4415" s="35">
        <f>G4415</f>
        <v>22.2239</v>
      </c>
      <c r="L4415" s="35">
        <f>H4415</f>
        <v>22.2239</v>
      </c>
      <c r="M4415" s="35">
        <v>22.2239</v>
      </c>
      <c r="N4415" s="78">
        <f t="shared" si="2195"/>
        <v>100</v>
      </c>
    </row>
    <row r="4416" spans="1:15" ht="31.5" x14ac:dyDescent="0.25">
      <c r="A4416" s="33" t="s">
        <v>248</v>
      </c>
      <c r="B4416" s="33" t="s">
        <v>1411</v>
      </c>
      <c r="C4416" s="33" t="s">
        <v>258</v>
      </c>
      <c r="D4416" s="33"/>
      <c r="E4416" s="34" t="s">
        <v>708</v>
      </c>
      <c r="F4416" s="35">
        <f t="shared" ref="F4416:M4417" si="2222">F4417</f>
        <v>7745.2579999999998</v>
      </c>
      <c r="G4416" s="35">
        <f t="shared" si="2222"/>
        <v>7745.2575800000004</v>
      </c>
      <c r="H4416" s="35">
        <f t="shared" si="2222"/>
        <v>664</v>
      </c>
      <c r="I4416" s="63">
        <f t="shared" si="2222"/>
        <v>0</v>
      </c>
      <c r="J4416" s="63">
        <f t="shared" si="2222"/>
        <v>0</v>
      </c>
      <c r="K4416" s="35">
        <f t="shared" si="2222"/>
        <v>7745.2575800000004</v>
      </c>
      <c r="L4416" s="35">
        <f t="shared" si="2222"/>
        <v>664</v>
      </c>
      <c r="M4416" s="35">
        <f t="shared" si="2222"/>
        <v>664</v>
      </c>
      <c r="N4416" s="78">
        <f t="shared" si="2195"/>
        <v>8.5729879625255787</v>
      </c>
    </row>
    <row r="4417" spans="1:15" ht="31.5" x14ac:dyDescent="0.25">
      <c r="A4417" s="33" t="s">
        <v>248</v>
      </c>
      <c r="B4417" s="33" t="s">
        <v>1411</v>
      </c>
      <c r="C4417" s="33" t="s">
        <v>258</v>
      </c>
      <c r="D4417" s="33" t="s">
        <v>220</v>
      </c>
      <c r="E4417" s="34" t="s">
        <v>550</v>
      </c>
      <c r="F4417" s="35">
        <f t="shared" si="2222"/>
        <v>7745.2579999999998</v>
      </c>
      <c r="G4417" s="35">
        <f t="shared" si="2222"/>
        <v>7745.2575800000004</v>
      </c>
      <c r="H4417" s="35">
        <f t="shared" si="2222"/>
        <v>664</v>
      </c>
      <c r="I4417" s="63">
        <f t="shared" si="2222"/>
        <v>0</v>
      </c>
      <c r="J4417" s="63">
        <f t="shared" si="2222"/>
        <v>0</v>
      </c>
      <c r="K4417" s="35">
        <f t="shared" si="2222"/>
        <v>7745.2575800000004</v>
      </c>
      <c r="L4417" s="35">
        <f t="shared" si="2222"/>
        <v>664</v>
      </c>
      <c r="M4417" s="35">
        <f t="shared" si="2222"/>
        <v>664</v>
      </c>
      <c r="N4417" s="78">
        <f t="shared" si="2195"/>
        <v>8.5729879625255787</v>
      </c>
    </row>
    <row r="4418" spans="1:15" x14ac:dyDescent="0.25">
      <c r="A4418" s="33" t="s">
        <v>248</v>
      </c>
      <c r="B4418" s="33" t="s">
        <v>1411</v>
      </c>
      <c r="C4418" s="33" t="s">
        <v>258</v>
      </c>
      <c r="D4418" s="33" t="s">
        <v>219</v>
      </c>
      <c r="E4418" s="34" t="s">
        <v>551</v>
      </c>
      <c r="F4418" s="35">
        <f>22680-14934.742</f>
        <v>7745.2579999999998</v>
      </c>
      <c r="G4418" s="35">
        <v>7745.2575800000004</v>
      </c>
      <c r="H4418" s="35">
        <v>664</v>
      </c>
      <c r="I4418" s="63">
        <v>0</v>
      </c>
      <c r="J4418" s="63">
        <v>0</v>
      </c>
      <c r="K4418" s="35">
        <f>G4418</f>
        <v>7745.2575800000004</v>
      </c>
      <c r="L4418" s="35">
        <f>H4418</f>
        <v>664</v>
      </c>
      <c r="M4418" s="35">
        <v>664</v>
      </c>
      <c r="N4418" s="78">
        <f t="shared" si="2195"/>
        <v>8.5729879625255787</v>
      </c>
    </row>
    <row r="4419" spans="1:15" ht="31.5" hidden="1" x14ac:dyDescent="0.25">
      <c r="A4419" s="33" t="s">
        <v>248</v>
      </c>
      <c r="B4419" s="33" t="s">
        <v>1411</v>
      </c>
      <c r="C4419" s="33" t="s">
        <v>1321</v>
      </c>
      <c r="D4419" s="33"/>
      <c r="E4419" s="34" t="s">
        <v>1373</v>
      </c>
      <c r="F4419" s="35">
        <f t="shared" ref="F4419:M4420" si="2223">F4420</f>
        <v>0</v>
      </c>
      <c r="G4419" s="35">
        <f t="shared" si="2223"/>
        <v>0</v>
      </c>
      <c r="H4419" s="35">
        <f t="shared" si="2223"/>
        <v>0</v>
      </c>
      <c r="I4419" s="63">
        <f t="shared" si="2223"/>
        <v>0</v>
      </c>
      <c r="J4419" s="63">
        <f t="shared" si="2223"/>
        <v>0</v>
      </c>
      <c r="K4419" s="35">
        <f t="shared" si="2223"/>
        <v>0</v>
      </c>
      <c r="L4419" s="35">
        <f t="shared" si="2223"/>
        <v>0</v>
      </c>
      <c r="M4419" s="35">
        <f t="shared" si="2223"/>
        <v>0</v>
      </c>
      <c r="N4419" s="78">
        <v>0</v>
      </c>
      <c r="O4419" s="22">
        <v>1</v>
      </c>
    </row>
    <row r="4420" spans="1:15" ht="31.5" hidden="1" x14ac:dyDescent="0.25">
      <c r="A4420" s="33" t="s">
        <v>248</v>
      </c>
      <c r="B4420" s="33" t="s">
        <v>1411</v>
      </c>
      <c r="C4420" s="33" t="s">
        <v>1321</v>
      </c>
      <c r="D4420" s="33" t="s">
        <v>220</v>
      </c>
      <c r="E4420" s="34" t="s">
        <v>550</v>
      </c>
      <c r="F4420" s="35">
        <f t="shared" si="2223"/>
        <v>0</v>
      </c>
      <c r="G4420" s="35">
        <f t="shared" si="2223"/>
        <v>0</v>
      </c>
      <c r="H4420" s="35">
        <f t="shared" si="2223"/>
        <v>0</v>
      </c>
      <c r="I4420" s="63">
        <f t="shared" si="2223"/>
        <v>0</v>
      </c>
      <c r="J4420" s="63">
        <f t="shared" si="2223"/>
        <v>0</v>
      </c>
      <c r="K4420" s="35">
        <f t="shared" si="2223"/>
        <v>0</v>
      </c>
      <c r="L4420" s="35">
        <f t="shared" si="2223"/>
        <v>0</v>
      </c>
      <c r="M4420" s="35">
        <f t="shared" si="2223"/>
        <v>0</v>
      </c>
      <c r="N4420" s="78">
        <v>0</v>
      </c>
      <c r="O4420" s="22">
        <v>1</v>
      </c>
    </row>
    <row r="4421" spans="1:15" hidden="1" x14ac:dyDescent="0.25">
      <c r="A4421" s="33" t="s">
        <v>248</v>
      </c>
      <c r="B4421" s="33" t="s">
        <v>1411</v>
      </c>
      <c r="C4421" s="33" t="s">
        <v>1321</v>
      </c>
      <c r="D4421" s="33" t="s">
        <v>219</v>
      </c>
      <c r="E4421" s="34" t="s">
        <v>551</v>
      </c>
      <c r="F4421" s="35">
        <f>1213.567-1213.567</f>
        <v>0</v>
      </c>
      <c r="G4421" s="35">
        <v>0</v>
      </c>
      <c r="H4421" s="35">
        <v>0</v>
      </c>
      <c r="I4421" s="63">
        <v>0</v>
      </c>
      <c r="J4421" s="63">
        <v>0</v>
      </c>
      <c r="K4421" s="35">
        <f>G4421</f>
        <v>0</v>
      </c>
      <c r="L4421" s="35">
        <f>H4421</f>
        <v>0</v>
      </c>
      <c r="M4421" s="35">
        <v>0</v>
      </c>
      <c r="N4421" s="78">
        <v>0</v>
      </c>
      <c r="O4421" s="22">
        <v>1</v>
      </c>
    </row>
    <row r="4422" spans="1:15" ht="31.5" hidden="1" x14ac:dyDescent="0.25">
      <c r="A4422" s="33" t="s">
        <v>248</v>
      </c>
      <c r="B4422" s="33" t="s">
        <v>1411</v>
      </c>
      <c r="C4422" s="33" t="s">
        <v>259</v>
      </c>
      <c r="D4422" s="33"/>
      <c r="E4422" s="34" t="s">
        <v>1256</v>
      </c>
      <c r="F4422" s="35">
        <f t="shared" ref="F4422:M4423" si="2224">F4423</f>
        <v>0</v>
      </c>
      <c r="G4422" s="35">
        <f t="shared" si="2224"/>
        <v>0</v>
      </c>
      <c r="H4422" s="35">
        <f t="shared" si="2224"/>
        <v>0</v>
      </c>
      <c r="I4422" s="63">
        <f t="shared" si="2224"/>
        <v>0</v>
      </c>
      <c r="J4422" s="63">
        <f t="shared" si="2224"/>
        <v>0</v>
      </c>
      <c r="K4422" s="35">
        <f t="shared" si="2224"/>
        <v>0</v>
      </c>
      <c r="L4422" s="35">
        <f t="shared" si="2224"/>
        <v>0</v>
      </c>
      <c r="M4422" s="35">
        <f t="shared" si="2224"/>
        <v>0</v>
      </c>
      <c r="N4422" s="78">
        <v>0</v>
      </c>
      <c r="O4422" s="22">
        <v>1</v>
      </c>
    </row>
    <row r="4423" spans="1:15" ht="31.5" hidden="1" x14ac:dyDescent="0.25">
      <c r="A4423" s="33" t="s">
        <v>248</v>
      </c>
      <c r="B4423" s="33" t="s">
        <v>1411</v>
      </c>
      <c r="C4423" s="33" t="s">
        <v>259</v>
      </c>
      <c r="D4423" s="33" t="s">
        <v>220</v>
      </c>
      <c r="E4423" s="34" t="s">
        <v>550</v>
      </c>
      <c r="F4423" s="35">
        <f t="shared" si="2224"/>
        <v>0</v>
      </c>
      <c r="G4423" s="35">
        <f t="shared" si="2224"/>
        <v>0</v>
      </c>
      <c r="H4423" s="35">
        <f t="shared" si="2224"/>
        <v>0</v>
      </c>
      <c r="I4423" s="63">
        <f t="shared" si="2224"/>
        <v>0</v>
      </c>
      <c r="J4423" s="63">
        <f t="shared" si="2224"/>
        <v>0</v>
      </c>
      <c r="K4423" s="35">
        <f t="shared" si="2224"/>
        <v>0</v>
      </c>
      <c r="L4423" s="35">
        <f t="shared" si="2224"/>
        <v>0</v>
      </c>
      <c r="M4423" s="35">
        <f t="shared" si="2224"/>
        <v>0</v>
      </c>
      <c r="N4423" s="78">
        <v>0</v>
      </c>
      <c r="O4423" s="22">
        <v>1</v>
      </c>
    </row>
    <row r="4424" spans="1:15" hidden="1" x14ac:dyDescent="0.25">
      <c r="A4424" s="33" t="s">
        <v>248</v>
      </c>
      <c r="B4424" s="33" t="s">
        <v>1411</v>
      </c>
      <c r="C4424" s="33" t="s">
        <v>259</v>
      </c>
      <c r="D4424" s="33" t="s">
        <v>219</v>
      </c>
      <c r="E4424" s="34" t="s">
        <v>551</v>
      </c>
      <c r="F4424" s="35">
        <f>4659-4659</f>
        <v>0</v>
      </c>
      <c r="G4424" s="35">
        <f>4659-4659</f>
        <v>0</v>
      </c>
      <c r="H4424" s="35">
        <v>0</v>
      </c>
      <c r="I4424" s="63">
        <v>0</v>
      </c>
      <c r="J4424" s="63">
        <v>0</v>
      </c>
      <c r="K4424" s="35">
        <f>G4424</f>
        <v>0</v>
      </c>
      <c r="L4424" s="35">
        <f>H4424</f>
        <v>0</v>
      </c>
      <c r="M4424" s="35">
        <v>0</v>
      </c>
      <c r="N4424" s="78">
        <v>0</v>
      </c>
      <c r="O4424" s="22">
        <v>1</v>
      </c>
    </row>
    <row r="4425" spans="1:15" ht="31.5" hidden="1" x14ac:dyDescent="0.25">
      <c r="A4425" s="33" t="s">
        <v>248</v>
      </c>
      <c r="B4425" s="33" t="s">
        <v>1411</v>
      </c>
      <c r="C4425" s="33" t="s">
        <v>260</v>
      </c>
      <c r="D4425" s="33"/>
      <c r="E4425" s="34" t="s">
        <v>1257</v>
      </c>
      <c r="F4425" s="35">
        <f t="shared" ref="F4425:M4426" si="2225">F4426</f>
        <v>0</v>
      </c>
      <c r="G4425" s="35">
        <f t="shared" si="2225"/>
        <v>0</v>
      </c>
      <c r="H4425" s="35">
        <f t="shared" si="2225"/>
        <v>0</v>
      </c>
      <c r="I4425" s="63">
        <f t="shared" si="2225"/>
        <v>0</v>
      </c>
      <c r="J4425" s="63">
        <f t="shared" si="2225"/>
        <v>0</v>
      </c>
      <c r="K4425" s="35">
        <f t="shared" si="2225"/>
        <v>0</v>
      </c>
      <c r="L4425" s="35">
        <f t="shared" si="2225"/>
        <v>0</v>
      </c>
      <c r="M4425" s="35">
        <f t="shared" si="2225"/>
        <v>0</v>
      </c>
      <c r="N4425" s="78">
        <v>0</v>
      </c>
      <c r="O4425" s="22">
        <v>1</v>
      </c>
    </row>
    <row r="4426" spans="1:15" ht="31.5" hidden="1" x14ac:dyDescent="0.25">
      <c r="A4426" s="33" t="s">
        <v>248</v>
      </c>
      <c r="B4426" s="33" t="s">
        <v>1411</v>
      </c>
      <c r="C4426" s="33" t="s">
        <v>260</v>
      </c>
      <c r="D4426" s="33" t="s">
        <v>220</v>
      </c>
      <c r="E4426" s="34" t="s">
        <v>550</v>
      </c>
      <c r="F4426" s="35">
        <f t="shared" si="2225"/>
        <v>0</v>
      </c>
      <c r="G4426" s="35">
        <f t="shared" si="2225"/>
        <v>0</v>
      </c>
      <c r="H4426" s="35">
        <f t="shared" si="2225"/>
        <v>0</v>
      </c>
      <c r="I4426" s="63">
        <f t="shared" si="2225"/>
        <v>0</v>
      </c>
      <c r="J4426" s="63">
        <f t="shared" si="2225"/>
        <v>0</v>
      </c>
      <c r="K4426" s="35">
        <f t="shared" si="2225"/>
        <v>0</v>
      </c>
      <c r="L4426" s="35">
        <f t="shared" si="2225"/>
        <v>0</v>
      </c>
      <c r="M4426" s="35">
        <f t="shared" si="2225"/>
        <v>0</v>
      </c>
      <c r="N4426" s="78">
        <v>0</v>
      </c>
      <c r="O4426" s="22">
        <v>1</v>
      </c>
    </row>
    <row r="4427" spans="1:15" hidden="1" x14ac:dyDescent="0.25">
      <c r="A4427" s="33" t="s">
        <v>248</v>
      </c>
      <c r="B4427" s="33" t="s">
        <v>1411</v>
      </c>
      <c r="C4427" s="33" t="s">
        <v>260</v>
      </c>
      <c r="D4427" s="33" t="s">
        <v>219</v>
      </c>
      <c r="E4427" s="34" t="s">
        <v>551</v>
      </c>
      <c r="F4427" s="35">
        <f>2079-2079</f>
        <v>0</v>
      </c>
      <c r="G4427" s="35">
        <v>0</v>
      </c>
      <c r="H4427" s="35">
        <v>0</v>
      </c>
      <c r="I4427" s="63">
        <v>0</v>
      </c>
      <c r="J4427" s="63">
        <v>0</v>
      </c>
      <c r="K4427" s="35">
        <f>G4427</f>
        <v>0</v>
      </c>
      <c r="L4427" s="35">
        <f>H4427</f>
        <v>0</v>
      </c>
      <c r="M4427" s="35">
        <v>0</v>
      </c>
      <c r="N4427" s="78">
        <v>0</v>
      </c>
      <c r="O4427" s="22">
        <v>1</v>
      </c>
    </row>
    <row r="4428" spans="1:15" ht="47.25" hidden="1" x14ac:dyDescent="0.25">
      <c r="A4428" s="33" t="s">
        <v>248</v>
      </c>
      <c r="B4428" s="33" t="s">
        <v>1411</v>
      </c>
      <c r="C4428" s="33" t="s">
        <v>1777</v>
      </c>
      <c r="D4428" s="33"/>
      <c r="E4428" s="34" t="s">
        <v>1778</v>
      </c>
      <c r="F4428" s="35">
        <v>0</v>
      </c>
      <c r="G4428" s="35">
        <f>G4429</f>
        <v>0</v>
      </c>
      <c r="H4428" s="35">
        <f t="shared" ref="H4428:M4429" si="2226">H4429</f>
        <v>0</v>
      </c>
      <c r="I4428" s="63">
        <f t="shared" si="2226"/>
        <v>0</v>
      </c>
      <c r="J4428" s="63">
        <f t="shared" si="2226"/>
        <v>0</v>
      </c>
      <c r="K4428" s="35">
        <f t="shared" si="2226"/>
        <v>0</v>
      </c>
      <c r="L4428" s="35">
        <f t="shared" si="2226"/>
        <v>0</v>
      </c>
      <c r="M4428" s="35">
        <f t="shared" si="2226"/>
        <v>0</v>
      </c>
      <c r="N4428" s="78">
        <v>0</v>
      </c>
      <c r="O4428" s="22">
        <v>1</v>
      </c>
    </row>
    <row r="4429" spans="1:15" hidden="1" x14ac:dyDescent="0.25">
      <c r="A4429" s="33" t="s">
        <v>248</v>
      </c>
      <c r="B4429" s="33" t="s">
        <v>1411</v>
      </c>
      <c r="C4429" s="33" t="s">
        <v>1777</v>
      </c>
      <c r="D4429" s="33" t="s">
        <v>1113</v>
      </c>
      <c r="E4429" s="34" t="s">
        <v>558</v>
      </c>
      <c r="F4429" s="35">
        <v>0</v>
      </c>
      <c r="G4429" s="35">
        <f>G4430</f>
        <v>0</v>
      </c>
      <c r="H4429" s="35">
        <f t="shared" si="2226"/>
        <v>0</v>
      </c>
      <c r="I4429" s="63">
        <f t="shared" si="2226"/>
        <v>0</v>
      </c>
      <c r="J4429" s="63">
        <f t="shared" si="2226"/>
        <v>0</v>
      </c>
      <c r="K4429" s="35">
        <f t="shared" si="2226"/>
        <v>0</v>
      </c>
      <c r="L4429" s="35">
        <f t="shared" si="2226"/>
        <v>0</v>
      </c>
      <c r="M4429" s="35">
        <f t="shared" si="2226"/>
        <v>0</v>
      </c>
      <c r="N4429" s="78">
        <v>0</v>
      </c>
      <c r="O4429" s="22">
        <v>1</v>
      </c>
    </row>
    <row r="4430" spans="1:15" hidden="1" x14ac:dyDescent="0.25">
      <c r="A4430" s="33" t="s">
        <v>248</v>
      </c>
      <c r="B4430" s="33" t="s">
        <v>1411</v>
      </c>
      <c r="C4430" s="33" t="s">
        <v>1777</v>
      </c>
      <c r="D4430" s="33" t="s">
        <v>1114</v>
      </c>
      <c r="E4430" s="34" t="s">
        <v>560</v>
      </c>
      <c r="F4430" s="35">
        <v>0</v>
      </c>
      <c r="G4430" s="35">
        <v>0</v>
      </c>
      <c r="H4430" s="35">
        <v>0</v>
      </c>
      <c r="I4430" s="63">
        <v>0</v>
      </c>
      <c r="J4430" s="63">
        <v>0</v>
      </c>
      <c r="K4430" s="35">
        <v>0</v>
      </c>
      <c r="L4430" s="35">
        <f>H4430</f>
        <v>0</v>
      </c>
      <c r="M4430" s="35">
        <v>0</v>
      </c>
      <c r="N4430" s="78">
        <v>0</v>
      </c>
      <c r="O4430" s="22">
        <v>1</v>
      </c>
    </row>
    <row r="4431" spans="1:15" ht="31.5" x14ac:dyDescent="0.25">
      <c r="A4431" s="33" t="s">
        <v>248</v>
      </c>
      <c r="B4431" s="33" t="s">
        <v>1411</v>
      </c>
      <c r="C4431" s="33" t="s">
        <v>1846</v>
      </c>
      <c r="D4431" s="33"/>
      <c r="E4431" s="34" t="s">
        <v>1847</v>
      </c>
      <c r="F4431" s="35">
        <f>F4432</f>
        <v>243.52</v>
      </c>
      <c r="G4431" s="35">
        <f t="shared" ref="G4431:G4432" si="2227">G4432</f>
        <v>243.52</v>
      </c>
      <c r="H4431" s="35">
        <f t="shared" ref="H4431:M4432" si="2228">H4432</f>
        <v>0</v>
      </c>
      <c r="I4431" s="63">
        <f t="shared" si="2228"/>
        <v>0</v>
      </c>
      <c r="J4431" s="63">
        <f t="shared" si="2228"/>
        <v>0</v>
      </c>
      <c r="K4431" s="35">
        <f t="shared" si="2228"/>
        <v>243.52</v>
      </c>
      <c r="L4431" s="35">
        <f t="shared" si="2228"/>
        <v>0</v>
      </c>
      <c r="M4431" s="35">
        <f t="shared" si="2228"/>
        <v>0</v>
      </c>
      <c r="N4431" s="78">
        <f t="shared" ref="N4431:N4472" si="2229">M4431/G4431*100</f>
        <v>0</v>
      </c>
    </row>
    <row r="4432" spans="1:15" ht="31.5" x14ac:dyDescent="0.25">
      <c r="A4432" s="33" t="s">
        <v>248</v>
      </c>
      <c r="B4432" s="33" t="s">
        <v>1411</v>
      </c>
      <c r="C4432" s="33" t="s">
        <v>1846</v>
      </c>
      <c r="D4432" s="33" t="s">
        <v>220</v>
      </c>
      <c r="E4432" s="34" t="s">
        <v>550</v>
      </c>
      <c r="F4432" s="35">
        <f>F4433</f>
        <v>243.52</v>
      </c>
      <c r="G4432" s="35">
        <f t="shared" si="2227"/>
        <v>243.52</v>
      </c>
      <c r="H4432" s="35">
        <f t="shared" si="2228"/>
        <v>0</v>
      </c>
      <c r="I4432" s="63">
        <f t="shared" si="2228"/>
        <v>0</v>
      </c>
      <c r="J4432" s="63">
        <f t="shared" si="2228"/>
        <v>0</v>
      </c>
      <c r="K4432" s="35">
        <f t="shared" si="2228"/>
        <v>243.52</v>
      </c>
      <c r="L4432" s="35">
        <f t="shared" si="2228"/>
        <v>0</v>
      </c>
      <c r="M4432" s="35">
        <f t="shared" si="2228"/>
        <v>0</v>
      </c>
      <c r="N4432" s="78">
        <f t="shared" si="2229"/>
        <v>0</v>
      </c>
    </row>
    <row r="4433" spans="1:15" x14ac:dyDescent="0.25">
      <c r="A4433" s="33" t="s">
        <v>248</v>
      </c>
      <c r="B4433" s="33" t="s">
        <v>1411</v>
      </c>
      <c r="C4433" s="33" t="s">
        <v>1846</v>
      </c>
      <c r="D4433" s="33" t="s">
        <v>219</v>
      </c>
      <c r="E4433" s="34" t="s">
        <v>551</v>
      </c>
      <c r="F4433" s="35">
        <v>243.52</v>
      </c>
      <c r="G4433" s="35">
        <v>243.52</v>
      </c>
      <c r="H4433" s="35">
        <v>0</v>
      </c>
      <c r="I4433" s="63">
        <v>0</v>
      </c>
      <c r="J4433" s="63">
        <v>0</v>
      </c>
      <c r="K4433" s="35">
        <f>G4433</f>
        <v>243.52</v>
      </c>
      <c r="L4433" s="35">
        <f>H4433</f>
        <v>0</v>
      </c>
      <c r="M4433" s="35">
        <v>0</v>
      </c>
      <c r="N4433" s="78">
        <f t="shared" si="2229"/>
        <v>0</v>
      </c>
    </row>
    <row r="4434" spans="1:15" ht="31.5" hidden="1" x14ac:dyDescent="0.25">
      <c r="A4434" s="33" t="s">
        <v>248</v>
      </c>
      <c r="B4434" s="33" t="s">
        <v>1411</v>
      </c>
      <c r="C4434" s="33" t="s">
        <v>261</v>
      </c>
      <c r="D4434" s="33"/>
      <c r="E4434" s="34" t="s">
        <v>1258</v>
      </c>
      <c r="F4434" s="35">
        <f t="shared" ref="F4434:M4435" si="2230">F4435</f>
        <v>0</v>
      </c>
      <c r="G4434" s="35">
        <f t="shared" si="2230"/>
        <v>0</v>
      </c>
      <c r="H4434" s="35">
        <f t="shared" si="2230"/>
        <v>0</v>
      </c>
      <c r="I4434" s="63">
        <f t="shared" si="2230"/>
        <v>0</v>
      </c>
      <c r="J4434" s="63">
        <f t="shared" si="2230"/>
        <v>0</v>
      </c>
      <c r="K4434" s="35">
        <f t="shared" si="2230"/>
        <v>0</v>
      </c>
      <c r="L4434" s="35">
        <f t="shared" si="2230"/>
        <v>0</v>
      </c>
      <c r="M4434" s="35">
        <f t="shared" si="2230"/>
        <v>0</v>
      </c>
      <c r="N4434" s="78">
        <v>0</v>
      </c>
      <c r="O4434" s="22">
        <v>1</v>
      </c>
    </row>
    <row r="4435" spans="1:15" ht="31.5" hidden="1" x14ac:dyDescent="0.25">
      <c r="A4435" s="33" t="s">
        <v>248</v>
      </c>
      <c r="B4435" s="33" t="s">
        <v>1411</v>
      </c>
      <c r="C4435" s="33" t="s">
        <v>261</v>
      </c>
      <c r="D4435" s="33" t="s">
        <v>220</v>
      </c>
      <c r="E4435" s="34" t="s">
        <v>550</v>
      </c>
      <c r="F4435" s="35">
        <f t="shared" si="2230"/>
        <v>0</v>
      </c>
      <c r="G4435" s="35">
        <f t="shared" si="2230"/>
        <v>0</v>
      </c>
      <c r="H4435" s="35">
        <f t="shared" si="2230"/>
        <v>0</v>
      </c>
      <c r="I4435" s="63">
        <f t="shared" si="2230"/>
        <v>0</v>
      </c>
      <c r="J4435" s="63">
        <f t="shared" si="2230"/>
        <v>0</v>
      </c>
      <c r="K4435" s="35">
        <f t="shared" si="2230"/>
        <v>0</v>
      </c>
      <c r="L4435" s="35">
        <f t="shared" si="2230"/>
        <v>0</v>
      </c>
      <c r="M4435" s="35">
        <f t="shared" si="2230"/>
        <v>0</v>
      </c>
      <c r="N4435" s="78">
        <v>0</v>
      </c>
      <c r="O4435" s="22">
        <v>1</v>
      </c>
    </row>
    <row r="4436" spans="1:15" hidden="1" x14ac:dyDescent="0.25">
      <c r="A4436" s="33" t="s">
        <v>248</v>
      </c>
      <c r="B4436" s="33" t="s">
        <v>1411</v>
      </c>
      <c r="C4436" s="33" t="s">
        <v>261</v>
      </c>
      <c r="D4436" s="33" t="s">
        <v>219</v>
      </c>
      <c r="E4436" s="34" t="s">
        <v>551</v>
      </c>
      <c r="F4436" s="35">
        <f>5527-5527</f>
        <v>0</v>
      </c>
      <c r="G4436" s="35">
        <v>0</v>
      </c>
      <c r="H4436" s="35">
        <v>0</v>
      </c>
      <c r="I4436" s="63">
        <v>0</v>
      </c>
      <c r="J4436" s="63">
        <v>0</v>
      </c>
      <c r="K4436" s="35">
        <f>G4436</f>
        <v>0</v>
      </c>
      <c r="L4436" s="35">
        <f>H4436</f>
        <v>0</v>
      </c>
      <c r="M4436" s="35">
        <v>0</v>
      </c>
      <c r="N4436" s="78">
        <v>0</v>
      </c>
      <c r="O4436" s="22">
        <v>1</v>
      </c>
    </row>
    <row r="4437" spans="1:15" ht="78.75" hidden="1" x14ac:dyDescent="0.25">
      <c r="A4437" s="33" t="s">
        <v>248</v>
      </c>
      <c r="B4437" s="33" t="s">
        <v>1411</v>
      </c>
      <c r="C4437" s="33" t="s">
        <v>262</v>
      </c>
      <c r="D4437" s="33"/>
      <c r="E4437" s="34" t="s">
        <v>1259</v>
      </c>
      <c r="F4437" s="35">
        <f t="shared" ref="F4437:M4438" si="2231">F4438</f>
        <v>0</v>
      </c>
      <c r="G4437" s="35">
        <f t="shared" si="2231"/>
        <v>0</v>
      </c>
      <c r="H4437" s="35">
        <f t="shared" si="2231"/>
        <v>0</v>
      </c>
      <c r="I4437" s="63">
        <f t="shared" si="2231"/>
        <v>0</v>
      </c>
      <c r="J4437" s="63">
        <f t="shared" si="2231"/>
        <v>0</v>
      </c>
      <c r="K4437" s="35">
        <f t="shared" si="2231"/>
        <v>0</v>
      </c>
      <c r="L4437" s="35">
        <f t="shared" si="2231"/>
        <v>0</v>
      </c>
      <c r="M4437" s="35">
        <f t="shared" si="2231"/>
        <v>0</v>
      </c>
      <c r="N4437" s="78">
        <v>0</v>
      </c>
      <c r="O4437" s="22">
        <v>1</v>
      </c>
    </row>
    <row r="4438" spans="1:15" ht="31.5" hidden="1" x14ac:dyDescent="0.25">
      <c r="A4438" s="33" t="s">
        <v>248</v>
      </c>
      <c r="B4438" s="33" t="s">
        <v>1411</v>
      </c>
      <c r="C4438" s="33" t="s">
        <v>262</v>
      </c>
      <c r="D4438" s="33" t="s">
        <v>220</v>
      </c>
      <c r="E4438" s="34" t="s">
        <v>550</v>
      </c>
      <c r="F4438" s="35">
        <f t="shared" si="2231"/>
        <v>0</v>
      </c>
      <c r="G4438" s="35">
        <f t="shared" si="2231"/>
        <v>0</v>
      </c>
      <c r="H4438" s="35">
        <f t="shared" si="2231"/>
        <v>0</v>
      </c>
      <c r="I4438" s="63">
        <f t="shared" si="2231"/>
        <v>0</v>
      </c>
      <c r="J4438" s="63">
        <f t="shared" si="2231"/>
        <v>0</v>
      </c>
      <c r="K4438" s="35">
        <f t="shared" si="2231"/>
        <v>0</v>
      </c>
      <c r="L4438" s="35">
        <f t="shared" si="2231"/>
        <v>0</v>
      </c>
      <c r="M4438" s="35">
        <f t="shared" si="2231"/>
        <v>0</v>
      </c>
      <c r="N4438" s="78">
        <v>0</v>
      </c>
      <c r="O4438" s="22">
        <v>1</v>
      </c>
    </row>
    <row r="4439" spans="1:15" hidden="1" x14ac:dyDescent="0.25">
      <c r="A4439" s="33" t="s">
        <v>248</v>
      </c>
      <c r="B4439" s="33" t="s">
        <v>1411</v>
      </c>
      <c r="C4439" s="33" t="s">
        <v>262</v>
      </c>
      <c r="D4439" s="33" t="s">
        <v>219</v>
      </c>
      <c r="E4439" s="34" t="s">
        <v>551</v>
      </c>
      <c r="F4439" s="35">
        <f>1767-1767</f>
        <v>0</v>
      </c>
      <c r="G4439" s="35">
        <v>0</v>
      </c>
      <c r="H4439" s="35">
        <v>0</v>
      </c>
      <c r="I4439" s="63">
        <v>0</v>
      </c>
      <c r="J4439" s="63">
        <v>0</v>
      </c>
      <c r="K4439" s="35">
        <f>G4439</f>
        <v>0</v>
      </c>
      <c r="L4439" s="35">
        <f>H4439</f>
        <v>0</v>
      </c>
      <c r="M4439" s="35">
        <v>0</v>
      </c>
      <c r="N4439" s="78">
        <v>0</v>
      </c>
      <c r="O4439" s="22">
        <v>1</v>
      </c>
    </row>
    <row r="4440" spans="1:15" ht="63" x14ac:dyDescent="0.25">
      <c r="A4440" s="33" t="s">
        <v>248</v>
      </c>
      <c r="B4440" s="33" t="s">
        <v>1411</v>
      </c>
      <c r="C4440" s="33" t="s">
        <v>1462</v>
      </c>
      <c r="D4440" s="33"/>
      <c r="E4440" s="34" t="s">
        <v>698</v>
      </c>
      <c r="F4440" s="35">
        <f>F4441</f>
        <v>277320.19999999984</v>
      </c>
      <c r="G4440" s="35">
        <f>G4441</f>
        <v>503253.35090000002</v>
      </c>
      <c r="H4440" s="35">
        <f t="shared" ref="H4440:M4441" si="2232">H4441</f>
        <v>41460.09231</v>
      </c>
      <c r="I4440" s="63">
        <f t="shared" si="2232"/>
        <v>503253.35090000002</v>
      </c>
      <c r="J4440" s="63">
        <f t="shared" si="2232"/>
        <v>41460.09231</v>
      </c>
      <c r="K4440" s="35">
        <f t="shared" si="2232"/>
        <v>503253.35090000002</v>
      </c>
      <c r="L4440" s="35">
        <f t="shared" si="2232"/>
        <v>41460.09231</v>
      </c>
      <c r="M4440" s="35">
        <f t="shared" si="2232"/>
        <v>131960.30757999999</v>
      </c>
      <c r="N4440" s="78">
        <f t="shared" si="2229"/>
        <v>26.221446383617113</v>
      </c>
    </row>
    <row r="4441" spans="1:15" ht="31.5" x14ac:dyDescent="0.25">
      <c r="A4441" s="33" t="s">
        <v>248</v>
      </c>
      <c r="B4441" s="33" t="s">
        <v>1411</v>
      </c>
      <c r="C4441" s="33" t="s">
        <v>1462</v>
      </c>
      <c r="D4441" s="33" t="s">
        <v>220</v>
      </c>
      <c r="E4441" s="34" t="s">
        <v>550</v>
      </c>
      <c r="F4441" s="35">
        <f>F4442</f>
        <v>277320.19999999984</v>
      </c>
      <c r="G4441" s="35">
        <f>G4442</f>
        <v>503253.35090000002</v>
      </c>
      <c r="H4441" s="35">
        <f t="shared" si="2232"/>
        <v>41460.09231</v>
      </c>
      <c r="I4441" s="63">
        <f t="shared" si="2232"/>
        <v>503253.35090000002</v>
      </c>
      <c r="J4441" s="63">
        <f t="shared" si="2232"/>
        <v>41460.09231</v>
      </c>
      <c r="K4441" s="35">
        <f t="shared" si="2232"/>
        <v>503253.35090000002</v>
      </c>
      <c r="L4441" s="35">
        <f t="shared" si="2232"/>
        <v>41460.09231</v>
      </c>
      <c r="M4441" s="35">
        <f t="shared" si="2232"/>
        <v>131960.30757999999</v>
      </c>
      <c r="N4441" s="78">
        <f t="shared" si="2229"/>
        <v>26.221446383617113</v>
      </c>
    </row>
    <row r="4442" spans="1:15" x14ac:dyDescent="0.25">
      <c r="A4442" s="33" t="s">
        <v>248</v>
      </c>
      <c r="B4442" s="33" t="s">
        <v>1411</v>
      </c>
      <c r="C4442" s="33" t="s">
        <v>1462</v>
      </c>
      <c r="D4442" s="33" t="s">
        <v>219</v>
      </c>
      <c r="E4442" s="34" t="s">
        <v>551</v>
      </c>
      <c r="F4442" s="35">
        <f>1058419.4-231584.9-549514.3</f>
        <v>277320.19999999984</v>
      </c>
      <c r="G4442" s="35">
        <v>503253.35090000002</v>
      </c>
      <c r="H4442" s="35">
        <v>41460.09231</v>
      </c>
      <c r="I4442" s="63">
        <f>G4442</f>
        <v>503253.35090000002</v>
      </c>
      <c r="J4442" s="63">
        <f>H4442</f>
        <v>41460.09231</v>
      </c>
      <c r="K4442" s="35">
        <f>G4442</f>
        <v>503253.35090000002</v>
      </c>
      <c r="L4442" s="35">
        <f>H4442</f>
        <v>41460.09231</v>
      </c>
      <c r="M4442" s="35">
        <v>131960.30757999999</v>
      </c>
      <c r="N4442" s="78">
        <f t="shared" si="2229"/>
        <v>26.221446383617113</v>
      </c>
    </row>
    <row r="4443" spans="1:15" ht="94.5" x14ac:dyDescent="0.25">
      <c r="A4443" s="33" t="s">
        <v>248</v>
      </c>
      <c r="B4443" s="33" t="s">
        <v>1411</v>
      </c>
      <c r="C4443" s="33" t="s">
        <v>1463</v>
      </c>
      <c r="D4443" s="33"/>
      <c r="E4443" s="34" t="s">
        <v>1821</v>
      </c>
      <c r="F4443" s="35">
        <f>F4444</f>
        <v>2351.5</v>
      </c>
      <c r="G4443" s="35">
        <f>G4444</f>
        <v>2351.5</v>
      </c>
      <c r="H4443" s="35">
        <f t="shared" ref="H4443:M4444" si="2233">H4444</f>
        <v>0</v>
      </c>
      <c r="I4443" s="63">
        <f t="shared" si="2233"/>
        <v>0</v>
      </c>
      <c r="J4443" s="63">
        <f t="shared" si="2233"/>
        <v>0</v>
      </c>
      <c r="K4443" s="35">
        <f t="shared" si="2233"/>
        <v>2351.5</v>
      </c>
      <c r="L4443" s="35">
        <f t="shared" si="2233"/>
        <v>0</v>
      </c>
      <c r="M4443" s="35">
        <f t="shared" si="2233"/>
        <v>0</v>
      </c>
      <c r="N4443" s="78">
        <f t="shared" si="2229"/>
        <v>0</v>
      </c>
    </row>
    <row r="4444" spans="1:15" ht="31.5" x14ac:dyDescent="0.25">
      <c r="A4444" s="33" t="s">
        <v>248</v>
      </c>
      <c r="B4444" s="33" t="s">
        <v>1411</v>
      </c>
      <c r="C4444" s="33" t="s">
        <v>1463</v>
      </c>
      <c r="D4444" s="33" t="s">
        <v>220</v>
      </c>
      <c r="E4444" s="34" t="s">
        <v>550</v>
      </c>
      <c r="F4444" s="35">
        <f>F4445</f>
        <v>2351.5</v>
      </c>
      <c r="G4444" s="35">
        <f>G4445</f>
        <v>2351.5</v>
      </c>
      <c r="H4444" s="35">
        <f t="shared" si="2233"/>
        <v>0</v>
      </c>
      <c r="I4444" s="63">
        <f t="shared" si="2233"/>
        <v>0</v>
      </c>
      <c r="J4444" s="63">
        <f t="shared" si="2233"/>
        <v>0</v>
      </c>
      <c r="K4444" s="35">
        <f t="shared" si="2233"/>
        <v>2351.5</v>
      </c>
      <c r="L4444" s="35">
        <f t="shared" si="2233"/>
        <v>0</v>
      </c>
      <c r="M4444" s="35">
        <f t="shared" si="2233"/>
        <v>0</v>
      </c>
      <c r="N4444" s="78">
        <f t="shared" si="2229"/>
        <v>0</v>
      </c>
    </row>
    <row r="4445" spans="1:15" x14ac:dyDescent="0.25">
      <c r="A4445" s="33" t="s">
        <v>248</v>
      </c>
      <c r="B4445" s="33" t="s">
        <v>1411</v>
      </c>
      <c r="C4445" s="33" t="s">
        <v>1463</v>
      </c>
      <c r="D4445" s="33" t="s">
        <v>219</v>
      </c>
      <c r="E4445" s="34" t="s">
        <v>551</v>
      </c>
      <c r="F4445" s="35">
        <v>2351.5</v>
      </c>
      <c r="G4445" s="35">
        <v>2351.5</v>
      </c>
      <c r="H4445" s="35">
        <v>0</v>
      </c>
      <c r="I4445" s="63">
        <v>0</v>
      </c>
      <c r="J4445" s="63">
        <v>0</v>
      </c>
      <c r="K4445" s="35">
        <f>G4445</f>
        <v>2351.5</v>
      </c>
      <c r="L4445" s="35">
        <f>H4445</f>
        <v>0</v>
      </c>
      <c r="M4445" s="35">
        <v>0</v>
      </c>
      <c r="N4445" s="78">
        <f t="shared" si="2229"/>
        <v>0</v>
      </c>
    </row>
    <row r="4446" spans="1:15" ht="94.5" x14ac:dyDescent="0.25">
      <c r="A4446" s="33" t="s">
        <v>248</v>
      </c>
      <c r="B4446" s="33" t="s">
        <v>1411</v>
      </c>
      <c r="C4446" s="33" t="s">
        <v>1480</v>
      </c>
      <c r="D4446" s="33"/>
      <c r="E4446" s="34" t="s">
        <v>713</v>
      </c>
      <c r="F4446" s="35">
        <f>F4447</f>
        <v>180039.4</v>
      </c>
      <c r="G4446" s="35">
        <f>G4447</f>
        <v>180039.4</v>
      </c>
      <c r="H4446" s="35">
        <f t="shared" ref="H4446:M4447" si="2234">H4447</f>
        <v>84782.412960000001</v>
      </c>
      <c r="I4446" s="63">
        <f t="shared" si="2234"/>
        <v>0</v>
      </c>
      <c r="J4446" s="63">
        <f t="shared" si="2234"/>
        <v>0</v>
      </c>
      <c r="K4446" s="35">
        <f t="shared" si="2234"/>
        <v>180039.4</v>
      </c>
      <c r="L4446" s="35">
        <f t="shared" si="2234"/>
        <v>84782.412960000001</v>
      </c>
      <c r="M4446" s="35">
        <f t="shared" si="2234"/>
        <v>176031.44649</v>
      </c>
      <c r="N4446" s="78">
        <f t="shared" si="2229"/>
        <v>97.773846441390049</v>
      </c>
    </row>
    <row r="4447" spans="1:15" ht="31.5" x14ac:dyDescent="0.25">
      <c r="A4447" s="33" t="s">
        <v>248</v>
      </c>
      <c r="B4447" s="33" t="s">
        <v>1411</v>
      </c>
      <c r="C4447" s="33" t="s">
        <v>1480</v>
      </c>
      <c r="D4447" s="33" t="s">
        <v>220</v>
      </c>
      <c r="E4447" s="34" t="s">
        <v>550</v>
      </c>
      <c r="F4447" s="35">
        <f>F4448</f>
        <v>180039.4</v>
      </c>
      <c r="G4447" s="35">
        <f>G4448</f>
        <v>180039.4</v>
      </c>
      <c r="H4447" s="35">
        <f t="shared" si="2234"/>
        <v>84782.412960000001</v>
      </c>
      <c r="I4447" s="63">
        <f t="shared" si="2234"/>
        <v>0</v>
      </c>
      <c r="J4447" s="63">
        <f t="shared" si="2234"/>
        <v>0</v>
      </c>
      <c r="K4447" s="35">
        <f t="shared" si="2234"/>
        <v>180039.4</v>
      </c>
      <c r="L4447" s="35">
        <f t="shared" si="2234"/>
        <v>84782.412960000001</v>
      </c>
      <c r="M4447" s="35">
        <f t="shared" si="2234"/>
        <v>176031.44649</v>
      </c>
      <c r="N4447" s="78">
        <f t="shared" si="2229"/>
        <v>97.773846441390049</v>
      </c>
    </row>
    <row r="4448" spans="1:15" x14ac:dyDescent="0.25">
      <c r="A4448" s="33" t="s">
        <v>248</v>
      </c>
      <c r="B4448" s="33" t="s">
        <v>1411</v>
      </c>
      <c r="C4448" s="33" t="s">
        <v>1480</v>
      </c>
      <c r="D4448" s="33" t="s">
        <v>219</v>
      </c>
      <c r="E4448" s="34" t="s">
        <v>551</v>
      </c>
      <c r="F4448" s="35">
        <f>166167.8+13871.6</f>
        <v>180039.4</v>
      </c>
      <c r="G4448" s="35">
        <v>180039.4</v>
      </c>
      <c r="H4448" s="35">
        <v>84782.412960000001</v>
      </c>
      <c r="I4448" s="63">
        <v>0</v>
      </c>
      <c r="J4448" s="63">
        <v>0</v>
      </c>
      <c r="K4448" s="35">
        <f>G4448</f>
        <v>180039.4</v>
      </c>
      <c r="L4448" s="35">
        <f>H4448</f>
        <v>84782.412960000001</v>
      </c>
      <c r="M4448" s="35">
        <v>176031.44649</v>
      </c>
      <c r="N4448" s="78">
        <f t="shared" si="2229"/>
        <v>97.773846441390049</v>
      </c>
    </row>
    <row r="4449" spans="1:15" ht="94.5" hidden="1" x14ac:dyDescent="0.25">
      <c r="A4449" s="33" t="s">
        <v>248</v>
      </c>
      <c r="B4449" s="33" t="s">
        <v>1411</v>
      </c>
      <c r="C4449" s="33" t="s">
        <v>263</v>
      </c>
      <c r="D4449" s="33"/>
      <c r="E4449" s="34" t="s">
        <v>709</v>
      </c>
      <c r="F4449" s="35">
        <f t="shared" ref="F4449:M4450" si="2235">F4450</f>
        <v>73022.905999999988</v>
      </c>
      <c r="G4449" s="35">
        <f t="shared" si="2235"/>
        <v>0</v>
      </c>
      <c r="H4449" s="35">
        <f t="shared" si="2235"/>
        <v>95944.055999999997</v>
      </c>
      <c r="I4449" s="63">
        <f t="shared" si="2235"/>
        <v>0</v>
      </c>
      <c r="J4449" s="63">
        <f t="shared" si="2235"/>
        <v>0</v>
      </c>
      <c r="K4449" s="35">
        <f t="shared" si="2235"/>
        <v>0</v>
      </c>
      <c r="L4449" s="35">
        <f t="shared" si="2235"/>
        <v>95944.055999999997</v>
      </c>
      <c r="M4449" s="35">
        <f t="shared" si="2235"/>
        <v>0</v>
      </c>
      <c r="N4449" s="78">
        <v>0</v>
      </c>
      <c r="O4449" s="22">
        <v>1</v>
      </c>
    </row>
    <row r="4450" spans="1:15" ht="31.5" hidden="1" x14ac:dyDescent="0.25">
      <c r="A4450" s="33" t="s">
        <v>248</v>
      </c>
      <c r="B4450" s="33" t="s">
        <v>1411</v>
      </c>
      <c r="C4450" s="33" t="s">
        <v>263</v>
      </c>
      <c r="D4450" s="33" t="s">
        <v>220</v>
      </c>
      <c r="E4450" s="34" t="s">
        <v>550</v>
      </c>
      <c r="F4450" s="35">
        <f t="shared" si="2235"/>
        <v>73022.905999999988</v>
      </c>
      <c r="G4450" s="35">
        <f t="shared" si="2235"/>
        <v>0</v>
      </c>
      <c r="H4450" s="35">
        <f t="shared" si="2235"/>
        <v>95944.055999999997</v>
      </c>
      <c r="I4450" s="63">
        <f t="shared" si="2235"/>
        <v>0</v>
      </c>
      <c r="J4450" s="63">
        <f t="shared" si="2235"/>
        <v>0</v>
      </c>
      <c r="K4450" s="35">
        <f t="shared" si="2235"/>
        <v>0</v>
      </c>
      <c r="L4450" s="35">
        <f t="shared" si="2235"/>
        <v>95944.055999999997</v>
      </c>
      <c r="M4450" s="35">
        <f t="shared" si="2235"/>
        <v>0</v>
      </c>
      <c r="N4450" s="78">
        <v>0</v>
      </c>
      <c r="O4450" s="22">
        <v>1</v>
      </c>
    </row>
    <row r="4451" spans="1:15" hidden="1" x14ac:dyDescent="0.25">
      <c r="A4451" s="33" t="s">
        <v>248</v>
      </c>
      <c r="B4451" s="33" t="s">
        <v>1411</v>
      </c>
      <c r="C4451" s="33" t="s">
        <v>263</v>
      </c>
      <c r="D4451" s="33" t="s">
        <v>219</v>
      </c>
      <c r="E4451" s="34" t="s">
        <v>551</v>
      </c>
      <c r="F4451" s="35">
        <f>227489.006+28705.4-183171.5</f>
        <v>73022.905999999988</v>
      </c>
      <c r="G4451" s="35">
        <v>0</v>
      </c>
      <c r="H4451" s="35">
        <v>95944.055999999997</v>
      </c>
      <c r="I4451" s="63">
        <v>0</v>
      </c>
      <c r="J4451" s="63">
        <v>0</v>
      </c>
      <c r="K4451" s="35">
        <f>G4451</f>
        <v>0</v>
      </c>
      <c r="L4451" s="35">
        <f>H4451</f>
        <v>95944.055999999997</v>
      </c>
      <c r="M4451" s="35"/>
      <c r="N4451" s="78">
        <v>0</v>
      </c>
      <c r="O4451" s="22">
        <v>1</v>
      </c>
    </row>
    <row r="4452" spans="1:15" ht="94.5" x14ac:dyDescent="0.25">
      <c r="A4452" s="33" t="s">
        <v>248</v>
      </c>
      <c r="B4452" s="33" t="s">
        <v>1411</v>
      </c>
      <c r="C4452" s="33" t="s">
        <v>264</v>
      </c>
      <c r="D4452" s="33"/>
      <c r="E4452" s="34" t="s">
        <v>710</v>
      </c>
      <c r="F4452" s="35">
        <f t="shared" ref="F4452:M4453" si="2236">F4453</f>
        <v>12500</v>
      </c>
      <c r="G4452" s="35">
        <f t="shared" si="2236"/>
        <v>12500</v>
      </c>
      <c r="H4452" s="35">
        <f t="shared" si="2236"/>
        <v>0</v>
      </c>
      <c r="I4452" s="63">
        <f t="shared" si="2236"/>
        <v>0</v>
      </c>
      <c r="J4452" s="63">
        <f t="shared" si="2236"/>
        <v>0</v>
      </c>
      <c r="K4452" s="35">
        <f t="shared" si="2236"/>
        <v>12500</v>
      </c>
      <c r="L4452" s="35">
        <f t="shared" si="2236"/>
        <v>0</v>
      </c>
      <c r="M4452" s="35">
        <f t="shared" si="2236"/>
        <v>0</v>
      </c>
      <c r="N4452" s="78">
        <f t="shared" si="2229"/>
        <v>0</v>
      </c>
    </row>
    <row r="4453" spans="1:15" ht="31.5" x14ac:dyDescent="0.25">
      <c r="A4453" s="33" t="s">
        <v>248</v>
      </c>
      <c r="B4453" s="33" t="s">
        <v>1411</v>
      </c>
      <c r="C4453" s="33" t="s">
        <v>264</v>
      </c>
      <c r="D4453" s="33" t="s">
        <v>220</v>
      </c>
      <c r="E4453" s="34" t="s">
        <v>550</v>
      </c>
      <c r="F4453" s="35">
        <f t="shared" si="2236"/>
        <v>12500</v>
      </c>
      <c r="G4453" s="35">
        <f t="shared" si="2236"/>
        <v>12500</v>
      </c>
      <c r="H4453" s="35">
        <f t="shared" si="2236"/>
        <v>0</v>
      </c>
      <c r="I4453" s="63">
        <f t="shared" si="2236"/>
        <v>0</v>
      </c>
      <c r="J4453" s="63">
        <f t="shared" si="2236"/>
        <v>0</v>
      </c>
      <c r="K4453" s="35">
        <f t="shared" si="2236"/>
        <v>12500</v>
      </c>
      <c r="L4453" s="35">
        <f t="shared" si="2236"/>
        <v>0</v>
      </c>
      <c r="M4453" s="35">
        <f t="shared" si="2236"/>
        <v>0</v>
      </c>
      <c r="N4453" s="78">
        <f t="shared" si="2229"/>
        <v>0</v>
      </c>
    </row>
    <row r="4454" spans="1:15" x14ac:dyDescent="0.25">
      <c r="A4454" s="33" t="s">
        <v>248</v>
      </c>
      <c r="B4454" s="33" t="s">
        <v>1411</v>
      </c>
      <c r="C4454" s="33" t="s">
        <v>264</v>
      </c>
      <c r="D4454" s="33" t="s">
        <v>219</v>
      </c>
      <c r="E4454" s="34" t="s">
        <v>551</v>
      </c>
      <c r="F4454" s="35">
        <f>76250-63750</f>
        <v>12500</v>
      </c>
      <c r="G4454" s="35">
        <v>12500</v>
      </c>
      <c r="H4454" s="35">
        <v>0</v>
      </c>
      <c r="I4454" s="63">
        <v>0</v>
      </c>
      <c r="J4454" s="63">
        <v>0</v>
      </c>
      <c r="K4454" s="35">
        <f>G4454</f>
        <v>12500</v>
      </c>
      <c r="L4454" s="35">
        <f>H4454</f>
        <v>0</v>
      </c>
      <c r="M4454" s="35">
        <v>0</v>
      </c>
      <c r="N4454" s="78">
        <f t="shared" si="2229"/>
        <v>0</v>
      </c>
    </row>
    <row r="4455" spans="1:15" ht="110.25" hidden="1" x14ac:dyDescent="0.25">
      <c r="A4455" s="33" t="s">
        <v>248</v>
      </c>
      <c r="B4455" s="33" t="s">
        <v>1411</v>
      </c>
      <c r="C4455" s="33" t="s">
        <v>265</v>
      </c>
      <c r="D4455" s="33"/>
      <c r="E4455" s="34" t="s">
        <v>711</v>
      </c>
      <c r="F4455" s="35">
        <f t="shared" ref="F4455:M4456" si="2237">F4456</f>
        <v>0</v>
      </c>
      <c r="G4455" s="35">
        <f t="shared" si="2237"/>
        <v>0</v>
      </c>
      <c r="H4455" s="35">
        <f t="shared" si="2237"/>
        <v>0</v>
      </c>
      <c r="I4455" s="63">
        <f t="shared" si="2237"/>
        <v>0</v>
      </c>
      <c r="J4455" s="63">
        <f t="shared" si="2237"/>
        <v>0</v>
      </c>
      <c r="K4455" s="35">
        <f t="shared" si="2237"/>
        <v>0</v>
      </c>
      <c r="L4455" s="35">
        <f t="shared" si="2237"/>
        <v>0</v>
      </c>
      <c r="M4455" s="35">
        <f t="shared" si="2237"/>
        <v>0</v>
      </c>
      <c r="N4455" s="78">
        <v>0</v>
      </c>
      <c r="O4455" s="22">
        <v>1</v>
      </c>
    </row>
    <row r="4456" spans="1:15" ht="31.5" hidden="1" x14ac:dyDescent="0.25">
      <c r="A4456" s="33" t="s">
        <v>248</v>
      </c>
      <c r="B4456" s="33" t="s">
        <v>1411</v>
      </c>
      <c r="C4456" s="33" t="s">
        <v>265</v>
      </c>
      <c r="D4456" s="33" t="s">
        <v>220</v>
      </c>
      <c r="E4456" s="34" t="s">
        <v>550</v>
      </c>
      <c r="F4456" s="35">
        <f t="shared" si="2237"/>
        <v>0</v>
      </c>
      <c r="G4456" s="35">
        <f t="shared" si="2237"/>
        <v>0</v>
      </c>
      <c r="H4456" s="35">
        <f t="shared" si="2237"/>
        <v>0</v>
      </c>
      <c r="I4456" s="63">
        <f t="shared" si="2237"/>
        <v>0</v>
      </c>
      <c r="J4456" s="63">
        <f t="shared" si="2237"/>
        <v>0</v>
      </c>
      <c r="K4456" s="35">
        <f t="shared" si="2237"/>
        <v>0</v>
      </c>
      <c r="L4456" s="35">
        <f t="shared" si="2237"/>
        <v>0</v>
      </c>
      <c r="M4456" s="35">
        <f t="shared" si="2237"/>
        <v>0</v>
      </c>
      <c r="N4456" s="78">
        <v>0</v>
      </c>
      <c r="O4456" s="22">
        <v>1</v>
      </c>
    </row>
    <row r="4457" spans="1:15" hidden="1" x14ac:dyDescent="0.25">
      <c r="A4457" s="33" t="s">
        <v>248</v>
      </c>
      <c r="B4457" s="33" t="s">
        <v>1411</v>
      </c>
      <c r="C4457" s="33" t="s">
        <v>265</v>
      </c>
      <c r="D4457" s="33" t="s">
        <v>219</v>
      </c>
      <c r="E4457" s="34" t="s">
        <v>551</v>
      </c>
      <c r="F4457" s="35">
        <f>21258.1-21258.1</f>
        <v>0</v>
      </c>
      <c r="G4457" s="35">
        <f>21258.1-21258.1</f>
        <v>0</v>
      </c>
      <c r="H4457" s="35">
        <v>0</v>
      </c>
      <c r="I4457" s="63">
        <v>0</v>
      </c>
      <c r="J4457" s="63">
        <v>0</v>
      </c>
      <c r="K4457" s="35">
        <f>G4457</f>
        <v>0</v>
      </c>
      <c r="L4457" s="35">
        <f>H4457</f>
        <v>0</v>
      </c>
      <c r="M4457" s="35">
        <v>0</v>
      </c>
      <c r="N4457" s="78">
        <v>0</v>
      </c>
      <c r="O4457" s="22">
        <v>1</v>
      </c>
    </row>
    <row r="4458" spans="1:15" ht="110.25" hidden="1" x14ac:dyDescent="0.25">
      <c r="A4458" s="33" t="s">
        <v>248</v>
      </c>
      <c r="B4458" s="33" t="s">
        <v>1411</v>
      </c>
      <c r="C4458" s="33" t="s">
        <v>266</v>
      </c>
      <c r="D4458" s="33"/>
      <c r="E4458" s="34" t="s">
        <v>712</v>
      </c>
      <c r="F4458" s="35">
        <f t="shared" ref="F4458:M4459" si="2238">F4459</f>
        <v>0</v>
      </c>
      <c r="G4458" s="35">
        <f t="shared" si="2238"/>
        <v>0</v>
      </c>
      <c r="H4458" s="35">
        <f t="shared" si="2238"/>
        <v>0</v>
      </c>
      <c r="I4458" s="63">
        <f t="shared" si="2238"/>
        <v>0</v>
      </c>
      <c r="J4458" s="63">
        <f t="shared" si="2238"/>
        <v>0</v>
      </c>
      <c r="K4458" s="35">
        <f t="shared" si="2238"/>
        <v>0</v>
      </c>
      <c r="L4458" s="35">
        <f t="shared" si="2238"/>
        <v>0</v>
      </c>
      <c r="M4458" s="35">
        <f t="shared" si="2238"/>
        <v>0</v>
      </c>
      <c r="N4458" s="78">
        <v>0</v>
      </c>
      <c r="O4458" s="22">
        <v>1</v>
      </c>
    </row>
    <row r="4459" spans="1:15" ht="31.5" hidden="1" x14ac:dyDescent="0.25">
      <c r="A4459" s="33" t="s">
        <v>248</v>
      </c>
      <c r="B4459" s="33" t="s">
        <v>1411</v>
      </c>
      <c r="C4459" s="33" t="s">
        <v>266</v>
      </c>
      <c r="D4459" s="33" t="s">
        <v>220</v>
      </c>
      <c r="E4459" s="34" t="s">
        <v>550</v>
      </c>
      <c r="F4459" s="35">
        <f t="shared" si="2238"/>
        <v>0</v>
      </c>
      <c r="G4459" s="35">
        <f t="shared" si="2238"/>
        <v>0</v>
      </c>
      <c r="H4459" s="35">
        <f t="shared" si="2238"/>
        <v>0</v>
      </c>
      <c r="I4459" s="63">
        <f t="shared" si="2238"/>
        <v>0</v>
      </c>
      <c r="J4459" s="63">
        <f t="shared" si="2238"/>
        <v>0</v>
      </c>
      <c r="K4459" s="35">
        <f t="shared" si="2238"/>
        <v>0</v>
      </c>
      <c r="L4459" s="35">
        <f t="shared" si="2238"/>
        <v>0</v>
      </c>
      <c r="M4459" s="35">
        <f t="shared" si="2238"/>
        <v>0</v>
      </c>
      <c r="N4459" s="78">
        <v>0</v>
      </c>
      <c r="O4459" s="22">
        <v>1</v>
      </c>
    </row>
    <row r="4460" spans="1:15" hidden="1" x14ac:dyDescent="0.25">
      <c r="A4460" s="33" t="s">
        <v>248</v>
      </c>
      <c r="B4460" s="33" t="s">
        <v>1411</v>
      </c>
      <c r="C4460" s="33" t="s">
        <v>266</v>
      </c>
      <c r="D4460" s="33" t="s">
        <v>219</v>
      </c>
      <c r="E4460" s="34" t="s">
        <v>551</v>
      </c>
      <c r="F4460" s="35">
        <f>27856.3-27856.3</f>
        <v>0</v>
      </c>
      <c r="G4460" s="35">
        <v>0</v>
      </c>
      <c r="H4460" s="35">
        <v>0</v>
      </c>
      <c r="I4460" s="63">
        <v>0</v>
      </c>
      <c r="J4460" s="63">
        <v>0</v>
      </c>
      <c r="K4460" s="35">
        <f>G4460</f>
        <v>0</v>
      </c>
      <c r="L4460" s="35">
        <f>H4460</f>
        <v>0</v>
      </c>
      <c r="M4460" s="35">
        <v>0</v>
      </c>
      <c r="N4460" s="78">
        <v>0</v>
      </c>
      <c r="O4460" s="22">
        <v>1</v>
      </c>
    </row>
    <row r="4461" spans="1:15" ht="94.5" hidden="1" x14ac:dyDescent="0.25">
      <c r="A4461" s="33" t="s">
        <v>248</v>
      </c>
      <c r="B4461" s="33" t="s">
        <v>1411</v>
      </c>
      <c r="C4461" s="33" t="s">
        <v>267</v>
      </c>
      <c r="D4461" s="33"/>
      <c r="E4461" s="34" t="s">
        <v>1281</v>
      </c>
      <c r="F4461" s="35">
        <f t="shared" ref="F4461:M4462" si="2239">F4462</f>
        <v>0</v>
      </c>
      <c r="G4461" s="35">
        <f t="shared" si="2239"/>
        <v>0</v>
      </c>
      <c r="H4461" s="35">
        <f t="shared" si="2239"/>
        <v>0</v>
      </c>
      <c r="I4461" s="63">
        <f t="shared" si="2239"/>
        <v>0</v>
      </c>
      <c r="J4461" s="63">
        <f t="shared" si="2239"/>
        <v>0</v>
      </c>
      <c r="K4461" s="35">
        <f t="shared" si="2239"/>
        <v>0</v>
      </c>
      <c r="L4461" s="35">
        <f t="shared" si="2239"/>
        <v>0</v>
      </c>
      <c r="M4461" s="35">
        <f t="shared" si="2239"/>
        <v>0</v>
      </c>
      <c r="N4461" s="78">
        <v>0</v>
      </c>
      <c r="O4461" s="22">
        <v>1</v>
      </c>
    </row>
    <row r="4462" spans="1:15" ht="31.5" hidden="1" x14ac:dyDescent="0.25">
      <c r="A4462" s="33" t="s">
        <v>248</v>
      </c>
      <c r="B4462" s="33" t="s">
        <v>1411</v>
      </c>
      <c r="C4462" s="33" t="s">
        <v>267</v>
      </c>
      <c r="D4462" s="33" t="s">
        <v>220</v>
      </c>
      <c r="E4462" s="34" t="s">
        <v>550</v>
      </c>
      <c r="F4462" s="35">
        <f t="shared" si="2239"/>
        <v>0</v>
      </c>
      <c r="G4462" s="35">
        <f t="shared" si="2239"/>
        <v>0</v>
      </c>
      <c r="H4462" s="35">
        <f t="shared" si="2239"/>
        <v>0</v>
      </c>
      <c r="I4462" s="63">
        <f t="shared" si="2239"/>
        <v>0</v>
      </c>
      <c r="J4462" s="63">
        <f t="shared" si="2239"/>
        <v>0</v>
      </c>
      <c r="K4462" s="35">
        <f t="shared" si="2239"/>
        <v>0</v>
      </c>
      <c r="L4462" s="35">
        <f t="shared" si="2239"/>
        <v>0</v>
      </c>
      <c r="M4462" s="35">
        <f t="shared" si="2239"/>
        <v>0</v>
      </c>
      <c r="N4462" s="78">
        <v>0</v>
      </c>
      <c r="O4462" s="22">
        <v>1</v>
      </c>
    </row>
    <row r="4463" spans="1:15" hidden="1" x14ac:dyDescent="0.25">
      <c r="A4463" s="33" t="s">
        <v>248</v>
      </c>
      <c r="B4463" s="33" t="s">
        <v>1411</v>
      </c>
      <c r="C4463" s="33" t="s">
        <v>267</v>
      </c>
      <c r="D4463" s="33" t="s">
        <v>219</v>
      </c>
      <c r="E4463" s="34" t="s">
        <v>551</v>
      </c>
      <c r="F4463" s="35">
        <v>0</v>
      </c>
      <c r="G4463" s="35">
        <v>0</v>
      </c>
      <c r="H4463" s="35">
        <v>0</v>
      </c>
      <c r="I4463" s="63">
        <v>0</v>
      </c>
      <c r="J4463" s="63">
        <v>0</v>
      </c>
      <c r="K4463" s="35">
        <f>G4463</f>
        <v>0</v>
      </c>
      <c r="L4463" s="35">
        <f>H4463</f>
        <v>0</v>
      </c>
      <c r="M4463" s="35">
        <v>0</v>
      </c>
      <c r="N4463" s="78">
        <v>0</v>
      </c>
      <c r="O4463" s="22">
        <v>1</v>
      </c>
    </row>
    <row r="4464" spans="1:15" ht="78.75" hidden="1" x14ac:dyDescent="0.25">
      <c r="A4464" s="33" t="s">
        <v>248</v>
      </c>
      <c r="B4464" s="33" t="s">
        <v>1411</v>
      </c>
      <c r="C4464" s="33" t="s">
        <v>1680</v>
      </c>
      <c r="D4464" s="33"/>
      <c r="E4464" s="34" t="s">
        <v>1260</v>
      </c>
      <c r="F4464" s="35">
        <f t="shared" ref="F4464:M4465" si="2240">F4465</f>
        <v>0</v>
      </c>
      <c r="G4464" s="35">
        <f t="shared" si="2240"/>
        <v>0</v>
      </c>
      <c r="H4464" s="35">
        <f t="shared" si="2240"/>
        <v>0</v>
      </c>
      <c r="I4464" s="63">
        <f t="shared" si="2240"/>
        <v>0</v>
      </c>
      <c r="J4464" s="63">
        <f t="shared" si="2240"/>
        <v>0</v>
      </c>
      <c r="K4464" s="35">
        <f t="shared" si="2240"/>
        <v>0</v>
      </c>
      <c r="L4464" s="35">
        <f t="shared" si="2240"/>
        <v>0</v>
      </c>
      <c r="M4464" s="35">
        <f t="shared" si="2240"/>
        <v>0</v>
      </c>
      <c r="N4464" s="78">
        <v>0</v>
      </c>
      <c r="O4464" s="22">
        <v>1</v>
      </c>
    </row>
    <row r="4465" spans="1:15" ht="31.5" hidden="1" x14ac:dyDescent="0.25">
      <c r="A4465" s="33" t="s">
        <v>248</v>
      </c>
      <c r="B4465" s="33" t="s">
        <v>1411</v>
      </c>
      <c r="C4465" s="33" t="s">
        <v>1680</v>
      </c>
      <c r="D4465" s="33" t="s">
        <v>220</v>
      </c>
      <c r="E4465" s="34" t="s">
        <v>550</v>
      </c>
      <c r="F4465" s="35">
        <f t="shared" si="2240"/>
        <v>0</v>
      </c>
      <c r="G4465" s="35">
        <f t="shared" si="2240"/>
        <v>0</v>
      </c>
      <c r="H4465" s="35">
        <f t="shared" si="2240"/>
        <v>0</v>
      </c>
      <c r="I4465" s="63">
        <f t="shared" si="2240"/>
        <v>0</v>
      </c>
      <c r="J4465" s="63">
        <f t="shared" si="2240"/>
        <v>0</v>
      </c>
      <c r="K4465" s="35">
        <f t="shared" si="2240"/>
        <v>0</v>
      </c>
      <c r="L4465" s="35">
        <f t="shared" si="2240"/>
        <v>0</v>
      </c>
      <c r="M4465" s="35">
        <f t="shared" si="2240"/>
        <v>0</v>
      </c>
      <c r="N4465" s="78">
        <v>0</v>
      </c>
      <c r="O4465" s="22">
        <v>1</v>
      </c>
    </row>
    <row r="4466" spans="1:15" hidden="1" x14ac:dyDescent="0.25">
      <c r="A4466" s="33" t="s">
        <v>248</v>
      </c>
      <c r="B4466" s="33" t="s">
        <v>1411</v>
      </c>
      <c r="C4466" s="33" t="s">
        <v>1680</v>
      </c>
      <c r="D4466" s="33" t="s">
        <v>219</v>
      </c>
      <c r="E4466" s="34" t="s">
        <v>551</v>
      </c>
      <c r="F4466" s="35">
        <f>5305-5305</f>
        <v>0</v>
      </c>
      <c r="G4466" s="35">
        <v>0</v>
      </c>
      <c r="H4466" s="35">
        <v>0</v>
      </c>
      <c r="I4466" s="63">
        <v>0</v>
      </c>
      <c r="J4466" s="63">
        <v>0</v>
      </c>
      <c r="K4466" s="35">
        <f>G4466</f>
        <v>0</v>
      </c>
      <c r="L4466" s="35">
        <f>H4466</f>
        <v>0</v>
      </c>
      <c r="M4466" s="35">
        <v>0</v>
      </c>
      <c r="N4466" s="78">
        <v>0</v>
      </c>
      <c r="O4466" s="22">
        <v>1</v>
      </c>
    </row>
    <row r="4467" spans="1:15" ht="78.75" x14ac:dyDescent="0.25">
      <c r="A4467" s="33" t="s">
        <v>248</v>
      </c>
      <c r="B4467" s="33" t="s">
        <v>1411</v>
      </c>
      <c r="C4467" s="33" t="s">
        <v>269</v>
      </c>
      <c r="D4467" s="33"/>
      <c r="E4467" s="34" t="s">
        <v>1261</v>
      </c>
      <c r="F4467" s="35">
        <f t="shared" ref="F4467:M4468" si="2241">F4468</f>
        <v>4512.2000000000007</v>
      </c>
      <c r="G4467" s="35">
        <f t="shared" si="2241"/>
        <v>4512.2</v>
      </c>
      <c r="H4467" s="35">
        <f t="shared" si="2241"/>
        <v>0</v>
      </c>
      <c r="I4467" s="63">
        <f t="shared" si="2241"/>
        <v>0</v>
      </c>
      <c r="J4467" s="63">
        <f t="shared" si="2241"/>
        <v>0</v>
      </c>
      <c r="K4467" s="35">
        <f t="shared" si="2241"/>
        <v>4512.2</v>
      </c>
      <c r="L4467" s="35">
        <f t="shared" si="2241"/>
        <v>0</v>
      </c>
      <c r="M4467" s="35">
        <f t="shared" si="2241"/>
        <v>0</v>
      </c>
      <c r="N4467" s="78">
        <f t="shared" si="2229"/>
        <v>0</v>
      </c>
    </row>
    <row r="4468" spans="1:15" ht="31.5" x14ac:dyDescent="0.25">
      <c r="A4468" s="33" t="s">
        <v>248</v>
      </c>
      <c r="B4468" s="33" t="s">
        <v>1411</v>
      </c>
      <c r="C4468" s="33" t="s">
        <v>269</v>
      </c>
      <c r="D4468" s="33" t="s">
        <v>220</v>
      </c>
      <c r="E4468" s="34" t="s">
        <v>550</v>
      </c>
      <c r="F4468" s="35">
        <f t="shared" si="2241"/>
        <v>4512.2000000000007</v>
      </c>
      <c r="G4468" s="35">
        <f t="shared" si="2241"/>
        <v>4512.2</v>
      </c>
      <c r="H4468" s="35">
        <f t="shared" si="2241"/>
        <v>0</v>
      </c>
      <c r="I4468" s="63">
        <f t="shared" si="2241"/>
        <v>0</v>
      </c>
      <c r="J4468" s="63">
        <f t="shared" si="2241"/>
        <v>0</v>
      </c>
      <c r="K4468" s="35">
        <f t="shared" si="2241"/>
        <v>4512.2</v>
      </c>
      <c r="L4468" s="35">
        <f t="shared" si="2241"/>
        <v>0</v>
      </c>
      <c r="M4468" s="35">
        <f t="shared" si="2241"/>
        <v>0</v>
      </c>
      <c r="N4468" s="78">
        <f t="shared" si="2229"/>
        <v>0</v>
      </c>
    </row>
    <row r="4469" spans="1:15" x14ac:dyDescent="0.25">
      <c r="A4469" s="33" t="s">
        <v>248</v>
      </c>
      <c r="B4469" s="33" t="s">
        <v>1411</v>
      </c>
      <c r="C4469" s="33" t="s">
        <v>269</v>
      </c>
      <c r="D4469" s="33" t="s">
        <v>219</v>
      </c>
      <c r="E4469" s="34" t="s">
        <v>551</v>
      </c>
      <c r="F4469" s="35">
        <f>4512.1+0.1</f>
        <v>4512.2000000000007</v>
      </c>
      <c r="G4469" s="35">
        <v>4512.2</v>
      </c>
      <c r="H4469" s="35">
        <v>0</v>
      </c>
      <c r="I4469" s="63">
        <v>0</v>
      </c>
      <c r="J4469" s="63">
        <v>0</v>
      </c>
      <c r="K4469" s="35">
        <f>G4469</f>
        <v>4512.2</v>
      </c>
      <c r="L4469" s="35">
        <f>H4469</f>
        <v>0</v>
      </c>
      <c r="M4469" s="35">
        <v>0</v>
      </c>
      <c r="N4469" s="78">
        <f t="shared" si="2229"/>
        <v>0</v>
      </c>
    </row>
    <row r="4470" spans="1:15" ht="94.5" x14ac:dyDescent="0.25">
      <c r="A4470" s="33" t="s">
        <v>248</v>
      </c>
      <c r="B4470" s="33" t="s">
        <v>1411</v>
      </c>
      <c r="C4470" s="33" t="s">
        <v>1769</v>
      </c>
      <c r="D4470" s="33"/>
      <c r="E4470" s="34" t="s">
        <v>1837</v>
      </c>
      <c r="F4470" s="35">
        <f>F4471</f>
        <v>1760</v>
      </c>
      <c r="G4470" s="35">
        <f t="shared" ref="G4470:G4471" si="2242">G4471</f>
        <v>1760</v>
      </c>
      <c r="H4470" s="35">
        <f t="shared" ref="H4470:M4471" si="2243">H4471</f>
        <v>1760</v>
      </c>
      <c r="I4470" s="63">
        <f t="shared" si="2243"/>
        <v>0</v>
      </c>
      <c r="J4470" s="63">
        <f t="shared" si="2243"/>
        <v>0</v>
      </c>
      <c r="K4470" s="35">
        <f t="shared" si="2243"/>
        <v>1760</v>
      </c>
      <c r="L4470" s="35">
        <f t="shared" si="2243"/>
        <v>1760</v>
      </c>
      <c r="M4470" s="35">
        <f t="shared" si="2243"/>
        <v>1760</v>
      </c>
      <c r="N4470" s="78">
        <f t="shared" si="2229"/>
        <v>100</v>
      </c>
    </row>
    <row r="4471" spans="1:15" ht="31.5" x14ac:dyDescent="0.25">
      <c r="A4471" s="33" t="s">
        <v>248</v>
      </c>
      <c r="B4471" s="33" t="s">
        <v>1411</v>
      </c>
      <c r="C4471" s="33" t="s">
        <v>1769</v>
      </c>
      <c r="D4471" s="33" t="s">
        <v>220</v>
      </c>
      <c r="E4471" s="34" t="s">
        <v>550</v>
      </c>
      <c r="F4471" s="35">
        <f>F4472</f>
        <v>1760</v>
      </c>
      <c r="G4471" s="35">
        <f t="shared" si="2242"/>
        <v>1760</v>
      </c>
      <c r="H4471" s="35">
        <f t="shared" si="2243"/>
        <v>1760</v>
      </c>
      <c r="I4471" s="63">
        <f t="shared" si="2243"/>
        <v>0</v>
      </c>
      <c r="J4471" s="63">
        <f t="shared" si="2243"/>
        <v>0</v>
      </c>
      <c r="K4471" s="35">
        <f t="shared" si="2243"/>
        <v>1760</v>
      </c>
      <c r="L4471" s="35">
        <f t="shared" si="2243"/>
        <v>1760</v>
      </c>
      <c r="M4471" s="35">
        <f t="shared" si="2243"/>
        <v>1760</v>
      </c>
      <c r="N4471" s="78">
        <f t="shared" si="2229"/>
        <v>100</v>
      </c>
    </row>
    <row r="4472" spans="1:15" x14ac:dyDescent="0.25">
      <c r="A4472" s="33" t="s">
        <v>248</v>
      </c>
      <c r="B4472" s="33" t="s">
        <v>1411</v>
      </c>
      <c r="C4472" s="33" t="s">
        <v>1769</v>
      </c>
      <c r="D4472" s="33" t="s">
        <v>219</v>
      </c>
      <c r="E4472" s="34" t="s">
        <v>551</v>
      </c>
      <c r="F4472" s="35">
        <v>1760</v>
      </c>
      <c r="G4472" s="35">
        <v>1760</v>
      </c>
      <c r="H4472" s="35">
        <v>1760</v>
      </c>
      <c r="I4472" s="63">
        <v>0</v>
      </c>
      <c r="J4472" s="63">
        <v>0</v>
      </c>
      <c r="K4472" s="35">
        <f>G4472</f>
        <v>1760</v>
      </c>
      <c r="L4472" s="35">
        <f>H4472</f>
        <v>1760</v>
      </c>
      <c r="M4472" s="35">
        <v>1760</v>
      </c>
      <c r="N4472" s="78">
        <f t="shared" si="2229"/>
        <v>100</v>
      </c>
    </row>
    <row r="4473" spans="1:15" ht="78.75" hidden="1" x14ac:dyDescent="0.25">
      <c r="A4473" s="33" t="s">
        <v>248</v>
      </c>
      <c r="B4473" s="33" t="s">
        <v>1411</v>
      </c>
      <c r="C4473" s="33" t="s">
        <v>1770</v>
      </c>
      <c r="D4473" s="33"/>
      <c r="E4473" s="34" t="s">
        <v>1771</v>
      </c>
      <c r="F4473" s="35">
        <f>F4474</f>
        <v>0</v>
      </c>
      <c r="G4473" s="35">
        <f t="shared" ref="G4473:G4474" si="2244">G4474</f>
        <v>0</v>
      </c>
      <c r="H4473" s="35">
        <f t="shared" ref="H4473:M4474" si="2245">H4474</f>
        <v>0</v>
      </c>
      <c r="I4473" s="63">
        <f t="shared" si="2245"/>
        <v>0</v>
      </c>
      <c r="J4473" s="63">
        <f t="shared" si="2245"/>
        <v>0</v>
      </c>
      <c r="K4473" s="35">
        <f t="shared" si="2245"/>
        <v>0</v>
      </c>
      <c r="L4473" s="35">
        <f t="shared" si="2245"/>
        <v>0</v>
      </c>
      <c r="M4473" s="35">
        <f t="shared" si="2245"/>
        <v>0</v>
      </c>
      <c r="N4473" s="78">
        <v>0</v>
      </c>
      <c r="O4473" s="22">
        <v>1</v>
      </c>
    </row>
    <row r="4474" spans="1:15" ht="31.5" hidden="1" x14ac:dyDescent="0.25">
      <c r="A4474" s="33" t="s">
        <v>248</v>
      </c>
      <c r="B4474" s="33" t="s">
        <v>1411</v>
      </c>
      <c r="C4474" s="33" t="s">
        <v>1770</v>
      </c>
      <c r="D4474" s="33" t="s">
        <v>220</v>
      </c>
      <c r="E4474" s="34" t="s">
        <v>550</v>
      </c>
      <c r="F4474" s="35">
        <f>F4475</f>
        <v>0</v>
      </c>
      <c r="G4474" s="35">
        <f t="shared" si="2244"/>
        <v>0</v>
      </c>
      <c r="H4474" s="35">
        <f t="shared" si="2245"/>
        <v>0</v>
      </c>
      <c r="I4474" s="63">
        <f t="shared" si="2245"/>
        <v>0</v>
      </c>
      <c r="J4474" s="63">
        <f t="shared" si="2245"/>
        <v>0</v>
      </c>
      <c r="K4474" s="35">
        <f t="shared" si="2245"/>
        <v>0</v>
      </c>
      <c r="L4474" s="35">
        <f t="shared" si="2245"/>
        <v>0</v>
      </c>
      <c r="M4474" s="35">
        <f t="shared" si="2245"/>
        <v>0</v>
      </c>
      <c r="N4474" s="78">
        <v>0</v>
      </c>
      <c r="O4474" s="22">
        <v>1</v>
      </c>
    </row>
    <row r="4475" spans="1:15" hidden="1" x14ac:dyDescent="0.25">
      <c r="A4475" s="33" t="s">
        <v>248</v>
      </c>
      <c r="B4475" s="33" t="s">
        <v>1411</v>
      </c>
      <c r="C4475" s="33" t="s">
        <v>1770</v>
      </c>
      <c r="D4475" s="33" t="s">
        <v>219</v>
      </c>
      <c r="E4475" s="34" t="s">
        <v>551</v>
      </c>
      <c r="F4475" s="35">
        <f>4659-4659</f>
        <v>0</v>
      </c>
      <c r="G4475" s="35">
        <v>0</v>
      </c>
      <c r="H4475" s="35">
        <v>0</v>
      </c>
      <c r="I4475" s="63">
        <v>0</v>
      </c>
      <c r="J4475" s="63">
        <v>0</v>
      </c>
      <c r="K4475" s="35">
        <f>G4475</f>
        <v>0</v>
      </c>
      <c r="L4475" s="35">
        <f>H4475</f>
        <v>0</v>
      </c>
      <c r="M4475" s="35">
        <v>0</v>
      </c>
      <c r="N4475" s="78">
        <v>0</v>
      </c>
      <c r="O4475" s="22">
        <v>1</v>
      </c>
    </row>
    <row r="4476" spans="1:15" ht="78.75" hidden="1" x14ac:dyDescent="0.25">
      <c r="A4476" s="33" t="s">
        <v>248</v>
      </c>
      <c r="B4476" s="33" t="s">
        <v>1411</v>
      </c>
      <c r="C4476" s="33" t="s">
        <v>270</v>
      </c>
      <c r="D4476" s="33"/>
      <c r="E4476" s="34" t="s">
        <v>1262</v>
      </c>
      <c r="F4476" s="35">
        <f t="shared" ref="F4476:M4477" si="2246">F4477</f>
        <v>0</v>
      </c>
      <c r="G4476" s="35">
        <f t="shared" si="2246"/>
        <v>0</v>
      </c>
      <c r="H4476" s="35">
        <f t="shared" si="2246"/>
        <v>0</v>
      </c>
      <c r="I4476" s="63">
        <f t="shared" si="2246"/>
        <v>0</v>
      </c>
      <c r="J4476" s="63">
        <f t="shared" si="2246"/>
        <v>0</v>
      </c>
      <c r="K4476" s="35">
        <f t="shared" si="2246"/>
        <v>0</v>
      </c>
      <c r="L4476" s="35">
        <f t="shared" si="2246"/>
        <v>0</v>
      </c>
      <c r="M4476" s="35">
        <f t="shared" si="2246"/>
        <v>0</v>
      </c>
      <c r="N4476" s="78">
        <v>0</v>
      </c>
      <c r="O4476" s="22">
        <v>1</v>
      </c>
    </row>
    <row r="4477" spans="1:15" ht="31.5" hidden="1" x14ac:dyDescent="0.25">
      <c r="A4477" s="33" t="s">
        <v>248</v>
      </c>
      <c r="B4477" s="33" t="s">
        <v>1411</v>
      </c>
      <c r="C4477" s="33" t="s">
        <v>270</v>
      </c>
      <c r="D4477" s="33" t="s">
        <v>220</v>
      </c>
      <c r="E4477" s="34" t="s">
        <v>550</v>
      </c>
      <c r="F4477" s="35">
        <f t="shared" si="2246"/>
        <v>0</v>
      </c>
      <c r="G4477" s="35">
        <f t="shared" si="2246"/>
        <v>0</v>
      </c>
      <c r="H4477" s="35">
        <f t="shared" si="2246"/>
        <v>0</v>
      </c>
      <c r="I4477" s="63">
        <f t="shared" si="2246"/>
        <v>0</v>
      </c>
      <c r="J4477" s="63">
        <f t="shared" si="2246"/>
        <v>0</v>
      </c>
      <c r="K4477" s="35">
        <f t="shared" si="2246"/>
        <v>0</v>
      </c>
      <c r="L4477" s="35">
        <f t="shared" si="2246"/>
        <v>0</v>
      </c>
      <c r="M4477" s="35">
        <f t="shared" si="2246"/>
        <v>0</v>
      </c>
      <c r="N4477" s="78">
        <v>0</v>
      </c>
      <c r="O4477" s="22">
        <v>1</v>
      </c>
    </row>
    <row r="4478" spans="1:15" hidden="1" x14ac:dyDescent="0.25">
      <c r="A4478" s="33" t="s">
        <v>248</v>
      </c>
      <c r="B4478" s="33" t="s">
        <v>1411</v>
      </c>
      <c r="C4478" s="33" t="s">
        <v>270</v>
      </c>
      <c r="D4478" s="33" t="s">
        <v>219</v>
      </c>
      <c r="E4478" s="34" t="s">
        <v>551</v>
      </c>
      <c r="F4478" s="35">
        <v>0</v>
      </c>
      <c r="G4478" s="35">
        <v>0</v>
      </c>
      <c r="H4478" s="35">
        <v>0</v>
      </c>
      <c r="I4478" s="63">
        <v>0</v>
      </c>
      <c r="J4478" s="63">
        <v>0</v>
      </c>
      <c r="K4478" s="35">
        <f>G4478</f>
        <v>0</v>
      </c>
      <c r="L4478" s="35">
        <f>H4478</f>
        <v>0</v>
      </c>
      <c r="M4478" s="35">
        <v>0</v>
      </c>
      <c r="N4478" s="78">
        <v>0</v>
      </c>
      <c r="O4478" s="22">
        <v>1</v>
      </c>
    </row>
    <row r="4479" spans="1:15" ht="141.75" hidden="1" x14ac:dyDescent="0.25">
      <c r="A4479" s="33" t="s">
        <v>248</v>
      </c>
      <c r="B4479" s="33" t="s">
        <v>1411</v>
      </c>
      <c r="C4479" s="33" t="s">
        <v>271</v>
      </c>
      <c r="D4479" s="33"/>
      <c r="E4479" s="34" t="s">
        <v>1263</v>
      </c>
      <c r="F4479" s="35">
        <f t="shared" ref="F4479:M4480" si="2247">F4480</f>
        <v>0</v>
      </c>
      <c r="G4479" s="35">
        <f t="shared" si="2247"/>
        <v>0</v>
      </c>
      <c r="H4479" s="35">
        <f t="shared" si="2247"/>
        <v>0</v>
      </c>
      <c r="I4479" s="63">
        <f t="shared" si="2247"/>
        <v>0</v>
      </c>
      <c r="J4479" s="63">
        <f t="shared" si="2247"/>
        <v>0</v>
      </c>
      <c r="K4479" s="35">
        <f t="shared" si="2247"/>
        <v>0</v>
      </c>
      <c r="L4479" s="35">
        <f t="shared" si="2247"/>
        <v>0</v>
      </c>
      <c r="M4479" s="35">
        <f t="shared" si="2247"/>
        <v>0</v>
      </c>
      <c r="N4479" s="78">
        <v>0</v>
      </c>
      <c r="O4479" s="22">
        <v>1</v>
      </c>
    </row>
    <row r="4480" spans="1:15" ht="31.5" hidden="1" x14ac:dyDescent="0.25">
      <c r="A4480" s="33" t="s">
        <v>248</v>
      </c>
      <c r="B4480" s="33" t="s">
        <v>1411</v>
      </c>
      <c r="C4480" s="33" t="s">
        <v>271</v>
      </c>
      <c r="D4480" s="33" t="s">
        <v>220</v>
      </c>
      <c r="E4480" s="34" t="s">
        <v>550</v>
      </c>
      <c r="F4480" s="35">
        <f t="shared" si="2247"/>
        <v>0</v>
      </c>
      <c r="G4480" s="35">
        <f t="shared" si="2247"/>
        <v>0</v>
      </c>
      <c r="H4480" s="35">
        <f t="shared" si="2247"/>
        <v>0</v>
      </c>
      <c r="I4480" s="63">
        <f t="shared" si="2247"/>
        <v>0</v>
      </c>
      <c r="J4480" s="63">
        <f t="shared" si="2247"/>
        <v>0</v>
      </c>
      <c r="K4480" s="35">
        <f t="shared" si="2247"/>
        <v>0</v>
      </c>
      <c r="L4480" s="35">
        <f t="shared" si="2247"/>
        <v>0</v>
      </c>
      <c r="M4480" s="35">
        <f t="shared" si="2247"/>
        <v>0</v>
      </c>
      <c r="N4480" s="78">
        <v>0</v>
      </c>
      <c r="O4480" s="22">
        <v>1</v>
      </c>
    </row>
    <row r="4481" spans="1:15" hidden="1" x14ac:dyDescent="0.25">
      <c r="A4481" s="33" t="s">
        <v>248</v>
      </c>
      <c r="B4481" s="33" t="s">
        <v>1411</v>
      </c>
      <c r="C4481" s="33" t="s">
        <v>271</v>
      </c>
      <c r="D4481" s="33" t="s">
        <v>219</v>
      </c>
      <c r="E4481" s="34" t="s">
        <v>551</v>
      </c>
      <c r="F4481" s="35">
        <v>0</v>
      </c>
      <c r="G4481" s="35">
        <v>0</v>
      </c>
      <c r="H4481" s="35">
        <v>0</v>
      </c>
      <c r="I4481" s="63">
        <v>0</v>
      </c>
      <c r="J4481" s="63">
        <v>0</v>
      </c>
      <c r="K4481" s="35">
        <f>G4481</f>
        <v>0</v>
      </c>
      <c r="L4481" s="35">
        <f>H4481</f>
        <v>0</v>
      </c>
      <c r="M4481" s="35">
        <v>0</v>
      </c>
      <c r="N4481" s="78">
        <v>0</v>
      </c>
      <c r="O4481" s="22">
        <v>1</v>
      </c>
    </row>
    <row r="4482" spans="1:15" ht="78.75" hidden="1" x14ac:dyDescent="0.25">
      <c r="A4482" s="33" t="s">
        <v>248</v>
      </c>
      <c r="B4482" s="33" t="s">
        <v>1411</v>
      </c>
      <c r="C4482" s="33" t="s">
        <v>272</v>
      </c>
      <c r="D4482" s="33"/>
      <c r="E4482" s="34" t="s">
        <v>1264</v>
      </c>
      <c r="F4482" s="35">
        <f t="shared" ref="F4482:M4483" si="2248">F4483</f>
        <v>0</v>
      </c>
      <c r="G4482" s="35">
        <f t="shared" si="2248"/>
        <v>0</v>
      </c>
      <c r="H4482" s="35">
        <f t="shared" si="2248"/>
        <v>0</v>
      </c>
      <c r="I4482" s="63">
        <f t="shared" si="2248"/>
        <v>0</v>
      </c>
      <c r="J4482" s="63">
        <f t="shared" si="2248"/>
        <v>0</v>
      </c>
      <c r="K4482" s="35">
        <f t="shared" si="2248"/>
        <v>0</v>
      </c>
      <c r="L4482" s="35">
        <f t="shared" si="2248"/>
        <v>0</v>
      </c>
      <c r="M4482" s="35">
        <f t="shared" si="2248"/>
        <v>0</v>
      </c>
      <c r="N4482" s="78">
        <v>0</v>
      </c>
      <c r="O4482" s="22">
        <v>1</v>
      </c>
    </row>
    <row r="4483" spans="1:15" ht="31.5" hidden="1" x14ac:dyDescent="0.25">
      <c r="A4483" s="33" t="s">
        <v>248</v>
      </c>
      <c r="B4483" s="33" t="s">
        <v>1411</v>
      </c>
      <c r="C4483" s="33" t="s">
        <v>272</v>
      </c>
      <c r="D4483" s="33" t="s">
        <v>220</v>
      </c>
      <c r="E4483" s="34" t="s">
        <v>550</v>
      </c>
      <c r="F4483" s="35">
        <f t="shared" si="2248"/>
        <v>0</v>
      </c>
      <c r="G4483" s="35">
        <f t="shared" si="2248"/>
        <v>0</v>
      </c>
      <c r="H4483" s="35">
        <f t="shared" si="2248"/>
        <v>0</v>
      </c>
      <c r="I4483" s="63">
        <f t="shared" si="2248"/>
        <v>0</v>
      </c>
      <c r="J4483" s="63">
        <f t="shared" si="2248"/>
        <v>0</v>
      </c>
      <c r="K4483" s="35">
        <f t="shared" si="2248"/>
        <v>0</v>
      </c>
      <c r="L4483" s="35">
        <f t="shared" si="2248"/>
        <v>0</v>
      </c>
      <c r="M4483" s="35">
        <f t="shared" si="2248"/>
        <v>0</v>
      </c>
      <c r="N4483" s="78">
        <v>0</v>
      </c>
      <c r="O4483" s="22">
        <v>1</v>
      </c>
    </row>
    <row r="4484" spans="1:15" hidden="1" x14ac:dyDescent="0.25">
      <c r="A4484" s="33" t="s">
        <v>248</v>
      </c>
      <c r="B4484" s="33" t="s">
        <v>1411</v>
      </c>
      <c r="C4484" s="33" t="s">
        <v>272</v>
      </c>
      <c r="D4484" s="33" t="s">
        <v>219</v>
      </c>
      <c r="E4484" s="34" t="s">
        <v>551</v>
      </c>
      <c r="F4484" s="35">
        <v>0</v>
      </c>
      <c r="G4484" s="35">
        <v>0</v>
      </c>
      <c r="H4484" s="35">
        <v>0</v>
      </c>
      <c r="I4484" s="63">
        <v>0</v>
      </c>
      <c r="J4484" s="63">
        <v>0</v>
      </c>
      <c r="K4484" s="35">
        <f>G4484</f>
        <v>0</v>
      </c>
      <c r="L4484" s="35">
        <f>H4484</f>
        <v>0</v>
      </c>
      <c r="M4484" s="35">
        <v>0</v>
      </c>
      <c r="N4484" s="78">
        <v>0</v>
      </c>
      <c r="O4484" s="22">
        <v>1</v>
      </c>
    </row>
    <row r="4485" spans="1:15" ht="94.5" hidden="1" x14ac:dyDescent="0.25">
      <c r="A4485" s="33" t="s">
        <v>248</v>
      </c>
      <c r="B4485" s="33" t="s">
        <v>1411</v>
      </c>
      <c r="C4485" s="33" t="s">
        <v>273</v>
      </c>
      <c r="D4485" s="33"/>
      <c r="E4485" s="34" t="s">
        <v>1265</v>
      </c>
      <c r="F4485" s="35">
        <f t="shared" ref="F4485:M4486" si="2249">F4486</f>
        <v>0</v>
      </c>
      <c r="G4485" s="35">
        <f t="shared" si="2249"/>
        <v>0</v>
      </c>
      <c r="H4485" s="35">
        <f t="shared" si="2249"/>
        <v>0</v>
      </c>
      <c r="I4485" s="63">
        <f t="shared" si="2249"/>
        <v>0</v>
      </c>
      <c r="J4485" s="63">
        <f t="shared" si="2249"/>
        <v>0</v>
      </c>
      <c r="K4485" s="35">
        <f t="shared" si="2249"/>
        <v>0</v>
      </c>
      <c r="L4485" s="35">
        <f t="shared" si="2249"/>
        <v>0</v>
      </c>
      <c r="M4485" s="35">
        <f t="shared" si="2249"/>
        <v>0</v>
      </c>
      <c r="N4485" s="78">
        <v>0</v>
      </c>
      <c r="O4485" s="22">
        <v>1</v>
      </c>
    </row>
    <row r="4486" spans="1:15" ht="31.5" hidden="1" x14ac:dyDescent="0.25">
      <c r="A4486" s="33" t="s">
        <v>248</v>
      </c>
      <c r="B4486" s="33" t="s">
        <v>1411</v>
      </c>
      <c r="C4486" s="33" t="s">
        <v>273</v>
      </c>
      <c r="D4486" s="33" t="s">
        <v>220</v>
      </c>
      <c r="E4486" s="34" t="s">
        <v>550</v>
      </c>
      <c r="F4486" s="35">
        <f t="shared" si="2249"/>
        <v>0</v>
      </c>
      <c r="G4486" s="35">
        <f t="shared" si="2249"/>
        <v>0</v>
      </c>
      <c r="H4486" s="35">
        <f t="shared" si="2249"/>
        <v>0</v>
      </c>
      <c r="I4486" s="63">
        <f t="shared" si="2249"/>
        <v>0</v>
      </c>
      <c r="J4486" s="63">
        <f t="shared" si="2249"/>
        <v>0</v>
      </c>
      <c r="K4486" s="35">
        <f t="shared" si="2249"/>
        <v>0</v>
      </c>
      <c r="L4486" s="35">
        <f t="shared" si="2249"/>
        <v>0</v>
      </c>
      <c r="M4486" s="35">
        <f t="shared" si="2249"/>
        <v>0</v>
      </c>
      <c r="N4486" s="78">
        <v>0</v>
      </c>
      <c r="O4486" s="22">
        <v>1</v>
      </c>
    </row>
    <row r="4487" spans="1:15" hidden="1" x14ac:dyDescent="0.25">
      <c r="A4487" s="33" t="s">
        <v>248</v>
      </c>
      <c r="B4487" s="33" t="s">
        <v>1411</v>
      </c>
      <c r="C4487" s="33" t="s">
        <v>273</v>
      </c>
      <c r="D4487" s="33" t="s">
        <v>219</v>
      </c>
      <c r="E4487" s="34" t="s">
        <v>551</v>
      </c>
      <c r="F4487" s="35">
        <v>0</v>
      </c>
      <c r="G4487" s="35">
        <v>0</v>
      </c>
      <c r="H4487" s="35">
        <v>0</v>
      </c>
      <c r="I4487" s="63">
        <v>0</v>
      </c>
      <c r="J4487" s="63">
        <v>0</v>
      </c>
      <c r="K4487" s="35">
        <f>G4487</f>
        <v>0</v>
      </c>
      <c r="L4487" s="35">
        <f>H4487</f>
        <v>0</v>
      </c>
      <c r="M4487" s="35">
        <v>0</v>
      </c>
      <c r="N4487" s="78">
        <v>0</v>
      </c>
      <c r="O4487" s="22">
        <v>1</v>
      </c>
    </row>
    <row r="4488" spans="1:15" ht="78.75" hidden="1" x14ac:dyDescent="0.25">
      <c r="A4488" s="33" t="s">
        <v>248</v>
      </c>
      <c r="B4488" s="33" t="s">
        <v>1411</v>
      </c>
      <c r="C4488" s="33" t="s">
        <v>1461</v>
      </c>
      <c r="D4488" s="33"/>
      <c r="E4488" s="34" t="s">
        <v>1363</v>
      </c>
      <c r="F4488" s="35">
        <f t="shared" ref="F4488:M4489" si="2250">F4489</f>
        <v>0</v>
      </c>
      <c r="G4488" s="35">
        <f t="shared" si="2250"/>
        <v>0</v>
      </c>
      <c r="H4488" s="35">
        <f t="shared" si="2250"/>
        <v>0</v>
      </c>
      <c r="I4488" s="63">
        <f t="shared" si="2250"/>
        <v>0</v>
      </c>
      <c r="J4488" s="63">
        <f t="shared" si="2250"/>
        <v>0</v>
      </c>
      <c r="K4488" s="35">
        <f t="shared" si="2250"/>
        <v>0</v>
      </c>
      <c r="L4488" s="35">
        <f t="shared" si="2250"/>
        <v>0</v>
      </c>
      <c r="M4488" s="35">
        <f t="shared" si="2250"/>
        <v>0</v>
      </c>
      <c r="N4488" s="78">
        <v>0</v>
      </c>
      <c r="O4488" s="22">
        <v>1</v>
      </c>
    </row>
    <row r="4489" spans="1:15" ht="31.5" hidden="1" x14ac:dyDescent="0.25">
      <c r="A4489" s="33" t="s">
        <v>248</v>
      </c>
      <c r="B4489" s="33" t="s">
        <v>1411</v>
      </c>
      <c r="C4489" s="33" t="s">
        <v>1461</v>
      </c>
      <c r="D4489" s="33" t="s">
        <v>220</v>
      </c>
      <c r="E4489" s="34" t="s">
        <v>550</v>
      </c>
      <c r="F4489" s="35">
        <f t="shared" si="2250"/>
        <v>0</v>
      </c>
      <c r="G4489" s="35">
        <f t="shared" si="2250"/>
        <v>0</v>
      </c>
      <c r="H4489" s="35">
        <f t="shared" si="2250"/>
        <v>0</v>
      </c>
      <c r="I4489" s="63">
        <f t="shared" si="2250"/>
        <v>0</v>
      </c>
      <c r="J4489" s="63">
        <f t="shared" si="2250"/>
        <v>0</v>
      </c>
      <c r="K4489" s="35">
        <f t="shared" si="2250"/>
        <v>0</v>
      </c>
      <c r="L4489" s="35">
        <f t="shared" si="2250"/>
        <v>0</v>
      </c>
      <c r="M4489" s="35">
        <f t="shared" si="2250"/>
        <v>0</v>
      </c>
      <c r="N4489" s="78">
        <v>0</v>
      </c>
      <c r="O4489" s="22">
        <v>1</v>
      </c>
    </row>
    <row r="4490" spans="1:15" hidden="1" x14ac:dyDescent="0.25">
      <c r="A4490" s="33" t="s">
        <v>248</v>
      </c>
      <c r="B4490" s="33" t="s">
        <v>1411</v>
      </c>
      <c r="C4490" s="33" t="s">
        <v>1461</v>
      </c>
      <c r="D4490" s="33" t="s">
        <v>219</v>
      </c>
      <c r="E4490" s="34" t="s">
        <v>551</v>
      </c>
      <c r="F4490" s="35">
        <f>25000-1760-23240</f>
        <v>0</v>
      </c>
      <c r="G4490" s="35">
        <v>0</v>
      </c>
      <c r="H4490" s="35">
        <v>0</v>
      </c>
      <c r="I4490" s="63">
        <v>0</v>
      </c>
      <c r="J4490" s="63">
        <v>0</v>
      </c>
      <c r="K4490" s="35">
        <f>G4490</f>
        <v>0</v>
      </c>
      <c r="L4490" s="35">
        <f>H4490</f>
        <v>0</v>
      </c>
      <c r="M4490" s="35">
        <v>0</v>
      </c>
      <c r="N4490" s="78">
        <v>0</v>
      </c>
      <c r="O4490" s="22">
        <v>1</v>
      </c>
    </row>
    <row r="4491" spans="1:15" ht="47.25" hidden="1" x14ac:dyDescent="0.25">
      <c r="A4491" s="33" t="s">
        <v>248</v>
      </c>
      <c r="B4491" s="33" t="s">
        <v>1411</v>
      </c>
      <c r="C4491" s="33" t="s">
        <v>1448</v>
      </c>
      <c r="D4491" s="33"/>
      <c r="E4491" s="34" t="s">
        <v>1449</v>
      </c>
      <c r="F4491" s="35">
        <f>F4492</f>
        <v>0</v>
      </c>
      <c r="G4491" s="35">
        <f t="shared" ref="G4491:G4492" si="2251">G4492</f>
        <v>0</v>
      </c>
      <c r="H4491" s="35">
        <f t="shared" ref="H4491:M4492" si="2252">H4492</f>
        <v>0</v>
      </c>
      <c r="I4491" s="63">
        <f t="shared" si="2252"/>
        <v>0</v>
      </c>
      <c r="J4491" s="63">
        <f t="shared" si="2252"/>
        <v>0</v>
      </c>
      <c r="K4491" s="35">
        <f t="shared" si="2252"/>
        <v>0</v>
      </c>
      <c r="L4491" s="35">
        <f t="shared" si="2252"/>
        <v>0</v>
      </c>
      <c r="M4491" s="35">
        <f t="shared" si="2252"/>
        <v>0</v>
      </c>
      <c r="N4491" s="78">
        <v>0</v>
      </c>
      <c r="O4491" s="22">
        <v>1</v>
      </c>
    </row>
    <row r="4492" spans="1:15" ht="31.5" hidden="1" x14ac:dyDescent="0.25">
      <c r="A4492" s="33" t="s">
        <v>248</v>
      </c>
      <c r="B4492" s="33" t="s">
        <v>1411</v>
      </c>
      <c r="C4492" s="33" t="s">
        <v>1448</v>
      </c>
      <c r="D4492" s="33" t="s">
        <v>220</v>
      </c>
      <c r="E4492" s="34" t="s">
        <v>550</v>
      </c>
      <c r="F4492" s="35">
        <f>F4493</f>
        <v>0</v>
      </c>
      <c r="G4492" s="35">
        <f t="shared" si="2251"/>
        <v>0</v>
      </c>
      <c r="H4492" s="35">
        <f t="shared" si="2252"/>
        <v>0</v>
      </c>
      <c r="I4492" s="63">
        <f t="shared" si="2252"/>
        <v>0</v>
      </c>
      <c r="J4492" s="63">
        <f t="shared" si="2252"/>
        <v>0</v>
      </c>
      <c r="K4492" s="35">
        <f t="shared" si="2252"/>
        <v>0</v>
      </c>
      <c r="L4492" s="35">
        <f t="shared" si="2252"/>
        <v>0</v>
      </c>
      <c r="M4492" s="35">
        <f t="shared" si="2252"/>
        <v>0</v>
      </c>
      <c r="N4492" s="78">
        <v>0</v>
      </c>
      <c r="O4492" s="22">
        <v>1</v>
      </c>
    </row>
    <row r="4493" spans="1:15" hidden="1" x14ac:dyDescent="0.25">
      <c r="A4493" s="33" t="s">
        <v>248</v>
      </c>
      <c r="B4493" s="33" t="s">
        <v>1411</v>
      </c>
      <c r="C4493" s="33" t="s">
        <v>1448</v>
      </c>
      <c r="D4493" s="33" t="s">
        <v>219</v>
      </c>
      <c r="E4493" s="34" t="s">
        <v>551</v>
      </c>
      <c r="F4493" s="35">
        <f>283733.4-283733.4</f>
        <v>0</v>
      </c>
      <c r="G4493" s="35">
        <v>0</v>
      </c>
      <c r="H4493" s="35">
        <v>0</v>
      </c>
      <c r="I4493" s="63">
        <v>0</v>
      </c>
      <c r="J4493" s="63">
        <f>H4493</f>
        <v>0</v>
      </c>
      <c r="K4493" s="35">
        <f>G4493</f>
        <v>0</v>
      </c>
      <c r="L4493" s="35">
        <f>H4493</f>
        <v>0</v>
      </c>
      <c r="M4493" s="35">
        <v>0</v>
      </c>
      <c r="N4493" s="78">
        <v>0</v>
      </c>
      <c r="O4493" s="22">
        <v>1</v>
      </c>
    </row>
    <row r="4494" spans="1:15" ht="63" x14ac:dyDescent="0.25">
      <c r="A4494" s="33" t="s">
        <v>248</v>
      </c>
      <c r="B4494" s="33" t="s">
        <v>1411</v>
      </c>
      <c r="C4494" s="33" t="s">
        <v>1326</v>
      </c>
      <c r="D4494" s="33"/>
      <c r="E4494" s="34" t="s">
        <v>1752</v>
      </c>
      <c r="F4494" s="35">
        <f t="shared" ref="F4494:M4496" si="2253">F4495</f>
        <v>3396.34</v>
      </c>
      <c r="G4494" s="35">
        <f t="shared" si="2253"/>
        <v>3396.3397</v>
      </c>
      <c r="H4494" s="35">
        <f t="shared" si="2253"/>
        <v>0</v>
      </c>
      <c r="I4494" s="63">
        <f t="shared" si="2253"/>
        <v>0</v>
      </c>
      <c r="J4494" s="63">
        <f t="shared" si="2253"/>
        <v>0</v>
      </c>
      <c r="K4494" s="35">
        <f t="shared" si="2253"/>
        <v>3396.3397</v>
      </c>
      <c r="L4494" s="35">
        <f t="shared" si="2253"/>
        <v>0</v>
      </c>
      <c r="M4494" s="35">
        <f t="shared" si="2253"/>
        <v>0</v>
      </c>
      <c r="N4494" s="78">
        <f t="shared" ref="N4494:N4552" si="2254">M4494/G4494*100</f>
        <v>0</v>
      </c>
    </row>
    <row r="4495" spans="1:15" ht="47.25" x14ac:dyDescent="0.25">
      <c r="A4495" s="33" t="s">
        <v>248</v>
      </c>
      <c r="B4495" s="33" t="s">
        <v>1411</v>
      </c>
      <c r="C4495" s="33" t="s">
        <v>1327</v>
      </c>
      <c r="D4495" s="33"/>
      <c r="E4495" s="34" t="s">
        <v>1375</v>
      </c>
      <c r="F4495" s="35">
        <f t="shared" si="2253"/>
        <v>3396.34</v>
      </c>
      <c r="G4495" s="35">
        <f t="shared" si="2253"/>
        <v>3396.3397</v>
      </c>
      <c r="H4495" s="35">
        <f t="shared" si="2253"/>
        <v>0</v>
      </c>
      <c r="I4495" s="63">
        <f t="shared" si="2253"/>
        <v>0</v>
      </c>
      <c r="J4495" s="63">
        <f t="shared" si="2253"/>
        <v>0</v>
      </c>
      <c r="K4495" s="35">
        <f t="shared" si="2253"/>
        <v>3396.3397</v>
      </c>
      <c r="L4495" s="35">
        <f t="shared" si="2253"/>
        <v>0</v>
      </c>
      <c r="M4495" s="35">
        <f t="shared" si="2253"/>
        <v>0</v>
      </c>
      <c r="N4495" s="78">
        <f t="shared" si="2254"/>
        <v>0</v>
      </c>
    </row>
    <row r="4496" spans="1:15" ht="31.5" x14ac:dyDescent="0.25">
      <c r="A4496" s="33" t="s">
        <v>248</v>
      </c>
      <c r="B4496" s="33" t="s">
        <v>1411</v>
      </c>
      <c r="C4496" s="33" t="s">
        <v>1327</v>
      </c>
      <c r="D4496" s="33" t="s">
        <v>220</v>
      </c>
      <c r="E4496" s="34" t="s">
        <v>550</v>
      </c>
      <c r="F4496" s="35">
        <f t="shared" si="2253"/>
        <v>3396.34</v>
      </c>
      <c r="G4496" s="35">
        <f t="shared" si="2253"/>
        <v>3396.3397</v>
      </c>
      <c r="H4496" s="35">
        <f t="shared" si="2253"/>
        <v>0</v>
      </c>
      <c r="I4496" s="63">
        <f t="shared" si="2253"/>
        <v>0</v>
      </c>
      <c r="J4496" s="63">
        <f t="shared" si="2253"/>
        <v>0</v>
      </c>
      <c r="K4496" s="35">
        <f t="shared" si="2253"/>
        <v>3396.3397</v>
      </c>
      <c r="L4496" s="35">
        <f t="shared" si="2253"/>
        <v>0</v>
      </c>
      <c r="M4496" s="35">
        <f t="shared" si="2253"/>
        <v>0</v>
      </c>
      <c r="N4496" s="78">
        <f t="shared" si="2254"/>
        <v>0</v>
      </c>
    </row>
    <row r="4497" spans="1:14" x14ac:dyDescent="0.25">
      <c r="A4497" s="33" t="s">
        <v>248</v>
      </c>
      <c r="B4497" s="33" t="s">
        <v>1411</v>
      </c>
      <c r="C4497" s="33" t="s">
        <v>1327</v>
      </c>
      <c r="D4497" s="33" t="s">
        <v>219</v>
      </c>
      <c r="E4497" s="34" t="s">
        <v>551</v>
      </c>
      <c r="F4497" s="35">
        <v>3396.34</v>
      </c>
      <c r="G4497" s="35">
        <v>3396.3397</v>
      </c>
      <c r="H4497" s="35">
        <v>0</v>
      </c>
      <c r="I4497" s="63">
        <v>0</v>
      </c>
      <c r="J4497" s="63">
        <v>0</v>
      </c>
      <c r="K4497" s="35">
        <f>G4497</f>
        <v>3396.3397</v>
      </c>
      <c r="L4497" s="35">
        <f>H4497</f>
        <v>0</v>
      </c>
      <c r="M4497" s="35">
        <v>0</v>
      </c>
      <c r="N4497" s="78">
        <f t="shared" si="2254"/>
        <v>0</v>
      </c>
    </row>
    <row r="4498" spans="1:14" ht="94.5" x14ac:dyDescent="0.25">
      <c r="A4498" s="33" t="s">
        <v>248</v>
      </c>
      <c r="B4498" s="33" t="s">
        <v>1411</v>
      </c>
      <c r="C4498" s="33" t="s">
        <v>1893</v>
      </c>
      <c r="D4498" s="33"/>
      <c r="E4498" s="34" t="s">
        <v>1834</v>
      </c>
      <c r="F4498" s="35">
        <f>F4499+F4502</f>
        <v>732685.8</v>
      </c>
      <c r="G4498" s="35">
        <f t="shared" ref="G4498:M4498" si="2255">G4499+G4502</f>
        <v>344024.33467999997</v>
      </c>
      <c r="H4498" s="35">
        <f t="shared" si="2255"/>
        <v>230250.34938</v>
      </c>
      <c r="I4498" s="63">
        <f t="shared" si="2255"/>
        <v>183789.4313</v>
      </c>
      <c r="J4498" s="63">
        <f t="shared" si="2255"/>
        <v>70000</v>
      </c>
      <c r="K4498" s="35">
        <f t="shared" si="2255"/>
        <v>344024.33467999997</v>
      </c>
      <c r="L4498" s="35">
        <f t="shared" si="2255"/>
        <v>230250.34938</v>
      </c>
      <c r="M4498" s="35">
        <f t="shared" si="2255"/>
        <v>344024.33458000002</v>
      </c>
      <c r="N4498" s="78">
        <f t="shared" si="2254"/>
        <v>99.999999970932308</v>
      </c>
    </row>
    <row r="4499" spans="1:14" ht="63" x14ac:dyDescent="0.25">
      <c r="A4499" s="33" t="s">
        <v>248</v>
      </c>
      <c r="B4499" s="33" t="s">
        <v>1411</v>
      </c>
      <c r="C4499" s="33" t="s">
        <v>1872</v>
      </c>
      <c r="D4499" s="33"/>
      <c r="E4499" s="34" t="s">
        <v>698</v>
      </c>
      <c r="F4499" s="35">
        <f>F4500</f>
        <v>549514.30000000005</v>
      </c>
      <c r="G4499" s="35">
        <f t="shared" ref="G4499:G4500" si="2256">G4500</f>
        <v>183789.4313</v>
      </c>
      <c r="H4499" s="35">
        <f t="shared" ref="H4499:M4500" si="2257">H4500</f>
        <v>70000</v>
      </c>
      <c r="I4499" s="63">
        <f t="shared" si="2257"/>
        <v>183789.4313</v>
      </c>
      <c r="J4499" s="63">
        <f t="shared" si="2257"/>
        <v>70000</v>
      </c>
      <c r="K4499" s="35">
        <f t="shared" si="2257"/>
        <v>183789.4313</v>
      </c>
      <c r="L4499" s="35">
        <f t="shared" si="2257"/>
        <v>70000</v>
      </c>
      <c r="M4499" s="35">
        <f t="shared" si="2257"/>
        <v>183789.4313</v>
      </c>
      <c r="N4499" s="78">
        <f t="shared" si="2254"/>
        <v>100</v>
      </c>
    </row>
    <row r="4500" spans="1:14" ht="31.5" x14ac:dyDescent="0.25">
      <c r="A4500" s="33" t="s">
        <v>248</v>
      </c>
      <c r="B4500" s="33" t="s">
        <v>1411</v>
      </c>
      <c r="C4500" s="33" t="s">
        <v>1872</v>
      </c>
      <c r="D4500" s="33" t="s">
        <v>220</v>
      </c>
      <c r="E4500" s="34" t="s">
        <v>550</v>
      </c>
      <c r="F4500" s="35">
        <f>F4501</f>
        <v>549514.30000000005</v>
      </c>
      <c r="G4500" s="35">
        <f t="shared" si="2256"/>
        <v>183789.4313</v>
      </c>
      <c r="H4500" s="35">
        <f t="shared" si="2257"/>
        <v>70000</v>
      </c>
      <c r="I4500" s="63">
        <f t="shared" si="2257"/>
        <v>183789.4313</v>
      </c>
      <c r="J4500" s="63">
        <f t="shared" si="2257"/>
        <v>70000</v>
      </c>
      <c r="K4500" s="35">
        <f t="shared" si="2257"/>
        <v>183789.4313</v>
      </c>
      <c r="L4500" s="35">
        <f t="shared" si="2257"/>
        <v>70000</v>
      </c>
      <c r="M4500" s="35">
        <f t="shared" si="2257"/>
        <v>183789.4313</v>
      </c>
      <c r="N4500" s="78">
        <f t="shared" si="2254"/>
        <v>100</v>
      </c>
    </row>
    <row r="4501" spans="1:14" x14ac:dyDescent="0.25">
      <c r="A4501" s="33" t="s">
        <v>248</v>
      </c>
      <c r="B4501" s="33" t="s">
        <v>1411</v>
      </c>
      <c r="C4501" s="33" t="s">
        <v>1872</v>
      </c>
      <c r="D4501" s="33" t="s">
        <v>219</v>
      </c>
      <c r="E4501" s="34" t="s">
        <v>551</v>
      </c>
      <c r="F4501" s="35">
        <v>549514.30000000005</v>
      </c>
      <c r="G4501" s="35">
        <v>183789.4313</v>
      </c>
      <c r="H4501" s="35">
        <v>70000</v>
      </c>
      <c r="I4501" s="63">
        <f>G4501</f>
        <v>183789.4313</v>
      </c>
      <c r="J4501" s="63">
        <f>H4501</f>
        <v>70000</v>
      </c>
      <c r="K4501" s="35">
        <f>G4501</f>
        <v>183789.4313</v>
      </c>
      <c r="L4501" s="35">
        <f>H4501</f>
        <v>70000</v>
      </c>
      <c r="M4501" s="35">
        <v>183789.4313</v>
      </c>
      <c r="N4501" s="78">
        <f t="shared" si="2254"/>
        <v>100</v>
      </c>
    </row>
    <row r="4502" spans="1:14" ht="94.5" x14ac:dyDescent="0.25">
      <c r="A4502" s="33" t="s">
        <v>248</v>
      </c>
      <c r="B4502" s="33" t="s">
        <v>1411</v>
      </c>
      <c r="C4502" s="33" t="s">
        <v>1871</v>
      </c>
      <c r="D4502" s="33"/>
      <c r="E4502" s="34" t="s">
        <v>709</v>
      </c>
      <c r="F4502" s="35">
        <f>F4503</f>
        <v>183171.5</v>
      </c>
      <c r="G4502" s="35">
        <f t="shared" ref="G4502:G4503" si="2258">G4503</f>
        <v>160234.90338</v>
      </c>
      <c r="H4502" s="35">
        <f t="shared" ref="H4502:M4503" si="2259">H4503</f>
        <v>160250.34938</v>
      </c>
      <c r="I4502" s="63">
        <f t="shared" si="2259"/>
        <v>0</v>
      </c>
      <c r="J4502" s="63">
        <f t="shared" si="2259"/>
        <v>0</v>
      </c>
      <c r="K4502" s="35">
        <f t="shared" si="2259"/>
        <v>160234.90338</v>
      </c>
      <c r="L4502" s="35">
        <f t="shared" si="2259"/>
        <v>160250.34938</v>
      </c>
      <c r="M4502" s="35">
        <f t="shared" si="2259"/>
        <v>160234.90328</v>
      </c>
      <c r="N4502" s="78">
        <f t="shared" si="2254"/>
        <v>99.999999937591625</v>
      </c>
    </row>
    <row r="4503" spans="1:14" ht="31.5" x14ac:dyDescent="0.25">
      <c r="A4503" s="33" t="s">
        <v>248</v>
      </c>
      <c r="B4503" s="33" t="s">
        <v>1411</v>
      </c>
      <c r="C4503" s="33" t="s">
        <v>1871</v>
      </c>
      <c r="D4503" s="33" t="s">
        <v>220</v>
      </c>
      <c r="E4503" s="34" t="s">
        <v>550</v>
      </c>
      <c r="F4503" s="35">
        <f>F4504</f>
        <v>183171.5</v>
      </c>
      <c r="G4503" s="35">
        <f t="shared" si="2258"/>
        <v>160234.90338</v>
      </c>
      <c r="H4503" s="35">
        <f t="shared" si="2259"/>
        <v>160250.34938</v>
      </c>
      <c r="I4503" s="63">
        <f t="shared" si="2259"/>
        <v>0</v>
      </c>
      <c r="J4503" s="63">
        <f t="shared" si="2259"/>
        <v>0</v>
      </c>
      <c r="K4503" s="35">
        <f t="shared" si="2259"/>
        <v>160234.90338</v>
      </c>
      <c r="L4503" s="35">
        <f t="shared" si="2259"/>
        <v>160250.34938</v>
      </c>
      <c r="M4503" s="35">
        <f t="shared" si="2259"/>
        <v>160234.90328</v>
      </c>
      <c r="N4503" s="78">
        <f t="shared" si="2254"/>
        <v>99.999999937591625</v>
      </c>
    </row>
    <row r="4504" spans="1:14" x14ac:dyDescent="0.25">
      <c r="A4504" s="33" t="s">
        <v>248</v>
      </c>
      <c r="B4504" s="33" t="s">
        <v>1411</v>
      </c>
      <c r="C4504" s="33" t="s">
        <v>1871</v>
      </c>
      <c r="D4504" s="33" t="s">
        <v>219</v>
      </c>
      <c r="E4504" s="34" t="s">
        <v>551</v>
      </c>
      <c r="F4504" s="35">
        <v>183171.5</v>
      </c>
      <c r="G4504" s="35">
        <v>160234.90338</v>
      </c>
      <c r="H4504" s="35">
        <v>160250.34938</v>
      </c>
      <c r="I4504" s="63">
        <v>0</v>
      </c>
      <c r="J4504" s="63">
        <v>0</v>
      </c>
      <c r="K4504" s="35">
        <f>G4504</f>
        <v>160234.90338</v>
      </c>
      <c r="L4504" s="35">
        <f>H4504</f>
        <v>160250.34938</v>
      </c>
      <c r="M4504" s="35">
        <v>160234.90328</v>
      </c>
      <c r="N4504" s="78">
        <f t="shared" si="2254"/>
        <v>99.999999937591625</v>
      </c>
    </row>
    <row r="4505" spans="1:14" ht="63" x14ac:dyDescent="0.25">
      <c r="A4505" s="33" t="s">
        <v>248</v>
      </c>
      <c r="B4505" s="33" t="s">
        <v>1411</v>
      </c>
      <c r="C4505" s="48" t="s">
        <v>1132</v>
      </c>
      <c r="D4505" s="48"/>
      <c r="E4505" s="49" t="s">
        <v>1557</v>
      </c>
      <c r="F4505" s="35">
        <f>F4506</f>
        <v>262501.25</v>
      </c>
      <c r="G4505" s="35">
        <f t="shared" ref="G4505:M4505" si="2260">G4506</f>
        <v>262327.88922000001</v>
      </c>
      <c r="H4505" s="35">
        <f t="shared" si="2260"/>
        <v>0</v>
      </c>
      <c r="I4505" s="63">
        <f t="shared" si="2260"/>
        <v>0</v>
      </c>
      <c r="J4505" s="63">
        <f t="shared" si="2260"/>
        <v>0</v>
      </c>
      <c r="K4505" s="35">
        <f t="shared" si="2260"/>
        <v>0</v>
      </c>
      <c r="L4505" s="35">
        <f t="shared" si="2260"/>
        <v>0</v>
      </c>
      <c r="M4505" s="35">
        <f t="shared" si="2260"/>
        <v>255491.01685999997</v>
      </c>
      <c r="N4505" s="78">
        <f t="shared" si="2254"/>
        <v>97.393768394077867</v>
      </c>
    </row>
    <row r="4506" spans="1:14" ht="47.25" x14ac:dyDescent="0.25">
      <c r="A4506" s="33" t="s">
        <v>248</v>
      </c>
      <c r="B4506" s="33" t="s">
        <v>1411</v>
      </c>
      <c r="C4506" s="48" t="s">
        <v>310</v>
      </c>
      <c r="D4506" s="48"/>
      <c r="E4506" s="49" t="s">
        <v>1558</v>
      </c>
      <c r="F4506" s="35">
        <f>F4507+F4511+F4519+F4523+F4527</f>
        <v>262501.25</v>
      </c>
      <c r="G4506" s="35">
        <f t="shared" ref="G4506:M4506" si="2261">G4507+G4511+G4519+G4523+G4527</f>
        <v>262327.88922000001</v>
      </c>
      <c r="H4506" s="35">
        <f t="shared" si="2261"/>
        <v>0</v>
      </c>
      <c r="I4506" s="63">
        <f t="shared" si="2261"/>
        <v>0</v>
      </c>
      <c r="J4506" s="63">
        <f t="shared" si="2261"/>
        <v>0</v>
      </c>
      <c r="K4506" s="35">
        <f t="shared" si="2261"/>
        <v>0</v>
      </c>
      <c r="L4506" s="35">
        <f t="shared" si="2261"/>
        <v>0</v>
      </c>
      <c r="M4506" s="35">
        <f t="shared" si="2261"/>
        <v>255491.01685999997</v>
      </c>
      <c r="N4506" s="78">
        <f t="shared" si="2254"/>
        <v>97.393768394077867</v>
      </c>
    </row>
    <row r="4507" spans="1:14" ht="63" x14ac:dyDescent="0.25">
      <c r="A4507" s="33" t="s">
        <v>248</v>
      </c>
      <c r="B4507" s="33" t="s">
        <v>1411</v>
      </c>
      <c r="C4507" s="48" t="s">
        <v>311</v>
      </c>
      <c r="D4507" s="48"/>
      <c r="E4507" s="49" t="s">
        <v>1559</v>
      </c>
      <c r="F4507" s="35">
        <f>F4508</f>
        <v>132544.59700000001</v>
      </c>
      <c r="G4507" s="35">
        <f t="shared" ref="G4507:M4509" si="2262">G4508</f>
        <v>132383.22700000001</v>
      </c>
      <c r="H4507" s="35">
        <f t="shared" si="2262"/>
        <v>0</v>
      </c>
      <c r="I4507" s="63">
        <f t="shared" si="2262"/>
        <v>0</v>
      </c>
      <c r="J4507" s="63">
        <f t="shared" si="2262"/>
        <v>0</v>
      </c>
      <c r="K4507" s="35">
        <f t="shared" si="2262"/>
        <v>0</v>
      </c>
      <c r="L4507" s="35">
        <f t="shared" si="2262"/>
        <v>0</v>
      </c>
      <c r="M4507" s="35">
        <f t="shared" si="2262"/>
        <v>131572.66480999999</v>
      </c>
      <c r="N4507" s="78">
        <f t="shared" si="2254"/>
        <v>99.387715341007649</v>
      </c>
    </row>
    <row r="4508" spans="1:14" ht="47.25" x14ac:dyDescent="0.25">
      <c r="A4508" s="33" t="s">
        <v>248</v>
      </c>
      <c r="B4508" s="33" t="s">
        <v>1411</v>
      </c>
      <c r="C4508" s="48" t="s">
        <v>322</v>
      </c>
      <c r="D4508" s="48"/>
      <c r="E4508" s="49" t="s">
        <v>1560</v>
      </c>
      <c r="F4508" s="35">
        <f>F4509</f>
        <v>132544.59700000001</v>
      </c>
      <c r="G4508" s="35">
        <f t="shared" si="2262"/>
        <v>132383.22700000001</v>
      </c>
      <c r="H4508" s="35">
        <f t="shared" si="2262"/>
        <v>0</v>
      </c>
      <c r="I4508" s="63">
        <f t="shared" si="2262"/>
        <v>0</v>
      </c>
      <c r="J4508" s="63">
        <f t="shared" si="2262"/>
        <v>0</v>
      </c>
      <c r="K4508" s="35">
        <f t="shared" si="2262"/>
        <v>0</v>
      </c>
      <c r="L4508" s="35">
        <f t="shared" si="2262"/>
        <v>0</v>
      </c>
      <c r="M4508" s="35">
        <f t="shared" si="2262"/>
        <v>131572.66480999999</v>
      </c>
      <c r="N4508" s="78">
        <f t="shared" si="2254"/>
        <v>99.387715341007649</v>
      </c>
    </row>
    <row r="4509" spans="1:14" ht="31.5" x14ac:dyDescent="0.25">
      <c r="A4509" s="33" t="s">
        <v>248</v>
      </c>
      <c r="B4509" s="33" t="s">
        <v>1411</v>
      </c>
      <c r="C4509" s="48" t="s">
        <v>322</v>
      </c>
      <c r="D4509" s="48" t="s">
        <v>1111</v>
      </c>
      <c r="E4509" s="49" t="s">
        <v>542</v>
      </c>
      <c r="F4509" s="35">
        <f>F4510</f>
        <v>132544.59700000001</v>
      </c>
      <c r="G4509" s="35">
        <f t="shared" si="2262"/>
        <v>132383.22700000001</v>
      </c>
      <c r="H4509" s="35">
        <f t="shared" si="2262"/>
        <v>0</v>
      </c>
      <c r="I4509" s="63">
        <f t="shared" si="2262"/>
        <v>0</v>
      </c>
      <c r="J4509" s="63">
        <f t="shared" si="2262"/>
        <v>0</v>
      </c>
      <c r="K4509" s="35">
        <f t="shared" si="2262"/>
        <v>0</v>
      </c>
      <c r="L4509" s="35">
        <f t="shared" si="2262"/>
        <v>0</v>
      </c>
      <c r="M4509" s="35">
        <f t="shared" si="2262"/>
        <v>131572.66480999999</v>
      </c>
      <c r="N4509" s="78">
        <f t="shared" si="2254"/>
        <v>99.387715341007649</v>
      </c>
    </row>
    <row r="4510" spans="1:14" ht="31.5" x14ac:dyDescent="0.25">
      <c r="A4510" s="33" t="s">
        <v>248</v>
      </c>
      <c r="B4510" s="33" t="s">
        <v>1411</v>
      </c>
      <c r="C4510" s="48" t="s">
        <v>322</v>
      </c>
      <c r="D4510" s="48" t="s">
        <v>1112</v>
      </c>
      <c r="E4510" s="49" t="s">
        <v>543</v>
      </c>
      <c r="F4510" s="35">
        <v>132544.59700000001</v>
      </c>
      <c r="G4510" s="35">
        <v>132383.22700000001</v>
      </c>
      <c r="H4510" s="35">
        <v>0</v>
      </c>
      <c r="I4510" s="63">
        <v>0</v>
      </c>
      <c r="J4510" s="63">
        <v>0</v>
      </c>
      <c r="K4510" s="35">
        <v>0</v>
      </c>
      <c r="L4510" s="35">
        <v>0</v>
      </c>
      <c r="M4510" s="35">
        <v>131572.66480999999</v>
      </c>
      <c r="N4510" s="78">
        <f t="shared" si="2254"/>
        <v>99.387715341007649</v>
      </c>
    </row>
    <row r="4511" spans="1:14" ht="31.5" x14ac:dyDescent="0.25">
      <c r="A4511" s="33" t="s">
        <v>248</v>
      </c>
      <c r="B4511" s="33" t="s">
        <v>1411</v>
      </c>
      <c r="C4511" s="48" t="s">
        <v>328</v>
      </c>
      <c r="D4511" s="48"/>
      <c r="E4511" s="49" t="s">
        <v>1562</v>
      </c>
      <c r="F4511" s="35">
        <f>F4512</f>
        <v>39933.47</v>
      </c>
      <c r="G4511" s="35">
        <f t="shared" ref="G4511:M4513" si="2263">G4512</f>
        <v>39933.469999999994</v>
      </c>
      <c r="H4511" s="35">
        <f t="shared" si="2263"/>
        <v>0</v>
      </c>
      <c r="I4511" s="63">
        <f t="shared" si="2263"/>
        <v>0</v>
      </c>
      <c r="J4511" s="63">
        <f t="shared" si="2263"/>
        <v>0</v>
      </c>
      <c r="K4511" s="35">
        <f t="shared" si="2263"/>
        <v>0</v>
      </c>
      <c r="L4511" s="35">
        <f t="shared" si="2263"/>
        <v>0</v>
      </c>
      <c r="M4511" s="35">
        <f t="shared" si="2263"/>
        <v>39821.803789999998</v>
      </c>
      <c r="N4511" s="78">
        <f t="shared" si="2254"/>
        <v>99.72036937937024</v>
      </c>
    </row>
    <row r="4512" spans="1:14" ht="47.25" x14ac:dyDescent="0.25">
      <c r="A4512" s="33" t="s">
        <v>248</v>
      </c>
      <c r="B4512" s="33" t="s">
        <v>1411</v>
      </c>
      <c r="C4512" s="48" t="s">
        <v>323</v>
      </c>
      <c r="D4512" s="48"/>
      <c r="E4512" s="49" t="s">
        <v>589</v>
      </c>
      <c r="F4512" s="35">
        <f>F4513+F4515+F4517</f>
        <v>39933.47</v>
      </c>
      <c r="G4512" s="35">
        <f t="shared" ref="G4512:M4512" si="2264">G4513+G4515+G4517</f>
        <v>39933.469999999994</v>
      </c>
      <c r="H4512" s="35">
        <f t="shared" si="2264"/>
        <v>0</v>
      </c>
      <c r="I4512" s="63">
        <f t="shared" si="2264"/>
        <v>0</v>
      </c>
      <c r="J4512" s="63">
        <f t="shared" si="2264"/>
        <v>0</v>
      </c>
      <c r="K4512" s="35">
        <f t="shared" si="2264"/>
        <v>0</v>
      </c>
      <c r="L4512" s="35">
        <f t="shared" si="2264"/>
        <v>0</v>
      </c>
      <c r="M4512" s="35">
        <f t="shared" si="2264"/>
        <v>39821.803789999998</v>
      </c>
      <c r="N4512" s="78">
        <f t="shared" si="2254"/>
        <v>99.72036937937024</v>
      </c>
    </row>
    <row r="4513" spans="1:14" ht="78.75" x14ac:dyDescent="0.25">
      <c r="A4513" s="33" t="s">
        <v>248</v>
      </c>
      <c r="B4513" s="33" t="s">
        <v>1411</v>
      </c>
      <c r="C4513" s="48" t="s">
        <v>323</v>
      </c>
      <c r="D4513" s="48" t="s">
        <v>1118</v>
      </c>
      <c r="E4513" s="49" t="s">
        <v>539</v>
      </c>
      <c r="F4513" s="35">
        <f>F4514</f>
        <v>32702.1</v>
      </c>
      <c r="G4513" s="35">
        <f t="shared" si="2263"/>
        <v>33727.229549999996</v>
      </c>
      <c r="H4513" s="35">
        <f t="shared" si="2263"/>
        <v>0</v>
      </c>
      <c r="I4513" s="63">
        <f t="shared" si="2263"/>
        <v>0</v>
      </c>
      <c r="J4513" s="63">
        <f t="shared" si="2263"/>
        <v>0</v>
      </c>
      <c r="K4513" s="35">
        <f t="shared" si="2263"/>
        <v>0</v>
      </c>
      <c r="L4513" s="35">
        <f t="shared" si="2263"/>
        <v>0</v>
      </c>
      <c r="M4513" s="35">
        <f t="shared" si="2263"/>
        <v>33673.70448</v>
      </c>
      <c r="N4513" s="78">
        <f t="shared" si="2254"/>
        <v>99.841300128370619</v>
      </c>
    </row>
    <row r="4514" spans="1:14" x14ac:dyDescent="0.25">
      <c r="A4514" s="33" t="s">
        <v>248</v>
      </c>
      <c r="B4514" s="33" t="s">
        <v>1411</v>
      </c>
      <c r="C4514" s="48" t="s">
        <v>323</v>
      </c>
      <c r="D4514" s="48" t="s">
        <v>1119</v>
      </c>
      <c r="E4514" s="49" t="s">
        <v>540</v>
      </c>
      <c r="F4514" s="35">
        <v>32702.1</v>
      </c>
      <c r="G4514" s="35">
        <v>33727.229549999996</v>
      </c>
      <c r="H4514" s="35">
        <v>0</v>
      </c>
      <c r="I4514" s="63">
        <v>0</v>
      </c>
      <c r="J4514" s="63">
        <v>0</v>
      </c>
      <c r="K4514" s="35">
        <v>0</v>
      </c>
      <c r="L4514" s="35">
        <v>0</v>
      </c>
      <c r="M4514" s="35">
        <v>33673.70448</v>
      </c>
      <c r="N4514" s="78">
        <f t="shared" si="2254"/>
        <v>99.841300128370619</v>
      </c>
    </row>
    <row r="4515" spans="1:14" ht="31.5" x14ac:dyDescent="0.25">
      <c r="A4515" s="33" t="s">
        <v>248</v>
      </c>
      <c r="B4515" s="33" t="s">
        <v>1411</v>
      </c>
      <c r="C4515" s="48" t="s">
        <v>323</v>
      </c>
      <c r="D4515" s="48" t="s">
        <v>1111</v>
      </c>
      <c r="E4515" s="49" t="s">
        <v>542</v>
      </c>
      <c r="F4515" s="35">
        <f>F4516</f>
        <v>5101.37</v>
      </c>
      <c r="G4515" s="35">
        <f t="shared" ref="G4515:M4515" si="2265">G4516</f>
        <v>5046.6874500000004</v>
      </c>
      <c r="H4515" s="35">
        <f t="shared" si="2265"/>
        <v>0</v>
      </c>
      <c r="I4515" s="63">
        <f t="shared" si="2265"/>
        <v>0</v>
      </c>
      <c r="J4515" s="63">
        <f t="shared" si="2265"/>
        <v>0</v>
      </c>
      <c r="K4515" s="35">
        <f t="shared" si="2265"/>
        <v>0</v>
      </c>
      <c r="L4515" s="35">
        <f t="shared" si="2265"/>
        <v>0</v>
      </c>
      <c r="M4515" s="35">
        <f t="shared" si="2265"/>
        <v>4988.5463099999997</v>
      </c>
      <c r="N4515" s="78">
        <f t="shared" si="2254"/>
        <v>98.847934599159686</v>
      </c>
    </row>
    <row r="4516" spans="1:14" ht="31.5" x14ac:dyDescent="0.25">
      <c r="A4516" s="33" t="s">
        <v>248</v>
      </c>
      <c r="B4516" s="33" t="s">
        <v>1411</v>
      </c>
      <c r="C4516" s="48" t="s">
        <v>323</v>
      </c>
      <c r="D4516" s="48" t="s">
        <v>1112</v>
      </c>
      <c r="E4516" s="49" t="s">
        <v>543</v>
      </c>
      <c r="F4516" s="35">
        <v>5101.37</v>
      </c>
      <c r="G4516" s="35">
        <v>5046.6874500000004</v>
      </c>
      <c r="H4516" s="35">
        <v>0</v>
      </c>
      <c r="I4516" s="63">
        <v>0</v>
      </c>
      <c r="J4516" s="63">
        <v>0</v>
      </c>
      <c r="K4516" s="35">
        <v>0</v>
      </c>
      <c r="L4516" s="35">
        <v>0</v>
      </c>
      <c r="M4516" s="35">
        <v>4988.5463099999997</v>
      </c>
      <c r="N4516" s="78">
        <f t="shared" si="2254"/>
        <v>98.847934599159686</v>
      </c>
    </row>
    <row r="4517" spans="1:14" x14ac:dyDescent="0.25">
      <c r="A4517" s="33" t="s">
        <v>248</v>
      </c>
      <c r="B4517" s="33" t="s">
        <v>1411</v>
      </c>
      <c r="C4517" s="48" t="s">
        <v>323</v>
      </c>
      <c r="D4517" s="48" t="s">
        <v>1113</v>
      </c>
      <c r="E4517" s="49" t="s">
        <v>558</v>
      </c>
      <c r="F4517" s="35">
        <f>F4518</f>
        <v>2130</v>
      </c>
      <c r="G4517" s="35">
        <f t="shared" ref="G4517:M4517" si="2266">G4518</f>
        <v>1159.5530000000001</v>
      </c>
      <c r="H4517" s="35">
        <f t="shared" si="2266"/>
        <v>0</v>
      </c>
      <c r="I4517" s="63">
        <f t="shared" si="2266"/>
        <v>0</v>
      </c>
      <c r="J4517" s="63">
        <f t="shared" si="2266"/>
        <v>0</v>
      </c>
      <c r="K4517" s="35">
        <f t="shared" si="2266"/>
        <v>0</v>
      </c>
      <c r="L4517" s="35">
        <f t="shared" si="2266"/>
        <v>0</v>
      </c>
      <c r="M4517" s="35">
        <f t="shared" si="2266"/>
        <v>1159.5530000000001</v>
      </c>
      <c r="N4517" s="78">
        <f t="shared" si="2254"/>
        <v>100</v>
      </c>
    </row>
    <row r="4518" spans="1:14" x14ac:dyDescent="0.25">
      <c r="A4518" s="33" t="s">
        <v>248</v>
      </c>
      <c r="B4518" s="33" t="s">
        <v>1411</v>
      </c>
      <c r="C4518" s="48" t="s">
        <v>323</v>
      </c>
      <c r="D4518" s="48" t="s">
        <v>1120</v>
      </c>
      <c r="E4518" s="49" t="s">
        <v>561</v>
      </c>
      <c r="F4518" s="35">
        <v>2130</v>
      </c>
      <c r="G4518" s="35">
        <v>1159.5530000000001</v>
      </c>
      <c r="H4518" s="35">
        <v>0</v>
      </c>
      <c r="I4518" s="63">
        <v>0</v>
      </c>
      <c r="J4518" s="63">
        <v>0</v>
      </c>
      <c r="K4518" s="35">
        <v>0</v>
      </c>
      <c r="L4518" s="35">
        <v>0</v>
      </c>
      <c r="M4518" s="35">
        <v>1159.5530000000001</v>
      </c>
      <c r="N4518" s="78">
        <f t="shared" si="2254"/>
        <v>100</v>
      </c>
    </row>
    <row r="4519" spans="1:14" ht="78.75" x14ac:dyDescent="0.25">
      <c r="A4519" s="33" t="s">
        <v>248</v>
      </c>
      <c r="B4519" s="33" t="s">
        <v>1411</v>
      </c>
      <c r="C4519" s="48" t="s">
        <v>329</v>
      </c>
      <c r="D4519" s="48"/>
      <c r="E4519" s="49" t="s">
        <v>1563</v>
      </c>
      <c r="F4519" s="35">
        <f>F4520</f>
        <v>42681.807999999997</v>
      </c>
      <c r="G4519" s="35">
        <f t="shared" ref="G4519:M4521" si="2267">G4520</f>
        <v>42669.817219999997</v>
      </c>
      <c r="H4519" s="35">
        <f t="shared" si="2267"/>
        <v>0</v>
      </c>
      <c r="I4519" s="63">
        <f t="shared" si="2267"/>
        <v>0</v>
      </c>
      <c r="J4519" s="63">
        <f t="shared" si="2267"/>
        <v>0</v>
      </c>
      <c r="K4519" s="35">
        <f t="shared" si="2267"/>
        <v>0</v>
      </c>
      <c r="L4519" s="35">
        <f t="shared" si="2267"/>
        <v>0</v>
      </c>
      <c r="M4519" s="35">
        <f t="shared" si="2267"/>
        <v>36985.616739999998</v>
      </c>
      <c r="N4519" s="78">
        <f t="shared" si="2254"/>
        <v>86.678638788882068</v>
      </c>
    </row>
    <row r="4520" spans="1:14" ht="63" x14ac:dyDescent="0.25">
      <c r="A4520" s="33" t="s">
        <v>248</v>
      </c>
      <c r="B4520" s="33" t="s">
        <v>1411</v>
      </c>
      <c r="C4520" s="48" t="s">
        <v>324</v>
      </c>
      <c r="D4520" s="48"/>
      <c r="E4520" s="49" t="s">
        <v>736</v>
      </c>
      <c r="F4520" s="35">
        <f>F4521</f>
        <v>42681.807999999997</v>
      </c>
      <c r="G4520" s="35">
        <f t="shared" si="2267"/>
        <v>42669.817219999997</v>
      </c>
      <c r="H4520" s="35">
        <f t="shared" si="2267"/>
        <v>0</v>
      </c>
      <c r="I4520" s="63">
        <f t="shared" si="2267"/>
        <v>0</v>
      </c>
      <c r="J4520" s="63">
        <f t="shared" si="2267"/>
        <v>0</v>
      </c>
      <c r="K4520" s="35">
        <f t="shared" si="2267"/>
        <v>0</v>
      </c>
      <c r="L4520" s="35">
        <f t="shared" si="2267"/>
        <v>0</v>
      </c>
      <c r="M4520" s="35">
        <f t="shared" si="2267"/>
        <v>36985.616739999998</v>
      </c>
      <c r="N4520" s="78">
        <f t="shared" si="2254"/>
        <v>86.678638788882068</v>
      </c>
    </row>
    <row r="4521" spans="1:14" ht="31.5" x14ac:dyDescent="0.25">
      <c r="A4521" s="33" t="s">
        <v>248</v>
      </c>
      <c r="B4521" s="33" t="s">
        <v>1411</v>
      </c>
      <c r="C4521" s="48" t="s">
        <v>324</v>
      </c>
      <c r="D4521" s="48" t="s">
        <v>1111</v>
      </c>
      <c r="E4521" s="49" t="s">
        <v>542</v>
      </c>
      <c r="F4521" s="35">
        <f>F4522</f>
        <v>42681.807999999997</v>
      </c>
      <c r="G4521" s="35">
        <f t="shared" si="2267"/>
        <v>42669.817219999997</v>
      </c>
      <c r="H4521" s="35">
        <f t="shared" si="2267"/>
        <v>0</v>
      </c>
      <c r="I4521" s="63">
        <f t="shared" si="2267"/>
        <v>0</v>
      </c>
      <c r="J4521" s="63">
        <f t="shared" si="2267"/>
        <v>0</v>
      </c>
      <c r="K4521" s="35">
        <f t="shared" si="2267"/>
        <v>0</v>
      </c>
      <c r="L4521" s="35">
        <f t="shared" si="2267"/>
        <v>0</v>
      </c>
      <c r="M4521" s="35">
        <f t="shared" si="2267"/>
        <v>36985.616739999998</v>
      </c>
      <c r="N4521" s="78">
        <f t="shared" si="2254"/>
        <v>86.678638788882068</v>
      </c>
    </row>
    <row r="4522" spans="1:14" ht="31.5" x14ac:dyDescent="0.25">
      <c r="A4522" s="33" t="s">
        <v>248</v>
      </c>
      <c r="B4522" s="33" t="s">
        <v>1411</v>
      </c>
      <c r="C4522" s="48" t="s">
        <v>324</v>
      </c>
      <c r="D4522" s="48" t="s">
        <v>1112</v>
      </c>
      <c r="E4522" s="49" t="s">
        <v>543</v>
      </c>
      <c r="F4522" s="35">
        <v>42681.807999999997</v>
      </c>
      <c r="G4522" s="35">
        <v>42669.817219999997</v>
      </c>
      <c r="H4522" s="35">
        <v>0</v>
      </c>
      <c r="I4522" s="63">
        <v>0</v>
      </c>
      <c r="J4522" s="63">
        <v>0</v>
      </c>
      <c r="K4522" s="35">
        <v>0</v>
      </c>
      <c r="L4522" s="35">
        <v>0</v>
      </c>
      <c r="M4522" s="35">
        <v>36985.616739999998</v>
      </c>
      <c r="N4522" s="78">
        <f t="shared" si="2254"/>
        <v>86.678638788882068</v>
      </c>
    </row>
    <row r="4523" spans="1:14" ht="47.25" x14ac:dyDescent="0.25">
      <c r="A4523" s="33" t="s">
        <v>248</v>
      </c>
      <c r="B4523" s="33" t="s">
        <v>1411</v>
      </c>
      <c r="C4523" s="48" t="s">
        <v>330</v>
      </c>
      <c r="D4523" s="48"/>
      <c r="E4523" s="49" t="s">
        <v>737</v>
      </c>
      <c r="F4523" s="35">
        <f>F4524</f>
        <v>2766.7719999999999</v>
      </c>
      <c r="G4523" s="35">
        <f t="shared" ref="G4523:M4525" si="2268">G4524</f>
        <v>2766.7719999999999</v>
      </c>
      <c r="H4523" s="35">
        <f t="shared" si="2268"/>
        <v>0</v>
      </c>
      <c r="I4523" s="63">
        <f t="shared" si="2268"/>
        <v>0</v>
      </c>
      <c r="J4523" s="63">
        <f t="shared" si="2268"/>
        <v>0</v>
      </c>
      <c r="K4523" s="35">
        <f t="shared" si="2268"/>
        <v>0</v>
      </c>
      <c r="L4523" s="35">
        <f t="shared" si="2268"/>
        <v>0</v>
      </c>
      <c r="M4523" s="35">
        <f t="shared" si="2268"/>
        <v>2766.7719999999999</v>
      </c>
      <c r="N4523" s="78">
        <f t="shared" si="2254"/>
        <v>100</v>
      </c>
    </row>
    <row r="4524" spans="1:14" ht="31.5" x14ac:dyDescent="0.25">
      <c r="A4524" s="33" t="s">
        <v>248</v>
      </c>
      <c r="B4524" s="33" t="s">
        <v>1411</v>
      </c>
      <c r="C4524" s="48" t="s">
        <v>325</v>
      </c>
      <c r="D4524" s="48"/>
      <c r="E4524" s="49" t="s">
        <v>738</v>
      </c>
      <c r="F4524" s="35">
        <f>F4525</f>
        <v>2766.7719999999999</v>
      </c>
      <c r="G4524" s="35">
        <f t="shared" si="2268"/>
        <v>2766.7719999999999</v>
      </c>
      <c r="H4524" s="35">
        <f t="shared" si="2268"/>
        <v>0</v>
      </c>
      <c r="I4524" s="63">
        <f t="shared" si="2268"/>
        <v>0</v>
      </c>
      <c r="J4524" s="63">
        <f t="shared" si="2268"/>
        <v>0</v>
      </c>
      <c r="K4524" s="35">
        <f t="shared" si="2268"/>
        <v>0</v>
      </c>
      <c r="L4524" s="35">
        <f t="shared" si="2268"/>
        <v>0</v>
      </c>
      <c r="M4524" s="35">
        <f t="shared" si="2268"/>
        <v>2766.7719999999999</v>
      </c>
      <c r="N4524" s="78">
        <f t="shared" si="2254"/>
        <v>100</v>
      </c>
    </row>
    <row r="4525" spans="1:14" ht="31.5" x14ac:dyDescent="0.25">
      <c r="A4525" s="33" t="s">
        <v>248</v>
      </c>
      <c r="B4525" s="33" t="s">
        <v>1411</v>
      </c>
      <c r="C4525" s="48" t="s">
        <v>325</v>
      </c>
      <c r="D4525" s="48" t="s">
        <v>1111</v>
      </c>
      <c r="E4525" s="49" t="s">
        <v>542</v>
      </c>
      <c r="F4525" s="35">
        <f>F4526</f>
        <v>2766.7719999999999</v>
      </c>
      <c r="G4525" s="35">
        <f t="shared" si="2268"/>
        <v>2766.7719999999999</v>
      </c>
      <c r="H4525" s="35">
        <f t="shared" si="2268"/>
        <v>0</v>
      </c>
      <c r="I4525" s="63">
        <f t="shared" si="2268"/>
        <v>0</v>
      </c>
      <c r="J4525" s="63">
        <f t="shared" si="2268"/>
        <v>0</v>
      </c>
      <c r="K4525" s="35">
        <f t="shared" si="2268"/>
        <v>0</v>
      </c>
      <c r="L4525" s="35">
        <f t="shared" si="2268"/>
        <v>0</v>
      </c>
      <c r="M4525" s="35">
        <f t="shared" si="2268"/>
        <v>2766.7719999999999</v>
      </c>
      <c r="N4525" s="78">
        <f t="shared" si="2254"/>
        <v>100</v>
      </c>
    </row>
    <row r="4526" spans="1:14" ht="31.5" x14ac:dyDescent="0.25">
      <c r="A4526" s="33" t="s">
        <v>248</v>
      </c>
      <c r="B4526" s="33" t="s">
        <v>1411</v>
      </c>
      <c r="C4526" s="48" t="s">
        <v>325</v>
      </c>
      <c r="D4526" s="48" t="s">
        <v>1112</v>
      </c>
      <c r="E4526" s="49" t="s">
        <v>543</v>
      </c>
      <c r="F4526" s="35">
        <v>2766.7719999999999</v>
      </c>
      <c r="G4526" s="35">
        <v>2766.7719999999999</v>
      </c>
      <c r="H4526" s="35">
        <v>0</v>
      </c>
      <c r="I4526" s="63">
        <v>0</v>
      </c>
      <c r="J4526" s="63">
        <v>0</v>
      </c>
      <c r="K4526" s="35">
        <v>0</v>
      </c>
      <c r="L4526" s="35">
        <v>0</v>
      </c>
      <c r="M4526" s="35">
        <v>2766.7719999999999</v>
      </c>
      <c r="N4526" s="78">
        <f t="shared" si="2254"/>
        <v>100</v>
      </c>
    </row>
    <row r="4527" spans="1:14" ht="47.25" x14ac:dyDescent="0.25">
      <c r="A4527" s="33" t="s">
        <v>248</v>
      </c>
      <c r="B4527" s="33" t="s">
        <v>1411</v>
      </c>
      <c r="C4527" s="48" t="s">
        <v>331</v>
      </c>
      <c r="D4527" s="48"/>
      <c r="E4527" s="49" t="s">
        <v>739</v>
      </c>
      <c r="F4527" s="35">
        <f>F4528</f>
        <v>44574.603000000003</v>
      </c>
      <c r="G4527" s="35">
        <f t="shared" ref="G4527:M4527" si="2269">G4528</f>
        <v>44574.603000000003</v>
      </c>
      <c r="H4527" s="35">
        <f t="shared" si="2269"/>
        <v>0</v>
      </c>
      <c r="I4527" s="63">
        <f t="shared" si="2269"/>
        <v>0</v>
      </c>
      <c r="J4527" s="63">
        <f t="shared" si="2269"/>
        <v>0</v>
      </c>
      <c r="K4527" s="35">
        <f t="shared" si="2269"/>
        <v>0</v>
      </c>
      <c r="L4527" s="35">
        <f t="shared" si="2269"/>
        <v>0</v>
      </c>
      <c r="M4527" s="35">
        <f t="shared" si="2269"/>
        <v>44344.159520000001</v>
      </c>
      <c r="N4527" s="78">
        <f t="shared" si="2254"/>
        <v>99.483016191978194</v>
      </c>
    </row>
    <row r="4528" spans="1:14" ht="63" x14ac:dyDescent="0.25">
      <c r="A4528" s="33" t="s">
        <v>248</v>
      </c>
      <c r="B4528" s="33" t="s">
        <v>1411</v>
      </c>
      <c r="C4528" s="48" t="s">
        <v>326</v>
      </c>
      <c r="D4528" s="48"/>
      <c r="E4528" s="49" t="s">
        <v>740</v>
      </c>
      <c r="F4528" s="35">
        <f>F4529+F4531</f>
        <v>44574.603000000003</v>
      </c>
      <c r="G4528" s="35">
        <f t="shared" ref="G4528:M4528" si="2270">G4529+G4531</f>
        <v>44574.603000000003</v>
      </c>
      <c r="H4528" s="35">
        <f t="shared" si="2270"/>
        <v>0</v>
      </c>
      <c r="I4528" s="63">
        <f t="shared" si="2270"/>
        <v>0</v>
      </c>
      <c r="J4528" s="63">
        <f t="shared" si="2270"/>
        <v>0</v>
      </c>
      <c r="K4528" s="35">
        <f t="shared" si="2270"/>
        <v>0</v>
      </c>
      <c r="L4528" s="35">
        <f t="shared" si="2270"/>
        <v>0</v>
      </c>
      <c r="M4528" s="35">
        <f t="shared" si="2270"/>
        <v>44344.159520000001</v>
      </c>
      <c r="N4528" s="78">
        <f t="shared" si="2254"/>
        <v>99.483016191978194</v>
      </c>
    </row>
    <row r="4529" spans="1:14" ht="31.5" x14ac:dyDescent="0.25">
      <c r="A4529" s="33" t="s">
        <v>248</v>
      </c>
      <c r="B4529" s="33" t="s">
        <v>1411</v>
      </c>
      <c r="C4529" s="48" t="s">
        <v>326</v>
      </c>
      <c r="D4529" s="48" t="s">
        <v>1111</v>
      </c>
      <c r="E4529" s="49" t="s">
        <v>542</v>
      </c>
      <c r="F4529" s="35">
        <f>F4530</f>
        <v>44547.703000000001</v>
      </c>
      <c r="G4529" s="35">
        <f t="shared" ref="G4529:M4529" si="2271">G4530</f>
        <v>44547.703000000001</v>
      </c>
      <c r="H4529" s="35">
        <f t="shared" si="2271"/>
        <v>0</v>
      </c>
      <c r="I4529" s="63">
        <f t="shared" si="2271"/>
        <v>0</v>
      </c>
      <c r="J4529" s="63">
        <f t="shared" si="2271"/>
        <v>0</v>
      </c>
      <c r="K4529" s="35">
        <f t="shared" si="2271"/>
        <v>0</v>
      </c>
      <c r="L4529" s="35">
        <f t="shared" si="2271"/>
        <v>0</v>
      </c>
      <c r="M4529" s="35">
        <f t="shared" si="2271"/>
        <v>44317.963519999998</v>
      </c>
      <c r="N4529" s="78">
        <f t="shared" si="2254"/>
        <v>99.484284341215073</v>
      </c>
    </row>
    <row r="4530" spans="1:14" ht="31.5" x14ac:dyDescent="0.25">
      <c r="A4530" s="33" t="s">
        <v>248</v>
      </c>
      <c r="B4530" s="33" t="s">
        <v>1411</v>
      </c>
      <c r="C4530" s="48" t="s">
        <v>326</v>
      </c>
      <c r="D4530" s="48" t="s">
        <v>1112</v>
      </c>
      <c r="E4530" s="49" t="s">
        <v>543</v>
      </c>
      <c r="F4530" s="35">
        <v>44547.703000000001</v>
      </c>
      <c r="G4530" s="35">
        <v>44547.703000000001</v>
      </c>
      <c r="H4530" s="35">
        <v>0</v>
      </c>
      <c r="I4530" s="63">
        <v>0</v>
      </c>
      <c r="J4530" s="63">
        <v>0</v>
      </c>
      <c r="K4530" s="35">
        <v>0</v>
      </c>
      <c r="L4530" s="35">
        <v>0</v>
      </c>
      <c r="M4530" s="35">
        <v>44317.963519999998</v>
      </c>
      <c r="N4530" s="78">
        <f t="shared" si="2254"/>
        <v>99.484284341215073</v>
      </c>
    </row>
    <row r="4531" spans="1:14" x14ac:dyDescent="0.25">
      <c r="A4531" s="33" t="s">
        <v>248</v>
      </c>
      <c r="B4531" s="33" t="s">
        <v>1411</v>
      </c>
      <c r="C4531" s="48" t="s">
        <v>326</v>
      </c>
      <c r="D4531" s="48" t="s">
        <v>1113</v>
      </c>
      <c r="E4531" s="49" t="s">
        <v>558</v>
      </c>
      <c r="F4531" s="35">
        <f>F4532</f>
        <v>26.9</v>
      </c>
      <c r="G4531" s="35">
        <f t="shared" ref="G4531:M4531" si="2272">G4532</f>
        <v>26.9</v>
      </c>
      <c r="H4531" s="35">
        <f t="shared" si="2272"/>
        <v>0</v>
      </c>
      <c r="I4531" s="63">
        <f t="shared" si="2272"/>
        <v>0</v>
      </c>
      <c r="J4531" s="63">
        <f t="shared" si="2272"/>
        <v>0</v>
      </c>
      <c r="K4531" s="35">
        <f t="shared" si="2272"/>
        <v>0</v>
      </c>
      <c r="L4531" s="35">
        <f t="shared" si="2272"/>
        <v>0</v>
      </c>
      <c r="M4531" s="35">
        <f t="shared" si="2272"/>
        <v>26.196000000000002</v>
      </c>
      <c r="N4531" s="78">
        <f t="shared" si="2254"/>
        <v>97.382899628252801</v>
      </c>
    </row>
    <row r="4532" spans="1:14" x14ac:dyDescent="0.25">
      <c r="A4532" s="33" t="s">
        <v>248</v>
      </c>
      <c r="B4532" s="33" t="s">
        <v>1411</v>
      </c>
      <c r="C4532" s="48" t="s">
        <v>326</v>
      </c>
      <c r="D4532" s="48" t="s">
        <v>1120</v>
      </c>
      <c r="E4532" s="49" t="s">
        <v>561</v>
      </c>
      <c r="F4532" s="35">
        <v>26.9</v>
      </c>
      <c r="G4532" s="35">
        <v>26.9</v>
      </c>
      <c r="H4532" s="35">
        <v>0</v>
      </c>
      <c r="I4532" s="63">
        <v>0</v>
      </c>
      <c r="J4532" s="63">
        <v>0</v>
      </c>
      <c r="K4532" s="35">
        <v>0</v>
      </c>
      <c r="L4532" s="35">
        <v>0</v>
      </c>
      <c r="M4532" s="35">
        <v>26.196000000000002</v>
      </c>
      <c r="N4532" s="78">
        <f t="shared" si="2254"/>
        <v>97.382899628252801</v>
      </c>
    </row>
    <row r="4533" spans="1:14" ht="47.25" x14ac:dyDescent="0.25">
      <c r="A4533" s="33" t="s">
        <v>248</v>
      </c>
      <c r="B4533" s="33" t="s">
        <v>1411</v>
      </c>
      <c r="C4533" s="33" t="s">
        <v>1139</v>
      </c>
      <c r="D4533" s="33"/>
      <c r="E4533" s="34" t="s">
        <v>1211</v>
      </c>
      <c r="F4533" s="35">
        <f>F4534</f>
        <v>199.154</v>
      </c>
      <c r="G4533" s="35">
        <f>G4534+G4538</f>
        <v>7199.1532399999996</v>
      </c>
      <c r="H4533" s="35">
        <f t="shared" ref="H4533:M4533" si="2273">H4534+H4538</f>
        <v>199.15324000000001</v>
      </c>
      <c r="I4533" s="63">
        <f t="shared" si="2273"/>
        <v>0</v>
      </c>
      <c r="J4533" s="63">
        <f t="shared" si="2273"/>
        <v>0</v>
      </c>
      <c r="K4533" s="35">
        <f t="shared" si="2273"/>
        <v>0</v>
      </c>
      <c r="L4533" s="35">
        <f t="shared" si="2273"/>
        <v>0</v>
      </c>
      <c r="M4533" s="35">
        <f t="shared" si="2273"/>
        <v>199.15324000000001</v>
      </c>
      <c r="N4533" s="78">
        <f t="shared" si="2254"/>
        <v>2.7663425594757864</v>
      </c>
    </row>
    <row r="4534" spans="1:14" ht="31.5" x14ac:dyDescent="0.25">
      <c r="A4534" s="33" t="s">
        <v>248</v>
      </c>
      <c r="B4534" s="33" t="s">
        <v>1411</v>
      </c>
      <c r="C4534" s="33" t="s">
        <v>1146</v>
      </c>
      <c r="D4534" s="33"/>
      <c r="E4534" s="34" t="s">
        <v>1212</v>
      </c>
      <c r="F4534" s="35">
        <f>F4535</f>
        <v>199.154</v>
      </c>
      <c r="G4534" s="35">
        <f t="shared" ref="G4534:G4536" si="2274">G4535</f>
        <v>199.15324000000001</v>
      </c>
      <c r="H4534" s="35">
        <f t="shared" ref="H4534:M4536" si="2275">H4535</f>
        <v>199.15324000000001</v>
      </c>
      <c r="I4534" s="63">
        <f t="shared" si="2275"/>
        <v>0</v>
      </c>
      <c r="J4534" s="63">
        <f t="shared" si="2275"/>
        <v>0</v>
      </c>
      <c r="K4534" s="35">
        <f t="shared" si="2275"/>
        <v>0</v>
      </c>
      <c r="L4534" s="35">
        <f t="shared" si="2275"/>
        <v>0</v>
      </c>
      <c r="M4534" s="35">
        <f t="shared" si="2275"/>
        <v>199.15324000000001</v>
      </c>
      <c r="N4534" s="78">
        <f t="shared" si="2254"/>
        <v>100</v>
      </c>
    </row>
    <row r="4535" spans="1:14" ht="31.5" x14ac:dyDescent="0.25">
      <c r="A4535" s="33" t="s">
        <v>248</v>
      </c>
      <c r="B4535" s="33" t="s">
        <v>1411</v>
      </c>
      <c r="C4535" s="33" t="s">
        <v>1147</v>
      </c>
      <c r="D4535" s="33"/>
      <c r="E4535" s="34" t="s">
        <v>1213</v>
      </c>
      <c r="F4535" s="35">
        <f>F4536</f>
        <v>199.154</v>
      </c>
      <c r="G4535" s="35">
        <f t="shared" si="2274"/>
        <v>199.15324000000001</v>
      </c>
      <c r="H4535" s="35">
        <f t="shared" si="2275"/>
        <v>199.15324000000001</v>
      </c>
      <c r="I4535" s="63">
        <f t="shared" si="2275"/>
        <v>0</v>
      </c>
      <c r="J4535" s="63">
        <f t="shared" si="2275"/>
        <v>0</v>
      </c>
      <c r="K4535" s="35">
        <f t="shared" si="2275"/>
        <v>0</v>
      </c>
      <c r="L4535" s="35">
        <f t="shared" si="2275"/>
        <v>0</v>
      </c>
      <c r="M4535" s="35">
        <f t="shared" si="2275"/>
        <v>199.15324000000001</v>
      </c>
      <c r="N4535" s="78">
        <f t="shared" si="2254"/>
        <v>100</v>
      </c>
    </row>
    <row r="4536" spans="1:14" ht="31.5" x14ac:dyDescent="0.25">
      <c r="A4536" s="33" t="s">
        <v>248</v>
      </c>
      <c r="B4536" s="33" t="s">
        <v>1411</v>
      </c>
      <c r="C4536" s="33" t="s">
        <v>1147</v>
      </c>
      <c r="D4536" s="33" t="s">
        <v>1111</v>
      </c>
      <c r="E4536" s="34" t="s">
        <v>542</v>
      </c>
      <c r="F4536" s="35">
        <f>F4537</f>
        <v>199.154</v>
      </c>
      <c r="G4536" s="35">
        <f t="shared" si="2274"/>
        <v>199.15324000000001</v>
      </c>
      <c r="H4536" s="35">
        <f t="shared" si="2275"/>
        <v>199.15324000000001</v>
      </c>
      <c r="I4536" s="63">
        <f t="shared" si="2275"/>
        <v>0</v>
      </c>
      <c r="J4536" s="63">
        <f t="shared" si="2275"/>
        <v>0</v>
      </c>
      <c r="K4536" s="35">
        <f t="shared" si="2275"/>
        <v>0</v>
      </c>
      <c r="L4536" s="35">
        <f t="shared" si="2275"/>
        <v>0</v>
      </c>
      <c r="M4536" s="35">
        <f t="shared" si="2275"/>
        <v>199.15324000000001</v>
      </c>
      <c r="N4536" s="78">
        <f t="shared" si="2254"/>
        <v>100</v>
      </c>
    </row>
    <row r="4537" spans="1:14" ht="31.5" x14ac:dyDescent="0.25">
      <c r="A4537" s="33" t="s">
        <v>248</v>
      </c>
      <c r="B4537" s="33" t="s">
        <v>1411</v>
      </c>
      <c r="C4537" s="33" t="s">
        <v>1147</v>
      </c>
      <c r="D4537" s="33" t="s">
        <v>1112</v>
      </c>
      <c r="E4537" s="34" t="s">
        <v>543</v>
      </c>
      <c r="F4537" s="35">
        <v>199.154</v>
      </c>
      <c r="G4537" s="35">
        <v>199.15324000000001</v>
      </c>
      <c r="H4537" s="35">
        <v>199.15324000000001</v>
      </c>
      <c r="I4537" s="63">
        <v>0</v>
      </c>
      <c r="J4537" s="63">
        <v>0</v>
      </c>
      <c r="K4537" s="35">
        <v>0</v>
      </c>
      <c r="L4537" s="35">
        <v>0</v>
      </c>
      <c r="M4537" s="35">
        <v>199.15324000000001</v>
      </c>
      <c r="N4537" s="78">
        <f t="shared" si="2254"/>
        <v>100</v>
      </c>
    </row>
    <row r="4538" spans="1:14" x14ac:dyDescent="0.25">
      <c r="A4538" s="33" t="s">
        <v>248</v>
      </c>
      <c r="B4538" s="33" t="s">
        <v>1411</v>
      </c>
      <c r="C4538" s="33" t="s">
        <v>1140</v>
      </c>
      <c r="D4538" s="33"/>
      <c r="E4538" s="34" t="s">
        <v>1214</v>
      </c>
      <c r="F4538" s="35"/>
      <c r="G4538" s="35">
        <f>G4539</f>
        <v>7000</v>
      </c>
      <c r="H4538" s="35">
        <f t="shared" ref="H4538:M4540" si="2276">H4539</f>
        <v>0</v>
      </c>
      <c r="I4538" s="63">
        <f t="shared" si="2276"/>
        <v>0</v>
      </c>
      <c r="J4538" s="63">
        <f t="shared" si="2276"/>
        <v>0</v>
      </c>
      <c r="K4538" s="35">
        <f t="shared" si="2276"/>
        <v>0</v>
      </c>
      <c r="L4538" s="35">
        <f t="shared" si="2276"/>
        <v>0</v>
      </c>
      <c r="M4538" s="35">
        <f t="shared" si="2276"/>
        <v>0</v>
      </c>
      <c r="N4538" s="78">
        <f t="shared" si="2254"/>
        <v>0</v>
      </c>
    </row>
    <row r="4539" spans="1:14" x14ac:dyDescent="0.25">
      <c r="A4539" s="33" t="s">
        <v>248</v>
      </c>
      <c r="B4539" s="33" t="s">
        <v>1411</v>
      </c>
      <c r="C4539" s="33" t="s">
        <v>1141</v>
      </c>
      <c r="D4539" s="33"/>
      <c r="E4539" s="34" t="s">
        <v>1215</v>
      </c>
      <c r="F4539" s="35"/>
      <c r="G4539" s="35">
        <f>G4540</f>
        <v>7000</v>
      </c>
      <c r="H4539" s="35">
        <f t="shared" si="2276"/>
        <v>0</v>
      </c>
      <c r="I4539" s="63">
        <f t="shared" si="2276"/>
        <v>0</v>
      </c>
      <c r="J4539" s="63">
        <f t="shared" si="2276"/>
        <v>0</v>
      </c>
      <c r="K4539" s="35">
        <f t="shared" si="2276"/>
        <v>0</v>
      </c>
      <c r="L4539" s="35">
        <f t="shared" si="2276"/>
        <v>0</v>
      </c>
      <c r="M4539" s="35">
        <f t="shared" si="2276"/>
        <v>0</v>
      </c>
      <c r="N4539" s="78">
        <f t="shared" si="2254"/>
        <v>0</v>
      </c>
    </row>
    <row r="4540" spans="1:14" ht="31.5" x14ac:dyDescent="0.25">
      <c r="A4540" s="33" t="s">
        <v>248</v>
      </c>
      <c r="B4540" s="33" t="s">
        <v>1411</v>
      </c>
      <c r="C4540" s="33" t="s">
        <v>1141</v>
      </c>
      <c r="D4540" s="33" t="s">
        <v>1111</v>
      </c>
      <c r="E4540" s="34" t="s">
        <v>542</v>
      </c>
      <c r="F4540" s="35"/>
      <c r="G4540" s="35">
        <f>G4541</f>
        <v>7000</v>
      </c>
      <c r="H4540" s="35">
        <f t="shared" si="2276"/>
        <v>0</v>
      </c>
      <c r="I4540" s="63">
        <f t="shared" si="2276"/>
        <v>0</v>
      </c>
      <c r="J4540" s="63">
        <f t="shared" si="2276"/>
        <v>0</v>
      </c>
      <c r="K4540" s="35">
        <f t="shared" si="2276"/>
        <v>0</v>
      </c>
      <c r="L4540" s="35">
        <f t="shared" si="2276"/>
        <v>0</v>
      </c>
      <c r="M4540" s="35">
        <f t="shared" si="2276"/>
        <v>0</v>
      </c>
      <c r="N4540" s="78">
        <f t="shared" si="2254"/>
        <v>0</v>
      </c>
    </row>
    <row r="4541" spans="1:14" ht="31.5" x14ac:dyDescent="0.25">
      <c r="A4541" s="33" t="s">
        <v>248</v>
      </c>
      <c r="B4541" s="33" t="s">
        <v>1411</v>
      </c>
      <c r="C4541" s="33" t="s">
        <v>1141</v>
      </c>
      <c r="D4541" s="33" t="s">
        <v>1112</v>
      </c>
      <c r="E4541" s="34" t="s">
        <v>543</v>
      </c>
      <c r="F4541" s="35"/>
      <c r="G4541" s="35">
        <v>7000</v>
      </c>
      <c r="H4541" s="35">
        <v>0</v>
      </c>
      <c r="I4541" s="63">
        <v>0</v>
      </c>
      <c r="J4541" s="63">
        <v>0</v>
      </c>
      <c r="K4541" s="35">
        <v>0</v>
      </c>
      <c r="L4541" s="35">
        <v>0</v>
      </c>
      <c r="M4541" s="35">
        <v>0</v>
      </c>
      <c r="N4541" s="78">
        <f t="shared" si="2254"/>
        <v>0</v>
      </c>
    </row>
    <row r="4542" spans="1:14" s="22" customFormat="1" x14ac:dyDescent="0.25">
      <c r="A4542" s="25" t="s">
        <v>248</v>
      </c>
      <c r="B4542" s="25" t="s">
        <v>22</v>
      </c>
      <c r="C4542" s="25"/>
      <c r="D4542" s="25"/>
      <c r="E4542" s="26" t="s">
        <v>501</v>
      </c>
      <c r="F4542" s="27">
        <f>F4543+F4670</f>
        <v>1316573.7080000001</v>
      </c>
      <c r="G4542" s="27">
        <f>G4543+G4670</f>
        <v>1591908.2798599999</v>
      </c>
      <c r="H4542" s="27">
        <f t="shared" ref="H4542:M4542" si="2277">H4543+H4670</f>
        <v>917033.92856000003</v>
      </c>
      <c r="I4542" s="61">
        <f t="shared" si="2277"/>
        <v>410570.97714999999</v>
      </c>
      <c r="J4542" s="61">
        <f t="shared" si="2277"/>
        <v>130000</v>
      </c>
      <c r="K4542" s="27">
        <f t="shared" si="2277"/>
        <v>448295.19013</v>
      </c>
      <c r="L4542" s="27">
        <f t="shared" si="2277"/>
        <v>336570.11408000003</v>
      </c>
      <c r="M4542" s="27">
        <f t="shared" si="2277"/>
        <v>1212188.5968200001</v>
      </c>
      <c r="N4542" s="78">
        <f t="shared" si="2254"/>
        <v>76.146886862514833</v>
      </c>
    </row>
    <row r="4543" spans="1:14" s="32" customFormat="1" x14ac:dyDescent="0.25">
      <c r="A4543" s="29" t="s">
        <v>248</v>
      </c>
      <c r="B4543" s="29" t="s">
        <v>1413</v>
      </c>
      <c r="C4543" s="29"/>
      <c r="D4543" s="29"/>
      <c r="E4543" s="30" t="s">
        <v>524</v>
      </c>
      <c r="F4543" s="31">
        <f>F4544+F4576+F4645</f>
        <v>972774.78899999999</v>
      </c>
      <c r="G4543" s="31">
        <f>G4544+G4576+G4645</f>
        <v>1248295.7611099998</v>
      </c>
      <c r="H4543" s="31">
        <f t="shared" ref="H4543:M4543" si="2278">H4544+H4576+H4645</f>
        <v>609490.07978000003</v>
      </c>
      <c r="I4543" s="62">
        <f t="shared" si="2278"/>
        <v>410570.97714999999</v>
      </c>
      <c r="J4543" s="62">
        <f t="shared" si="2278"/>
        <v>130000</v>
      </c>
      <c r="K4543" s="31">
        <f t="shared" si="2278"/>
        <v>448295.19013</v>
      </c>
      <c r="L4543" s="31">
        <f t="shared" si="2278"/>
        <v>336570.11408000003</v>
      </c>
      <c r="M4543" s="31">
        <f t="shared" si="2278"/>
        <v>869553.65477999998</v>
      </c>
      <c r="N4543" s="79">
        <f t="shared" si="2254"/>
        <v>69.659265205449572</v>
      </c>
    </row>
    <row r="4544" spans="1:14" ht="31.5" x14ac:dyDescent="0.25">
      <c r="A4544" s="33" t="s">
        <v>248</v>
      </c>
      <c r="B4544" s="33" t="s">
        <v>1413</v>
      </c>
      <c r="C4544" s="33" t="s">
        <v>138</v>
      </c>
      <c r="D4544" s="33"/>
      <c r="E4544" s="34" t="s">
        <v>691</v>
      </c>
      <c r="F4544" s="35">
        <f>F4545+F4565</f>
        <v>245084.595</v>
      </c>
      <c r="G4544" s="35">
        <f>G4545+G4565</f>
        <v>445084.59359999996</v>
      </c>
      <c r="H4544" s="35">
        <f t="shared" ref="H4544:M4544" si="2279">H4545+H4565</f>
        <v>169773.29596999998</v>
      </c>
      <c r="I4544" s="63">
        <f t="shared" si="2279"/>
        <v>200000</v>
      </c>
      <c r="J4544" s="63">
        <f t="shared" si="2279"/>
        <v>0</v>
      </c>
      <c r="K4544" s="35">
        <f t="shared" si="2279"/>
        <v>84386.493600000002</v>
      </c>
      <c r="L4544" s="35">
        <f t="shared" si="2279"/>
        <v>34168.749490000002</v>
      </c>
      <c r="M4544" s="35">
        <f t="shared" si="2279"/>
        <v>267697.61973999999</v>
      </c>
      <c r="N4544" s="78">
        <f t="shared" si="2254"/>
        <v>60.145334974362505</v>
      </c>
    </row>
    <row r="4545" spans="1:15" ht="31.5" x14ac:dyDescent="0.25">
      <c r="A4545" s="33" t="s">
        <v>248</v>
      </c>
      <c r="B4545" s="33" t="s">
        <v>1413</v>
      </c>
      <c r="C4545" s="33" t="s">
        <v>139</v>
      </c>
      <c r="D4545" s="33"/>
      <c r="E4545" s="34" t="s">
        <v>692</v>
      </c>
      <c r="F4545" s="35">
        <f>F4546+F4559</f>
        <v>220698.1</v>
      </c>
      <c r="G4545" s="35">
        <f>G4546+G4559</f>
        <v>360698.1</v>
      </c>
      <c r="H4545" s="35">
        <f t="shared" ref="H4545:M4545" si="2280">H4546+H4559</f>
        <v>135604.54647999999</v>
      </c>
      <c r="I4545" s="63">
        <f t="shared" si="2280"/>
        <v>140000</v>
      </c>
      <c r="J4545" s="63">
        <f t="shared" si="2280"/>
        <v>0</v>
      </c>
      <c r="K4545" s="35">
        <f t="shared" si="2280"/>
        <v>0</v>
      </c>
      <c r="L4545" s="35">
        <f t="shared" si="2280"/>
        <v>0</v>
      </c>
      <c r="M4545" s="35">
        <f t="shared" si="2280"/>
        <v>200855.4</v>
      </c>
      <c r="N4545" s="78">
        <f t="shared" si="2254"/>
        <v>55.685183814386605</v>
      </c>
    </row>
    <row r="4546" spans="1:15" ht="63" x14ac:dyDescent="0.25">
      <c r="A4546" s="33" t="s">
        <v>248</v>
      </c>
      <c r="B4546" s="33" t="s">
        <v>1413</v>
      </c>
      <c r="C4546" s="33" t="s">
        <v>302</v>
      </c>
      <c r="D4546" s="33"/>
      <c r="E4546" s="34" t="s">
        <v>702</v>
      </c>
      <c r="F4546" s="35">
        <f>F4547+F4550+F4553</f>
        <v>220698.1</v>
      </c>
      <c r="G4546" s="35">
        <f>G4547+G4550+G4553+G4556</f>
        <v>300698.09999999998</v>
      </c>
      <c r="H4546" s="35">
        <f t="shared" ref="H4546:M4546" si="2281">H4547+H4550+H4553+H4556</f>
        <v>135604.54647999999</v>
      </c>
      <c r="I4546" s="63">
        <f t="shared" si="2281"/>
        <v>80000</v>
      </c>
      <c r="J4546" s="63">
        <f t="shared" si="2281"/>
        <v>0</v>
      </c>
      <c r="K4546" s="35">
        <f t="shared" si="2281"/>
        <v>0</v>
      </c>
      <c r="L4546" s="35">
        <f t="shared" si="2281"/>
        <v>0</v>
      </c>
      <c r="M4546" s="35">
        <f t="shared" si="2281"/>
        <v>200855.4</v>
      </c>
      <c r="N4546" s="78">
        <f t="shared" si="2254"/>
        <v>66.796364858973163</v>
      </c>
    </row>
    <row r="4547" spans="1:15" ht="31.5" x14ac:dyDescent="0.25">
      <c r="A4547" s="33" t="s">
        <v>248</v>
      </c>
      <c r="B4547" s="33" t="s">
        <v>1413</v>
      </c>
      <c r="C4547" s="33" t="s">
        <v>277</v>
      </c>
      <c r="D4547" s="33"/>
      <c r="E4547" s="34" t="s">
        <v>703</v>
      </c>
      <c r="F4547" s="35">
        <f t="shared" ref="F4547:M4548" si="2282">F4548</f>
        <v>1215</v>
      </c>
      <c r="G4547" s="35">
        <f t="shared" si="2282"/>
        <v>1215</v>
      </c>
      <c r="H4547" s="35">
        <f t="shared" si="2282"/>
        <v>837.54647999999997</v>
      </c>
      <c r="I4547" s="63">
        <f t="shared" si="2282"/>
        <v>0</v>
      </c>
      <c r="J4547" s="63">
        <f t="shared" si="2282"/>
        <v>0</v>
      </c>
      <c r="K4547" s="35">
        <f t="shared" si="2282"/>
        <v>0</v>
      </c>
      <c r="L4547" s="35">
        <f t="shared" si="2282"/>
        <v>0</v>
      </c>
      <c r="M4547" s="35">
        <f t="shared" si="2282"/>
        <v>1215</v>
      </c>
      <c r="N4547" s="78">
        <f t="shared" si="2254"/>
        <v>100</v>
      </c>
    </row>
    <row r="4548" spans="1:15" ht="31.5" x14ac:dyDescent="0.25">
      <c r="A4548" s="33" t="s">
        <v>248</v>
      </c>
      <c r="B4548" s="33" t="s">
        <v>1413</v>
      </c>
      <c r="C4548" s="33" t="s">
        <v>277</v>
      </c>
      <c r="D4548" s="33" t="s">
        <v>1111</v>
      </c>
      <c r="E4548" s="34" t="s">
        <v>542</v>
      </c>
      <c r="F4548" s="35">
        <f t="shared" si="2282"/>
        <v>1215</v>
      </c>
      <c r="G4548" s="35">
        <f t="shared" si="2282"/>
        <v>1215</v>
      </c>
      <c r="H4548" s="35">
        <f t="shared" si="2282"/>
        <v>837.54647999999997</v>
      </c>
      <c r="I4548" s="63">
        <f t="shared" si="2282"/>
        <v>0</v>
      </c>
      <c r="J4548" s="63">
        <f t="shared" si="2282"/>
        <v>0</v>
      </c>
      <c r="K4548" s="35">
        <f t="shared" si="2282"/>
        <v>0</v>
      </c>
      <c r="L4548" s="35">
        <f t="shared" si="2282"/>
        <v>0</v>
      </c>
      <c r="M4548" s="35">
        <f t="shared" si="2282"/>
        <v>1215</v>
      </c>
      <c r="N4548" s="78">
        <f t="shared" si="2254"/>
        <v>100</v>
      </c>
    </row>
    <row r="4549" spans="1:15" ht="31.5" x14ac:dyDescent="0.25">
      <c r="A4549" s="33" t="s">
        <v>248</v>
      </c>
      <c r="B4549" s="33" t="s">
        <v>1413</v>
      </c>
      <c r="C4549" s="33" t="s">
        <v>277</v>
      </c>
      <c r="D4549" s="33" t="s">
        <v>1112</v>
      </c>
      <c r="E4549" s="34" t="s">
        <v>543</v>
      </c>
      <c r="F4549" s="35">
        <v>1215</v>
      </c>
      <c r="G4549" s="35">
        <v>1215</v>
      </c>
      <c r="H4549" s="35">
        <v>837.54647999999997</v>
      </c>
      <c r="I4549" s="63">
        <v>0</v>
      </c>
      <c r="J4549" s="63">
        <v>0</v>
      </c>
      <c r="K4549" s="35">
        <v>0</v>
      </c>
      <c r="L4549" s="35">
        <v>0</v>
      </c>
      <c r="M4549" s="35">
        <v>1215</v>
      </c>
      <c r="N4549" s="78">
        <f t="shared" si="2254"/>
        <v>100</v>
      </c>
    </row>
    <row r="4550" spans="1:15" ht="47.25" x14ac:dyDescent="0.25">
      <c r="A4550" s="33" t="s">
        <v>248</v>
      </c>
      <c r="B4550" s="33" t="s">
        <v>1413</v>
      </c>
      <c r="C4550" s="33" t="s">
        <v>278</v>
      </c>
      <c r="D4550" s="33"/>
      <c r="E4550" s="34" t="s">
        <v>704</v>
      </c>
      <c r="F4550" s="35">
        <f t="shared" ref="F4550:M4551" si="2283">F4551</f>
        <v>199640.4</v>
      </c>
      <c r="G4550" s="35">
        <f t="shared" si="2283"/>
        <v>199640.4</v>
      </c>
      <c r="H4550" s="35">
        <f t="shared" si="2283"/>
        <v>134767</v>
      </c>
      <c r="I4550" s="63">
        <f t="shared" si="2283"/>
        <v>0</v>
      </c>
      <c r="J4550" s="63">
        <f t="shared" si="2283"/>
        <v>0</v>
      </c>
      <c r="K4550" s="35">
        <f t="shared" si="2283"/>
        <v>0</v>
      </c>
      <c r="L4550" s="35">
        <f t="shared" si="2283"/>
        <v>0</v>
      </c>
      <c r="M4550" s="35">
        <f t="shared" si="2283"/>
        <v>199640.4</v>
      </c>
      <c r="N4550" s="78">
        <f t="shared" si="2254"/>
        <v>100</v>
      </c>
    </row>
    <row r="4551" spans="1:15" x14ac:dyDescent="0.25">
      <c r="A4551" s="33" t="s">
        <v>248</v>
      </c>
      <c r="B4551" s="33" t="s">
        <v>1413</v>
      </c>
      <c r="C4551" s="33" t="s">
        <v>278</v>
      </c>
      <c r="D4551" s="33" t="s">
        <v>1113</v>
      </c>
      <c r="E4551" s="34" t="s">
        <v>558</v>
      </c>
      <c r="F4551" s="35">
        <f t="shared" si="2283"/>
        <v>199640.4</v>
      </c>
      <c r="G4551" s="35">
        <f t="shared" si="2283"/>
        <v>199640.4</v>
      </c>
      <c r="H4551" s="35">
        <f t="shared" si="2283"/>
        <v>134767</v>
      </c>
      <c r="I4551" s="63">
        <f t="shared" si="2283"/>
        <v>0</v>
      </c>
      <c r="J4551" s="63">
        <f t="shared" si="2283"/>
        <v>0</v>
      </c>
      <c r="K4551" s="35">
        <f t="shared" si="2283"/>
        <v>0</v>
      </c>
      <c r="L4551" s="35">
        <f t="shared" si="2283"/>
        <v>0</v>
      </c>
      <c r="M4551" s="35">
        <f t="shared" si="2283"/>
        <v>199640.4</v>
      </c>
      <c r="N4551" s="78">
        <f t="shared" si="2254"/>
        <v>100</v>
      </c>
    </row>
    <row r="4552" spans="1:15" ht="63" x14ac:dyDescent="0.25">
      <c r="A4552" s="33" t="s">
        <v>248</v>
      </c>
      <c r="B4552" s="33" t="s">
        <v>1413</v>
      </c>
      <c r="C4552" s="33" t="s">
        <v>278</v>
      </c>
      <c r="D4552" s="33" t="s">
        <v>137</v>
      </c>
      <c r="E4552" s="34" t="s">
        <v>559</v>
      </c>
      <c r="F4552" s="35">
        <f>165640.4+34000</f>
        <v>199640.4</v>
      </c>
      <c r="G4552" s="35">
        <v>199640.4</v>
      </c>
      <c r="H4552" s="35">
        <v>134767</v>
      </c>
      <c r="I4552" s="63">
        <v>0</v>
      </c>
      <c r="J4552" s="63">
        <v>0</v>
      </c>
      <c r="K4552" s="35">
        <v>0</v>
      </c>
      <c r="L4552" s="35">
        <v>0</v>
      </c>
      <c r="M4552" s="35">
        <v>199640.4</v>
      </c>
      <c r="N4552" s="78">
        <f t="shared" si="2254"/>
        <v>100</v>
      </c>
    </row>
    <row r="4553" spans="1:15" ht="63" hidden="1" x14ac:dyDescent="0.25">
      <c r="A4553" s="33" t="s">
        <v>248</v>
      </c>
      <c r="B4553" s="33" t="s">
        <v>1413</v>
      </c>
      <c r="C4553" s="33" t="s">
        <v>1303</v>
      </c>
      <c r="D4553" s="33"/>
      <c r="E4553" s="34" t="s">
        <v>1304</v>
      </c>
      <c r="F4553" s="35">
        <f t="shared" ref="F4553:M4554" si="2284">F4554</f>
        <v>19842.7</v>
      </c>
      <c r="G4553" s="35">
        <f t="shared" si="2284"/>
        <v>0</v>
      </c>
      <c r="H4553" s="35">
        <f t="shared" si="2284"/>
        <v>0</v>
      </c>
      <c r="I4553" s="63">
        <f t="shared" si="2284"/>
        <v>0</v>
      </c>
      <c r="J4553" s="63">
        <f t="shared" si="2284"/>
        <v>0</v>
      </c>
      <c r="K4553" s="35">
        <f t="shared" si="2284"/>
        <v>0</v>
      </c>
      <c r="L4553" s="35">
        <f t="shared" si="2284"/>
        <v>0</v>
      </c>
      <c r="M4553" s="35">
        <f t="shared" si="2284"/>
        <v>0</v>
      </c>
      <c r="N4553" s="78">
        <v>0</v>
      </c>
      <c r="O4553" s="22">
        <v>1</v>
      </c>
    </row>
    <row r="4554" spans="1:15" hidden="1" x14ac:dyDescent="0.25">
      <c r="A4554" s="33" t="s">
        <v>248</v>
      </c>
      <c r="B4554" s="33" t="s">
        <v>1413</v>
      </c>
      <c r="C4554" s="33" t="s">
        <v>1303</v>
      </c>
      <c r="D4554" s="33" t="s">
        <v>1113</v>
      </c>
      <c r="E4554" s="34" t="s">
        <v>558</v>
      </c>
      <c r="F4554" s="35">
        <f t="shared" si="2284"/>
        <v>19842.7</v>
      </c>
      <c r="G4554" s="35">
        <f t="shared" si="2284"/>
        <v>0</v>
      </c>
      <c r="H4554" s="35">
        <f t="shared" si="2284"/>
        <v>0</v>
      </c>
      <c r="I4554" s="63">
        <f t="shared" si="2284"/>
        <v>0</v>
      </c>
      <c r="J4554" s="63">
        <f t="shared" si="2284"/>
        <v>0</v>
      </c>
      <c r="K4554" s="35">
        <f t="shared" si="2284"/>
        <v>0</v>
      </c>
      <c r="L4554" s="35">
        <f t="shared" si="2284"/>
        <v>0</v>
      </c>
      <c r="M4554" s="35">
        <f t="shared" si="2284"/>
        <v>0</v>
      </c>
      <c r="N4554" s="78">
        <v>0</v>
      </c>
      <c r="O4554" s="22">
        <v>1</v>
      </c>
    </row>
    <row r="4555" spans="1:15" ht="63" hidden="1" x14ac:dyDescent="0.25">
      <c r="A4555" s="33" t="s">
        <v>248</v>
      </c>
      <c r="B4555" s="33" t="s">
        <v>1413</v>
      </c>
      <c r="C4555" s="33" t="s">
        <v>1303</v>
      </c>
      <c r="D4555" s="33" t="s">
        <v>137</v>
      </c>
      <c r="E4555" s="34" t="s">
        <v>559</v>
      </c>
      <c r="F4555" s="35">
        <v>19842.7</v>
      </c>
      <c r="G4555" s="35">
        <f>19842.7-19842.7</f>
        <v>0</v>
      </c>
      <c r="H4555" s="35">
        <v>0</v>
      </c>
      <c r="I4555" s="63">
        <v>0</v>
      </c>
      <c r="J4555" s="63">
        <v>0</v>
      </c>
      <c r="K4555" s="35">
        <v>0</v>
      </c>
      <c r="L4555" s="35">
        <v>0</v>
      </c>
      <c r="M4555" s="35">
        <v>0</v>
      </c>
      <c r="N4555" s="78">
        <v>0</v>
      </c>
      <c r="O4555" s="22">
        <v>1</v>
      </c>
    </row>
    <row r="4556" spans="1:15" x14ac:dyDescent="0.25">
      <c r="A4556" s="33" t="s">
        <v>248</v>
      </c>
      <c r="B4556" s="33" t="s">
        <v>1413</v>
      </c>
      <c r="C4556" s="33" t="s">
        <v>1779</v>
      </c>
      <c r="D4556" s="33"/>
      <c r="E4556" s="34" t="s">
        <v>1780</v>
      </c>
      <c r="F4556" s="35">
        <v>0</v>
      </c>
      <c r="G4556" s="35">
        <f>G4557</f>
        <v>99842.7</v>
      </c>
      <c r="H4556" s="35">
        <f t="shared" ref="H4556:M4557" si="2285">H4557</f>
        <v>0</v>
      </c>
      <c r="I4556" s="63">
        <f t="shared" si="2285"/>
        <v>80000</v>
      </c>
      <c r="J4556" s="63">
        <f t="shared" si="2285"/>
        <v>0</v>
      </c>
      <c r="K4556" s="35">
        <f t="shared" si="2285"/>
        <v>0</v>
      </c>
      <c r="L4556" s="35">
        <f t="shared" si="2285"/>
        <v>0</v>
      </c>
      <c r="M4556" s="35">
        <f t="shared" si="2285"/>
        <v>0</v>
      </c>
      <c r="N4556" s="78">
        <f t="shared" ref="N4556:N4611" si="2286">M4556/G4556*100</f>
        <v>0</v>
      </c>
    </row>
    <row r="4557" spans="1:15" x14ac:dyDescent="0.25">
      <c r="A4557" s="33" t="s">
        <v>248</v>
      </c>
      <c r="B4557" s="33" t="s">
        <v>1413</v>
      </c>
      <c r="C4557" s="33" t="s">
        <v>1779</v>
      </c>
      <c r="D4557" s="33" t="s">
        <v>1113</v>
      </c>
      <c r="E4557" s="34" t="s">
        <v>558</v>
      </c>
      <c r="F4557" s="35">
        <v>0</v>
      </c>
      <c r="G4557" s="35">
        <f>G4558</f>
        <v>99842.7</v>
      </c>
      <c r="H4557" s="35">
        <f t="shared" si="2285"/>
        <v>0</v>
      </c>
      <c r="I4557" s="63">
        <f t="shared" si="2285"/>
        <v>80000</v>
      </c>
      <c r="J4557" s="63">
        <f t="shared" si="2285"/>
        <v>0</v>
      </c>
      <c r="K4557" s="35">
        <f t="shared" si="2285"/>
        <v>0</v>
      </c>
      <c r="L4557" s="35">
        <f t="shared" si="2285"/>
        <v>0</v>
      </c>
      <c r="M4557" s="35">
        <f t="shared" si="2285"/>
        <v>0</v>
      </c>
      <c r="N4557" s="78">
        <f t="shared" si="2286"/>
        <v>0</v>
      </c>
    </row>
    <row r="4558" spans="1:15" ht="63" x14ac:dyDescent="0.25">
      <c r="A4558" s="33" t="s">
        <v>248</v>
      </c>
      <c r="B4558" s="33" t="s">
        <v>1413</v>
      </c>
      <c r="C4558" s="33" t="s">
        <v>1779</v>
      </c>
      <c r="D4558" s="33" t="s">
        <v>137</v>
      </c>
      <c r="E4558" s="34" t="s">
        <v>559</v>
      </c>
      <c r="F4558" s="35">
        <v>0</v>
      </c>
      <c r="G4558" s="35">
        <v>99842.7</v>
      </c>
      <c r="H4558" s="35">
        <v>0</v>
      </c>
      <c r="I4558" s="63">
        <v>80000</v>
      </c>
      <c r="J4558" s="63">
        <v>0</v>
      </c>
      <c r="K4558" s="35">
        <v>0</v>
      </c>
      <c r="L4558" s="35">
        <v>0</v>
      </c>
      <c r="M4558" s="35">
        <v>0</v>
      </c>
      <c r="N4558" s="78">
        <f t="shared" si="2286"/>
        <v>0</v>
      </c>
    </row>
    <row r="4559" spans="1:15" ht="31.5" x14ac:dyDescent="0.25">
      <c r="A4559" s="33" t="s">
        <v>248</v>
      </c>
      <c r="B4559" s="33" t="s">
        <v>1413</v>
      </c>
      <c r="C4559" s="33" t="s">
        <v>279</v>
      </c>
      <c r="D4559" s="33"/>
      <c r="E4559" s="34" t="s">
        <v>705</v>
      </c>
      <c r="F4559" s="35">
        <f t="shared" ref="F4559:M4560" si="2287">F4560</f>
        <v>0</v>
      </c>
      <c r="G4559" s="35">
        <f>G4560+G4562</f>
        <v>60000</v>
      </c>
      <c r="H4559" s="35">
        <f t="shared" ref="H4559:M4559" si="2288">H4560+H4562</f>
        <v>0</v>
      </c>
      <c r="I4559" s="63">
        <f t="shared" si="2288"/>
        <v>60000</v>
      </c>
      <c r="J4559" s="63">
        <f t="shared" si="2288"/>
        <v>0</v>
      </c>
      <c r="K4559" s="35">
        <f t="shared" si="2288"/>
        <v>0</v>
      </c>
      <c r="L4559" s="35">
        <f t="shared" si="2288"/>
        <v>0</v>
      </c>
      <c r="M4559" s="35">
        <f t="shared" si="2288"/>
        <v>0</v>
      </c>
      <c r="N4559" s="78">
        <f t="shared" si="2286"/>
        <v>0</v>
      </c>
      <c r="O4559" s="22"/>
    </row>
    <row r="4560" spans="1:15" ht="31.5" hidden="1" x14ac:dyDescent="0.25">
      <c r="A4560" s="33" t="s">
        <v>248</v>
      </c>
      <c r="B4560" s="33" t="s">
        <v>1413</v>
      </c>
      <c r="C4560" s="33" t="s">
        <v>279</v>
      </c>
      <c r="D4560" s="33" t="s">
        <v>1111</v>
      </c>
      <c r="E4560" s="34" t="s">
        <v>542</v>
      </c>
      <c r="F4560" s="35">
        <f t="shared" si="2287"/>
        <v>0</v>
      </c>
      <c r="G4560" s="35">
        <f t="shared" si="2287"/>
        <v>0</v>
      </c>
      <c r="H4560" s="35">
        <f t="shared" si="2287"/>
        <v>0</v>
      </c>
      <c r="I4560" s="63">
        <f t="shared" si="2287"/>
        <v>0</v>
      </c>
      <c r="J4560" s="63">
        <f t="shared" si="2287"/>
        <v>0</v>
      </c>
      <c r="K4560" s="35">
        <f t="shared" si="2287"/>
        <v>0</v>
      </c>
      <c r="L4560" s="35">
        <f t="shared" si="2287"/>
        <v>0</v>
      </c>
      <c r="M4560" s="35">
        <f t="shared" si="2287"/>
        <v>0</v>
      </c>
      <c r="N4560" s="78">
        <v>0</v>
      </c>
      <c r="O4560" s="22">
        <v>1</v>
      </c>
    </row>
    <row r="4561" spans="1:15" ht="31.5" hidden="1" x14ac:dyDescent="0.25">
      <c r="A4561" s="33" t="s">
        <v>248</v>
      </c>
      <c r="B4561" s="33" t="s">
        <v>1413</v>
      </c>
      <c r="C4561" s="33" t="s">
        <v>279</v>
      </c>
      <c r="D4561" s="33" t="s">
        <v>1112</v>
      </c>
      <c r="E4561" s="34" t="s">
        <v>543</v>
      </c>
      <c r="F4561" s="35">
        <v>0</v>
      </c>
      <c r="G4561" s="35">
        <v>0</v>
      </c>
      <c r="H4561" s="35">
        <v>0</v>
      </c>
      <c r="I4561" s="63">
        <v>0</v>
      </c>
      <c r="J4561" s="63">
        <v>0</v>
      </c>
      <c r="K4561" s="35">
        <v>0</v>
      </c>
      <c r="L4561" s="35">
        <v>0</v>
      </c>
      <c r="M4561" s="35">
        <v>0</v>
      </c>
      <c r="N4561" s="78">
        <v>0</v>
      </c>
      <c r="O4561" s="22">
        <v>1</v>
      </c>
    </row>
    <row r="4562" spans="1:15" x14ac:dyDescent="0.25">
      <c r="A4562" s="33" t="s">
        <v>248</v>
      </c>
      <c r="B4562" s="33" t="s">
        <v>1413</v>
      </c>
      <c r="C4562" s="33" t="s">
        <v>1781</v>
      </c>
      <c r="D4562" s="33"/>
      <c r="E4562" s="34" t="s">
        <v>1780</v>
      </c>
      <c r="F4562" s="35">
        <v>0</v>
      </c>
      <c r="G4562" s="35">
        <f>G4563</f>
        <v>60000</v>
      </c>
      <c r="H4562" s="35">
        <f t="shared" ref="H4562:M4563" si="2289">H4563</f>
        <v>0</v>
      </c>
      <c r="I4562" s="63">
        <f t="shared" si="2289"/>
        <v>60000</v>
      </c>
      <c r="J4562" s="63">
        <f t="shared" si="2289"/>
        <v>0</v>
      </c>
      <c r="K4562" s="35">
        <f t="shared" si="2289"/>
        <v>0</v>
      </c>
      <c r="L4562" s="35">
        <f t="shared" si="2289"/>
        <v>0</v>
      </c>
      <c r="M4562" s="35">
        <f t="shared" si="2289"/>
        <v>0</v>
      </c>
      <c r="N4562" s="78">
        <f t="shared" si="2286"/>
        <v>0</v>
      </c>
      <c r="O4562" s="22"/>
    </row>
    <row r="4563" spans="1:15" ht="31.5" x14ac:dyDescent="0.25">
      <c r="A4563" s="33" t="s">
        <v>248</v>
      </c>
      <c r="B4563" s="33" t="s">
        <v>1413</v>
      </c>
      <c r="C4563" s="33" t="s">
        <v>1781</v>
      </c>
      <c r="D4563" s="33" t="s">
        <v>1111</v>
      </c>
      <c r="E4563" s="34" t="s">
        <v>542</v>
      </c>
      <c r="F4563" s="35">
        <v>0</v>
      </c>
      <c r="G4563" s="35">
        <f>G4564</f>
        <v>60000</v>
      </c>
      <c r="H4563" s="35">
        <f t="shared" si="2289"/>
        <v>0</v>
      </c>
      <c r="I4563" s="63">
        <f t="shared" si="2289"/>
        <v>60000</v>
      </c>
      <c r="J4563" s="63">
        <f t="shared" si="2289"/>
        <v>0</v>
      </c>
      <c r="K4563" s="35">
        <f t="shared" si="2289"/>
        <v>0</v>
      </c>
      <c r="L4563" s="35">
        <f t="shared" si="2289"/>
        <v>0</v>
      </c>
      <c r="M4563" s="35">
        <f t="shared" si="2289"/>
        <v>0</v>
      </c>
      <c r="N4563" s="78">
        <f t="shared" si="2286"/>
        <v>0</v>
      </c>
      <c r="O4563" s="22"/>
    </row>
    <row r="4564" spans="1:15" ht="31.5" x14ac:dyDescent="0.25">
      <c r="A4564" s="33" t="s">
        <v>248</v>
      </c>
      <c r="B4564" s="33" t="s">
        <v>1413</v>
      </c>
      <c r="C4564" s="33" t="s">
        <v>1781</v>
      </c>
      <c r="D4564" s="33" t="s">
        <v>1112</v>
      </c>
      <c r="E4564" s="34" t="s">
        <v>543</v>
      </c>
      <c r="F4564" s="35">
        <v>0</v>
      </c>
      <c r="G4564" s="35">
        <v>60000</v>
      </c>
      <c r="H4564" s="35">
        <v>0</v>
      </c>
      <c r="I4564" s="63">
        <f>G4564</f>
        <v>60000</v>
      </c>
      <c r="J4564" s="63">
        <f>H4564</f>
        <v>0</v>
      </c>
      <c r="K4564" s="35">
        <v>0</v>
      </c>
      <c r="L4564" s="35">
        <v>0</v>
      </c>
      <c r="M4564" s="35">
        <v>0</v>
      </c>
      <c r="N4564" s="78">
        <f t="shared" si="2286"/>
        <v>0</v>
      </c>
      <c r="O4564" s="22"/>
    </row>
    <row r="4565" spans="1:15" ht="63" x14ac:dyDescent="0.25">
      <c r="A4565" s="33" t="s">
        <v>248</v>
      </c>
      <c r="B4565" s="33" t="s">
        <v>1413</v>
      </c>
      <c r="C4565" s="33" t="s">
        <v>276</v>
      </c>
      <c r="D4565" s="33"/>
      <c r="E4565" s="34" t="s">
        <v>706</v>
      </c>
      <c r="F4565" s="35">
        <f>F4570+F4566</f>
        <v>24386.495000000003</v>
      </c>
      <c r="G4565" s="35">
        <f t="shared" ref="G4565" si="2290">G4570+G4566</f>
        <v>84386.493600000002</v>
      </c>
      <c r="H4565" s="35">
        <f t="shared" ref="H4565:M4565" si="2291">H4570+H4566</f>
        <v>34168.749490000002</v>
      </c>
      <c r="I4565" s="63">
        <f t="shared" si="2291"/>
        <v>60000</v>
      </c>
      <c r="J4565" s="63">
        <f t="shared" si="2291"/>
        <v>0</v>
      </c>
      <c r="K4565" s="35">
        <f t="shared" si="2291"/>
        <v>84386.493600000002</v>
      </c>
      <c r="L4565" s="35">
        <f t="shared" si="2291"/>
        <v>34168.749490000002</v>
      </c>
      <c r="M4565" s="35">
        <f t="shared" si="2291"/>
        <v>66842.21974</v>
      </c>
      <c r="N4565" s="78">
        <f t="shared" si="2286"/>
        <v>79.20961861128923</v>
      </c>
    </row>
    <row r="4566" spans="1:15" ht="47.25" x14ac:dyDescent="0.25">
      <c r="A4566" s="33" t="s">
        <v>248</v>
      </c>
      <c r="B4566" s="33" t="s">
        <v>1413</v>
      </c>
      <c r="C4566" s="33" t="s">
        <v>275</v>
      </c>
      <c r="D4566" s="33"/>
      <c r="E4566" s="34" t="s">
        <v>707</v>
      </c>
      <c r="F4566" s="35">
        <f>F4567</f>
        <v>6195.6540000000005</v>
      </c>
      <c r="G4566" s="35">
        <f t="shared" ref="G4566:G4568" si="2292">G4567</f>
        <v>6195.6535100000001</v>
      </c>
      <c r="H4566" s="35">
        <f t="shared" ref="H4566:M4568" si="2293">H4567</f>
        <v>6195.6535100000001</v>
      </c>
      <c r="I4566" s="63">
        <f t="shared" si="2293"/>
        <v>0</v>
      </c>
      <c r="J4566" s="63">
        <f t="shared" si="2293"/>
        <v>0</v>
      </c>
      <c r="K4566" s="35">
        <f t="shared" si="2293"/>
        <v>6195.6535100000001</v>
      </c>
      <c r="L4566" s="35">
        <f t="shared" si="2293"/>
        <v>6195.6535100000001</v>
      </c>
      <c r="M4566" s="35">
        <f t="shared" si="2293"/>
        <v>6195.6535100000001</v>
      </c>
      <c r="N4566" s="78">
        <f t="shared" si="2286"/>
        <v>100</v>
      </c>
    </row>
    <row r="4567" spans="1:15" ht="47.25" x14ac:dyDescent="0.25">
      <c r="A4567" s="33" t="s">
        <v>248</v>
      </c>
      <c r="B4567" s="33" t="s">
        <v>1413</v>
      </c>
      <c r="C4567" s="33" t="s">
        <v>1777</v>
      </c>
      <c r="D4567" s="33"/>
      <c r="E4567" s="34" t="s">
        <v>1778</v>
      </c>
      <c r="F4567" s="35">
        <f>F4568</f>
        <v>6195.6540000000005</v>
      </c>
      <c r="G4567" s="35">
        <f t="shared" si="2292"/>
        <v>6195.6535100000001</v>
      </c>
      <c r="H4567" s="35">
        <f t="shared" si="2293"/>
        <v>6195.6535100000001</v>
      </c>
      <c r="I4567" s="63">
        <f t="shared" si="2293"/>
        <v>0</v>
      </c>
      <c r="J4567" s="63">
        <f t="shared" si="2293"/>
        <v>0</v>
      </c>
      <c r="K4567" s="35">
        <f t="shared" si="2293"/>
        <v>6195.6535100000001</v>
      </c>
      <c r="L4567" s="35">
        <f t="shared" si="2293"/>
        <v>6195.6535100000001</v>
      </c>
      <c r="M4567" s="35">
        <f t="shared" si="2293"/>
        <v>6195.6535100000001</v>
      </c>
      <c r="N4567" s="78">
        <f t="shared" si="2286"/>
        <v>100</v>
      </c>
    </row>
    <row r="4568" spans="1:15" ht="31.5" x14ac:dyDescent="0.25">
      <c r="A4568" s="33" t="s">
        <v>248</v>
      </c>
      <c r="B4568" s="33" t="s">
        <v>1413</v>
      </c>
      <c r="C4568" s="33" t="s">
        <v>1777</v>
      </c>
      <c r="D4568" s="33" t="s">
        <v>220</v>
      </c>
      <c r="E4568" s="34" t="s">
        <v>550</v>
      </c>
      <c r="F4568" s="35">
        <f>F4569</f>
        <v>6195.6540000000005</v>
      </c>
      <c r="G4568" s="35">
        <f t="shared" si="2292"/>
        <v>6195.6535100000001</v>
      </c>
      <c r="H4568" s="35">
        <f t="shared" si="2293"/>
        <v>6195.6535100000001</v>
      </c>
      <c r="I4568" s="63">
        <f t="shared" si="2293"/>
        <v>0</v>
      </c>
      <c r="J4568" s="63">
        <f t="shared" si="2293"/>
        <v>0</v>
      </c>
      <c r="K4568" s="35">
        <f t="shared" si="2293"/>
        <v>6195.6535100000001</v>
      </c>
      <c r="L4568" s="35">
        <f t="shared" si="2293"/>
        <v>6195.6535100000001</v>
      </c>
      <c r="M4568" s="35">
        <f t="shared" si="2293"/>
        <v>6195.6535100000001</v>
      </c>
      <c r="N4568" s="78">
        <f t="shared" si="2286"/>
        <v>100</v>
      </c>
    </row>
    <row r="4569" spans="1:15" x14ac:dyDescent="0.25">
      <c r="A4569" s="33" t="s">
        <v>248</v>
      </c>
      <c r="B4569" s="33" t="s">
        <v>1413</v>
      </c>
      <c r="C4569" s="33" t="s">
        <v>1777</v>
      </c>
      <c r="D4569" s="33" t="s">
        <v>219</v>
      </c>
      <c r="E4569" s="34" t="s">
        <v>551</v>
      </c>
      <c r="F4569" s="35">
        <v>6195.6540000000005</v>
      </c>
      <c r="G4569" s="35">
        <v>6195.6535100000001</v>
      </c>
      <c r="H4569" s="35">
        <v>6195.6535100000001</v>
      </c>
      <c r="I4569" s="63">
        <v>0</v>
      </c>
      <c r="J4569" s="63">
        <v>0</v>
      </c>
      <c r="K4569" s="35">
        <f>G4569</f>
        <v>6195.6535100000001</v>
      </c>
      <c r="L4569" s="35">
        <f>H4569</f>
        <v>6195.6535100000001</v>
      </c>
      <c r="M4569" s="35">
        <v>6195.6535100000001</v>
      </c>
      <c r="N4569" s="78">
        <f t="shared" si="2286"/>
        <v>100</v>
      </c>
    </row>
    <row r="4570" spans="1:15" ht="47.25" x14ac:dyDescent="0.25">
      <c r="A4570" s="33" t="s">
        <v>248</v>
      </c>
      <c r="B4570" s="33" t="s">
        <v>1413</v>
      </c>
      <c r="C4570" s="33" t="s">
        <v>280</v>
      </c>
      <c r="D4570" s="33"/>
      <c r="E4570" s="34" t="s">
        <v>714</v>
      </c>
      <c r="F4570" s="35">
        <f>F4571+F4573</f>
        <v>18190.841</v>
      </c>
      <c r="G4570" s="35">
        <f t="shared" ref="G4570" si="2294">G4571+G4573</f>
        <v>78190.840089999998</v>
      </c>
      <c r="H4570" s="35">
        <f t="shared" ref="H4570:M4570" si="2295">H4571+H4573</f>
        <v>27973.095979999998</v>
      </c>
      <c r="I4570" s="63">
        <f t="shared" si="2295"/>
        <v>60000</v>
      </c>
      <c r="J4570" s="63">
        <f t="shared" si="2295"/>
        <v>0</v>
      </c>
      <c r="K4570" s="35">
        <f t="shared" si="2295"/>
        <v>78190.840089999998</v>
      </c>
      <c r="L4570" s="35">
        <f t="shared" si="2295"/>
        <v>27973.095979999998</v>
      </c>
      <c r="M4570" s="35">
        <f t="shared" si="2295"/>
        <v>60646.566230000004</v>
      </c>
      <c r="N4570" s="78">
        <f t="shared" si="2286"/>
        <v>77.562238953046148</v>
      </c>
    </row>
    <row r="4571" spans="1:15" ht="31.5" x14ac:dyDescent="0.25">
      <c r="A4571" s="33" t="s">
        <v>248</v>
      </c>
      <c r="B4571" s="33" t="s">
        <v>1413</v>
      </c>
      <c r="C4571" s="33" t="s">
        <v>280</v>
      </c>
      <c r="D4571" s="33" t="s">
        <v>220</v>
      </c>
      <c r="E4571" s="34" t="s">
        <v>550</v>
      </c>
      <c r="F4571" s="35">
        <f t="shared" ref="F4571:M4571" si="2296">F4572</f>
        <v>18190.841</v>
      </c>
      <c r="G4571" s="35">
        <f t="shared" si="2296"/>
        <v>18190.840090000002</v>
      </c>
      <c r="H4571" s="35">
        <f t="shared" si="2296"/>
        <v>27973.095979999998</v>
      </c>
      <c r="I4571" s="63">
        <f t="shared" si="2296"/>
        <v>0</v>
      </c>
      <c r="J4571" s="63">
        <f t="shared" si="2296"/>
        <v>0</v>
      </c>
      <c r="K4571" s="35">
        <f t="shared" si="2296"/>
        <v>18190.840090000002</v>
      </c>
      <c r="L4571" s="35">
        <f t="shared" si="2296"/>
        <v>27973.095979999998</v>
      </c>
      <c r="M4571" s="35">
        <f t="shared" si="2296"/>
        <v>17692.698960000002</v>
      </c>
      <c r="N4571" s="78">
        <f t="shared" si="2286"/>
        <v>97.261582601268415</v>
      </c>
    </row>
    <row r="4572" spans="1:15" x14ac:dyDescent="0.25">
      <c r="A4572" s="33" t="s">
        <v>248</v>
      </c>
      <c r="B4572" s="33" t="s">
        <v>1413</v>
      </c>
      <c r="C4572" s="33" t="s">
        <v>280</v>
      </c>
      <c r="D4572" s="33" t="s">
        <v>219</v>
      </c>
      <c r="E4572" s="34" t="s">
        <v>551</v>
      </c>
      <c r="F4572" s="35">
        <f>48661.369-29999.5-471.028</f>
        <v>18190.841</v>
      </c>
      <c r="G4572" s="35">
        <v>18190.840090000002</v>
      </c>
      <c r="H4572" s="35">
        <v>27973.095979999998</v>
      </c>
      <c r="I4572" s="63">
        <v>0</v>
      </c>
      <c r="J4572" s="63">
        <v>0</v>
      </c>
      <c r="K4572" s="35">
        <f>G4572</f>
        <v>18190.840090000002</v>
      </c>
      <c r="L4572" s="35">
        <f>H4572</f>
        <v>27973.095979999998</v>
      </c>
      <c r="M4572" s="35">
        <v>17692.698960000002</v>
      </c>
      <c r="N4572" s="78">
        <f t="shared" si="2286"/>
        <v>97.261582601268415</v>
      </c>
    </row>
    <row r="4573" spans="1:15" x14ac:dyDescent="0.25">
      <c r="A4573" s="33" t="s">
        <v>248</v>
      </c>
      <c r="B4573" s="33" t="s">
        <v>1413</v>
      </c>
      <c r="C4573" s="33" t="s">
        <v>1782</v>
      </c>
      <c r="D4573" s="33"/>
      <c r="E4573" s="34" t="s">
        <v>1780</v>
      </c>
      <c r="F4573" s="35">
        <v>0</v>
      </c>
      <c r="G4573" s="35">
        <f>G4574</f>
        <v>60000</v>
      </c>
      <c r="H4573" s="35">
        <f t="shared" ref="H4573:M4574" si="2297">H4574</f>
        <v>0</v>
      </c>
      <c r="I4573" s="63">
        <f t="shared" si="2297"/>
        <v>60000</v>
      </c>
      <c r="J4573" s="63">
        <f t="shared" si="2297"/>
        <v>0</v>
      </c>
      <c r="K4573" s="35">
        <f t="shared" si="2297"/>
        <v>60000</v>
      </c>
      <c r="L4573" s="35">
        <f t="shared" si="2297"/>
        <v>0</v>
      </c>
      <c r="M4573" s="35">
        <f t="shared" si="2297"/>
        <v>42953.867270000002</v>
      </c>
      <c r="N4573" s="78">
        <f t="shared" si="2286"/>
        <v>71.58977878333333</v>
      </c>
    </row>
    <row r="4574" spans="1:15" ht="31.5" x14ac:dyDescent="0.25">
      <c r="A4574" s="33" t="s">
        <v>248</v>
      </c>
      <c r="B4574" s="33" t="s">
        <v>1413</v>
      </c>
      <c r="C4574" s="33" t="s">
        <v>1782</v>
      </c>
      <c r="D4574" s="33" t="s">
        <v>220</v>
      </c>
      <c r="E4574" s="34" t="s">
        <v>550</v>
      </c>
      <c r="F4574" s="35">
        <v>0</v>
      </c>
      <c r="G4574" s="35">
        <f>G4575</f>
        <v>60000</v>
      </c>
      <c r="H4574" s="35">
        <f t="shared" si="2297"/>
        <v>0</v>
      </c>
      <c r="I4574" s="63">
        <f t="shared" si="2297"/>
        <v>60000</v>
      </c>
      <c r="J4574" s="63">
        <f t="shared" si="2297"/>
        <v>0</v>
      </c>
      <c r="K4574" s="35">
        <f t="shared" si="2297"/>
        <v>60000</v>
      </c>
      <c r="L4574" s="35">
        <f t="shared" si="2297"/>
        <v>0</v>
      </c>
      <c r="M4574" s="35">
        <f t="shared" si="2297"/>
        <v>42953.867270000002</v>
      </c>
      <c r="N4574" s="78">
        <f t="shared" si="2286"/>
        <v>71.58977878333333</v>
      </c>
    </row>
    <row r="4575" spans="1:15" x14ac:dyDescent="0.25">
      <c r="A4575" s="33" t="s">
        <v>248</v>
      </c>
      <c r="B4575" s="33" t="s">
        <v>1413</v>
      </c>
      <c r="C4575" s="33" t="s">
        <v>1782</v>
      </c>
      <c r="D4575" s="33" t="s">
        <v>219</v>
      </c>
      <c r="E4575" s="34" t="s">
        <v>551</v>
      </c>
      <c r="F4575" s="35">
        <v>0</v>
      </c>
      <c r="G4575" s="35">
        <v>60000</v>
      </c>
      <c r="H4575" s="35">
        <v>0</v>
      </c>
      <c r="I4575" s="63">
        <f>G4575</f>
        <v>60000</v>
      </c>
      <c r="J4575" s="63">
        <f>H4575</f>
        <v>0</v>
      </c>
      <c r="K4575" s="35">
        <f>G4575</f>
        <v>60000</v>
      </c>
      <c r="L4575" s="35">
        <f>H4575</f>
        <v>0</v>
      </c>
      <c r="M4575" s="35">
        <v>42953.867270000002</v>
      </c>
      <c r="N4575" s="78">
        <f t="shared" si="2286"/>
        <v>71.58977878333333</v>
      </c>
    </row>
    <row r="4576" spans="1:15" ht="31.5" x14ac:dyDescent="0.25">
      <c r="A4576" s="33" t="s">
        <v>248</v>
      </c>
      <c r="B4576" s="33" t="s">
        <v>1413</v>
      </c>
      <c r="C4576" s="33" t="s">
        <v>141</v>
      </c>
      <c r="D4576" s="33"/>
      <c r="E4576" s="34" t="s">
        <v>717</v>
      </c>
      <c r="F4576" s="35">
        <f>F4577+F4624</f>
        <v>332395.23</v>
      </c>
      <c r="G4576" s="35">
        <f>G4577+G4624</f>
        <v>332345.22794000001</v>
      </c>
      <c r="H4576" s="35">
        <f t="shared" ref="H4576:M4576" si="2298">H4577+H4624</f>
        <v>147631.57295</v>
      </c>
      <c r="I4576" s="63">
        <f t="shared" si="2298"/>
        <v>0</v>
      </c>
      <c r="J4576" s="63">
        <f t="shared" si="2298"/>
        <v>0</v>
      </c>
      <c r="K4576" s="35">
        <f t="shared" si="2298"/>
        <v>89489.774819999991</v>
      </c>
      <c r="L4576" s="35">
        <f t="shared" si="2298"/>
        <v>72409.204429999998</v>
      </c>
      <c r="M4576" s="35">
        <f t="shared" si="2298"/>
        <v>149719.21064999999</v>
      </c>
      <c r="N4576" s="78">
        <f t="shared" si="2286"/>
        <v>45.049303574483567</v>
      </c>
    </row>
    <row r="4577" spans="1:14" ht="31.5" x14ac:dyDescent="0.25">
      <c r="A4577" s="33" t="s">
        <v>248</v>
      </c>
      <c r="B4577" s="33" t="s">
        <v>1413</v>
      </c>
      <c r="C4577" s="33" t="s">
        <v>142</v>
      </c>
      <c r="D4577" s="33"/>
      <c r="E4577" s="34" t="s">
        <v>718</v>
      </c>
      <c r="F4577" s="35">
        <f>F4578+F4581+F4584</f>
        <v>227916.66899999999</v>
      </c>
      <c r="G4577" s="35">
        <f>G4578+G4581+G4584</f>
        <v>227866.66793999998</v>
      </c>
      <c r="H4577" s="35">
        <f t="shared" ref="H4577:M4577" si="2299">H4578+H4581+H4584</f>
        <v>96131.369390000007</v>
      </c>
      <c r="I4577" s="63">
        <f t="shared" si="2299"/>
        <v>0</v>
      </c>
      <c r="J4577" s="63">
        <f t="shared" si="2299"/>
        <v>0</v>
      </c>
      <c r="K4577" s="35">
        <f t="shared" si="2299"/>
        <v>24022.576819999998</v>
      </c>
      <c r="L4577" s="35">
        <f t="shared" si="2299"/>
        <v>42373.104429999999</v>
      </c>
      <c r="M4577" s="35">
        <f t="shared" si="2299"/>
        <v>57395.842779999992</v>
      </c>
      <c r="N4577" s="78">
        <f t="shared" si="2286"/>
        <v>25.188345140111938</v>
      </c>
    </row>
    <row r="4578" spans="1:14" ht="31.5" x14ac:dyDescent="0.25">
      <c r="A4578" s="33" t="s">
        <v>248</v>
      </c>
      <c r="B4578" s="33" t="s">
        <v>1413</v>
      </c>
      <c r="C4578" s="33" t="s">
        <v>281</v>
      </c>
      <c r="D4578" s="33"/>
      <c r="E4578" s="34" t="s">
        <v>721</v>
      </c>
      <c r="F4578" s="35">
        <f t="shared" ref="F4578:M4579" si="2300">F4579</f>
        <v>12462.847</v>
      </c>
      <c r="G4578" s="35">
        <f t="shared" si="2300"/>
        <v>12462.847</v>
      </c>
      <c r="H4578" s="35">
        <f t="shared" si="2300"/>
        <v>3948.21949</v>
      </c>
      <c r="I4578" s="63">
        <f t="shared" si="2300"/>
        <v>0</v>
      </c>
      <c r="J4578" s="63">
        <f t="shared" si="2300"/>
        <v>0</v>
      </c>
      <c r="K4578" s="35">
        <f t="shared" si="2300"/>
        <v>0</v>
      </c>
      <c r="L4578" s="35">
        <f t="shared" si="2300"/>
        <v>0</v>
      </c>
      <c r="M4578" s="35">
        <f t="shared" si="2300"/>
        <v>11756.012849999999</v>
      </c>
      <c r="N4578" s="78">
        <f t="shared" si="2286"/>
        <v>94.328469650634389</v>
      </c>
    </row>
    <row r="4579" spans="1:14" ht="31.5" x14ac:dyDescent="0.25">
      <c r="A4579" s="33" t="s">
        <v>248</v>
      </c>
      <c r="B4579" s="33" t="s">
        <v>1413</v>
      </c>
      <c r="C4579" s="33" t="s">
        <v>281</v>
      </c>
      <c r="D4579" s="33" t="s">
        <v>1111</v>
      </c>
      <c r="E4579" s="34" t="s">
        <v>542</v>
      </c>
      <c r="F4579" s="35">
        <f t="shared" si="2300"/>
        <v>12462.847</v>
      </c>
      <c r="G4579" s="35">
        <f t="shared" si="2300"/>
        <v>12462.847</v>
      </c>
      <c r="H4579" s="35">
        <f t="shared" si="2300"/>
        <v>3948.21949</v>
      </c>
      <c r="I4579" s="63">
        <f t="shared" si="2300"/>
        <v>0</v>
      </c>
      <c r="J4579" s="63">
        <f t="shared" si="2300"/>
        <v>0</v>
      </c>
      <c r="K4579" s="35">
        <f t="shared" si="2300"/>
        <v>0</v>
      </c>
      <c r="L4579" s="35">
        <f t="shared" si="2300"/>
        <v>0</v>
      </c>
      <c r="M4579" s="35">
        <f t="shared" si="2300"/>
        <v>11756.012849999999</v>
      </c>
      <c r="N4579" s="78">
        <f t="shared" si="2286"/>
        <v>94.328469650634389</v>
      </c>
    </row>
    <row r="4580" spans="1:14" ht="31.5" x14ac:dyDescent="0.25">
      <c r="A4580" s="33" t="s">
        <v>248</v>
      </c>
      <c r="B4580" s="33" t="s">
        <v>1413</v>
      </c>
      <c r="C4580" s="33" t="s">
        <v>281</v>
      </c>
      <c r="D4580" s="33" t="s">
        <v>1112</v>
      </c>
      <c r="E4580" s="34" t="s">
        <v>543</v>
      </c>
      <c r="F4580" s="35">
        <f>7798+4664.847</f>
        <v>12462.847</v>
      </c>
      <c r="G4580" s="35">
        <v>12462.847</v>
      </c>
      <c r="H4580" s="35">
        <v>3948.21949</v>
      </c>
      <c r="I4580" s="63">
        <v>0</v>
      </c>
      <c r="J4580" s="63">
        <v>0</v>
      </c>
      <c r="K4580" s="35">
        <v>0</v>
      </c>
      <c r="L4580" s="35">
        <v>0</v>
      </c>
      <c r="M4580" s="35">
        <v>11756.012849999999</v>
      </c>
      <c r="N4580" s="78">
        <f t="shared" si="2286"/>
        <v>94.328469650634389</v>
      </c>
    </row>
    <row r="4581" spans="1:14" ht="47.25" x14ac:dyDescent="0.25">
      <c r="A4581" s="33" t="s">
        <v>248</v>
      </c>
      <c r="B4581" s="33" t="s">
        <v>1413</v>
      </c>
      <c r="C4581" s="33" t="s">
        <v>282</v>
      </c>
      <c r="D4581" s="33"/>
      <c r="E4581" s="34" t="s">
        <v>722</v>
      </c>
      <c r="F4581" s="35">
        <f t="shared" ref="F4581:M4582" si="2301">F4582</f>
        <v>191381.245</v>
      </c>
      <c r="G4581" s="35">
        <f t="shared" si="2301"/>
        <v>191381.24411999999</v>
      </c>
      <c r="H4581" s="35">
        <f t="shared" si="2301"/>
        <v>49810.045469999997</v>
      </c>
      <c r="I4581" s="63">
        <f t="shared" si="2301"/>
        <v>0</v>
      </c>
      <c r="J4581" s="63">
        <f t="shared" si="2301"/>
        <v>0</v>
      </c>
      <c r="K4581" s="35">
        <f t="shared" si="2301"/>
        <v>0</v>
      </c>
      <c r="L4581" s="35">
        <f t="shared" si="2301"/>
        <v>0</v>
      </c>
      <c r="M4581" s="35">
        <f t="shared" si="2301"/>
        <v>29361.371159999999</v>
      </c>
      <c r="N4581" s="78">
        <f t="shared" si="2286"/>
        <v>15.341822703164066</v>
      </c>
    </row>
    <row r="4582" spans="1:14" ht="31.5" x14ac:dyDescent="0.25">
      <c r="A4582" s="33" t="s">
        <v>248</v>
      </c>
      <c r="B4582" s="33" t="s">
        <v>1413</v>
      </c>
      <c r="C4582" s="33" t="s">
        <v>282</v>
      </c>
      <c r="D4582" s="33" t="s">
        <v>1111</v>
      </c>
      <c r="E4582" s="34" t="s">
        <v>542</v>
      </c>
      <c r="F4582" s="35">
        <f t="shared" si="2301"/>
        <v>191381.245</v>
      </c>
      <c r="G4582" s="35">
        <f t="shared" si="2301"/>
        <v>191381.24411999999</v>
      </c>
      <c r="H4582" s="35">
        <f t="shared" si="2301"/>
        <v>49810.045469999997</v>
      </c>
      <c r="I4582" s="63">
        <f t="shared" si="2301"/>
        <v>0</v>
      </c>
      <c r="J4582" s="63">
        <f t="shared" si="2301"/>
        <v>0</v>
      </c>
      <c r="K4582" s="35">
        <f t="shared" si="2301"/>
        <v>0</v>
      </c>
      <c r="L4582" s="35">
        <f t="shared" si="2301"/>
        <v>0</v>
      </c>
      <c r="M4582" s="35">
        <f t="shared" si="2301"/>
        <v>29361.371159999999</v>
      </c>
      <c r="N4582" s="78">
        <f t="shared" si="2286"/>
        <v>15.341822703164066</v>
      </c>
    </row>
    <row r="4583" spans="1:14" ht="31.5" x14ac:dyDescent="0.25">
      <c r="A4583" s="33" t="s">
        <v>248</v>
      </c>
      <c r="B4583" s="33" t="s">
        <v>1413</v>
      </c>
      <c r="C4583" s="33" t="s">
        <v>282</v>
      </c>
      <c r="D4583" s="33" t="s">
        <v>1112</v>
      </c>
      <c r="E4583" s="34" t="s">
        <v>543</v>
      </c>
      <c r="F4583" s="35">
        <f>137941.022-370.651+65580.207-24769.333+13000</f>
        <v>191381.245</v>
      </c>
      <c r="G4583" s="35">
        <v>191381.24411999999</v>
      </c>
      <c r="H4583" s="35">
        <v>49810.045469999997</v>
      </c>
      <c r="I4583" s="63">
        <v>0</v>
      </c>
      <c r="J4583" s="63">
        <v>0</v>
      </c>
      <c r="K4583" s="35">
        <v>0</v>
      </c>
      <c r="L4583" s="35">
        <v>0</v>
      </c>
      <c r="M4583" s="35">
        <v>29361.371159999999</v>
      </c>
      <c r="N4583" s="78">
        <f t="shared" si="2286"/>
        <v>15.341822703164066</v>
      </c>
    </row>
    <row r="4584" spans="1:14" ht="47.25" x14ac:dyDescent="0.25">
      <c r="A4584" s="33" t="s">
        <v>248</v>
      </c>
      <c r="B4584" s="33" t="s">
        <v>1413</v>
      </c>
      <c r="C4584" s="33" t="s">
        <v>303</v>
      </c>
      <c r="D4584" s="33"/>
      <c r="E4584" s="34" t="s">
        <v>723</v>
      </c>
      <c r="F4584" s="35">
        <f>F4588+F4591+F4597+F4600+F4606+F4609+F4612+F4615+F4618+F4621+F4585+F4594+F4603</f>
        <v>24072.57699999999</v>
      </c>
      <c r="G4584" s="35">
        <f>G4588+G4591+G4597+G4600+G4606+G4609+G4612+G4615+G4618+G4621+G4585+G4594+G4603</f>
        <v>24022.576819999998</v>
      </c>
      <c r="H4584" s="35">
        <f t="shared" ref="H4584:M4584" si="2302">H4588+H4591+H4597+H4600+H4606+H4609+H4612+H4615+H4618+H4621+H4585+H4594+H4603</f>
        <v>42373.104429999999</v>
      </c>
      <c r="I4584" s="63">
        <f t="shared" si="2302"/>
        <v>0</v>
      </c>
      <c r="J4584" s="63">
        <f t="shared" si="2302"/>
        <v>0</v>
      </c>
      <c r="K4584" s="35">
        <f t="shared" si="2302"/>
        <v>24022.576819999998</v>
      </c>
      <c r="L4584" s="35">
        <f t="shared" si="2302"/>
        <v>42373.104429999999</v>
      </c>
      <c r="M4584" s="35">
        <f t="shared" si="2302"/>
        <v>16278.458769999997</v>
      </c>
      <c r="N4584" s="78">
        <f t="shared" si="2286"/>
        <v>67.763166674306831</v>
      </c>
    </row>
    <row r="4585" spans="1:14" ht="63" x14ac:dyDescent="0.25">
      <c r="A4585" s="33" t="s">
        <v>248</v>
      </c>
      <c r="B4585" s="33" t="s">
        <v>1413</v>
      </c>
      <c r="C4585" s="33" t="s">
        <v>1328</v>
      </c>
      <c r="D4585" s="33"/>
      <c r="E4585" s="34" t="s">
        <v>1376</v>
      </c>
      <c r="F4585" s="35">
        <f t="shared" ref="F4585:M4586" si="2303">F4586</f>
        <v>395.28300000000002</v>
      </c>
      <c r="G4585" s="35">
        <f t="shared" si="2303"/>
        <v>395.28300000000002</v>
      </c>
      <c r="H4585" s="35">
        <f t="shared" si="2303"/>
        <v>0</v>
      </c>
      <c r="I4585" s="63">
        <f t="shared" si="2303"/>
        <v>0</v>
      </c>
      <c r="J4585" s="63">
        <f t="shared" si="2303"/>
        <v>0</v>
      </c>
      <c r="K4585" s="35">
        <f t="shared" si="2303"/>
        <v>395.28300000000002</v>
      </c>
      <c r="L4585" s="35">
        <f t="shared" si="2303"/>
        <v>0</v>
      </c>
      <c r="M4585" s="35">
        <f t="shared" si="2303"/>
        <v>395.28300000000002</v>
      </c>
      <c r="N4585" s="78">
        <f t="shared" si="2286"/>
        <v>100</v>
      </c>
    </row>
    <row r="4586" spans="1:14" ht="31.5" x14ac:dyDescent="0.25">
      <c r="A4586" s="33" t="s">
        <v>248</v>
      </c>
      <c r="B4586" s="33" t="s">
        <v>1413</v>
      </c>
      <c r="C4586" s="33" t="s">
        <v>1328</v>
      </c>
      <c r="D4586" s="33" t="s">
        <v>220</v>
      </c>
      <c r="E4586" s="34" t="s">
        <v>550</v>
      </c>
      <c r="F4586" s="35">
        <f t="shared" si="2303"/>
        <v>395.28300000000002</v>
      </c>
      <c r="G4586" s="35">
        <f t="shared" si="2303"/>
        <v>395.28300000000002</v>
      </c>
      <c r="H4586" s="35">
        <f t="shared" si="2303"/>
        <v>0</v>
      </c>
      <c r="I4586" s="63">
        <f t="shared" si="2303"/>
        <v>0</v>
      </c>
      <c r="J4586" s="63">
        <f t="shared" si="2303"/>
        <v>0</v>
      </c>
      <c r="K4586" s="35">
        <f t="shared" si="2303"/>
        <v>395.28300000000002</v>
      </c>
      <c r="L4586" s="35">
        <f t="shared" si="2303"/>
        <v>0</v>
      </c>
      <c r="M4586" s="35">
        <f t="shared" si="2303"/>
        <v>395.28300000000002</v>
      </c>
      <c r="N4586" s="78">
        <f t="shared" si="2286"/>
        <v>100</v>
      </c>
    </row>
    <row r="4587" spans="1:14" x14ac:dyDescent="0.25">
      <c r="A4587" s="33" t="s">
        <v>248</v>
      </c>
      <c r="B4587" s="33" t="s">
        <v>1413</v>
      </c>
      <c r="C4587" s="33" t="s">
        <v>1328</v>
      </c>
      <c r="D4587" s="33" t="s">
        <v>219</v>
      </c>
      <c r="E4587" s="34" t="s">
        <v>551</v>
      </c>
      <c r="F4587" s="35">
        <v>395.28300000000002</v>
      </c>
      <c r="G4587" s="35">
        <v>395.28300000000002</v>
      </c>
      <c r="H4587" s="35">
        <v>0</v>
      </c>
      <c r="I4587" s="63">
        <v>0</v>
      </c>
      <c r="J4587" s="63">
        <v>0</v>
      </c>
      <c r="K4587" s="35">
        <f>G4587</f>
        <v>395.28300000000002</v>
      </c>
      <c r="L4587" s="35">
        <f>H4587</f>
        <v>0</v>
      </c>
      <c r="M4587" s="35">
        <v>395.28300000000002</v>
      </c>
      <c r="N4587" s="78">
        <f t="shared" si="2286"/>
        <v>100</v>
      </c>
    </row>
    <row r="4588" spans="1:14" x14ac:dyDescent="0.25">
      <c r="A4588" s="33" t="s">
        <v>248</v>
      </c>
      <c r="B4588" s="33" t="s">
        <v>1413</v>
      </c>
      <c r="C4588" s="33" t="s">
        <v>283</v>
      </c>
      <c r="D4588" s="33"/>
      <c r="E4588" s="34" t="s">
        <v>724</v>
      </c>
      <c r="F4588" s="35">
        <f t="shared" ref="F4588:M4589" si="2304">F4589</f>
        <v>9233.8709999999992</v>
      </c>
      <c r="G4588" s="35">
        <f t="shared" si="2304"/>
        <v>9233.8709999999992</v>
      </c>
      <c r="H4588" s="35">
        <f t="shared" si="2304"/>
        <v>9233.8709999999992</v>
      </c>
      <c r="I4588" s="63">
        <f t="shared" si="2304"/>
        <v>0</v>
      </c>
      <c r="J4588" s="63">
        <f t="shared" si="2304"/>
        <v>0</v>
      </c>
      <c r="K4588" s="35">
        <f t="shared" si="2304"/>
        <v>9233.8709999999992</v>
      </c>
      <c r="L4588" s="35">
        <f t="shared" si="2304"/>
        <v>9233.8709999999992</v>
      </c>
      <c r="M4588" s="35">
        <f t="shared" si="2304"/>
        <v>9213.6849999999995</v>
      </c>
      <c r="N4588" s="78">
        <f t="shared" si="2286"/>
        <v>99.781391791156722</v>
      </c>
    </row>
    <row r="4589" spans="1:14" ht="31.5" x14ac:dyDescent="0.25">
      <c r="A4589" s="33" t="s">
        <v>248</v>
      </c>
      <c r="B4589" s="33" t="s">
        <v>1413</v>
      </c>
      <c r="C4589" s="33" t="s">
        <v>283</v>
      </c>
      <c r="D4589" s="33" t="s">
        <v>220</v>
      </c>
      <c r="E4589" s="34" t="s">
        <v>550</v>
      </c>
      <c r="F4589" s="35">
        <f t="shared" si="2304"/>
        <v>9233.8709999999992</v>
      </c>
      <c r="G4589" s="35">
        <f t="shared" si="2304"/>
        <v>9233.8709999999992</v>
      </c>
      <c r="H4589" s="35">
        <f t="shared" si="2304"/>
        <v>9233.8709999999992</v>
      </c>
      <c r="I4589" s="63">
        <f t="shared" si="2304"/>
        <v>0</v>
      </c>
      <c r="J4589" s="63">
        <f t="shared" si="2304"/>
        <v>0</v>
      </c>
      <c r="K4589" s="35">
        <f t="shared" si="2304"/>
        <v>9233.8709999999992</v>
      </c>
      <c r="L4589" s="35">
        <f t="shared" si="2304"/>
        <v>9233.8709999999992</v>
      </c>
      <c r="M4589" s="35">
        <f t="shared" si="2304"/>
        <v>9213.6849999999995</v>
      </c>
      <c r="N4589" s="78">
        <f t="shared" si="2286"/>
        <v>99.781391791156722</v>
      </c>
    </row>
    <row r="4590" spans="1:14" x14ac:dyDescent="0.25">
      <c r="A4590" s="33" t="s">
        <v>248</v>
      </c>
      <c r="B4590" s="33" t="s">
        <v>1413</v>
      </c>
      <c r="C4590" s="33" t="s">
        <v>283</v>
      </c>
      <c r="D4590" s="33" t="s">
        <v>219</v>
      </c>
      <c r="E4590" s="34" t="s">
        <v>551</v>
      </c>
      <c r="F4590" s="35">
        <v>9233.8709999999992</v>
      </c>
      <c r="G4590" s="35">
        <v>9233.8709999999992</v>
      </c>
      <c r="H4590" s="35">
        <v>9233.8709999999992</v>
      </c>
      <c r="I4590" s="63">
        <v>0</v>
      </c>
      <c r="J4590" s="63">
        <v>0</v>
      </c>
      <c r="K4590" s="35">
        <f>G4590</f>
        <v>9233.8709999999992</v>
      </c>
      <c r="L4590" s="35">
        <f>H4590</f>
        <v>9233.8709999999992</v>
      </c>
      <c r="M4590" s="35">
        <v>9213.6849999999995</v>
      </c>
      <c r="N4590" s="78">
        <f t="shared" si="2286"/>
        <v>99.781391791156722</v>
      </c>
    </row>
    <row r="4591" spans="1:14" x14ac:dyDescent="0.25">
      <c r="A4591" s="33" t="s">
        <v>248</v>
      </c>
      <c r="B4591" s="33" t="s">
        <v>1413</v>
      </c>
      <c r="C4591" s="33" t="s">
        <v>284</v>
      </c>
      <c r="D4591" s="33"/>
      <c r="E4591" s="34" t="s">
        <v>725</v>
      </c>
      <c r="F4591" s="35">
        <f t="shared" ref="F4591:M4592" si="2305">F4592</f>
        <v>267.81799999999566</v>
      </c>
      <c r="G4591" s="35">
        <f t="shared" si="2305"/>
        <v>267.81777</v>
      </c>
      <c r="H4591" s="35">
        <f t="shared" si="2305"/>
        <v>26711.514429999999</v>
      </c>
      <c r="I4591" s="63">
        <f t="shared" si="2305"/>
        <v>0</v>
      </c>
      <c r="J4591" s="63">
        <f t="shared" si="2305"/>
        <v>0</v>
      </c>
      <c r="K4591" s="35">
        <f t="shared" si="2305"/>
        <v>267.81777</v>
      </c>
      <c r="L4591" s="35">
        <f t="shared" si="2305"/>
        <v>26711.514429999999</v>
      </c>
      <c r="M4591" s="35">
        <f t="shared" si="2305"/>
        <v>241.77177</v>
      </c>
      <c r="N4591" s="78">
        <f t="shared" si="2286"/>
        <v>90.274730463180248</v>
      </c>
    </row>
    <row r="4592" spans="1:14" ht="31.5" x14ac:dyDescent="0.25">
      <c r="A4592" s="33" t="s">
        <v>248</v>
      </c>
      <c r="B4592" s="33" t="s">
        <v>1413</v>
      </c>
      <c r="C4592" s="33" t="s">
        <v>284</v>
      </c>
      <c r="D4592" s="33" t="s">
        <v>220</v>
      </c>
      <c r="E4592" s="34" t="s">
        <v>550</v>
      </c>
      <c r="F4592" s="35">
        <f t="shared" si="2305"/>
        <v>267.81799999999566</v>
      </c>
      <c r="G4592" s="35">
        <f t="shared" si="2305"/>
        <v>267.81777</v>
      </c>
      <c r="H4592" s="35">
        <f t="shared" si="2305"/>
        <v>26711.514429999999</v>
      </c>
      <c r="I4592" s="63">
        <f t="shared" si="2305"/>
        <v>0</v>
      </c>
      <c r="J4592" s="63">
        <f t="shared" si="2305"/>
        <v>0</v>
      </c>
      <c r="K4592" s="35">
        <f t="shared" si="2305"/>
        <v>267.81777</v>
      </c>
      <c r="L4592" s="35">
        <f t="shared" si="2305"/>
        <v>26711.514429999999</v>
      </c>
      <c r="M4592" s="35">
        <f t="shared" si="2305"/>
        <v>241.77177</v>
      </c>
      <c r="N4592" s="78">
        <f t="shared" si="2286"/>
        <v>90.274730463180248</v>
      </c>
    </row>
    <row r="4593" spans="1:14" x14ac:dyDescent="0.25">
      <c r="A4593" s="33" t="s">
        <v>248</v>
      </c>
      <c r="B4593" s="33" t="s">
        <v>1413</v>
      </c>
      <c r="C4593" s="33" t="s">
        <v>284</v>
      </c>
      <c r="D4593" s="33" t="s">
        <v>219</v>
      </c>
      <c r="E4593" s="34" t="s">
        <v>551</v>
      </c>
      <c r="F4593" s="35">
        <f>31693.509+26.046-31451.737</f>
        <v>267.81799999999566</v>
      </c>
      <c r="G4593" s="35">
        <v>267.81777</v>
      </c>
      <c r="H4593" s="35">
        <v>26711.514429999999</v>
      </c>
      <c r="I4593" s="63">
        <v>0</v>
      </c>
      <c r="J4593" s="63">
        <v>0</v>
      </c>
      <c r="K4593" s="35">
        <f>G4593</f>
        <v>267.81777</v>
      </c>
      <c r="L4593" s="35">
        <f>H4593</f>
        <v>26711.514429999999</v>
      </c>
      <c r="M4593" s="35">
        <v>241.77177</v>
      </c>
      <c r="N4593" s="78">
        <f t="shared" si="2286"/>
        <v>90.274730463180248</v>
      </c>
    </row>
    <row r="4594" spans="1:14" x14ac:dyDescent="0.25">
      <c r="A4594" s="33" t="s">
        <v>248</v>
      </c>
      <c r="B4594" s="33" t="s">
        <v>1413</v>
      </c>
      <c r="C4594" s="33" t="s">
        <v>1329</v>
      </c>
      <c r="D4594" s="33"/>
      <c r="E4594" s="34" t="s">
        <v>1364</v>
      </c>
      <c r="F4594" s="35">
        <f t="shared" ref="F4594:M4595" si="2306">F4595</f>
        <v>2744.8009999999999</v>
      </c>
      <c r="G4594" s="35">
        <f t="shared" si="2306"/>
        <v>2744.8009999999999</v>
      </c>
      <c r="H4594" s="35">
        <f t="shared" si="2306"/>
        <v>2744.8009999999999</v>
      </c>
      <c r="I4594" s="63">
        <f t="shared" si="2306"/>
        <v>0</v>
      </c>
      <c r="J4594" s="63">
        <f t="shared" si="2306"/>
        <v>0</v>
      </c>
      <c r="K4594" s="35">
        <f t="shared" si="2306"/>
        <v>2744.8009999999999</v>
      </c>
      <c r="L4594" s="35">
        <f t="shared" si="2306"/>
        <v>2744.8009999999999</v>
      </c>
      <c r="M4594" s="35">
        <f t="shared" si="2306"/>
        <v>2744.8009999999999</v>
      </c>
      <c r="N4594" s="78">
        <f t="shared" si="2286"/>
        <v>100</v>
      </c>
    </row>
    <row r="4595" spans="1:14" ht="31.5" x14ac:dyDescent="0.25">
      <c r="A4595" s="33" t="s">
        <v>248</v>
      </c>
      <c r="B4595" s="33" t="s">
        <v>1413</v>
      </c>
      <c r="C4595" s="33" t="s">
        <v>1329</v>
      </c>
      <c r="D4595" s="33" t="s">
        <v>220</v>
      </c>
      <c r="E4595" s="34" t="s">
        <v>550</v>
      </c>
      <c r="F4595" s="35">
        <f t="shared" si="2306"/>
        <v>2744.8009999999999</v>
      </c>
      <c r="G4595" s="35">
        <f t="shared" si="2306"/>
        <v>2744.8009999999999</v>
      </c>
      <c r="H4595" s="35">
        <f t="shared" si="2306"/>
        <v>2744.8009999999999</v>
      </c>
      <c r="I4595" s="63">
        <f t="shared" si="2306"/>
        <v>0</v>
      </c>
      <c r="J4595" s="63">
        <f t="shared" si="2306"/>
        <v>0</v>
      </c>
      <c r="K4595" s="35">
        <f t="shared" si="2306"/>
        <v>2744.8009999999999</v>
      </c>
      <c r="L4595" s="35">
        <f t="shared" si="2306"/>
        <v>2744.8009999999999</v>
      </c>
      <c r="M4595" s="35">
        <f t="shared" si="2306"/>
        <v>2744.8009999999999</v>
      </c>
      <c r="N4595" s="78">
        <f t="shared" si="2286"/>
        <v>100</v>
      </c>
    </row>
    <row r="4596" spans="1:14" x14ac:dyDescent="0.25">
      <c r="A4596" s="33" t="s">
        <v>248</v>
      </c>
      <c r="B4596" s="33" t="s">
        <v>1413</v>
      </c>
      <c r="C4596" s="33" t="s">
        <v>1329</v>
      </c>
      <c r="D4596" s="33" t="s">
        <v>219</v>
      </c>
      <c r="E4596" s="34" t="s">
        <v>551</v>
      </c>
      <c r="F4596" s="35">
        <v>2744.8009999999999</v>
      </c>
      <c r="G4596" s="35">
        <v>2744.8009999999999</v>
      </c>
      <c r="H4596" s="35">
        <v>2744.8009999999999</v>
      </c>
      <c r="I4596" s="63">
        <v>0</v>
      </c>
      <c r="J4596" s="63">
        <v>0</v>
      </c>
      <c r="K4596" s="35">
        <f>G4596</f>
        <v>2744.8009999999999</v>
      </c>
      <c r="L4596" s="35">
        <f>H4596</f>
        <v>2744.8009999999999</v>
      </c>
      <c r="M4596" s="35">
        <v>2744.8009999999999</v>
      </c>
      <c r="N4596" s="78">
        <f t="shared" si="2286"/>
        <v>100</v>
      </c>
    </row>
    <row r="4597" spans="1:14" x14ac:dyDescent="0.25">
      <c r="A4597" s="33" t="s">
        <v>248</v>
      </c>
      <c r="B4597" s="33" t="s">
        <v>1413</v>
      </c>
      <c r="C4597" s="33" t="s">
        <v>285</v>
      </c>
      <c r="D4597" s="33"/>
      <c r="E4597" s="34" t="s">
        <v>726</v>
      </c>
      <c r="F4597" s="35">
        <f t="shared" ref="F4597:M4598" si="2307">F4598</f>
        <v>2172.8000000000002</v>
      </c>
      <c r="G4597" s="35">
        <f t="shared" si="2307"/>
        <v>2172.8000000000002</v>
      </c>
      <c r="H4597" s="35">
        <f t="shared" si="2307"/>
        <v>0</v>
      </c>
      <c r="I4597" s="63">
        <f t="shared" si="2307"/>
        <v>0</v>
      </c>
      <c r="J4597" s="63">
        <f t="shared" si="2307"/>
        <v>0</v>
      </c>
      <c r="K4597" s="35">
        <f t="shared" si="2307"/>
        <v>2172.8000000000002</v>
      </c>
      <c r="L4597" s="35">
        <f t="shared" si="2307"/>
        <v>0</v>
      </c>
      <c r="M4597" s="35">
        <f t="shared" si="2307"/>
        <v>0</v>
      </c>
      <c r="N4597" s="78">
        <f t="shared" si="2286"/>
        <v>0</v>
      </c>
    </row>
    <row r="4598" spans="1:14" ht="31.5" x14ac:dyDescent="0.25">
      <c r="A4598" s="33" t="s">
        <v>248</v>
      </c>
      <c r="B4598" s="33" t="s">
        <v>1413</v>
      </c>
      <c r="C4598" s="33" t="s">
        <v>285</v>
      </c>
      <c r="D4598" s="33" t="s">
        <v>220</v>
      </c>
      <c r="E4598" s="34" t="s">
        <v>550</v>
      </c>
      <c r="F4598" s="35">
        <f t="shared" si="2307"/>
        <v>2172.8000000000002</v>
      </c>
      <c r="G4598" s="35">
        <f t="shared" si="2307"/>
        <v>2172.8000000000002</v>
      </c>
      <c r="H4598" s="35">
        <f t="shared" si="2307"/>
        <v>0</v>
      </c>
      <c r="I4598" s="63">
        <f t="shared" si="2307"/>
        <v>0</v>
      </c>
      <c r="J4598" s="63">
        <f t="shared" si="2307"/>
        <v>0</v>
      </c>
      <c r="K4598" s="35">
        <f t="shared" si="2307"/>
        <v>2172.8000000000002</v>
      </c>
      <c r="L4598" s="35">
        <f t="shared" si="2307"/>
        <v>0</v>
      </c>
      <c r="M4598" s="35">
        <f t="shared" si="2307"/>
        <v>0</v>
      </c>
      <c r="N4598" s="78">
        <f t="shared" si="2286"/>
        <v>0</v>
      </c>
    </row>
    <row r="4599" spans="1:14" x14ac:dyDescent="0.25">
      <c r="A4599" s="33" t="s">
        <v>248</v>
      </c>
      <c r="B4599" s="33" t="s">
        <v>1413</v>
      </c>
      <c r="C4599" s="33" t="s">
        <v>285</v>
      </c>
      <c r="D4599" s="33" t="s">
        <v>219</v>
      </c>
      <c r="E4599" s="34" t="s">
        <v>551</v>
      </c>
      <c r="F4599" s="35">
        <v>2172.8000000000002</v>
      </c>
      <c r="G4599" s="35">
        <v>2172.8000000000002</v>
      </c>
      <c r="H4599" s="35">
        <v>0</v>
      </c>
      <c r="I4599" s="63">
        <v>0</v>
      </c>
      <c r="J4599" s="63">
        <v>0</v>
      </c>
      <c r="K4599" s="35">
        <f>G4599</f>
        <v>2172.8000000000002</v>
      </c>
      <c r="L4599" s="35">
        <f>H4599</f>
        <v>0</v>
      </c>
      <c r="M4599" s="35">
        <v>0</v>
      </c>
      <c r="N4599" s="78">
        <f t="shared" si="2286"/>
        <v>0</v>
      </c>
    </row>
    <row r="4600" spans="1:14" x14ac:dyDescent="0.25">
      <c r="A4600" s="33" t="s">
        <v>248</v>
      </c>
      <c r="B4600" s="33" t="s">
        <v>1413</v>
      </c>
      <c r="C4600" s="33" t="s">
        <v>286</v>
      </c>
      <c r="D4600" s="33"/>
      <c r="E4600" s="34" t="s">
        <v>727</v>
      </c>
      <c r="F4600" s="35">
        <f t="shared" ref="F4600:M4601" si="2308">F4601</f>
        <v>3260.1179999999999</v>
      </c>
      <c r="G4600" s="35">
        <f t="shared" si="2308"/>
        <v>3210.1179999999999</v>
      </c>
      <c r="H4600" s="35">
        <f t="shared" si="2308"/>
        <v>3210.1179999999999</v>
      </c>
      <c r="I4600" s="63">
        <f t="shared" si="2308"/>
        <v>0</v>
      </c>
      <c r="J4600" s="63">
        <f t="shared" si="2308"/>
        <v>0</v>
      </c>
      <c r="K4600" s="35">
        <f t="shared" si="2308"/>
        <v>3210.1179999999999</v>
      </c>
      <c r="L4600" s="35">
        <f t="shared" si="2308"/>
        <v>3210.1179999999999</v>
      </c>
      <c r="M4600" s="35">
        <f t="shared" si="2308"/>
        <v>3210.1179999999999</v>
      </c>
      <c r="N4600" s="78">
        <f t="shared" si="2286"/>
        <v>100</v>
      </c>
    </row>
    <row r="4601" spans="1:14" ht="31.5" x14ac:dyDescent="0.25">
      <c r="A4601" s="33" t="s">
        <v>248</v>
      </c>
      <c r="B4601" s="33" t="s">
        <v>1413</v>
      </c>
      <c r="C4601" s="33" t="s">
        <v>286</v>
      </c>
      <c r="D4601" s="33" t="s">
        <v>220</v>
      </c>
      <c r="E4601" s="34" t="s">
        <v>550</v>
      </c>
      <c r="F4601" s="35">
        <f t="shared" si="2308"/>
        <v>3260.1179999999999</v>
      </c>
      <c r="G4601" s="35">
        <f t="shared" si="2308"/>
        <v>3210.1179999999999</v>
      </c>
      <c r="H4601" s="35">
        <f t="shared" si="2308"/>
        <v>3210.1179999999999</v>
      </c>
      <c r="I4601" s="63">
        <f t="shared" si="2308"/>
        <v>0</v>
      </c>
      <c r="J4601" s="63">
        <f t="shared" si="2308"/>
        <v>0</v>
      </c>
      <c r="K4601" s="35">
        <f t="shared" si="2308"/>
        <v>3210.1179999999999</v>
      </c>
      <c r="L4601" s="35">
        <f t="shared" si="2308"/>
        <v>3210.1179999999999</v>
      </c>
      <c r="M4601" s="35">
        <f t="shared" si="2308"/>
        <v>3210.1179999999999</v>
      </c>
      <c r="N4601" s="78">
        <f t="shared" si="2286"/>
        <v>100</v>
      </c>
    </row>
    <row r="4602" spans="1:14" x14ac:dyDescent="0.25">
      <c r="A4602" s="33" t="s">
        <v>248</v>
      </c>
      <c r="B4602" s="33" t="s">
        <v>1413</v>
      </c>
      <c r="C4602" s="33" t="s">
        <v>286</v>
      </c>
      <c r="D4602" s="33" t="s">
        <v>219</v>
      </c>
      <c r="E4602" s="34" t="s">
        <v>551</v>
      </c>
      <c r="F4602" s="35">
        <f>3309.4-49.282</f>
        <v>3260.1179999999999</v>
      </c>
      <c r="G4602" s="35">
        <v>3210.1179999999999</v>
      </c>
      <c r="H4602" s="35">
        <v>3210.1179999999999</v>
      </c>
      <c r="I4602" s="63">
        <v>0</v>
      </c>
      <c r="J4602" s="63">
        <v>0</v>
      </c>
      <c r="K4602" s="35">
        <f>G4602</f>
        <v>3210.1179999999999</v>
      </c>
      <c r="L4602" s="35">
        <f>H4602</f>
        <v>3210.1179999999999</v>
      </c>
      <c r="M4602" s="35">
        <v>3210.1179999999999</v>
      </c>
      <c r="N4602" s="78">
        <f t="shared" si="2286"/>
        <v>100</v>
      </c>
    </row>
    <row r="4603" spans="1:14" x14ac:dyDescent="0.25">
      <c r="A4603" s="33" t="s">
        <v>248</v>
      </c>
      <c r="B4603" s="33" t="s">
        <v>1413</v>
      </c>
      <c r="C4603" s="33" t="s">
        <v>1330</v>
      </c>
      <c r="D4603" s="33"/>
      <c r="E4603" s="34" t="s">
        <v>1365</v>
      </c>
      <c r="F4603" s="35">
        <f t="shared" ref="F4603:M4604" si="2309">F4604</f>
        <v>472.8</v>
      </c>
      <c r="G4603" s="35">
        <f t="shared" si="2309"/>
        <v>472.8</v>
      </c>
      <c r="H4603" s="35">
        <f t="shared" si="2309"/>
        <v>472.8</v>
      </c>
      <c r="I4603" s="63">
        <f t="shared" si="2309"/>
        <v>0</v>
      </c>
      <c r="J4603" s="63">
        <f t="shared" si="2309"/>
        <v>0</v>
      </c>
      <c r="K4603" s="35">
        <f t="shared" si="2309"/>
        <v>472.8</v>
      </c>
      <c r="L4603" s="35">
        <f t="shared" si="2309"/>
        <v>472.8</v>
      </c>
      <c r="M4603" s="35">
        <f t="shared" si="2309"/>
        <v>472.8</v>
      </c>
      <c r="N4603" s="78">
        <f t="shared" si="2286"/>
        <v>100</v>
      </c>
    </row>
    <row r="4604" spans="1:14" ht="31.5" x14ac:dyDescent="0.25">
      <c r="A4604" s="33" t="s">
        <v>248</v>
      </c>
      <c r="B4604" s="33" t="s">
        <v>1413</v>
      </c>
      <c r="C4604" s="33" t="s">
        <v>1330</v>
      </c>
      <c r="D4604" s="33" t="s">
        <v>220</v>
      </c>
      <c r="E4604" s="34" t="s">
        <v>550</v>
      </c>
      <c r="F4604" s="35">
        <f t="shared" si="2309"/>
        <v>472.8</v>
      </c>
      <c r="G4604" s="35">
        <f t="shared" si="2309"/>
        <v>472.8</v>
      </c>
      <c r="H4604" s="35">
        <f t="shared" si="2309"/>
        <v>472.8</v>
      </c>
      <c r="I4604" s="63">
        <f t="shared" si="2309"/>
        <v>0</v>
      </c>
      <c r="J4604" s="63">
        <f t="shared" si="2309"/>
        <v>0</v>
      </c>
      <c r="K4604" s="35">
        <f t="shared" si="2309"/>
        <v>472.8</v>
      </c>
      <c r="L4604" s="35">
        <f t="shared" si="2309"/>
        <v>472.8</v>
      </c>
      <c r="M4604" s="35">
        <f t="shared" si="2309"/>
        <v>472.8</v>
      </c>
      <c r="N4604" s="78">
        <f t="shared" si="2286"/>
        <v>100</v>
      </c>
    </row>
    <row r="4605" spans="1:14" x14ac:dyDescent="0.25">
      <c r="A4605" s="33" t="s">
        <v>248</v>
      </c>
      <c r="B4605" s="33" t="s">
        <v>1413</v>
      </c>
      <c r="C4605" s="33" t="s">
        <v>1330</v>
      </c>
      <c r="D4605" s="33" t="s">
        <v>219</v>
      </c>
      <c r="E4605" s="34" t="s">
        <v>551</v>
      </c>
      <c r="F4605" s="35">
        <v>472.8</v>
      </c>
      <c r="G4605" s="35">
        <v>472.8</v>
      </c>
      <c r="H4605" s="35">
        <v>472.8</v>
      </c>
      <c r="I4605" s="63">
        <v>0</v>
      </c>
      <c r="J4605" s="63">
        <v>0</v>
      </c>
      <c r="K4605" s="35">
        <f>G4605</f>
        <v>472.8</v>
      </c>
      <c r="L4605" s="35">
        <f>H4605</f>
        <v>472.8</v>
      </c>
      <c r="M4605" s="35">
        <v>472.8</v>
      </c>
      <c r="N4605" s="78">
        <f t="shared" si="2286"/>
        <v>100</v>
      </c>
    </row>
    <row r="4606" spans="1:14" x14ac:dyDescent="0.25">
      <c r="A4606" s="33" t="s">
        <v>248</v>
      </c>
      <c r="B4606" s="33" t="s">
        <v>1413</v>
      </c>
      <c r="C4606" s="33" t="s">
        <v>287</v>
      </c>
      <c r="D4606" s="33"/>
      <c r="E4606" s="34" t="s">
        <v>728</v>
      </c>
      <c r="F4606" s="35">
        <f t="shared" ref="F4606:M4607" si="2310">F4607</f>
        <v>1783.6979999999999</v>
      </c>
      <c r="G4606" s="35">
        <f t="shared" si="2310"/>
        <v>1783.6980000000001</v>
      </c>
      <c r="H4606" s="35">
        <f t="shared" si="2310"/>
        <v>0</v>
      </c>
      <c r="I4606" s="63">
        <f t="shared" si="2310"/>
        <v>0</v>
      </c>
      <c r="J4606" s="63">
        <f t="shared" si="2310"/>
        <v>0</v>
      </c>
      <c r="K4606" s="35">
        <f t="shared" si="2310"/>
        <v>1783.6980000000001</v>
      </c>
      <c r="L4606" s="35">
        <f t="shared" si="2310"/>
        <v>0</v>
      </c>
      <c r="M4606" s="35">
        <f t="shared" si="2310"/>
        <v>0</v>
      </c>
      <c r="N4606" s="78">
        <f t="shared" si="2286"/>
        <v>0</v>
      </c>
    </row>
    <row r="4607" spans="1:14" ht="31.5" x14ac:dyDescent="0.25">
      <c r="A4607" s="33" t="s">
        <v>248</v>
      </c>
      <c r="B4607" s="33" t="s">
        <v>1413</v>
      </c>
      <c r="C4607" s="33" t="s">
        <v>287</v>
      </c>
      <c r="D4607" s="33" t="s">
        <v>220</v>
      </c>
      <c r="E4607" s="34" t="s">
        <v>550</v>
      </c>
      <c r="F4607" s="35">
        <f t="shared" si="2310"/>
        <v>1783.6979999999999</v>
      </c>
      <c r="G4607" s="35">
        <f t="shared" si="2310"/>
        <v>1783.6980000000001</v>
      </c>
      <c r="H4607" s="35">
        <f t="shared" si="2310"/>
        <v>0</v>
      </c>
      <c r="I4607" s="63">
        <f t="shared" si="2310"/>
        <v>0</v>
      </c>
      <c r="J4607" s="63">
        <f t="shared" si="2310"/>
        <v>0</v>
      </c>
      <c r="K4607" s="35">
        <f t="shared" si="2310"/>
        <v>1783.6980000000001</v>
      </c>
      <c r="L4607" s="35">
        <f t="shared" si="2310"/>
        <v>0</v>
      </c>
      <c r="M4607" s="35">
        <f t="shared" si="2310"/>
        <v>0</v>
      </c>
      <c r="N4607" s="78">
        <f t="shared" si="2286"/>
        <v>0</v>
      </c>
    </row>
    <row r="4608" spans="1:14" x14ac:dyDescent="0.25">
      <c r="A4608" s="33" t="s">
        <v>248</v>
      </c>
      <c r="B4608" s="33" t="s">
        <v>1413</v>
      </c>
      <c r="C4608" s="33" t="s">
        <v>287</v>
      </c>
      <c r="D4608" s="33" t="s">
        <v>219</v>
      </c>
      <c r="E4608" s="34" t="s">
        <v>551</v>
      </c>
      <c r="F4608" s="35">
        <f>1820.1-36.402</f>
        <v>1783.6979999999999</v>
      </c>
      <c r="G4608" s="35">
        <v>1783.6980000000001</v>
      </c>
      <c r="H4608" s="35">
        <v>0</v>
      </c>
      <c r="I4608" s="63">
        <v>0</v>
      </c>
      <c r="J4608" s="63">
        <v>0</v>
      </c>
      <c r="K4608" s="35">
        <f>G4608</f>
        <v>1783.6980000000001</v>
      </c>
      <c r="L4608" s="35">
        <f>H4608</f>
        <v>0</v>
      </c>
      <c r="M4608" s="35">
        <v>0</v>
      </c>
      <c r="N4608" s="78">
        <f t="shared" si="2286"/>
        <v>0</v>
      </c>
    </row>
    <row r="4609" spans="1:15" x14ac:dyDescent="0.25">
      <c r="A4609" s="33" t="s">
        <v>248</v>
      </c>
      <c r="B4609" s="33" t="s">
        <v>1413</v>
      </c>
      <c r="C4609" s="33" t="s">
        <v>288</v>
      </c>
      <c r="D4609" s="33"/>
      <c r="E4609" s="34" t="s">
        <v>1266</v>
      </c>
      <c r="F4609" s="35">
        <f t="shared" ref="F4609:M4610" si="2311">F4610</f>
        <v>3741.3879999999999</v>
      </c>
      <c r="G4609" s="35">
        <f t="shared" si="2311"/>
        <v>3741.38805</v>
      </c>
      <c r="H4609" s="35">
        <f t="shared" si="2311"/>
        <v>0</v>
      </c>
      <c r="I4609" s="63">
        <f t="shared" si="2311"/>
        <v>0</v>
      </c>
      <c r="J4609" s="63">
        <f t="shared" si="2311"/>
        <v>0</v>
      </c>
      <c r="K4609" s="35">
        <f t="shared" si="2311"/>
        <v>3741.38805</v>
      </c>
      <c r="L4609" s="35">
        <f t="shared" si="2311"/>
        <v>0</v>
      </c>
      <c r="M4609" s="35">
        <f t="shared" si="2311"/>
        <v>0</v>
      </c>
      <c r="N4609" s="78">
        <f t="shared" si="2286"/>
        <v>0</v>
      </c>
    </row>
    <row r="4610" spans="1:15" ht="31.5" x14ac:dyDescent="0.25">
      <c r="A4610" s="33" t="s">
        <v>248</v>
      </c>
      <c r="B4610" s="33" t="s">
        <v>1413</v>
      </c>
      <c r="C4610" s="33" t="s">
        <v>288</v>
      </c>
      <c r="D4610" s="33" t="s">
        <v>220</v>
      </c>
      <c r="E4610" s="34" t="s">
        <v>550</v>
      </c>
      <c r="F4610" s="35">
        <f t="shared" si="2311"/>
        <v>3741.3879999999999</v>
      </c>
      <c r="G4610" s="35">
        <f t="shared" si="2311"/>
        <v>3741.38805</v>
      </c>
      <c r="H4610" s="35">
        <f t="shared" si="2311"/>
        <v>0</v>
      </c>
      <c r="I4610" s="63">
        <f t="shared" si="2311"/>
        <v>0</v>
      </c>
      <c r="J4610" s="63">
        <f t="shared" si="2311"/>
        <v>0</v>
      </c>
      <c r="K4610" s="35">
        <f t="shared" si="2311"/>
        <v>3741.38805</v>
      </c>
      <c r="L4610" s="35">
        <f t="shared" si="2311"/>
        <v>0</v>
      </c>
      <c r="M4610" s="35">
        <f t="shared" si="2311"/>
        <v>0</v>
      </c>
      <c r="N4610" s="78">
        <f t="shared" si="2286"/>
        <v>0</v>
      </c>
    </row>
    <row r="4611" spans="1:15" x14ac:dyDescent="0.25">
      <c r="A4611" s="33" t="s">
        <v>248</v>
      </c>
      <c r="B4611" s="33" t="s">
        <v>1413</v>
      </c>
      <c r="C4611" s="33" t="s">
        <v>288</v>
      </c>
      <c r="D4611" s="33" t="s">
        <v>219</v>
      </c>
      <c r="E4611" s="34" t="s">
        <v>551</v>
      </c>
      <c r="F4611" s="35">
        <f>4956.7-1215.312</f>
        <v>3741.3879999999999</v>
      </c>
      <c r="G4611" s="35">
        <v>3741.38805</v>
      </c>
      <c r="H4611" s="35">
        <v>0</v>
      </c>
      <c r="I4611" s="63">
        <v>0</v>
      </c>
      <c r="J4611" s="63">
        <v>0</v>
      </c>
      <c r="K4611" s="35">
        <f>G4611</f>
        <v>3741.38805</v>
      </c>
      <c r="L4611" s="35">
        <f>H4611</f>
        <v>0</v>
      </c>
      <c r="M4611" s="35">
        <v>0</v>
      </c>
      <c r="N4611" s="78">
        <f t="shared" si="2286"/>
        <v>0</v>
      </c>
    </row>
    <row r="4612" spans="1:15" hidden="1" x14ac:dyDescent="0.25">
      <c r="A4612" s="33" t="s">
        <v>248</v>
      </c>
      <c r="B4612" s="33" t="s">
        <v>1413</v>
      </c>
      <c r="C4612" s="33" t="s">
        <v>289</v>
      </c>
      <c r="D4612" s="33"/>
      <c r="E4612" s="34" t="s">
        <v>729</v>
      </c>
      <c r="F4612" s="35">
        <f t="shared" ref="F4612:M4613" si="2312">F4613</f>
        <v>0</v>
      </c>
      <c r="G4612" s="35">
        <f t="shared" si="2312"/>
        <v>0</v>
      </c>
      <c r="H4612" s="35">
        <f t="shared" si="2312"/>
        <v>0</v>
      </c>
      <c r="I4612" s="63">
        <f t="shared" si="2312"/>
        <v>0</v>
      </c>
      <c r="J4612" s="63">
        <f t="shared" si="2312"/>
        <v>0</v>
      </c>
      <c r="K4612" s="35">
        <f t="shared" si="2312"/>
        <v>0</v>
      </c>
      <c r="L4612" s="35">
        <f t="shared" si="2312"/>
        <v>0</v>
      </c>
      <c r="M4612" s="35">
        <f t="shared" si="2312"/>
        <v>0</v>
      </c>
      <c r="N4612" s="78">
        <v>0</v>
      </c>
      <c r="O4612" s="22">
        <v>1</v>
      </c>
    </row>
    <row r="4613" spans="1:15" ht="31.5" hidden="1" x14ac:dyDescent="0.25">
      <c r="A4613" s="33" t="s">
        <v>248</v>
      </c>
      <c r="B4613" s="33" t="s">
        <v>1413</v>
      </c>
      <c r="C4613" s="33" t="s">
        <v>289</v>
      </c>
      <c r="D4613" s="33" t="s">
        <v>220</v>
      </c>
      <c r="E4613" s="34" t="s">
        <v>550</v>
      </c>
      <c r="F4613" s="35">
        <f t="shared" si="2312"/>
        <v>0</v>
      </c>
      <c r="G4613" s="35">
        <f t="shared" si="2312"/>
        <v>0</v>
      </c>
      <c r="H4613" s="35">
        <f t="shared" si="2312"/>
        <v>0</v>
      </c>
      <c r="I4613" s="63">
        <f t="shared" si="2312"/>
        <v>0</v>
      </c>
      <c r="J4613" s="63">
        <f t="shared" si="2312"/>
        <v>0</v>
      </c>
      <c r="K4613" s="35">
        <f t="shared" si="2312"/>
        <v>0</v>
      </c>
      <c r="L4613" s="35">
        <f t="shared" si="2312"/>
        <v>0</v>
      </c>
      <c r="M4613" s="35">
        <f t="shared" si="2312"/>
        <v>0</v>
      </c>
      <c r="N4613" s="78">
        <v>0</v>
      </c>
      <c r="O4613" s="22">
        <v>1</v>
      </c>
    </row>
    <row r="4614" spans="1:15" hidden="1" x14ac:dyDescent="0.25">
      <c r="A4614" s="33" t="s">
        <v>248</v>
      </c>
      <c r="B4614" s="33" t="s">
        <v>1413</v>
      </c>
      <c r="C4614" s="33" t="s">
        <v>289</v>
      </c>
      <c r="D4614" s="33" t="s">
        <v>219</v>
      </c>
      <c r="E4614" s="34" t="s">
        <v>551</v>
      </c>
      <c r="F4614" s="35">
        <v>0</v>
      </c>
      <c r="G4614" s="35">
        <v>0</v>
      </c>
      <c r="H4614" s="35">
        <v>0</v>
      </c>
      <c r="I4614" s="63">
        <v>0</v>
      </c>
      <c r="J4614" s="63">
        <v>0</v>
      </c>
      <c r="K4614" s="35">
        <f>G4614</f>
        <v>0</v>
      </c>
      <c r="L4614" s="35">
        <f>H4614</f>
        <v>0</v>
      </c>
      <c r="M4614" s="35">
        <v>0</v>
      </c>
      <c r="N4614" s="78">
        <v>0</v>
      </c>
      <c r="O4614" s="22">
        <v>1</v>
      </c>
    </row>
    <row r="4615" spans="1:15" hidden="1" x14ac:dyDescent="0.25">
      <c r="A4615" s="33" t="s">
        <v>248</v>
      </c>
      <c r="B4615" s="33" t="s">
        <v>1413</v>
      </c>
      <c r="C4615" s="33" t="s">
        <v>290</v>
      </c>
      <c r="D4615" s="33"/>
      <c r="E4615" s="34" t="s">
        <v>1280</v>
      </c>
      <c r="F4615" s="35">
        <f t="shared" ref="F4615:M4616" si="2313">F4616</f>
        <v>0</v>
      </c>
      <c r="G4615" s="35">
        <f t="shared" si="2313"/>
        <v>0</v>
      </c>
      <c r="H4615" s="35">
        <f t="shared" si="2313"/>
        <v>0</v>
      </c>
      <c r="I4615" s="63">
        <f t="shared" si="2313"/>
        <v>0</v>
      </c>
      <c r="J4615" s="63">
        <f t="shared" si="2313"/>
        <v>0</v>
      </c>
      <c r="K4615" s="35">
        <f t="shared" si="2313"/>
        <v>0</v>
      </c>
      <c r="L4615" s="35">
        <f t="shared" si="2313"/>
        <v>0</v>
      </c>
      <c r="M4615" s="35">
        <f t="shared" si="2313"/>
        <v>0</v>
      </c>
      <c r="N4615" s="78">
        <v>0</v>
      </c>
      <c r="O4615" s="22">
        <v>1</v>
      </c>
    </row>
    <row r="4616" spans="1:15" ht="31.5" hidden="1" x14ac:dyDescent="0.25">
      <c r="A4616" s="33" t="s">
        <v>248</v>
      </c>
      <c r="B4616" s="33" t="s">
        <v>1413</v>
      </c>
      <c r="C4616" s="33" t="s">
        <v>290</v>
      </c>
      <c r="D4616" s="33" t="s">
        <v>220</v>
      </c>
      <c r="E4616" s="34" t="s">
        <v>550</v>
      </c>
      <c r="F4616" s="35">
        <f t="shared" si="2313"/>
        <v>0</v>
      </c>
      <c r="G4616" s="35">
        <f t="shared" si="2313"/>
        <v>0</v>
      </c>
      <c r="H4616" s="35">
        <f t="shared" si="2313"/>
        <v>0</v>
      </c>
      <c r="I4616" s="63">
        <f t="shared" si="2313"/>
        <v>0</v>
      </c>
      <c r="J4616" s="63">
        <f t="shared" si="2313"/>
        <v>0</v>
      </c>
      <c r="K4616" s="35">
        <f t="shared" si="2313"/>
        <v>0</v>
      </c>
      <c r="L4616" s="35">
        <f t="shared" si="2313"/>
        <v>0</v>
      </c>
      <c r="M4616" s="35">
        <f t="shared" si="2313"/>
        <v>0</v>
      </c>
      <c r="N4616" s="78">
        <v>0</v>
      </c>
      <c r="O4616" s="22">
        <v>1</v>
      </c>
    </row>
    <row r="4617" spans="1:15" hidden="1" x14ac:dyDescent="0.25">
      <c r="A4617" s="33" t="s">
        <v>248</v>
      </c>
      <c r="B4617" s="33" t="s">
        <v>1413</v>
      </c>
      <c r="C4617" s="33" t="s">
        <v>290</v>
      </c>
      <c r="D4617" s="33" t="s">
        <v>219</v>
      </c>
      <c r="E4617" s="34" t="s">
        <v>551</v>
      </c>
      <c r="F4617" s="35">
        <v>0</v>
      </c>
      <c r="G4617" s="35">
        <v>0</v>
      </c>
      <c r="H4617" s="35">
        <v>0</v>
      </c>
      <c r="I4617" s="63">
        <v>0</v>
      </c>
      <c r="J4617" s="63">
        <v>0</v>
      </c>
      <c r="K4617" s="35">
        <f>G4617</f>
        <v>0</v>
      </c>
      <c r="L4617" s="35">
        <f>H4617</f>
        <v>0</v>
      </c>
      <c r="M4617" s="35">
        <v>0</v>
      </c>
      <c r="N4617" s="78">
        <v>0</v>
      </c>
      <c r="O4617" s="22">
        <v>1</v>
      </c>
    </row>
    <row r="4618" spans="1:15" hidden="1" x14ac:dyDescent="0.25">
      <c r="A4618" s="33" t="s">
        <v>248</v>
      </c>
      <c r="B4618" s="33" t="s">
        <v>1413</v>
      </c>
      <c r="C4618" s="33" t="s">
        <v>291</v>
      </c>
      <c r="D4618" s="33"/>
      <c r="E4618" s="34" t="s">
        <v>730</v>
      </c>
      <c r="F4618" s="35">
        <f t="shared" ref="F4618:M4619" si="2314">F4619</f>
        <v>0</v>
      </c>
      <c r="G4618" s="35">
        <f t="shared" si="2314"/>
        <v>0</v>
      </c>
      <c r="H4618" s="35">
        <f t="shared" si="2314"/>
        <v>0</v>
      </c>
      <c r="I4618" s="63">
        <f t="shared" si="2314"/>
        <v>0</v>
      </c>
      <c r="J4618" s="63">
        <f t="shared" si="2314"/>
        <v>0</v>
      </c>
      <c r="K4618" s="35">
        <f t="shared" si="2314"/>
        <v>0</v>
      </c>
      <c r="L4618" s="35">
        <f t="shared" si="2314"/>
        <v>0</v>
      </c>
      <c r="M4618" s="35">
        <f t="shared" si="2314"/>
        <v>0</v>
      </c>
      <c r="N4618" s="78">
        <v>0</v>
      </c>
      <c r="O4618" s="22">
        <v>1</v>
      </c>
    </row>
    <row r="4619" spans="1:15" ht="31.5" hidden="1" x14ac:dyDescent="0.25">
      <c r="A4619" s="33" t="s">
        <v>248</v>
      </c>
      <c r="B4619" s="33" t="s">
        <v>1413</v>
      </c>
      <c r="C4619" s="33" t="s">
        <v>291</v>
      </c>
      <c r="D4619" s="33" t="s">
        <v>220</v>
      </c>
      <c r="E4619" s="34" t="s">
        <v>550</v>
      </c>
      <c r="F4619" s="35">
        <f t="shared" si="2314"/>
        <v>0</v>
      </c>
      <c r="G4619" s="35">
        <f t="shared" si="2314"/>
        <v>0</v>
      </c>
      <c r="H4619" s="35">
        <f t="shared" si="2314"/>
        <v>0</v>
      </c>
      <c r="I4619" s="63">
        <f t="shared" si="2314"/>
        <v>0</v>
      </c>
      <c r="J4619" s="63">
        <f t="shared" si="2314"/>
        <v>0</v>
      </c>
      <c r="K4619" s="35">
        <f t="shared" si="2314"/>
        <v>0</v>
      </c>
      <c r="L4619" s="35">
        <f t="shared" si="2314"/>
        <v>0</v>
      </c>
      <c r="M4619" s="35">
        <f t="shared" si="2314"/>
        <v>0</v>
      </c>
      <c r="N4619" s="78">
        <v>0</v>
      </c>
      <c r="O4619" s="22">
        <v>1</v>
      </c>
    </row>
    <row r="4620" spans="1:15" hidden="1" x14ac:dyDescent="0.25">
      <c r="A4620" s="33" t="s">
        <v>248</v>
      </c>
      <c r="B4620" s="33" t="s">
        <v>1413</v>
      </c>
      <c r="C4620" s="33" t="s">
        <v>291</v>
      </c>
      <c r="D4620" s="33" t="s">
        <v>219</v>
      </c>
      <c r="E4620" s="34" t="s">
        <v>551</v>
      </c>
      <c r="F4620" s="35">
        <v>0</v>
      </c>
      <c r="G4620" s="35">
        <v>0</v>
      </c>
      <c r="H4620" s="35">
        <v>0</v>
      </c>
      <c r="I4620" s="63">
        <v>0</v>
      </c>
      <c r="J4620" s="63">
        <v>0</v>
      </c>
      <c r="K4620" s="35">
        <f>G4620</f>
        <v>0</v>
      </c>
      <c r="L4620" s="35">
        <f>H4620</f>
        <v>0</v>
      </c>
      <c r="M4620" s="35">
        <v>0</v>
      </c>
      <c r="N4620" s="78">
        <v>0</v>
      </c>
      <c r="O4620" s="22">
        <v>1</v>
      </c>
    </row>
    <row r="4621" spans="1:15" ht="31.5" hidden="1" x14ac:dyDescent="0.25">
      <c r="A4621" s="33" t="s">
        <v>248</v>
      </c>
      <c r="B4621" s="33" t="s">
        <v>1413</v>
      </c>
      <c r="C4621" s="33" t="s">
        <v>292</v>
      </c>
      <c r="D4621" s="33"/>
      <c r="E4621" s="34" t="s">
        <v>1267</v>
      </c>
      <c r="F4621" s="35">
        <f t="shared" ref="F4621:M4622" si="2315">F4622</f>
        <v>0</v>
      </c>
      <c r="G4621" s="35">
        <f t="shared" si="2315"/>
        <v>0</v>
      </c>
      <c r="H4621" s="35">
        <f t="shared" si="2315"/>
        <v>0</v>
      </c>
      <c r="I4621" s="63">
        <f t="shared" si="2315"/>
        <v>0</v>
      </c>
      <c r="J4621" s="63">
        <f t="shared" si="2315"/>
        <v>0</v>
      </c>
      <c r="K4621" s="35">
        <f t="shared" si="2315"/>
        <v>0</v>
      </c>
      <c r="L4621" s="35">
        <f t="shared" si="2315"/>
        <v>0</v>
      </c>
      <c r="M4621" s="35">
        <f t="shared" si="2315"/>
        <v>0</v>
      </c>
      <c r="N4621" s="78">
        <v>0</v>
      </c>
      <c r="O4621" s="22">
        <v>1</v>
      </c>
    </row>
    <row r="4622" spans="1:15" ht="31.5" hidden="1" x14ac:dyDescent="0.25">
      <c r="A4622" s="33" t="s">
        <v>248</v>
      </c>
      <c r="B4622" s="33" t="s">
        <v>1413</v>
      </c>
      <c r="C4622" s="33" t="s">
        <v>292</v>
      </c>
      <c r="D4622" s="33" t="s">
        <v>220</v>
      </c>
      <c r="E4622" s="34" t="s">
        <v>550</v>
      </c>
      <c r="F4622" s="35">
        <f t="shared" si="2315"/>
        <v>0</v>
      </c>
      <c r="G4622" s="35">
        <f t="shared" si="2315"/>
        <v>0</v>
      </c>
      <c r="H4622" s="35">
        <f t="shared" si="2315"/>
        <v>0</v>
      </c>
      <c r="I4622" s="63">
        <f t="shared" si="2315"/>
        <v>0</v>
      </c>
      <c r="J4622" s="63">
        <f t="shared" si="2315"/>
        <v>0</v>
      </c>
      <c r="K4622" s="35">
        <f t="shared" si="2315"/>
        <v>0</v>
      </c>
      <c r="L4622" s="35">
        <f t="shared" si="2315"/>
        <v>0</v>
      </c>
      <c r="M4622" s="35">
        <f t="shared" si="2315"/>
        <v>0</v>
      </c>
      <c r="N4622" s="78">
        <v>0</v>
      </c>
      <c r="O4622" s="22">
        <v>1</v>
      </c>
    </row>
    <row r="4623" spans="1:15" hidden="1" x14ac:dyDescent="0.25">
      <c r="A4623" s="33" t="s">
        <v>248</v>
      </c>
      <c r="B4623" s="33" t="s">
        <v>1413</v>
      </c>
      <c r="C4623" s="33" t="s">
        <v>292</v>
      </c>
      <c r="D4623" s="33" t="s">
        <v>219</v>
      </c>
      <c r="E4623" s="34" t="s">
        <v>551</v>
      </c>
      <c r="F4623" s="35">
        <v>0</v>
      </c>
      <c r="G4623" s="35">
        <v>0</v>
      </c>
      <c r="H4623" s="35">
        <v>0</v>
      </c>
      <c r="I4623" s="63">
        <v>0</v>
      </c>
      <c r="J4623" s="63">
        <v>0</v>
      </c>
      <c r="K4623" s="35">
        <f>G4623</f>
        <v>0</v>
      </c>
      <c r="L4623" s="35">
        <f>H4623</f>
        <v>0</v>
      </c>
      <c r="M4623" s="35">
        <v>0</v>
      </c>
      <c r="N4623" s="78">
        <v>0</v>
      </c>
      <c r="O4623" s="22">
        <v>1</v>
      </c>
    </row>
    <row r="4624" spans="1:15" ht="47.25" x14ac:dyDescent="0.25">
      <c r="A4624" s="33" t="s">
        <v>248</v>
      </c>
      <c r="B4624" s="33" t="s">
        <v>1413</v>
      </c>
      <c r="C4624" s="33" t="s">
        <v>304</v>
      </c>
      <c r="D4624" s="33"/>
      <c r="E4624" s="34" t="s">
        <v>733</v>
      </c>
      <c r="F4624" s="35">
        <f>F4625+F4632+F4635+F4638</f>
        <v>104478.56099999999</v>
      </c>
      <c r="G4624" s="35">
        <f>G4625+G4632+G4635+G4638</f>
        <v>104478.56</v>
      </c>
      <c r="H4624" s="35">
        <f t="shared" ref="H4624:M4624" si="2316">H4625+H4632+H4635+H4638</f>
        <v>51500.203560000002</v>
      </c>
      <c r="I4624" s="63">
        <f t="shared" si="2316"/>
        <v>0</v>
      </c>
      <c r="J4624" s="63">
        <f t="shared" si="2316"/>
        <v>0</v>
      </c>
      <c r="K4624" s="35">
        <f t="shared" si="2316"/>
        <v>65467.197999999997</v>
      </c>
      <c r="L4624" s="35">
        <f t="shared" si="2316"/>
        <v>30036.1</v>
      </c>
      <c r="M4624" s="35">
        <f t="shared" si="2316"/>
        <v>92323.367870000002</v>
      </c>
      <c r="N4624" s="78">
        <f t="shared" ref="N4624:N4681" si="2317">M4624/G4624*100</f>
        <v>88.365850247170329</v>
      </c>
    </row>
    <row r="4625" spans="1:15" ht="31.5" x14ac:dyDescent="0.25">
      <c r="A4625" s="33" t="s">
        <v>248</v>
      </c>
      <c r="B4625" s="33" t="s">
        <v>1413</v>
      </c>
      <c r="C4625" s="33" t="s">
        <v>293</v>
      </c>
      <c r="D4625" s="33"/>
      <c r="E4625" s="34" t="s">
        <v>734</v>
      </c>
      <c r="F4625" s="35">
        <f>F4626+F4629</f>
        <v>36788.494999999995</v>
      </c>
      <c r="G4625" s="35">
        <f>G4626+G4629</f>
        <v>36788.494999999995</v>
      </c>
      <c r="H4625" s="35">
        <f t="shared" ref="H4625:M4625" si="2318">H4626+H4629</f>
        <v>20914.964500000002</v>
      </c>
      <c r="I4625" s="63">
        <f t="shared" si="2318"/>
        <v>0</v>
      </c>
      <c r="J4625" s="63">
        <f t="shared" si="2318"/>
        <v>0</v>
      </c>
      <c r="K4625" s="35">
        <f t="shared" si="2318"/>
        <v>0</v>
      </c>
      <c r="L4625" s="35">
        <f t="shared" si="2318"/>
        <v>0</v>
      </c>
      <c r="M4625" s="35">
        <f t="shared" si="2318"/>
        <v>33432.442730000002</v>
      </c>
      <c r="N4625" s="78">
        <f t="shared" si="2317"/>
        <v>90.877440705307478</v>
      </c>
    </row>
    <row r="4626" spans="1:15" x14ac:dyDescent="0.25">
      <c r="A4626" s="33" t="s">
        <v>248</v>
      </c>
      <c r="B4626" s="33" t="s">
        <v>1413</v>
      </c>
      <c r="C4626" s="33" t="s">
        <v>1217</v>
      </c>
      <c r="D4626" s="33"/>
      <c r="E4626" s="34" t="s">
        <v>1219</v>
      </c>
      <c r="F4626" s="35">
        <f t="shared" ref="F4626:M4627" si="2319">F4627</f>
        <v>36263.394999999997</v>
      </c>
      <c r="G4626" s="35">
        <f t="shared" si="2319"/>
        <v>36263.394999999997</v>
      </c>
      <c r="H4626" s="35">
        <f t="shared" si="2319"/>
        <v>20522.466</v>
      </c>
      <c r="I4626" s="63">
        <f t="shared" si="2319"/>
        <v>0</v>
      </c>
      <c r="J4626" s="63">
        <f t="shared" si="2319"/>
        <v>0</v>
      </c>
      <c r="K4626" s="35">
        <f t="shared" si="2319"/>
        <v>0</v>
      </c>
      <c r="L4626" s="35">
        <f t="shared" si="2319"/>
        <v>0</v>
      </c>
      <c r="M4626" s="35">
        <f t="shared" si="2319"/>
        <v>32982.445030000003</v>
      </c>
      <c r="N4626" s="78">
        <f t="shared" si="2317"/>
        <v>90.95244675794973</v>
      </c>
    </row>
    <row r="4627" spans="1:15" ht="31.5" x14ac:dyDescent="0.25">
      <c r="A4627" s="33" t="s">
        <v>248</v>
      </c>
      <c r="B4627" s="33" t="s">
        <v>1413</v>
      </c>
      <c r="C4627" s="33" t="s">
        <v>1217</v>
      </c>
      <c r="D4627" s="33" t="s">
        <v>1111</v>
      </c>
      <c r="E4627" s="34" t="s">
        <v>542</v>
      </c>
      <c r="F4627" s="35">
        <f t="shared" si="2319"/>
        <v>36263.394999999997</v>
      </c>
      <c r="G4627" s="35">
        <f t="shared" si="2319"/>
        <v>36263.394999999997</v>
      </c>
      <c r="H4627" s="35">
        <f t="shared" si="2319"/>
        <v>20522.466</v>
      </c>
      <c r="I4627" s="63">
        <f t="shared" si="2319"/>
        <v>0</v>
      </c>
      <c r="J4627" s="63">
        <f t="shared" si="2319"/>
        <v>0</v>
      </c>
      <c r="K4627" s="35">
        <f t="shared" si="2319"/>
        <v>0</v>
      </c>
      <c r="L4627" s="35">
        <f t="shared" si="2319"/>
        <v>0</v>
      </c>
      <c r="M4627" s="35">
        <f t="shared" si="2319"/>
        <v>32982.445030000003</v>
      </c>
      <c r="N4627" s="78">
        <f t="shared" si="2317"/>
        <v>90.95244675794973</v>
      </c>
    </row>
    <row r="4628" spans="1:15" ht="31.5" x14ac:dyDescent="0.25">
      <c r="A4628" s="33" t="s">
        <v>248</v>
      </c>
      <c r="B4628" s="33" t="s">
        <v>1413</v>
      </c>
      <c r="C4628" s="33" t="s">
        <v>1217</v>
      </c>
      <c r="D4628" s="33" t="s">
        <v>1112</v>
      </c>
      <c r="E4628" s="34" t="s">
        <v>543</v>
      </c>
      <c r="F4628" s="35">
        <f>34263.395+2000</f>
        <v>36263.394999999997</v>
      </c>
      <c r="G4628" s="35">
        <v>36263.394999999997</v>
      </c>
      <c r="H4628" s="35">
        <v>20522.466</v>
      </c>
      <c r="I4628" s="63">
        <v>0</v>
      </c>
      <c r="J4628" s="63">
        <v>0</v>
      </c>
      <c r="K4628" s="35">
        <v>0</v>
      </c>
      <c r="L4628" s="35">
        <v>0</v>
      </c>
      <c r="M4628" s="35">
        <v>32982.445030000003</v>
      </c>
      <c r="N4628" s="78">
        <f t="shared" si="2317"/>
        <v>90.95244675794973</v>
      </c>
    </row>
    <row r="4629" spans="1:15" ht="78.75" x14ac:dyDescent="0.25">
      <c r="A4629" s="33" t="s">
        <v>248</v>
      </c>
      <c r="B4629" s="33" t="s">
        <v>1413</v>
      </c>
      <c r="C4629" s="33" t="s">
        <v>1218</v>
      </c>
      <c r="D4629" s="33"/>
      <c r="E4629" s="34" t="s">
        <v>1220</v>
      </c>
      <c r="F4629" s="35">
        <f t="shared" ref="F4629:M4630" si="2320">F4630</f>
        <v>525.1</v>
      </c>
      <c r="G4629" s="35">
        <f t="shared" si="2320"/>
        <v>525.1</v>
      </c>
      <c r="H4629" s="35">
        <f t="shared" si="2320"/>
        <v>392.49849999999998</v>
      </c>
      <c r="I4629" s="63">
        <f t="shared" si="2320"/>
        <v>0</v>
      </c>
      <c r="J4629" s="63">
        <f t="shared" si="2320"/>
        <v>0</v>
      </c>
      <c r="K4629" s="35">
        <f t="shared" si="2320"/>
        <v>0</v>
      </c>
      <c r="L4629" s="35">
        <f t="shared" si="2320"/>
        <v>0</v>
      </c>
      <c r="M4629" s="35">
        <f t="shared" si="2320"/>
        <v>449.99770000000001</v>
      </c>
      <c r="N4629" s="78">
        <f t="shared" si="2317"/>
        <v>85.697524281089315</v>
      </c>
    </row>
    <row r="4630" spans="1:15" ht="31.5" x14ac:dyDescent="0.25">
      <c r="A4630" s="33" t="s">
        <v>248</v>
      </c>
      <c r="B4630" s="33" t="s">
        <v>1413</v>
      </c>
      <c r="C4630" s="33" t="s">
        <v>1218</v>
      </c>
      <c r="D4630" s="33" t="s">
        <v>1111</v>
      </c>
      <c r="E4630" s="34" t="s">
        <v>542</v>
      </c>
      <c r="F4630" s="35">
        <f t="shared" si="2320"/>
        <v>525.1</v>
      </c>
      <c r="G4630" s="35">
        <f t="shared" si="2320"/>
        <v>525.1</v>
      </c>
      <c r="H4630" s="35">
        <f t="shared" si="2320"/>
        <v>392.49849999999998</v>
      </c>
      <c r="I4630" s="63">
        <f t="shared" si="2320"/>
        <v>0</v>
      </c>
      <c r="J4630" s="63">
        <f t="shared" si="2320"/>
        <v>0</v>
      </c>
      <c r="K4630" s="35">
        <f t="shared" si="2320"/>
        <v>0</v>
      </c>
      <c r="L4630" s="35">
        <f t="shared" si="2320"/>
        <v>0</v>
      </c>
      <c r="M4630" s="35">
        <f t="shared" si="2320"/>
        <v>449.99770000000001</v>
      </c>
      <c r="N4630" s="78">
        <f t="shared" si="2317"/>
        <v>85.697524281089315</v>
      </c>
    </row>
    <row r="4631" spans="1:15" ht="31.5" x14ac:dyDescent="0.25">
      <c r="A4631" s="33" t="s">
        <v>248</v>
      </c>
      <c r="B4631" s="33" t="s">
        <v>1413</v>
      </c>
      <c r="C4631" s="33" t="s">
        <v>1218</v>
      </c>
      <c r="D4631" s="33" t="s">
        <v>1112</v>
      </c>
      <c r="E4631" s="34" t="s">
        <v>543</v>
      </c>
      <c r="F4631" s="35">
        <v>525.1</v>
      </c>
      <c r="G4631" s="35">
        <v>525.1</v>
      </c>
      <c r="H4631" s="35">
        <v>392.49849999999998</v>
      </c>
      <c r="I4631" s="63">
        <v>0</v>
      </c>
      <c r="J4631" s="63">
        <v>0</v>
      </c>
      <c r="K4631" s="35">
        <v>0</v>
      </c>
      <c r="L4631" s="35">
        <v>0</v>
      </c>
      <c r="M4631" s="35">
        <v>449.99770000000001</v>
      </c>
      <c r="N4631" s="78">
        <f t="shared" si="2317"/>
        <v>85.697524281089315</v>
      </c>
    </row>
    <row r="4632" spans="1:15" ht="31.5" x14ac:dyDescent="0.25">
      <c r="A4632" s="33" t="s">
        <v>248</v>
      </c>
      <c r="B4632" s="33" t="s">
        <v>1413</v>
      </c>
      <c r="C4632" s="33" t="s">
        <v>294</v>
      </c>
      <c r="D4632" s="33"/>
      <c r="E4632" s="34" t="s">
        <v>735</v>
      </c>
      <c r="F4632" s="35">
        <f t="shared" ref="F4632:M4633" si="2321">F4633</f>
        <v>2222.8669999999997</v>
      </c>
      <c r="G4632" s="35">
        <f t="shared" si="2321"/>
        <v>2222.8670000000002</v>
      </c>
      <c r="H4632" s="35">
        <f t="shared" si="2321"/>
        <v>549.13905999999997</v>
      </c>
      <c r="I4632" s="63">
        <f t="shared" si="2321"/>
        <v>0</v>
      </c>
      <c r="J4632" s="63">
        <f t="shared" si="2321"/>
        <v>0</v>
      </c>
      <c r="K4632" s="35">
        <f t="shared" si="2321"/>
        <v>0</v>
      </c>
      <c r="L4632" s="35">
        <f t="shared" si="2321"/>
        <v>0</v>
      </c>
      <c r="M4632" s="35">
        <f t="shared" si="2321"/>
        <v>818.77894000000003</v>
      </c>
      <c r="N4632" s="78">
        <f t="shared" si="2317"/>
        <v>36.834364809050655</v>
      </c>
    </row>
    <row r="4633" spans="1:15" ht="31.5" x14ac:dyDescent="0.25">
      <c r="A4633" s="33" t="s">
        <v>248</v>
      </c>
      <c r="B4633" s="33" t="s">
        <v>1413</v>
      </c>
      <c r="C4633" s="33" t="s">
        <v>294</v>
      </c>
      <c r="D4633" s="33" t="s">
        <v>1111</v>
      </c>
      <c r="E4633" s="34" t="s">
        <v>542</v>
      </c>
      <c r="F4633" s="35">
        <f t="shared" si="2321"/>
        <v>2222.8669999999997</v>
      </c>
      <c r="G4633" s="35">
        <f t="shared" si="2321"/>
        <v>2222.8670000000002</v>
      </c>
      <c r="H4633" s="35">
        <f t="shared" si="2321"/>
        <v>549.13905999999997</v>
      </c>
      <c r="I4633" s="63">
        <f t="shared" si="2321"/>
        <v>0</v>
      </c>
      <c r="J4633" s="63">
        <f t="shared" si="2321"/>
        <v>0</v>
      </c>
      <c r="K4633" s="35">
        <f t="shared" si="2321"/>
        <v>0</v>
      </c>
      <c r="L4633" s="35">
        <f t="shared" si="2321"/>
        <v>0</v>
      </c>
      <c r="M4633" s="35">
        <f t="shared" si="2321"/>
        <v>818.77894000000003</v>
      </c>
      <c r="N4633" s="78">
        <f t="shared" si="2317"/>
        <v>36.834364809050655</v>
      </c>
    </row>
    <row r="4634" spans="1:15" ht="31.5" x14ac:dyDescent="0.25">
      <c r="A4634" s="33" t="s">
        <v>248</v>
      </c>
      <c r="B4634" s="33" t="s">
        <v>1413</v>
      </c>
      <c r="C4634" s="33" t="s">
        <v>294</v>
      </c>
      <c r="D4634" s="33" t="s">
        <v>1112</v>
      </c>
      <c r="E4634" s="34" t="s">
        <v>543</v>
      </c>
      <c r="F4634" s="35">
        <f>2291.6-68.733</f>
        <v>2222.8669999999997</v>
      </c>
      <c r="G4634" s="35">
        <v>2222.8670000000002</v>
      </c>
      <c r="H4634" s="35">
        <v>549.13905999999997</v>
      </c>
      <c r="I4634" s="63">
        <v>0</v>
      </c>
      <c r="J4634" s="63">
        <v>0</v>
      </c>
      <c r="K4634" s="35">
        <v>0</v>
      </c>
      <c r="L4634" s="35">
        <v>0</v>
      </c>
      <c r="M4634" s="35">
        <v>818.77894000000003</v>
      </c>
      <c r="N4634" s="78">
        <f t="shared" si="2317"/>
        <v>36.834364809050655</v>
      </c>
    </row>
    <row r="4635" spans="1:15" ht="47.25" hidden="1" x14ac:dyDescent="0.25">
      <c r="A4635" s="33" t="s">
        <v>248</v>
      </c>
      <c r="B4635" s="33" t="s">
        <v>1413</v>
      </c>
      <c r="C4635" s="33" t="s">
        <v>295</v>
      </c>
      <c r="D4635" s="33"/>
      <c r="E4635" s="34" t="s">
        <v>1553</v>
      </c>
      <c r="F4635" s="35">
        <f t="shared" ref="F4635:M4636" si="2322">F4636</f>
        <v>0</v>
      </c>
      <c r="G4635" s="35">
        <f t="shared" si="2322"/>
        <v>0</v>
      </c>
      <c r="H4635" s="35">
        <f t="shared" si="2322"/>
        <v>0</v>
      </c>
      <c r="I4635" s="63">
        <f t="shared" si="2322"/>
        <v>0</v>
      </c>
      <c r="J4635" s="63">
        <f t="shared" si="2322"/>
        <v>0</v>
      </c>
      <c r="K4635" s="35">
        <f t="shared" si="2322"/>
        <v>0</v>
      </c>
      <c r="L4635" s="35">
        <f t="shared" si="2322"/>
        <v>0</v>
      </c>
      <c r="M4635" s="35">
        <f t="shared" si="2322"/>
        <v>0</v>
      </c>
      <c r="N4635" s="78">
        <v>0</v>
      </c>
      <c r="O4635" s="22">
        <v>1</v>
      </c>
    </row>
    <row r="4636" spans="1:15" ht="31.5" hidden="1" x14ac:dyDescent="0.25">
      <c r="A4636" s="33" t="s">
        <v>248</v>
      </c>
      <c r="B4636" s="33" t="s">
        <v>1413</v>
      </c>
      <c r="C4636" s="33" t="s">
        <v>295</v>
      </c>
      <c r="D4636" s="33" t="s">
        <v>1111</v>
      </c>
      <c r="E4636" s="34" t="s">
        <v>542</v>
      </c>
      <c r="F4636" s="35">
        <f t="shared" si="2322"/>
        <v>0</v>
      </c>
      <c r="G4636" s="35">
        <f t="shared" si="2322"/>
        <v>0</v>
      </c>
      <c r="H4636" s="35">
        <f t="shared" si="2322"/>
        <v>0</v>
      </c>
      <c r="I4636" s="63">
        <f t="shared" si="2322"/>
        <v>0</v>
      </c>
      <c r="J4636" s="63">
        <f t="shared" si="2322"/>
        <v>0</v>
      </c>
      <c r="K4636" s="35">
        <f t="shared" si="2322"/>
        <v>0</v>
      </c>
      <c r="L4636" s="35">
        <f t="shared" si="2322"/>
        <v>0</v>
      </c>
      <c r="M4636" s="35">
        <f t="shared" si="2322"/>
        <v>0</v>
      </c>
      <c r="N4636" s="78">
        <v>0</v>
      </c>
      <c r="O4636" s="22">
        <v>1</v>
      </c>
    </row>
    <row r="4637" spans="1:15" ht="31.5" hidden="1" x14ac:dyDescent="0.25">
      <c r="A4637" s="33" t="s">
        <v>248</v>
      </c>
      <c r="B4637" s="33" t="s">
        <v>1413</v>
      </c>
      <c r="C4637" s="33" t="s">
        <v>295</v>
      </c>
      <c r="D4637" s="33" t="s">
        <v>1112</v>
      </c>
      <c r="E4637" s="34" t="s">
        <v>543</v>
      </c>
      <c r="F4637" s="35">
        <f>2053.2-2053.2</f>
        <v>0</v>
      </c>
      <c r="G4637" s="35">
        <v>0</v>
      </c>
      <c r="H4637" s="35">
        <v>0</v>
      </c>
      <c r="I4637" s="63">
        <v>0</v>
      </c>
      <c r="J4637" s="63">
        <v>0</v>
      </c>
      <c r="K4637" s="35">
        <v>0</v>
      </c>
      <c r="L4637" s="35">
        <v>0</v>
      </c>
      <c r="M4637" s="35">
        <v>0</v>
      </c>
      <c r="N4637" s="78">
        <v>0</v>
      </c>
      <c r="O4637" s="22">
        <v>1</v>
      </c>
    </row>
    <row r="4638" spans="1:15" ht="47.25" x14ac:dyDescent="0.25">
      <c r="A4638" s="33" t="s">
        <v>248</v>
      </c>
      <c r="B4638" s="33" t="s">
        <v>1413</v>
      </c>
      <c r="C4638" s="33" t="s">
        <v>305</v>
      </c>
      <c r="D4638" s="33"/>
      <c r="E4638" s="34" t="s">
        <v>1554</v>
      </c>
      <c r="F4638" s="35">
        <f>F4639+F4642</f>
        <v>65467.198999999993</v>
      </c>
      <c r="G4638" s="35">
        <f>G4639+G4642</f>
        <v>65467.197999999997</v>
      </c>
      <c r="H4638" s="35">
        <f t="shared" ref="H4638:M4638" si="2323">H4639+H4642</f>
        <v>30036.1</v>
      </c>
      <c r="I4638" s="63">
        <f t="shared" si="2323"/>
        <v>0</v>
      </c>
      <c r="J4638" s="63">
        <f t="shared" si="2323"/>
        <v>0</v>
      </c>
      <c r="K4638" s="35">
        <f t="shared" si="2323"/>
        <v>65467.197999999997</v>
      </c>
      <c r="L4638" s="35">
        <f t="shared" si="2323"/>
        <v>30036.1</v>
      </c>
      <c r="M4638" s="35">
        <f t="shared" si="2323"/>
        <v>58072.146200000003</v>
      </c>
      <c r="N4638" s="78">
        <f t="shared" si="2317"/>
        <v>88.704187706338075</v>
      </c>
    </row>
    <row r="4639" spans="1:15" x14ac:dyDescent="0.25">
      <c r="A4639" s="33" t="s">
        <v>248</v>
      </c>
      <c r="B4639" s="33" t="s">
        <v>1413</v>
      </c>
      <c r="C4639" s="33" t="s">
        <v>296</v>
      </c>
      <c r="D4639" s="33"/>
      <c r="E4639" s="34" t="s">
        <v>1555</v>
      </c>
      <c r="F4639" s="35">
        <f t="shared" ref="F4639:M4640" si="2324">F4640</f>
        <v>58072.2</v>
      </c>
      <c r="G4639" s="35">
        <f t="shared" si="2324"/>
        <v>58072.2</v>
      </c>
      <c r="H4639" s="35">
        <f t="shared" si="2324"/>
        <v>30036.1</v>
      </c>
      <c r="I4639" s="63">
        <f t="shared" si="2324"/>
        <v>0</v>
      </c>
      <c r="J4639" s="63">
        <f t="shared" si="2324"/>
        <v>0</v>
      </c>
      <c r="K4639" s="35">
        <f t="shared" si="2324"/>
        <v>58072.2</v>
      </c>
      <c r="L4639" s="35">
        <f t="shared" si="2324"/>
        <v>30036.1</v>
      </c>
      <c r="M4639" s="35">
        <f t="shared" si="2324"/>
        <v>58072.146200000003</v>
      </c>
      <c r="N4639" s="78">
        <f t="shared" si="2317"/>
        <v>99.999907356704256</v>
      </c>
    </row>
    <row r="4640" spans="1:15" ht="31.5" x14ac:dyDescent="0.25">
      <c r="A4640" s="33" t="s">
        <v>248</v>
      </c>
      <c r="B4640" s="33" t="s">
        <v>1413</v>
      </c>
      <c r="C4640" s="33" t="s">
        <v>296</v>
      </c>
      <c r="D4640" s="33" t="s">
        <v>220</v>
      </c>
      <c r="E4640" s="34" t="s">
        <v>550</v>
      </c>
      <c r="F4640" s="35">
        <f t="shared" si="2324"/>
        <v>58072.2</v>
      </c>
      <c r="G4640" s="35">
        <f t="shared" si="2324"/>
        <v>58072.2</v>
      </c>
      <c r="H4640" s="35">
        <f t="shared" si="2324"/>
        <v>30036.1</v>
      </c>
      <c r="I4640" s="63">
        <f t="shared" si="2324"/>
        <v>0</v>
      </c>
      <c r="J4640" s="63">
        <f t="shared" si="2324"/>
        <v>0</v>
      </c>
      <c r="K4640" s="35">
        <f t="shared" si="2324"/>
        <v>58072.2</v>
      </c>
      <c r="L4640" s="35">
        <f t="shared" si="2324"/>
        <v>30036.1</v>
      </c>
      <c r="M4640" s="35">
        <f t="shared" si="2324"/>
        <v>58072.146200000003</v>
      </c>
      <c r="N4640" s="78">
        <f t="shared" si="2317"/>
        <v>99.999907356704256</v>
      </c>
    </row>
    <row r="4641" spans="1:15" x14ac:dyDescent="0.25">
      <c r="A4641" s="33" t="s">
        <v>248</v>
      </c>
      <c r="B4641" s="33" t="s">
        <v>1413</v>
      </c>
      <c r="C4641" s="33" t="s">
        <v>296</v>
      </c>
      <c r="D4641" s="33" t="s">
        <v>219</v>
      </c>
      <c r="E4641" s="34" t="s">
        <v>551</v>
      </c>
      <c r="F4641" s="35">
        <f>30036.1+28036.1</f>
        <v>58072.2</v>
      </c>
      <c r="G4641" s="35">
        <v>58072.2</v>
      </c>
      <c r="H4641" s="35">
        <v>30036.1</v>
      </c>
      <c r="I4641" s="63">
        <v>0</v>
      </c>
      <c r="J4641" s="63">
        <v>0</v>
      </c>
      <c r="K4641" s="35">
        <f>G4641</f>
        <v>58072.2</v>
      </c>
      <c r="L4641" s="35">
        <f>H4641</f>
        <v>30036.1</v>
      </c>
      <c r="M4641" s="35">
        <v>58072.146200000003</v>
      </c>
      <c r="N4641" s="78">
        <f t="shared" si="2317"/>
        <v>99.999907356704256</v>
      </c>
    </row>
    <row r="4642" spans="1:15" x14ac:dyDescent="0.25">
      <c r="A4642" s="33" t="s">
        <v>248</v>
      </c>
      <c r="B4642" s="33" t="s">
        <v>1413</v>
      </c>
      <c r="C4642" s="33" t="s">
        <v>297</v>
      </c>
      <c r="D4642" s="33"/>
      <c r="E4642" s="34" t="s">
        <v>1556</v>
      </c>
      <c r="F4642" s="35">
        <f t="shared" ref="F4642:M4643" si="2325">F4643</f>
        <v>7394.9989999999998</v>
      </c>
      <c r="G4642" s="35">
        <f t="shared" si="2325"/>
        <v>7394.9979999999996</v>
      </c>
      <c r="H4642" s="35">
        <f t="shared" si="2325"/>
        <v>0</v>
      </c>
      <c r="I4642" s="63">
        <f t="shared" si="2325"/>
        <v>0</v>
      </c>
      <c r="J4642" s="63">
        <f t="shared" si="2325"/>
        <v>0</v>
      </c>
      <c r="K4642" s="35">
        <f t="shared" si="2325"/>
        <v>7394.9979999999996</v>
      </c>
      <c r="L4642" s="35">
        <f t="shared" si="2325"/>
        <v>0</v>
      </c>
      <c r="M4642" s="35">
        <f t="shared" si="2325"/>
        <v>0</v>
      </c>
      <c r="N4642" s="78">
        <f t="shared" si="2317"/>
        <v>0</v>
      </c>
    </row>
    <row r="4643" spans="1:15" ht="31.5" x14ac:dyDescent="0.25">
      <c r="A4643" s="33" t="s">
        <v>248</v>
      </c>
      <c r="B4643" s="33" t="s">
        <v>1413</v>
      </c>
      <c r="C4643" s="33" t="s">
        <v>297</v>
      </c>
      <c r="D4643" s="33" t="s">
        <v>220</v>
      </c>
      <c r="E4643" s="34" t="s">
        <v>550</v>
      </c>
      <c r="F4643" s="35">
        <f t="shared" si="2325"/>
        <v>7394.9989999999998</v>
      </c>
      <c r="G4643" s="35">
        <f t="shared" si="2325"/>
        <v>7394.9979999999996</v>
      </c>
      <c r="H4643" s="35">
        <f t="shared" si="2325"/>
        <v>0</v>
      </c>
      <c r="I4643" s="63">
        <f t="shared" si="2325"/>
        <v>0</v>
      </c>
      <c r="J4643" s="63">
        <f t="shared" si="2325"/>
        <v>0</v>
      </c>
      <c r="K4643" s="35">
        <f t="shared" si="2325"/>
        <v>7394.9979999999996</v>
      </c>
      <c r="L4643" s="35">
        <f t="shared" si="2325"/>
        <v>0</v>
      </c>
      <c r="M4643" s="35">
        <f t="shared" si="2325"/>
        <v>0</v>
      </c>
      <c r="N4643" s="78">
        <f t="shared" si="2317"/>
        <v>0</v>
      </c>
    </row>
    <row r="4644" spans="1:15" x14ac:dyDescent="0.25">
      <c r="A4644" s="33" t="s">
        <v>248</v>
      </c>
      <c r="B4644" s="33" t="s">
        <v>1413</v>
      </c>
      <c r="C4644" s="33" t="s">
        <v>297</v>
      </c>
      <c r="D4644" s="33" t="s">
        <v>219</v>
      </c>
      <c r="E4644" s="34" t="s">
        <v>551</v>
      </c>
      <c r="F4644" s="35">
        <f>7443.5-93.5+44.999</f>
        <v>7394.9989999999998</v>
      </c>
      <c r="G4644" s="35">
        <v>7394.9979999999996</v>
      </c>
      <c r="H4644" s="35">
        <v>0</v>
      </c>
      <c r="I4644" s="63">
        <v>0</v>
      </c>
      <c r="J4644" s="63">
        <v>0</v>
      </c>
      <c r="K4644" s="35">
        <f>G4644</f>
        <v>7394.9979999999996</v>
      </c>
      <c r="L4644" s="35">
        <f>H4644</f>
        <v>0</v>
      </c>
      <c r="M4644" s="35">
        <v>0</v>
      </c>
      <c r="N4644" s="78">
        <f t="shared" si="2317"/>
        <v>0</v>
      </c>
    </row>
    <row r="4645" spans="1:15" ht="31.5" x14ac:dyDescent="0.25">
      <c r="A4645" s="33" t="s">
        <v>248</v>
      </c>
      <c r="B4645" s="33" t="s">
        <v>1413</v>
      </c>
      <c r="C4645" s="33" t="s">
        <v>164</v>
      </c>
      <c r="D4645" s="33"/>
      <c r="E4645" s="34" t="s">
        <v>758</v>
      </c>
      <c r="F4645" s="35">
        <f t="shared" ref="F4645:M4645" si="2326">F4646</f>
        <v>395294.96400000004</v>
      </c>
      <c r="G4645" s="35">
        <f t="shared" si="2326"/>
        <v>470865.93957000005</v>
      </c>
      <c r="H4645" s="35">
        <f t="shared" si="2326"/>
        <v>292085.21086000005</v>
      </c>
      <c r="I4645" s="63">
        <f t="shared" si="2326"/>
        <v>210570.97714999999</v>
      </c>
      <c r="J4645" s="63">
        <f t="shared" si="2326"/>
        <v>130000</v>
      </c>
      <c r="K4645" s="35">
        <f t="shared" si="2326"/>
        <v>274418.92171000002</v>
      </c>
      <c r="L4645" s="35">
        <f t="shared" si="2326"/>
        <v>229992.16016000003</v>
      </c>
      <c r="M4645" s="35">
        <f t="shared" si="2326"/>
        <v>452136.82438999997</v>
      </c>
      <c r="N4645" s="78">
        <f t="shared" si="2317"/>
        <v>96.02241028580157</v>
      </c>
    </row>
    <row r="4646" spans="1:15" ht="47.25" x14ac:dyDescent="0.25">
      <c r="A4646" s="33" t="s">
        <v>248</v>
      </c>
      <c r="B4646" s="33" t="s">
        <v>1413</v>
      </c>
      <c r="C4646" s="33" t="s">
        <v>306</v>
      </c>
      <c r="D4646" s="33"/>
      <c r="E4646" s="34" t="s">
        <v>762</v>
      </c>
      <c r="F4646" s="35">
        <f>F4647+F4654</f>
        <v>395294.96400000004</v>
      </c>
      <c r="G4646" s="35">
        <f>G4647+G4654</f>
        <v>470865.93957000005</v>
      </c>
      <c r="H4646" s="35">
        <f t="shared" ref="H4646:M4646" si="2327">H4647+H4654</f>
        <v>292085.21086000005</v>
      </c>
      <c r="I4646" s="63">
        <f t="shared" si="2327"/>
        <v>210570.97714999999</v>
      </c>
      <c r="J4646" s="63">
        <f t="shared" si="2327"/>
        <v>130000</v>
      </c>
      <c r="K4646" s="35">
        <f t="shared" si="2327"/>
        <v>274418.92171000002</v>
      </c>
      <c r="L4646" s="35">
        <f t="shared" si="2327"/>
        <v>229992.16016000003</v>
      </c>
      <c r="M4646" s="35">
        <f t="shared" si="2327"/>
        <v>452136.82438999997</v>
      </c>
      <c r="N4646" s="78">
        <f t="shared" si="2317"/>
        <v>96.02241028580157</v>
      </c>
    </row>
    <row r="4647" spans="1:15" ht="47.25" x14ac:dyDescent="0.25">
      <c r="A4647" s="33" t="s">
        <v>248</v>
      </c>
      <c r="B4647" s="33" t="s">
        <v>1413</v>
      </c>
      <c r="C4647" s="33" t="s">
        <v>307</v>
      </c>
      <c r="D4647" s="33"/>
      <c r="E4647" s="34" t="s">
        <v>763</v>
      </c>
      <c r="F4647" s="35">
        <f t="shared" ref="F4647:M4649" si="2328">F4648</f>
        <v>120876.041</v>
      </c>
      <c r="G4647" s="35">
        <f>G4648+G4651</f>
        <v>196447.01785999999</v>
      </c>
      <c r="H4647" s="35">
        <f t="shared" ref="H4647:M4647" si="2329">H4648+H4651</f>
        <v>62093.0507</v>
      </c>
      <c r="I4647" s="63">
        <f t="shared" si="2329"/>
        <v>75570.977150000006</v>
      </c>
      <c r="J4647" s="63">
        <f t="shared" si="2329"/>
        <v>0</v>
      </c>
      <c r="K4647" s="35">
        <f t="shared" si="2329"/>
        <v>0</v>
      </c>
      <c r="L4647" s="35">
        <f t="shared" si="2329"/>
        <v>0</v>
      </c>
      <c r="M4647" s="35">
        <f t="shared" si="2329"/>
        <v>178483.86319999999</v>
      </c>
      <c r="N4647" s="78">
        <f t="shared" si="2317"/>
        <v>90.855979970741203</v>
      </c>
    </row>
    <row r="4648" spans="1:15" ht="31.5" x14ac:dyDescent="0.25">
      <c r="A4648" s="33" t="s">
        <v>248</v>
      </c>
      <c r="B4648" s="33" t="s">
        <v>1413</v>
      </c>
      <c r="C4648" s="33" t="s">
        <v>298</v>
      </c>
      <c r="D4648" s="33"/>
      <c r="E4648" s="34" t="s">
        <v>764</v>
      </c>
      <c r="F4648" s="35">
        <f t="shared" si="2328"/>
        <v>120876.041</v>
      </c>
      <c r="G4648" s="35">
        <f t="shared" si="2328"/>
        <v>97983.296419999999</v>
      </c>
      <c r="H4648" s="35">
        <f t="shared" si="2328"/>
        <v>62093.0507</v>
      </c>
      <c r="I4648" s="63">
        <f t="shared" si="2328"/>
        <v>0</v>
      </c>
      <c r="J4648" s="63">
        <f t="shared" si="2328"/>
        <v>0</v>
      </c>
      <c r="K4648" s="35">
        <f t="shared" si="2328"/>
        <v>0</v>
      </c>
      <c r="L4648" s="35">
        <f t="shared" si="2328"/>
        <v>0</v>
      </c>
      <c r="M4648" s="35">
        <f t="shared" si="2328"/>
        <v>80020.141759999999</v>
      </c>
      <c r="N4648" s="78">
        <f t="shared" si="2317"/>
        <v>81.667125605774757</v>
      </c>
    </row>
    <row r="4649" spans="1:15" ht="31.5" x14ac:dyDescent="0.25">
      <c r="A4649" s="33" t="s">
        <v>248</v>
      </c>
      <c r="B4649" s="33" t="s">
        <v>1413</v>
      </c>
      <c r="C4649" s="33" t="s">
        <v>298</v>
      </c>
      <c r="D4649" s="33" t="s">
        <v>1111</v>
      </c>
      <c r="E4649" s="34" t="s">
        <v>542</v>
      </c>
      <c r="F4649" s="35">
        <f t="shared" si="2328"/>
        <v>120876.041</v>
      </c>
      <c r="G4649" s="35">
        <f t="shared" si="2328"/>
        <v>97983.296419999999</v>
      </c>
      <c r="H4649" s="35">
        <f t="shared" si="2328"/>
        <v>62093.0507</v>
      </c>
      <c r="I4649" s="63">
        <f t="shared" si="2328"/>
        <v>0</v>
      </c>
      <c r="J4649" s="63">
        <f t="shared" si="2328"/>
        <v>0</v>
      </c>
      <c r="K4649" s="35">
        <f t="shared" si="2328"/>
        <v>0</v>
      </c>
      <c r="L4649" s="35">
        <f t="shared" si="2328"/>
        <v>0</v>
      </c>
      <c r="M4649" s="35">
        <f t="shared" si="2328"/>
        <v>80020.141759999999</v>
      </c>
      <c r="N4649" s="78">
        <f t="shared" si="2317"/>
        <v>81.667125605774757</v>
      </c>
    </row>
    <row r="4650" spans="1:15" ht="31.5" x14ac:dyDescent="0.25">
      <c r="A4650" s="33" t="s">
        <v>248</v>
      </c>
      <c r="B4650" s="33" t="s">
        <v>1413</v>
      </c>
      <c r="C4650" s="33" t="s">
        <v>298</v>
      </c>
      <c r="D4650" s="33" t="s">
        <v>1112</v>
      </c>
      <c r="E4650" s="34" t="s">
        <v>543</v>
      </c>
      <c r="F4650" s="35">
        <f>92770.881+5212.416+22892.744</f>
        <v>120876.041</v>
      </c>
      <c r="G4650" s="35">
        <v>97983.296419999999</v>
      </c>
      <c r="H4650" s="35">
        <v>62093.0507</v>
      </c>
      <c r="I4650" s="63">
        <v>0</v>
      </c>
      <c r="J4650" s="63">
        <v>0</v>
      </c>
      <c r="K4650" s="35">
        <v>0</v>
      </c>
      <c r="L4650" s="35">
        <v>0</v>
      </c>
      <c r="M4650" s="35">
        <v>80020.141759999999</v>
      </c>
      <c r="N4650" s="78">
        <f t="shared" si="2317"/>
        <v>81.667125605774757</v>
      </c>
    </row>
    <row r="4651" spans="1:15" ht="47.25" hidden="1" x14ac:dyDescent="0.25">
      <c r="A4651" s="33" t="s">
        <v>248</v>
      </c>
      <c r="B4651" s="33" t="s">
        <v>1413</v>
      </c>
      <c r="C4651" s="33" t="s">
        <v>1442</v>
      </c>
      <c r="D4651" s="33"/>
      <c r="E4651" s="34" t="s">
        <v>1443</v>
      </c>
      <c r="F4651" s="35">
        <v>0</v>
      </c>
      <c r="G4651" s="35">
        <f>G4652</f>
        <v>98463.721439999994</v>
      </c>
      <c r="H4651" s="35">
        <f t="shared" ref="H4651:M4652" si="2330">H4652</f>
        <v>0</v>
      </c>
      <c r="I4651" s="63">
        <f t="shared" si="2330"/>
        <v>75570.977150000006</v>
      </c>
      <c r="J4651" s="63">
        <f t="shared" si="2330"/>
        <v>0</v>
      </c>
      <c r="K4651" s="35">
        <f t="shared" si="2330"/>
        <v>0</v>
      </c>
      <c r="L4651" s="35">
        <f t="shared" si="2330"/>
        <v>0</v>
      </c>
      <c r="M4651" s="35">
        <f t="shared" si="2330"/>
        <v>98463.721439999994</v>
      </c>
      <c r="N4651" s="78">
        <f t="shared" si="2317"/>
        <v>100</v>
      </c>
      <c r="O4651" s="22">
        <v>1</v>
      </c>
    </row>
    <row r="4652" spans="1:15" ht="31.5" hidden="1" x14ac:dyDescent="0.25">
      <c r="A4652" s="33" t="s">
        <v>248</v>
      </c>
      <c r="B4652" s="33" t="s">
        <v>1413</v>
      </c>
      <c r="C4652" s="33" t="s">
        <v>1442</v>
      </c>
      <c r="D4652" s="33" t="s">
        <v>1111</v>
      </c>
      <c r="E4652" s="34" t="s">
        <v>542</v>
      </c>
      <c r="F4652" s="35">
        <v>0</v>
      </c>
      <c r="G4652" s="35">
        <f>G4653</f>
        <v>98463.721439999994</v>
      </c>
      <c r="H4652" s="35">
        <f t="shared" si="2330"/>
        <v>0</v>
      </c>
      <c r="I4652" s="63">
        <f t="shared" si="2330"/>
        <v>75570.977150000006</v>
      </c>
      <c r="J4652" s="63">
        <f t="shared" si="2330"/>
        <v>0</v>
      </c>
      <c r="K4652" s="35">
        <f t="shared" si="2330"/>
        <v>0</v>
      </c>
      <c r="L4652" s="35">
        <f t="shared" si="2330"/>
        <v>0</v>
      </c>
      <c r="M4652" s="35">
        <f t="shared" si="2330"/>
        <v>98463.721439999994</v>
      </c>
      <c r="N4652" s="78">
        <f t="shared" si="2317"/>
        <v>100</v>
      </c>
      <c r="O4652" s="22">
        <v>1</v>
      </c>
    </row>
    <row r="4653" spans="1:15" ht="31.5" hidden="1" x14ac:dyDescent="0.25">
      <c r="A4653" s="33" t="s">
        <v>248</v>
      </c>
      <c r="B4653" s="33" t="s">
        <v>1413</v>
      </c>
      <c r="C4653" s="33" t="s">
        <v>1442</v>
      </c>
      <c r="D4653" s="33" t="s">
        <v>1112</v>
      </c>
      <c r="E4653" s="34" t="s">
        <v>543</v>
      </c>
      <c r="F4653" s="35">
        <v>0</v>
      </c>
      <c r="G4653" s="35">
        <v>98463.721439999994</v>
      </c>
      <c r="H4653" s="35">
        <v>0</v>
      </c>
      <c r="I4653" s="63">
        <v>75570.977150000006</v>
      </c>
      <c r="J4653" s="63">
        <v>0</v>
      </c>
      <c r="K4653" s="35">
        <v>0</v>
      </c>
      <c r="L4653" s="35">
        <f>H4653</f>
        <v>0</v>
      </c>
      <c r="M4653" s="35">
        <v>98463.721439999994</v>
      </c>
      <c r="N4653" s="78">
        <f t="shared" si="2317"/>
        <v>100</v>
      </c>
      <c r="O4653" s="22">
        <v>1</v>
      </c>
    </row>
    <row r="4654" spans="1:15" ht="47.25" x14ac:dyDescent="0.25">
      <c r="A4654" s="33" t="s">
        <v>248</v>
      </c>
      <c r="B4654" s="33" t="s">
        <v>1413</v>
      </c>
      <c r="C4654" s="33" t="s">
        <v>308</v>
      </c>
      <c r="D4654" s="33"/>
      <c r="E4654" s="34" t="s">
        <v>765</v>
      </c>
      <c r="F4654" s="35">
        <f>F4655+F4664+F4667+F4658+F4661</f>
        <v>274418.92300000001</v>
      </c>
      <c r="G4654" s="35">
        <f t="shared" ref="G4654" si="2331">G4655+G4664+G4667+G4658+G4661</f>
        <v>274418.92171000002</v>
      </c>
      <c r="H4654" s="35">
        <f t="shared" ref="H4654:M4654" si="2332">H4655+H4664+H4667+H4658+H4661</f>
        <v>229992.16016000003</v>
      </c>
      <c r="I4654" s="63">
        <f t="shared" si="2332"/>
        <v>135000</v>
      </c>
      <c r="J4654" s="63">
        <f t="shared" si="2332"/>
        <v>130000</v>
      </c>
      <c r="K4654" s="35">
        <f t="shared" si="2332"/>
        <v>274418.92171000002</v>
      </c>
      <c r="L4654" s="35">
        <f t="shared" si="2332"/>
        <v>229992.16016000003</v>
      </c>
      <c r="M4654" s="35">
        <f t="shared" si="2332"/>
        <v>273652.96119</v>
      </c>
      <c r="N4654" s="78">
        <f t="shared" si="2317"/>
        <v>99.72087911605108</v>
      </c>
    </row>
    <row r="4655" spans="1:15" x14ac:dyDescent="0.25">
      <c r="A4655" s="33" t="s">
        <v>248</v>
      </c>
      <c r="B4655" s="33" t="s">
        <v>1413</v>
      </c>
      <c r="C4655" s="33" t="s">
        <v>299</v>
      </c>
      <c r="D4655" s="33"/>
      <c r="E4655" s="34" t="s">
        <v>766</v>
      </c>
      <c r="F4655" s="35">
        <f t="shared" ref="F4655:M4656" si="2333">F4656</f>
        <v>80460.27900000001</v>
      </c>
      <c r="G4655" s="35">
        <f t="shared" si="2333"/>
        <v>29090.629150000001</v>
      </c>
      <c r="H4655" s="35">
        <f t="shared" si="2333"/>
        <v>0</v>
      </c>
      <c r="I4655" s="63">
        <f t="shared" si="2333"/>
        <v>0</v>
      </c>
      <c r="J4655" s="63">
        <f t="shared" si="2333"/>
        <v>0</v>
      </c>
      <c r="K4655" s="35">
        <f t="shared" si="2333"/>
        <v>29090.629150000001</v>
      </c>
      <c r="L4655" s="35">
        <f t="shared" si="2333"/>
        <v>0</v>
      </c>
      <c r="M4655" s="35">
        <f t="shared" si="2333"/>
        <v>28441.33915</v>
      </c>
      <c r="N4655" s="78">
        <f t="shared" si="2317"/>
        <v>97.768044146958573</v>
      </c>
    </row>
    <row r="4656" spans="1:15" ht="31.5" x14ac:dyDescent="0.25">
      <c r="A4656" s="33" t="s">
        <v>248</v>
      </c>
      <c r="B4656" s="33" t="s">
        <v>1413</v>
      </c>
      <c r="C4656" s="33" t="s">
        <v>299</v>
      </c>
      <c r="D4656" s="33" t="s">
        <v>220</v>
      </c>
      <c r="E4656" s="34" t="s">
        <v>550</v>
      </c>
      <c r="F4656" s="35">
        <f t="shared" si="2333"/>
        <v>80460.27900000001</v>
      </c>
      <c r="G4656" s="35">
        <f t="shared" si="2333"/>
        <v>29090.629150000001</v>
      </c>
      <c r="H4656" s="35">
        <f t="shared" si="2333"/>
        <v>0</v>
      </c>
      <c r="I4656" s="63">
        <f t="shared" si="2333"/>
        <v>0</v>
      </c>
      <c r="J4656" s="63">
        <f t="shared" si="2333"/>
        <v>0</v>
      </c>
      <c r="K4656" s="35">
        <f t="shared" si="2333"/>
        <v>29090.629150000001</v>
      </c>
      <c r="L4656" s="35">
        <f t="shared" si="2333"/>
        <v>0</v>
      </c>
      <c r="M4656" s="35">
        <f t="shared" si="2333"/>
        <v>28441.33915</v>
      </c>
      <c r="N4656" s="78">
        <f t="shared" si="2317"/>
        <v>97.768044146958573</v>
      </c>
    </row>
    <row r="4657" spans="1:15" x14ac:dyDescent="0.25">
      <c r="A4657" s="33" t="s">
        <v>248</v>
      </c>
      <c r="B4657" s="33" t="s">
        <v>1413</v>
      </c>
      <c r="C4657" s="33" t="s">
        <v>299</v>
      </c>
      <c r="D4657" s="33" t="s">
        <v>219</v>
      </c>
      <c r="E4657" s="34" t="s">
        <v>551</v>
      </c>
      <c r="F4657" s="35">
        <f>51369.65+643.915+206.875+28239.839</f>
        <v>80460.27900000001</v>
      </c>
      <c r="G4657" s="35">
        <v>29090.629150000001</v>
      </c>
      <c r="H4657" s="35">
        <v>0</v>
      </c>
      <c r="I4657" s="63">
        <v>0</v>
      </c>
      <c r="J4657" s="63">
        <v>0</v>
      </c>
      <c r="K4657" s="35">
        <f>G4657</f>
        <v>29090.629150000001</v>
      </c>
      <c r="L4657" s="35">
        <f>H4657</f>
        <v>0</v>
      </c>
      <c r="M4657" s="35">
        <v>28441.33915</v>
      </c>
      <c r="N4657" s="78">
        <f t="shared" si="2317"/>
        <v>97.768044146958573</v>
      </c>
    </row>
    <row r="4658" spans="1:15" ht="31.5" x14ac:dyDescent="0.25">
      <c r="A4658" s="33" t="s">
        <v>248</v>
      </c>
      <c r="B4658" s="33" t="s">
        <v>1413</v>
      </c>
      <c r="C4658" s="33" t="s">
        <v>1342</v>
      </c>
      <c r="D4658" s="33"/>
      <c r="E4658" s="34" t="s">
        <v>1377</v>
      </c>
      <c r="F4658" s="35">
        <f t="shared" ref="F4658:M4659" si="2334">F4659</f>
        <v>25123.717000000011</v>
      </c>
      <c r="G4658" s="35">
        <f t="shared" si="2334"/>
        <v>25123.716520000002</v>
      </c>
      <c r="H4658" s="35">
        <f t="shared" si="2334"/>
        <v>4787.5841200000004</v>
      </c>
      <c r="I4658" s="63">
        <f t="shared" si="2334"/>
        <v>0</v>
      </c>
      <c r="J4658" s="63">
        <f t="shared" si="2334"/>
        <v>0</v>
      </c>
      <c r="K4658" s="35">
        <f t="shared" si="2334"/>
        <v>25123.716520000002</v>
      </c>
      <c r="L4658" s="35">
        <f t="shared" si="2334"/>
        <v>4787.5841200000004</v>
      </c>
      <c r="M4658" s="35">
        <f t="shared" si="2334"/>
        <v>25007.045999999998</v>
      </c>
      <c r="N4658" s="78">
        <f t="shared" si="2317"/>
        <v>99.535615998902358</v>
      </c>
    </row>
    <row r="4659" spans="1:15" ht="31.5" x14ac:dyDescent="0.25">
      <c r="A4659" s="33" t="s">
        <v>248</v>
      </c>
      <c r="B4659" s="33" t="s">
        <v>1413</v>
      </c>
      <c r="C4659" s="33" t="s">
        <v>1342</v>
      </c>
      <c r="D4659" s="33" t="s">
        <v>220</v>
      </c>
      <c r="E4659" s="34" t="s">
        <v>550</v>
      </c>
      <c r="F4659" s="35">
        <f t="shared" si="2334"/>
        <v>25123.717000000011</v>
      </c>
      <c r="G4659" s="35">
        <f t="shared" si="2334"/>
        <v>25123.716520000002</v>
      </c>
      <c r="H4659" s="35">
        <f t="shared" si="2334"/>
        <v>4787.5841200000004</v>
      </c>
      <c r="I4659" s="63">
        <f t="shared" si="2334"/>
        <v>0</v>
      </c>
      <c r="J4659" s="63">
        <f t="shared" si="2334"/>
        <v>0</v>
      </c>
      <c r="K4659" s="35">
        <f t="shared" si="2334"/>
        <v>25123.716520000002</v>
      </c>
      <c r="L4659" s="35">
        <f t="shared" si="2334"/>
        <v>4787.5841200000004</v>
      </c>
      <c r="M4659" s="35">
        <f t="shared" si="2334"/>
        <v>25007.045999999998</v>
      </c>
      <c r="N4659" s="78">
        <f t="shared" si="2317"/>
        <v>99.535615998902358</v>
      </c>
    </row>
    <row r="4660" spans="1:15" x14ac:dyDescent="0.25">
      <c r="A4660" s="33" t="s">
        <v>248</v>
      </c>
      <c r="B4660" s="33" t="s">
        <v>1413</v>
      </c>
      <c r="C4660" s="33" t="s">
        <v>1342</v>
      </c>
      <c r="D4660" s="33" t="s">
        <v>219</v>
      </c>
      <c r="E4660" s="34" t="s">
        <v>551</v>
      </c>
      <c r="F4660" s="35">
        <f>49758.877+16000-5212.416-35422.744</f>
        <v>25123.717000000011</v>
      </c>
      <c r="G4660" s="35">
        <v>25123.716520000002</v>
      </c>
      <c r="H4660" s="35">
        <v>4787.5841200000004</v>
      </c>
      <c r="I4660" s="63">
        <v>0</v>
      </c>
      <c r="J4660" s="63">
        <v>0</v>
      </c>
      <c r="K4660" s="35">
        <f>G4660</f>
        <v>25123.716520000002</v>
      </c>
      <c r="L4660" s="35">
        <f>H4660</f>
        <v>4787.5841200000004</v>
      </c>
      <c r="M4660" s="35">
        <v>25007.045999999998</v>
      </c>
      <c r="N4660" s="78">
        <f t="shared" si="2317"/>
        <v>99.535615998902358</v>
      </c>
    </row>
    <row r="4661" spans="1:15" ht="47.25" hidden="1" x14ac:dyDescent="0.25">
      <c r="A4661" s="33" t="s">
        <v>248</v>
      </c>
      <c r="B4661" s="33" t="s">
        <v>1413</v>
      </c>
      <c r="C4661" s="33" t="s">
        <v>1873</v>
      </c>
      <c r="D4661" s="33"/>
      <c r="E4661" s="34" t="s">
        <v>1443</v>
      </c>
      <c r="F4661" s="35">
        <f>F4662</f>
        <v>0</v>
      </c>
      <c r="G4661" s="35">
        <f t="shared" ref="G4661:G4662" si="2335">G4662</f>
        <v>0</v>
      </c>
      <c r="H4661" s="35">
        <f t="shared" ref="H4661:M4662" si="2336">H4662</f>
        <v>10000</v>
      </c>
      <c r="I4661" s="63">
        <f t="shared" si="2336"/>
        <v>0</v>
      </c>
      <c r="J4661" s="63">
        <f t="shared" si="2336"/>
        <v>0</v>
      </c>
      <c r="K4661" s="35">
        <f t="shared" si="2336"/>
        <v>0</v>
      </c>
      <c r="L4661" s="35">
        <f t="shared" si="2336"/>
        <v>10000</v>
      </c>
      <c r="M4661" s="35">
        <f t="shared" si="2336"/>
        <v>0</v>
      </c>
      <c r="N4661" s="78">
        <v>0</v>
      </c>
      <c r="O4661" s="22">
        <v>1</v>
      </c>
    </row>
    <row r="4662" spans="1:15" ht="31.5" hidden="1" x14ac:dyDescent="0.25">
      <c r="A4662" s="33" t="s">
        <v>248</v>
      </c>
      <c r="B4662" s="33" t="s">
        <v>1413</v>
      </c>
      <c r="C4662" s="33" t="s">
        <v>1873</v>
      </c>
      <c r="D4662" s="33" t="s">
        <v>220</v>
      </c>
      <c r="E4662" s="34" t="s">
        <v>550</v>
      </c>
      <c r="F4662" s="35">
        <f>F4663</f>
        <v>0</v>
      </c>
      <c r="G4662" s="35">
        <f t="shared" si="2335"/>
        <v>0</v>
      </c>
      <c r="H4662" s="35">
        <f t="shared" si="2336"/>
        <v>10000</v>
      </c>
      <c r="I4662" s="63">
        <f t="shared" si="2336"/>
        <v>0</v>
      </c>
      <c r="J4662" s="63">
        <f t="shared" si="2336"/>
        <v>0</v>
      </c>
      <c r="K4662" s="35">
        <f t="shared" si="2336"/>
        <v>0</v>
      </c>
      <c r="L4662" s="35">
        <f t="shared" si="2336"/>
        <v>10000</v>
      </c>
      <c r="M4662" s="35">
        <f t="shared" si="2336"/>
        <v>0</v>
      </c>
      <c r="N4662" s="78">
        <v>0</v>
      </c>
      <c r="O4662" s="22">
        <v>1</v>
      </c>
    </row>
    <row r="4663" spans="1:15" hidden="1" x14ac:dyDescent="0.25">
      <c r="A4663" s="33" t="s">
        <v>248</v>
      </c>
      <c r="B4663" s="33" t="s">
        <v>1413</v>
      </c>
      <c r="C4663" s="33" t="s">
        <v>1873</v>
      </c>
      <c r="D4663" s="33" t="s">
        <v>219</v>
      </c>
      <c r="E4663" s="34" t="s">
        <v>551</v>
      </c>
      <c r="F4663" s="35">
        <v>0</v>
      </c>
      <c r="G4663" s="35">
        <v>0</v>
      </c>
      <c r="H4663" s="35">
        <f>10000+0</f>
        <v>10000</v>
      </c>
      <c r="I4663" s="63">
        <v>0</v>
      </c>
      <c r="J4663" s="63">
        <v>0</v>
      </c>
      <c r="K4663" s="35">
        <f>G4663</f>
        <v>0</v>
      </c>
      <c r="L4663" s="35">
        <f>H4663</f>
        <v>10000</v>
      </c>
      <c r="M4663" s="35">
        <v>0</v>
      </c>
      <c r="N4663" s="78">
        <v>0</v>
      </c>
      <c r="O4663" s="22">
        <v>1</v>
      </c>
    </row>
    <row r="4664" spans="1:15" ht="47.25" x14ac:dyDescent="0.25">
      <c r="A4664" s="33" t="s">
        <v>248</v>
      </c>
      <c r="B4664" s="33" t="s">
        <v>1413</v>
      </c>
      <c r="C4664" s="33" t="s">
        <v>300</v>
      </c>
      <c r="D4664" s="33"/>
      <c r="E4664" s="34" t="s">
        <v>767</v>
      </c>
      <c r="F4664" s="35">
        <f t="shared" ref="F4664:M4665" si="2337">F4665</f>
        <v>135000</v>
      </c>
      <c r="G4664" s="35">
        <f t="shared" si="2337"/>
        <v>135000</v>
      </c>
      <c r="H4664" s="35">
        <f t="shared" si="2337"/>
        <v>130000</v>
      </c>
      <c r="I4664" s="63">
        <f t="shared" si="2337"/>
        <v>135000</v>
      </c>
      <c r="J4664" s="63">
        <f t="shared" si="2337"/>
        <v>130000</v>
      </c>
      <c r="K4664" s="35">
        <f t="shared" si="2337"/>
        <v>135000</v>
      </c>
      <c r="L4664" s="35">
        <f t="shared" si="2337"/>
        <v>130000</v>
      </c>
      <c r="M4664" s="35">
        <f t="shared" si="2337"/>
        <v>135000</v>
      </c>
      <c r="N4664" s="78">
        <f t="shared" si="2317"/>
        <v>100</v>
      </c>
    </row>
    <row r="4665" spans="1:15" ht="31.5" x14ac:dyDescent="0.25">
      <c r="A4665" s="33" t="s">
        <v>248</v>
      </c>
      <c r="B4665" s="33" t="s">
        <v>1413</v>
      </c>
      <c r="C4665" s="33" t="s">
        <v>300</v>
      </c>
      <c r="D4665" s="33" t="s">
        <v>220</v>
      </c>
      <c r="E4665" s="34" t="s">
        <v>550</v>
      </c>
      <c r="F4665" s="35">
        <f t="shared" si="2337"/>
        <v>135000</v>
      </c>
      <c r="G4665" s="35">
        <f t="shared" si="2337"/>
        <v>135000</v>
      </c>
      <c r="H4665" s="35">
        <f t="shared" si="2337"/>
        <v>130000</v>
      </c>
      <c r="I4665" s="63">
        <f t="shared" si="2337"/>
        <v>135000</v>
      </c>
      <c r="J4665" s="63">
        <f t="shared" si="2337"/>
        <v>130000</v>
      </c>
      <c r="K4665" s="35">
        <f t="shared" si="2337"/>
        <v>135000</v>
      </c>
      <c r="L4665" s="35">
        <f t="shared" si="2337"/>
        <v>130000</v>
      </c>
      <c r="M4665" s="35">
        <f t="shared" si="2337"/>
        <v>135000</v>
      </c>
      <c r="N4665" s="78">
        <f t="shared" si="2317"/>
        <v>100</v>
      </c>
    </row>
    <row r="4666" spans="1:15" x14ac:dyDescent="0.25">
      <c r="A4666" s="33" t="s">
        <v>248</v>
      </c>
      <c r="B4666" s="33" t="s">
        <v>1413</v>
      </c>
      <c r="C4666" s="33" t="s">
        <v>300</v>
      </c>
      <c r="D4666" s="33" t="s">
        <v>219</v>
      </c>
      <c r="E4666" s="34" t="s">
        <v>551</v>
      </c>
      <c r="F4666" s="35">
        <v>135000</v>
      </c>
      <c r="G4666" s="35">
        <v>135000</v>
      </c>
      <c r="H4666" s="35">
        <v>130000</v>
      </c>
      <c r="I4666" s="63">
        <f>G4666</f>
        <v>135000</v>
      </c>
      <c r="J4666" s="63">
        <f>H4666</f>
        <v>130000</v>
      </c>
      <c r="K4666" s="35">
        <f>G4666</f>
        <v>135000</v>
      </c>
      <c r="L4666" s="35">
        <f>H4666</f>
        <v>130000</v>
      </c>
      <c r="M4666" s="35">
        <v>135000</v>
      </c>
      <c r="N4666" s="78">
        <f t="shared" si="2317"/>
        <v>100</v>
      </c>
    </row>
    <row r="4667" spans="1:15" ht="63" x14ac:dyDescent="0.25">
      <c r="A4667" s="33" t="s">
        <v>248</v>
      </c>
      <c r="B4667" s="33" t="s">
        <v>1413</v>
      </c>
      <c r="C4667" s="33" t="s">
        <v>301</v>
      </c>
      <c r="D4667" s="33"/>
      <c r="E4667" s="34" t="s">
        <v>768</v>
      </c>
      <c r="F4667" s="35">
        <f t="shared" ref="F4667:M4668" si="2338">F4668</f>
        <v>33834.927000000003</v>
      </c>
      <c r="G4667" s="35">
        <f t="shared" si="2338"/>
        <v>85204.57604</v>
      </c>
      <c r="H4667" s="35">
        <f t="shared" si="2338"/>
        <v>85204.57604</v>
      </c>
      <c r="I4667" s="63">
        <f t="shared" si="2338"/>
        <v>0</v>
      </c>
      <c r="J4667" s="63">
        <f t="shared" si="2338"/>
        <v>0</v>
      </c>
      <c r="K4667" s="35">
        <f t="shared" si="2338"/>
        <v>85204.57604</v>
      </c>
      <c r="L4667" s="35">
        <f t="shared" si="2338"/>
        <v>85204.57604</v>
      </c>
      <c r="M4667" s="35">
        <f t="shared" si="2338"/>
        <v>85204.57604</v>
      </c>
      <c r="N4667" s="78">
        <f t="shared" si="2317"/>
        <v>100</v>
      </c>
    </row>
    <row r="4668" spans="1:15" ht="31.5" x14ac:dyDescent="0.25">
      <c r="A4668" s="33" t="s">
        <v>248</v>
      </c>
      <c r="B4668" s="33" t="s">
        <v>1413</v>
      </c>
      <c r="C4668" s="33" t="s">
        <v>301</v>
      </c>
      <c r="D4668" s="33" t="s">
        <v>220</v>
      </c>
      <c r="E4668" s="34" t="s">
        <v>550</v>
      </c>
      <c r="F4668" s="35">
        <f t="shared" si="2338"/>
        <v>33834.927000000003</v>
      </c>
      <c r="G4668" s="35">
        <f t="shared" si="2338"/>
        <v>85204.57604</v>
      </c>
      <c r="H4668" s="35">
        <f t="shared" si="2338"/>
        <v>85204.57604</v>
      </c>
      <c r="I4668" s="63">
        <f t="shared" si="2338"/>
        <v>0</v>
      </c>
      <c r="J4668" s="63">
        <f t="shared" si="2338"/>
        <v>0</v>
      </c>
      <c r="K4668" s="35">
        <f t="shared" si="2338"/>
        <v>85204.57604</v>
      </c>
      <c r="L4668" s="35">
        <f t="shared" si="2338"/>
        <v>85204.57604</v>
      </c>
      <c r="M4668" s="35">
        <f t="shared" si="2338"/>
        <v>85204.57604</v>
      </c>
      <c r="N4668" s="78">
        <f t="shared" si="2317"/>
        <v>100</v>
      </c>
    </row>
    <row r="4669" spans="1:15" x14ac:dyDescent="0.25">
      <c r="A4669" s="33" t="s">
        <v>248</v>
      </c>
      <c r="B4669" s="33" t="s">
        <v>1413</v>
      </c>
      <c r="C4669" s="33" t="s">
        <v>301</v>
      </c>
      <c r="D4669" s="33" t="s">
        <v>219</v>
      </c>
      <c r="E4669" s="34" t="s">
        <v>551</v>
      </c>
      <c r="F4669" s="35">
        <v>33834.927000000003</v>
      </c>
      <c r="G4669" s="35">
        <v>85204.57604</v>
      </c>
      <c r="H4669" s="35">
        <v>85204.57604</v>
      </c>
      <c r="I4669" s="63">
        <v>0</v>
      </c>
      <c r="J4669" s="63">
        <v>0</v>
      </c>
      <c r="K4669" s="35">
        <f>G4669</f>
        <v>85204.57604</v>
      </c>
      <c r="L4669" s="35">
        <f>H4669</f>
        <v>85204.57604</v>
      </c>
      <c r="M4669" s="35">
        <v>85204.57604</v>
      </c>
      <c r="N4669" s="78">
        <f t="shared" si="2317"/>
        <v>100</v>
      </c>
    </row>
    <row r="4670" spans="1:15" s="32" customFormat="1" ht="31.5" x14ac:dyDescent="0.25">
      <c r="A4670" s="29" t="s">
        <v>248</v>
      </c>
      <c r="B4670" s="29" t="s">
        <v>1414</v>
      </c>
      <c r="C4670" s="29"/>
      <c r="D4670" s="29"/>
      <c r="E4670" s="30" t="s">
        <v>525</v>
      </c>
      <c r="F4670" s="31">
        <f>F4671+F4682</f>
        <v>343798.91899999999</v>
      </c>
      <c r="G4670" s="31">
        <f>G4671+G4682</f>
        <v>343612.51874999999</v>
      </c>
      <c r="H4670" s="31">
        <f t="shared" ref="H4670:M4670" si="2339">H4671+H4682</f>
        <v>307543.84878</v>
      </c>
      <c r="I4670" s="62">
        <f t="shared" si="2339"/>
        <v>0</v>
      </c>
      <c r="J4670" s="62">
        <f t="shared" si="2339"/>
        <v>0</v>
      </c>
      <c r="K4670" s="31">
        <f t="shared" si="2339"/>
        <v>0</v>
      </c>
      <c r="L4670" s="31">
        <f t="shared" si="2339"/>
        <v>0</v>
      </c>
      <c r="M4670" s="31">
        <f t="shared" si="2339"/>
        <v>342634.94203999999</v>
      </c>
      <c r="N4670" s="79">
        <f t="shared" si="2317"/>
        <v>99.715500263623611</v>
      </c>
    </row>
    <row r="4671" spans="1:15" ht="31.5" x14ac:dyDescent="0.25">
      <c r="A4671" s="33" t="s">
        <v>248</v>
      </c>
      <c r="B4671" s="33" t="s">
        <v>1414</v>
      </c>
      <c r="C4671" s="33" t="s">
        <v>138</v>
      </c>
      <c r="D4671" s="33"/>
      <c r="E4671" s="34" t="s">
        <v>691</v>
      </c>
      <c r="F4671" s="35">
        <f t="shared" ref="F4671:M4673" si="2340">F4672</f>
        <v>311124.91899999999</v>
      </c>
      <c r="G4671" s="35">
        <f t="shared" si="2340"/>
        <v>311124.91875000001</v>
      </c>
      <c r="H4671" s="35">
        <f t="shared" si="2340"/>
        <v>286333.05186000001</v>
      </c>
      <c r="I4671" s="63">
        <f t="shared" si="2340"/>
        <v>0</v>
      </c>
      <c r="J4671" s="63">
        <f t="shared" si="2340"/>
        <v>0</v>
      </c>
      <c r="K4671" s="35">
        <f t="shared" si="2340"/>
        <v>0</v>
      </c>
      <c r="L4671" s="35">
        <f t="shared" si="2340"/>
        <v>0</v>
      </c>
      <c r="M4671" s="35">
        <f t="shared" si="2340"/>
        <v>310147.34204000002</v>
      </c>
      <c r="N4671" s="78">
        <f t="shared" si="2317"/>
        <v>99.685792859688775</v>
      </c>
    </row>
    <row r="4672" spans="1:15" ht="31.5" x14ac:dyDescent="0.25">
      <c r="A4672" s="33" t="s">
        <v>248</v>
      </c>
      <c r="B4672" s="33" t="s">
        <v>1414</v>
      </c>
      <c r="C4672" s="33" t="s">
        <v>170</v>
      </c>
      <c r="D4672" s="33"/>
      <c r="E4672" s="34" t="s">
        <v>715</v>
      </c>
      <c r="F4672" s="35">
        <f t="shared" si="2340"/>
        <v>311124.91899999999</v>
      </c>
      <c r="G4672" s="35">
        <f t="shared" si="2340"/>
        <v>311124.91875000001</v>
      </c>
      <c r="H4672" s="35">
        <f t="shared" si="2340"/>
        <v>286333.05186000001</v>
      </c>
      <c r="I4672" s="63">
        <f t="shared" si="2340"/>
        <v>0</v>
      </c>
      <c r="J4672" s="63">
        <f t="shared" si="2340"/>
        <v>0</v>
      </c>
      <c r="K4672" s="35">
        <f t="shared" si="2340"/>
        <v>0</v>
      </c>
      <c r="L4672" s="35">
        <f t="shared" si="2340"/>
        <v>0</v>
      </c>
      <c r="M4672" s="35">
        <f t="shared" si="2340"/>
        <v>310147.34204000002</v>
      </c>
      <c r="N4672" s="78">
        <f t="shared" si="2317"/>
        <v>99.685792859688775</v>
      </c>
    </row>
    <row r="4673" spans="1:14" ht="31.5" x14ac:dyDescent="0.25">
      <c r="A4673" s="33" t="s">
        <v>248</v>
      </c>
      <c r="B4673" s="33" t="s">
        <v>1414</v>
      </c>
      <c r="C4673" s="33" t="s">
        <v>171</v>
      </c>
      <c r="D4673" s="33"/>
      <c r="E4673" s="34" t="s">
        <v>716</v>
      </c>
      <c r="F4673" s="35">
        <f t="shared" si="2340"/>
        <v>311124.91899999999</v>
      </c>
      <c r="G4673" s="35">
        <f t="shared" si="2340"/>
        <v>311124.91875000001</v>
      </c>
      <c r="H4673" s="35">
        <f t="shared" si="2340"/>
        <v>286333.05186000001</v>
      </c>
      <c r="I4673" s="63">
        <f t="shared" si="2340"/>
        <v>0</v>
      </c>
      <c r="J4673" s="63">
        <f t="shared" si="2340"/>
        <v>0</v>
      </c>
      <c r="K4673" s="35">
        <f t="shared" si="2340"/>
        <v>0</v>
      </c>
      <c r="L4673" s="35">
        <f t="shared" si="2340"/>
        <v>0</v>
      </c>
      <c r="M4673" s="35">
        <f t="shared" si="2340"/>
        <v>310147.34204000002</v>
      </c>
      <c r="N4673" s="78">
        <f t="shared" si="2317"/>
        <v>99.685792859688775</v>
      </c>
    </row>
    <row r="4674" spans="1:14" ht="47.25" x14ac:dyDescent="0.25">
      <c r="A4674" s="33" t="s">
        <v>248</v>
      </c>
      <c r="B4674" s="33" t="s">
        <v>1414</v>
      </c>
      <c r="C4674" s="33" t="s">
        <v>169</v>
      </c>
      <c r="D4674" s="33"/>
      <c r="E4674" s="34" t="s">
        <v>589</v>
      </c>
      <c r="F4674" s="35">
        <f>F4675+F4677+F4679</f>
        <v>311124.91899999999</v>
      </c>
      <c r="G4674" s="35">
        <f>G4675+G4677+G4679</f>
        <v>311124.91875000001</v>
      </c>
      <c r="H4674" s="35">
        <f t="shared" ref="H4674:M4674" si="2341">H4675+H4677+H4679</f>
        <v>286333.05186000001</v>
      </c>
      <c r="I4674" s="63">
        <f t="shared" si="2341"/>
        <v>0</v>
      </c>
      <c r="J4674" s="63">
        <f t="shared" si="2341"/>
        <v>0</v>
      </c>
      <c r="K4674" s="35">
        <f t="shared" si="2341"/>
        <v>0</v>
      </c>
      <c r="L4674" s="35">
        <f t="shared" si="2341"/>
        <v>0</v>
      </c>
      <c r="M4674" s="35">
        <f t="shared" si="2341"/>
        <v>310147.34204000002</v>
      </c>
      <c r="N4674" s="78">
        <f t="shared" si="2317"/>
        <v>99.685792859688775</v>
      </c>
    </row>
    <row r="4675" spans="1:14" ht="78.75" x14ac:dyDescent="0.25">
      <c r="A4675" s="33" t="s">
        <v>248</v>
      </c>
      <c r="B4675" s="33" t="s">
        <v>1414</v>
      </c>
      <c r="C4675" s="33" t="s">
        <v>169</v>
      </c>
      <c r="D4675" s="33" t="s">
        <v>1118</v>
      </c>
      <c r="E4675" s="34" t="s">
        <v>539</v>
      </c>
      <c r="F4675" s="35">
        <f t="shared" ref="F4675:M4675" si="2342">F4676</f>
        <v>44606.406999999999</v>
      </c>
      <c r="G4675" s="35">
        <f t="shared" si="2342"/>
        <v>45460.902520000003</v>
      </c>
      <c r="H4675" s="35">
        <f t="shared" si="2342"/>
        <v>29010.940999999999</v>
      </c>
      <c r="I4675" s="63">
        <f t="shared" si="2342"/>
        <v>0</v>
      </c>
      <c r="J4675" s="63">
        <f t="shared" si="2342"/>
        <v>0</v>
      </c>
      <c r="K4675" s="35">
        <f t="shared" si="2342"/>
        <v>0</v>
      </c>
      <c r="L4675" s="35">
        <f t="shared" si="2342"/>
        <v>0</v>
      </c>
      <c r="M4675" s="35">
        <f t="shared" si="2342"/>
        <v>45406.33236</v>
      </c>
      <c r="N4675" s="78">
        <f t="shared" si="2317"/>
        <v>99.879962435906336</v>
      </c>
    </row>
    <row r="4676" spans="1:14" x14ac:dyDescent="0.25">
      <c r="A4676" s="33" t="s">
        <v>248</v>
      </c>
      <c r="B4676" s="33" t="s">
        <v>1414</v>
      </c>
      <c r="C4676" s="33" t="s">
        <v>169</v>
      </c>
      <c r="D4676" s="33" t="s">
        <v>1119</v>
      </c>
      <c r="E4676" s="34" t="s">
        <v>540</v>
      </c>
      <c r="F4676" s="35">
        <f>48025+710.707-4129.3</f>
        <v>44606.406999999999</v>
      </c>
      <c r="G4676" s="35">
        <v>45460.902520000003</v>
      </c>
      <c r="H4676" s="35">
        <v>29010.940999999999</v>
      </c>
      <c r="I4676" s="63">
        <v>0</v>
      </c>
      <c r="J4676" s="63">
        <v>0</v>
      </c>
      <c r="K4676" s="35">
        <v>0</v>
      </c>
      <c r="L4676" s="35">
        <v>0</v>
      </c>
      <c r="M4676" s="35">
        <v>45406.33236</v>
      </c>
      <c r="N4676" s="78">
        <f t="shared" si="2317"/>
        <v>99.879962435906336</v>
      </c>
    </row>
    <row r="4677" spans="1:14" ht="31.5" x14ac:dyDescent="0.25">
      <c r="A4677" s="33" t="s">
        <v>248</v>
      </c>
      <c r="B4677" s="33" t="s">
        <v>1414</v>
      </c>
      <c r="C4677" s="33" t="s">
        <v>169</v>
      </c>
      <c r="D4677" s="33" t="s">
        <v>1111</v>
      </c>
      <c r="E4677" s="34" t="s">
        <v>542</v>
      </c>
      <c r="F4677" s="35">
        <f t="shared" ref="F4677:M4677" si="2343">F4678</f>
        <v>13013.624</v>
      </c>
      <c r="G4677" s="35">
        <f t="shared" si="2343"/>
        <v>11586.47942</v>
      </c>
      <c r="H4677" s="35">
        <f t="shared" si="2343"/>
        <v>6070.8048500000004</v>
      </c>
      <c r="I4677" s="63">
        <f t="shared" si="2343"/>
        <v>0</v>
      </c>
      <c r="J4677" s="63">
        <f t="shared" si="2343"/>
        <v>0</v>
      </c>
      <c r="K4677" s="35">
        <f t="shared" si="2343"/>
        <v>0</v>
      </c>
      <c r="L4677" s="35">
        <f t="shared" si="2343"/>
        <v>0</v>
      </c>
      <c r="M4677" s="35">
        <f t="shared" si="2343"/>
        <v>10669.05373</v>
      </c>
      <c r="N4677" s="78">
        <f t="shared" si="2317"/>
        <v>92.081928800422446</v>
      </c>
    </row>
    <row r="4678" spans="1:14" ht="31.5" x14ac:dyDescent="0.25">
      <c r="A4678" s="33" t="s">
        <v>248</v>
      </c>
      <c r="B4678" s="33" t="s">
        <v>1414</v>
      </c>
      <c r="C4678" s="33" t="s">
        <v>169</v>
      </c>
      <c r="D4678" s="33" t="s">
        <v>1112</v>
      </c>
      <c r="E4678" s="34" t="s">
        <v>543</v>
      </c>
      <c r="F4678" s="35">
        <f>13314.324-300.7</f>
        <v>13013.624</v>
      </c>
      <c r="G4678" s="35">
        <v>11586.47942</v>
      </c>
      <c r="H4678" s="35">
        <v>6070.8048500000004</v>
      </c>
      <c r="I4678" s="63">
        <v>0</v>
      </c>
      <c r="J4678" s="63">
        <v>0</v>
      </c>
      <c r="K4678" s="35">
        <v>0</v>
      </c>
      <c r="L4678" s="35">
        <v>0</v>
      </c>
      <c r="M4678" s="35">
        <v>10669.05373</v>
      </c>
      <c r="N4678" s="78">
        <f t="shared" si="2317"/>
        <v>92.081928800422446</v>
      </c>
    </row>
    <row r="4679" spans="1:14" x14ac:dyDescent="0.25">
      <c r="A4679" s="33" t="s">
        <v>248</v>
      </c>
      <c r="B4679" s="33" t="s">
        <v>1414</v>
      </c>
      <c r="C4679" s="33" t="s">
        <v>169</v>
      </c>
      <c r="D4679" s="33" t="s">
        <v>1113</v>
      </c>
      <c r="E4679" s="34" t="s">
        <v>558</v>
      </c>
      <c r="F4679" s="35">
        <f>F4681+F4680</f>
        <v>253504.88799999998</v>
      </c>
      <c r="G4679" s="35">
        <f t="shared" ref="G4679" si="2344">G4681+G4680</f>
        <v>254077.53680999999</v>
      </c>
      <c r="H4679" s="35">
        <f t="shared" ref="H4679:M4679" si="2345">H4681+H4680</f>
        <v>251251.30601</v>
      </c>
      <c r="I4679" s="63">
        <f t="shared" si="2345"/>
        <v>0</v>
      </c>
      <c r="J4679" s="63">
        <f t="shared" si="2345"/>
        <v>0</v>
      </c>
      <c r="K4679" s="35">
        <f t="shared" si="2345"/>
        <v>0</v>
      </c>
      <c r="L4679" s="35">
        <f t="shared" si="2345"/>
        <v>0</v>
      </c>
      <c r="M4679" s="35">
        <f t="shared" si="2345"/>
        <v>254071.95595</v>
      </c>
      <c r="N4679" s="78">
        <f t="shared" si="2317"/>
        <v>99.99780348153952</v>
      </c>
    </row>
    <row r="4680" spans="1:14" x14ac:dyDescent="0.25">
      <c r="A4680" s="33" t="s">
        <v>248</v>
      </c>
      <c r="B4680" s="33" t="s">
        <v>1414</v>
      </c>
      <c r="C4680" s="33" t="s">
        <v>169</v>
      </c>
      <c r="D4680" s="33" t="s">
        <v>1114</v>
      </c>
      <c r="E4680" s="34" t="s">
        <v>560</v>
      </c>
      <c r="F4680" s="35">
        <v>38.637</v>
      </c>
      <c r="G4680" s="35">
        <v>364.45645000000002</v>
      </c>
      <c r="H4680" s="35">
        <v>364.45645000000002</v>
      </c>
      <c r="I4680" s="63">
        <v>0</v>
      </c>
      <c r="J4680" s="63">
        <v>0</v>
      </c>
      <c r="K4680" s="35">
        <v>0</v>
      </c>
      <c r="L4680" s="35">
        <v>0</v>
      </c>
      <c r="M4680" s="35">
        <v>364.45645000000002</v>
      </c>
      <c r="N4680" s="78">
        <f t="shared" si="2317"/>
        <v>100</v>
      </c>
    </row>
    <row r="4681" spans="1:14" x14ac:dyDescent="0.25">
      <c r="A4681" s="33" t="s">
        <v>248</v>
      </c>
      <c r="B4681" s="33" t="s">
        <v>1414</v>
      </c>
      <c r="C4681" s="33" t="s">
        <v>169</v>
      </c>
      <c r="D4681" s="33" t="s">
        <v>1120</v>
      </c>
      <c r="E4681" s="34" t="s">
        <v>561</v>
      </c>
      <c r="F4681" s="35">
        <f>250665.737+2800.514</f>
        <v>253466.25099999999</v>
      </c>
      <c r="G4681" s="35">
        <v>253713.08035999999</v>
      </c>
      <c r="H4681" s="35">
        <v>250886.84956</v>
      </c>
      <c r="I4681" s="63">
        <v>0</v>
      </c>
      <c r="J4681" s="63">
        <v>0</v>
      </c>
      <c r="K4681" s="35">
        <v>0</v>
      </c>
      <c r="L4681" s="35">
        <v>0</v>
      </c>
      <c r="M4681" s="35">
        <v>253707.49950000001</v>
      </c>
      <c r="N4681" s="78">
        <f t="shared" si="2317"/>
        <v>99.997800326261427</v>
      </c>
    </row>
    <row r="4682" spans="1:14" ht="31.5" x14ac:dyDescent="0.25">
      <c r="A4682" s="33" t="s">
        <v>248</v>
      </c>
      <c r="B4682" s="33" t="s">
        <v>1414</v>
      </c>
      <c r="C4682" s="33" t="s">
        <v>1125</v>
      </c>
      <c r="D4682" s="33"/>
      <c r="E4682" s="34" t="s">
        <v>1207</v>
      </c>
      <c r="F4682" s="35">
        <f t="shared" ref="F4682:M4682" si="2346">F4683</f>
        <v>32674</v>
      </c>
      <c r="G4682" s="35">
        <f t="shared" si="2346"/>
        <v>32487.599999999999</v>
      </c>
      <c r="H4682" s="35">
        <f t="shared" si="2346"/>
        <v>21210.796919999997</v>
      </c>
      <c r="I4682" s="63">
        <f t="shared" si="2346"/>
        <v>0</v>
      </c>
      <c r="J4682" s="63">
        <f t="shared" si="2346"/>
        <v>0</v>
      </c>
      <c r="K4682" s="35">
        <f t="shared" si="2346"/>
        <v>0</v>
      </c>
      <c r="L4682" s="35">
        <f t="shared" si="2346"/>
        <v>0</v>
      </c>
      <c r="M4682" s="35">
        <f t="shared" si="2346"/>
        <v>32487.599999999999</v>
      </c>
      <c r="N4682" s="78">
        <f t="shared" ref="N4682:N4745" si="2347">M4682/G4682*100</f>
        <v>100</v>
      </c>
    </row>
    <row r="4683" spans="1:14" ht="31.5" x14ac:dyDescent="0.25">
      <c r="A4683" s="33" t="s">
        <v>248</v>
      </c>
      <c r="B4683" s="33" t="s">
        <v>1414</v>
      </c>
      <c r="C4683" s="33" t="s">
        <v>1126</v>
      </c>
      <c r="D4683" s="33"/>
      <c r="E4683" s="34" t="s">
        <v>1210</v>
      </c>
      <c r="F4683" s="35">
        <f>F4684+F4687</f>
        <v>32674</v>
      </c>
      <c r="G4683" s="35">
        <f>G4684+G4687</f>
        <v>32487.599999999999</v>
      </c>
      <c r="H4683" s="35">
        <f t="shared" ref="H4683:M4683" si="2348">H4684+H4687</f>
        <v>21210.796919999997</v>
      </c>
      <c r="I4683" s="63">
        <f t="shared" si="2348"/>
        <v>0</v>
      </c>
      <c r="J4683" s="63">
        <f t="shared" si="2348"/>
        <v>0</v>
      </c>
      <c r="K4683" s="35">
        <f t="shared" si="2348"/>
        <v>0</v>
      </c>
      <c r="L4683" s="35">
        <f t="shared" si="2348"/>
        <v>0</v>
      </c>
      <c r="M4683" s="35">
        <f t="shared" si="2348"/>
        <v>32487.599999999999</v>
      </c>
      <c r="N4683" s="78">
        <f t="shared" si="2347"/>
        <v>100</v>
      </c>
    </row>
    <row r="4684" spans="1:14" ht="31.5" x14ac:dyDescent="0.25">
      <c r="A4684" s="33" t="s">
        <v>248</v>
      </c>
      <c r="B4684" s="33" t="s">
        <v>1414</v>
      </c>
      <c r="C4684" s="33" t="s">
        <v>1127</v>
      </c>
      <c r="D4684" s="33"/>
      <c r="E4684" s="34" t="s">
        <v>1200</v>
      </c>
      <c r="F4684" s="35">
        <f t="shared" ref="F4684:M4685" si="2349">F4685</f>
        <v>30535.200000000001</v>
      </c>
      <c r="G4684" s="35">
        <f t="shared" si="2349"/>
        <v>30284.94296</v>
      </c>
      <c r="H4684" s="35">
        <f t="shared" si="2349"/>
        <v>19791.599999999999</v>
      </c>
      <c r="I4684" s="63">
        <f t="shared" si="2349"/>
        <v>0</v>
      </c>
      <c r="J4684" s="63">
        <f t="shared" si="2349"/>
        <v>0</v>
      </c>
      <c r="K4684" s="35">
        <f t="shared" si="2349"/>
        <v>0</v>
      </c>
      <c r="L4684" s="35">
        <f t="shared" si="2349"/>
        <v>0</v>
      </c>
      <c r="M4684" s="35">
        <f t="shared" si="2349"/>
        <v>30284.94296</v>
      </c>
      <c r="N4684" s="78">
        <f t="shared" si="2347"/>
        <v>100</v>
      </c>
    </row>
    <row r="4685" spans="1:14" ht="78.75" x14ac:dyDescent="0.25">
      <c r="A4685" s="33" t="s">
        <v>248</v>
      </c>
      <c r="B4685" s="33" t="s">
        <v>1414</v>
      </c>
      <c r="C4685" s="33" t="s">
        <v>1127</v>
      </c>
      <c r="D4685" s="33" t="s">
        <v>1118</v>
      </c>
      <c r="E4685" s="34" t="s">
        <v>539</v>
      </c>
      <c r="F4685" s="35">
        <f t="shared" si="2349"/>
        <v>30535.200000000001</v>
      </c>
      <c r="G4685" s="35">
        <f t="shared" si="2349"/>
        <v>30284.94296</v>
      </c>
      <c r="H4685" s="35">
        <f t="shared" si="2349"/>
        <v>19791.599999999999</v>
      </c>
      <c r="I4685" s="63">
        <f t="shared" si="2349"/>
        <v>0</v>
      </c>
      <c r="J4685" s="63">
        <f t="shared" si="2349"/>
        <v>0</v>
      </c>
      <c r="K4685" s="35">
        <f t="shared" si="2349"/>
        <v>0</v>
      </c>
      <c r="L4685" s="35">
        <f t="shared" si="2349"/>
        <v>0</v>
      </c>
      <c r="M4685" s="35">
        <f t="shared" si="2349"/>
        <v>30284.94296</v>
      </c>
      <c r="N4685" s="78">
        <f t="shared" si="2347"/>
        <v>100</v>
      </c>
    </row>
    <row r="4686" spans="1:14" ht="31.5" x14ac:dyDescent="0.25">
      <c r="A4686" s="33" t="s">
        <v>248</v>
      </c>
      <c r="B4686" s="33" t="s">
        <v>1414</v>
      </c>
      <c r="C4686" s="33" t="s">
        <v>1127</v>
      </c>
      <c r="D4686" s="33" t="s">
        <v>1128</v>
      </c>
      <c r="E4686" s="34" t="s">
        <v>541</v>
      </c>
      <c r="F4686" s="35">
        <f>31311.6-1774.8+998.4</f>
        <v>30535.200000000001</v>
      </c>
      <c r="G4686" s="35">
        <v>30284.94296</v>
      </c>
      <c r="H4686" s="35">
        <v>19791.599999999999</v>
      </c>
      <c r="I4686" s="63">
        <v>0</v>
      </c>
      <c r="J4686" s="63">
        <v>0</v>
      </c>
      <c r="K4686" s="35">
        <v>0</v>
      </c>
      <c r="L4686" s="35">
        <v>0</v>
      </c>
      <c r="M4686" s="35">
        <v>30284.94296</v>
      </c>
      <c r="N4686" s="78">
        <f t="shared" si="2347"/>
        <v>100</v>
      </c>
    </row>
    <row r="4687" spans="1:14" ht="31.5" x14ac:dyDescent="0.25">
      <c r="A4687" s="33" t="s">
        <v>248</v>
      </c>
      <c r="B4687" s="33" t="s">
        <v>1414</v>
      </c>
      <c r="C4687" s="33" t="s">
        <v>1129</v>
      </c>
      <c r="D4687" s="33"/>
      <c r="E4687" s="34" t="s">
        <v>1201</v>
      </c>
      <c r="F4687" s="35">
        <f>F4688+F4690+F4692</f>
        <v>2138.7999999999997</v>
      </c>
      <c r="G4687" s="35">
        <f>G4688+G4690+G4692</f>
        <v>2202.6570400000001</v>
      </c>
      <c r="H4687" s="35">
        <f t="shared" ref="H4687:M4687" si="2350">H4688+H4690+H4692</f>
        <v>1419.1969200000001</v>
      </c>
      <c r="I4687" s="63">
        <f t="shared" si="2350"/>
        <v>0</v>
      </c>
      <c r="J4687" s="63">
        <f t="shared" si="2350"/>
        <v>0</v>
      </c>
      <c r="K4687" s="35">
        <f t="shared" si="2350"/>
        <v>0</v>
      </c>
      <c r="L4687" s="35">
        <f t="shared" si="2350"/>
        <v>0</v>
      </c>
      <c r="M4687" s="35">
        <f t="shared" si="2350"/>
        <v>2202.6570400000001</v>
      </c>
      <c r="N4687" s="78">
        <f t="shared" si="2347"/>
        <v>100</v>
      </c>
    </row>
    <row r="4688" spans="1:14" ht="78.75" x14ac:dyDescent="0.25">
      <c r="A4688" s="33" t="s">
        <v>248</v>
      </c>
      <c r="B4688" s="33" t="s">
        <v>1414</v>
      </c>
      <c r="C4688" s="33" t="s">
        <v>1129</v>
      </c>
      <c r="D4688" s="33" t="s">
        <v>1118</v>
      </c>
      <c r="E4688" s="34" t="s">
        <v>539</v>
      </c>
      <c r="F4688" s="35">
        <f t="shared" ref="F4688:M4688" si="2351">F4689</f>
        <v>161.5</v>
      </c>
      <c r="G4688" s="35">
        <f t="shared" si="2351"/>
        <v>88.857039999999998</v>
      </c>
      <c r="H4688" s="35">
        <f t="shared" si="2351"/>
        <v>87.736720000000005</v>
      </c>
      <c r="I4688" s="63">
        <f t="shared" si="2351"/>
        <v>0</v>
      </c>
      <c r="J4688" s="63">
        <f t="shared" si="2351"/>
        <v>0</v>
      </c>
      <c r="K4688" s="35">
        <f t="shared" si="2351"/>
        <v>0</v>
      </c>
      <c r="L4688" s="35">
        <f t="shared" si="2351"/>
        <v>0</v>
      </c>
      <c r="M4688" s="35">
        <f t="shared" si="2351"/>
        <v>88.857039999999998</v>
      </c>
      <c r="N4688" s="78">
        <f t="shared" si="2347"/>
        <v>100</v>
      </c>
    </row>
    <row r="4689" spans="1:15" ht="31.5" x14ac:dyDescent="0.25">
      <c r="A4689" s="33" t="s">
        <v>248</v>
      </c>
      <c r="B4689" s="33" t="s">
        <v>1414</v>
      </c>
      <c r="C4689" s="33" t="s">
        <v>1129</v>
      </c>
      <c r="D4689" s="33" t="s">
        <v>1128</v>
      </c>
      <c r="E4689" s="34" t="s">
        <v>541</v>
      </c>
      <c r="F4689" s="35">
        <f>100+61.5</f>
        <v>161.5</v>
      </c>
      <c r="G4689" s="35">
        <v>88.857039999999998</v>
      </c>
      <c r="H4689" s="35">
        <v>87.736720000000005</v>
      </c>
      <c r="I4689" s="63">
        <v>0</v>
      </c>
      <c r="J4689" s="63">
        <v>0</v>
      </c>
      <c r="K4689" s="35">
        <v>0</v>
      </c>
      <c r="L4689" s="35">
        <v>0</v>
      </c>
      <c r="M4689" s="35">
        <v>88.857039999999998</v>
      </c>
      <c r="N4689" s="78">
        <f t="shared" si="2347"/>
        <v>100</v>
      </c>
    </row>
    <row r="4690" spans="1:15" ht="31.5" x14ac:dyDescent="0.25">
      <c r="A4690" s="33" t="s">
        <v>248</v>
      </c>
      <c r="B4690" s="33" t="s">
        <v>1414</v>
      </c>
      <c r="C4690" s="33" t="s">
        <v>1129</v>
      </c>
      <c r="D4690" s="33" t="s">
        <v>1111</v>
      </c>
      <c r="E4690" s="34" t="s">
        <v>542</v>
      </c>
      <c r="F4690" s="35">
        <f t="shared" ref="F4690:M4690" si="2352">F4691</f>
        <v>1976.7</v>
      </c>
      <c r="G4690" s="35">
        <f t="shared" si="2352"/>
        <v>1988.6569999999999</v>
      </c>
      <c r="H4690" s="35">
        <f t="shared" si="2352"/>
        <v>1193.8172</v>
      </c>
      <c r="I4690" s="63">
        <f t="shared" si="2352"/>
        <v>0</v>
      </c>
      <c r="J4690" s="63">
        <f t="shared" si="2352"/>
        <v>0</v>
      </c>
      <c r="K4690" s="35">
        <f t="shared" si="2352"/>
        <v>0</v>
      </c>
      <c r="L4690" s="35">
        <f t="shared" si="2352"/>
        <v>0</v>
      </c>
      <c r="M4690" s="35">
        <f t="shared" si="2352"/>
        <v>1988.6569999999999</v>
      </c>
      <c r="N4690" s="78">
        <f t="shared" si="2347"/>
        <v>100</v>
      </c>
    </row>
    <row r="4691" spans="1:15" ht="31.5" x14ac:dyDescent="0.25">
      <c r="A4691" s="33" t="s">
        <v>248</v>
      </c>
      <c r="B4691" s="33" t="s">
        <v>1414</v>
      </c>
      <c r="C4691" s="33" t="s">
        <v>1129</v>
      </c>
      <c r="D4691" s="33" t="s">
        <v>1112</v>
      </c>
      <c r="E4691" s="34" t="s">
        <v>543</v>
      </c>
      <c r="F4691" s="35">
        <f>2086-109.3</f>
        <v>1976.7</v>
      </c>
      <c r="G4691" s="35">
        <v>1988.6569999999999</v>
      </c>
      <c r="H4691" s="35">
        <v>1193.8172</v>
      </c>
      <c r="I4691" s="63">
        <v>0</v>
      </c>
      <c r="J4691" s="63">
        <v>0</v>
      </c>
      <c r="K4691" s="35">
        <v>0</v>
      </c>
      <c r="L4691" s="35">
        <v>0</v>
      </c>
      <c r="M4691" s="35">
        <v>1988.6569999999999</v>
      </c>
      <c r="N4691" s="78">
        <f t="shared" si="2347"/>
        <v>100</v>
      </c>
    </row>
    <row r="4692" spans="1:15" x14ac:dyDescent="0.25">
      <c r="A4692" s="33" t="s">
        <v>248</v>
      </c>
      <c r="B4692" s="33" t="s">
        <v>1414</v>
      </c>
      <c r="C4692" s="33" t="s">
        <v>1129</v>
      </c>
      <c r="D4692" s="33" t="s">
        <v>1113</v>
      </c>
      <c r="E4692" s="34" t="s">
        <v>558</v>
      </c>
      <c r="F4692" s="35">
        <f t="shared" ref="F4692:M4692" si="2353">F4693</f>
        <v>0.6</v>
      </c>
      <c r="G4692" s="35">
        <f t="shared" si="2353"/>
        <v>125.143</v>
      </c>
      <c r="H4692" s="35">
        <f t="shared" si="2353"/>
        <v>137.643</v>
      </c>
      <c r="I4692" s="63">
        <f t="shared" si="2353"/>
        <v>0</v>
      </c>
      <c r="J4692" s="63">
        <f t="shared" si="2353"/>
        <v>0</v>
      </c>
      <c r="K4692" s="35">
        <f t="shared" si="2353"/>
        <v>0</v>
      </c>
      <c r="L4692" s="35">
        <f t="shared" si="2353"/>
        <v>0</v>
      </c>
      <c r="M4692" s="35">
        <f t="shared" si="2353"/>
        <v>125.143</v>
      </c>
      <c r="N4692" s="78">
        <f t="shared" si="2347"/>
        <v>100</v>
      </c>
    </row>
    <row r="4693" spans="1:15" x14ac:dyDescent="0.25">
      <c r="A4693" s="33" t="s">
        <v>248</v>
      </c>
      <c r="B4693" s="33" t="s">
        <v>1414</v>
      </c>
      <c r="C4693" s="33" t="s">
        <v>1129</v>
      </c>
      <c r="D4693" s="33" t="s">
        <v>1120</v>
      </c>
      <c r="E4693" s="34" t="s">
        <v>561</v>
      </c>
      <c r="F4693" s="35">
        <v>0.6</v>
      </c>
      <c r="G4693" s="35">
        <v>125.143</v>
      </c>
      <c r="H4693" s="35">
        <v>137.643</v>
      </c>
      <c r="I4693" s="63">
        <v>0</v>
      </c>
      <c r="J4693" s="63">
        <v>0</v>
      </c>
      <c r="K4693" s="35">
        <v>0</v>
      </c>
      <c r="L4693" s="35">
        <v>0</v>
      </c>
      <c r="M4693" s="35">
        <v>125.143</v>
      </c>
      <c r="N4693" s="78">
        <f t="shared" si="2347"/>
        <v>100</v>
      </c>
    </row>
    <row r="4694" spans="1:15" s="22" customFormat="1" ht="31.5" x14ac:dyDescent="0.25">
      <c r="A4694" s="25" t="s">
        <v>309</v>
      </c>
      <c r="B4694" s="25" t="s">
        <v>1387</v>
      </c>
      <c r="C4694" s="25"/>
      <c r="D4694" s="25"/>
      <c r="E4694" s="26" t="s">
        <v>488</v>
      </c>
      <c r="F4694" s="27">
        <f>F4702+F4724+F4843</f>
        <v>2171974.7290000003</v>
      </c>
      <c r="G4694" s="27">
        <f>G4702+G4724+G4843+G4695</f>
        <v>2379210.5307700005</v>
      </c>
      <c r="H4694" s="27">
        <f t="shared" ref="H4694:M4694" si="2354">H4702+H4724+H4843+H4695</f>
        <v>1809368.77382</v>
      </c>
      <c r="I4694" s="61">
        <f t="shared" si="2354"/>
        <v>236193.34062999999</v>
      </c>
      <c r="J4694" s="61">
        <f t="shared" si="2354"/>
        <v>135680.78519999998</v>
      </c>
      <c r="K4694" s="27">
        <f t="shared" si="2354"/>
        <v>0</v>
      </c>
      <c r="L4694" s="27">
        <f t="shared" si="2354"/>
        <v>0</v>
      </c>
      <c r="M4694" s="27">
        <f t="shared" si="2354"/>
        <v>2057658.2324099999</v>
      </c>
      <c r="N4694" s="79">
        <f t="shared" si="2347"/>
        <v>86.484916143342119</v>
      </c>
    </row>
    <row r="4695" spans="1:15" s="22" customFormat="1" x14ac:dyDescent="0.25">
      <c r="A4695" s="25" t="s">
        <v>309</v>
      </c>
      <c r="B4695" s="25" t="s">
        <v>1105</v>
      </c>
      <c r="C4695" s="25"/>
      <c r="D4695" s="25"/>
      <c r="E4695" s="26" t="s">
        <v>498</v>
      </c>
      <c r="F4695" s="27"/>
      <c r="G4695" s="27">
        <f t="shared" ref="G4695:G4700" si="2355">G4696</f>
        <v>74.864999999999995</v>
      </c>
      <c r="H4695" s="27">
        <f t="shared" ref="H4695:M4700" si="2356">H4696</f>
        <v>0</v>
      </c>
      <c r="I4695" s="61">
        <f t="shared" si="2356"/>
        <v>74.864999999999995</v>
      </c>
      <c r="J4695" s="61">
        <f t="shared" si="2356"/>
        <v>0</v>
      </c>
      <c r="K4695" s="27">
        <f t="shared" si="2356"/>
        <v>0</v>
      </c>
      <c r="L4695" s="27">
        <f t="shared" si="2356"/>
        <v>0</v>
      </c>
      <c r="M4695" s="27">
        <f t="shared" si="2356"/>
        <v>74.864999999999995</v>
      </c>
      <c r="N4695" s="78">
        <f t="shared" si="2347"/>
        <v>100</v>
      </c>
    </row>
    <row r="4696" spans="1:15" s="32" customFormat="1" x14ac:dyDescent="0.25">
      <c r="A4696" s="29" t="s">
        <v>309</v>
      </c>
      <c r="B4696" s="29" t="s">
        <v>1384</v>
      </c>
      <c r="C4696" s="29"/>
      <c r="D4696" s="29"/>
      <c r="E4696" s="30" t="s">
        <v>514</v>
      </c>
      <c r="F4696" s="31"/>
      <c r="G4696" s="31">
        <f t="shared" si="2355"/>
        <v>74.864999999999995</v>
      </c>
      <c r="H4696" s="31">
        <f t="shared" si="2356"/>
        <v>0</v>
      </c>
      <c r="I4696" s="62">
        <f t="shared" si="2356"/>
        <v>74.864999999999995</v>
      </c>
      <c r="J4696" s="62">
        <f t="shared" si="2356"/>
        <v>0</v>
      </c>
      <c r="K4696" s="31">
        <f t="shared" si="2356"/>
        <v>0</v>
      </c>
      <c r="L4696" s="31">
        <f t="shared" si="2356"/>
        <v>0</v>
      </c>
      <c r="M4696" s="31">
        <f t="shared" si="2356"/>
        <v>74.864999999999995</v>
      </c>
      <c r="N4696" s="79">
        <f t="shared" si="2347"/>
        <v>100</v>
      </c>
    </row>
    <row r="4697" spans="1:15" ht="31.5" x14ac:dyDescent="0.25">
      <c r="A4697" s="33" t="s">
        <v>309</v>
      </c>
      <c r="B4697" s="33" t="s">
        <v>1384</v>
      </c>
      <c r="C4697" s="33" t="s">
        <v>1122</v>
      </c>
      <c r="D4697" s="33"/>
      <c r="E4697" s="34" t="s">
        <v>1885</v>
      </c>
      <c r="F4697" s="35"/>
      <c r="G4697" s="35">
        <f t="shared" si="2355"/>
        <v>74.864999999999995</v>
      </c>
      <c r="H4697" s="35">
        <f t="shared" si="2356"/>
        <v>0</v>
      </c>
      <c r="I4697" s="63">
        <f t="shared" si="2356"/>
        <v>74.864999999999995</v>
      </c>
      <c r="J4697" s="63">
        <f t="shared" si="2356"/>
        <v>0</v>
      </c>
      <c r="K4697" s="35">
        <f t="shared" si="2356"/>
        <v>0</v>
      </c>
      <c r="L4697" s="35">
        <f t="shared" si="2356"/>
        <v>0</v>
      </c>
      <c r="M4697" s="35">
        <f t="shared" si="2356"/>
        <v>74.864999999999995</v>
      </c>
      <c r="N4697" s="78">
        <f t="shared" si="2347"/>
        <v>100</v>
      </c>
    </row>
    <row r="4698" spans="1:15" x14ac:dyDescent="0.25">
      <c r="A4698" s="33" t="s">
        <v>309</v>
      </c>
      <c r="B4698" s="33" t="s">
        <v>1384</v>
      </c>
      <c r="C4698" s="33" t="s">
        <v>1123</v>
      </c>
      <c r="D4698" s="33"/>
      <c r="E4698" s="34" t="s">
        <v>1175</v>
      </c>
      <c r="F4698" s="35"/>
      <c r="G4698" s="35">
        <f t="shared" si="2355"/>
        <v>74.864999999999995</v>
      </c>
      <c r="H4698" s="35">
        <f t="shared" si="2356"/>
        <v>0</v>
      </c>
      <c r="I4698" s="63">
        <f t="shared" si="2356"/>
        <v>74.864999999999995</v>
      </c>
      <c r="J4698" s="63">
        <f t="shared" si="2356"/>
        <v>0</v>
      </c>
      <c r="K4698" s="35">
        <f t="shared" si="2356"/>
        <v>0</v>
      </c>
      <c r="L4698" s="35">
        <f t="shared" si="2356"/>
        <v>0</v>
      </c>
      <c r="M4698" s="35">
        <f t="shared" si="2356"/>
        <v>74.864999999999995</v>
      </c>
      <c r="N4698" s="78">
        <f t="shared" si="2347"/>
        <v>100</v>
      </c>
    </row>
    <row r="4699" spans="1:15" ht="47.25" x14ac:dyDescent="0.25">
      <c r="A4699" s="33" t="s">
        <v>309</v>
      </c>
      <c r="B4699" s="33" t="s">
        <v>1384</v>
      </c>
      <c r="C4699" s="33" t="s">
        <v>1912</v>
      </c>
      <c r="D4699" s="33"/>
      <c r="E4699" s="56" t="s">
        <v>1913</v>
      </c>
      <c r="F4699" s="35"/>
      <c r="G4699" s="35">
        <f t="shared" si="2355"/>
        <v>74.864999999999995</v>
      </c>
      <c r="H4699" s="35">
        <f t="shared" si="2356"/>
        <v>0</v>
      </c>
      <c r="I4699" s="63">
        <f t="shared" si="2356"/>
        <v>74.864999999999995</v>
      </c>
      <c r="J4699" s="63">
        <f t="shared" si="2356"/>
        <v>0</v>
      </c>
      <c r="K4699" s="35">
        <f t="shared" si="2356"/>
        <v>0</v>
      </c>
      <c r="L4699" s="35">
        <f t="shared" si="2356"/>
        <v>0</v>
      </c>
      <c r="M4699" s="35">
        <f t="shared" si="2356"/>
        <v>74.864999999999995</v>
      </c>
      <c r="N4699" s="78">
        <f t="shared" si="2347"/>
        <v>100</v>
      </c>
    </row>
    <row r="4700" spans="1:15" ht="78.75" x14ac:dyDescent="0.25">
      <c r="A4700" s="33" t="s">
        <v>309</v>
      </c>
      <c r="B4700" s="33" t="s">
        <v>1384</v>
      </c>
      <c r="C4700" s="33" t="s">
        <v>1912</v>
      </c>
      <c r="D4700" s="33" t="s">
        <v>1118</v>
      </c>
      <c r="E4700" s="34" t="s">
        <v>539</v>
      </c>
      <c r="F4700" s="35"/>
      <c r="G4700" s="35">
        <f t="shared" si="2355"/>
        <v>74.864999999999995</v>
      </c>
      <c r="H4700" s="35">
        <f t="shared" si="2356"/>
        <v>0</v>
      </c>
      <c r="I4700" s="63">
        <f t="shared" si="2356"/>
        <v>74.864999999999995</v>
      </c>
      <c r="J4700" s="63">
        <f t="shared" si="2356"/>
        <v>0</v>
      </c>
      <c r="K4700" s="35">
        <f t="shared" si="2356"/>
        <v>0</v>
      </c>
      <c r="L4700" s="35">
        <f t="shared" si="2356"/>
        <v>0</v>
      </c>
      <c r="M4700" s="35">
        <f t="shared" si="2356"/>
        <v>74.864999999999995</v>
      </c>
      <c r="N4700" s="78">
        <f t="shared" si="2347"/>
        <v>100</v>
      </c>
    </row>
    <row r="4701" spans="1:15" ht="31.5" x14ac:dyDescent="0.25">
      <c r="A4701" s="33" t="s">
        <v>309</v>
      </c>
      <c r="B4701" s="33" t="s">
        <v>1384</v>
      </c>
      <c r="C4701" s="33" t="s">
        <v>1912</v>
      </c>
      <c r="D4701" s="33" t="s">
        <v>1128</v>
      </c>
      <c r="E4701" s="34" t="s">
        <v>541</v>
      </c>
      <c r="F4701" s="35"/>
      <c r="G4701" s="35">
        <v>74.864999999999995</v>
      </c>
      <c r="H4701" s="35">
        <v>0</v>
      </c>
      <c r="I4701" s="63">
        <f>G4701</f>
        <v>74.864999999999995</v>
      </c>
      <c r="J4701" s="63">
        <f>H4701</f>
        <v>0</v>
      </c>
      <c r="K4701" s="35">
        <v>0</v>
      </c>
      <c r="L4701" s="35">
        <v>0</v>
      </c>
      <c r="M4701" s="35">
        <v>74.864999999999995</v>
      </c>
      <c r="N4701" s="78">
        <f t="shared" si="2347"/>
        <v>100</v>
      </c>
    </row>
    <row r="4702" spans="1:15" s="22" customFormat="1" ht="31.5" hidden="1" x14ac:dyDescent="0.25">
      <c r="A4702" s="25" t="s">
        <v>309</v>
      </c>
      <c r="B4702" s="25" t="s">
        <v>5</v>
      </c>
      <c r="C4702" s="25"/>
      <c r="D4702" s="25"/>
      <c r="E4702" s="26" t="s">
        <v>499</v>
      </c>
      <c r="F4702" s="27">
        <f t="shared" ref="F4702:M4702" si="2357">F4703</f>
        <v>0</v>
      </c>
      <c r="G4702" s="27">
        <f t="shared" si="2357"/>
        <v>0</v>
      </c>
      <c r="H4702" s="27">
        <f t="shared" si="2357"/>
        <v>20396.255250000002</v>
      </c>
      <c r="I4702" s="61">
        <f t="shared" si="2357"/>
        <v>0</v>
      </c>
      <c r="J4702" s="61">
        <f t="shared" si="2357"/>
        <v>679.05525</v>
      </c>
      <c r="K4702" s="27">
        <f t="shared" si="2357"/>
        <v>0</v>
      </c>
      <c r="L4702" s="27">
        <f t="shared" si="2357"/>
        <v>0</v>
      </c>
      <c r="M4702" s="27">
        <f t="shared" si="2357"/>
        <v>0</v>
      </c>
      <c r="N4702" s="78">
        <v>0</v>
      </c>
      <c r="O4702" s="22">
        <v>1</v>
      </c>
    </row>
    <row r="4703" spans="1:15" s="32" customFormat="1" ht="31.5" hidden="1" x14ac:dyDescent="0.25">
      <c r="A4703" s="29" t="s">
        <v>309</v>
      </c>
      <c r="B4703" s="29" t="s">
        <v>1410</v>
      </c>
      <c r="C4703" s="29"/>
      <c r="D4703" s="29"/>
      <c r="E4703" s="30" t="s">
        <v>517</v>
      </c>
      <c r="F4703" s="31">
        <f>F4704+F4717</f>
        <v>0</v>
      </c>
      <c r="G4703" s="31">
        <f>G4704+G4717</f>
        <v>0</v>
      </c>
      <c r="H4703" s="31">
        <f t="shared" ref="H4703:M4703" si="2358">H4704+H4717</f>
        <v>20396.255250000002</v>
      </c>
      <c r="I4703" s="62">
        <f t="shared" si="2358"/>
        <v>0</v>
      </c>
      <c r="J4703" s="62">
        <f t="shared" si="2358"/>
        <v>679.05525</v>
      </c>
      <c r="K4703" s="31">
        <f t="shared" si="2358"/>
        <v>0</v>
      </c>
      <c r="L4703" s="31">
        <f t="shared" si="2358"/>
        <v>0</v>
      </c>
      <c r="M4703" s="31">
        <f t="shared" si="2358"/>
        <v>0</v>
      </c>
      <c r="N4703" s="78">
        <v>0</v>
      </c>
      <c r="O4703" s="22">
        <v>1</v>
      </c>
    </row>
    <row r="4704" spans="1:15" ht="63" hidden="1" x14ac:dyDescent="0.25">
      <c r="A4704" s="33" t="s">
        <v>309</v>
      </c>
      <c r="B4704" s="33" t="s">
        <v>1410</v>
      </c>
      <c r="C4704" s="33" t="s">
        <v>1132</v>
      </c>
      <c r="D4704" s="33"/>
      <c r="E4704" s="34" t="s">
        <v>1557</v>
      </c>
      <c r="F4704" s="35">
        <f t="shared" ref="F4704:M4704" si="2359">F4705</f>
        <v>0</v>
      </c>
      <c r="G4704" s="35">
        <f t="shared" si="2359"/>
        <v>0</v>
      </c>
      <c r="H4704" s="35">
        <f t="shared" si="2359"/>
        <v>19717.2</v>
      </c>
      <c r="I4704" s="63">
        <f t="shared" si="2359"/>
        <v>0</v>
      </c>
      <c r="J4704" s="63">
        <f t="shared" si="2359"/>
        <v>0</v>
      </c>
      <c r="K4704" s="35">
        <f t="shared" si="2359"/>
        <v>0</v>
      </c>
      <c r="L4704" s="35">
        <f t="shared" si="2359"/>
        <v>0</v>
      </c>
      <c r="M4704" s="35">
        <f t="shared" si="2359"/>
        <v>0</v>
      </c>
      <c r="N4704" s="78">
        <v>0</v>
      </c>
      <c r="O4704" s="22">
        <v>1</v>
      </c>
    </row>
    <row r="4705" spans="1:15" ht="47.25" hidden="1" x14ac:dyDescent="0.25">
      <c r="A4705" s="33" t="s">
        <v>309</v>
      </c>
      <c r="B4705" s="33" t="s">
        <v>1410</v>
      </c>
      <c r="C4705" s="33" t="s">
        <v>310</v>
      </c>
      <c r="D4705" s="33"/>
      <c r="E4705" s="34" t="s">
        <v>1558</v>
      </c>
      <c r="F4705" s="35">
        <f>F4706</f>
        <v>0</v>
      </c>
      <c r="G4705" s="35">
        <f>G4706+G4713</f>
        <v>0</v>
      </c>
      <c r="H4705" s="35">
        <f t="shared" ref="H4705:M4705" si="2360">H4706+H4713</f>
        <v>19717.2</v>
      </c>
      <c r="I4705" s="63">
        <f t="shared" si="2360"/>
        <v>0</v>
      </c>
      <c r="J4705" s="63">
        <f t="shared" si="2360"/>
        <v>0</v>
      </c>
      <c r="K4705" s="35">
        <f t="shared" si="2360"/>
        <v>0</v>
      </c>
      <c r="L4705" s="35">
        <f t="shared" si="2360"/>
        <v>0</v>
      </c>
      <c r="M4705" s="35">
        <f t="shared" si="2360"/>
        <v>0</v>
      </c>
      <c r="N4705" s="78">
        <v>0</v>
      </c>
      <c r="O4705" s="22">
        <v>1</v>
      </c>
    </row>
    <row r="4706" spans="1:15" ht="63" hidden="1" x14ac:dyDescent="0.25">
      <c r="A4706" s="33" t="s">
        <v>309</v>
      </c>
      <c r="B4706" s="33" t="s">
        <v>1410</v>
      </c>
      <c r="C4706" s="33" t="s">
        <v>311</v>
      </c>
      <c r="D4706" s="33"/>
      <c r="E4706" s="34" t="s">
        <v>1559</v>
      </c>
      <c r="F4706" s="35">
        <f>F4710+F4707</f>
        <v>0</v>
      </c>
      <c r="G4706" s="35">
        <f>G4710+G4707</f>
        <v>0</v>
      </c>
      <c r="H4706" s="35">
        <f t="shared" ref="H4706:M4706" si="2361">H4710+H4707</f>
        <v>0</v>
      </c>
      <c r="I4706" s="63">
        <f t="shared" si="2361"/>
        <v>0</v>
      </c>
      <c r="J4706" s="63">
        <f t="shared" si="2361"/>
        <v>0</v>
      </c>
      <c r="K4706" s="35">
        <f t="shared" si="2361"/>
        <v>0</v>
      </c>
      <c r="L4706" s="35">
        <f t="shared" si="2361"/>
        <v>0</v>
      </c>
      <c r="M4706" s="35">
        <f t="shared" si="2361"/>
        <v>0</v>
      </c>
      <c r="N4706" s="78">
        <v>0</v>
      </c>
      <c r="O4706" s="22">
        <v>1</v>
      </c>
    </row>
    <row r="4707" spans="1:15" ht="63" hidden="1" x14ac:dyDescent="0.25">
      <c r="A4707" s="33" t="s">
        <v>309</v>
      </c>
      <c r="B4707" s="33" t="s">
        <v>1410</v>
      </c>
      <c r="C4707" s="33" t="s">
        <v>1302</v>
      </c>
      <c r="D4707" s="33"/>
      <c r="E4707" s="34" t="s">
        <v>1561</v>
      </c>
      <c r="F4707" s="35">
        <f t="shared" ref="F4707:M4708" si="2362">F4708</f>
        <v>0</v>
      </c>
      <c r="G4707" s="35">
        <f t="shared" si="2362"/>
        <v>0</v>
      </c>
      <c r="H4707" s="35">
        <f t="shared" si="2362"/>
        <v>0</v>
      </c>
      <c r="I4707" s="63">
        <f t="shared" si="2362"/>
        <v>0</v>
      </c>
      <c r="J4707" s="63">
        <f t="shared" si="2362"/>
        <v>0</v>
      </c>
      <c r="K4707" s="35">
        <f t="shared" si="2362"/>
        <v>0</v>
      </c>
      <c r="L4707" s="35">
        <f t="shared" si="2362"/>
        <v>0</v>
      </c>
      <c r="M4707" s="35">
        <f t="shared" si="2362"/>
        <v>0</v>
      </c>
      <c r="N4707" s="78">
        <v>0</v>
      </c>
      <c r="O4707" s="22">
        <v>1</v>
      </c>
    </row>
    <row r="4708" spans="1:15" ht="31.5" hidden="1" x14ac:dyDescent="0.25">
      <c r="A4708" s="33" t="s">
        <v>309</v>
      </c>
      <c r="B4708" s="33" t="s">
        <v>1410</v>
      </c>
      <c r="C4708" s="33" t="s">
        <v>1302</v>
      </c>
      <c r="D4708" s="33" t="s">
        <v>1111</v>
      </c>
      <c r="E4708" s="34" t="s">
        <v>542</v>
      </c>
      <c r="F4708" s="35">
        <f t="shared" si="2362"/>
        <v>0</v>
      </c>
      <c r="G4708" s="35">
        <f t="shared" si="2362"/>
        <v>0</v>
      </c>
      <c r="H4708" s="35">
        <f t="shared" si="2362"/>
        <v>0</v>
      </c>
      <c r="I4708" s="63">
        <f t="shared" si="2362"/>
        <v>0</v>
      </c>
      <c r="J4708" s="63">
        <f t="shared" si="2362"/>
        <v>0</v>
      </c>
      <c r="K4708" s="35">
        <f t="shared" si="2362"/>
        <v>0</v>
      </c>
      <c r="L4708" s="35">
        <f t="shared" si="2362"/>
        <v>0</v>
      </c>
      <c r="M4708" s="35">
        <f t="shared" si="2362"/>
        <v>0</v>
      </c>
      <c r="N4708" s="78">
        <v>0</v>
      </c>
      <c r="O4708" s="22">
        <v>1</v>
      </c>
    </row>
    <row r="4709" spans="1:15" ht="31.5" hidden="1" x14ac:dyDescent="0.25">
      <c r="A4709" s="33" t="s">
        <v>309</v>
      </c>
      <c r="B4709" s="33" t="s">
        <v>1410</v>
      </c>
      <c r="C4709" s="33" t="s">
        <v>1302</v>
      </c>
      <c r="D4709" s="33" t="s">
        <v>1112</v>
      </c>
      <c r="E4709" s="34" t="s">
        <v>543</v>
      </c>
      <c r="F4709" s="35">
        <f>19717.2-19717.2</f>
        <v>0</v>
      </c>
      <c r="G4709" s="35">
        <f>19717.2-19717.2</f>
        <v>0</v>
      </c>
      <c r="H4709" s="35">
        <v>0</v>
      </c>
      <c r="I4709" s="63">
        <v>0</v>
      </c>
      <c r="J4709" s="63">
        <v>0</v>
      </c>
      <c r="K4709" s="35">
        <v>0</v>
      </c>
      <c r="L4709" s="35">
        <v>0</v>
      </c>
      <c r="M4709" s="35">
        <v>0</v>
      </c>
      <c r="N4709" s="78">
        <v>0</v>
      </c>
      <c r="O4709" s="22">
        <v>1</v>
      </c>
    </row>
    <row r="4710" spans="1:15" ht="63" hidden="1" x14ac:dyDescent="0.25">
      <c r="A4710" s="33" t="s">
        <v>309</v>
      </c>
      <c r="B4710" s="33" t="s">
        <v>1410</v>
      </c>
      <c r="C4710" s="33" t="s">
        <v>1464</v>
      </c>
      <c r="D4710" s="33"/>
      <c r="E4710" s="34" t="s">
        <v>1561</v>
      </c>
      <c r="F4710" s="35">
        <f t="shared" ref="F4710:M4711" si="2363">F4711</f>
        <v>0</v>
      </c>
      <c r="G4710" s="35">
        <f t="shared" si="2363"/>
        <v>0</v>
      </c>
      <c r="H4710" s="35">
        <f t="shared" si="2363"/>
        <v>0</v>
      </c>
      <c r="I4710" s="63">
        <f t="shared" si="2363"/>
        <v>0</v>
      </c>
      <c r="J4710" s="63">
        <f t="shared" si="2363"/>
        <v>0</v>
      </c>
      <c r="K4710" s="35">
        <f t="shared" si="2363"/>
        <v>0</v>
      </c>
      <c r="L4710" s="35">
        <f t="shared" si="2363"/>
        <v>0</v>
      </c>
      <c r="M4710" s="35">
        <f t="shared" si="2363"/>
        <v>0</v>
      </c>
      <c r="N4710" s="78">
        <v>0</v>
      </c>
      <c r="O4710" s="22">
        <v>1</v>
      </c>
    </row>
    <row r="4711" spans="1:15" ht="31.5" hidden="1" x14ac:dyDescent="0.25">
      <c r="A4711" s="33" t="s">
        <v>309</v>
      </c>
      <c r="B4711" s="33" t="s">
        <v>1410</v>
      </c>
      <c r="C4711" s="33" t="s">
        <v>1464</v>
      </c>
      <c r="D4711" s="33" t="s">
        <v>1111</v>
      </c>
      <c r="E4711" s="34" t="s">
        <v>542</v>
      </c>
      <c r="F4711" s="35">
        <f t="shared" si="2363"/>
        <v>0</v>
      </c>
      <c r="G4711" s="35">
        <f t="shared" si="2363"/>
        <v>0</v>
      </c>
      <c r="H4711" s="35">
        <f t="shared" si="2363"/>
        <v>0</v>
      </c>
      <c r="I4711" s="63">
        <f t="shared" si="2363"/>
        <v>0</v>
      </c>
      <c r="J4711" s="63">
        <f t="shared" si="2363"/>
        <v>0</v>
      </c>
      <c r="K4711" s="35">
        <f t="shared" si="2363"/>
        <v>0</v>
      </c>
      <c r="L4711" s="35">
        <f t="shared" si="2363"/>
        <v>0</v>
      </c>
      <c r="M4711" s="35">
        <f t="shared" si="2363"/>
        <v>0</v>
      </c>
      <c r="N4711" s="78">
        <v>0</v>
      </c>
      <c r="O4711" s="22">
        <v>1</v>
      </c>
    </row>
    <row r="4712" spans="1:15" ht="31.5" hidden="1" x14ac:dyDescent="0.25">
      <c r="A4712" s="33" t="s">
        <v>309</v>
      </c>
      <c r="B4712" s="33" t="s">
        <v>1410</v>
      </c>
      <c r="C4712" s="33" t="s">
        <v>1464</v>
      </c>
      <c r="D4712" s="33" t="s">
        <v>1112</v>
      </c>
      <c r="E4712" s="34" t="s">
        <v>543</v>
      </c>
      <c r="F4712" s="35">
        <f>19717.2-19717.2</f>
        <v>0</v>
      </c>
      <c r="G4712" s="35">
        <f>19717.2-19717.2</f>
        <v>0</v>
      </c>
      <c r="H4712" s="35">
        <v>0</v>
      </c>
      <c r="I4712" s="63">
        <v>0</v>
      </c>
      <c r="J4712" s="63">
        <v>0</v>
      </c>
      <c r="K4712" s="35">
        <v>0</v>
      </c>
      <c r="L4712" s="35">
        <v>0</v>
      </c>
      <c r="M4712" s="35">
        <v>0</v>
      </c>
      <c r="N4712" s="78">
        <v>0</v>
      </c>
      <c r="O4712" s="22">
        <v>1</v>
      </c>
    </row>
    <row r="4713" spans="1:15" ht="47.25" hidden="1" x14ac:dyDescent="0.25">
      <c r="A4713" s="33" t="s">
        <v>309</v>
      </c>
      <c r="B4713" s="33" t="s">
        <v>1410</v>
      </c>
      <c r="C4713" s="33" t="s">
        <v>330</v>
      </c>
      <c r="D4713" s="33"/>
      <c r="E4713" s="34" t="s">
        <v>1704</v>
      </c>
      <c r="F4713" s="35">
        <v>0</v>
      </c>
      <c r="G4713" s="35">
        <f t="shared" ref="G4713:G4715" si="2364">G4714</f>
        <v>0</v>
      </c>
      <c r="H4713" s="35">
        <f t="shared" ref="H4713:M4715" si="2365">H4714</f>
        <v>19717.2</v>
      </c>
      <c r="I4713" s="63">
        <f t="shared" si="2365"/>
        <v>0</v>
      </c>
      <c r="J4713" s="63">
        <f t="shared" si="2365"/>
        <v>0</v>
      </c>
      <c r="K4713" s="35">
        <f t="shared" si="2365"/>
        <v>0</v>
      </c>
      <c r="L4713" s="35">
        <f t="shared" si="2365"/>
        <v>0</v>
      </c>
      <c r="M4713" s="35">
        <f t="shared" si="2365"/>
        <v>0</v>
      </c>
      <c r="N4713" s="78">
        <v>0</v>
      </c>
      <c r="O4713" s="22">
        <v>1</v>
      </c>
    </row>
    <row r="4714" spans="1:15" ht="63" hidden="1" x14ac:dyDescent="0.25">
      <c r="A4714" s="33" t="s">
        <v>309</v>
      </c>
      <c r="B4714" s="33" t="s">
        <v>1410</v>
      </c>
      <c r="C4714" s="33" t="s">
        <v>1783</v>
      </c>
      <c r="D4714" s="33"/>
      <c r="E4714" s="34" t="s">
        <v>1561</v>
      </c>
      <c r="F4714" s="35">
        <v>0</v>
      </c>
      <c r="G4714" s="35">
        <f t="shared" si="2364"/>
        <v>0</v>
      </c>
      <c r="H4714" s="35">
        <f t="shared" si="2365"/>
        <v>19717.2</v>
      </c>
      <c r="I4714" s="63">
        <f t="shared" si="2365"/>
        <v>0</v>
      </c>
      <c r="J4714" s="63">
        <f t="shared" si="2365"/>
        <v>0</v>
      </c>
      <c r="K4714" s="35">
        <f t="shared" si="2365"/>
        <v>0</v>
      </c>
      <c r="L4714" s="35">
        <f t="shared" si="2365"/>
        <v>0</v>
      </c>
      <c r="M4714" s="35">
        <f t="shared" si="2365"/>
        <v>0</v>
      </c>
      <c r="N4714" s="78">
        <v>0</v>
      </c>
      <c r="O4714" s="22">
        <v>1</v>
      </c>
    </row>
    <row r="4715" spans="1:15" ht="31.5" hidden="1" x14ac:dyDescent="0.25">
      <c r="A4715" s="33" t="s">
        <v>309</v>
      </c>
      <c r="B4715" s="33" t="s">
        <v>1410</v>
      </c>
      <c r="C4715" s="33" t="s">
        <v>1783</v>
      </c>
      <c r="D4715" s="33" t="s">
        <v>1111</v>
      </c>
      <c r="E4715" s="34" t="s">
        <v>542</v>
      </c>
      <c r="F4715" s="35">
        <v>0</v>
      </c>
      <c r="G4715" s="35">
        <f t="shared" si="2364"/>
        <v>0</v>
      </c>
      <c r="H4715" s="35">
        <f t="shared" si="2365"/>
        <v>19717.2</v>
      </c>
      <c r="I4715" s="63">
        <f t="shared" si="2365"/>
        <v>0</v>
      </c>
      <c r="J4715" s="63">
        <f t="shared" si="2365"/>
        <v>0</v>
      </c>
      <c r="K4715" s="35">
        <f t="shared" si="2365"/>
        <v>0</v>
      </c>
      <c r="L4715" s="35">
        <f t="shared" si="2365"/>
        <v>0</v>
      </c>
      <c r="M4715" s="35">
        <f t="shared" si="2365"/>
        <v>0</v>
      </c>
      <c r="N4715" s="78">
        <v>0</v>
      </c>
      <c r="O4715" s="22">
        <v>1</v>
      </c>
    </row>
    <row r="4716" spans="1:15" ht="31.5" hidden="1" x14ac:dyDescent="0.25">
      <c r="A4716" s="33" t="s">
        <v>309</v>
      </c>
      <c r="B4716" s="33" t="s">
        <v>1410</v>
      </c>
      <c r="C4716" s="33" t="s">
        <v>1783</v>
      </c>
      <c r="D4716" s="33" t="s">
        <v>1112</v>
      </c>
      <c r="E4716" s="34" t="s">
        <v>543</v>
      </c>
      <c r="F4716" s="35">
        <v>0</v>
      </c>
      <c r="G4716" s="35">
        <v>0</v>
      </c>
      <c r="H4716" s="35">
        <f>19717.2+0</f>
        <v>19717.2</v>
      </c>
      <c r="I4716" s="63">
        <v>0</v>
      </c>
      <c r="J4716" s="63">
        <v>0</v>
      </c>
      <c r="K4716" s="35">
        <v>0</v>
      </c>
      <c r="L4716" s="35">
        <v>0</v>
      </c>
      <c r="M4716" s="35"/>
      <c r="N4716" s="78">
        <v>0</v>
      </c>
      <c r="O4716" s="22">
        <v>1</v>
      </c>
    </row>
    <row r="4717" spans="1:15" ht="31.5" hidden="1" x14ac:dyDescent="0.25">
      <c r="A4717" s="33" t="s">
        <v>309</v>
      </c>
      <c r="B4717" s="33" t="s">
        <v>1410</v>
      </c>
      <c r="C4717" s="33" t="s">
        <v>1122</v>
      </c>
      <c r="D4717" s="33"/>
      <c r="E4717" s="34" t="s">
        <v>1885</v>
      </c>
      <c r="F4717" s="35">
        <f>F4718</f>
        <v>0</v>
      </c>
      <c r="G4717" s="35">
        <f t="shared" ref="G4717:G4718" si="2366">G4718</f>
        <v>0</v>
      </c>
      <c r="H4717" s="35">
        <f t="shared" ref="H4717:M4718" si="2367">H4718</f>
        <v>679.05525</v>
      </c>
      <c r="I4717" s="63">
        <f t="shared" si="2367"/>
        <v>0</v>
      </c>
      <c r="J4717" s="63">
        <f t="shared" si="2367"/>
        <v>679.05525</v>
      </c>
      <c r="K4717" s="35">
        <f t="shared" si="2367"/>
        <v>0</v>
      </c>
      <c r="L4717" s="35">
        <f t="shared" si="2367"/>
        <v>0</v>
      </c>
      <c r="M4717" s="35">
        <f t="shared" si="2367"/>
        <v>0</v>
      </c>
      <c r="N4717" s="78">
        <v>0</v>
      </c>
      <c r="O4717" s="22">
        <v>1</v>
      </c>
    </row>
    <row r="4718" spans="1:15" hidden="1" x14ac:dyDescent="0.25">
      <c r="A4718" s="33" t="s">
        <v>309</v>
      </c>
      <c r="B4718" s="33" t="s">
        <v>1410</v>
      </c>
      <c r="C4718" s="33" t="s">
        <v>1123</v>
      </c>
      <c r="D4718" s="33"/>
      <c r="E4718" s="34" t="s">
        <v>1175</v>
      </c>
      <c r="F4718" s="35">
        <f>F4719</f>
        <v>0</v>
      </c>
      <c r="G4718" s="35">
        <f t="shared" si="2366"/>
        <v>0</v>
      </c>
      <c r="H4718" s="35">
        <f t="shared" si="2367"/>
        <v>679.05525</v>
      </c>
      <c r="I4718" s="63">
        <f t="shared" si="2367"/>
        <v>0</v>
      </c>
      <c r="J4718" s="63">
        <f t="shared" si="2367"/>
        <v>679.05525</v>
      </c>
      <c r="K4718" s="35">
        <f t="shared" si="2367"/>
        <v>0</v>
      </c>
      <c r="L4718" s="35">
        <f t="shared" si="2367"/>
        <v>0</v>
      </c>
      <c r="M4718" s="35">
        <f t="shared" si="2367"/>
        <v>0</v>
      </c>
      <c r="N4718" s="78">
        <v>0</v>
      </c>
      <c r="O4718" s="22">
        <v>1</v>
      </c>
    </row>
    <row r="4719" spans="1:15" ht="47.25" hidden="1" x14ac:dyDescent="0.25">
      <c r="A4719" s="33" t="s">
        <v>309</v>
      </c>
      <c r="B4719" s="33" t="s">
        <v>1410</v>
      </c>
      <c r="C4719" s="33" t="s">
        <v>251</v>
      </c>
      <c r="D4719" s="33"/>
      <c r="E4719" s="34" t="s">
        <v>1191</v>
      </c>
      <c r="F4719" s="35">
        <f>F4720+F4722</f>
        <v>0</v>
      </c>
      <c r="G4719" s="35">
        <f>G4720+G4722</f>
        <v>0</v>
      </c>
      <c r="H4719" s="35">
        <f t="shared" ref="H4719:M4719" si="2368">H4720+H4722</f>
        <v>679.05525</v>
      </c>
      <c r="I4719" s="63">
        <f t="shared" si="2368"/>
        <v>0</v>
      </c>
      <c r="J4719" s="63">
        <f t="shared" si="2368"/>
        <v>679.05525</v>
      </c>
      <c r="K4719" s="35">
        <f t="shared" si="2368"/>
        <v>0</v>
      </c>
      <c r="L4719" s="35">
        <f t="shared" si="2368"/>
        <v>0</v>
      </c>
      <c r="M4719" s="35">
        <f t="shared" si="2368"/>
        <v>0</v>
      </c>
      <c r="N4719" s="78">
        <v>0</v>
      </c>
      <c r="O4719" s="22">
        <v>1</v>
      </c>
    </row>
    <row r="4720" spans="1:15" ht="78.75" hidden="1" x14ac:dyDescent="0.25">
      <c r="A4720" s="33" t="s">
        <v>309</v>
      </c>
      <c r="B4720" s="33" t="s">
        <v>1410</v>
      </c>
      <c r="C4720" s="33" t="s">
        <v>251</v>
      </c>
      <c r="D4720" s="33" t="s">
        <v>1118</v>
      </c>
      <c r="E4720" s="34" t="s">
        <v>539</v>
      </c>
      <c r="F4720" s="35">
        <f>F4721</f>
        <v>0</v>
      </c>
      <c r="G4720" s="35">
        <f t="shared" ref="G4720" si="2369">G4721</f>
        <v>0</v>
      </c>
      <c r="H4720" s="35">
        <f t="shared" ref="H4720:M4720" si="2370">H4721</f>
        <v>365.24400000000003</v>
      </c>
      <c r="I4720" s="63">
        <f t="shared" si="2370"/>
        <v>0</v>
      </c>
      <c r="J4720" s="63">
        <f t="shared" si="2370"/>
        <v>365.24400000000003</v>
      </c>
      <c r="K4720" s="35">
        <f t="shared" si="2370"/>
        <v>0</v>
      </c>
      <c r="L4720" s="35">
        <f t="shared" si="2370"/>
        <v>0</v>
      </c>
      <c r="M4720" s="35">
        <f t="shared" si="2370"/>
        <v>0</v>
      </c>
      <c r="N4720" s="78">
        <v>0</v>
      </c>
      <c r="O4720" s="22">
        <v>1</v>
      </c>
    </row>
    <row r="4721" spans="1:15" hidden="1" x14ac:dyDescent="0.25">
      <c r="A4721" s="33" t="s">
        <v>309</v>
      </c>
      <c r="B4721" s="33" t="s">
        <v>1410</v>
      </c>
      <c r="C4721" s="33" t="s">
        <v>251</v>
      </c>
      <c r="D4721" s="33" t="s">
        <v>1119</v>
      </c>
      <c r="E4721" s="34" t="s">
        <v>540</v>
      </c>
      <c r="F4721" s="35">
        <v>0</v>
      </c>
      <c r="G4721" s="35">
        <v>0</v>
      </c>
      <c r="H4721" s="35">
        <v>365.24400000000003</v>
      </c>
      <c r="I4721" s="63">
        <v>0</v>
      </c>
      <c r="J4721" s="63">
        <f>H4721</f>
        <v>365.24400000000003</v>
      </c>
      <c r="K4721" s="35">
        <v>0</v>
      </c>
      <c r="L4721" s="35">
        <v>0</v>
      </c>
      <c r="M4721" s="35"/>
      <c r="N4721" s="78">
        <v>0</v>
      </c>
      <c r="O4721" s="22">
        <v>1</v>
      </c>
    </row>
    <row r="4722" spans="1:15" ht="31.5" hidden="1" x14ac:dyDescent="0.25">
      <c r="A4722" s="33" t="s">
        <v>309</v>
      </c>
      <c r="B4722" s="33" t="s">
        <v>1410</v>
      </c>
      <c r="C4722" s="33" t="s">
        <v>251</v>
      </c>
      <c r="D4722" s="33" t="s">
        <v>1111</v>
      </c>
      <c r="E4722" s="34" t="s">
        <v>542</v>
      </c>
      <c r="F4722" s="35">
        <f>F4723</f>
        <v>0</v>
      </c>
      <c r="G4722" s="35">
        <f t="shared" ref="G4722" si="2371">G4723</f>
        <v>0</v>
      </c>
      <c r="H4722" s="35">
        <f t="shared" ref="H4722:M4722" si="2372">H4723</f>
        <v>313.81124999999997</v>
      </c>
      <c r="I4722" s="63">
        <f t="shared" si="2372"/>
        <v>0</v>
      </c>
      <c r="J4722" s="63">
        <f t="shared" si="2372"/>
        <v>313.81124999999997</v>
      </c>
      <c r="K4722" s="35">
        <f t="shared" si="2372"/>
        <v>0</v>
      </c>
      <c r="L4722" s="35">
        <f t="shared" si="2372"/>
        <v>0</v>
      </c>
      <c r="M4722" s="35">
        <f t="shared" si="2372"/>
        <v>0</v>
      </c>
      <c r="N4722" s="78">
        <v>0</v>
      </c>
      <c r="O4722" s="22">
        <v>1</v>
      </c>
    </row>
    <row r="4723" spans="1:15" ht="31.5" hidden="1" x14ac:dyDescent="0.25">
      <c r="A4723" s="33" t="s">
        <v>309</v>
      </c>
      <c r="B4723" s="33" t="s">
        <v>1410</v>
      </c>
      <c r="C4723" s="33" t="s">
        <v>251</v>
      </c>
      <c r="D4723" s="33" t="s">
        <v>1112</v>
      </c>
      <c r="E4723" s="34" t="s">
        <v>543</v>
      </c>
      <c r="F4723" s="35">
        <v>0</v>
      </c>
      <c r="G4723" s="35">
        <v>0</v>
      </c>
      <c r="H4723" s="35">
        <v>313.81124999999997</v>
      </c>
      <c r="I4723" s="63">
        <v>0</v>
      </c>
      <c r="J4723" s="63">
        <f>H4723</f>
        <v>313.81124999999997</v>
      </c>
      <c r="K4723" s="35">
        <v>0</v>
      </c>
      <c r="L4723" s="35">
        <v>0</v>
      </c>
      <c r="M4723" s="35">
        <v>0</v>
      </c>
      <c r="N4723" s="78">
        <v>0</v>
      </c>
      <c r="O4723" s="22">
        <v>1</v>
      </c>
    </row>
    <row r="4724" spans="1:15" s="22" customFormat="1" x14ac:dyDescent="0.25">
      <c r="A4724" s="25" t="s">
        <v>309</v>
      </c>
      <c r="B4724" s="25" t="s">
        <v>1130</v>
      </c>
      <c r="C4724" s="25"/>
      <c r="D4724" s="25"/>
      <c r="E4724" s="26" t="s">
        <v>500</v>
      </c>
      <c r="F4724" s="27">
        <f>F4725+F4800</f>
        <v>1750560.4700000002</v>
      </c>
      <c r="G4724" s="27">
        <f>G4725+G4800</f>
        <v>1731083.1141700004</v>
      </c>
      <c r="H4724" s="27">
        <f t="shared" ref="H4724:M4724" si="2373">H4725+H4800</f>
        <v>1372997.13962</v>
      </c>
      <c r="I4724" s="61">
        <f t="shared" si="2373"/>
        <v>9480.1830300000001</v>
      </c>
      <c r="J4724" s="61">
        <f t="shared" si="2373"/>
        <v>6362.89</v>
      </c>
      <c r="K4724" s="27">
        <f t="shared" si="2373"/>
        <v>0</v>
      </c>
      <c r="L4724" s="27">
        <f t="shared" si="2373"/>
        <v>0</v>
      </c>
      <c r="M4724" s="27">
        <f t="shared" si="2373"/>
        <v>1521994.9106300001</v>
      </c>
      <c r="N4724" s="78">
        <f t="shared" si="2347"/>
        <v>87.921538727489036</v>
      </c>
    </row>
    <row r="4725" spans="1:15" s="32" customFormat="1" ht="17.25" customHeight="1" x14ac:dyDescent="0.25">
      <c r="A4725" s="29" t="s">
        <v>309</v>
      </c>
      <c r="B4725" s="29" t="s">
        <v>1385</v>
      </c>
      <c r="C4725" s="29"/>
      <c r="D4725" s="29"/>
      <c r="E4725" s="30" t="s">
        <v>519</v>
      </c>
      <c r="F4725" s="31">
        <f>F4726+F4774+F4779+F4791</f>
        <v>1724509.7200000002</v>
      </c>
      <c r="G4725" s="31">
        <f>G4726+G4774+G4779+G4791</f>
        <v>1716575.1141700004</v>
      </c>
      <c r="H4725" s="31">
        <f t="shared" ref="H4725:M4725" si="2374">H4726+H4774+H4779+H4791</f>
        <v>1176511.0564000001</v>
      </c>
      <c r="I4725" s="62">
        <f t="shared" si="2374"/>
        <v>9480.1830300000001</v>
      </c>
      <c r="J4725" s="62">
        <f t="shared" si="2374"/>
        <v>6362.89</v>
      </c>
      <c r="K4725" s="31">
        <f t="shared" si="2374"/>
        <v>0</v>
      </c>
      <c r="L4725" s="31">
        <f t="shared" si="2374"/>
        <v>0</v>
      </c>
      <c r="M4725" s="31">
        <f t="shared" si="2374"/>
        <v>1508966.5247900002</v>
      </c>
      <c r="N4725" s="79">
        <f t="shared" si="2347"/>
        <v>87.905650753862687</v>
      </c>
    </row>
    <row r="4726" spans="1:15" ht="63" x14ac:dyDescent="0.25">
      <c r="A4726" s="33" t="s">
        <v>309</v>
      </c>
      <c r="B4726" s="33" t="s">
        <v>1385</v>
      </c>
      <c r="C4726" s="33" t="s">
        <v>1132</v>
      </c>
      <c r="D4726" s="33"/>
      <c r="E4726" s="34" t="s">
        <v>1557</v>
      </c>
      <c r="F4726" s="35">
        <f t="shared" ref="F4726:M4726" si="2375">F4727</f>
        <v>1705300.9200000002</v>
      </c>
      <c r="G4726" s="35">
        <f t="shared" si="2375"/>
        <v>1691221.7030300002</v>
      </c>
      <c r="H4726" s="35">
        <f t="shared" si="2375"/>
        <v>1158121.274</v>
      </c>
      <c r="I4726" s="63">
        <f t="shared" si="2375"/>
        <v>9442.5830299999998</v>
      </c>
      <c r="J4726" s="63">
        <f t="shared" si="2375"/>
        <v>6325.29</v>
      </c>
      <c r="K4726" s="35">
        <f t="shared" si="2375"/>
        <v>0</v>
      </c>
      <c r="L4726" s="35">
        <f t="shared" si="2375"/>
        <v>0</v>
      </c>
      <c r="M4726" s="35">
        <f t="shared" si="2375"/>
        <v>1483615.2041499999</v>
      </c>
      <c r="N4726" s="78">
        <f t="shared" si="2347"/>
        <v>87.724465780680816</v>
      </c>
    </row>
    <row r="4727" spans="1:15" ht="47.25" x14ac:dyDescent="0.25">
      <c r="A4727" s="33" t="s">
        <v>309</v>
      </c>
      <c r="B4727" s="33" t="s">
        <v>1385</v>
      </c>
      <c r="C4727" s="33" t="s">
        <v>1133</v>
      </c>
      <c r="D4727" s="33"/>
      <c r="E4727" s="34" t="s">
        <v>741</v>
      </c>
      <c r="F4727" s="35">
        <f>F4728+F4753+F4764</f>
        <v>1705300.9200000002</v>
      </c>
      <c r="G4727" s="35">
        <f>G4728+G4753+G4764</f>
        <v>1691221.7030300002</v>
      </c>
      <c r="H4727" s="35">
        <f t="shared" ref="H4727:M4727" si="2376">H4728+H4753+H4764</f>
        <v>1158121.274</v>
      </c>
      <c r="I4727" s="63">
        <f t="shared" si="2376"/>
        <v>9442.5830299999998</v>
      </c>
      <c r="J4727" s="63">
        <f t="shared" si="2376"/>
        <v>6325.29</v>
      </c>
      <c r="K4727" s="35">
        <f t="shared" si="2376"/>
        <v>0</v>
      </c>
      <c r="L4727" s="35">
        <f t="shared" si="2376"/>
        <v>0</v>
      </c>
      <c r="M4727" s="35">
        <f t="shared" si="2376"/>
        <v>1483615.2041499999</v>
      </c>
      <c r="N4727" s="78">
        <f t="shared" si="2347"/>
        <v>87.724465780680816</v>
      </c>
    </row>
    <row r="4728" spans="1:15" ht="78.75" x14ac:dyDescent="0.25">
      <c r="A4728" s="33" t="s">
        <v>309</v>
      </c>
      <c r="B4728" s="33" t="s">
        <v>1385</v>
      </c>
      <c r="C4728" s="33" t="s">
        <v>319</v>
      </c>
      <c r="D4728" s="33"/>
      <c r="E4728" s="34" t="s">
        <v>742</v>
      </c>
      <c r="F4728" s="35">
        <f>F4729+F4732+F4735+F4744+F4747+F4750+F4738+F4741</f>
        <v>1637111.3770000001</v>
      </c>
      <c r="G4728" s="35">
        <f t="shared" ref="G4728" si="2377">G4729+G4732+G4735+G4744+G4747+G4750+G4738+G4741</f>
        <v>1624172.1600300001</v>
      </c>
      <c r="H4728" s="35">
        <f t="shared" ref="H4728:M4728" si="2378">H4729+H4732+H4735+H4744+H4747+H4750+H4738+H4741</f>
        <v>1103645.8670000001</v>
      </c>
      <c r="I4728" s="63">
        <f t="shared" si="2378"/>
        <v>9442.5830299999998</v>
      </c>
      <c r="J4728" s="63">
        <f t="shared" si="2378"/>
        <v>6325.29</v>
      </c>
      <c r="K4728" s="35">
        <f t="shared" si="2378"/>
        <v>0</v>
      </c>
      <c r="L4728" s="35">
        <f t="shared" si="2378"/>
        <v>0</v>
      </c>
      <c r="M4728" s="35">
        <f t="shared" si="2378"/>
        <v>1416905.84384</v>
      </c>
      <c r="N4728" s="78">
        <f t="shared" si="2347"/>
        <v>87.238648630316902</v>
      </c>
    </row>
    <row r="4729" spans="1:15" ht="63" x14ac:dyDescent="0.25">
      <c r="A4729" s="33" t="s">
        <v>309</v>
      </c>
      <c r="B4729" s="33" t="s">
        <v>1385</v>
      </c>
      <c r="C4729" s="33" t="s">
        <v>312</v>
      </c>
      <c r="D4729" s="33"/>
      <c r="E4729" s="34" t="s">
        <v>1269</v>
      </c>
      <c r="F4729" s="35">
        <f t="shared" ref="F4729:M4730" si="2379">F4730</f>
        <v>476106.087</v>
      </c>
      <c r="G4729" s="35">
        <f t="shared" si="2379"/>
        <v>476106.087</v>
      </c>
      <c r="H4729" s="35">
        <f t="shared" si="2379"/>
        <v>234295.22</v>
      </c>
      <c r="I4729" s="63">
        <f t="shared" si="2379"/>
        <v>0</v>
      </c>
      <c r="J4729" s="63">
        <f t="shared" si="2379"/>
        <v>0</v>
      </c>
      <c r="K4729" s="35">
        <f t="shared" si="2379"/>
        <v>0</v>
      </c>
      <c r="L4729" s="35">
        <f t="shared" si="2379"/>
        <v>0</v>
      </c>
      <c r="M4729" s="35">
        <f t="shared" si="2379"/>
        <v>382764.08437</v>
      </c>
      <c r="N4729" s="78">
        <f t="shared" si="2347"/>
        <v>80.394705050263298</v>
      </c>
    </row>
    <row r="4730" spans="1:15" ht="31.5" x14ac:dyDescent="0.25">
      <c r="A4730" s="33" t="s">
        <v>309</v>
      </c>
      <c r="B4730" s="33" t="s">
        <v>1385</v>
      </c>
      <c r="C4730" s="33" t="s">
        <v>312</v>
      </c>
      <c r="D4730" s="33" t="s">
        <v>1111</v>
      </c>
      <c r="E4730" s="34" t="s">
        <v>542</v>
      </c>
      <c r="F4730" s="35">
        <f t="shared" si="2379"/>
        <v>476106.087</v>
      </c>
      <c r="G4730" s="35">
        <f t="shared" si="2379"/>
        <v>476106.087</v>
      </c>
      <c r="H4730" s="35">
        <f t="shared" si="2379"/>
        <v>234295.22</v>
      </c>
      <c r="I4730" s="63">
        <f t="shared" si="2379"/>
        <v>0</v>
      </c>
      <c r="J4730" s="63">
        <f t="shared" si="2379"/>
        <v>0</v>
      </c>
      <c r="K4730" s="35">
        <f t="shared" si="2379"/>
        <v>0</v>
      </c>
      <c r="L4730" s="35">
        <f t="shared" si="2379"/>
        <v>0</v>
      </c>
      <c r="M4730" s="35">
        <f t="shared" si="2379"/>
        <v>382764.08437</v>
      </c>
      <c r="N4730" s="78">
        <f t="shared" si="2347"/>
        <v>80.394705050263298</v>
      </c>
    </row>
    <row r="4731" spans="1:15" ht="31.5" x14ac:dyDescent="0.25">
      <c r="A4731" s="33" t="s">
        <v>309</v>
      </c>
      <c r="B4731" s="33" t="s">
        <v>1385</v>
      </c>
      <c r="C4731" s="33" t="s">
        <v>312</v>
      </c>
      <c r="D4731" s="33" t="s">
        <v>1112</v>
      </c>
      <c r="E4731" s="34" t="s">
        <v>543</v>
      </c>
      <c r="F4731" s="35">
        <f>476617.543-511.456</f>
        <v>476106.087</v>
      </c>
      <c r="G4731" s="35">
        <v>476106.087</v>
      </c>
      <c r="H4731" s="35">
        <v>234295.22</v>
      </c>
      <c r="I4731" s="63">
        <v>0</v>
      </c>
      <c r="J4731" s="63">
        <v>0</v>
      </c>
      <c r="K4731" s="35">
        <v>0</v>
      </c>
      <c r="L4731" s="35">
        <v>0</v>
      </c>
      <c r="M4731" s="35">
        <v>382764.08437</v>
      </c>
      <c r="N4731" s="78">
        <f t="shared" si="2347"/>
        <v>80.394705050263298</v>
      </c>
    </row>
    <row r="4732" spans="1:15" ht="78.75" x14ac:dyDescent="0.25">
      <c r="A4732" s="33" t="s">
        <v>309</v>
      </c>
      <c r="B4732" s="33" t="s">
        <v>1385</v>
      </c>
      <c r="C4732" s="33" t="s">
        <v>313</v>
      </c>
      <c r="D4732" s="33"/>
      <c r="E4732" s="34" t="s">
        <v>743</v>
      </c>
      <c r="F4732" s="35">
        <f t="shared" ref="F4732:M4733" si="2380">F4733</f>
        <v>95</v>
      </c>
      <c r="G4732" s="35">
        <f t="shared" si="2380"/>
        <v>95</v>
      </c>
      <c r="H4732" s="35">
        <f t="shared" si="2380"/>
        <v>95</v>
      </c>
      <c r="I4732" s="63">
        <f t="shared" si="2380"/>
        <v>0</v>
      </c>
      <c r="J4732" s="63">
        <f t="shared" si="2380"/>
        <v>0</v>
      </c>
      <c r="K4732" s="35">
        <f t="shared" si="2380"/>
        <v>0</v>
      </c>
      <c r="L4732" s="35">
        <f t="shared" si="2380"/>
        <v>0</v>
      </c>
      <c r="M4732" s="35">
        <f t="shared" si="2380"/>
        <v>95</v>
      </c>
      <c r="N4732" s="78">
        <f t="shared" si="2347"/>
        <v>100</v>
      </c>
    </row>
    <row r="4733" spans="1:15" ht="31.5" x14ac:dyDescent="0.25">
      <c r="A4733" s="33" t="s">
        <v>309</v>
      </c>
      <c r="B4733" s="33" t="s">
        <v>1385</v>
      </c>
      <c r="C4733" s="33" t="s">
        <v>313</v>
      </c>
      <c r="D4733" s="33" t="s">
        <v>1111</v>
      </c>
      <c r="E4733" s="34" t="s">
        <v>542</v>
      </c>
      <c r="F4733" s="35">
        <f t="shared" si="2380"/>
        <v>95</v>
      </c>
      <c r="G4733" s="35">
        <f t="shared" si="2380"/>
        <v>95</v>
      </c>
      <c r="H4733" s="35">
        <f t="shared" si="2380"/>
        <v>95</v>
      </c>
      <c r="I4733" s="63">
        <f t="shared" si="2380"/>
        <v>0</v>
      </c>
      <c r="J4733" s="63">
        <f t="shared" si="2380"/>
        <v>0</v>
      </c>
      <c r="K4733" s="35">
        <f t="shared" si="2380"/>
        <v>0</v>
      </c>
      <c r="L4733" s="35">
        <f t="shared" si="2380"/>
        <v>0</v>
      </c>
      <c r="M4733" s="35">
        <f t="shared" si="2380"/>
        <v>95</v>
      </c>
      <c r="N4733" s="78">
        <f t="shared" si="2347"/>
        <v>100</v>
      </c>
    </row>
    <row r="4734" spans="1:15" ht="31.5" x14ac:dyDescent="0.25">
      <c r="A4734" s="33" t="s">
        <v>309</v>
      </c>
      <c r="B4734" s="33" t="s">
        <v>1385</v>
      </c>
      <c r="C4734" s="33" t="s">
        <v>313</v>
      </c>
      <c r="D4734" s="33" t="s">
        <v>1112</v>
      </c>
      <c r="E4734" s="34" t="s">
        <v>543</v>
      </c>
      <c r="F4734" s="35">
        <v>95</v>
      </c>
      <c r="G4734" s="35">
        <v>95</v>
      </c>
      <c r="H4734" s="35">
        <v>95</v>
      </c>
      <c r="I4734" s="63">
        <v>0</v>
      </c>
      <c r="J4734" s="63">
        <v>0</v>
      </c>
      <c r="K4734" s="35">
        <v>0</v>
      </c>
      <c r="L4734" s="35">
        <v>0</v>
      </c>
      <c r="M4734" s="35">
        <v>95</v>
      </c>
      <c r="N4734" s="78">
        <f t="shared" si="2347"/>
        <v>100</v>
      </c>
    </row>
    <row r="4735" spans="1:15" ht="94.5" x14ac:dyDescent="0.25">
      <c r="A4735" s="33" t="s">
        <v>309</v>
      </c>
      <c r="B4735" s="33" t="s">
        <v>1385</v>
      </c>
      <c r="C4735" s="33" t="s">
        <v>314</v>
      </c>
      <c r="D4735" s="33"/>
      <c r="E4735" s="34" t="s">
        <v>744</v>
      </c>
      <c r="F4735" s="35">
        <f t="shared" ref="F4735:M4736" si="2381">F4736</f>
        <v>328.541</v>
      </c>
      <c r="G4735" s="35">
        <f t="shared" si="2381"/>
        <v>328.541</v>
      </c>
      <c r="H4735" s="35">
        <f t="shared" si="2381"/>
        <v>328.541</v>
      </c>
      <c r="I4735" s="63">
        <f t="shared" si="2381"/>
        <v>0</v>
      </c>
      <c r="J4735" s="63">
        <f t="shared" si="2381"/>
        <v>0</v>
      </c>
      <c r="K4735" s="35">
        <f t="shared" si="2381"/>
        <v>0</v>
      </c>
      <c r="L4735" s="35">
        <f t="shared" si="2381"/>
        <v>0</v>
      </c>
      <c r="M4735" s="35">
        <f t="shared" si="2381"/>
        <v>328.54002000000003</v>
      </c>
      <c r="N4735" s="78">
        <f t="shared" si="2347"/>
        <v>99.999701711506333</v>
      </c>
    </row>
    <row r="4736" spans="1:15" ht="31.5" x14ac:dyDescent="0.25">
      <c r="A4736" s="33" t="s">
        <v>309</v>
      </c>
      <c r="B4736" s="33" t="s">
        <v>1385</v>
      </c>
      <c r="C4736" s="33" t="s">
        <v>314</v>
      </c>
      <c r="D4736" s="33" t="s">
        <v>1111</v>
      </c>
      <c r="E4736" s="34" t="s">
        <v>542</v>
      </c>
      <c r="F4736" s="35">
        <f t="shared" si="2381"/>
        <v>328.541</v>
      </c>
      <c r="G4736" s="35">
        <f t="shared" si="2381"/>
        <v>328.541</v>
      </c>
      <c r="H4736" s="35">
        <f t="shared" si="2381"/>
        <v>328.541</v>
      </c>
      <c r="I4736" s="63">
        <f t="shared" si="2381"/>
        <v>0</v>
      </c>
      <c r="J4736" s="63">
        <f t="shared" si="2381"/>
        <v>0</v>
      </c>
      <c r="K4736" s="35">
        <f t="shared" si="2381"/>
        <v>0</v>
      </c>
      <c r="L4736" s="35">
        <f t="shared" si="2381"/>
        <v>0</v>
      </c>
      <c r="M4736" s="35">
        <f t="shared" si="2381"/>
        <v>328.54002000000003</v>
      </c>
      <c r="N4736" s="78">
        <f t="shared" si="2347"/>
        <v>99.999701711506333</v>
      </c>
    </row>
    <row r="4737" spans="1:14" ht="31.5" x14ac:dyDescent="0.25">
      <c r="A4737" s="33" t="s">
        <v>309</v>
      </c>
      <c r="B4737" s="33" t="s">
        <v>1385</v>
      </c>
      <c r="C4737" s="33" t="s">
        <v>314</v>
      </c>
      <c r="D4737" s="33" t="s">
        <v>1112</v>
      </c>
      <c r="E4737" s="34" t="s">
        <v>543</v>
      </c>
      <c r="F4737" s="35">
        <v>328.541</v>
      </c>
      <c r="G4737" s="35">
        <v>328.541</v>
      </c>
      <c r="H4737" s="35">
        <v>328.541</v>
      </c>
      <c r="I4737" s="63">
        <v>0</v>
      </c>
      <c r="J4737" s="63">
        <v>0</v>
      </c>
      <c r="K4737" s="35">
        <v>0</v>
      </c>
      <c r="L4737" s="35">
        <v>0</v>
      </c>
      <c r="M4737" s="35">
        <v>328.54002000000003</v>
      </c>
      <c r="N4737" s="78">
        <f t="shared" si="2347"/>
        <v>99.999701711506333</v>
      </c>
    </row>
    <row r="4738" spans="1:14" ht="63" x14ac:dyDescent="0.25">
      <c r="A4738" s="33" t="s">
        <v>309</v>
      </c>
      <c r="B4738" s="33" t="s">
        <v>1385</v>
      </c>
      <c r="C4738" s="33" t="s">
        <v>1272</v>
      </c>
      <c r="D4738" s="33"/>
      <c r="E4738" s="34" t="s">
        <v>1273</v>
      </c>
      <c r="F4738" s="35">
        <f t="shared" ref="F4738:M4739" si="2382">F4739</f>
        <v>741926.55700000003</v>
      </c>
      <c r="G4738" s="35">
        <f t="shared" si="2382"/>
        <v>741926.55700000003</v>
      </c>
      <c r="H4738" s="35">
        <f t="shared" si="2382"/>
        <v>497155.01</v>
      </c>
      <c r="I4738" s="63">
        <f t="shared" si="2382"/>
        <v>0</v>
      </c>
      <c r="J4738" s="63">
        <f t="shared" si="2382"/>
        <v>0</v>
      </c>
      <c r="K4738" s="35">
        <f t="shared" si="2382"/>
        <v>0</v>
      </c>
      <c r="L4738" s="35">
        <f t="shared" si="2382"/>
        <v>0</v>
      </c>
      <c r="M4738" s="35">
        <f t="shared" si="2382"/>
        <v>638435.87511000002</v>
      </c>
      <c r="N4738" s="78">
        <f t="shared" si="2347"/>
        <v>86.051088087685216</v>
      </c>
    </row>
    <row r="4739" spans="1:14" ht="31.5" x14ac:dyDescent="0.25">
      <c r="A4739" s="33" t="s">
        <v>309</v>
      </c>
      <c r="B4739" s="33" t="s">
        <v>1385</v>
      </c>
      <c r="C4739" s="33" t="s">
        <v>1272</v>
      </c>
      <c r="D4739" s="33" t="s">
        <v>1111</v>
      </c>
      <c r="E4739" s="34" t="s">
        <v>542</v>
      </c>
      <c r="F4739" s="35">
        <f t="shared" si="2382"/>
        <v>741926.55700000003</v>
      </c>
      <c r="G4739" s="35">
        <f t="shared" si="2382"/>
        <v>741926.55700000003</v>
      </c>
      <c r="H4739" s="35">
        <f t="shared" si="2382"/>
        <v>497155.01</v>
      </c>
      <c r="I4739" s="63">
        <f t="shared" si="2382"/>
        <v>0</v>
      </c>
      <c r="J4739" s="63">
        <f t="shared" si="2382"/>
        <v>0</v>
      </c>
      <c r="K4739" s="35">
        <f t="shared" si="2382"/>
        <v>0</v>
      </c>
      <c r="L4739" s="35">
        <f t="shared" si="2382"/>
        <v>0</v>
      </c>
      <c r="M4739" s="35">
        <f t="shared" si="2382"/>
        <v>638435.87511000002</v>
      </c>
      <c r="N4739" s="78">
        <f t="shared" si="2347"/>
        <v>86.051088087685216</v>
      </c>
    </row>
    <row r="4740" spans="1:14" ht="31.5" x14ac:dyDescent="0.25">
      <c r="A4740" s="33" t="s">
        <v>309</v>
      </c>
      <c r="B4740" s="33" t="s">
        <v>1385</v>
      </c>
      <c r="C4740" s="33" t="s">
        <v>1272</v>
      </c>
      <c r="D4740" s="33" t="s">
        <v>1112</v>
      </c>
      <c r="E4740" s="34" t="s">
        <v>543</v>
      </c>
      <c r="F4740" s="35">
        <v>741926.55700000003</v>
      </c>
      <c r="G4740" s="35">
        <v>741926.55700000003</v>
      </c>
      <c r="H4740" s="35">
        <v>497155.01</v>
      </c>
      <c r="I4740" s="63">
        <v>0</v>
      </c>
      <c r="J4740" s="63">
        <v>0</v>
      </c>
      <c r="K4740" s="35">
        <v>0</v>
      </c>
      <c r="L4740" s="35">
        <v>0</v>
      </c>
      <c r="M4740" s="35">
        <v>638435.87511000002</v>
      </c>
      <c r="N4740" s="78">
        <f t="shared" si="2347"/>
        <v>86.051088087685216</v>
      </c>
    </row>
    <row r="4741" spans="1:14" ht="31.5" x14ac:dyDescent="0.25">
      <c r="A4741" s="33" t="s">
        <v>309</v>
      </c>
      <c r="B4741" s="33" t="s">
        <v>1385</v>
      </c>
      <c r="C4741" s="33" t="s">
        <v>1848</v>
      </c>
      <c r="D4741" s="33"/>
      <c r="E4741" s="34" t="s">
        <v>1849</v>
      </c>
      <c r="F4741" s="35">
        <f>F4742</f>
        <v>63.3</v>
      </c>
      <c r="G4741" s="35">
        <f t="shared" ref="G4741:G4742" si="2383">G4742</f>
        <v>63.3</v>
      </c>
      <c r="H4741" s="35">
        <f t="shared" ref="H4741:M4742" si="2384">H4742</f>
        <v>0</v>
      </c>
      <c r="I4741" s="63">
        <f t="shared" si="2384"/>
        <v>0</v>
      </c>
      <c r="J4741" s="63">
        <f t="shared" si="2384"/>
        <v>0</v>
      </c>
      <c r="K4741" s="35">
        <f t="shared" si="2384"/>
        <v>0</v>
      </c>
      <c r="L4741" s="35">
        <f t="shared" si="2384"/>
        <v>0</v>
      </c>
      <c r="M4741" s="35">
        <f t="shared" si="2384"/>
        <v>63.3</v>
      </c>
      <c r="N4741" s="78">
        <f t="shared" si="2347"/>
        <v>100</v>
      </c>
    </row>
    <row r="4742" spans="1:14" ht="31.5" x14ac:dyDescent="0.25">
      <c r="A4742" s="33" t="s">
        <v>309</v>
      </c>
      <c r="B4742" s="33" t="s">
        <v>1385</v>
      </c>
      <c r="C4742" s="33" t="s">
        <v>1848</v>
      </c>
      <c r="D4742" s="33" t="s">
        <v>1111</v>
      </c>
      <c r="E4742" s="34" t="s">
        <v>542</v>
      </c>
      <c r="F4742" s="35">
        <f>F4743</f>
        <v>63.3</v>
      </c>
      <c r="G4742" s="35">
        <f t="shared" si="2383"/>
        <v>63.3</v>
      </c>
      <c r="H4742" s="35">
        <f t="shared" si="2384"/>
        <v>0</v>
      </c>
      <c r="I4742" s="63">
        <f t="shared" si="2384"/>
        <v>0</v>
      </c>
      <c r="J4742" s="63">
        <f t="shared" si="2384"/>
        <v>0</v>
      </c>
      <c r="K4742" s="35">
        <f t="shared" si="2384"/>
        <v>0</v>
      </c>
      <c r="L4742" s="35">
        <f t="shared" si="2384"/>
        <v>0</v>
      </c>
      <c r="M4742" s="35">
        <f t="shared" si="2384"/>
        <v>63.3</v>
      </c>
      <c r="N4742" s="78">
        <f t="shared" si="2347"/>
        <v>100</v>
      </c>
    </row>
    <row r="4743" spans="1:14" ht="31.5" x14ac:dyDescent="0.25">
      <c r="A4743" s="33" t="s">
        <v>309</v>
      </c>
      <c r="B4743" s="33" t="s">
        <v>1385</v>
      </c>
      <c r="C4743" s="33" t="s">
        <v>1848</v>
      </c>
      <c r="D4743" s="33" t="s">
        <v>1112</v>
      </c>
      <c r="E4743" s="34" t="s">
        <v>543</v>
      </c>
      <c r="F4743" s="35">
        <v>63.3</v>
      </c>
      <c r="G4743" s="35">
        <v>63.3</v>
      </c>
      <c r="H4743" s="35">
        <v>0</v>
      </c>
      <c r="I4743" s="63">
        <v>0</v>
      </c>
      <c r="J4743" s="63">
        <v>0</v>
      </c>
      <c r="K4743" s="35">
        <v>0</v>
      </c>
      <c r="L4743" s="35">
        <v>0</v>
      </c>
      <c r="M4743" s="35">
        <v>63.3</v>
      </c>
      <c r="N4743" s="78">
        <f t="shared" si="2347"/>
        <v>100</v>
      </c>
    </row>
    <row r="4744" spans="1:14" ht="63" x14ac:dyDescent="0.25">
      <c r="A4744" s="33" t="s">
        <v>309</v>
      </c>
      <c r="B4744" s="33" t="s">
        <v>1385</v>
      </c>
      <c r="C4744" s="33" t="s">
        <v>1465</v>
      </c>
      <c r="D4744" s="33"/>
      <c r="E4744" s="34" t="s">
        <v>1282</v>
      </c>
      <c r="F4744" s="35">
        <f t="shared" ref="F4744:M4745" si="2385">F4745</f>
        <v>22381.8</v>
      </c>
      <c r="G4744" s="35">
        <f t="shared" si="2385"/>
        <v>9442.5830299999998</v>
      </c>
      <c r="H4744" s="35">
        <f t="shared" si="2385"/>
        <v>6325.29</v>
      </c>
      <c r="I4744" s="63">
        <f t="shared" si="2385"/>
        <v>9442.5830299999998</v>
      </c>
      <c r="J4744" s="63">
        <f t="shared" si="2385"/>
        <v>6325.29</v>
      </c>
      <c r="K4744" s="35">
        <f t="shared" si="2385"/>
        <v>0</v>
      </c>
      <c r="L4744" s="35">
        <f t="shared" si="2385"/>
        <v>0</v>
      </c>
      <c r="M4744" s="35">
        <f t="shared" si="2385"/>
        <v>2512.4203400000001</v>
      </c>
      <c r="N4744" s="78">
        <f t="shared" si="2347"/>
        <v>26.607341783681409</v>
      </c>
    </row>
    <row r="4745" spans="1:14" ht="31.5" x14ac:dyDescent="0.25">
      <c r="A4745" s="33" t="s">
        <v>309</v>
      </c>
      <c r="B4745" s="33" t="s">
        <v>1385</v>
      </c>
      <c r="C4745" s="33" t="s">
        <v>1465</v>
      </c>
      <c r="D4745" s="33" t="s">
        <v>1111</v>
      </c>
      <c r="E4745" s="34" t="s">
        <v>542</v>
      </c>
      <c r="F4745" s="35">
        <f t="shared" si="2385"/>
        <v>22381.8</v>
      </c>
      <c r="G4745" s="35">
        <f t="shared" si="2385"/>
        <v>9442.5830299999998</v>
      </c>
      <c r="H4745" s="35">
        <f t="shared" si="2385"/>
        <v>6325.29</v>
      </c>
      <c r="I4745" s="63">
        <f t="shared" si="2385"/>
        <v>9442.5830299999998</v>
      </c>
      <c r="J4745" s="63">
        <f t="shared" si="2385"/>
        <v>6325.29</v>
      </c>
      <c r="K4745" s="35">
        <f t="shared" si="2385"/>
        <v>0</v>
      </c>
      <c r="L4745" s="35">
        <f t="shared" si="2385"/>
        <v>0</v>
      </c>
      <c r="M4745" s="35">
        <f t="shared" si="2385"/>
        <v>2512.4203400000001</v>
      </c>
      <c r="N4745" s="78">
        <f t="shared" si="2347"/>
        <v>26.607341783681409</v>
      </c>
    </row>
    <row r="4746" spans="1:14" ht="31.5" x14ac:dyDescent="0.25">
      <c r="A4746" s="33" t="s">
        <v>309</v>
      </c>
      <c r="B4746" s="33" t="s">
        <v>1385</v>
      </c>
      <c r="C4746" s="33" t="s">
        <v>1465</v>
      </c>
      <c r="D4746" s="33" t="s">
        <v>1112</v>
      </c>
      <c r="E4746" s="34" t="s">
        <v>543</v>
      </c>
      <c r="F4746" s="35">
        <v>22381.8</v>
      </c>
      <c r="G4746" s="35">
        <v>9442.5830299999998</v>
      </c>
      <c r="H4746" s="35">
        <v>6325.29</v>
      </c>
      <c r="I4746" s="63">
        <f>G4746</f>
        <v>9442.5830299999998</v>
      </c>
      <c r="J4746" s="63">
        <f>H4746</f>
        <v>6325.29</v>
      </c>
      <c r="K4746" s="35">
        <v>0</v>
      </c>
      <c r="L4746" s="35">
        <v>0</v>
      </c>
      <c r="M4746" s="35">
        <v>2512.4203400000001</v>
      </c>
      <c r="N4746" s="78">
        <f t="shared" ref="N4746:N4800" si="2386">M4746/G4746*100</f>
        <v>26.607341783681409</v>
      </c>
    </row>
    <row r="4747" spans="1:14" ht="63" x14ac:dyDescent="0.25">
      <c r="A4747" s="33" t="s">
        <v>309</v>
      </c>
      <c r="B4747" s="33" t="s">
        <v>1385</v>
      </c>
      <c r="C4747" s="33" t="s">
        <v>315</v>
      </c>
      <c r="D4747" s="33"/>
      <c r="E4747" s="34" t="s">
        <v>745</v>
      </c>
      <c r="F4747" s="35">
        <f t="shared" ref="F4747:M4748" si="2387">F4748</f>
        <v>125869.486</v>
      </c>
      <c r="G4747" s="35">
        <f t="shared" si="2387"/>
        <v>125869.486</v>
      </c>
      <c r="H4747" s="35">
        <f t="shared" si="2387"/>
        <v>95106.2</v>
      </c>
      <c r="I4747" s="63">
        <f t="shared" si="2387"/>
        <v>0</v>
      </c>
      <c r="J4747" s="63">
        <f t="shared" si="2387"/>
        <v>0</v>
      </c>
      <c r="K4747" s="35">
        <f t="shared" si="2387"/>
        <v>0</v>
      </c>
      <c r="L4747" s="35">
        <f t="shared" si="2387"/>
        <v>0</v>
      </c>
      <c r="M4747" s="35">
        <f t="shared" si="2387"/>
        <v>122366.018</v>
      </c>
      <c r="N4747" s="78">
        <f t="shared" si="2386"/>
        <v>97.216586711095317</v>
      </c>
    </row>
    <row r="4748" spans="1:14" x14ac:dyDescent="0.25">
      <c r="A4748" s="33" t="s">
        <v>309</v>
      </c>
      <c r="B4748" s="33" t="s">
        <v>1385</v>
      </c>
      <c r="C4748" s="33" t="s">
        <v>315</v>
      </c>
      <c r="D4748" s="33" t="s">
        <v>1113</v>
      </c>
      <c r="E4748" s="34" t="s">
        <v>558</v>
      </c>
      <c r="F4748" s="35">
        <f t="shared" si="2387"/>
        <v>125869.486</v>
      </c>
      <c r="G4748" s="35">
        <f t="shared" si="2387"/>
        <v>125869.486</v>
      </c>
      <c r="H4748" s="35">
        <f t="shared" si="2387"/>
        <v>95106.2</v>
      </c>
      <c r="I4748" s="63">
        <f t="shared" si="2387"/>
        <v>0</v>
      </c>
      <c r="J4748" s="63">
        <f t="shared" si="2387"/>
        <v>0</v>
      </c>
      <c r="K4748" s="35">
        <f t="shared" si="2387"/>
        <v>0</v>
      </c>
      <c r="L4748" s="35">
        <f t="shared" si="2387"/>
        <v>0</v>
      </c>
      <c r="M4748" s="35">
        <f t="shared" si="2387"/>
        <v>122366.018</v>
      </c>
      <c r="N4748" s="78">
        <f t="shared" si="2386"/>
        <v>97.216586711095317</v>
      </c>
    </row>
    <row r="4749" spans="1:14" ht="63" x14ac:dyDescent="0.25">
      <c r="A4749" s="33" t="s">
        <v>309</v>
      </c>
      <c r="B4749" s="33" t="s">
        <v>1385</v>
      </c>
      <c r="C4749" s="33" t="s">
        <v>315</v>
      </c>
      <c r="D4749" s="33" t="s">
        <v>137</v>
      </c>
      <c r="E4749" s="34" t="s">
        <v>559</v>
      </c>
      <c r="F4749" s="35">
        <f>80106.2+15000+15000+15763.286</f>
        <v>125869.486</v>
      </c>
      <c r="G4749" s="35">
        <v>125869.486</v>
      </c>
      <c r="H4749" s="35">
        <v>95106.2</v>
      </c>
      <c r="I4749" s="63">
        <v>0</v>
      </c>
      <c r="J4749" s="63">
        <v>0</v>
      </c>
      <c r="K4749" s="35">
        <v>0</v>
      </c>
      <c r="L4749" s="35">
        <v>0</v>
      </c>
      <c r="M4749" s="35">
        <v>122366.018</v>
      </c>
      <c r="N4749" s="78">
        <f t="shared" si="2386"/>
        <v>97.216586711095317</v>
      </c>
    </row>
    <row r="4750" spans="1:14" ht="63" x14ac:dyDescent="0.25">
      <c r="A4750" s="33" t="s">
        <v>309</v>
      </c>
      <c r="B4750" s="33" t="s">
        <v>1385</v>
      </c>
      <c r="C4750" s="33" t="s">
        <v>316</v>
      </c>
      <c r="D4750" s="33"/>
      <c r="E4750" s="34" t="s">
        <v>747</v>
      </c>
      <c r="F4750" s="35">
        <f t="shared" ref="F4750:M4751" si="2388">F4751</f>
        <v>270340.60600000003</v>
      </c>
      <c r="G4750" s="35">
        <f t="shared" si="2388"/>
        <v>270340.60600000003</v>
      </c>
      <c r="H4750" s="35">
        <f t="shared" si="2388"/>
        <v>270340.60600000003</v>
      </c>
      <c r="I4750" s="63">
        <f t="shared" si="2388"/>
        <v>0</v>
      </c>
      <c r="J4750" s="63">
        <f t="shared" si="2388"/>
        <v>0</v>
      </c>
      <c r="K4750" s="35">
        <f t="shared" si="2388"/>
        <v>0</v>
      </c>
      <c r="L4750" s="35">
        <f t="shared" si="2388"/>
        <v>0</v>
      </c>
      <c r="M4750" s="35">
        <f t="shared" si="2388"/>
        <v>270340.60600000003</v>
      </c>
      <c r="N4750" s="78">
        <f t="shared" si="2386"/>
        <v>100</v>
      </c>
    </row>
    <row r="4751" spans="1:14" ht="18" customHeight="1" x14ac:dyDescent="0.25">
      <c r="A4751" s="33" t="s">
        <v>309</v>
      </c>
      <c r="B4751" s="33" t="s">
        <v>1385</v>
      </c>
      <c r="C4751" s="33" t="s">
        <v>316</v>
      </c>
      <c r="D4751" s="33" t="s">
        <v>1113</v>
      </c>
      <c r="E4751" s="34" t="s">
        <v>558</v>
      </c>
      <c r="F4751" s="35">
        <f t="shared" si="2388"/>
        <v>270340.60600000003</v>
      </c>
      <c r="G4751" s="35">
        <f t="shared" si="2388"/>
        <v>270340.60600000003</v>
      </c>
      <c r="H4751" s="35">
        <f t="shared" si="2388"/>
        <v>270340.60600000003</v>
      </c>
      <c r="I4751" s="63">
        <f t="shared" si="2388"/>
        <v>0</v>
      </c>
      <c r="J4751" s="63">
        <f t="shared" si="2388"/>
        <v>0</v>
      </c>
      <c r="K4751" s="35">
        <f t="shared" si="2388"/>
        <v>0</v>
      </c>
      <c r="L4751" s="35">
        <f t="shared" si="2388"/>
        <v>0</v>
      </c>
      <c r="M4751" s="35">
        <f t="shared" si="2388"/>
        <v>270340.60600000003</v>
      </c>
      <c r="N4751" s="78">
        <f t="shared" si="2386"/>
        <v>100</v>
      </c>
    </row>
    <row r="4752" spans="1:14" ht="63" x14ac:dyDescent="0.25">
      <c r="A4752" s="33" t="s">
        <v>309</v>
      </c>
      <c r="B4752" s="33" t="s">
        <v>1385</v>
      </c>
      <c r="C4752" s="33" t="s">
        <v>316</v>
      </c>
      <c r="D4752" s="33" t="s">
        <v>137</v>
      </c>
      <c r="E4752" s="34" t="s">
        <v>559</v>
      </c>
      <c r="F4752" s="35">
        <v>270340.60600000003</v>
      </c>
      <c r="G4752" s="35">
        <v>270340.60600000003</v>
      </c>
      <c r="H4752" s="35">
        <v>270340.60600000003</v>
      </c>
      <c r="I4752" s="63">
        <v>0</v>
      </c>
      <c r="J4752" s="63">
        <v>0</v>
      </c>
      <c r="K4752" s="35">
        <v>0</v>
      </c>
      <c r="L4752" s="35">
        <v>0</v>
      </c>
      <c r="M4752" s="35">
        <v>270340.60600000003</v>
      </c>
      <c r="N4752" s="78">
        <f t="shared" si="2386"/>
        <v>100</v>
      </c>
    </row>
    <row r="4753" spans="1:15" ht="47.25" x14ac:dyDescent="0.25">
      <c r="A4753" s="33" t="s">
        <v>309</v>
      </c>
      <c r="B4753" s="33" t="s">
        <v>1385</v>
      </c>
      <c r="C4753" s="33" t="s">
        <v>320</v>
      </c>
      <c r="D4753" s="33"/>
      <c r="E4753" s="34" t="s">
        <v>750</v>
      </c>
      <c r="F4753" s="35">
        <f>F4754+F4761</f>
        <v>68189.542999999991</v>
      </c>
      <c r="G4753" s="35">
        <f t="shared" ref="G4753:M4753" si="2389">G4754+G4761</f>
        <v>67049.543000000005</v>
      </c>
      <c r="H4753" s="35">
        <f t="shared" si="2389"/>
        <v>45283.143000000004</v>
      </c>
      <c r="I4753" s="63">
        <f t="shared" si="2389"/>
        <v>0</v>
      </c>
      <c r="J4753" s="63">
        <f t="shared" si="2389"/>
        <v>0</v>
      </c>
      <c r="K4753" s="35">
        <f t="shared" si="2389"/>
        <v>0</v>
      </c>
      <c r="L4753" s="35">
        <f t="shared" si="2389"/>
        <v>0</v>
      </c>
      <c r="M4753" s="35">
        <f t="shared" si="2389"/>
        <v>66709.360310000004</v>
      </c>
      <c r="N4753" s="78">
        <f t="shared" si="2386"/>
        <v>99.492639808149036</v>
      </c>
    </row>
    <row r="4754" spans="1:15" ht="47.25" x14ac:dyDescent="0.25">
      <c r="A4754" s="33" t="s">
        <v>309</v>
      </c>
      <c r="B4754" s="33" t="s">
        <v>1385</v>
      </c>
      <c r="C4754" s="33" t="s">
        <v>317</v>
      </c>
      <c r="D4754" s="33"/>
      <c r="E4754" s="34" t="s">
        <v>589</v>
      </c>
      <c r="F4754" s="35">
        <f>F4755+F4757+F4759</f>
        <v>67920.57699999999</v>
      </c>
      <c r="G4754" s="35">
        <f>G4755+G4757+G4759</f>
        <v>66780.577000000005</v>
      </c>
      <c r="H4754" s="35">
        <f t="shared" ref="H4754:M4754" si="2390">H4755+H4757+H4759</f>
        <v>45283.143000000004</v>
      </c>
      <c r="I4754" s="63">
        <f t="shared" si="2390"/>
        <v>0</v>
      </c>
      <c r="J4754" s="63">
        <f t="shared" si="2390"/>
        <v>0</v>
      </c>
      <c r="K4754" s="35">
        <f t="shared" si="2390"/>
        <v>0</v>
      </c>
      <c r="L4754" s="35">
        <f t="shared" si="2390"/>
        <v>0</v>
      </c>
      <c r="M4754" s="35">
        <f t="shared" si="2390"/>
        <v>66447.118310000005</v>
      </c>
      <c r="N4754" s="78">
        <f t="shared" si="2386"/>
        <v>99.500665155977913</v>
      </c>
    </row>
    <row r="4755" spans="1:15" ht="78.75" x14ac:dyDescent="0.25">
      <c r="A4755" s="33" t="s">
        <v>309</v>
      </c>
      <c r="B4755" s="33" t="s">
        <v>1385</v>
      </c>
      <c r="C4755" s="33" t="s">
        <v>317</v>
      </c>
      <c r="D4755" s="33" t="s">
        <v>1118</v>
      </c>
      <c r="E4755" s="34" t="s">
        <v>539</v>
      </c>
      <c r="F4755" s="35">
        <f t="shared" ref="F4755:M4755" si="2391">F4756</f>
        <v>40661.5</v>
      </c>
      <c r="G4755" s="35">
        <f t="shared" si="2391"/>
        <v>41394.28716</v>
      </c>
      <c r="H4755" s="35">
        <f t="shared" si="2391"/>
        <v>29565.914000000001</v>
      </c>
      <c r="I4755" s="63">
        <f t="shared" si="2391"/>
        <v>0</v>
      </c>
      <c r="J4755" s="63">
        <f t="shared" si="2391"/>
        <v>0</v>
      </c>
      <c r="K4755" s="35">
        <f t="shared" si="2391"/>
        <v>0</v>
      </c>
      <c r="L4755" s="35">
        <f t="shared" si="2391"/>
        <v>0</v>
      </c>
      <c r="M4755" s="35">
        <f t="shared" si="2391"/>
        <v>41309.466719999997</v>
      </c>
      <c r="N4755" s="78">
        <f t="shared" si="2386"/>
        <v>99.795091434544702</v>
      </c>
    </row>
    <row r="4756" spans="1:15" ht="17.25" customHeight="1" x14ac:dyDescent="0.25">
      <c r="A4756" s="33" t="s">
        <v>309</v>
      </c>
      <c r="B4756" s="33" t="s">
        <v>1385</v>
      </c>
      <c r="C4756" s="33" t="s">
        <v>317</v>
      </c>
      <c r="D4756" s="33" t="s">
        <v>1119</v>
      </c>
      <c r="E4756" s="34" t="s">
        <v>540</v>
      </c>
      <c r="F4756" s="35">
        <v>40661.5</v>
      </c>
      <c r="G4756" s="35">
        <v>41394.28716</v>
      </c>
      <c r="H4756" s="35">
        <v>29565.914000000001</v>
      </c>
      <c r="I4756" s="63">
        <v>0</v>
      </c>
      <c r="J4756" s="63">
        <v>0</v>
      </c>
      <c r="K4756" s="35">
        <v>0</v>
      </c>
      <c r="L4756" s="35">
        <v>0</v>
      </c>
      <c r="M4756" s="35">
        <v>41309.466719999997</v>
      </c>
      <c r="N4756" s="78">
        <f t="shared" si="2386"/>
        <v>99.795091434544702</v>
      </c>
    </row>
    <row r="4757" spans="1:15" ht="31.5" x14ac:dyDescent="0.25">
      <c r="A4757" s="33" t="s">
        <v>309</v>
      </c>
      <c r="B4757" s="33" t="s">
        <v>1385</v>
      </c>
      <c r="C4757" s="33" t="s">
        <v>317</v>
      </c>
      <c r="D4757" s="33" t="s">
        <v>1111</v>
      </c>
      <c r="E4757" s="34" t="s">
        <v>542</v>
      </c>
      <c r="F4757" s="35">
        <f t="shared" ref="F4757:M4757" si="2392">F4758</f>
        <v>27225.177000000003</v>
      </c>
      <c r="G4757" s="35">
        <f t="shared" si="2392"/>
        <v>25374.99784</v>
      </c>
      <c r="H4757" s="35">
        <f t="shared" si="2392"/>
        <v>15699.117</v>
      </c>
      <c r="I4757" s="63">
        <f t="shared" si="2392"/>
        <v>0</v>
      </c>
      <c r="J4757" s="63">
        <f t="shared" si="2392"/>
        <v>0</v>
      </c>
      <c r="K4757" s="35">
        <f t="shared" si="2392"/>
        <v>0</v>
      </c>
      <c r="L4757" s="35">
        <f t="shared" si="2392"/>
        <v>0</v>
      </c>
      <c r="M4757" s="35">
        <f t="shared" si="2392"/>
        <v>25126.35959</v>
      </c>
      <c r="N4757" s="78">
        <f t="shared" si="2386"/>
        <v>99.020144744177841</v>
      </c>
    </row>
    <row r="4758" spans="1:15" ht="31.5" x14ac:dyDescent="0.25">
      <c r="A4758" s="33" t="s">
        <v>309</v>
      </c>
      <c r="B4758" s="33" t="s">
        <v>1385</v>
      </c>
      <c r="C4758" s="33" t="s">
        <v>317</v>
      </c>
      <c r="D4758" s="33" t="s">
        <v>1112</v>
      </c>
      <c r="E4758" s="34" t="s">
        <v>543</v>
      </c>
      <c r="F4758" s="35">
        <f>28410.7-373.529-679.889-132.105</f>
        <v>27225.177000000003</v>
      </c>
      <c r="G4758" s="35">
        <v>25374.99784</v>
      </c>
      <c r="H4758" s="35">
        <v>15699.117</v>
      </c>
      <c r="I4758" s="63">
        <v>0</v>
      </c>
      <c r="J4758" s="63">
        <v>0</v>
      </c>
      <c r="K4758" s="35">
        <v>0</v>
      </c>
      <c r="L4758" s="35">
        <v>0</v>
      </c>
      <c r="M4758" s="35">
        <v>25126.35959</v>
      </c>
      <c r="N4758" s="78">
        <f t="shared" si="2386"/>
        <v>99.020144744177841</v>
      </c>
    </row>
    <row r="4759" spans="1:15" ht="17.25" customHeight="1" x14ac:dyDescent="0.25">
      <c r="A4759" s="33" t="s">
        <v>309</v>
      </c>
      <c r="B4759" s="33" t="s">
        <v>1385</v>
      </c>
      <c r="C4759" s="33" t="s">
        <v>317</v>
      </c>
      <c r="D4759" s="33" t="s">
        <v>1113</v>
      </c>
      <c r="E4759" s="34" t="s">
        <v>558</v>
      </c>
      <c r="F4759" s="35">
        <f t="shared" ref="F4759:M4759" si="2393">F4760</f>
        <v>33.900000000000006</v>
      </c>
      <c r="G4759" s="35">
        <f t="shared" si="2393"/>
        <v>11.292</v>
      </c>
      <c r="H4759" s="35">
        <f t="shared" si="2393"/>
        <v>18.111999999999998</v>
      </c>
      <c r="I4759" s="63">
        <f t="shared" si="2393"/>
        <v>0</v>
      </c>
      <c r="J4759" s="63">
        <f t="shared" si="2393"/>
        <v>0</v>
      </c>
      <c r="K4759" s="35">
        <f t="shared" si="2393"/>
        <v>0</v>
      </c>
      <c r="L4759" s="35">
        <f t="shared" si="2393"/>
        <v>0</v>
      </c>
      <c r="M4759" s="35">
        <f t="shared" si="2393"/>
        <v>11.292</v>
      </c>
      <c r="N4759" s="78">
        <f t="shared" si="2386"/>
        <v>100</v>
      </c>
    </row>
    <row r="4760" spans="1:15" ht="17.25" customHeight="1" x14ac:dyDescent="0.25">
      <c r="A4760" s="33" t="s">
        <v>309</v>
      </c>
      <c r="B4760" s="33" t="s">
        <v>1385</v>
      </c>
      <c r="C4760" s="33" t="s">
        <v>317</v>
      </c>
      <c r="D4760" s="33" t="s">
        <v>1120</v>
      </c>
      <c r="E4760" s="34" t="s">
        <v>561</v>
      </c>
      <c r="F4760" s="35">
        <v>33.900000000000006</v>
      </c>
      <c r="G4760" s="35">
        <v>11.292</v>
      </c>
      <c r="H4760" s="35">
        <v>18.111999999999998</v>
      </c>
      <c r="I4760" s="63">
        <v>0</v>
      </c>
      <c r="J4760" s="63">
        <v>0</v>
      </c>
      <c r="K4760" s="35">
        <v>0</v>
      </c>
      <c r="L4760" s="35">
        <v>0</v>
      </c>
      <c r="M4760" s="35">
        <v>11.292</v>
      </c>
      <c r="N4760" s="78">
        <f t="shared" si="2386"/>
        <v>100</v>
      </c>
    </row>
    <row r="4761" spans="1:15" ht="36.75" customHeight="1" x14ac:dyDescent="0.25">
      <c r="A4761" s="33" t="s">
        <v>309</v>
      </c>
      <c r="B4761" s="33" t="s">
        <v>1385</v>
      </c>
      <c r="C4761" s="53" t="s">
        <v>1908</v>
      </c>
      <c r="D4761" s="48"/>
      <c r="E4761" s="49" t="s">
        <v>1909</v>
      </c>
      <c r="F4761" s="35">
        <f>F4762</f>
        <v>268.96600000000001</v>
      </c>
      <c r="G4761" s="35">
        <f t="shared" ref="G4761:M4762" si="2394">G4762</f>
        <v>268.96600000000001</v>
      </c>
      <c r="H4761" s="35">
        <f t="shared" si="2394"/>
        <v>0</v>
      </c>
      <c r="I4761" s="63">
        <f t="shared" si="2394"/>
        <v>0</v>
      </c>
      <c r="J4761" s="63">
        <f t="shared" si="2394"/>
        <v>0</v>
      </c>
      <c r="K4761" s="35">
        <f t="shared" si="2394"/>
        <v>0</v>
      </c>
      <c r="L4761" s="35">
        <f t="shared" si="2394"/>
        <v>0</v>
      </c>
      <c r="M4761" s="35">
        <f t="shared" si="2394"/>
        <v>262.24200000000002</v>
      </c>
      <c r="N4761" s="78">
        <f t="shared" si="2386"/>
        <v>97.500055769130682</v>
      </c>
    </row>
    <row r="4762" spans="1:15" ht="17.25" customHeight="1" x14ac:dyDescent="0.25">
      <c r="A4762" s="33" t="s">
        <v>309</v>
      </c>
      <c r="B4762" s="33" t="s">
        <v>1385</v>
      </c>
      <c r="C4762" s="53" t="s">
        <v>1908</v>
      </c>
      <c r="D4762" s="48" t="s">
        <v>65</v>
      </c>
      <c r="E4762" s="49" t="s">
        <v>544</v>
      </c>
      <c r="F4762" s="35">
        <f>F4763</f>
        <v>268.96600000000001</v>
      </c>
      <c r="G4762" s="35">
        <f t="shared" si="2394"/>
        <v>268.96600000000001</v>
      </c>
      <c r="H4762" s="35">
        <f t="shared" si="2394"/>
        <v>0</v>
      </c>
      <c r="I4762" s="63">
        <f t="shared" si="2394"/>
        <v>0</v>
      </c>
      <c r="J4762" s="63">
        <f t="shared" si="2394"/>
        <v>0</v>
      </c>
      <c r="K4762" s="35">
        <f t="shared" si="2394"/>
        <v>0</v>
      </c>
      <c r="L4762" s="35">
        <f t="shared" si="2394"/>
        <v>0</v>
      </c>
      <c r="M4762" s="35">
        <f t="shared" si="2394"/>
        <v>262.24200000000002</v>
      </c>
      <c r="N4762" s="78">
        <f t="shared" si="2386"/>
        <v>97.500055769130682</v>
      </c>
    </row>
    <row r="4763" spans="1:15" ht="17.25" customHeight="1" x14ac:dyDescent="0.25">
      <c r="A4763" s="33" t="s">
        <v>309</v>
      </c>
      <c r="B4763" s="33" t="s">
        <v>1385</v>
      </c>
      <c r="C4763" s="53" t="s">
        <v>1908</v>
      </c>
      <c r="D4763" s="48" t="s">
        <v>50</v>
      </c>
      <c r="E4763" s="49" t="s">
        <v>548</v>
      </c>
      <c r="F4763" s="35">
        <v>268.96600000000001</v>
      </c>
      <c r="G4763" s="35">
        <v>268.96600000000001</v>
      </c>
      <c r="H4763" s="35">
        <v>0</v>
      </c>
      <c r="I4763" s="63">
        <v>0</v>
      </c>
      <c r="J4763" s="63">
        <v>0</v>
      </c>
      <c r="K4763" s="35">
        <v>0</v>
      </c>
      <c r="L4763" s="35">
        <v>0</v>
      </c>
      <c r="M4763" s="35">
        <v>262.24200000000002</v>
      </c>
      <c r="N4763" s="78">
        <f t="shared" si="2386"/>
        <v>97.500055769130682</v>
      </c>
    </row>
    <row r="4764" spans="1:15" ht="47.25" hidden="1" x14ac:dyDescent="0.25">
      <c r="A4764" s="33" t="s">
        <v>309</v>
      </c>
      <c r="B4764" s="33" t="s">
        <v>1385</v>
      </c>
      <c r="C4764" s="33" t="s">
        <v>321</v>
      </c>
      <c r="D4764" s="33"/>
      <c r="E4764" s="34" t="s">
        <v>756</v>
      </c>
      <c r="F4764" s="35">
        <f>F4765+F4768</f>
        <v>0</v>
      </c>
      <c r="G4764" s="35">
        <f>G4765+G4768+G4771</f>
        <v>0</v>
      </c>
      <c r="H4764" s="35">
        <f t="shared" ref="H4764:M4764" si="2395">H4765+H4768+H4771</f>
        <v>9192.2639999999992</v>
      </c>
      <c r="I4764" s="63">
        <f t="shared" si="2395"/>
        <v>0</v>
      </c>
      <c r="J4764" s="63">
        <f t="shared" si="2395"/>
        <v>0</v>
      </c>
      <c r="K4764" s="35">
        <f t="shared" si="2395"/>
        <v>0</v>
      </c>
      <c r="L4764" s="35">
        <f t="shared" si="2395"/>
        <v>0</v>
      </c>
      <c r="M4764" s="35">
        <f t="shared" si="2395"/>
        <v>0</v>
      </c>
      <c r="N4764" s="78">
        <v>0</v>
      </c>
      <c r="O4764" s="22">
        <v>1</v>
      </c>
    </row>
    <row r="4765" spans="1:15" ht="31.5" hidden="1" x14ac:dyDescent="0.25">
      <c r="A4765" s="33" t="s">
        <v>309</v>
      </c>
      <c r="B4765" s="33" t="s">
        <v>1385</v>
      </c>
      <c r="C4765" s="33" t="s">
        <v>318</v>
      </c>
      <c r="D4765" s="33"/>
      <c r="E4765" s="34" t="s">
        <v>757</v>
      </c>
      <c r="F4765" s="35">
        <f t="shared" ref="F4765:M4766" si="2396">F4766</f>
        <v>0</v>
      </c>
      <c r="G4765" s="35">
        <f t="shared" si="2396"/>
        <v>0</v>
      </c>
      <c r="H4765" s="35">
        <f t="shared" si="2396"/>
        <v>9192.2639999999992</v>
      </c>
      <c r="I4765" s="63">
        <f t="shared" si="2396"/>
        <v>0</v>
      </c>
      <c r="J4765" s="63">
        <f t="shared" si="2396"/>
        <v>0</v>
      </c>
      <c r="K4765" s="35">
        <f t="shared" si="2396"/>
        <v>0</v>
      </c>
      <c r="L4765" s="35">
        <f t="shared" si="2396"/>
        <v>0</v>
      </c>
      <c r="M4765" s="35">
        <f t="shared" si="2396"/>
        <v>0</v>
      </c>
      <c r="N4765" s="78">
        <v>0</v>
      </c>
      <c r="O4765" s="22">
        <v>1</v>
      </c>
    </row>
    <row r="4766" spans="1:15" ht="31.5" hidden="1" x14ac:dyDescent="0.25">
      <c r="A4766" s="33" t="s">
        <v>309</v>
      </c>
      <c r="B4766" s="33" t="s">
        <v>1385</v>
      </c>
      <c r="C4766" s="33" t="s">
        <v>318</v>
      </c>
      <c r="D4766" s="33" t="s">
        <v>1111</v>
      </c>
      <c r="E4766" s="34" t="s">
        <v>542</v>
      </c>
      <c r="F4766" s="35">
        <f t="shared" si="2396"/>
        <v>0</v>
      </c>
      <c r="G4766" s="35">
        <f t="shared" si="2396"/>
        <v>0</v>
      </c>
      <c r="H4766" s="35">
        <f t="shared" si="2396"/>
        <v>9192.2639999999992</v>
      </c>
      <c r="I4766" s="63">
        <f t="shared" si="2396"/>
        <v>0</v>
      </c>
      <c r="J4766" s="63">
        <f t="shared" si="2396"/>
        <v>0</v>
      </c>
      <c r="K4766" s="35">
        <f t="shared" si="2396"/>
        <v>0</v>
      </c>
      <c r="L4766" s="35">
        <f t="shared" si="2396"/>
        <v>0</v>
      </c>
      <c r="M4766" s="35">
        <f t="shared" si="2396"/>
        <v>0</v>
      </c>
      <c r="N4766" s="78">
        <v>0</v>
      </c>
      <c r="O4766" s="22">
        <v>1</v>
      </c>
    </row>
    <row r="4767" spans="1:15" ht="31.5" hidden="1" x14ac:dyDescent="0.25">
      <c r="A4767" s="33" t="s">
        <v>309</v>
      </c>
      <c r="B4767" s="33" t="s">
        <v>1385</v>
      </c>
      <c r="C4767" s="33" t="s">
        <v>318</v>
      </c>
      <c r="D4767" s="33" t="s">
        <v>1112</v>
      </c>
      <c r="E4767" s="34" t="s">
        <v>543</v>
      </c>
      <c r="F4767" s="35">
        <f>126350+3186.721-657.736-128878.985</f>
        <v>0</v>
      </c>
      <c r="G4767" s="35">
        <v>0</v>
      </c>
      <c r="H4767" s="35">
        <v>9192.2639999999992</v>
      </c>
      <c r="I4767" s="63">
        <v>0</v>
      </c>
      <c r="J4767" s="63">
        <v>0</v>
      </c>
      <c r="K4767" s="35">
        <v>0</v>
      </c>
      <c r="L4767" s="35">
        <v>0</v>
      </c>
      <c r="M4767" s="35">
        <v>0</v>
      </c>
      <c r="N4767" s="78">
        <v>0</v>
      </c>
      <c r="O4767" s="22">
        <v>1</v>
      </c>
    </row>
    <row r="4768" spans="1:15" ht="63" hidden="1" x14ac:dyDescent="0.25">
      <c r="A4768" s="33" t="s">
        <v>309</v>
      </c>
      <c r="B4768" s="33" t="s">
        <v>1385</v>
      </c>
      <c r="C4768" s="33" t="s">
        <v>1466</v>
      </c>
      <c r="D4768" s="33"/>
      <c r="E4768" s="34" t="s">
        <v>754</v>
      </c>
      <c r="F4768" s="35">
        <f t="shared" ref="F4768:M4769" si="2397">F4769</f>
        <v>0</v>
      </c>
      <c r="G4768" s="35">
        <f t="shared" si="2397"/>
        <v>0</v>
      </c>
      <c r="H4768" s="35">
        <f t="shared" si="2397"/>
        <v>0</v>
      </c>
      <c r="I4768" s="63">
        <f t="shared" si="2397"/>
        <v>0</v>
      </c>
      <c r="J4768" s="63">
        <f t="shared" si="2397"/>
        <v>0</v>
      </c>
      <c r="K4768" s="35">
        <f t="shared" si="2397"/>
        <v>0</v>
      </c>
      <c r="L4768" s="35">
        <f t="shared" si="2397"/>
        <v>0</v>
      </c>
      <c r="M4768" s="35">
        <f t="shared" si="2397"/>
        <v>0</v>
      </c>
      <c r="N4768" s="78">
        <v>0</v>
      </c>
      <c r="O4768" s="22">
        <v>1</v>
      </c>
    </row>
    <row r="4769" spans="1:15" ht="31.5" hidden="1" x14ac:dyDescent="0.25">
      <c r="A4769" s="33" t="s">
        <v>309</v>
      </c>
      <c r="B4769" s="33" t="s">
        <v>1385</v>
      </c>
      <c r="C4769" s="33" t="s">
        <v>1466</v>
      </c>
      <c r="D4769" s="33" t="s">
        <v>1111</v>
      </c>
      <c r="E4769" s="34" t="s">
        <v>542</v>
      </c>
      <c r="F4769" s="35">
        <f t="shared" si="2397"/>
        <v>0</v>
      </c>
      <c r="G4769" s="35">
        <f t="shared" si="2397"/>
        <v>0</v>
      </c>
      <c r="H4769" s="35">
        <f t="shared" si="2397"/>
        <v>0</v>
      </c>
      <c r="I4769" s="63">
        <f t="shared" si="2397"/>
        <v>0</v>
      </c>
      <c r="J4769" s="63">
        <f t="shared" si="2397"/>
        <v>0</v>
      </c>
      <c r="K4769" s="35">
        <f t="shared" si="2397"/>
        <v>0</v>
      </c>
      <c r="L4769" s="35">
        <f t="shared" si="2397"/>
        <v>0</v>
      </c>
      <c r="M4769" s="35">
        <f t="shared" si="2397"/>
        <v>0</v>
      </c>
      <c r="N4769" s="78">
        <v>0</v>
      </c>
      <c r="O4769" s="22">
        <v>1</v>
      </c>
    </row>
    <row r="4770" spans="1:15" ht="31.5" hidden="1" x14ac:dyDescent="0.25">
      <c r="A4770" s="33" t="s">
        <v>309</v>
      </c>
      <c r="B4770" s="33" t="s">
        <v>1385</v>
      </c>
      <c r="C4770" s="33" t="s">
        <v>1466</v>
      </c>
      <c r="D4770" s="33" t="s">
        <v>1112</v>
      </c>
      <c r="E4770" s="34" t="s">
        <v>543</v>
      </c>
      <c r="F4770" s="35">
        <f>116500-116500</f>
        <v>0</v>
      </c>
      <c r="G4770" s="35">
        <f>116500-116500</f>
        <v>0</v>
      </c>
      <c r="H4770" s="35">
        <v>0</v>
      </c>
      <c r="I4770" s="63">
        <v>0</v>
      </c>
      <c r="J4770" s="63">
        <v>0</v>
      </c>
      <c r="K4770" s="35">
        <v>0</v>
      </c>
      <c r="L4770" s="35">
        <v>0</v>
      </c>
      <c r="M4770" s="35">
        <v>0</v>
      </c>
      <c r="N4770" s="78">
        <v>0</v>
      </c>
      <c r="O4770" s="22">
        <v>1</v>
      </c>
    </row>
    <row r="4771" spans="1:15" ht="63" hidden="1" x14ac:dyDescent="0.25">
      <c r="A4771" s="33" t="s">
        <v>309</v>
      </c>
      <c r="B4771" s="33" t="s">
        <v>1385</v>
      </c>
      <c r="C4771" s="33" t="s">
        <v>1784</v>
      </c>
      <c r="D4771" s="33"/>
      <c r="E4771" s="34" t="s">
        <v>754</v>
      </c>
      <c r="F4771" s="35">
        <v>0</v>
      </c>
      <c r="G4771" s="35">
        <f>G4772</f>
        <v>0</v>
      </c>
      <c r="H4771" s="35">
        <f t="shared" ref="H4771:M4772" si="2398">H4772</f>
        <v>0</v>
      </c>
      <c r="I4771" s="63">
        <f t="shared" si="2398"/>
        <v>0</v>
      </c>
      <c r="J4771" s="63">
        <f t="shared" si="2398"/>
        <v>0</v>
      </c>
      <c r="K4771" s="35">
        <f t="shared" si="2398"/>
        <v>0</v>
      </c>
      <c r="L4771" s="35">
        <f t="shared" si="2398"/>
        <v>0</v>
      </c>
      <c r="M4771" s="35">
        <f t="shared" si="2398"/>
        <v>0</v>
      </c>
      <c r="N4771" s="78">
        <v>0</v>
      </c>
      <c r="O4771" s="22">
        <v>1</v>
      </c>
    </row>
    <row r="4772" spans="1:15" ht="31.5" hidden="1" x14ac:dyDescent="0.25">
      <c r="A4772" s="33" t="s">
        <v>309</v>
      </c>
      <c r="B4772" s="33" t="s">
        <v>1385</v>
      </c>
      <c r="C4772" s="33" t="s">
        <v>1784</v>
      </c>
      <c r="D4772" s="33" t="s">
        <v>1111</v>
      </c>
      <c r="E4772" s="34" t="s">
        <v>542</v>
      </c>
      <c r="F4772" s="35">
        <v>0</v>
      </c>
      <c r="G4772" s="35">
        <f>G4773</f>
        <v>0</v>
      </c>
      <c r="H4772" s="35">
        <f t="shared" si="2398"/>
        <v>0</v>
      </c>
      <c r="I4772" s="63">
        <f t="shared" si="2398"/>
        <v>0</v>
      </c>
      <c r="J4772" s="63">
        <f t="shared" si="2398"/>
        <v>0</v>
      </c>
      <c r="K4772" s="35">
        <f t="shared" si="2398"/>
        <v>0</v>
      </c>
      <c r="L4772" s="35">
        <f t="shared" si="2398"/>
        <v>0</v>
      </c>
      <c r="M4772" s="35">
        <f t="shared" si="2398"/>
        <v>0</v>
      </c>
      <c r="N4772" s="78">
        <v>0</v>
      </c>
      <c r="O4772" s="22">
        <v>1</v>
      </c>
    </row>
    <row r="4773" spans="1:15" ht="31.5" hidden="1" x14ac:dyDescent="0.25">
      <c r="A4773" s="33" t="s">
        <v>309</v>
      </c>
      <c r="B4773" s="33" t="s">
        <v>1385</v>
      </c>
      <c r="C4773" s="33" t="s">
        <v>1784</v>
      </c>
      <c r="D4773" s="33" t="s">
        <v>1112</v>
      </c>
      <c r="E4773" s="34" t="s">
        <v>543</v>
      </c>
      <c r="F4773" s="35">
        <v>0</v>
      </c>
      <c r="G4773" s="35">
        <v>0</v>
      </c>
      <c r="H4773" s="35">
        <v>0</v>
      </c>
      <c r="I4773" s="63">
        <v>0</v>
      </c>
      <c r="J4773" s="63">
        <f>H4773</f>
        <v>0</v>
      </c>
      <c r="K4773" s="35">
        <v>0</v>
      </c>
      <c r="L4773" s="35">
        <v>0</v>
      </c>
      <c r="M4773" s="35">
        <v>0</v>
      </c>
      <c r="N4773" s="78">
        <v>0</v>
      </c>
      <c r="O4773" s="22">
        <v>1</v>
      </c>
    </row>
    <row r="4774" spans="1:15" ht="31.5" x14ac:dyDescent="0.25">
      <c r="A4774" s="33" t="s">
        <v>309</v>
      </c>
      <c r="B4774" s="33" t="s">
        <v>1385</v>
      </c>
      <c r="C4774" s="33" t="s">
        <v>1122</v>
      </c>
      <c r="D4774" s="33"/>
      <c r="E4774" s="34" t="s">
        <v>1885</v>
      </c>
      <c r="F4774" s="35">
        <f t="shared" ref="F4774:M4777" si="2399">F4775</f>
        <v>37.599999999999994</v>
      </c>
      <c r="G4774" s="35">
        <f t="shared" si="2399"/>
        <v>37.599999999999994</v>
      </c>
      <c r="H4774" s="35">
        <f t="shared" si="2399"/>
        <v>37.6</v>
      </c>
      <c r="I4774" s="63">
        <f t="shared" si="2399"/>
        <v>37.599999999999994</v>
      </c>
      <c r="J4774" s="63">
        <f t="shared" si="2399"/>
        <v>37.6</v>
      </c>
      <c r="K4774" s="35">
        <f t="shared" si="2399"/>
        <v>0</v>
      </c>
      <c r="L4774" s="35">
        <f t="shared" si="2399"/>
        <v>0</v>
      </c>
      <c r="M4774" s="35">
        <f t="shared" si="2399"/>
        <v>37.6</v>
      </c>
      <c r="N4774" s="78">
        <f t="shared" si="2386"/>
        <v>100.00000000000003</v>
      </c>
    </row>
    <row r="4775" spans="1:15" x14ac:dyDescent="0.25">
      <c r="A4775" s="33" t="s">
        <v>309</v>
      </c>
      <c r="B4775" s="33" t="s">
        <v>1385</v>
      </c>
      <c r="C4775" s="33" t="s">
        <v>1123</v>
      </c>
      <c r="D4775" s="33"/>
      <c r="E4775" s="34" t="s">
        <v>1175</v>
      </c>
      <c r="F4775" s="35">
        <f t="shared" si="2399"/>
        <v>37.599999999999994</v>
      </c>
      <c r="G4775" s="35">
        <f t="shared" si="2399"/>
        <v>37.599999999999994</v>
      </c>
      <c r="H4775" s="35">
        <f t="shared" si="2399"/>
        <v>37.6</v>
      </c>
      <c r="I4775" s="63">
        <f t="shared" si="2399"/>
        <v>37.599999999999994</v>
      </c>
      <c r="J4775" s="63">
        <f t="shared" si="2399"/>
        <v>37.6</v>
      </c>
      <c r="K4775" s="35">
        <f t="shared" si="2399"/>
        <v>0</v>
      </c>
      <c r="L4775" s="35">
        <f t="shared" si="2399"/>
        <v>0</v>
      </c>
      <c r="M4775" s="35">
        <f t="shared" si="2399"/>
        <v>37.6</v>
      </c>
      <c r="N4775" s="78">
        <f t="shared" si="2386"/>
        <v>100.00000000000003</v>
      </c>
    </row>
    <row r="4776" spans="1:15" ht="78.75" x14ac:dyDescent="0.25">
      <c r="A4776" s="33" t="s">
        <v>309</v>
      </c>
      <c r="B4776" s="33" t="s">
        <v>1385</v>
      </c>
      <c r="C4776" s="33" t="s">
        <v>1467</v>
      </c>
      <c r="D4776" s="33"/>
      <c r="E4776" s="34" t="s">
        <v>1194</v>
      </c>
      <c r="F4776" s="35">
        <f t="shared" si="2399"/>
        <v>37.599999999999994</v>
      </c>
      <c r="G4776" s="35">
        <f t="shared" si="2399"/>
        <v>37.599999999999994</v>
      </c>
      <c r="H4776" s="35">
        <f t="shared" si="2399"/>
        <v>37.6</v>
      </c>
      <c r="I4776" s="63">
        <f t="shared" si="2399"/>
        <v>37.599999999999994</v>
      </c>
      <c r="J4776" s="63">
        <f t="shared" si="2399"/>
        <v>37.6</v>
      </c>
      <c r="K4776" s="35">
        <f t="shared" si="2399"/>
        <v>0</v>
      </c>
      <c r="L4776" s="35">
        <f t="shared" si="2399"/>
        <v>0</v>
      </c>
      <c r="M4776" s="35">
        <f t="shared" si="2399"/>
        <v>37.6</v>
      </c>
      <c r="N4776" s="78">
        <f t="shared" si="2386"/>
        <v>100.00000000000003</v>
      </c>
    </row>
    <row r="4777" spans="1:15" ht="78.75" x14ac:dyDescent="0.25">
      <c r="A4777" s="33" t="s">
        <v>309</v>
      </c>
      <c r="B4777" s="33" t="s">
        <v>1385</v>
      </c>
      <c r="C4777" s="33" t="s">
        <v>1467</v>
      </c>
      <c r="D4777" s="33" t="s">
        <v>1118</v>
      </c>
      <c r="E4777" s="34" t="s">
        <v>539</v>
      </c>
      <c r="F4777" s="35">
        <f t="shared" si="2399"/>
        <v>37.599999999999994</v>
      </c>
      <c r="G4777" s="35">
        <f t="shared" si="2399"/>
        <v>37.599999999999994</v>
      </c>
      <c r="H4777" s="35">
        <f t="shared" si="2399"/>
        <v>37.6</v>
      </c>
      <c r="I4777" s="63">
        <f t="shared" si="2399"/>
        <v>37.599999999999994</v>
      </c>
      <c r="J4777" s="63">
        <f t="shared" si="2399"/>
        <v>37.6</v>
      </c>
      <c r="K4777" s="35">
        <f t="shared" si="2399"/>
        <v>0</v>
      </c>
      <c r="L4777" s="35">
        <f t="shared" si="2399"/>
        <v>0</v>
      </c>
      <c r="M4777" s="35">
        <f t="shared" si="2399"/>
        <v>37.6</v>
      </c>
      <c r="N4777" s="78">
        <f t="shared" si="2386"/>
        <v>100.00000000000003</v>
      </c>
    </row>
    <row r="4778" spans="1:15" ht="31.5" x14ac:dyDescent="0.25">
      <c r="A4778" s="33" t="s">
        <v>309</v>
      </c>
      <c r="B4778" s="33" t="s">
        <v>1385</v>
      </c>
      <c r="C4778" s="33" t="s">
        <v>1467</v>
      </c>
      <c r="D4778" s="33" t="s">
        <v>1128</v>
      </c>
      <c r="E4778" s="34" t="s">
        <v>541</v>
      </c>
      <c r="F4778" s="35">
        <v>37.599999999999994</v>
      </c>
      <c r="G4778" s="35">
        <v>37.599999999999994</v>
      </c>
      <c r="H4778" s="35">
        <v>37.6</v>
      </c>
      <c r="I4778" s="63">
        <f>G4778</f>
        <v>37.599999999999994</v>
      </c>
      <c r="J4778" s="63">
        <f>H4778</f>
        <v>37.6</v>
      </c>
      <c r="K4778" s="35">
        <v>0</v>
      </c>
      <c r="L4778" s="35">
        <v>0</v>
      </c>
      <c r="M4778" s="35">
        <v>37.6</v>
      </c>
      <c r="N4778" s="78">
        <f t="shared" si="2386"/>
        <v>100.00000000000003</v>
      </c>
    </row>
    <row r="4779" spans="1:15" ht="31.5" x14ac:dyDescent="0.25">
      <c r="A4779" s="33" t="s">
        <v>309</v>
      </c>
      <c r="B4779" s="33" t="s">
        <v>1385</v>
      </c>
      <c r="C4779" s="33" t="s">
        <v>1125</v>
      </c>
      <c r="D4779" s="33"/>
      <c r="E4779" s="34" t="s">
        <v>1207</v>
      </c>
      <c r="F4779" s="35">
        <f t="shared" ref="F4779:M4779" si="2400">F4780</f>
        <v>19171.2</v>
      </c>
      <c r="G4779" s="35">
        <f t="shared" si="2400"/>
        <v>20706.3</v>
      </c>
      <c r="H4779" s="35">
        <f t="shared" si="2400"/>
        <v>14143.321400000001</v>
      </c>
      <c r="I4779" s="63">
        <f t="shared" si="2400"/>
        <v>0</v>
      </c>
      <c r="J4779" s="63">
        <f t="shared" si="2400"/>
        <v>0</v>
      </c>
      <c r="K4779" s="35">
        <f t="shared" si="2400"/>
        <v>0</v>
      </c>
      <c r="L4779" s="35">
        <f t="shared" si="2400"/>
        <v>0</v>
      </c>
      <c r="M4779" s="35">
        <f t="shared" si="2400"/>
        <v>20704.209499999997</v>
      </c>
      <c r="N4779" s="78">
        <f t="shared" si="2386"/>
        <v>99.98990403886738</v>
      </c>
    </row>
    <row r="4780" spans="1:15" ht="31.5" x14ac:dyDescent="0.25">
      <c r="A4780" s="33" t="s">
        <v>309</v>
      </c>
      <c r="B4780" s="33" t="s">
        <v>1385</v>
      </c>
      <c r="C4780" s="33" t="s">
        <v>1126</v>
      </c>
      <c r="D4780" s="33"/>
      <c r="E4780" s="34" t="s">
        <v>1210</v>
      </c>
      <c r="F4780" s="35">
        <f>F4781+F4784</f>
        <v>19171.2</v>
      </c>
      <c r="G4780" s="35">
        <f>G4781+G4784</f>
        <v>20706.3</v>
      </c>
      <c r="H4780" s="35">
        <f t="shared" ref="H4780:M4780" si="2401">H4781+H4784</f>
        <v>14143.321400000001</v>
      </c>
      <c r="I4780" s="63">
        <f t="shared" si="2401"/>
        <v>0</v>
      </c>
      <c r="J4780" s="63">
        <f t="shared" si="2401"/>
        <v>0</v>
      </c>
      <c r="K4780" s="35">
        <f t="shared" si="2401"/>
        <v>0</v>
      </c>
      <c r="L4780" s="35">
        <f t="shared" si="2401"/>
        <v>0</v>
      </c>
      <c r="M4780" s="35">
        <f t="shared" si="2401"/>
        <v>20704.209499999997</v>
      </c>
      <c r="N4780" s="78">
        <f t="shared" si="2386"/>
        <v>99.98990403886738</v>
      </c>
    </row>
    <row r="4781" spans="1:15" ht="31.5" x14ac:dyDescent="0.25">
      <c r="A4781" s="33" t="s">
        <v>309</v>
      </c>
      <c r="B4781" s="33" t="s">
        <v>1385</v>
      </c>
      <c r="C4781" s="33" t="s">
        <v>1127</v>
      </c>
      <c r="D4781" s="33"/>
      <c r="E4781" s="34" t="s">
        <v>1200</v>
      </c>
      <c r="F4781" s="35">
        <f t="shared" ref="F4781:M4782" si="2402">F4782</f>
        <v>17018.3</v>
      </c>
      <c r="G4781" s="35">
        <f t="shared" si="2402"/>
        <v>16713.628079999999</v>
      </c>
      <c r="H4781" s="35">
        <f t="shared" si="2402"/>
        <v>11833.642</v>
      </c>
      <c r="I4781" s="63">
        <f t="shared" si="2402"/>
        <v>0</v>
      </c>
      <c r="J4781" s="63">
        <f t="shared" si="2402"/>
        <v>0</v>
      </c>
      <c r="K4781" s="35">
        <f t="shared" si="2402"/>
        <v>0</v>
      </c>
      <c r="L4781" s="35">
        <f t="shared" si="2402"/>
        <v>0</v>
      </c>
      <c r="M4781" s="35">
        <f t="shared" si="2402"/>
        <v>16713.628079999999</v>
      </c>
      <c r="N4781" s="78">
        <f t="shared" si="2386"/>
        <v>100</v>
      </c>
    </row>
    <row r="4782" spans="1:15" ht="78.75" x14ac:dyDescent="0.25">
      <c r="A4782" s="33" t="s">
        <v>309</v>
      </c>
      <c r="B4782" s="33" t="s">
        <v>1385</v>
      </c>
      <c r="C4782" s="33" t="s">
        <v>1127</v>
      </c>
      <c r="D4782" s="33" t="s">
        <v>1118</v>
      </c>
      <c r="E4782" s="34" t="s">
        <v>539</v>
      </c>
      <c r="F4782" s="35">
        <f t="shared" si="2402"/>
        <v>17018.3</v>
      </c>
      <c r="G4782" s="35">
        <f t="shared" si="2402"/>
        <v>16713.628079999999</v>
      </c>
      <c r="H4782" s="35">
        <f t="shared" si="2402"/>
        <v>11833.642</v>
      </c>
      <c r="I4782" s="63">
        <f t="shared" si="2402"/>
        <v>0</v>
      </c>
      <c r="J4782" s="63">
        <f t="shared" si="2402"/>
        <v>0</v>
      </c>
      <c r="K4782" s="35">
        <f t="shared" si="2402"/>
        <v>0</v>
      </c>
      <c r="L4782" s="35">
        <f t="shared" si="2402"/>
        <v>0</v>
      </c>
      <c r="M4782" s="35">
        <f t="shared" si="2402"/>
        <v>16713.628079999999</v>
      </c>
      <c r="N4782" s="78">
        <f t="shared" si="2386"/>
        <v>100</v>
      </c>
    </row>
    <row r="4783" spans="1:15" ht="31.5" x14ac:dyDescent="0.25">
      <c r="A4783" s="33" t="s">
        <v>309</v>
      </c>
      <c r="B4783" s="33" t="s">
        <v>1385</v>
      </c>
      <c r="C4783" s="33" t="s">
        <v>1127</v>
      </c>
      <c r="D4783" s="33" t="s">
        <v>1128</v>
      </c>
      <c r="E4783" s="34" t="s">
        <v>541</v>
      </c>
      <c r="F4783" s="35">
        <f>18016.7-998.4</f>
        <v>17018.3</v>
      </c>
      <c r="G4783" s="35">
        <v>16713.628079999999</v>
      </c>
      <c r="H4783" s="35">
        <v>11833.642</v>
      </c>
      <c r="I4783" s="63">
        <v>0</v>
      </c>
      <c r="J4783" s="63">
        <v>0</v>
      </c>
      <c r="K4783" s="35">
        <v>0</v>
      </c>
      <c r="L4783" s="35">
        <v>0</v>
      </c>
      <c r="M4783" s="35">
        <v>16713.628079999999</v>
      </c>
      <c r="N4783" s="78">
        <f t="shared" si="2386"/>
        <v>100</v>
      </c>
    </row>
    <row r="4784" spans="1:15" ht="31.5" x14ac:dyDescent="0.25">
      <c r="A4784" s="33" t="s">
        <v>309</v>
      </c>
      <c r="B4784" s="33" t="s">
        <v>1385</v>
      </c>
      <c r="C4784" s="33" t="s">
        <v>1129</v>
      </c>
      <c r="D4784" s="33"/>
      <c r="E4784" s="34" t="s">
        <v>1201</v>
      </c>
      <c r="F4784" s="35">
        <f>F4785+F4787+F4789</f>
        <v>2152.9</v>
      </c>
      <c r="G4784" s="35">
        <f>G4785+G4787+G4789</f>
        <v>3992.6719200000002</v>
      </c>
      <c r="H4784" s="35">
        <f t="shared" ref="H4784:M4784" si="2403">H4785+H4787+H4789</f>
        <v>2309.6794</v>
      </c>
      <c r="I4784" s="63">
        <f t="shared" si="2403"/>
        <v>0</v>
      </c>
      <c r="J4784" s="63">
        <f t="shared" si="2403"/>
        <v>0</v>
      </c>
      <c r="K4784" s="35">
        <f t="shared" si="2403"/>
        <v>0</v>
      </c>
      <c r="L4784" s="35">
        <f t="shared" si="2403"/>
        <v>0</v>
      </c>
      <c r="M4784" s="35">
        <f t="shared" si="2403"/>
        <v>3990.58142</v>
      </c>
      <c r="N4784" s="78">
        <f t="shared" si="2386"/>
        <v>99.947641578324323</v>
      </c>
    </row>
    <row r="4785" spans="1:14" ht="78.75" x14ac:dyDescent="0.25">
      <c r="A4785" s="33" t="s">
        <v>309</v>
      </c>
      <c r="B4785" s="33" t="s">
        <v>1385</v>
      </c>
      <c r="C4785" s="33" t="s">
        <v>1129</v>
      </c>
      <c r="D4785" s="33" t="s">
        <v>1118</v>
      </c>
      <c r="E4785" s="34" t="s">
        <v>539</v>
      </c>
      <c r="F4785" s="35">
        <f t="shared" ref="F4785:M4785" si="2404">F4786</f>
        <v>13.4</v>
      </c>
      <c r="G4785" s="35">
        <f t="shared" si="2404"/>
        <v>75.824920000000006</v>
      </c>
      <c r="H4785" s="35">
        <f t="shared" si="2404"/>
        <v>33.055</v>
      </c>
      <c r="I4785" s="63">
        <f t="shared" si="2404"/>
        <v>0</v>
      </c>
      <c r="J4785" s="63">
        <f t="shared" si="2404"/>
        <v>0</v>
      </c>
      <c r="K4785" s="35">
        <f t="shared" si="2404"/>
        <v>0</v>
      </c>
      <c r="L4785" s="35">
        <f t="shared" si="2404"/>
        <v>0</v>
      </c>
      <c r="M4785" s="35">
        <f t="shared" si="2404"/>
        <v>75.804419999999993</v>
      </c>
      <c r="N4785" s="78">
        <f t="shared" si="2386"/>
        <v>99.972964033460215</v>
      </c>
    </row>
    <row r="4786" spans="1:14" ht="31.5" x14ac:dyDescent="0.25">
      <c r="A4786" s="33" t="s">
        <v>309</v>
      </c>
      <c r="B4786" s="33" t="s">
        <v>1385</v>
      </c>
      <c r="C4786" s="33" t="s">
        <v>1129</v>
      </c>
      <c r="D4786" s="33" t="s">
        <v>1128</v>
      </c>
      <c r="E4786" s="34" t="s">
        <v>541</v>
      </c>
      <c r="F4786" s="35">
        <v>13.4</v>
      </c>
      <c r="G4786" s="35">
        <v>75.824920000000006</v>
      </c>
      <c r="H4786" s="35">
        <v>33.055</v>
      </c>
      <c r="I4786" s="63">
        <v>0</v>
      </c>
      <c r="J4786" s="63">
        <v>0</v>
      </c>
      <c r="K4786" s="35">
        <v>0</v>
      </c>
      <c r="L4786" s="35">
        <v>0</v>
      </c>
      <c r="M4786" s="35">
        <v>75.804419999999993</v>
      </c>
      <c r="N4786" s="78">
        <f t="shared" si="2386"/>
        <v>99.972964033460215</v>
      </c>
    </row>
    <row r="4787" spans="1:14" ht="31.5" x14ac:dyDescent="0.25">
      <c r="A4787" s="33" t="s">
        <v>309</v>
      </c>
      <c r="B4787" s="33" t="s">
        <v>1385</v>
      </c>
      <c r="C4787" s="33" t="s">
        <v>1129</v>
      </c>
      <c r="D4787" s="33" t="s">
        <v>1111</v>
      </c>
      <c r="E4787" s="34" t="s">
        <v>542</v>
      </c>
      <c r="F4787" s="35">
        <f t="shared" ref="F4787:M4787" si="2405">F4788</f>
        <v>2134.5</v>
      </c>
      <c r="G4787" s="35">
        <f t="shared" si="2405"/>
        <v>2075.3470000000002</v>
      </c>
      <c r="H4787" s="35">
        <f t="shared" si="2405"/>
        <v>1433.6243999999999</v>
      </c>
      <c r="I4787" s="63">
        <f t="shared" si="2405"/>
        <v>0</v>
      </c>
      <c r="J4787" s="63">
        <f t="shared" si="2405"/>
        <v>0</v>
      </c>
      <c r="K4787" s="35">
        <f t="shared" si="2405"/>
        <v>0</v>
      </c>
      <c r="L4787" s="35">
        <f t="shared" si="2405"/>
        <v>0</v>
      </c>
      <c r="M4787" s="35">
        <f t="shared" si="2405"/>
        <v>2073.277</v>
      </c>
      <c r="N4787" s="78">
        <f t="shared" si="2386"/>
        <v>99.900257643661504</v>
      </c>
    </row>
    <row r="4788" spans="1:14" ht="31.5" x14ac:dyDescent="0.25">
      <c r="A4788" s="33" t="s">
        <v>309</v>
      </c>
      <c r="B4788" s="33" t="s">
        <v>1385</v>
      </c>
      <c r="C4788" s="33" t="s">
        <v>1129</v>
      </c>
      <c r="D4788" s="33" t="s">
        <v>1112</v>
      </c>
      <c r="E4788" s="34" t="s">
        <v>543</v>
      </c>
      <c r="F4788" s="35">
        <f>2196-61.5</f>
        <v>2134.5</v>
      </c>
      <c r="G4788" s="35">
        <v>2075.3470000000002</v>
      </c>
      <c r="H4788" s="35">
        <v>1433.6243999999999</v>
      </c>
      <c r="I4788" s="63">
        <v>0</v>
      </c>
      <c r="J4788" s="63">
        <v>0</v>
      </c>
      <c r="K4788" s="35">
        <v>0</v>
      </c>
      <c r="L4788" s="35">
        <v>0</v>
      </c>
      <c r="M4788" s="35">
        <v>2073.277</v>
      </c>
      <c r="N4788" s="78">
        <f t="shared" si="2386"/>
        <v>99.900257643661504</v>
      </c>
    </row>
    <row r="4789" spans="1:14" x14ac:dyDescent="0.25">
      <c r="A4789" s="33" t="s">
        <v>309</v>
      </c>
      <c r="B4789" s="33" t="s">
        <v>1385</v>
      </c>
      <c r="C4789" s="33" t="s">
        <v>1129</v>
      </c>
      <c r="D4789" s="33" t="s">
        <v>1113</v>
      </c>
      <c r="E4789" s="34" t="s">
        <v>558</v>
      </c>
      <c r="F4789" s="35">
        <f t="shared" ref="F4789:M4789" si="2406">F4790</f>
        <v>5</v>
      </c>
      <c r="G4789" s="35">
        <f t="shared" si="2406"/>
        <v>1841.5</v>
      </c>
      <c r="H4789" s="35">
        <f t="shared" si="2406"/>
        <v>843</v>
      </c>
      <c r="I4789" s="63">
        <f t="shared" si="2406"/>
        <v>0</v>
      </c>
      <c r="J4789" s="63">
        <f t="shared" si="2406"/>
        <v>0</v>
      </c>
      <c r="K4789" s="35">
        <f t="shared" si="2406"/>
        <v>0</v>
      </c>
      <c r="L4789" s="35">
        <f t="shared" si="2406"/>
        <v>0</v>
      </c>
      <c r="M4789" s="35">
        <f t="shared" si="2406"/>
        <v>1841.5</v>
      </c>
      <c r="N4789" s="78">
        <f t="shared" si="2386"/>
        <v>100</v>
      </c>
    </row>
    <row r="4790" spans="1:14" x14ac:dyDescent="0.25">
      <c r="A4790" s="33" t="s">
        <v>309</v>
      </c>
      <c r="B4790" s="33" t="s">
        <v>1385</v>
      </c>
      <c r="C4790" s="33" t="s">
        <v>1129</v>
      </c>
      <c r="D4790" s="33" t="s">
        <v>1120</v>
      </c>
      <c r="E4790" s="34" t="s">
        <v>561</v>
      </c>
      <c r="F4790" s="35">
        <v>5</v>
      </c>
      <c r="G4790" s="35">
        <v>1841.5</v>
      </c>
      <c r="H4790" s="35">
        <v>843</v>
      </c>
      <c r="I4790" s="63">
        <v>0</v>
      </c>
      <c r="J4790" s="63">
        <v>0</v>
      </c>
      <c r="K4790" s="35">
        <v>0</v>
      </c>
      <c r="L4790" s="35">
        <v>0</v>
      </c>
      <c r="M4790" s="35">
        <v>1841.5</v>
      </c>
      <c r="N4790" s="78">
        <f t="shared" si="2386"/>
        <v>100</v>
      </c>
    </row>
    <row r="4791" spans="1:14" ht="47.25" x14ac:dyDescent="0.25">
      <c r="A4791" s="33" t="s">
        <v>309</v>
      </c>
      <c r="B4791" s="33" t="s">
        <v>1385</v>
      </c>
      <c r="C4791" s="33" t="s">
        <v>1139</v>
      </c>
      <c r="D4791" s="33"/>
      <c r="E4791" s="34" t="s">
        <v>1211</v>
      </c>
      <c r="F4791" s="35">
        <f>F4792+F4796</f>
        <v>0</v>
      </c>
      <c r="G4791" s="35">
        <f>G4792+G4796</f>
        <v>4609.5111400000005</v>
      </c>
      <c r="H4791" s="35">
        <f t="shared" ref="H4791:M4791" si="2407">H4792+H4796</f>
        <v>4208.8609999999999</v>
      </c>
      <c r="I4791" s="63">
        <f t="shared" si="2407"/>
        <v>0</v>
      </c>
      <c r="J4791" s="63">
        <f t="shared" si="2407"/>
        <v>0</v>
      </c>
      <c r="K4791" s="35">
        <f t="shared" si="2407"/>
        <v>0</v>
      </c>
      <c r="L4791" s="35">
        <f t="shared" si="2407"/>
        <v>0</v>
      </c>
      <c r="M4791" s="35">
        <f t="shared" si="2407"/>
        <v>4609.5111400000005</v>
      </c>
      <c r="N4791" s="78">
        <f t="shared" si="2386"/>
        <v>100</v>
      </c>
    </row>
    <row r="4792" spans="1:14" ht="31.5" x14ac:dyDescent="0.25">
      <c r="A4792" s="33" t="s">
        <v>309</v>
      </c>
      <c r="B4792" s="33" t="s">
        <v>1385</v>
      </c>
      <c r="C4792" s="33" t="s">
        <v>1146</v>
      </c>
      <c r="D4792" s="33"/>
      <c r="E4792" s="34" t="s">
        <v>1212</v>
      </c>
      <c r="F4792" s="35">
        <f>F4793</f>
        <v>0</v>
      </c>
      <c r="G4792" s="35">
        <f t="shared" ref="G4792:G4794" si="2408">G4793</f>
        <v>4602.0411400000003</v>
      </c>
      <c r="H4792" s="35">
        <f t="shared" ref="H4792:M4794" si="2409">H4793</f>
        <v>4201.3909999999996</v>
      </c>
      <c r="I4792" s="63">
        <f t="shared" si="2409"/>
        <v>0</v>
      </c>
      <c r="J4792" s="63">
        <f t="shared" si="2409"/>
        <v>0</v>
      </c>
      <c r="K4792" s="35">
        <f t="shared" si="2409"/>
        <v>0</v>
      </c>
      <c r="L4792" s="35">
        <f t="shared" si="2409"/>
        <v>0</v>
      </c>
      <c r="M4792" s="35">
        <f t="shared" si="2409"/>
        <v>4602.0411400000003</v>
      </c>
      <c r="N4792" s="78">
        <f t="shared" si="2386"/>
        <v>100</v>
      </c>
    </row>
    <row r="4793" spans="1:14" ht="31.5" x14ac:dyDescent="0.25">
      <c r="A4793" s="33" t="s">
        <v>309</v>
      </c>
      <c r="B4793" s="33" t="s">
        <v>1385</v>
      </c>
      <c r="C4793" s="33" t="s">
        <v>1147</v>
      </c>
      <c r="D4793" s="33"/>
      <c r="E4793" s="34" t="s">
        <v>1213</v>
      </c>
      <c r="F4793" s="35">
        <f>F4794</f>
        <v>0</v>
      </c>
      <c r="G4793" s="35">
        <f t="shared" si="2408"/>
        <v>4602.0411400000003</v>
      </c>
      <c r="H4793" s="35">
        <f t="shared" si="2409"/>
        <v>4201.3909999999996</v>
      </c>
      <c r="I4793" s="63">
        <f t="shared" si="2409"/>
        <v>0</v>
      </c>
      <c r="J4793" s="63">
        <f t="shared" si="2409"/>
        <v>0</v>
      </c>
      <c r="K4793" s="35">
        <f t="shared" si="2409"/>
        <v>0</v>
      </c>
      <c r="L4793" s="35">
        <f t="shared" si="2409"/>
        <v>0</v>
      </c>
      <c r="M4793" s="35">
        <f t="shared" si="2409"/>
        <v>4602.0411400000003</v>
      </c>
      <c r="N4793" s="78">
        <f t="shared" si="2386"/>
        <v>100</v>
      </c>
    </row>
    <row r="4794" spans="1:14" x14ac:dyDescent="0.25">
      <c r="A4794" s="33" t="s">
        <v>309</v>
      </c>
      <c r="B4794" s="33" t="s">
        <v>1385</v>
      </c>
      <c r="C4794" s="33" t="s">
        <v>1147</v>
      </c>
      <c r="D4794" s="33" t="s">
        <v>1113</v>
      </c>
      <c r="E4794" s="34" t="s">
        <v>558</v>
      </c>
      <c r="F4794" s="35">
        <f>F4795</f>
        <v>0</v>
      </c>
      <c r="G4794" s="35">
        <f t="shared" si="2408"/>
        <v>4602.0411400000003</v>
      </c>
      <c r="H4794" s="35">
        <f t="shared" si="2409"/>
        <v>4201.3909999999996</v>
      </c>
      <c r="I4794" s="63">
        <f t="shared" si="2409"/>
        <v>0</v>
      </c>
      <c r="J4794" s="63">
        <f t="shared" si="2409"/>
        <v>0</v>
      </c>
      <c r="K4794" s="35">
        <f t="shared" si="2409"/>
        <v>0</v>
      </c>
      <c r="L4794" s="35">
        <f t="shared" si="2409"/>
        <v>0</v>
      </c>
      <c r="M4794" s="35">
        <f t="shared" si="2409"/>
        <v>4602.0411400000003</v>
      </c>
      <c r="N4794" s="78">
        <f t="shared" si="2386"/>
        <v>100</v>
      </c>
    </row>
    <row r="4795" spans="1:14" x14ac:dyDescent="0.25">
      <c r="A4795" s="33" t="s">
        <v>309</v>
      </c>
      <c r="B4795" s="33" t="s">
        <v>1385</v>
      </c>
      <c r="C4795" s="33" t="s">
        <v>1147</v>
      </c>
      <c r="D4795" s="33" t="s">
        <v>1114</v>
      </c>
      <c r="E4795" s="34" t="s">
        <v>560</v>
      </c>
      <c r="F4795" s="35">
        <v>0</v>
      </c>
      <c r="G4795" s="35">
        <v>4602.0411400000003</v>
      </c>
      <c r="H4795" s="35">
        <v>4201.3909999999996</v>
      </c>
      <c r="I4795" s="63">
        <v>0</v>
      </c>
      <c r="J4795" s="63">
        <v>0</v>
      </c>
      <c r="K4795" s="35">
        <v>0</v>
      </c>
      <c r="L4795" s="35">
        <v>0</v>
      </c>
      <c r="M4795" s="35">
        <v>4602.0411400000003</v>
      </c>
      <c r="N4795" s="78">
        <f t="shared" si="2386"/>
        <v>100</v>
      </c>
    </row>
    <row r="4796" spans="1:14" x14ac:dyDescent="0.25">
      <c r="A4796" s="33" t="s">
        <v>309</v>
      </c>
      <c r="B4796" s="33" t="s">
        <v>1385</v>
      </c>
      <c r="C4796" s="33" t="s">
        <v>1140</v>
      </c>
      <c r="D4796" s="33"/>
      <c r="E4796" s="34" t="s">
        <v>1214</v>
      </c>
      <c r="F4796" s="35">
        <f>F4797</f>
        <v>0</v>
      </c>
      <c r="G4796" s="35">
        <f t="shared" ref="G4796:G4798" si="2410">G4797</f>
        <v>7.47</v>
      </c>
      <c r="H4796" s="35">
        <f t="shared" ref="H4796:M4798" si="2411">H4797</f>
        <v>7.47</v>
      </c>
      <c r="I4796" s="63">
        <f t="shared" si="2411"/>
        <v>0</v>
      </c>
      <c r="J4796" s="63">
        <f t="shared" si="2411"/>
        <v>0</v>
      </c>
      <c r="K4796" s="35">
        <f t="shared" si="2411"/>
        <v>0</v>
      </c>
      <c r="L4796" s="35">
        <f t="shared" si="2411"/>
        <v>0</v>
      </c>
      <c r="M4796" s="35">
        <f t="shared" si="2411"/>
        <v>7.47</v>
      </c>
      <c r="N4796" s="78">
        <f t="shared" si="2386"/>
        <v>100</v>
      </c>
    </row>
    <row r="4797" spans="1:14" x14ac:dyDescent="0.25">
      <c r="A4797" s="33" t="s">
        <v>309</v>
      </c>
      <c r="B4797" s="33" t="s">
        <v>1385</v>
      </c>
      <c r="C4797" s="33" t="s">
        <v>1141</v>
      </c>
      <c r="D4797" s="33"/>
      <c r="E4797" s="34" t="s">
        <v>1215</v>
      </c>
      <c r="F4797" s="35">
        <f>F4798</f>
        <v>0</v>
      </c>
      <c r="G4797" s="35">
        <f t="shared" si="2410"/>
        <v>7.47</v>
      </c>
      <c r="H4797" s="35">
        <f t="shared" si="2411"/>
        <v>7.47</v>
      </c>
      <c r="I4797" s="63">
        <f t="shared" si="2411"/>
        <v>0</v>
      </c>
      <c r="J4797" s="63">
        <f t="shared" si="2411"/>
        <v>0</v>
      </c>
      <c r="K4797" s="35">
        <f t="shared" si="2411"/>
        <v>0</v>
      </c>
      <c r="L4797" s="35">
        <f t="shared" si="2411"/>
        <v>0</v>
      </c>
      <c r="M4797" s="35">
        <f t="shared" si="2411"/>
        <v>7.47</v>
      </c>
      <c r="N4797" s="78">
        <f t="shared" si="2386"/>
        <v>100</v>
      </c>
    </row>
    <row r="4798" spans="1:14" ht="31.5" x14ac:dyDescent="0.25">
      <c r="A4798" s="33" t="s">
        <v>309</v>
      </c>
      <c r="B4798" s="33" t="s">
        <v>1385</v>
      </c>
      <c r="C4798" s="33" t="s">
        <v>1141</v>
      </c>
      <c r="D4798" s="33" t="s">
        <v>1111</v>
      </c>
      <c r="E4798" s="34" t="s">
        <v>542</v>
      </c>
      <c r="F4798" s="35">
        <f>F4799</f>
        <v>0</v>
      </c>
      <c r="G4798" s="35">
        <f t="shared" si="2410"/>
        <v>7.47</v>
      </c>
      <c r="H4798" s="35">
        <f t="shared" si="2411"/>
        <v>7.47</v>
      </c>
      <c r="I4798" s="63">
        <f t="shared" si="2411"/>
        <v>0</v>
      </c>
      <c r="J4798" s="63">
        <f t="shared" si="2411"/>
        <v>0</v>
      </c>
      <c r="K4798" s="35">
        <f t="shared" si="2411"/>
        <v>0</v>
      </c>
      <c r="L4798" s="35">
        <f t="shared" si="2411"/>
        <v>0</v>
      </c>
      <c r="M4798" s="35">
        <f t="shared" si="2411"/>
        <v>7.47</v>
      </c>
      <c r="N4798" s="78">
        <f t="shared" si="2386"/>
        <v>100</v>
      </c>
    </row>
    <row r="4799" spans="1:14" ht="31.5" x14ac:dyDescent="0.25">
      <c r="A4799" s="33" t="s">
        <v>309</v>
      </c>
      <c r="B4799" s="33" t="s">
        <v>1385</v>
      </c>
      <c r="C4799" s="33" t="s">
        <v>1141</v>
      </c>
      <c r="D4799" s="33" t="s">
        <v>1112</v>
      </c>
      <c r="E4799" s="34" t="s">
        <v>543</v>
      </c>
      <c r="F4799" s="35">
        <v>0</v>
      </c>
      <c r="G4799" s="35">
        <v>7.47</v>
      </c>
      <c r="H4799" s="35">
        <v>7.47</v>
      </c>
      <c r="I4799" s="63">
        <v>0</v>
      </c>
      <c r="J4799" s="63">
        <v>0</v>
      </c>
      <c r="K4799" s="35">
        <v>0</v>
      </c>
      <c r="L4799" s="35">
        <v>0</v>
      </c>
      <c r="M4799" s="35">
        <v>7.47</v>
      </c>
      <c r="N4799" s="78">
        <f t="shared" si="2386"/>
        <v>100</v>
      </c>
    </row>
    <row r="4800" spans="1:14" s="32" customFormat="1" x14ac:dyDescent="0.25">
      <c r="A4800" s="29" t="s">
        <v>309</v>
      </c>
      <c r="B4800" s="29" t="s">
        <v>1411</v>
      </c>
      <c r="C4800" s="29"/>
      <c r="D4800" s="29"/>
      <c r="E4800" s="30" t="s">
        <v>520</v>
      </c>
      <c r="F4800" s="31">
        <f>F4810+F4801</f>
        <v>26050.75</v>
      </c>
      <c r="G4800" s="31">
        <f t="shared" ref="G4800" si="2412">G4810+G4801</f>
        <v>14508.000000000002</v>
      </c>
      <c r="H4800" s="31">
        <f t="shared" ref="H4800:M4800" si="2413">H4810+H4801</f>
        <v>196486.08322</v>
      </c>
      <c r="I4800" s="62">
        <f t="shared" si="2413"/>
        <v>0</v>
      </c>
      <c r="J4800" s="62">
        <f t="shared" si="2413"/>
        <v>0</v>
      </c>
      <c r="K4800" s="31">
        <f t="shared" si="2413"/>
        <v>0</v>
      </c>
      <c r="L4800" s="31">
        <f t="shared" si="2413"/>
        <v>0</v>
      </c>
      <c r="M4800" s="31">
        <f t="shared" si="2413"/>
        <v>13028.385840000001</v>
      </c>
      <c r="N4800" s="79">
        <f t="shared" si="2386"/>
        <v>89.801391232423484</v>
      </c>
    </row>
    <row r="4801" spans="1:15" s="32" customFormat="1" ht="31.5" hidden="1" x14ac:dyDescent="0.25">
      <c r="A4801" s="33" t="s">
        <v>309</v>
      </c>
      <c r="B4801" s="33" t="s">
        <v>1411</v>
      </c>
      <c r="C4801" s="33" t="s">
        <v>138</v>
      </c>
      <c r="D4801" s="33"/>
      <c r="E4801" s="34" t="s">
        <v>1450</v>
      </c>
      <c r="F4801" s="31">
        <f>F4802</f>
        <v>0</v>
      </c>
      <c r="G4801" s="35">
        <f t="shared" ref="G4801:G4805" si="2414">G4802</f>
        <v>0</v>
      </c>
      <c r="H4801" s="35">
        <f t="shared" ref="H4801:M4805" si="2415">H4802</f>
        <v>460</v>
      </c>
      <c r="I4801" s="63">
        <f t="shared" si="2415"/>
        <v>0</v>
      </c>
      <c r="J4801" s="63">
        <f t="shared" si="2415"/>
        <v>0</v>
      </c>
      <c r="K4801" s="35">
        <f t="shared" si="2415"/>
        <v>0</v>
      </c>
      <c r="L4801" s="35">
        <f t="shared" si="2415"/>
        <v>0</v>
      </c>
      <c r="M4801" s="35">
        <f t="shared" si="2415"/>
        <v>0</v>
      </c>
      <c r="N4801" s="78">
        <v>0</v>
      </c>
      <c r="O4801" s="22">
        <v>1</v>
      </c>
    </row>
    <row r="4802" spans="1:15" s="32" customFormat="1" ht="31.5" hidden="1" x14ac:dyDescent="0.25">
      <c r="A4802" s="33" t="s">
        <v>309</v>
      </c>
      <c r="B4802" s="33" t="s">
        <v>1411</v>
      </c>
      <c r="C4802" s="33" t="s">
        <v>139</v>
      </c>
      <c r="D4802" s="33"/>
      <c r="E4802" s="34" t="s">
        <v>1451</v>
      </c>
      <c r="F4802" s="31">
        <f>F4803</f>
        <v>0</v>
      </c>
      <c r="G4802" s="35">
        <f t="shared" si="2414"/>
        <v>0</v>
      </c>
      <c r="H4802" s="35">
        <f t="shared" si="2415"/>
        <v>460</v>
      </c>
      <c r="I4802" s="63">
        <f t="shared" si="2415"/>
        <v>0</v>
      </c>
      <c r="J4802" s="63">
        <f t="shared" si="2415"/>
        <v>0</v>
      </c>
      <c r="K4802" s="35">
        <f t="shared" si="2415"/>
        <v>0</v>
      </c>
      <c r="L4802" s="35">
        <f t="shared" si="2415"/>
        <v>0</v>
      </c>
      <c r="M4802" s="35">
        <f t="shared" si="2415"/>
        <v>0</v>
      </c>
      <c r="N4802" s="78">
        <v>0</v>
      </c>
      <c r="O4802" s="22">
        <v>1</v>
      </c>
    </row>
    <row r="4803" spans="1:15" s="32" customFormat="1" ht="63" hidden="1" x14ac:dyDescent="0.25">
      <c r="A4803" s="33" t="s">
        <v>309</v>
      </c>
      <c r="B4803" s="33" t="s">
        <v>1411</v>
      </c>
      <c r="C4803" s="33" t="s">
        <v>1239</v>
      </c>
      <c r="D4803" s="33"/>
      <c r="E4803" s="34" t="s">
        <v>1435</v>
      </c>
      <c r="F4803" s="31">
        <f>F4804+F4807</f>
        <v>0</v>
      </c>
      <c r="G4803" s="35">
        <f t="shared" ref="G4803" si="2416">G4804+G4807</f>
        <v>0</v>
      </c>
      <c r="H4803" s="35">
        <f t="shared" ref="H4803:M4803" si="2417">H4804+H4807</f>
        <v>460</v>
      </c>
      <c r="I4803" s="63">
        <f t="shared" si="2417"/>
        <v>0</v>
      </c>
      <c r="J4803" s="63">
        <f t="shared" si="2417"/>
        <v>0</v>
      </c>
      <c r="K4803" s="35">
        <f t="shared" si="2417"/>
        <v>0</v>
      </c>
      <c r="L4803" s="35">
        <f t="shared" si="2417"/>
        <v>0</v>
      </c>
      <c r="M4803" s="35">
        <f t="shared" si="2417"/>
        <v>0</v>
      </c>
      <c r="N4803" s="78">
        <v>0</v>
      </c>
      <c r="O4803" s="22">
        <v>1</v>
      </c>
    </row>
    <row r="4804" spans="1:15" s="32" customFormat="1" ht="63" hidden="1" x14ac:dyDescent="0.25">
      <c r="A4804" s="33" t="s">
        <v>309</v>
      </c>
      <c r="B4804" s="33" t="s">
        <v>1411</v>
      </c>
      <c r="C4804" s="33" t="s">
        <v>1436</v>
      </c>
      <c r="D4804" s="33"/>
      <c r="E4804" s="34" t="s">
        <v>698</v>
      </c>
      <c r="F4804" s="31">
        <f>F4805</f>
        <v>0</v>
      </c>
      <c r="G4804" s="35">
        <f t="shared" si="2414"/>
        <v>0</v>
      </c>
      <c r="H4804" s="35">
        <f t="shared" si="2415"/>
        <v>0</v>
      </c>
      <c r="I4804" s="63">
        <f t="shared" si="2415"/>
        <v>0</v>
      </c>
      <c r="J4804" s="63">
        <f t="shared" si="2415"/>
        <v>0</v>
      </c>
      <c r="K4804" s="35">
        <f t="shared" si="2415"/>
        <v>0</v>
      </c>
      <c r="L4804" s="35">
        <f t="shared" si="2415"/>
        <v>0</v>
      </c>
      <c r="M4804" s="35">
        <f t="shared" si="2415"/>
        <v>0</v>
      </c>
      <c r="N4804" s="78">
        <v>0</v>
      </c>
      <c r="O4804" s="22">
        <v>1</v>
      </c>
    </row>
    <row r="4805" spans="1:15" s="32" customFormat="1" ht="31.5" hidden="1" x14ac:dyDescent="0.25">
      <c r="A4805" s="33" t="s">
        <v>309</v>
      </c>
      <c r="B4805" s="33" t="s">
        <v>1411</v>
      </c>
      <c r="C4805" s="33" t="s">
        <v>1436</v>
      </c>
      <c r="D4805" s="33" t="s">
        <v>1111</v>
      </c>
      <c r="E4805" s="34" t="s">
        <v>542</v>
      </c>
      <c r="F4805" s="31">
        <f>F4806</f>
        <v>0</v>
      </c>
      <c r="G4805" s="35">
        <f t="shared" si="2414"/>
        <v>0</v>
      </c>
      <c r="H4805" s="35">
        <f t="shared" si="2415"/>
        <v>0</v>
      </c>
      <c r="I4805" s="63">
        <f t="shared" si="2415"/>
        <v>0</v>
      </c>
      <c r="J4805" s="63">
        <f t="shared" si="2415"/>
        <v>0</v>
      </c>
      <c r="K4805" s="35">
        <f t="shared" si="2415"/>
        <v>0</v>
      </c>
      <c r="L4805" s="35">
        <f t="shared" si="2415"/>
        <v>0</v>
      </c>
      <c r="M4805" s="35">
        <f t="shared" si="2415"/>
        <v>0</v>
      </c>
      <c r="N4805" s="78">
        <v>0</v>
      </c>
      <c r="O4805" s="22">
        <v>1</v>
      </c>
    </row>
    <row r="4806" spans="1:15" s="32" customFormat="1" ht="31.5" hidden="1" x14ac:dyDescent="0.25">
      <c r="A4806" s="33" t="s">
        <v>309</v>
      </c>
      <c r="B4806" s="33" t="s">
        <v>1411</v>
      </c>
      <c r="C4806" s="33" t="s">
        <v>1436</v>
      </c>
      <c r="D4806" s="33" t="s">
        <v>1112</v>
      </c>
      <c r="E4806" s="34" t="s">
        <v>543</v>
      </c>
      <c r="F4806" s="35">
        <v>0</v>
      </c>
      <c r="G4806" s="35">
        <v>0</v>
      </c>
      <c r="H4806" s="35">
        <v>0</v>
      </c>
      <c r="I4806" s="63">
        <v>0</v>
      </c>
      <c r="J4806" s="63">
        <v>0</v>
      </c>
      <c r="K4806" s="35">
        <v>0</v>
      </c>
      <c r="L4806" s="35">
        <v>0</v>
      </c>
      <c r="M4806" s="35">
        <v>0</v>
      </c>
      <c r="N4806" s="78">
        <v>0</v>
      </c>
      <c r="O4806" s="22">
        <v>1</v>
      </c>
    </row>
    <row r="4807" spans="1:15" s="32" customFormat="1" ht="31.5" hidden="1" x14ac:dyDescent="0.25">
      <c r="A4807" s="33" t="s">
        <v>309</v>
      </c>
      <c r="B4807" s="33" t="s">
        <v>1411</v>
      </c>
      <c r="C4807" s="33" t="s">
        <v>1850</v>
      </c>
      <c r="D4807" s="33"/>
      <c r="E4807" s="34" t="s">
        <v>738</v>
      </c>
      <c r="F4807" s="35">
        <f>F4808</f>
        <v>0</v>
      </c>
      <c r="G4807" s="35">
        <f t="shared" ref="G4807:G4808" si="2418">G4808</f>
        <v>0</v>
      </c>
      <c r="H4807" s="35">
        <f t="shared" ref="H4807:M4808" si="2419">H4808</f>
        <v>460</v>
      </c>
      <c r="I4807" s="63">
        <f t="shared" si="2419"/>
        <v>0</v>
      </c>
      <c r="J4807" s="63">
        <f t="shared" si="2419"/>
        <v>0</v>
      </c>
      <c r="K4807" s="35">
        <f t="shared" si="2419"/>
        <v>0</v>
      </c>
      <c r="L4807" s="35">
        <f t="shared" si="2419"/>
        <v>0</v>
      </c>
      <c r="M4807" s="35">
        <f t="shared" si="2419"/>
        <v>0</v>
      </c>
      <c r="N4807" s="78">
        <v>0</v>
      </c>
      <c r="O4807" s="22">
        <v>1</v>
      </c>
    </row>
    <row r="4808" spans="1:15" s="32" customFormat="1" ht="31.5" hidden="1" x14ac:dyDescent="0.25">
      <c r="A4808" s="33" t="s">
        <v>309</v>
      </c>
      <c r="B4808" s="33" t="s">
        <v>1411</v>
      </c>
      <c r="C4808" s="33" t="s">
        <v>1850</v>
      </c>
      <c r="D4808" s="33" t="s">
        <v>1111</v>
      </c>
      <c r="E4808" s="34" t="s">
        <v>542</v>
      </c>
      <c r="F4808" s="35">
        <f>F4809</f>
        <v>0</v>
      </c>
      <c r="G4808" s="35">
        <f t="shared" si="2418"/>
        <v>0</v>
      </c>
      <c r="H4808" s="35">
        <f t="shared" si="2419"/>
        <v>460</v>
      </c>
      <c r="I4808" s="63">
        <f t="shared" si="2419"/>
        <v>0</v>
      </c>
      <c r="J4808" s="63">
        <f t="shared" si="2419"/>
        <v>0</v>
      </c>
      <c r="K4808" s="35">
        <f t="shared" si="2419"/>
        <v>0</v>
      </c>
      <c r="L4808" s="35">
        <f t="shared" si="2419"/>
        <v>0</v>
      </c>
      <c r="M4808" s="35">
        <f t="shared" si="2419"/>
        <v>0</v>
      </c>
      <c r="N4808" s="78">
        <v>0</v>
      </c>
      <c r="O4808" s="22">
        <v>1</v>
      </c>
    </row>
    <row r="4809" spans="1:15" s="32" customFormat="1" ht="31.5" hidden="1" x14ac:dyDescent="0.25">
      <c r="A4809" s="33" t="s">
        <v>309</v>
      </c>
      <c r="B4809" s="33" t="s">
        <v>1411</v>
      </c>
      <c r="C4809" s="33" t="s">
        <v>1850</v>
      </c>
      <c r="D4809" s="33" t="s">
        <v>1112</v>
      </c>
      <c r="E4809" s="34" t="s">
        <v>543</v>
      </c>
      <c r="F4809" s="35">
        <f>13316.547-13316.547</f>
        <v>0</v>
      </c>
      <c r="G4809" s="35">
        <v>0</v>
      </c>
      <c r="H4809" s="35">
        <v>460</v>
      </c>
      <c r="I4809" s="63">
        <v>0</v>
      </c>
      <c r="J4809" s="63">
        <v>0</v>
      </c>
      <c r="K4809" s="35">
        <v>0</v>
      </c>
      <c r="L4809" s="35">
        <v>0</v>
      </c>
      <c r="M4809" s="35"/>
      <c r="N4809" s="78">
        <v>0</v>
      </c>
      <c r="O4809" s="22">
        <v>1</v>
      </c>
    </row>
    <row r="4810" spans="1:15" ht="63" x14ac:dyDescent="0.25">
      <c r="A4810" s="33" t="s">
        <v>309</v>
      </c>
      <c r="B4810" s="33" t="s">
        <v>1411</v>
      </c>
      <c r="C4810" s="33" t="s">
        <v>1132</v>
      </c>
      <c r="D4810" s="33"/>
      <c r="E4810" s="34" t="s">
        <v>1557</v>
      </c>
      <c r="F4810" s="35">
        <f>F4811+F4838</f>
        <v>26050.75</v>
      </c>
      <c r="G4810" s="35">
        <f>G4811+G4838</f>
        <v>14508.000000000002</v>
      </c>
      <c r="H4810" s="35">
        <f t="shared" ref="H4810:M4810" si="2420">H4811+H4838</f>
        <v>196026.08322</v>
      </c>
      <c r="I4810" s="63">
        <f t="shared" si="2420"/>
        <v>0</v>
      </c>
      <c r="J4810" s="63">
        <f t="shared" si="2420"/>
        <v>0</v>
      </c>
      <c r="K4810" s="35">
        <f t="shared" si="2420"/>
        <v>0</v>
      </c>
      <c r="L4810" s="35">
        <f t="shared" si="2420"/>
        <v>0</v>
      </c>
      <c r="M4810" s="35">
        <f t="shared" si="2420"/>
        <v>13028.385840000001</v>
      </c>
      <c r="N4810" s="78">
        <f t="shared" ref="N4810:N4873" si="2421">M4810/G4810*100</f>
        <v>89.801391232423484</v>
      </c>
    </row>
    <row r="4811" spans="1:15" ht="47.25" hidden="1" x14ac:dyDescent="0.25">
      <c r="A4811" s="33" t="s">
        <v>309</v>
      </c>
      <c r="B4811" s="33" t="s">
        <v>1411</v>
      </c>
      <c r="C4811" s="33" t="s">
        <v>310</v>
      </c>
      <c r="D4811" s="33"/>
      <c r="E4811" s="34" t="s">
        <v>1558</v>
      </c>
      <c r="F4811" s="35">
        <f>F4812+F4816+F4824+F4828+F4832</f>
        <v>0</v>
      </c>
      <c r="G4811" s="35">
        <f>G4812+G4816+G4824+G4828+G4832</f>
        <v>0</v>
      </c>
      <c r="H4811" s="35">
        <f t="shared" ref="H4811:M4811" si="2422">H4812+H4816+H4824+H4828+H4832</f>
        <v>181518.08322</v>
      </c>
      <c r="I4811" s="63">
        <f t="shared" si="2422"/>
        <v>0</v>
      </c>
      <c r="J4811" s="63">
        <f t="shared" si="2422"/>
        <v>0</v>
      </c>
      <c r="K4811" s="35">
        <f t="shared" si="2422"/>
        <v>0</v>
      </c>
      <c r="L4811" s="35">
        <f t="shared" si="2422"/>
        <v>0</v>
      </c>
      <c r="M4811" s="35">
        <f t="shared" si="2422"/>
        <v>0</v>
      </c>
      <c r="N4811" s="78">
        <v>0</v>
      </c>
      <c r="O4811" s="22">
        <v>1</v>
      </c>
    </row>
    <row r="4812" spans="1:15" ht="63" hidden="1" x14ac:dyDescent="0.25">
      <c r="A4812" s="33" t="s">
        <v>309</v>
      </c>
      <c r="B4812" s="33" t="s">
        <v>1411</v>
      </c>
      <c r="C4812" s="33" t="s">
        <v>311</v>
      </c>
      <c r="D4812" s="33"/>
      <c r="E4812" s="34" t="s">
        <v>1559</v>
      </c>
      <c r="F4812" s="35">
        <f t="shared" ref="F4812:M4814" si="2423">F4813</f>
        <v>0</v>
      </c>
      <c r="G4812" s="35">
        <f t="shared" si="2423"/>
        <v>0</v>
      </c>
      <c r="H4812" s="35">
        <f t="shared" si="2423"/>
        <v>87062.675690000004</v>
      </c>
      <c r="I4812" s="63">
        <f t="shared" si="2423"/>
        <v>0</v>
      </c>
      <c r="J4812" s="63">
        <f t="shared" si="2423"/>
        <v>0</v>
      </c>
      <c r="K4812" s="35">
        <f t="shared" si="2423"/>
        <v>0</v>
      </c>
      <c r="L4812" s="35">
        <f t="shared" si="2423"/>
        <v>0</v>
      </c>
      <c r="M4812" s="35">
        <f t="shared" si="2423"/>
        <v>0</v>
      </c>
      <c r="N4812" s="78">
        <v>0</v>
      </c>
      <c r="O4812" s="22">
        <v>1</v>
      </c>
    </row>
    <row r="4813" spans="1:15" ht="47.25" hidden="1" x14ac:dyDescent="0.25">
      <c r="A4813" s="33" t="s">
        <v>309</v>
      </c>
      <c r="B4813" s="33" t="s">
        <v>1411</v>
      </c>
      <c r="C4813" s="33" t="s">
        <v>322</v>
      </c>
      <c r="D4813" s="33"/>
      <c r="E4813" s="34" t="s">
        <v>1560</v>
      </c>
      <c r="F4813" s="35">
        <f t="shared" si="2423"/>
        <v>0</v>
      </c>
      <c r="G4813" s="35">
        <f t="shared" si="2423"/>
        <v>0</v>
      </c>
      <c r="H4813" s="35">
        <f t="shared" si="2423"/>
        <v>87062.675690000004</v>
      </c>
      <c r="I4813" s="63">
        <f t="shared" si="2423"/>
        <v>0</v>
      </c>
      <c r="J4813" s="63">
        <f t="shared" si="2423"/>
        <v>0</v>
      </c>
      <c r="K4813" s="35">
        <f t="shared" si="2423"/>
        <v>0</v>
      </c>
      <c r="L4813" s="35">
        <f t="shared" si="2423"/>
        <v>0</v>
      </c>
      <c r="M4813" s="35">
        <f t="shared" si="2423"/>
        <v>0</v>
      </c>
      <c r="N4813" s="78">
        <v>0</v>
      </c>
      <c r="O4813" s="22">
        <v>1</v>
      </c>
    </row>
    <row r="4814" spans="1:15" ht="31.5" hidden="1" x14ac:dyDescent="0.25">
      <c r="A4814" s="33" t="s">
        <v>309</v>
      </c>
      <c r="B4814" s="33" t="s">
        <v>1411</v>
      </c>
      <c r="C4814" s="33" t="s">
        <v>322</v>
      </c>
      <c r="D4814" s="33" t="s">
        <v>1111</v>
      </c>
      <c r="E4814" s="34" t="s">
        <v>542</v>
      </c>
      <c r="F4814" s="35">
        <f t="shared" si="2423"/>
        <v>0</v>
      </c>
      <c r="G4814" s="35">
        <f t="shared" si="2423"/>
        <v>0</v>
      </c>
      <c r="H4814" s="35">
        <f t="shared" si="2423"/>
        <v>87062.675690000004</v>
      </c>
      <c r="I4814" s="63">
        <f t="shared" si="2423"/>
        <v>0</v>
      </c>
      <c r="J4814" s="63">
        <f t="shared" si="2423"/>
        <v>0</v>
      </c>
      <c r="K4814" s="35">
        <f t="shared" si="2423"/>
        <v>0</v>
      </c>
      <c r="L4814" s="35">
        <f t="shared" si="2423"/>
        <v>0</v>
      </c>
      <c r="M4814" s="35">
        <f t="shared" si="2423"/>
        <v>0</v>
      </c>
      <c r="N4814" s="78">
        <v>0</v>
      </c>
      <c r="O4814" s="22">
        <v>1</v>
      </c>
    </row>
    <row r="4815" spans="1:15" ht="31.5" hidden="1" x14ac:dyDescent="0.25">
      <c r="A4815" s="33" t="s">
        <v>309</v>
      </c>
      <c r="B4815" s="33" t="s">
        <v>1411</v>
      </c>
      <c r="C4815" s="33" t="s">
        <v>322</v>
      </c>
      <c r="D4815" s="33" t="s">
        <v>1112</v>
      </c>
      <c r="E4815" s="34" t="s">
        <v>543</v>
      </c>
      <c r="F4815" s="35">
        <f>132544.597-132544.597</f>
        <v>0</v>
      </c>
      <c r="G4815" s="35">
        <v>0</v>
      </c>
      <c r="H4815" s="35">
        <v>87062.675690000004</v>
      </c>
      <c r="I4815" s="63">
        <v>0</v>
      </c>
      <c r="J4815" s="63">
        <v>0</v>
      </c>
      <c r="K4815" s="35">
        <v>0</v>
      </c>
      <c r="L4815" s="35">
        <v>0</v>
      </c>
      <c r="M4815" s="35"/>
      <c r="N4815" s="78">
        <v>0</v>
      </c>
      <c r="O4815" s="22">
        <v>1</v>
      </c>
    </row>
    <row r="4816" spans="1:15" ht="31.5" hidden="1" x14ac:dyDescent="0.25">
      <c r="A4816" s="33" t="s">
        <v>309</v>
      </c>
      <c r="B4816" s="33" t="s">
        <v>1411</v>
      </c>
      <c r="C4816" s="33" t="s">
        <v>328</v>
      </c>
      <c r="D4816" s="33"/>
      <c r="E4816" s="34" t="s">
        <v>1562</v>
      </c>
      <c r="F4816" s="35">
        <f t="shared" ref="F4816:M4816" si="2424">F4817</f>
        <v>0</v>
      </c>
      <c r="G4816" s="35">
        <f t="shared" si="2424"/>
        <v>0</v>
      </c>
      <c r="H4816" s="35">
        <f t="shared" si="2424"/>
        <v>26842.15</v>
      </c>
      <c r="I4816" s="63">
        <f t="shared" si="2424"/>
        <v>0</v>
      </c>
      <c r="J4816" s="63">
        <f t="shared" si="2424"/>
        <v>0</v>
      </c>
      <c r="K4816" s="35">
        <f t="shared" si="2424"/>
        <v>0</v>
      </c>
      <c r="L4816" s="35">
        <f t="shared" si="2424"/>
        <v>0</v>
      </c>
      <c r="M4816" s="35">
        <f t="shared" si="2424"/>
        <v>0</v>
      </c>
      <c r="N4816" s="78">
        <v>0</v>
      </c>
      <c r="O4816" s="22">
        <v>1</v>
      </c>
    </row>
    <row r="4817" spans="1:15" ht="47.25" hidden="1" x14ac:dyDescent="0.25">
      <c r="A4817" s="33" t="s">
        <v>309</v>
      </c>
      <c r="B4817" s="33" t="s">
        <v>1411</v>
      </c>
      <c r="C4817" s="33" t="s">
        <v>323</v>
      </c>
      <c r="D4817" s="33"/>
      <c r="E4817" s="34" t="s">
        <v>589</v>
      </c>
      <c r="F4817" s="35">
        <f>F4818+F4820+F4822</f>
        <v>0</v>
      </c>
      <c r="G4817" s="35">
        <f>G4818+G4820+G4822</f>
        <v>0</v>
      </c>
      <c r="H4817" s="35">
        <f t="shared" ref="H4817:M4817" si="2425">H4818+H4820+H4822</f>
        <v>26842.15</v>
      </c>
      <c r="I4817" s="63">
        <f t="shared" si="2425"/>
        <v>0</v>
      </c>
      <c r="J4817" s="63">
        <f t="shared" si="2425"/>
        <v>0</v>
      </c>
      <c r="K4817" s="35">
        <f t="shared" si="2425"/>
        <v>0</v>
      </c>
      <c r="L4817" s="35">
        <f t="shared" si="2425"/>
        <v>0</v>
      </c>
      <c r="M4817" s="35">
        <f t="shared" si="2425"/>
        <v>0</v>
      </c>
      <c r="N4817" s="78">
        <v>0</v>
      </c>
      <c r="O4817" s="22">
        <v>1</v>
      </c>
    </row>
    <row r="4818" spans="1:15" ht="78.75" hidden="1" x14ac:dyDescent="0.25">
      <c r="A4818" s="33" t="s">
        <v>309</v>
      </c>
      <c r="B4818" s="33" t="s">
        <v>1411</v>
      </c>
      <c r="C4818" s="33" t="s">
        <v>323</v>
      </c>
      <c r="D4818" s="33" t="s">
        <v>1118</v>
      </c>
      <c r="E4818" s="34" t="s">
        <v>539</v>
      </c>
      <c r="F4818" s="35">
        <f t="shared" ref="F4818:M4818" si="2426">F4819</f>
        <v>0</v>
      </c>
      <c r="G4818" s="35">
        <f t="shared" si="2426"/>
        <v>0</v>
      </c>
      <c r="H4818" s="35">
        <f t="shared" si="2426"/>
        <v>21427.18</v>
      </c>
      <c r="I4818" s="63">
        <f t="shared" si="2426"/>
        <v>0</v>
      </c>
      <c r="J4818" s="63">
        <f t="shared" si="2426"/>
        <v>0</v>
      </c>
      <c r="K4818" s="35">
        <f t="shared" si="2426"/>
        <v>0</v>
      </c>
      <c r="L4818" s="35">
        <f t="shared" si="2426"/>
        <v>0</v>
      </c>
      <c r="M4818" s="35">
        <f t="shared" si="2426"/>
        <v>0</v>
      </c>
      <c r="N4818" s="78">
        <v>0</v>
      </c>
      <c r="O4818" s="22">
        <v>1</v>
      </c>
    </row>
    <row r="4819" spans="1:15" hidden="1" x14ac:dyDescent="0.25">
      <c r="A4819" s="33" t="s">
        <v>309</v>
      </c>
      <c r="B4819" s="33" t="s">
        <v>1411</v>
      </c>
      <c r="C4819" s="33" t="s">
        <v>323</v>
      </c>
      <c r="D4819" s="33" t="s">
        <v>1119</v>
      </c>
      <c r="E4819" s="34" t="s">
        <v>540</v>
      </c>
      <c r="F4819" s="35">
        <f>32702.1-32702.1</f>
        <v>0</v>
      </c>
      <c r="G4819" s="35">
        <v>0</v>
      </c>
      <c r="H4819" s="35">
        <v>21427.18</v>
      </c>
      <c r="I4819" s="63">
        <v>0</v>
      </c>
      <c r="J4819" s="63">
        <v>0</v>
      </c>
      <c r="K4819" s="35">
        <v>0</v>
      </c>
      <c r="L4819" s="35">
        <v>0</v>
      </c>
      <c r="M4819" s="35"/>
      <c r="N4819" s="78">
        <v>0</v>
      </c>
      <c r="O4819" s="22">
        <v>1</v>
      </c>
    </row>
    <row r="4820" spans="1:15" ht="31.5" hidden="1" x14ac:dyDescent="0.25">
      <c r="A4820" s="33" t="s">
        <v>309</v>
      </c>
      <c r="B4820" s="33" t="s">
        <v>1411</v>
      </c>
      <c r="C4820" s="33" t="s">
        <v>323</v>
      </c>
      <c r="D4820" s="33" t="s">
        <v>1111</v>
      </c>
      <c r="E4820" s="34" t="s">
        <v>542</v>
      </c>
      <c r="F4820" s="35">
        <f t="shared" ref="F4820:M4820" si="2427">F4821</f>
        <v>0</v>
      </c>
      <c r="G4820" s="35">
        <f t="shared" si="2427"/>
        <v>0</v>
      </c>
      <c r="H4820" s="35">
        <f t="shared" si="2427"/>
        <v>4275.3620000000001</v>
      </c>
      <c r="I4820" s="63">
        <f t="shared" si="2427"/>
        <v>0</v>
      </c>
      <c r="J4820" s="63">
        <f t="shared" si="2427"/>
        <v>0</v>
      </c>
      <c r="K4820" s="35">
        <f t="shared" si="2427"/>
        <v>0</v>
      </c>
      <c r="L4820" s="35">
        <f t="shared" si="2427"/>
        <v>0</v>
      </c>
      <c r="M4820" s="35">
        <f t="shared" si="2427"/>
        <v>0</v>
      </c>
      <c r="N4820" s="78">
        <v>0</v>
      </c>
      <c r="O4820" s="22">
        <v>1</v>
      </c>
    </row>
    <row r="4821" spans="1:15" ht="31.5" hidden="1" x14ac:dyDescent="0.25">
      <c r="A4821" s="33" t="s">
        <v>309</v>
      </c>
      <c r="B4821" s="33" t="s">
        <v>1411</v>
      </c>
      <c r="C4821" s="33" t="s">
        <v>323</v>
      </c>
      <c r="D4821" s="33" t="s">
        <v>1112</v>
      </c>
      <c r="E4821" s="34" t="s">
        <v>543</v>
      </c>
      <c r="F4821" s="35">
        <f>5368.7-263.61-3.72-5101.37</f>
        <v>0</v>
      </c>
      <c r="G4821" s="35">
        <v>0</v>
      </c>
      <c r="H4821" s="35">
        <v>4275.3620000000001</v>
      </c>
      <c r="I4821" s="63">
        <v>0</v>
      </c>
      <c r="J4821" s="63">
        <v>0</v>
      </c>
      <c r="K4821" s="35">
        <v>0</v>
      </c>
      <c r="L4821" s="35">
        <v>0</v>
      </c>
      <c r="M4821" s="35"/>
      <c r="N4821" s="78">
        <v>0</v>
      </c>
      <c r="O4821" s="22">
        <v>1</v>
      </c>
    </row>
    <row r="4822" spans="1:15" hidden="1" x14ac:dyDescent="0.25">
      <c r="A4822" s="33" t="s">
        <v>309</v>
      </c>
      <c r="B4822" s="33" t="s">
        <v>1411</v>
      </c>
      <c r="C4822" s="33" t="s">
        <v>323</v>
      </c>
      <c r="D4822" s="33" t="s">
        <v>1113</v>
      </c>
      <c r="E4822" s="34" t="s">
        <v>558</v>
      </c>
      <c r="F4822" s="35">
        <f t="shared" ref="F4822:M4822" si="2428">F4823</f>
        <v>0</v>
      </c>
      <c r="G4822" s="35">
        <f t="shared" si="2428"/>
        <v>0</v>
      </c>
      <c r="H4822" s="35">
        <f t="shared" si="2428"/>
        <v>1139.6079999999999</v>
      </c>
      <c r="I4822" s="63">
        <f t="shared" si="2428"/>
        <v>0</v>
      </c>
      <c r="J4822" s="63">
        <f t="shared" si="2428"/>
        <v>0</v>
      </c>
      <c r="K4822" s="35">
        <f t="shared" si="2428"/>
        <v>0</v>
      </c>
      <c r="L4822" s="35">
        <f t="shared" si="2428"/>
        <v>0</v>
      </c>
      <c r="M4822" s="35">
        <f t="shared" si="2428"/>
        <v>0</v>
      </c>
      <c r="N4822" s="78">
        <v>0</v>
      </c>
      <c r="O4822" s="22">
        <v>1</v>
      </c>
    </row>
    <row r="4823" spans="1:15" hidden="1" x14ac:dyDescent="0.25">
      <c r="A4823" s="33" t="s">
        <v>309</v>
      </c>
      <c r="B4823" s="33" t="s">
        <v>1411</v>
      </c>
      <c r="C4823" s="33" t="s">
        <v>323</v>
      </c>
      <c r="D4823" s="33" t="s">
        <v>1120</v>
      </c>
      <c r="E4823" s="34" t="s">
        <v>561</v>
      </c>
      <c r="F4823" s="35">
        <f>2130-2130</f>
        <v>0</v>
      </c>
      <c r="G4823" s="35">
        <v>0</v>
      </c>
      <c r="H4823" s="35">
        <v>1139.6079999999999</v>
      </c>
      <c r="I4823" s="63">
        <v>0</v>
      </c>
      <c r="J4823" s="63">
        <v>0</v>
      </c>
      <c r="K4823" s="35">
        <v>0</v>
      </c>
      <c r="L4823" s="35">
        <v>0</v>
      </c>
      <c r="M4823" s="35"/>
      <c r="N4823" s="78">
        <v>0</v>
      </c>
      <c r="O4823" s="22">
        <v>1</v>
      </c>
    </row>
    <row r="4824" spans="1:15" ht="78.75" hidden="1" x14ac:dyDescent="0.25">
      <c r="A4824" s="33" t="s">
        <v>309</v>
      </c>
      <c r="B4824" s="33" t="s">
        <v>1411</v>
      </c>
      <c r="C4824" s="33" t="s">
        <v>329</v>
      </c>
      <c r="D4824" s="33"/>
      <c r="E4824" s="34" t="s">
        <v>1563</v>
      </c>
      <c r="F4824" s="35">
        <f t="shared" ref="F4824:M4826" si="2429">F4825</f>
        <v>0</v>
      </c>
      <c r="G4824" s="35">
        <f t="shared" si="2429"/>
        <v>0</v>
      </c>
      <c r="H4824" s="35">
        <f t="shared" si="2429"/>
        <v>28053.107530000001</v>
      </c>
      <c r="I4824" s="63">
        <f t="shared" si="2429"/>
        <v>0</v>
      </c>
      <c r="J4824" s="63">
        <f t="shared" si="2429"/>
        <v>0</v>
      </c>
      <c r="K4824" s="35">
        <f t="shared" si="2429"/>
        <v>0</v>
      </c>
      <c r="L4824" s="35">
        <f t="shared" si="2429"/>
        <v>0</v>
      </c>
      <c r="M4824" s="35">
        <f t="shared" si="2429"/>
        <v>0</v>
      </c>
      <c r="N4824" s="78">
        <v>0</v>
      </c>
      <c r="O4824" s="22">
        <v>1</v>
      </c>
    </row>
    <row r="4825" spans="1:15" ht="63" hidden="1" x14ac:dyDescent="0.25">
      <c r="A4825" s="33" t="s">
        <v>309</v>
      </c>
      <c r="B4825" s="33" t="s">
        <v>1411</v>
      </c>
      <c r="C4825" s="33" t="s">
        <v>324</v>
      </c>
      <c r="D4825" s="33"/>
      <c r="E4825" s="34" t="s">
        <v>736</v>
      </c>
      <c r="F4825" s="35">
        <f t="shared" si="2429"/>
        <v>0</v>
      </c>
      <c r="G4825" s="35">
        <f t="shared" si="2429"/>
        <v>0</v>
      </c>
      <c r="H4825" s="35">
        <f t="shared" si="2429"/>
        <v>28053.107530000001</v>
      </c>
      <c r="I4825" s="63">
        <f t="shared" si="2429"/>
        <v>0</v>
      </c>
      <c r="J4825" s="63">
        <f t="shared" si="2429"/>
        <v>0</v>
      </c>
      <c r="K4825" s="35">
        <f t="shared" si="2429"/>
        <v>0</v>
      </c>
      <c r="L4825" s="35">
        <f t="shared" si="2429"/>
        <v>0</v>
      </c>
      <c r="M4825" s="35">
        <f t="shared" si="2429"/>
        <v>0</v>
      </c>
      <c r="N4825" s="78">
        <v>0</v>
      </c>
      <c r="O4825" s="22">
        <v>1</v>
      </c>
    </row>
    <row r="4826" spans="1:15" ht="31.5" hidden="1" x14ac:dyDescent="0.25">
      <c r="A4826" s="33" t="s">
        <v>309</v>
      </c>
      <c r="B4826" s="33" t="s">
        <v>1411</v>
      </c>
      <c r="C4826" s="33" t="s">
        <v>324</v>
      </c>
      <c r="D4826" s="33" t="s">
        <v>1111</v>
      </c>
      <c r="E4826" s="34" t="s">
        <v>542</v>
      </c>
      <c r="F4826" s="35">
        <f t="shared" si="2429"/>
        <v>0</v>
      </c>
      <c r="G4826" s="35">
        <f t="shared" si="2429"/>
        <v>0</v>
      </c>
      <c r="H4826" s="35">
        <f t="shared" si="2429"/>
        <v>28053.107530000001</v>
      </c>
      <c r="I4826" s="63">
        <f t="shared" si="2429"/>
        <v>0</v>
      </c>
      <c r="J4826" s="63">
        <f t="shared" si="2429"/>
        <v>0</v>
      </c>
      <c r="K4826" s="35">
        <f t="shared" si="2429"/>
        <v>0</v>
      </c>
      <c r="L4826" s="35">
        <f t="shared" si="2429"/>
        <v>0</v>
      </c>
      <c r="M4826" s="35">
        <f t="shared" si="2429"/>
        <v>0</v>
      </c>
      <c r="N4826" s="78">
        <v>0</v>
      </c>
      <c r="O4826" s="22">
        <v>1</v>
      </c>
    </row>
    <row r="4827" spans="1:15" ht="31.5" hidden="1" x14ac:dyDescent="0.25">
      <c r="A4827" s="33" t="s">
        <v>309</v>
      </c>
      <c r="B4827" s="33" t="s">
        <v>1411</v>
      </c>
      <c r="C4827" s="33" t="s">
        <v>324</v>
      </c>
      <c r="D4827" s="33" t="s">
        <v>1112</v>
      </c>
      <c r="E4827" s="34" t="s">
        <v>543</v>
      </c>
      <c r="F4827" s="35">
        <f>44999.547-44999.547</f>
        <v>0</v>
      </c>
      <c r="G4827" s="35">
        <v>0</v>
      </c>
      <c r="H4827" s="35">
        <v>28053.107530000001</v>
      </c>
      <c r="I4827" s="63">
        <v>0</v>
      </c>
      <c r="J4827" s="63">
        <v>0</v>
      </c>
      <c r="K4827" s="35">
        <v>0</v>
      </c>
      <c r="L4827" s="35">
        <v>0</v>
      </c>
      <c r="M4827" s="35"/>
      <c r="N4827" s="78">
        <v>0</v>
      </c>
      <c r="O4827" s="22">
        <v>1</v>
      </c>
    </row>
    <row r="4828" spans="1:15" ht="47.25" hidden="1" x14ac:dyDescent="0.25">
      <c r="A4828" s="33" t="s">
        <v>309</v>
      </c>
      <c r="B4828" s="33" t="s">
        <v>1411</v>
      </c>
      <c r="C4828" s="33" t="s">
        <v>330</v>
      </c>
      <c r="D4828" s="33"/>
      <c r="E4828" s="34" t="s">
        <v>737</v>
      </c>
      <c r="F4828" s="35">
        <f t="shared" ref="F4828:M4830" si="2430">F4829</f>
        <v>0</v>
      </c>
      <c r="G4828" s="35">
        <f t="shared" si="2430"/>
        <v>0</v>
      </c>
      <c r="H4828" s="35">
        <f t="shared" si="2430"/>
        <v>2766.7719999999999</v>
      </c>
      <c r="I4828" s="63">
        <f t="shared" si="2430"/>
        <v>0</v>
      </c>
      <c r="J4828" s="63">
        <f t="shared" si="2430"/>
        <v>0</v>
      </c>
      <c r="K4828" s="35">
        <f t="shared" si="2430"/>
        <v>0</v>
      </c>
      <c r="L4828" s="35">
        <f t="shared" si="2430"/>
        <v>0</v>
      </c>
      <c r="M4828" s="35">
        <f t="shared" si="2430"/>
        <v>0</v>
      </c>
      <c r="N4828" s="78">
        <v>0</v>
      </c>
      <c r="O4828" s="22">
        <v>1</v>
      </c>
    </row>
    <row r="4829" spans="1:15" ht="31.5" hidden="1" x14ac:dyDescent="0.25">
      <c r="A4829" s="33" t="s">
        <v>309</v>
      </c>
      <c r="B4829" s="33" t="s">
        <v>1411</v>
      </c>
      <c r="C4829" s="33" t="s">
        <v>325</v>
      </c>
      <c r="D4829" s="33"/>
      <c r="E4829" s="34" t="s">
        <v>738</v>
      </c>
      <c r="F4829" s="35">
        <f t="shared" si="2430"/>
        <v>0</v>
      </c>
      <c r="G4829" s="35">
        <f t="shared" si="2430"/>
        <v>0</v>
      </c>
      <c r="H4829" s="35">
        <f t="shared" si="2430"/>
        <v>2766.7719999999999</v>
      </c>
      <c r="I4829" s="63">
        <f t="shared" si="2430"/>
        <v>0</v>
      </c>
      <c r="J4829" s="63">
        <f t="shared" si="2430"/>
        <v>0</v>
      </c>
      <c r="K4829" s="35">
        <f t="shared" si="2430"/>
        <v>0</v>
      </c>
      <c r="L4829" s="35">
        <f t="shared" si="2430"/>
        <v>0</v>
      </c>
      <c r="M4829" s="35">
        <f t="shared" si="2430"/>
        <v>0</v>
      </c>
      <c r="N4829" s="78">
        <v>0</v>
      </c>
      <c r="O4829" s="22">
        <v>1</v>
      </c>
    </row>
    <row r="4830" spans="1:15" ht="31.5" hidden="1" x14ac:dyDescent="0.25">
      <c r="A4830" s="33" t="s">
        <v>309</v>
      </c>
      <c r="B4830" s="33" t="s">
        <v>1411</v>
      </c>
      <c r="C4830" s="33" t="s">
        <v>325</v>
      </c>
      <c r="D4830" s="33" t="s">
        <v>1111</v>
      </c>
      <c r="E4830" s="34" t="s">
        <v>542</v>
      </c>
      <c r="F4830" s="35">
        <f t="shared" si="2430"/>
        <v>0</v>
      </c>
      <c r="G4830" s="35">
        <f t="shared" si="2430"/>
        <v>0</v>
      </c>
      <c r="H4830" s="35">
        <f t="shared" si="2430"/>
        <v>2766.7719999999999</v>
      </c>
      <c r="I4830" s="63">
        <f t="shared" si="2430"/>
        <v>0</v>
      </c>
      <c r="J4830" s="63">
        <f t="shared" si="2430"/>
        <v>0</v>
      </c>
      <c r="K4830" s="35">
        <f t="shared" si="2430"/>
        <v>0</v>
      </c>
      <c r="L4830" s="35">
        <f t="shared" si="2430"/>
        <v>0</v>
      </c>
      <c r="M4830" s="35">
        <f t="shared" si="2430"/>
        <v>0</v>
      </c>
      <c r="N4830" s="78">
        <v>0</v>
      </c>
      <c r="O4830" s="22">
        <v>1</v>
      </c>
    </row>
    <row r="4831" spans="1:15" ht="31.5" hidden="1" x14ac:dyDescent="0.25">
      <c r="A4831" s="33" t="s">
        <v>309</v>
      </c>
      <c r="B4831" s="33" t="s">
        <v>1411</v>
      </c>
      <c r="C4831" s="33" t="s">
        <v>325</v>
      </c>
      <c r="D4831" s="33" t="s">
        <v>1112</v>
      </c>
      <c r="E4831" s="34" t="s">
        <v>543</v>
      </c>
      <c r="F4831" s="35">
        <f>3000-233.228-2766.772</f>
        <v>0</v>
      </c>
      <c r="G4831" s="35">
        <v>0</v>
      </c>
      <c r="H4831" s="35">
        <v>2766.7719999999999</v>
      </c>
      <c r="I4831" s="63">
        <v>0</v>
      </c>
      <c r="J4831" s="63">
        <v>0</v>
      </c>
      <c r="K4831" s="35">
        <v>0</v>
      </c>
      <c r="L4831" s="35">
        <v>0</v>
      </c>
      <c r="M4831" s="35"/>
      <c r="N4831" s="78">
        <v>0</v>
      </c>
      <c r="O4831" s="22">
        <v>1</v>
      </c>
    </row>
    <row r="4832" spans="1:15" ht="47.25" hidden="1" x14ac:dyDescent="0.25">
      <c r="A4832" s="33" t="s">
        <v>309</v>
      </c>
      <c r="B4832" s="33" t="s">
        <v>1411</v>
      </c>
      <c r="C4832" s="33" t="s">
        <v>331</v>
      </c>
      <c r="D4832" s="33"/>
      <c r="E4832" s="34" t="s">
        <v>739</v>
      </c>
      <c r="F4832" s="35">
        <f t="shared" ref="F4832:M4832" si="2431">F4833</f>
        <v>0</v>
      </c>
      <c r="G4832" s="35">
        <f t="shared" si="2431"/>
        <v>0</v>
      </c>
      <c r="H4832" s="35">
        <f t="shared" si="2431"/>
        <v>36793.378000000004</v>
      </c>
      <c r="I4832" s="63">
        <f t="shared" si="2431"/>
        <v>0</v>
      </c>
      <c r="J4832" s="63">
        <f t="shared" si="2431"/>
        <v>0</v>
      </c>
      <c r="K4832" s="35">
        <f t="shared" si="2431"/>
        <v>0</v>
      </c>
      <c r="L4832" s="35">
        <f t="shared" si="2431"/>
        <v>0</v>
      </c>
      <c r="M4832" s="35">
        <f t="shared" si="2431"/>
        <v>0</v>
      </c>
      <c r="N4832" s="78">
        <v>0</v>
      </c>
      <c r="O4832" s="22">
        <v>1</v>
      </c>
    </row>
    <row r="4833" spans="1:15" ht="63" hidden="1" x14ac:dyDescent="0.25">
      <c r="A4833" s="33" t="s">
        <v>309</v>
      </c>
      <c r="B4833" s="33" t="s">
        <v>1411</v>
      </c>
      <c r="C4833" s="33" t="s">
        <v>326</v>
      </c>
      <c r="D4833" s="33"/>
      <c r="E4833" s="34" t="s">
        <v>740</v>
      </c>
      <c r="F4833" s="35">
        <f>F4834+F4836</f>
        <v>0</v>
      </c>
      <c r="G4833" s="35">
        <f>G4834+G4836</f>
        <v>0</v>
      </c>
      <c r="H4833" s="35">
        <f t="shared" ref="H4833:M4833" si="2432">H4834+H4836</f>
        <v>36793.378000000004</v>
      </c>
      <c r="I4833" s="63">
        <f t="shared" si="2432"/>
        <v>0</v>
      </c>
      <c r="J4833" s="63">
        <f t="shared" si="2432"/>
        <v>0</v>
      </c>
      <c r="K4833" s="35">
        <f t="shared" si="2432"/>
        <v>0</v>
      </c>
      <c r="L4833" s="35">
        <f t="shared" si="2432"/>
        <v>0</v>
      </c>
      <c r="M4833" s="35">
        <f t="shared" si="2432"/>
        <v>0</v>
      </c>
      <c r="N4833" s="78">
        <v>0</v>
      </c>
      <c r="O4833" s="22">
        <v>1</v>
      </c>
    </row>
    <row r="4834" spans="1:15" ht="31.5" hidden="1" x14ac:dyDescent="0.25">
      <c r="A4834" s="33" t="s">
        <v>309</v>
      </c>
      <c r="B4834" s="33" t="s">
        <v>1411</v>
      </c>
      <c r="C4834" s="33" t="s">
        <v>326</v>
      </c>
      <c r="D4834" s="33" t="s">
        <v>1111</v>
      </c>
      <c r="E4834" s="34" t="s">
        <v>542</v>
      </c>
      <c r="F4834" s="35">
        <f t="shared" ref="F4834:M4834" si="2433">F4835</f>
        <v>0</v>
      </c>
      <c r="G4834" s="35">
        <f t="shared" si="2433"/>
        <v>0</v>
      </c>
      <c r="H4834" s="35">
        <f t="shared" si="2433"/>
        <v>36773.203000000001</v>
      </c>
      <c r="I4834" s="63">
        <f t="shared" si="2433"/>
        <v>0</v>
      </c>
      <c r="J4834" s="63">
        <f t="shared" si="2433"/>
        <v>0</v>
      </c>
      <c r="K4834" s="35">
        <f t="shared" si="2433"/>
        <v>0</v>
      </c>
      <c r="L4834" s="35">
        <f t="shared" si="2433"/>
        <v>0</v>
      </c>
      <c r="M4834" s="35">
        <f t="shared" si="2433"/>
        <v>0</v>
      </c>
      <c r="N4834" s="78">
        <v>0</v>
      </c>
      <c r="O4834" s="22">
        <v>1</v>
      </c>
    </row>
    <row r="4835" spans="1:15" ht="31.5" hidden="1" x14ac:dyDescent="0.25">
      <c r="A4835" s="33" t="s">
        <v>309</v>
      </c>
      <c r="B4835" s="33" t="s">
        <v>1411</v>
      </c>
      <c r="C4835" s="33" t="s">
        <v>326</v>
      </c>
      <c r="D4835" s="33" t="s">
        <v>1112</v>
      </c>
      <c r="E4835" s="34" t="s">
        <v>543</v>
      </c>
      <c r="F4835" s="35">
        <f>40641.3+3906.403-44547.703</f>
        <v>0</v>
      </c>
      <c r="G4835" s="35">
        <v>0</v>
      </c>
      <c r="H4835" s="35">
        <v>36773.203000000001</v>
      </c>
      <c r="I4835" s="63">
        <v>0</v>
      </c>
      <c r="J4835" s="63">
        <v>0</v>
      </c>
      <c r="K4835" s="35">
        <v>0</v>
      </c>
      <c r="L4835" s="35">
        <v>0</v>
      </c>
      <c r="M4835" s="35"/>
      <c r="N4835" s="78">
        <v>0</v>
      </c>
      <c r="O4835" s="22">
        <v>1</v>
      </c>
    </row>
    <row r="4836" spans="1:15" hidden="1" x14ac:dyDescent="0.25">
      <c r="A4836" s="33" t="s">
        <v>309</v>
      </c>
      <c r="B4836" s="33" t="s">
        <v>1411</v>
      </c>
      <c r="C4836" s="33" t="s">
        <v>326</v>
      </c>
      <c r="D4836" s="33" t="s">
        <v>1113</v>
      </c>
      <c r="E4836" s="34" t="s">
        <v>558</v>
      </c>
      <c r="F4836" s="35">
        <f t="shared" ref="F4836:M4836" si="2434">F4837</f>
        <v>0</v>
      </c>
      <c r="G4836" s="35">
        <f t="shared" si="2434"/>
        <v>0</v>
      </c>
      <c r="H4836" s="35">
        <f t="shared" si="2434"/>
        <v>20.175000000000001</v>
      </c>
      <c r="I4836" s="63">
        <f t="shared" si="2434"/>
        <v>0</v>
      </c>
      <c r="J4836" s="63">
        <f t="shared" si="2434"/>
        <v>0</v>
      </c>
      <c r="K4836" s="35">
        <f t="shared" si="2434"/>
        <v>0</v>
      </c>
      <c r="L4836" s="35">
        <f t="shared" si="2434"/>
        <v>0</v>
      </c>
      <c r="M4836" s="35">
        <f t="shared" si="2434"/>
        <v>0</v>
      </c>
      <c r="N4836" s="78">
        <v>0</v>
      </c>
      <c r="O4836" s="22">
        <v>1</v>
      </c>
    </row>
    <row r="4837" spans="1:15" hidden="1" x14ac:dyDescent="0.25">
      <c r="A4837" s="33" t="s">
        <v>309</v>
      </c>
      <c r="B4837" s="33" t="s">
        <v>1411</v>
      </c>
      <c r="C4837" s="33" t="s">
        <v>326</v>
      </c>
      <c r="D4837" s="33" t="s">
        <v>1120</v>
      </c>
      <c r="E4837" s="34" t="s">
        <v>561</v>
      </c>
      <c r="F4837" s="35">
        <f>26.9-26.9</f>
        <v>0</v>
      </c>
      <c r="G4837" s="35">
        <v>0</v>
      </c>
      <c r="H4837" s="35">
        <v>20.175000000000001</v>
      </c>
      <c r="I4837" s="63">
        <v>0</v>
      </c>
      <c r="J4837" s="63">
        <v>0</v>
      </c>
      <c r="K4837" s="35">
        <v>0</v>
      </c>
      <c r="L4837" s="35">
        <v>0</v>
      </c>
      <c r="M4837" s="35"/>
      <c r="N4837" s="78">
        <v>0</v>
      </c>
      <c r="O4837" s="22">
        <v>1</v>
      </c>
    </row>
    <row r="4838" spans="1:15" ht="47.25" x14ac:dyDescent="0.25">
      <c r="A4838" s="33" t="s">
        <v>309</v>
      </c>
      <c r="B4838" s="33" t="s">
        <v>1411</v>
      </c>
      <c r="C4838" s="33" t="s">
        <v>1133</v>
      </c>
      <c r="D4838" s="33"/>
      <c r="E4838" s="34" t="s">
        <v>741</v>
      </c>
      <c r="F4838" s="35">
        <f t="shared" ref="F4838:M4841" si="2435">F4839</f>
        <v>26050.75</v>
      </c>
      <c r="G4838" s="35">
        <f t="shared" si="2435"/>
        <v>14508.000000000002</v>
      </c>
      <c r="H4838" s="35">
        <f t="shared" si="2435"/>
        <v>14508</v>
      </c>
      <c r="I4838" s="63">
        <f t="shared" si="2435"/>
        <v>0</v>
      </c>
      <c r="J4838" s="63">
        <f t="shared" si="2435"/>
        <v>0</v>
      </c>
      <c r="K4838" s="35">
        <f t="shared" si="2435"/>
        <v>0</v>
      </c>
      <c r="L4838" s="35">
        <f t="shared" si="2435"/>
        <v>0</v>
      </c>
      <c r="M4838" s="35">
        <f t="shared" si="2435"/>
        <v>13028.385840000001</v>
      </c>
      <c r="N4838" s="78">
        <f t="shared" si="2421"/>
        <v>89.801391232423484</v>
      </c>
    </row>
    <row r="4839" spans="1:15" ht="63" x14ac:dyDescent="0.25">
      <c r="A4839" s="33" t="s">
        <v>309</v>
      </c>
      <c r="B4839" s="33" t="s">
        <v>1411</v>
      </c>
      <c r="C4839" s="33" t="s">
        <v>143</v>
      </c>
      <c r="D4839" s="33"/>
      <c r="E4839" s="34" t="s">
        <v>751</v>
      </c>
      <c r="F4839" s="35">
        <f t="shared" ref="F4839:M4841" si="2436">F4840</f>
        <v>26050.75</v>
      </c>
      <c r="G4839" s="35">
        <f t="shared" si="2435"/>
        <v>14508.000000000002</v>
      </c>
      <c r="H4839" s="35">
        <f t="shared" si="2436"/>
        <v>14508</v>
      </c>
      <c r="I4839" s="63">
        <f t="shared" si="2436"/>
        <v>0</v>
      </c>
      <c r="J4839" s="63">
        <f t="shared" si="2436"/>
        <v>0</v>
      </c>
      <c r="K4839" s="35">
        <f t="shared" si="2436"/>
        <v>0</v>
      </c>
      <c r="L4839" s="35">
        <f t="shared" si="2436"/>
        <v>0</v>
      </c>
      <c r="M4839" s="35">
        <f t="shared" si="2436"/>
        <v>13028.385840000001</v>
      </c>
      <c r="N4839" s="78">
        <f t="shared" si="2421"/>
        <v>89.801391232423484</v>
      </c>
    </row>
    <row r="4840" spans="1:15" ht="31.5" x14ac:dyDescent="0.25">
      <c r="A4840" s="33" t="s">
        <v>309</v>
      </c>
      <c r="B4840" s="33" t="s">
        <v>1411</v>
      </c>
      <c r="C4840" s="33" t="s">
        <v>327</v>
      </c>
      <c r="D4840" s="33"/>
      <c r="E4840" s="34" t="s">
        <v>1379</v>
      </c>
      <c r="F4840" s="35">
        <f t="shared" si="2436"/>
        <v>26050.75</v>
      </c>
      <c r="G4840" s="35">
        <f t="shared" si="2435"/>
        <v>14508.000000000002</v>
      </c>
      <c r="H4840" s="35">
        <f t="shared" si="2436"/>
        <v>14508</v>
      </c>
      <c r="I4840" s="63">
        <f t="shared" si="2436"/>
        <v>0</v>
      </c>
      <c r="J4840" s="63">
        <f t="shared" si="2436"/>
        <v>0</v>
      </c>
      <c r="K4840" s="35">
        <f t="shared" si="2436"/>
        <v>0</v>
      </c>
      <c r="L4840" s="35">
        <f t="shared" si="2436"/>
        <v>0</v>
      </c>
      <c r="M4840" s="35">
        <f t="shared" si="2436"/>
        <v>13028.385840000001</v>
      </c>
      <c r="N4840" s="78">
        <f t="shared" si="2421"/>
        <v>89.801391232423484</v>
      </c>
    </row>
    <row r="4841" spans="1:15" ht="31.5" x14ac:dyDescent="0.25">
      <c r="A4841" s="33" t="s">
        <v>309</v>
      </c>
      <c r="B4841" s="33" t="s">
        <v>1411</v>
      </c>
      <c r="C4841" s="33" t="s">
        <v>327</v>
      </c>
      <c r="D4841" s="33" t="s">
        <v>1111</v>
      </c>
      <c r="E4841" s="34" t="s">
        <v>542</v>
      </c>
      <c r="F4841" s="35">
        <f t="shared" si="2436"/>
        <v>26050.75</v>
      </c>
      <c r="G4841" s="35">
        <f t="shared" si="2435"/>
        <v>14508.000000000002</v>
      </c>
      <c r="H4841" s="35">
        <f t="shared" si="2436"/>
        <v>14508</v>
      </c>
      <c r="I4841" s="63">
        <f t="shared" si="2436"/>
        <v>0</v>
      </c>
      <c r="J4841" s="63">
        <f t="shared" si="2436"/>
        <v>0</v>
      </c>
      <c r="K4841" s="35">
        <f t="shared" si="2436"/>
        <v>0</v>
      </c>
      <c r="L4841" s="35">
        <f t="shared" si="2436"/>
        <v>0</v>
      </c>
      <c r="M4841" s="35">
        <f t="shared" si="2436"/>
        <v>13028.385840000001</v>
      </c>
      <c r="N4841" s="78">
        <f t="shared" si="2421"/>
        <v>89.801391232423484</v>
      </c>
    </row>
    <row r="4842" spans="1:15" ht="31.5" x14ac:dyDescent="0.25">
      <c r="A4842" s="33" t="s">
        <v>309</v>
      </c>
      <c r="B4842" s="33" t="s">
        <v>1411</v>
      </c>
      <c r="C4842" s="33" t="s">
        <v>327</v>
      </c>
      <c r="D4842" s="33" t="s">
        <v>1112</v>
      </c>
      <c r="E4842" s="34" t="s">
        <v>543</v>
      </c>
      <c r="F4842" s="35">
        <f>26291.398-239.505-1.143</f>
        <v>26050.75</v>
      </c>
      <c r="G4842" s="35">
        <f>26291.398-11783.398</f>
        <v>14508.000000000002</v>
      </c>
      <c r="H4842" s="35">
        <v>14508</v>
      </c>
      <c r="I4842" s="63">
        <v>0</v>
      </c>
      <c r="J4842" s="63">
        <v>0</v>
      </c>
      <c r="K4842" s="35">
        <v>0</v>
      </c>
      <c r="L4842" s="35">
        <v>0</v>
      </c>
      <c r="M4842" s="35">
        <v>13028.385840000001</v>
      </c>
      <c r="N4842" s="78">
        <f t="shared" si="2421"/>
        <v>89.801391232423484</v>
      </c>
    </row>
    <row r="4843" spans="1:15" s="22" customFormat="1" x14ac:dyDescent="0.25">
      <c r="A4843" s="25" t="s">
        <v>309</v>
      </c>
      <c r="B4843" s="25" t="s">
        <v>98</v>
      </c>
      <c r="C4843" s="25"/>
      <c r="D4843" s="25"/>
      <c r="E4843" s="26" t="s">
        <v>506</v>
      </c>
      <c r="F4843" s="27">
        <f t="shared" ref="F4843:M4846" si="2437">F4844</f>
        <v>421414.25899999996</v>
      </c>
      <c r="G4843" s="27">
        <f t="shared" si="2437"/>
        <v>648052.55159999989</v>
      </c>
      <c r="H4843" s="27">
        <f t="shared" si="2437"/>
        <v>415975.37894999998</v>
      </c>
      <c r="I4843" s="61">
        <f t="shared" si="2437"/>
        <v>226638.29259999999</v>
      </c>
      <c r="J4843" s="61">
        <f t="shared" si="2437"/>
        <v>128638.83994999999</v>
      </c>
      <c r="K4843" s="27">
        <f t="shared" si="2437"/>
        <v>0</v>
      </c>
      <c r="L4843" s="27">
        <f t="shared" si="2437"/>
        <v>0</v>
      </c>
      <c r="M4843" s="27">
        <f t="shared" si="2437"/>
        <v>535588.45678000001</v>
      </c>
      <c r="N4843" s="78">
        <f t="shared" si="2421"/>
        <v>82.645837202193974</v>
      </c>
    </row>
    <row r="4844" spans="1:15" s="32" customFormat="1" x14ac:dyDescent="0.25">
      <c r="A4844" s="29" t="s">
        <v>309</v>
      </c>
      <c r="B4844" s="29" t="s">
        <v>1401</v>
      </c>
      <c r="C4844" s="29"/>
      <c r="D4844" s="29"/>
      <c r="E4844" s="30" t="s">
        <v>535</v>
      </c>
      <c r="F4844" s="31">
        <f>F4845+F4857</f>
        <v>421414.25899999996</v>
      </c>
      <c r="G4844" s="31">
        <f>G4845+G4857+G4867</f>
        <v>648052.55159999989</v>
      </c>
      <c r="H4844" s="31">
        <f t="shared" ref="H4844:M4844" si="2438">H4845+H4857+H4867</f>
        <v>415975.37894999998</v>
      </c>
      <c r="I4844" s="62">
        <f t="shared" si="2438"/>
        <v>226638.29259999999</v>
      </c>
      <c r="J4844" s="62">
        <f t="shared" si="2438"/>
        <v>128638.83994999999</v>
      </c>
      <c r="K4844" s="31">
        <f t="shared" si="2438"/>
        <v>0</v>
      </c>
      <c r="L4844" s="31">
        <f t="shared" si="2438"/>
        <v>0</v>
      </c>
      <c r="M4844" s="31">
        <f t="shared" si="2438"/>
        <v>535588.45678000001</v>
      </c>
      <c r="N4844" s="79">
        <f t="shared" si="2421"/>
        <v>82.645837202193974</v>
      </c>
    </row>
    <row r="4845" spans="1:15" ht="63" x14ac:dyDescent="0.25">
      <c r="A4845" s="33" t="s">
        <v>309</v>
      </c>
      <c r="B4845" s="33" t="s">
        <v>1401</v>
      </c>
      <c r="C4845" s="33" t="s">
        <v>1132</v>
      </c>
      <c r="D4845" s="33"/>
      <c r="E4845" s="34" t="s">
        <v>1557</v>
      </c>
      <c r="F4845" s="35">
        <f t="shared" si="2437"/>
        <v>421414.25899999996</v>
      </c>
      <c r="G4845" s="35">
        <f t="shared" si="2437"/>
        <v>366777.99899999995</v>
      </c>
      <c r="H4845" s="35">
        <f t="shared" si="2437"/>
        <v>287336.53899999999</v>
      </c>
      <c r="I4845" s="63">
        <f t="shared" si="2437"/>
        <v>0</v>
      </c>
      <c r="J4845" s="63">
        <f t="shared" si="2437"/>
        <v>0</v>
      </c>
      <c r="K4845" s="35">
        <f t="shared" si="2437"/>
        <v>0</v>
      </c>
      <c r="L4845" s="35">
        <f t="shared" si="2437"/>
        <v>0</v>
      </c>
      <c r="M4845" s="35">
        <f t="shared" si="2437"/>
        <v>258840.60399999999</v>
      </c>
      <c r="N4845" s="78">
        <f t="shared" si="2421"/>
        <v>70.571464129722798</v>
      </c>
    </row>
    <row r="4846" spans="1:15" ht="47.25" x14ac:dyDescent="0.25">
      <c r="A4846" s="33" t="s">
        <v>309</v>
      </c>
      <c r="B4846" s="33" t="s">
        <v>1401</v>
      </c>
      <c r="C4846" s="33" t="s">
        <v>1133</v>
      </c>
      <c r="D4846" s="33"/>
      <c r="E4846" s="34" t="s">
        <v>741</v>
      </c>
      <c r="F4846" s="35">
        <f t="shared" si="2437"/>
        <v>421414.25899999996</v>
      </c>
      <c r="G4846" s="35">
        <f t="shared" si="2437"/>
        <v>366777.99899999995</v>
      </c>
      <c r="H4846" s="35">
        <f t="shared" si="2437"/>
        <v>287336.53899999999</v>
      </c>
      <c r="I4846" s="63">
        <f t="shared" si="2437"/>
        <v>0</v>
      </c>
      <c r="J4846" s="63">
        <f t="shared" si="2437"/>
        <v>0</v>
      </c>
      <c r="K4846" s="35">
        <f t="shared" si="2437"/>
        <v>0</v>
      </c>
      <c r="L4846" s="35">
        <f t="shared" si="2437"/>
        <v>0</v>
      </c>
      <c r="M4846" s="35">
        <f t="shared" si="2437"/>
        <v>258840.60399999999</v>
      </c>
      <c r="N4846" s="78">
        <f t="shared" si="2421"/>
        <v>70.571464129722798</v>
      </c>
    </row>
    <row r="4847" spans="1:15" ht="78.75" x14ac:dyDescent="0.25">
      <c r="A4847" s="33" t="s">
        <v>309</v>
      </c>
      <c r="B4847" s="33" t="s">
        <v>1401</v>
      </c>
      <c r="C4847" s="33" t="s">
        <v>319</v>
      </c>
      <c r="D4847" s="33"/>
      <c r="E4847" s="34" t="s">
        <v>742</v>
      </c>
      <c r="F4847" s="35">
        <f>F4848+F4851+F4854</f>
        <v>421414.25899999996</v>
      </c>
      <c r="G4847" s="35">
        <f>G4848+G4851+G4854</f>
        <v>366777.99899999995</v>
      </c>
      <c r="H4847" s="35">
        <f t="shared" ref="H4847:M4847" si="2439">H4848+H4851+H4854</f>
        <v>287336.53899999999</v>
      </c>
      <c r="I4847" s="63">
        <f t="shared" si="2439"/>
        <v>0</v>
      </c>
      <c r="J4847" s="63">
        <f t="shared" si="2439"/>
        <v>0</v>
      </c>
      <c r="K4847" s="35">
        <f t="shared" si="2439"/>
        <v>0</v>
      </c>
      <c r="L4847" s="35">
        <f t="shared" si="2439"/>
        <v>0</v>
      </c>
      <c r="M4847" s="35">
        <f t="shared" si="2439"/>
        <v>258840.60399999999</v>
      </c>
      <c r="N4847" s="78">
        <f t="shared" si="2421"/>
        <v>70.571464129722798</v>
      </c>
    </row>
    <row r="4848" spans="1:15" ht="63" x14ac:dyDescent="0.25">
      <c r="A4848" s="33" t="s">
        <v>309</v>
      </c>
      <c r="B4848" s="33" t="s">
        <v>1401</v>
      </c>
      <c r="C4848" s="33" t="s">
        <v>332</v>
      </c>
      <c r="D4848" s="33"/>
      <c r="E4848" s="34" t="s">
        <v>746</v>
      </c>
      <c r="F4848" s="35">
        <f t="shared" ref="F4848:M4849" si="2440">F4849</f>
        <v>93216.4</v>
      </c>
      <c r="G4848" s="35">
        <f t="shared" si="2440"/>
        <v>93216.4</v>
      </c>
      <c r="H4848" s="35">
        <f t="shared" si="2440"/>
        <v>61870</v>
      </c>
      <c r="I4848" s="63">
        <f t="shared" si="2440"/>
        <v>0</v>
      </c>
      <c r="J4848" s="63">
        <f t="shared" si="2440"/>
        <v>0</v>
      </c>
      <c r="K4848" s="35">
        <f t="shared" si="2440"/>
        <v>0</v>
      </c>
      <c r="L4848" s="35">
        <f t="shared" si="2440"/>
        <v>0</v>
      </c>
      <c r="M4848" s="35">
        <f t="shared" si="2440"/>
        <v>93216.4</v>
      </c>
      <c r="N4848" s="78">
        <f t="shared" si="2421"/>
        <v>100</v>
      </c>
    </row>
    <row r="4849" spans="1:15" ht="18" customHeight="1" x14ac:dyDescent="0.25">
      <c r="A4849" s="33" t="s">
        <v>309</v>
      </c>
      <c r="B4849" s="33" t="s">
        <v>1401</v>
      </c>
      <c r="C4849" s="33" t="s">
        <v>332</v>
      </c>
      <c r="D4849" s="33" t="s">
        <v>1113</v>
      </c>
      <c r="E4849" s="34" t="s">
        <v>558</v>
      </c>
      <c r="F4849" s="35">
        <f t="shared" si="2440"/>
        <v>93216.4</v>
      </c>
      <c r="G4849" s="35">
        <f t="shared" si="2440"/>
        <v>93216.4</v>
      </c>
      <c r="H4849" s="35">
        <f t="shared" si="2440"/>
        <v>61870</v>
      </c>
      <c r="I4849" s="63">
        <f t="shared" si="2440"/>
        <v>0</v>
      </c>
      <c r="J4849" s="63">
        <f t="shared" si="2440"/>
        <v>0</v>
      </c>
      <c r="K4849" s="35">
        <f t="shared" si="2440"/>
        <v>0</v>
      </c>
      <c r="L4849" s="35">
        <f t="shared" si="2440"/>
        <v>0</v>
      </c>
      <c r="M4849" s="35">
        <f t="shared" si="2440"/>
        <v>93216.4</v>
      </c>
      <c r="N4849" s="78">
        <f t="shared" si="2421"/>
        <v>100</v>
      </c>
    </row>
    <row r="4850" spans="1:15" ht="63" x14ac:dyDescent="0.25">
      <c r="A4850" s="33" t="s">
        <v>309</v>
      </c>
      <c r="B4850" s="33" t="s">
        <v>1401</v>
      </c>
      <c r="C4850" s="33" t="s">
        <v>332</v>
      </c>
      <c r="D4850" s="33" t="s">
        <v>137</v>
      </c>
      <c r="E4850" s="34" t="s">
        <v>559</v>
      </c>
      <c r="F4850" s="35">
        <v>93216.4</v>
      </c>
      <c r="G4850" s="35">
        <v>93216.4</v>
      </c>
      <c r="H4850" s="35">
        <v>61870</v>
      </c>
      <c r="I4850" s="63">
        <v>0</v>
      </c>
      <c r="J4850" s="63">
        <v>0</v>
      </c>
      <c r="K4850" s="35">
        <v>0</v>
      </c>
      <c r="L4850" s="35">
        <v>0</v>
      </c>
      <c r="M4850" s="35">
        <v>93216.4</v>
      </c>
      <c r="N4850" s="78">
        <f t="shared" si="2421"/>
        <v>100</v>
      </c>
    </row>
    <row r="4851" spans="1:15" ht="63" x14ac:dyDescent="0.25">
      <c r="A4851" s="33" t="s">
        <v>309</v>
      </c>
      <c r="B4851" s="33" t="s">
        <v>1401</v>
      </c>
      <c r="C4851" s="33" t="s">
        <v>333</v>
      </c>
      <c r="D4851" s="33"/>
      <c r="E4851" s="34" t="s">
        <v>748</v>
      </c>
      <c r="F4851" s="35">
        <f t="shared" ref="F4851:M4852" si="2441">F4852</f>
        <v>6114.4560000000001</v>
      </c>
      <c r="G4851" s="35">
        <f t="shared" si="2441"/>
        <v>6114.4560000000001</v>
      </c>
      <c r="H4851" s="35">
        <f t="shared" si="2441"/>
        <v>6114.4560000000001</v>
      </c>
      <c r="I4851" s="63">
        <f t="shared" si="2441"/>
        <v>0</v>
      </c>
      <c r="J4851" s="63">
        <f t="shared" si="2441"/>
        <v>0</v>
      </c>
      <c r="K4851" s="35">
        <f t="shared" si="2441"/>
        <v>0</v>
      </c>
      <c r="L4851" s="35">
        <f t="shared" si="2441"/>
        <v>0</v>
      </c>
      <c r="M4851" s="35">
        <f t="shared" si="2441"/>
        <v>6114.4560000000001</v>
      </c>
      <c r="N4851" s="78">
        <f t="shared" si="2421"/>
        <v>100</v>
      </c>
      <c r="O4851" s="22"/>
    </row>
    <row r="4852" spans="1:15" x14ac:dyDescent="0.25">
      <c r="A4852" s="33" t="s">
        <v>309</v>
      </c>
      <c r="B4852" s="33" t="s">
        <v>1401</v>
      </c>
      <c r="C4852" s="33" t="s">
        <v>333</v>
      </c>
      <c r="D4852" s="33" t="s">
        <v>1113</v>
      </c>
      <c r="E4852" s="34" t="s">
        <v>558</v>
      </c>
      <c r="F4852" s="35">
        <f t="shared" si="2441"/>
        <v>6114.4560000000001</v>
      </c>
      <c r="G4852" s="35">
        <f t="shared" si="2441"/>
        <v>6114.4560000000001</v>
      </c>
      <c r="H4852" s="35">
        <f t="shared" si="2441"/>
        <v>6114.4560000000001</v>
      </c>
      <c r="I4852" s="63">
        <f t="shared" si="2441"/>
        <v>0</v>
      </c>
      <c r="J4852" s="63">
        <f t="shared" si="2441"/>
        <v>0</v>
      </c>
      <c r="K4852" s="35">
        <f t="shared" si="2441"/>
        <v>0</v>
      </c>
      <c r="L4852" s="35">
        <f t="shared" si="2441"/>
        <v>0</v>
      </c>
      <c r="M4852" s="35">
        <f t="shared" si="2441"/>
        <v>6114.4560000000001</v>
      </c>
      <c r="N4852" s="78">
        <f t="shared" si="2421"/>
        <v>100</v>
      </c>
      <c r="O4852" s="22"/>
    </row>
    <row r="4853" spans="1:15" ht="63" x14ac:dyDescent="0.25">
      <c r="A4853" s="33" t="s">
        <v>309</v>
      </c>
      <c r="B4853" s="33" t="s">
        <v>1401</v>
      </c>
      <c r="C4853" s="33" t="s">
        <v>333</v>
      </c>
      <c r="D4853" s="33" t="s">
        <v>137</v>
      </c>
      <c r="E4853" s="34" t="s">
        <v>559</v>
      </c>
      <c r="F4853" s="35">
        <v>6114.4560000000001</v>
      </c>
      <c r="G4853" s="35">
        <v>6114.4560000000001</v>
      </c>
      <c r="H4853" s="35">
        <v>6114.4560000000001</v>
      </c>
      <c r="I4853" s="63">
        <v>0</v>
      </c>
      <c r="J4853" s="63">
        <v>0</v>
      </c>
      <c r="K4853" s="35">
        <v>0</v>
      </c>
      <c r="L4853" s="35">
        <v>0</v>
      </c>
      <c r="M4853" s="35">
        <v>6114.4560000000001</v>
      </c>
      <c r="N4853" s="78">
        <f t="shared" si="2421"/>
        <v>100</v>
      </c>
      <c r="O4853" s="22"/>
    </row>
    <row r="4854" spans="1:15" ht="94.5" x14ac:dyDescent="0.25">
      <c r="A4854" s="33" t="s">
        <v>309</v>
      </c>
      <c r="B4854" s="33" t="s">
        <v>1401</v>
      </c>
      <c r="C4854" s="33" t="s">
        <v>334</v>
      </c>
      <c r="D4854" s="33"/>
      <c r="E4854" s="34" t="s">
        <v>749</v>
      </c>
      <c r="F4854" s="35">
        <f t="shared" ref="F4854:M4855" si="2442">F4855</f>
        <v>322083.40299999999</v>
      </c>
      <c r="G4854" s="35">
        <f t="shared" si="2442"/>
        <v>267447.14299999998</v>
      </c>
      <c r="H4854" s="35">
        <f t="shared" si="2442"/>
        <v>219352.08300000001</v>
      </c>
      <c r="I4854" s="63">
        <f t="shared" si="2442"/>
        <v>0</v>
      </c>
      <c r="J4854" s="63">
        <f t="shared" si="2442"/>
        <v>0</v>
      </c>
      <c r="K4854" s="35">
        <f t="shared" si="2442"/>
        <v>0</v>
      </c>
      <c r="L4854" s="35">
        <f t="shared" si="2442"/>
        <v>0</v>
      </c>
      <c r="M4854" s="35">
        <f t="shared" si="2442"/>
        <v>159509.74799999999</v>
      </c>
      <c r="N4854" s="78">
        <f t="shared" si="2421"/>
        <v>59.641597293114479</v>
      </c>
    </row>
    <row r="4855" spans="1:15" x14ac:dyDescent="0.25">
      <c r="A4855" s="33" t="s">
        <v>309</v>
      </c>
      <c r="B4855" s="33" t="s">
        <v>1401</v>
      </c>
      <c r="C4855" s="33" t="s">
        <v>334</v>
      </c>
      <c r="D4855" s="33" t="s">
        <v>1113</v>
      </c>
      <c r="E4855" s="34" t="s">
        <v>558</v>
      </c>
      <c r="F4855" s="35">
        <f t="shared" si="2442"/>
        <v>322083.40299999999</v>
      </c>
      <c r="G4855" s="35">
        <f t="shared" si="2442"/>
        <v>267447.14299999998</v>
      </c>
      <c r="H4855" s="35">
        <f t="shared" si="2442"/>
        <v>219352.08300000001</v>
      </c>
      <c r="I4855" s="63">
        <f t="shared" si="2442"/>
        <v>0</v>
      </c>
      <c r="J4855" s="63">
        <f t="shared" si="2442"/>
        <v>0</v>
      </c>
      <c r="K4855" s="35">
        <f t="shared" si="2442"/>
        <v>0</v>
      </c>
      <c r="L4855" s="35">
        <f t="shared" si="2442"/>
        <v>0</v>
      </c>
      <c r="M4855" s="35">
        <f t="shared" si="2442"/>
        <v>159509.74799999999</v>
      </c>
      <c r="N4855" s="78">
        <f t="shared" si="2421"/>
        <v>59.641597293114479</v>
      </c>
    </row>
    <row r="4856" spans="1:15" ht="63" x14ac:dyDescent="0.25">
      <c r="A4856" s="33" t="s">
        <v>309</v>
      </c>
      <c r="B4856" s="33" t="s">
        <v>1401</v>
      </c>
      <c r="C4856" s="33" t="s">
        <v>334</v>
      </c>
      <c r="D4856" s="33" t="s">
        <v>137</v>
      </c>
      <c r="E4856" s="34" t="s">
        <v>559</v>
      </c>
      <c r="F4856" s="35">
        <v>322083.40299999999</v>
      </c>
      <c r="G4856" s="35">
        <v>267447.14299999998</v>
      </c>
      <c r="H4856" s="35">
        <v>219352.08300000001</v>
      </c>
      <c r="I4856" s="63">
        <v>0</v>
      </c>
      <c r="J4856" s="63">
        <v>0</v>
      </c>
      <c r="K4856" s="35">
        <v>0</v>
      </c>
      <c r="L4856" s="35">
        <v>0</v>
      </c>
      <c r="M4856" s="35">
        <v>159509.74799999999</v>
      </c>
      <c r="N4856" s="78">
        <f t="shared" si="2421"/>
        <v>59.641597293114479</v>
      </c>
    </row>
    <row r="4857" spans="1:15" ht="31.5" x14ac:dyDescent="0.25">
      <c r="A4857" s="33" t="s">
        <v>309</v>
      </c>
      <c r="B4857" s="33" t="s">
        <v>1401</v>
      </c>
      <c r="C4857" s="33" t="s">
        <v>1122</v>
      </c>
      <c r="D4857" s="33"/>
      <c r="E4857" s="34" t="s">
        <v>1885</v>
      </c>
      <c r="F4857" s="35">
        <f>F4858</f>
        <v>0</v>
      </c>
      <c r="G4857" s="35">
        <f t="shared" ref="G4857:G4860" si="2443">G4858</f>
        <v>226638.29259999999</v>
      </c>
      <c r="H4857" s="35">
        <f t="shared" ref="H4857:M4860" si="2444">H4858</f>
        <v>128638.83994999999</v>
      </c>
      <c r="I4857" s="63">
        <f t="shared" si="2444"/>
        <v>226638.29259999999</v>
      </c>
      <c r="J4857" s="63">
        <f t="shared" si="2444"/>
        <v>128638.83994999999</v>
      </c>
      <c r="K4857" s="35">
        <f t="shared" si="2444"/>
        <v>0</v>
      </c>
      <c r="L4857" s="35">
        <f t="shared" si="2444"/>
        <v>0</v>
      </c>
      <c r="M4857" s="35">
        <f t="shared" si="2444"/>
        <v>222111.59278000001</v>
      </c>
      <c r="N4857" s="78">
        <f t="shared" si="2421"/>
        <v>98.002676525634939</v>
      </c>
    </row>
    <row r="4858" spans="1:15" ht="18" customHeight="1" x14ac:dyDescent="0.25">
      <c r="A4858" s="33" t="s">
        <v>309</v>
      </c>
      <c r="B4858" s="33" t="s">
        <v>1401</v>
      </c>
      <c r="C4858" s="33" t="s">
        <v>1123</v>
      </c>
      <c r="D4858" s="33"/>
      <c r="E4858" s="34" t="s">
        <v>1175</v>
      </c>
      <c r="F4858" s="35">
        <f>F4859</f>
        <v>0</v>
      </c>
      <c r="G4858" s="35">
        <f>G4859+G4862</f>
        <v>226638.29259999999</v>
      </c>
      <c r="H4858" s="35">
        <f t="shared" ref="H4858:M4858" si="2445">H4859+H4862</f>
        <v>128638.83994999999</v>
      </c>
      <c r="I4858" s="63">
        <f t="shared" si="2445"/>
        <v>226638.29259999999</v>
      </c>
      <c r="J4858" s="63">
        <f t="shared" si="2445"/>
        <v>128638.83994999999</v>
      </c>
      <c r="K4858" s="35">
        <f t="shared" si="2445"/>
        <v>0</v>
      </c>
      <c r="L4858" s="35">
        <f t="shared" si="2445"/>
        <v>0</v>
      </c>
      <c r="M4858" s="35">
        <f t="shared" si="2445"/>
        <v>222111.59278000001</v>
      </c>
      <c r="N4858" s="78">
        <f t="shared" si="2421"/>
        <v>98.002676525634939</v>
      </c>
    </row>
    <row r="4859" spans="1:15" ht="63" x14ac:dyDescent="0.25">
      <c r="A4859" s="33" t="s">
        <v>309</v>
      </c>
      <c r="B4859" s="33" t="s">
        <v>1401</v>
      </c>
      <c r="C4859" s="33" t="s">
        <v>1452</v>
      </c>
      <c r="D4859" s="33"/>
      <c r="E4859" s="34" t="s">
        <v>1453</v>
      </c>
      <c r="F4859" s="35">
        <f>F4860</f>
        <v>0</v>
      </c>
      <c r="G4859" s="35">
        <f t="shared" si="2443"/>
        <v>166911.64668000001</v>
      </c>
      <c r="H4859" s="35">
        <f t="shared" si="2444"/>
        <v>128638.83994999999</v>
      </c>
      <c r="I4859" s="63">
        <f t="shared" si="2444"/>
        <v>166911.64668000001</v>
      </c>
      <c r="J4859" s="63">
        <f t="shared" si="2444"/>
        <v>128638.83994999999</v>
      </c>
      <c r="K4859" s="35">
        <f t="shared" si="2444"/>
        <v>0</v>
      </c>
      <c r="L4859" s="35">
        <f t="shared" si="2444"/>
        <v>0</v>
      </c>
      <c r="M4859" s="35">
        <f t="shared" si="2444"/>
        <v>166911.64668000001</v>
      </c>
      <c r="N4859" s="78">
        <f t="shared" si="2421"/>
        <v>100</v>
      </c>
    </row>
    <row r="4860" spans="1:15" x14ac:dyDescent="0.25">
      <c r="A4860" s="33" t="s">
        <v>309</v>
      </c>
      <c r="B4860" s="33" t="s">
        <v>1401</v>
      </c>
      <c r="C4860" s="33" t="s">
        <v>1452</v>
      </c>
      <c r="D4860" s="33" t="s">
        <v>1113</v>
      </c>
      <c r="E4860" s="34" t="s">
        <v>558</v>
      </c>
      <c r="F4860" s="35">
        <f>F4861</f>
        <v>0</v>
      </c>
      <c r="G4860" s="35">
        <f t="shared" si="2443"/>
        <v>166911.64668000001</v>
      </c>
      <c r="H4860" s="35">
        <f t="shared" si="2444"/>
        <v>128638.83994999999</v>
      </c>
      <c r="I4860" s="63">
        <f t="shared" si="2444"/>
        <v>166911.64668000001</v>
      </c>
      <c r="J4860" s="63">
        <f t="shared" si="2444"/>
        <v>128638.83994999999</v>
      </c>
      <c r="K4860" s="35">
        <f t="shared" si="2444"/>
        <v>0</v>
      </c>
      <c r="L4860" s="35">
        <f t="shared" si="2444"/>
        <v>0</v>
      </c>
      <c r="M4860" s="35">
        <f t="shared" si="2444"/>
        <v>166911.64668000001</v>
      </c>
      <c r="N4860" s="78">
        <f t="shared" si="2421"/>
        <v>100</v>
      </c>
    </row>
    <row r="4861" spans="1:15" ht="63" x14ac:dyDescent="0.25">
      <c r="A4861" s="33" t="s">
        <v>309</v>
      </c>
      <c r="B4861" s="33" t="s">
        <v>1401</v>
      </c>
      <c r="C4861" s="33" t="s">
        <v>1452</v>
      </c>
      <c r="D4861" s="33" t="s">
        <v>137</v>
      </c>
      <c r="E4861" s="34" t="s">
        <v>559</v>
      </c>
      <c r="F4861" s="35">
        <v>0</v>
      </c>
      <c r="G4861" s="35">
        <v>166911.64668000001</v>
      </c>
      <c r="H4861" s="35">
        <v>128638.83994999999</v>
      </c>
      <c r="I4861" s="63">
        <f>G4861</f>
        <v>166911.64668000001</v>
      </c>
      <c r="J4861" s="63">
        <f>H4861</f>
        <v>128638.83994999999</v>
      </c>
      <c r="K4861" s="35">
        <v>0</v>
      </c>
      <c r="L4861" s="35">
        <v>0</v>
      </c>
      <c r="M4861" s="35">
        <v>166911.64668000001</v>
      </c>
      <c r="N4861" s="78">
        <f t="shared" si="2421"/>
        <v>100</v>
      </c>
    </row>
    <row r="4862" spans="1:15" ht="126" x14ac:dyDescent="0.25">
      <c r="A4862" s="33" t="s">
        <v>309</v>
      </c>
      <c r="B4862" s="33" t="s">
        <v>1401</v>
      </c>
      <c r="C4862" s="33" t="s">
        <v>1929</v>
      </c>
      <c r="D4862" s="33"/>
      <c r="E4862" s="54" t="s">
        <v>1928</v>
      </c>
      <c r="F4862" s="35"/>
      <c r="G4862" s="35">
        <f>G4863+G4865</f>
        <v>59726.645919999995</v>
      </c>
      <c r="H4862" s="35">
        <f t="shared" ref="H4862:M4862" si="2446">H4863+H4865</f>
        <v>0</v>
      </c>
      <c r="I4862" s="63">
        <f t="shared" si="2446"/>
        <v>59726.645919999995</v>
      </c>
      <c r="J4862" s="63">
        <f t="shared" si="2446"/>
        <v>0</v>
      </c>
      <c r="K4862" s="35">
        <f t="shared" si="2446"/>
        <v>0</v>
      </c>
      <c r="L4862" s="35">
        <f t="shared" si="2446"/>
        <v>0</v>
      </c>
      <c r="M4862" s="35">
        <f t="shared" si="2446"/>
        <v>55199.946100000001</v>
      </c>
      <c r="N4862" s="78">
        <f t="shared" si="2421"/>
        <v>92.420970991635429</v>
      </c>
    </row>
    <row r="4863" spans="1:15" ht="31.5" x14ac:dyDescent="0.25">
      <c r="A4863" s="33" t="s">
        <v>309</v>
      </c>
      <c r="B4863" s="33" t="s">
        <v>1401</v>
      </c>
      <c r="C4863" s="33" t="s">
        <v>1929</v>
      </c>
      <c r="D4863" s="33" t="s">
        <v>1111</v>
      </c>
      <c r="E4863" s="34" t="s">
        <v>542</v>
      </c>
      <c r="F4863" s="35"/>
      <c r="G4863" s="35">
        <f>G4864</f>
        <v>39556.619659999997</v>
      </c>
      <c r="H4863" s="35">
        <f t="shared" ref="H4863:M4863" si="2447">H4864</f>
        <v>0</v>
      </c>
      <c r="I4863" s="63">
        <f t="shared" si="2447"/>
        <v>39556.619659999997</v>
      </c>
      <c r="J4863" s="63">
        <f t="shared" si="2447"/>
        <v>0</v>
      </c>
      <c r="K4863" s="35">
        <f t="shared" si="2447"/>
        <v>0</v>
      </c>
      <c r="L4863" s="35">
        <f t="shared" si="2447"/>
        <v>0</v>
      </c>
      <c r="M4863" s="35">
        <f t="shared" si="2447"/>
        <v>39556.619659999997</v>
      </c>
      <c r="N4863" s="78">
        <f t="shared" si="2421"/>
        <v>100</v>
      </c>
    </row>
    <row r="4864" spans="1:15" ht="31.5" x14ac:dyDescent="0.25">
      <c r="A4864" s="33" t="s">
        <v>309</v>
      </c>
      <c r="B4864" s="33" t="s">
        <v>1401</v>
      </c>
      <c r="C4864" s="33" t="s">
        <v>1929</v>
      </c>
      <c r="D4864" s="33" t="s">
        <v>1112</v>
      </c>
      <c r="E4864" s="34" t="s">
        <v>543</v>
      </c>
      <c r="F4864" s="35"/>
      <c r="G4864" s="35">
        <v>39556.619659999997</v>
      </c>
      <c r="H4864" s="35">
        <v>0</v>
      </c>
      <c r="I4864" s="63">
        <f>G4864</f>
        <v>39556.619659999997</v>
      </c>
      <c r="J4864" s="63">
        <f>H4864</f>
        <v>0</v>
      </c>
      <c r="K4864" s="35">
        <v>0</v>
      </c>
      <c r="L4864" s="35">
        <v>0</v>
      </c>
      <c r="M4864" s="35">
        <v>39556.619659999997</v>
      </c>
      <c r="N4864" s="78">
        <f t="shared" si="2421"/>
        <v>100</v>
      </c>
    </row>
    <row r="4865" spans="1:16" x14ac:dyDescent="0.25">
      <c r="A4865" s="33" t="s">
        <v>309</v>
      </c>
      <c r="B4865" s="33" t="s">
        <v>1401</v>
      </c>
      <c r="C4865" s="33" t="s">
        <v>1929</v>
      </c>
      <c r="D4865" s="33" t="s">
        <v>1113</v>
      </c>
      <c r="E4865" s="34" t="s">
        <v>558</v>
      </c>
      <c r="F4865" s="35"/>
      <c r="G4865" s="35">
        <f>G4866</f>
        <v>20170.026259999999</v>
      </c>
      <c r="H4865" s="35">
        <f t="shared" ref="H4865:M4865" si="2448">H4866</f>
        <v>0</v>
      </c>
      <c r="I4865" s="63">
        <f t="shared" si="2448"/>
        <v>20170.026259999999</v>
      </c>
      <c r="J4865" s="63">
        <f t="shared" si="2448"/>
        <v>0</v>
      </c>
      <c r="K4865" s="35">
        <f t="shared" si="2448"/>
        <v>0</v>
      </c>
      <c r="L4865" s="35">
        <f t="shared" si="2448"/>
        <v>0</v>
      </c>
      <c r="M4865" s="35">
        <f t="shared" si="2448"/>
        <v>15643.326440000001</v>
      </c>
      <c r="N4865" s="78">
        <f t="shared" si="2421"/>
        <v>77.557293373598228</v>
      </c>
    </row>
    <row r="4866" spans="1:16" ht="63" x14ac:dyDescent="0.25">
      <c r="A4866" s="33" t="s">
        <v>309</v>
      </c>
      <c r="B4866" s="33" t="s">
        <v>1401</v>
      </c>
      <c r="C4866" s="33" t="s">
        <v>1929</v>
      </c>
      <c r="D4866" s="33" t="s">
        <v>137</v>
      </c>
      <c r="E4866" s="34" t="s">
        <v>559</v>
      </c>
      <c r="F4866" s="35"/>
      <c r="G4866" s="35">
        <v>20170.026259999999</v>
      </c>
      <c r="H4866" s="35">
        <v>0</v>
      </c>
      <c r="I4866" s="63">
        <f>G4866</f>
        <v>20170.026259999999</v>
      </c>
      <c r="J4866" s="63">
        <f>H4866</f>
        <v>0</v>
      </c>
      <c r="K4866" s="35">
        <v>0</v>
      </c>
      <c r="L4866" s="35">
        <v>0</v>
      </c>
      <c r="M4866" s="35">
        <v>15643.326440000001</v>
      </c>
      <c r="N4866" s="78">
        <f t="shared" si="2421"/>
        <v>77.557293373598228</v>
      </c>
    </row>
    <row r="4867" spans="1:16" ht="47.25" x14ac:dyDescent="0.25">
      <c r="A4867" s="33" t="s">
        <v>309</v>
      </c>
      <c r="B4867" s="33" t="s">
        <v>1401</v>
      </c>
      <c r="C4867" s="33" t="s">
        <v>1139</v>
      </c>
      <c r="D4867" s="33"/>
      <c r="E4867" s="34" t="s">
        <v>1211</v>
      </c>
      <c r="F4867" s="35"/>
      <c r="G4867" s="35">
        <f>G4868</f>
        <v>54636.26</v>
      </c>
      <c r="H4867" s="35">
        <f t="shared" ref="H4867:M4870" si="2449">H4868</f>
        <v>0</v>
      </c>
      <c r="I4867" s="63">
        <f t="shared" si="2449"/>
        <v>0</v>
      </c>
      <c r="J4867" s="63">
        <f t="shared" si="2449"/>
        <v>0</v>
      </c>
      <c r="K4867" s="35">
        <f t="shared" si="2449"/>
        <v>0</v>
      </c>
      <c r="L4867" s="35">
        <f t="shared" si="2449"/>
        <v>0</v>
      </c>
      <c r="M4867" s="35">
        <f t="shared" si="2449"/>
        <v>54636.26</v>
      </c>
      <c r="N4867" s="78">
        <f t="shared" si="2421"/>
        <v>100</v>
      </c>
    </row>
    <row r="4868" spans="1:16" ht="31.5" x14ac:dyDescent="0.25">
      <c r="A4868" s="33" t="s">
        <v>309</v>
      </c>
      <c r="B4868" s="33" t="s">
        <v>1401</v>
      </c>
      <c r="C4868" s="33" t="s">
        <v>1146</v>
      </c>
      <c r="D4868" s="33"/>
      <c r="E4868" s="34" t="s">
        <v>1212</v>
      </c>
      <c r="F4868" s="35"/>
      <c r="G4868" s="35">
        <f>G4869</f>
        <v>54636.26</v>
      </c>
      <c r="H4868" s="35">
        <f t="shared" si="2449"/>
        <v>0</v>
      </c>
      <c r="I4868" s="63">
        <f t="shared" si="2449"/>
        <v>0</v>
      </c>
      <c r="J4868" s="63">
        <f t="shared" si="2449"/>
        <v>0</v>
      </c>
      <c r="K4868" s="35">
        <f t="shared" si="2449"/>
        <v>0</v>
      </c>
      <c r="L4868" s="35">
        <f t="shared" si="2449"/>
        <v>0</v>
      </c>
      <c r="M4868" s="35">
        <f t="shared" si="2449"/>
        <v>54636.26</v>
      </c>
      <c r="N4868" s="78">
        <f t="shared" si="2421"/>
        <v>100</v>
      </c>
    </row>
    <row r="4869" spans="1:16" ht="31.5" x14ac:dyDescent="0.25">
      <c r="A4869" s="33" t="s">
        <v>309</v>
      </c>
      <c r="B4869" s="33" t="s">
        <v>1401</v>
      </c>
      <c r="C4869" s="33" t="s">
        <v>1147</v>
      </c>
      <c r="D4869" s="33"/>
      <c r="E4869" s="34" t="s">
        <v>1213</v>
      </c>
      <c r="F4869" s="35"/>
      <c r="G4869" s="35">
        <f>G4870</f>
        <v>54636.26</v>
      </c>
      <c r="H4869" s="35">
        <f t="shared" si="2449"/>
        <v>0</v>
      </c>
      <c r="I4869" s="63">
        <f t="shared" si="2449"/>
        <v>0</v>
      </c>
      <c r="J4869" s="63">
        <f t="shared" si="2449"/>
        <v>0</v>
      </c>
      <c r="K4869" s="35">
        <f t="shared" si="2449"/>
        <v>0</v>
      </c>
      <c r="L4869" s="35">
        <f t="shared" si="2449"/>
        <v>0</v>
      </c>
      <c r="M4869" s="35">
        <f t="shared" si="2449"/>
        <v>54636.26</v>
      </c>
      <c r="N4869" s="78">
        <f t="shared" si="2421"/>
        <v>100</v>
      </c>
    </row>
    <row r="4870" spans="1:16" x14ac:dyDescent="0.25">
      <c r="A4870" s="33" t="s">
        <v>309</v>
      </c>
      <c r="B4870" s="33" t="s">
        <v>1401</v>
      </c>
      <c r="C4870" s="33" t="s">
        <v>1147</v>
      </c>
      <c r="D4870" s="33" t="s">
        <v>1113</v>
      </c>
      <c r="E4870" s="34" t="s">
        <v>558</v>
      </c>
      <c r="F4870" s="35"/>
      <c r="G4870" s="35">
        <f>G4871</f>
        <v>54636.26</v>
      </c>
      <c r="H4870" s="35">
        <f t="shared" si="2449"/>
        <v>0</v>
      </c>
      <c r="I4870" s="63">
        <f t="shared" si="2449"/>
        <v>0</v>
      </c>
      <c r="J4870" s="63">
        <f t="shared" si="2449"/>
        <v>0</v>
      </c>
      <c r="K4870" s="35">
        <f t="shared" si="2449"/>
        <v>0</v>
      </c>
      <c r="L4870" s="35">
        <f t="shared" si="2449"/>
        <v>0</v>
      </c>
      <c r="M4870" s="35">
        <f t="shared" si="2449"/>
        <v>54636.26</v>
      </c>
      <c r="N4870" s="78">
        <f t="shared" si="2421"/>
        <v>100</v>
      </c>
    </row>
    <row r="4871" spans="1:16" x14ac:dyDescent="0.25">
      <c r="A4871" s="33" t="s">
        <v>309</v>
      </c>
      <c r="B4871" s="33" t="s">
        <v>1401</v>
      </c>
      <c r="C4871" s="33" t="s">
        <v>1147</v>
      </c>
      <c r="D4871" s="33" t="s">
        <v>1114</v>
      </c>
      <c r="E4871" s="34" t="s">
        <v>560</v>
      </c>
      <c r="F4871" s="35"/>
      <c r="G4871" s="35">
        <v>54636.26</v>
      </c>
      <c r="H4871" s="35">
        <v>0</v>
      </c>
      <c r="I4871" s="63">
        <v>0</v>
      </c>
      <c r="J4871" s="63">
        <v>0</v>
      </c>
      <c r="K4871" s="35">
        <v>0</v>
      </c>
      <c r="L4871" s="35">
        <v>0</v>
      </c>
      <c r="M4871" s="35">
        <v>54636.26</v>
      </c>
      <c r="N4871" s="78">
        <f t="shared" si="2421"/>
        <v>100</v>
      </c>
    </row>
    <row r="4872" spans="1:16" ht="31.5" x14ac:dyDescent="0.25">
      <c r="A4872" s="25" t="s">
        <v>1855</v>
      </c>
      <c r="B4872" s="33"/>
      <c r="C4872" s="25"/>
      <c r="D4872" s="25"/>
      <c r="E4872" s="26" t="s">
        <v>1851</v>
      </c>
      <c r="F4872" s="27">
        <f>F4873</f>
        <v>29205.43</v>
      </c>
      <c r="G4872" s="27">
        <f t="shared" ref="G4872:G4873" si="2450">G4873</f>
        <v>29276.552</v>
      </c>
      <c r="H4872" s="27">
        <f t="shared" ref="H4872:M4873" si="2451">H4873</f>
        <v>1909</v>
      </c>
      <c r="I4872" s="61">
        <f t="shared" si="2451"/>
        <v>71.122</v>
      </c>
      <c r="J4872" s="61">
        <f t="shared" si="2451"/>
        <v>0</v>
      </c>
      <c r="K4872" s="27">
        <f t="shared" si="2451"/>
        <v>0</v>
      </c>
      <c r="L4872" s="27">
        <f t="shared" si="2451"/>
        <v>0</v>
      </c>
      <c r="M4872" s="27">
        <f t="shared" si="2451"/>
        <v>28475.51513</v>
      </c>
      <c r="N4872" s="79">
        <f t="shared" si="2421"/>
        <v>97.263896137769237</v>
      </c>
      <c r="O4872" s="22"/>
      <c r="P4872" s="22"/>
    </row>
    <row r="4873" spans="1:16" x14ac:dyDescent="0.25">
      <c r="A4873" s="25" t="s">
        <v>1855</v>
      </c>
      <c r="B4873" s="25" t="s">
        <v>1105</v>
      </c>
      <c r="C4873" s="25"/>
      <c r="D4873" s="25"/>
      <c r="E4873" s="26" t="s">
        <v>498</v>
      </c>
      <c r="F4873" s="35">
        <f>F4874</f>
        <v>29205.43</v>
      </c>
      <c r="G4873" s="27">
        <f t="shared" si="2450"/>
        <v>29276.552</v>
      </c>
      <c r="H4873" s="27">
        <f t="shared" si="2451"/>
        <v>1909</v>
      </c>
      <c r="I4873" s="61">
        <f t="shared" si="2451"/>
        <v>71.122</v>
      </c>
      <c r="J4873" s="61">
        <f t="shared" si="2451"/>
        <v>0</v>
      </c>
      <c r="K4873" s="27">
        <f t="shared" si="2451"/>
        <v>0</v>
      </c>
      <c r="L4873" s="27">
        <f t="shared" si="2451"/>
        <v>0</v>
      </c>
      <c r="M4873" s="27">
        <f t="shared" si="2451"/>
        <v>28475.51513</v>
      </c>
      <c r="N4873" s="78">
        <f t="shared" si="2421"/>
        <v>97.263896137769237</v>
      </c>
    </row>
    <row r="4874" spans="1:16" x14ac:dyDescent="0.25">
      <c r="A4874" s="29" t="s">
        <v>1855</v>
      </c>
      <c r="B4874" s="29" t="s">
        <v>1384</v>
      </c>
      <c r="C4874" s="29"/>
      <c r="D4874" s="29"/>
      <c r="E4874" s="30" t="s">
        <v>514</v>
      </c>
      <c r="F4874" s="35">
        <f>F4875+F4886</f>
        <v>29205.43</v>
      </c>
      <c r="G4874" s="31">
        <f t="shared" ref="G4874" si="2452">G4875+G4886</f>
        <v>29276.552</v>
      </c>
      <c r="H4874" s="31">
        <f t="shared" ref="H4874:M4874" si="2453">H4875+H4886</f>
        <v>1909</v>
      </c>
      <c r="I4874" s="62">
        <f t="shared" si="2453"/>
        <v>71.122</v>
      </c>
      <c r="J4874" s="62">
        <f t="shared" si="2453"/>
        <v>0</v>
      </c>
      <c r="K4874" s="31">
        <f t="shared" si="2453"/>
        <v>0</v>
      </c>
      <c r="L4874" s="31">
        <f t="shared" si="2453"/>
        <v>0</v>
      </c>
      <c r="M4874" s="31">
        <f t="shared" si="2453"/>
        <v>28475.51513</v>
      </c>
      <c r="N4874" s="79">
        <f t="shared" ref="N4874:N4937" si="2454">M4874/G4874*100</f>
        <v>97.263896137769237</v>
      </c>
    </row>
    <row r="4875" spans="1:16" ht="31.5" x14ac:dyDescent="0.25">
      <c r="A4875" s="33" t="s">
        <v>1855</v>
      </c>
      <c r="B4875" s="33" t="s">
        <v>1384</v>
      </c>
      <c r="C4875" s="33" t="s">
        <v>1122</v>
      </c>
      <c r="D4875" s="33"/>
      <c r="E4875" s="34" t="s">
        <v>1885</v>
      </c>
      <c r="F4875" s="35">
        <f>F4876</f>
        <v>22793.375</v>
      </c>
      <c r="G4875" s="35">
        <f>G4876+G4882</f>
        <v>22864.496999999999</v>
      </c>
      <c r="H4875" s="35">
        <f t="shared" ref="H4875:M4875" si="2455">H4876+H4882</f>
        <v>0</v>
      </c>
      <c r="I4875" s="63">
        <f t="shared" si="2455"/>
        <v>71.122</v>
      </c>
      <c r="J4875" s="63">
        <f t="shared" si="2455"/>
        <v>0</v>
      </c>
      <c r="K4875" s="35">
        <f t="shared" si="2455"/>
        <v>0</v>
      </c>
      <c r="L4875" s="35">
        <f t="shared" si="2455"/>
        <v>0</v>
      </c>
      <c r="M4875" s="35">
        <f t="shared" si="2455"/>
        <v>22069.746619999998</v>
      </c>
      <c r="N4875" s="78">
        <f t="shared" si="2454"/>
        <v>96.524085441284797</v>
      </c>
    </row>
    <row r="4876" spans="1:16" ht="31.5" x14ac:dyDescent="0.25">
      <c r="A4876" s="33" t="s">
        <v>1855</v>
      </c>
      <c r="B4876" s="33" t="s">
        <v>1384</v>
      </c>
      <c r="C4876" s="33" t="s">
        <v>1852</v>
      </c>
      <c r="D4876" s="33"/>
      <c r="E4876" s="34" t="s">
        <v>1853</v>
      </c>
      <c r="F4876" s="35">
        <f>F4877</f>
        <v>22793.375</v>
      </c>
      <c r="G4876" s="35">
        <f t="shared" ref="G4876" si="2456">G4877</f>
        <v>22793.375</v>
      </c>
      <c r="H4876" s="35">
        <f t="shared" ref="H4876:M4876" si="2457">H4877</f>
        <v>0</v>
      </c>
      <c r="I4876" s="63">
        <f t="shared" si="2457"/>
        <v>0</v>
      </c>
      <c r="J4876" s="63">
        <f t="shared" si="2457"/>
        <v>0</v>
      </c>
      <c r="K4876" s="35">
        <f t="shared" si="2457"/>
        <v>0</v>
      </c>
      <c r="L4876" s="35">
        <f t="shared" si="2457"/>
        <v>0</v>
      </c>
      <c r="M4876" s="35">
        <f t="shared" si="2457"/>
        <v>21998.624619999999</v>
      </c>
      <c r="N4876" s="78">
        <f t="shared" si="2454"/>
        <v>96.513239570708592</v>
      </c>
    </row>
    <row r="4877" spans="1:16" ht="47.25" x14ac:dyDescent="0.25">
      <c r="A4877" s="33" t="s">
        <v>1855</v>
      </c>
      <c r="B4877" s="33" t="s">
        <v>1384</v>
      </c>
      <c r="C4877" s="33" t="s">
        <v>1854</v>
      </c>
      <c r="D4877" s="33"/>
      <c r="E4877" s="34" t="s">
        <v>1897</v>
      </c>
      <c r="F4877" s="35">
        <f>F4878+F4880</f>
        <v>22793.375</v>
      </c>
      <c r="G4877" s="35">
        <f t="shared" ref="G4877" si="2458">G4878+G4880</f>
        <v>22793.375</v>
      </c>
      <c r="H4877" s="35">
        <f t="shared" ref="H4877:M4877" si="2459">H4878+H4880</f>
        <v>0</v>
      </c>
      <c r="I4877" s="63">
        <f t="shared" si="2459"/>
        <v>0</v>
      </c>
      <c r="J4877" s="63">
        <f t="shared" si="2459"/>
        <v>0</v>
      </c>
      <c r="K4877" s="35">
        <f t="shared" si="2459"/>
        <v>0</v>
      </c>
      <c r="L4877" s="35">
        <f t="shared" si="2459"/>
        <v>0</v>
      </c>
      <c r="M4877" s="35">
        <f t="shared" si="2459"/>
        <v>21998.624619999999</v>
      </c>
      <c r="N4877" s="78">
        <f t="shared" si="2454"/>
        <v>96.513239570708592</v>
      </c>
    </row>
    <row r="4878" spans="1:16" ht="78.75" x14ac:dyDescent="0.25">
      <c r="A4878" s="33" t="s">
        <v>1855</v>
      </c>
      <c r="B4878" s="33" t="s">
        <v>1384</v>
      </c>
      <c r="C4878" s="33" t="s">
        <v>1854</v>
      </c>
      <c r="D4878" s="33" t="s">
        <v>1118</v>
      </c>
      <c r="E4878" s="34" t="s">
        <v>539</v>
      </c>
      <c r="F4878" s="35">
        <f>F4879</f>
        <v>15546.9</v>
      </c>
      <c r="G4878" s="35">
        <f t="shared" ref="G4878" si="2460">G4879</f>
        <v>16469.93</v>
      </c>
      <c r="H4878" s="35">
        <f t="shared" ref="H4878:M4878" si="2461">H4879</f>
        <v>0</v>
      </c>
      <c r="I4878" s="63">
        <f t="shared" si="2461"/>
        <v>0</v>
      </c>
      <c r="J4878" s="63">
        <f t="shared" si="2461"/>
        <v>0</v>
      </c>
      <c r="K4878" s="35">
        <f t="shared" si="2461"/>
        <v>0</v>
      </c>
      <c r="L4878" s="35">
        <f t="shared" si="2461"/>
        <v>0</v>
      </c>
      <c r="M4878" s="35">
        <f t="shared" si="2461"/>
        <v>16463.5232</v>
      </c>
      <c r="N4878" s="78">
        <f t="shared" si="2454"/>
        <v>99.961100016818534</v>
      </c>
    </row>
    <row r="4879" spans="1:16" x14ac:dyDescent="0.25">
      <c r="A4879" s="33" t="s">
        <v>1855</v>
      </c>
      <c r="B4879" s="33" t="s">
        <v>1384</v>
      </c>
      <c r="C4879" s="33" t="s">
        <v>1854</v>
      </c>
      <c r="D4879" s="33" t="s">
        <v>1119</v>
      </c>
      <c r="E4879" s="34" t="s">
        <v>540</v>
      </c>
      <c r="F4879" s="35">
        <v>15546.9</v>
      </c>
      <c r="G4879" s="35">
        <v>16469.93</v>
      </c>
      <c r="H4879" s="35">
        <v>0</v>
      </c>
      <c r="I4879" s="63">
        <v>0</v>
      </c>
      <c r="J4879" s="63">
        <v>0</v>
      </c>
      <c r="K4879" s="35">
        <v>0</v>
      </c>
      <c r="L4879" s="35">
        <v>0</v>
      </c>
      <c r="M4879" s="35">
        <v>16463.5232</v>
      </c>
      <c r="N4879" s="78">
        <f t="shared" si="2454"/>
        <v>99.961100016818534</v>
      </c>
    </row>
    <row r="4880" spans="1:16" ht="31.5" x14ac:dyDescent="0.25">
      <c r="A4880" s="33" t="s">
        <v>1855</v>
      </c>
      <c r="B4880" s="33" t="s">
        <v>1384</v>
      </c>
      <c r="C4880" s="33" t="s">
        <v>1854</v>
      </c>
      <c r="D4880" s="33" t="s">
        <v>1111</v>
      </c>
      <c r="E4880" s="34" t="s">
        <v>542</v>
      </c>
      <c r="F4880" s="35">
        <f>F4881</f>
        <v>7246.4749999999995</v>
      </c>
      <c r="G4880" s="35">
        <f t="shared" ref="G4880" si="2462">G4881</f>
        <v>6323.4449999999997</v>
      </c>
      <c r="H4880" s="35">
        <f t="shared" ref="H4880:M4880" si="2463">H4881</f>
        <v>0</v>
      </c>
      <c r="I4880" s="63">
        <f t="shared" si="2463"/>
        <v>0</v>
      </c>
      <c r="J4880" s="63">
        <f t="shared" si="2463"/>
        <v>0</v>
      </c>
      <c r="K4880" s="35">
        <f t="shared" si="2463"/>
        <v>0</v>
      </c>
      <c r="L4880" s="35">
        <f t="shared" si="2463"/>
        <v>0</v>
      </c>
      <c r="M4880" s="35">
        <f t="shared" si="2463"/>
        <v>5535.10142</v>
      </c>
      <c r="N4880" s="78">
        <f t="shared" si="2454"/>
        <v>87.533004873134828</v>
      </c>
    </row>
    <row r="4881" spans="1:14" ht="31.5" x14ac:dyDescent="0.25">
      <c r="A4881" s="33" t="s">
        <v>1855</v>
      </c>
      <c r="B4881" s="33" t="s">
        <v>1384</v>
      </c>
      <c r="C4881" s="33" t="s">
        <v>1854</v>
      </c>
      <c r="D4881" s="33" t="s">
        <v>1112</v>
      </c>
      <c r="E4881" s="34" t="s">
        <v>543</v>
      </c>
      <c r="F4881" s="35">
        <f>8151.2-904.725</f>
        <v>7246.4749999999995</v>
      </c>
      <c r="G4881" s="35">
        <v>6323.4449999999997</v>
      </c>
      <c r="H4881" s="35">
        <v>0</v>
      </c>
      <c r="I4881" s="63">
        <v>0</v>
      </c>
      <c r="J4881" s="63">
        <v>0</v>
      </c>
      <c r="K4881" s="35">
        <v>0</v>
      </c>
      <c r="L4881" s="35">
        <v>0</v>
      </c>
      <c r="M4881" s="35">
        <v>5535.10142</v>
      </c>
      <c r="N4881" s="78">
        <f t="shared" si="2454"/>
        <v>87.533004873134828</v>
      </c>
    </row>
    <row r="4882" spans="1:14" x14ac:dyDescent="0.25">
      <c r="A4882" s="33" t="s">
        <v>1855</v>
      </c>
      <c r="B4882" s="33" t="s">
        <v>1384</v>
      </c>
      <c r="C4882" s="33" t="s">
        <v>1123</v>
      </c>
      <c r="D4882" s="33"/>
      <c r="E4882" s="34" t="s">
        <v>1175</v>
      </c>
      <c r="F4882" s="35"/>
      <c r="G4882" s="35">
        <f>G4883</f>
        <v>71.122</v>
      </c>
      <c r="H4882" s="35">
        <f t="shared" ref="H4882:M4884" si="2464">H4883</f>
        <v>0</v>
      </c>
      <c r="I4882" s="63">
        <f t="shared" si="2464"/>
        <v>71.122</v>
      </c>
      <c r="J4882" s="63">
        <f t="shared" si="2464"/>
        <v>0</v>
      </c>
      <c r="K4882" s="35">
        <f t="shared" si="2464"/>
        <v>0</v>
      </c>
      <c r="L4882" s="35">
        <f t="shared" si="2464"/>
        <v>0</v>
      </c>
      <c r="M4882" s="35">
        <f t="shared" si="2464"/>
        <v>71.122</v>
      </c>
      <c r="N4882" s="78">
        <f t="shared" si="2454"/>
        <v>100</v>
      </c>
    </row>
    <row r="4883" spans="1:14" ht="47.25" x14ac:dyDescent="0.25">
      <c r="A4883" s="33" t="s">
        <v>1855</v>
      </c>
      <c r="B4883" s="33" t="s">
        <v>1384</v>
      </c>
      <c r="C4883" s="33" t="s">
        <v>1912</v>
      </c>
      <c r="D4883" s="33"/>
      <c r="E4883" s="56" t="s">
        <v>1913</v>
      </c>
      <c r="F4883" s="35"/>
      <c r="G4883" s="35">
        <f>G4884</f>
        <v>71.122</v>
      </c>
      <c r="H4883" s="35">
        <f t="shared" si="2464"/>
        <v>0</v>
      </c>
      <c r="I4883" s="63">
        <f t="shared" si="2464"/>
        <v>71.122</v>
      </c>
      <c r="J4883" s="63">
        <f t="shared" si="2464"/>
        <v>0</v>
      </c>
      <c r="K4883" s="35">
        <f t="shared" si="2464"/>
        <v>0</v>
      </c>
      <c r="L4883" s="35">
        <f t="shared" si="2464"/>
        <v>0</v>
      </c>
      <c r="M4883" s="35">
        <f t="shared" si="2464"/>
        <v>71.122</v>
      </c>
      <c r="N4883" s="78">
        <f t="shared" si="2454"/>
        <v>100</v>
      </c>
    </row>
    <row r="4884" spans="1:14" ht="78.75" x14ac:dyDescent="0.25">
      <c r="A4884" s="33" t="s">
        <v>1855</v>
      </c>
      <c r="B4884" s="33" t="s">
        <v>1384</v>
      </c>
      <c r="C4884" s="33" t="s">
        <v>1912</v>
      </c>
      <c r="D4884" s="33" t="s">
        <v>1118</v>
      </c>
      <c r="E4884" s="34" t="s">
        <v>539</v>
      </c>
      <c r="F4884" s="35"/>
      <c r="G4884" s="35">
        <f>G4885</f>
        <v>71.122</v>
      </c>
      <c r="H4884" s="35">
        <f t="shared" si="2464"/>
        <v>0</v>
      </c>
      <c r="I4884" s="63">
        <f t="shared" si="2464"/>
        <v>71.122</v>
      </c>
      <c r="J4884" s="63">
        <f t="shared" si="2464"/>
        <v>0</v>
      </c>
      <c r="K4884" s="35">
        <f t="shared" si="2464"/>
        <v>0</v>
      </c>
      <c r="L4884" s="35">
        <f t="shared" si="2464"/>
        <v>0</v>
      </c>
      <c r="M4884" s="35">
        <f t="shared" si="2464"/>
        <v>71.122</v>
      </c>
      <c r="N4884" s="78">
        <f t="shared" si="2454"/>
        <v>100</v>
      </c>
    </row>
    <row r="4885" spans="1:14" ht="31.5" x14ac:dyDescent="0.25">
      <c r="A4885" s="33" t="s">
        <v>1855</v>
      </c>
      <c r="B4885" s="33" t="s">
        <v>1384</v>
      </c>
      <c r="C4885" s="33" t="s">
        <v>1912</v>
      </c>
      <c r="D4885" s="33" t="s">
        <v>1128</v>
      </c>
      <c r="E4885" s="34" t="s">
        <v>541</v>
      </c>
      <c r="F4885" s="35"/>
      <c r="G4885" s="35">
        <v>71.122</v>
      </c>
      <c r="H4885" s="35">
        <v>0</v>
      </c>
      <c r="I4885" s="63">
        <f>G4885</f>
        <v>71.122</v>
      </c>
      <c r="J4885" s="63">
        <f>H4885</f>
        <v>0</v>
      </c>
      <c r="K4885" s="35">
        <v>0</v>
      </c>
      <c r="L4885" s="35">
        <v>0</v>
      </c>
      <c r="M4885" s="35">
        <v>71.122</v>
      </c>
      <c r="N4885" s="78">
        <f t="shared" si="2454"/>
        <v>100</v>
      </c>
    </row>
    <row r="4886" spans="1:14" ht="31.5" x14ac:dyDescent="0.25">
      <c r="A4886" s="33" t="s">
        <v>1855</v>
      </c>
      <c r="B4886" s="33" t="s">
        <v>1384</v>
      </c>
      <c r="C4886" s="33" t="s">
        <v>1125</v>
      </c>
      <c r="D4886" s="33"/>
      <c r="E4886" s="34" t="s">
        <v>1207</v>
      </c>
      <c r="F4886" s="35">
        <f>F4887</f>
        <v>6412.0549999999994</v>
      </c>
      <c r="G4886" s="35">
        <f t="shared" ref="G4886" si="2465">G4887</f>
        <v>6412.0550000000003</v>
      </c>
      <c r="H4886" s="35">
        <f t="shared" ref="H4886:M4886" si="2466">H4887</f>
        <v>1909</v>
      </c>
      <c r="I4886" s="63">
        <f t="shared" si="2466"/>
        <v>0</v>
      </c>
      <c r="J4886" s="63">
        <f t="shared" si="2466"/>
        <v>0</v>
      </c>
      <c r="K4886" s="35">
        <f t="shared" si="2466"/>
        <v>0</v>
      </c>
      <c r="L4886" s="35">
        <f t="shared" si="2466"/>
        <v>0</v>
      </c>
      <c r="M4886" s="35">
        <f t="shared" si="2466"/>
        <v>6405.7685099999999</v>
      </c>
      <c r="N4886" s="78">
        <f t="shared" si="2454"/>
        <v>99.901958264550132</v>
      </c>
    </row>
    <row r="4887" spans="1:14" ht="31.5" x14ac:dyDescent="0.25">
      <c r="A4887" s="33" t="s">
        <v>1855</v>
      </c>
      <c r="B4887" s="33" t="s">
        <v>1384</v>
      </c>
      <c r="C4887" s="33" t="s">
        <v>1126</v>
      </c>
      <c r="D4887" s="33"/>
      <c r="E4887" s="34" t="s">
        <v>1210</v>
      </c>
      <c r="F4887" s="35">
        <f>F4888+F4891</f>
        <v>6412.0549999999994</v>
      </c>
      <c r="G4887" s="35">
        <f t="shared" ref="G4887" si="2467">G4888+G4891</f>
        <v>6412.0550000000003</v>
      </c>
      <c r="H4887" s="35">
        <f t="shared" ref="H4887:M4887" si="2468">H4888+H4891</f>
        <v>1909</v>
      </c>
      <c r="I4887" s="63">
        <f t="shared" si="2468"/>
        <v>0</v>
      </c>
      <c r="J4887" s="63">
        <f t="shared" si="2468"/>
        <v>0</v>
      </c>
      <c r="K4887" s="35">
        <f t="shared" si="2468"/>
        <v>0</v>
      </c>
      <c r="L4887" s="35">
        <f t="shared" si="2468"/>
        <v>0</v>
      </c>
      <c r="M4887" s="35">
        <f t="shared" si="2468"/>
        <v>6405.7685099999999</v>
      </c>
      <c r="N4887" s="78">
        <f t="shared" si="2454"/>
        <v>99.901958264550132</v>
      </c>
    </row>
    <row r="4888" spans="1:14" ht="31.5" x14ac:dyDescent="0.25">
      <c r="A4888" s="33" t="s">
        <v>1855</v>
      </c>
      <c r="B4888" s="33" t="s">
        <v>1384</v>
      </c>
      <c r="C4888" s="33" t="s">
        <v>1127</v>
      </c>
      <c r="D4888" s="33"/>
      <c r="E4888" s="34" t="s">
        <v>1200</v>
      </c>
      <c r="F4888" s="35">
        <f>F4889</f>
        <v>5962.4</v>
      </c>
      <c r="G4888" s="35">
        <f t="shared" ref="G4888:G4889" si="2469">G4889</f>
        <v>6260.7283500000003</v>
      </c>
      <c r="H4888" s="35">
        <f t="shared" ref="H4888:M4889" si="2470">H4889</f>
        <v>1850</v>
      </c>
      <c r="I4888" s="63">
        <f t="shared" si="2470"/>
        <v>0</v>
      </c>
      <c r="J4888" s="63">
        <f t="shared" si="2470"/>
        <v>0</v>
      </c>
      <c r="K4888" s="35">
        <f t="shared" si="2470"/>
        <v>0</v>
      </c>
      <c r="L4888" s="35">
        <f t="shared" si="2470"/>
        <v>0</v>
      </c>
      <c r="M4888" s="35">
        <f t="shared" si="2470"/>
        <v>6260.7265900000002</v>
      </c>
      <c r="N4888" s="78">
        <f t="shared" si="2454"/>
        <v>99.999971888254819</v>
      </c>
    </row>
    <row r="4889" spans="1:14" ht="78.75" x14ac:dyDescent="0.25">
      <c r="A4889" s="33" t="s">
        <v>1855</v>
      </c>
      <c r="B4889" s="33" t="s">
        <v>1384</v>
      </c>
      <c r="C4889" s="33" t="s">
        <v>1127</v>
      </c>
      <c r="D4889" s="33" t="s">
        <v>1118</v>
      </c>
      <c r="E4889" s="34" t="s">
        <v>539</v>
      </c>
      <c r="F4889" s="35">
        <f>F4890</f>
        <v>5962.4</v>
      </c>
      <c r="G4889" s="35">
        <f t="shared" si="2469"/>
        <v>6260.7283500000003</v>
      </c>
      <c r="H4889" s="35">
        <f t="shared" si="2470"/>
        <v>1850</v>
      </c>
      <c r="I4889" s="63">
        <f t="shared" si="2470"/>
        <v>0</v>
      </c>
      <c r="J4889" s="63">
        <f t="shared" si="2470"/>
        <v>0</v>
      </c>
      <c r="K4889" s="35">
        <f t="shared" si="2470"/>
        <v>0</v>
      </c>
      <c r="L4889" s="35">
        <f t="shared" si="2470"/>
        <v>0</v>
      </c>
      <c r="M4889" s="35">
        <f t="shared" si="2470"/>
        <v>6260.7265900000002</v>
      </c>
      <c r="N4889" s="78">
        <f t="shared" si="2454"/>
        <v>99.999971888254819</v>
      </c>
    </row>
    <row r="4890" spans="1:14" ht="31.5" x14ac:dyDescent="0.25">
      <c r="A4890" s="33" t="s">
        <v>1855</v>
      </c>
      <c r="B4890" s="33" t="s">
        <v>1384</v>
      </c>
      <c r="C4890" s="33" t="s">
        <v>1127</v>
      </c>
      <c r="D4890" s="33" t="s">
        <v>1128</v>
      </c>
      <c r="E4890" s="34" t="s">
        <v>541</v>
      </c>
      <c r="F4890" s="35">
        <v>5962.4</v>
      </c>
      <c r="G4890" s="35">
        <v>6260.7283500000003</v>
      </c>
      <c r="H4890" s="35">
        <v>1850</v>
      </c>
      <c r="I4890" s="63">
        <v>0</v>
      </c>
      <c r="J4890" s="63">
        <v>0</v>
      </c>
      <c r="K4890" s="35">
        <v>0</v>
      </c>
      <c r="L4890" s="35">
        <v>0</v>
      </c>
      <c r="M4890" s="35">
        <v>6260.7265900000002</v>
      </c>
      <c r="N4890" s="78">
        <f t="shared" si="2454"/>
        <v>99.999971888254819</v>
      </c>
    </row>
    <row r="4891" spans="1:14" ht="31.5" x14ac:dyDescent="0.25">
      <c r="A4891" s="33" t="s">
        <v>1855</v>
      </c>
      <c r="B4891" s="33" t="s">
        <v>1384</v>
      </c>
      <c r="C4891" s="33" t="s">
        <v>1129</v>
      </c>
      <c r="D4891" s="33"/>
      <c r="E4891" s="34" t="s">
        <v>1201</v>
      </c>
      <c r="F4891" s="35">
        <f>F4894</f>
        <v>449.65500000000003</v>
      </c>
      <c r="G4891" s="35">
        <f>G4894+G4892</f>
        <v>151.32665</v>
      </c>
      <c r="H4891" s="35">
        <f t="shared" ref="H4891:M4891" si="2471">H4894+H4892</f>
        <v>59</v>
      </c>
      <c r="I4891" s="63">
        <f t="shared" si="2471"/>
        <v>0</v>
      </c>
      <c r="J4891" s="63">
        <f t="shared" si="2471"/>
        <v>0</v>
      </c>
      <c r="K4891" s="35">
        <f t="shared" si="2471"/>
        <v>0</v>
      </c>
      <c r="L4891" s="35">
        <f t="shared" si="2471"/>
        <v>0</v>
      </c>
      <c r="M4891" s="35">
        <f t="shared" si="2471"/>
        <v>145.04192</v>
      </c>
      <c r="N4891" s="78">
        <f t="shared" si="2454"/>
        <v>95.846911300818462</v>
      </c>
    </row>
    <row r="4892" spans="1:14" ht="78.75" x14ac:dyDescent="0.25">
      <c r="A4892" s="33" t="s">
        <v>1855</v>
      </c>
      <c r="B4892" s="33" t="s">
        <v>1384</v>
      </c>
      <c r="C4892" s="33" t="s">
        <v>1129</v>
      </c>
      <c r="D4892" s="33" t="s">
        <v>1118</v>
      </c>
      <c r="E4892" s="34" t="s">
        <v>539</v>
      </c>
      <c r="F4892" s="35"/>
      <c r="G4892" s="35">
        <f>G4893</f>
        <v>0.28749999999999998</v>
      </c>
      <c r="H4892" s="35">
        <f t="shared" ref="H4892:M4892" si="2472">H4893</f>
        <v>0</v>
      </c>
      <c r="I4892" s="63">
        <f t="shared" si="2472"/>
        <v>0</v>
      </c>
      <c r="J4892" s="63">
        <f t="shared" si="2472"/>
        <v>0</v>
      </c>
      <c r="K4892" s="35">
        <f t="shared" si="2472"/>
        <v>0</v>
      </c>
      <c r="L4892" s="35">
        <f t="shared" si="2472"/>
        <v>0</v>
      </c>
      <c r="M4892" s="35">
        <f t="shared" si="2472"/>
        <v>0.28749999999999998</v>
      </c>
      <c r="N4892" s="78">
        <f t="shared" si="2454"/>
        <v>100</v>
      </c>
    </row>
    <row r="4893" spans="1:14" ht="31.5" x14ac:dyDescent="0.25">
      <c r="A4893" s="33" t="s">
        <v>1855</v>
      </c>
      <c r="B4893" s="33" t="s">
        <v>1384</v>
      </c>
      <c r="C4893" s="33" t="s">
        <v>1129</v>
      </c>
      <c r="D4893" s="33" t="s">
        <v>1128</v>
      </c>
      <c r="E4893" s="34" t="s">
        <v>541</v>
      </c>
      <c r="F4893" s="35"/>
      <c r="G4893" s="35">
        <v>0.28749999999999998</v>
      </c>
      <c r="H4893" s="35">
        <v>0</v>
      </c>
      <c r="I4893" s="63">
        <v>0</v>
      </c>
      <c r="J4893" s="63">
        <v>0</v>
      </c>
      <c r="K4893" s="35">
        <v>0</v>
      </c>
      <c r="L4893" s="35">
        <v>0</v>
      </c>
      <c r="M4893" s="35">
        <v>0.28749999999999998</v>
      </c>
      <c r="N4893" s="78">
        <f t="shared" si="2454"/>
        <v>100</v>
      </c>
    </row>
    <row r="4894" spans="1:14" ht="31.5" x14ac:dyDescent="0.25">
      <c r="A4894" s="33" t="s">
        <v>1855</v>
      </c>
      <c r="B4894" s="33" t="s">
        <v>1384</v>
      </c>
      <c r="C4894" s="33" t="s">
        <v>1129</v>
      </c>
      <c r="D4894" s="33" t="s">
        <v>1111</v>
      </c>
      <c r="E4894" s="34" t="s">
        <v>542</v>
      </c>
      <c r="F4894" s="35">
        <f>F4895</f>
        <v>449.65500000000003</v>
      </c>
      <c r="G4894" s="35">
        <f t="shared" ref="G4894" si="2473">G4895</f>
        <v>151.03915000000001</v>
      </c>
      <c r="H4894" s="35">
        <f t="shared" ref="H4894:M4894" si="2474">H4895</f>
        <v>59</v>
      </c>
      <c r="I4894" s="63">
        <f t="shared" si="2474"/>
        <v>0</v>
      </c>
      <c r="J4894" s="63">
        <f t="shared" si="2474"/>
        <v>0</v>
      </c>
      <c r="K4894" s="35">
        <f t="shared" si="2474"/>
        <v>0</v>
      </c>
      <c r="L4894" s="35">
        <f t="shared" si="2474"/>
        <v>0</v>
      </c>
      <c r="M4894" s="35">
        <f t="shared" si="2474"/>
        <v>144.75442000000001</v>
      </c>
      <c r="N4894" s="78">
        <f t="shared" si="2454"/>
        <v>95.839005979575504</v>
      </c>
    </row>
    <row r="4895" spans="1:14" ht="31.5" x14ac:dyDescent="0.25">
      <c r="A4895" s="33" t="s">
        <v>1855</v>
      </c>
      <c r="B4895" s="33" t="s">
        <v>1384</v>
      </c>
      <c r="C4895" s="33" t="s">
        <v>1129</v>
      </c>
      <c r="D4895" s="33" t="s">
        <v>1112</v>
      </c>
      <c r="E4895" s="34" t="s">
        <v>543</v>
      </c>
      <c r="F4895" s="35">
        <f>324.6+125.055</f>
        <v>449.65500000000003</v>
      </c>
      <c r="G4895" s="35">
        <v>151.03915000000001</v>
      </c>
      <c r="H4895" s="35">
        <v>59</v>
      </c>
      <c r="I4895" s="63">
        <v>0</v>
      </c>
      <c r="J4895" s="63">
        <v>0</v>
      </c>
      <c r="K4895" s="35">
        <v>0</v>
      </c>
      <c r="L4895" s="35">
        <v>0</v>
      </c>
      <c r="M4895" s="35">
        <v>144.75442000000001</v>
      </c>
      <c r="N4895" s="78">
        <f t="shared" si="2454"/>
        <v>95.839005979575504</v>
      </c>
    </row>
    <row r="4896" spans="1:14" s="22" customFormat="1" ht="31.5" x14ac:dyDescent="0.25">
      <c r="A4896" s="25" t="s">
        <v>335</v>
      </c>
      <c r="B4896" s="25" t="s">
        <v>1387</v>
      </c>
      <c r="C4896" s="25"/>
      <c r="D4896" s="25"/>
      <c r="E4896" s="26" t="s">
        <v>489</v>
      </c>
      <c r="F4896" s="27">
        <f t="shared" ref="F4896:M4896" si="2475">F4897+F4919+F4927</f>
        <v>57953.896999999997</v>
      </c>
      <c r="G4896" s="27">
        <f t="shared" si="2475"/>
        <v>57757.076979999991</v>
      </c>
      <c r="H4896" s="27">
        <f t="shared" si="2475"/>
        <v>37609.287550000001</v>
      </c>
      <c r="I4896" s="61">
        <f t="shared" si="2475"/>
        <v>175.93299999999999</v>
      </c>
      <c r="J4896" s="61">
        <f t="shared" si="2475"/>
        <v>0</v>
      </c>
      <c r="K4896" s="27">
        <f t="shared" si="2475"/>
        <v>0</v>
      </c>
      <c r="L4896" s="27">
        <f t="shared" si="2475"/>
        <v>0</v>
      </c>
      <c r="M4896" s="27">
        <f t="shared" si="2475"/>
        <v>53555.675950000004</v>
      </c>
      <c r="N4896" s="79">
        <f t="shared" si="2454"/>
        <v>92.725738126507267</v>
      </c>
    </row>
    <row r="4897" spans="1:14" s="22" customFormat="1" x14ac:dyDescent="0.25">
      <c r="A4897" s="25" t="s">
        <v>335</v>
      </c>
      <c r="B4897" s="25" t="s">
        <v>1105</v>
      </c>
      <c r="C4897" s="25"/>
      <c r="D4897" s="25"/>
      <c r="E4897" s="26" t="s">
        <v>498</v>
      </c>
      <c r="F4897" s="27">
        <f t="shared" ref="F4897:M4897" si="2476">F4898</f>
        <v>35659.799999999996</v>
      </c>
      <c r="G4897" s="27">
        <f t="shared" si="2476"/>
        <v>35442.332999999991</v>
      </c>
      <c r="H4897" s="27">
        <f t="shared" si="2476"/>
        <v>23713.265000000003</v>
      </c>
      <c r="I4897" s="61">
        <f t="shared" si="2476"/>
        <v>175.93299999999999</v>
      </c>
      <c r="J4897" s="61">
        <f t="shared" si="2476"/>
        <v>0</v>
      </c>
      <c r="K4897" s="27">
        <f t="shared" si="2476"/>
        <v>0</v>
      </c>
      <c r="L4897" s="27">
        <f t="shared" si="2476"/>
        <v>0</v>
      </c>
      <c r="M4897" s="27">
        <f t="shared" si="2476"/>
        <v>35169.532899999998</v>
      </c>
      <c r="N4897" s="78">
        <f t="shared" si="2454"/>
        <v>99.230298693937584</v>
      </c>
    </row>
    <row r="4898" spans="1:14" s="32" customFormat="1" x14ac:dyDescent="0.25">
      <c r="A4898" s="29" t="s">
        <v>335</v>
      </c>
      <c r="B4898" s="29" t="s">
        <v>1384</v>
      </c>
      <c r="C4898" s="29"/>
      <c r="D4898" s="29"/>
      <c r="E4898" s="30" t="s">
        <v>514</v>
      </c>
      <c r="F4898" s="31">
        <f t="shared" ref="F4898:M4898" si="2477">F4899+F4907</f>
        <v>35659.799999999996</v>
      </c>
      <c r="G4898" s="31">
        <f t="shared" si="2477"/>
        <v>35442.332999999991</v>
      </c>
      <c r="H4898" s="31">
        <f t="shared" si="2477"/>
        <v>23713.265000000003</v>
      </c>
      <c r="I4898" s="62">
        <f t="shared" si="2477"/>
        <v>175.93299999999999</v>
      </c>
      <c r="J4898" s="62">
        <f t="shared" si="2477"/>
        <v>0</v>
      </c>
      <c r="K4898" s="31">
        <f t="shared" si="2477"/>
        <v>0</v>
      </c>
      <c r="L4898" s="31">
        <f t="shared" si="2477"/>
        <v>0</v>
      </c>
      <c r="M4898" s="31">
        <f t="shared" si="2477"/>
        <v>35169.532899999998</v>
      </c>
      <c r="N4898" s="79">
        <f t="shared" si="2454"/>
        <v>99.230298693937584</v>
      </c>
    </row>
    <row r="4899" spans="1:14" ht="31.5" x14ac:dyDescent="0.25">
      <c r="A4899" s="33" t="s">
        <v>335</v>
      </c>
      <c r="B4899" s="33" t="s">
        <v>1384</v>
      </c>
      <c r="C4899" s="33" t="s">
        <v>1122</v>
      </c>
      <c r="D4899" s="33"/>
      <c r="E4899" s="34" t="s">
        <v>1885</v>
      </c>
      <c r="F4899" s="35">
        <f t="shared" ref="F4899:M4902" si="2478">F4900</f>
        <v>58.5</v>
      </c>
      <c r="G4899" s="35">
        <f t="shared" si="2478"/>
        <v>234.43299999999999</v>
      </c>
      <c r="H4899" s="35">
        <f t="shared" si="2478"/>
        <v>28.114999999999998</v>
      </c>
      <c r="I4899" s="63">
        <f t="shared" si="2478"/>
        <v>175.93299999999999</v>
      </c>
      <c r="J4899" s="63">
        <f t="shared" si="2478"/>
        <v>0</v>
      </c>
      <c r="K4899" s="35">
        <f t="shared" si="2478"/>
        <v>0</v>
      </c>
      <c r="L4899" s="35">
        <f t="shared" si="2478"/>
        <v>0</v>
      </c>
      <c r="M4899" s="35">
        <f t="shared" si="2478"/>
        <v>215.94398999999999</v>
      </c>
      <c r="N4899" s="78">
        <f t="shared" si="2454"/>
        <v>92.113307426855428</v>
      </c>
    </row>
    <row r="4900" spans="1:14" x14ac:dyDescent="0.25">
      <c r="A4900" s="33" t="s">
        <v>335</v>
      </c>
      <c r="B4900" s="33" t="s">
        <v>1384</v>
      </c>
      <c r="C4900" s="33" t="s">
        <v>1123</v>
      </c>
      <c r="D4900" s="33"/>
      <c r="E4900" s="34" t="s">
        <v>1175</v>
      </c>
      <c r="F4900" s="35">
        <f t="shared" si="2478"/>
        <v>58.5</v>
      </c>
      <c r="G4900" s="35">
        <f>G4901+G4904</f>
        <v>234.43299999999999</v>
      </c>
      <c r="H4900" s="35">
        <f t="shared" ref="H4900:M4900" si="2479">H4901+H4904</f>
        <v>28.114999999999998</v>
      </c>
      <c r="I4900" s="63">
        <f t="shared" si="2479"/>
        <v>175.93299999999999</v>
      </c>
      <c r="J4900" s="63">
        <f t="shared" si="2479"/>
        <v>0</v>
      </c>
      <c r="K4900" s="35">
        <f t="shared" si="2479"/>
        <v>0</v>
      </c>
      <c r="L4900" s="35">
        <f t="shared" si="2479"/>
        <v>0</v>
      </c>
      <c r="M4900" s="35">
        <f t="shared" si="2479"/>
        <v>215.94398999999999</v>
      </c>
      <c r="N4900" s="78">
        <f t="shared" si="2454"/>
        <v>92.113307426855428</v>
      </c>
    </row>
    <row r="4901" spans="1:14" ht="47.25" x14ac:dyDescent="0.25">
      <c r="A4901" s="33" t="s">
        <v>335</v>
      </c>
      <c r="B4901" s="33" t="s">
        <v>1384</v>
      </c>
      <c r="C4901" s="33" t="s">
        <v>336</v>
      </c>
      <c r="D4901" s="33"/>
      <c r="E4901" s="34" t="s">
        <v>1188</v>
      </c>
      <c r="F4901" s="35">
        <f t="shared" si="2478"/>
        <v>58.5</v>
      </c>
      <c r="G4901" s="35">
        <f t="shared" si="2478"/>
        <v>58.5</v>
      </c>
      <c r="H4901" s="35">
        <f t="shared" si="2478"/>
        <v>28.114999999999998</v>
      </c>
      <c r="I4901" s="63">
        <f t="shared" si="2478"/>
        <v>0</v>
      </c>
      <c r="J4901" s="63">
        <f t="shared" si="2478"/>
        <v>0</v>
      </c>
      <c r="K4901" s="35">
        <f t="shared" si="2478"/>
        <v>0</v>
      </c>
      <c r="L4901" s="35">
        <f t="shared" si="2478"/>
        <v>0</v>
      </c>
      <c r="M4901" s="35">
        <f t="shared" si="2478"/>
        <v>40.01099</v>
      </c>
      <c r="N4901" s="78">
        <f t="shared" si="2454"/>
        <v>68.394854700854708</v>
      </c>
    </row>
    <row r="4902" spans="1:14" ht="31.5" x14ac:dyDescent="0.25">
      <c r="A4902" s="33" t="s">
        <v>335</v>
      </c>
      <c r="B4902" s="33" t="s">
        <v>1384</v>
      </c>
      <c r="C4902" s="33" t="s">
        <v>336</v>
      </c>
      <c r="D4902" s="33" t="s">
        <v>1111</v>
      </c>
      <c r="E4902" s="34" t="s">
        <v>542</v>
      </c>
      <c r="F4902" s="35">
        <f t="shared" si="2478"/>
        <v>58.5</v>
      </c>
      <c r="G4902" s="35">
        <f t="shared" si="2478"/>
        <v>58.5</v>
      </c>
      <c r="H4902" s="35">
        <f t="shared" si="2478"/>
        <v>28.114999999999998</v>
      </c>
      <c r="I4902" s="63">
        <f t="shared" si="2478"/>
        <v>0</v>
      </c>
      <c r="J4902" s="63">
        <f t="shared" si="2478"/>
        <v>0</v>
      </c>
      <c r="K4902" s="35">
        <f t="shared" si="2478"/>
        <v>0</v>
      </c>
      <c r="L4902" s="35">
        <f t="shared" si="2478"/>
        <v>0</v>
      </c>
      <c r="M4902" s="35">
        <f t="shared" si="2478"/>
        <v>40.01099</v>
      </c>
      <c r="N4902" s="78">
        <f t="shared" si="2454"/>
        <v>68.394854700854708</v>
      </c>
    </row>
    <row r="4903" spans="1:14" ht="31.5" x14ac:dyDescent="0.25">
      <c r="A4903" s="33" t="s">
        <v>335</v>
      </c>
      <c r="B4903" s="33" t="s">
        <v>1384</v>
      </c>
      <c r="C4903" s="33" t="s">
        <v>336</v>
      </c>
      <c r="D4903" s="33" t="s">
        <v>1112</v>
      </c>
      <c r="E4903" s="34" t="s">
        <v>543</v>
      </c>
      <c r="F4903" s="35">
        <v>58.5</v>
      </c>
      <c r="G4903" s="35">
        <v>58.5</v>
      </c>
      <c r="H4903" s="35">
        <v>28.114999999999998</v>
      </c>
      <c r="I4903" s="63">
        <v>0</v>
      </c>
      <c r="J4903" s="63">
        <v>0</v>
      </c>
      <c r="K4903" s="35">
        <v>0</v>
      </c>
      <c r="L4903" s="35">
        <v>0</v>
      </c>
      <c r="M4903" s="35">
        <v>40.01099</v>
      </c>
      <c r="N4903" s="78">
        <f t="shared" si="2454"/>
        <v>68.394854700854708</v>
      </c>
    </row>
    <row r="4904" spans="1:14" ht="47.25" x14ac:dyDescent="0.25">
      <c r="A4904" s="33" t="s">
        <v>335</v>
      </c>
      <c r="B4904" s="33" t="s">
        <v>1384</v>
      </c>
      <c r="C4904" s="33" t="s">
        <v>1912</v>
      </c>
      <c r="D4904" s="33"/>
      <c r="E4904" s="56" t="s">
        <v>1913</v>
      </c>
      <c r="F4904" s="35"/>
      <c r="G4904" s="35">
        <f>G4905</f>
        <v>175.93299999999999</v>
      </c>
      <c r="H4904" s="35">
        <f t="shared" ref="H4904:M4905" si="2480">H4905</f>
        <v>0</v>
      </c>
      <c r="I4904" s="63">
        <f t="shared" si="2480"/>
        <v>175.93299999999999</v>
      </c>
      <c r="J4904" s="63">
        <f t="shared" si="2480"/>
        <v>0</v>
      </c>
      <c r="K4904" s="35">
        <f t="shared" si="2480"/>
        <v>0</v>
      </c>
      <c r="L4904" s="35">
        <f t="shared" si="2480"/>
        <v>0</v>
      </c>
      <c r="M4904" s="35">
        <f t="shared" si="2480"/>
        <v>175.93299999999999</v>
      </c>
      <c r="N4904" s="78">
        <f t="shared" si="2454"/>
        <v>100</v>
      </c>
    </row>
    <row r="4905" spans="1:14" ht="78.75" x14ac:dyDescent="0.25">
      <c r="A4905" s="33" t="s">
        <v>335</v>
      </c>
      <c r="B4905" s="33" t="s">
        <v>1384</v>
      </c>
      <c r="C4905" s="33" t="s">
        <v>1912</v>
      </c>
      <c r="D4905" s="33" t="s">
        <v>1118</v>
      </c>
      <c r="E4905" s="34" t="s">
        <v>539</v>
      </c>
      <c r="F4905" s="35"/>
      <c r="G4905" s="35">
        <f>G4906</f>
        <v>175.93299999999999</v>
      </c>
      <c r="H4905" s="35">
        <f t="shared" si="2480"/>
        <v>0</v>
      </c>
      <c r="I4905" s="63">
        <f t="shared" si="2480"/>
        <v>175.93299999999999</v>
      </c>
      <c r="J4905" s="63">
        <f t="shared" si="2480"/>
        <v>0</v>
      </c>
      <c r="K4905" s="35">
        <f t="shared" si="2480"/>
        <v>0</v>
      </c>
      <c r="L4905" s="35">
        <f t="shared" si="2480"/>
        <v>0</v>
      </c>
      <c r="M4905" s="35">
        <f t="shared" si="2480"/>
        <v>175.93299999999999</v>
      </c>
      <c r="N4905" s="78">
        <f t="shared" si="2454"/>
        <v>100</v>
      </c>
    </row>
    <row r="4906" spans="1:14" ht="31.5" x14ac:dyDescent="0.25">
      <c r="A4906" s="33" t="s">
        <v>335</v>
      </c>
      <c r="B4906" s="33" t="s">
        <v>1384</v>
      </c>
      <c r="C4906" s="33" t="s">
        <v>1912</v>
      </c>
      <c r="D4906" s="33" t="s">
        <v>1128</v>
      </c>
      <c r="E4906" s="34" t="s">
        <v>541</v>
      </c>
      <c r="F4906" s="35"/>
      <c r="G4906" s="35">
        <v>175.93299999999999</v>
      </c>
      <c r="H4906" s="35">
        <v>0</v>
      </c>
      <c r="I4906" s="63">
        <f>G4906</f>
        <v>175.93299999999999</v>
      </c>
      <c r="J4906" s="63">
        <f>H4906</f>
        <v>0</v>
      </c>
      <c r="K4906" s="35">
        <v>0</v>
      </c>
      <c r="L4906" s="35">
        <v>0</v>
      </c>
      <c r="M4906" s="35">
        <v>175.93299999999999</v>
      </c>
      <c r="N4906" s="78">
        <f t="shared" si="2454"/>
        <v>100</v>
      </c>
    </row>
    <row r="4907" spans="1:14" ht="31.5" x14ac:dyDescent="0.25">
      <c r="A4907" s="33" t="s">
        <v>335</v>
      </c>
      <c r="B4907" s="33" t="s">
        <v>1384</v>
      </c>
      <c r="C4907" s="33" t="s">
        <v>1125</v>
      </c>
      <c r="D4907" s="33"/>
      <c r="E4907" s="34" t="s">
        <v>1207</v>
      </c>
      <c r="F4907" s="35">
        <f t="shared" ref="F4907:M4907" si="2481">F4908</f>
        <v>35601.299999999996</v>
      </c>
      <c r="G4907" s="35">
        <f t="shared" si="2481"/>
        <v>35207.899999999994</v>
      </c>
      <c r="H4907" s="35">
        <f t="shared" si="2481"/>
        <v>23685.15</v>
      </c>
      <c r="I4907" s="63">
        <f t="shared" si="2481"/>
        <v>0</v>
      </c>
      <c r="J4907" s="63">
        <f t="shared" si="2481"/>
        <v>0</v>
      </c>
      <c r="K4907" s="35">
        <f t="shared" si="2481"/>
        <v>0</v>
      </c>
      <c r="L4907" s="35">
        <f t="shared" si="2481"/>
        <v>0</v>
      </c>
      <c r="M4907" s="35">
        <f t="shared" si="2481"/>
        <v>34953.588909999999</v>
      </c>
      <c r="N4907" s="78">
        <f t="shared" si="2454"/>
        <v>99.277687422425103</v>
      </c>
    </row>
    <row r="4908" spans="1:14" ht="31.5" x14ac:dyDescent="0.25">
      <c r="A4908" s="33" t="s">
        <v>335</v>
      </c>
      <c r="B4908" s="33" t="s">
        <v>1384</v>
      </c>
      <c r="C4908" s="33" t="s">
        <v>1126</v>
      </c>
      <c r="D4908" s="33"/>
      <c r="E4908" s="34" t="s">
        <v>1210</v>
      </c>
      <c r="F4908" s="35">
        <f>F4909+F4912</f>
        <v>35601.299999999996</v>
      </c>
      <c r="G4908" s="35">
        <f>G4909+G4912</f>
        <v>35207.899999999994</v>
      </c>
      <c r="H4908" s="35">
        <f t="shared" ref="H4908:M4908" si="2482">H4909+H4912</f>
        <v>23685.15</v>
      </c>
      <c r="I4908" s="63">
        <f t="shared" si="2482"/>
        <v>0</v>
      </c>
      <c r="J4908" s="63">
        <f t="shared" si="2482"/>
        <v>0</v>
      </c>
      <c r="K4908" s="35">
        <f t="shared" si="2482"/>
        <v>0</v>
      </c>
      <c r="L4908" s="35">
        <f t="shared" si="2482"/>
        <v>0</v>
      </c>
      <c r="M4908" s="35">
        <f t="shared" si="2482"/>
        <v>34953.588909999999</v>
      </c>
      <c r="N4908" s="78">
        <f t="shared" si="2454"/>
        <v>99.277687422425103</v>
      </c>
    </row>
    <row r="4909" spans="1:14" ht="31.5" x14ac:dyDescent="0.25">
      <c r="A4909" s="33" t="s">
        <v>335</v>
      </c>
      <c r="B4909" s="33" t="s">
        <v>1384</v>
      </c>
      <c r="C4909" s="33" t="s">
        <v>1127</v>
      </c>
      <c r="D4909" s="33"/>
      <c r="E4909" s="34" t="s">
        <v>1200</v>
      </c>
      <c r="F4909" s="35">
        <f t="shared" ref="F4909:M4910" si="2483">F4910</f>
        <v>33329.599999999999</v>
      </c>
      <c r="G4909" s="35">
        <f t="shared" si="2483"/>
        <v>32886.199999999997</v>
      </c>
      <c r="H4909" s="35">
        <f t="shared" si="2483"/>
        <v>22274.49439</v>
      </c>
      <c r="I4909" s="63">
        <f t="shared" si="2483"/>
        <v>0</v>
      </c>
      <c r="J4909" s="63">
        <f t="shared" si="2483"/>
        <v>0</v>
      </c>
      <c r="K4909" s="35">
        <f t="shared" si="2483"/>
        <v>0</v>
      </c>
      <c r="L4909" s="35">
        <f t="shared" si="2483"/>
        <v>0</v>
      </c>
      <c r="M4909" s="35">
        <f t="shared" si="2483"/>
        <v>32697.305639999999</v>
      </c>
      <c r="N4909" s="78">
        <f t="shared" si="2454"/>
        <v>99.425612080447124</v>
      </c>
    </row>
    <row r="4910" spans="1:14" ht="78.75" x14ac:dyDescent="0.25">
      <c r="A4910" s="33" t="s">
        <v>335</v>
      </c>
      <c r="B4910" s="33" t="s">
        <v>1384</v>
      </c>
      <c r="C4910" s="33" t="s">
        <v>1127</v>
      </c>
      <c r="D4910" s="33" t="s">
        <v>1118</v>
      </c>
      <c r="E4910" s="34" t="s">
        <v>539</v>
      </c>
      <c r="F4910" s="35">
        <f t="shared" si="2483"/>
        <v>33329.599999999999</v>
      </c>
      <c r="G4910" s="35">
        <f t="shared" si="2483"/>
        <v>32886.199999999997</v>
      </c>
      <c r="H4910" s="35">
        <f t="shared" si="2483"/>
        <v>22274.49439</v>
      </c>
      <c r="I4910" s="63">
        <f t="shared" si="2483"/>
        <v>0</v>
      </c>
      <c r="J4910" s="63">
        <f t="shared" si="2483"/>
        <v>0</v>
      </c>
      <c r="K4910" s="35">
        <f t="shared" si="2483"/>
        <v>0</v>
      </c>
      <c r="L4910" s="35">
        <f t="shared" si="2483"/>
        <v>0</v>
      </c>
      <c r="M4910" s="35">
        <f t="shared" si="2483"/>
        <v>32697.305639999999</v>
      </c>
      <c r="N4910" s="78">
        <f t="shared" si="2454"/>
        <v>99.425612080447124</v>
      </c>
    </row>
    <row r="4911" spans="1:14" ht="31.5" x14ac:dyDescent="0.25">
      <c r="A4911" s="33" t="s">
        <v>335</v>
      </c>
      <c r="B4911" s="33" t="s">
        <v>1384</v>
      </c>
      <c r="C4911" s="33" t="s">
        <v>1127</v>
      </c>
      <c r="D4911" s="33" t="s">
        <v>1128</v>
      </c>
      <c r="E4911" s="34" t="s">
        <v>541</v>
      </c>
      <c r="F4911" s="35">
        <v>33329.599999999999</v>
      </c>
      <c r="G4911" s="35">
        <v>32886.199999999997</v>
      </c>
      <c r="H4911" s="35">
        <v>22274.49439</v>
      </c>
      <c r="I4911" s="63">
        <v>0</v>
      </c>
      <c r="J4911" s="63">
        <v>0</v>
      </c>
      <c r="K4911" s="35">
        <v>0</v>
      </c>
      <c r="L4911" s="35">
        <v>0</v>
      </c>
      <c r="M4911" s="35">
        <v>32697.305639999999</v>
      </c>
      <c r="N4911" s="78">
        <f t="shared" si="2454"/>
        <v>99.425612080447124</v>
      </c>
    </row>
    <row r="4912" spans="1:14" ht="31.5" x14ac:dyDescent="0.25">
      <c r="A4912" s="33" t="s">
        <v>335</v>
      </c>
      <c r="B4912" s="33" t="s">
        <v>1384</v>
      </c>
      <c r="C4912" s="33" t="s">
        <v>1129</v>
      </c>
      <c r="D4912" s="33"/>
      <c r="E4912" s="34" t="s">
        <v>1201</v>
      </c>
      <c r="F4912" s="35">
        <f>F4913+F4915+F4917</f>
        <v>2271.6999999999998</v>
      </c>
      <c r="G4912" s="35">
        <f>G4913+G4915+G4917</f>
        <v>2321.7000000000003</v>
      </c>
      <c r="H4912" s="35">
        <f t="shared" ref="H4912:M4912" si="2484">H4913+H4915+H4917</f>
        <v>1410.65561</v>
      </c>
      <c r="I4912" s="63">
        <f t="shared" si="2484"/>
        <v>0</v>
      </c>
      <c r="J4912" s="63">
        <f t="shared" si="2484"/>
        <v>0</v>
      </c>
      <c r="K4912" s="35">
        <f t="shared" si="2484"/>
        <v>0</v>
      </c>
      <c r="L4912" s="35">
        <f t="shared" si="2484"/>
        <v>0</v>
      </c>
      <c r="M4912" s="35">
        <f t="shared" si="2484"/>
        <v>2256.2832699999999</v>
      </c>
      <c r="N4912" s="78">
        <f t="shared" si="2454"/>
        <v>97.182377998880128</v>
      </c>
    </row>
    <row r="4913" spans="1:15" ht="78.75" hidden="1" x14ac:dyDescent="0.25">
      <c r="A4913" s="33" t="s">
        <v>335</v>
      </c>
      <c r="B4913" s="33" t="s">
        <v>1384</v>
      </c>
      <c r="C4913" s="33" t="s">
        <v>1129</v>
      </c>
      <c r="D4913" s="33" t="s">
        <v>1118</v>
      </c>
      <c r="E4913" s="34" t="s">
        <v>539</v>
      </c>
      <c r="F4913" s="35">
        <f t="shared" ref="F4913:M4913" si="2485">F4914</f>
        <v>50</v>
      </c>
      <c r="G4913" s="35">
        <f t="shared" si="2485"/>
        <v>0</v>
      </c>
      <c r="H4913" s="35">
        <f t="shared" si="2485"/>
        <v>0</v>
      </c>
      <c r="I4913" s="63">
        <f t="shared" si="2485"/>
        <v>0</v>
      </c>
      <c r="J4913" s="63">
        <f t="shared" si="2485"/>
        <v>0</v>
      </c>
      <c r="K4913" s="35">
        <f t="shared" si="2485"/>
        <v>0</v>
      </c>
      <c r="L4913" s="35">
        <f t="shared" si="2485"/>
        <v>0</v>
      </c>
      <c r="M4913" s="35">
        <f t="shared" si="2485"/>
        <v>0</v>
      </c>
      <c r="N4913" s="78">
        <v>0</v>
      </c>
      <c r="O4913" s="22">
        <v>1</v>
      </c>
    </row>
    <row r="4914" spans="1:15" ht="31.5" hidden="1" x14ac:dyDescent="0.25">
      <c r="A4914" s="33" t="s">
        <v>335</v>
      </c>
      <c r="B4914" s="33" t="s">
        <v>1384</v>
      </c>
      <c r="C4914" s="33" t="s">
        <v>1129</v>
      </c>
      <c r="D4914" s="33" t="s">
        <v>1128</v>
      </c>
      <c r="E4914" s="34" t="s">
        <v>541</v>
      </c>
      <c r="F4914" s="35">
        <v>50</v>
      </c>
      <c r="G4914" s="35">
        <v>0</v>
      </c>
      <c r="H4914" s="35">
        <v>0</v>
      </c>
      <c r="I4914" s="63">
        <v>0</v>
      </c>
      <c r="J4914" s="63">
        <v>0</v>
      </c>
      <c r="K4914" s="35">
        <v>0</v>
      </c>
      <c r="L4914" s="35">
        <v>0</v>
      </c>
      <c r="M4914" s="35">
        <v>0</v>
      </c>
      <c r="N4914" s="78">
        <v>0</v>
      </c>
      <c r="O4914" s="22">
        <v>1</v>
      </c>
    </row>
    <row r="4915" spans="1:15" ht="31.5" x14ac:dyDescent="0.25">
      <c r="A4915" s="33" t="s">
        <v>335</v>
      </c>
      <c r="B4915" s="33" t="s">
        <v>1384</v>
      </c>
      <c r="C4915" s="33" t="s">
        <v>1129</v>
      </c>
      <c r="D4915" s="33" t="s">
        <v>1111</v>
      </c>
      <c r="E4915" s="34" t="s">
        <v>542</v>
      </c>
      <c r="F4915" s="35">
        <f t="shared" ref="F4915:M4915" si="2486">F4916</f>
        <v>2218</v>
      </c>
      <c r="G4915" s="35">
        <f t="shared" si="2486"/>
        <v>2271.1170000000002</v>
      </c>
      <c r="H4915" s="35">
        <f t="shared" si="2486"/>
        <v>1410.0726099999999</v>
      </c>
      <c r="I4915" s="63">
        <f t="shared" si="2486"/>
        <v>0</v>
      </c>
      <c r="J4915" s="63">
        <f t="shared" si="2486"/>
        <v>0</v>
      </c>
      <c r="K4915" s="35">
        <f t="shared" si="2486"/>
        <v>0</v>
      </c>
      <c r="L4915" s="35">
        <f t="shared" si="2486"/>
        <v>0</v>
      </c>
      <c r="M4915" s="35">
        <f t="shared" si="2486"/>
        <v>2205.7002699999998</v>
      </c>
      <c r="N4915" s="78">
        <f t="shared" si="2454"/>
        <v>97.119623075341323</v>
      </c>
    </row>
    <row r="4916" spans="1:15" ht="31.5" x14ac:dyDescent="0.25">
      <c r="A4916" s="33" t="s">
        <v>335</v>
      </c>
      <c r="B4916" s="33" t="s">
        <v>1384</v>
      </c>
      <c r="C4916" s="33" t="s">
        <v>1129</v>
      </c>
      <c r="D4916" s="33" t="s">
        <v>1112</v>
      </c>
      <c r="E4916" s="34" t="s">
        <v>543</v>
      </c>
      <c r="F4916" s="35">
        <v>2218</v>
      </c>
      <c r="G4916" s="35">
        <v>2271.1170000000002</v>
      </c>
      <c r="H4916" s="35">
        <v>1410.0726099999999</v>
      </c>
      <c r="I4916" s="63">
        <v>0</v>
      </c>
      <c r="J4916" s="63">
        <v>0</v>
      </c>
      <c r="K4916" s="35">
        <v>0</v>
      </c>
      <c r="L4916" s="35">
        <v>0</v>
      </c>
      <c r="M4916" s="35">
        <v>2205.7002699999998</v>
      </c>
      <c r="N4916" s="78">
        <f t="shared" si="2454"/>
        <v>97.119623075341323</v>
      </c>
    </row>
    <row r="4917" spans="1:15" x14ac:dyDescent="0.25">
      <c r="A4917" s="33" t="s">
        <v>335</v>
      </c>
      <c r="B4917" s="33" t="s">
        <v>1384</v>
      </c>
      <c r="C4917" s="33" t="s">
        <v>1129</v>
      </c>
      <c r="D4917" s="33" t="s">
        <v>1113</v>
      </c>
      <c r="E4917" s="34" t="s">
        <v>558</v>
      </c>
      <c r="F4917" s="35">
        <f t="shared" ref="F4917:M4917" si="2487">F4918</f>
        <v>3.7</v>
      </c>
      <c r="G4917" s="35">
        <f t="shared" si="2487"/>
        <v>50.582999999999998</v>
      </c>
      <c r="H4917" s="35">
        <f t="shared" si="2487"/>
        <v>0.58299999999999996</v>
      </c>
      <c r="I4917" s="63">
        <f t="shared" si="2487"/>
        <v>0</v>
      </c>
      <c r="J4917" s="63">
        <f t="shared" si="2487"/>
        <v>0</v>
      </c>
      <c r="K4917" s="35">
        <f t="shared" si="2487"/>
        <v>0</v>
      </c>
      <c r="L4917" s="35">
        <f t="shared" si="2487"/>
        <v>0</v>
      </c>
      <c r="M4917" s="35">
        <f t="shared" si="2487"/>
        <v>50.582999999999998</v>
      </c>
      <c r="N4917" s="78">
        <f t="shared" si="2454"/>
        <v>100</v>
      </c>
    </row>
    <row r="4918" spans="1:15" x14ac:dyDescent="0.25">
      <c r="A4918" s="33" t="s">
        <v>335</v>
      </c>
      <c r="B4918" s="33" t="s">
        <v>1384</v>
      </c>
      <c r="C4918" s="33" t="s">
        <v>1129</v>
      </c>
      <c r="D4918" s="33" t="s">
        <v>1120</v>
      </c>
      <c r="E4918" s="34" t="s">
        <v>561</v>
      </c>
      <c r="F4918" s="35">
        <v>3.7</v>
      </c>
      <c r="G4918" s="35">
        <v>50.582999999999998</v>
      </c>
      <c r="H4918" s="35">
        <v>0.58299999999999996</v>
      </c>
      <c r="I4918" s="63">
        <v>0</v>
      </c>
      <c r="J4918" s="63">
        <v>0</v>
      </c>
      <c r="K4918" s="35">
        <v>0</v>
      </c>
      <c r="L4918" s="35">
        <v>0</v>
      </c>
      <c r="M4918" s="35">
        <v>50.582999999999998</v>
      </c>
      <c r="N4918" s="78">
        <f t="shared" si="2454"/>
        <v>100</v>
      </c>
    </row>
    <row r="4919" spans="1:15" s="22" customFormat="1" ht="31.5" x14ac:dyDescent="0.25">
      <c r="A4919" s="25" t="s">
        <v>335</v>
      </c>
      <c r="B4919" s="25" t="s">
        <v>5</v>
      </c>
      <c r="C4919" s="25"/>
      <c r="D4919" s="25"/>
      <c r="E4919" s="26" t="s">
        <v>499</v>
      </c>
      <c r="F4919" s="27">
        <f t="shared" ref="F4919:M4925" si="2488">F4920</f>
        <v>965.35000000000014</v>
      </c>
      <c r="G4919" s="27">
        <f t="shared" si="2488"/>
        <v>965.35</v>
      </c>
      <c r="H4919" s="27">
        <f t="shared" si="2488"/>
        <v>2193.9009599999999</v>
      </c>
      <c r="I4919" s="61">
        <f t="shared" si="2488"/>
        <v>0</v>
      </c>
      <c r="J4919" s="61">
        <f t="shared" si="2488"/>
        <v>0</v>
      </c>
      <c r="K4919" s="27">
        <f t="shared" si="2488"/>
        <v>0</v>
      </c>
      <c r="L4919" s="27">
        <f t="shared" si="2488"/>
        <v>0</v>
      </c>
      <c r="M4919" s="27">
        <f t="shared" si="2488"/>
        <v>857.31021999999996</v>
      </c>
      <c r="N4919" s="78">
        <f t="shared" si="2454"/>
        <v>88.80822706790282</v>
      </c>
    </row>
    <row r="4920" spans="1:15" s="32" customFormat="1" ht="47.25" x14ac:dyDescent="0.25">
      <c r="A4920" s="29" t="s">
        <v>335</v>
      </c>
      <c r="B4920" s="29" t="s">
        <v>1409</v>
      </c>
      <c r="C4920" s="29"/>
      <c r="D4920" s="29"/>
      <c r="E4920" s="30" t="s">
        <v>515</v>
      </c>
      <c r="F4920" s="31">
        <f t="shared" si="2488"/>
        <v>965.35000000000014</v>
      </c>
      <c r="G4920" s="31">
        <f t="shared" si="2488"/>
        <v>965.35</v>
      </c>
      <c r="H4920" s="31">
        <f t="shared" si="2488"/>
        <v>2193.9009599999999</v>
      </c>
      <c r="I4920" s="62">
        <f t="shared" si="2488"/>
        <v>0</v>
      </c>
      <c r="J4920" s="62">
        <f t="shared" si="2488"/>
        <v>0</v>
      </c>
      <c r="K4920" s="31">
        <f t="shared" si="2488"/>
        <v>0</v>
      </c>
      <c r="L4920" s="31">
        <f t="shared" si="2488"/>
        <v>0</v>
      </c>
      <c r="M4920" s="31">
        <f t="shared" si="2488"/>
        <v>857.31021999999996</v>
      </c>
      <c r="N4920" s="79">
        <f t="shared" si="2454"/>
        <v>88.80822706790282</v>
      </c>
    </row>
    <row r="4921" spans="1:15" x14ac:dyDescent="0.25">
      <c r="A4921" s="33" t="s">
        <v>335</v>
      </c>
      <c r="B4921" s="33" t="s">
        <v>1409</v>
      </c>
      <c r="C4921" s="33" t="s">
        <v>59</v>
      </c>
      <c r="D4921" s="33"/>
      <c r="E4921" s="34" t="s">
        <v>579</v>
      </c>
      <c r="F4921" s="35">
        <f t="shared" si="2488"/>
        <v>965.35000000000014</v>
      </c>
      <c r="G4921" s="35">
        <f t="shared" si="2488"/>
        <v>965.35</v>
      </c>
      <c r="H4921" s="35">
        <f t="shared" si="2488"/>
        <v>2193.9009599999999</v>
      </c>
      <c r="I4921" s="63">
        <f t="shared" si="2488"/>
        <v>0</v>
      </c>
      <c r="J4921" s="63">
        <f t="shared" si="2488"/>
        <v>0</v>
      </c>
      <c r="K4921" s="35">
        <f t="shared" si="2488"/>
        <v>0</v>
      </c>
      <c r="L4921" s="35">
        <f t="shared" si="2488"/>
        <v>0</v>
      </c>
      <c r="M4921" s="35">
        <f t="shared" si="2488"/>
        <v>857.31021999999996</v>
      </c>
      <c r="N4921" s="78">
        <f t="shared" si="2454"/>
        <v>88.80822706790282</v>
      </c>
    </row>
    <row r="4922" spans="1:15" ht="63" x14ac:dyDescent="0.25">
      <c r="A4922" s="33" t="s">
        <v>335</v>
      </c>
      <c r="B4922" s="33" t="s">
        <v>1409</v>
      </c>
      <c r="C4922" s="33" t="s">
        <v>127</v>
      </c>
      <c r="D4922" s="33"/>
      <c r="E4922" s="34" t="s">
        <v>587</v>
      </c>
      <c r="F4922" s="35">
        <f t="shared" si="2488"/>
        <v>965.35000000000014</v>
      </c>
      <c r="G4922" s="35">
        <f t="shared" si="2488"/>
        <v>965.35</v>
      </c>
      <c r="H4922" s="35">
        <f t="shared" si="2488"/>
        <v>2193.9009599999999</v>
      </c>
      <c r="I4922" s="63">
        <f t="shared" si="2488"/>
        <v>0</v>
      </c>
      <c r="J4922" s="63">
        <f t="shared" si="2488"/>
        <v>0</v>
      </c>
      <c r="K4922" s="35">
        <f t="shared" si="2488"/>
        <v>0</v>
      </c>
      <c r="L4922" s="35">
        <f t="shared" si="2488"/>
        <v>0</v>
      </c>
      <c r="M4922" s="35">
        <f t="shared" si="2488"/>
        <v>857.31021999999996</v>
      </c>
      <c r="N4922" s="78">
        <f t="shared" si="2454"/>
        <v>88.80822706790282</v>
      </c>
    </row>
    <row r="4923" spans="1:15" ht="78.75" x14ac:dyDescent="0.25">
      <c r="A4923" s="33" t="s">
        <v>335</v>
      </c>
      <c r="B4923" s="33" t="s">
        <v>1409</v>
      </c>
      <c r="C4923" s="33" t="s">
        <v>338</v>
      </c>
      <c r="D4923" s="33"/>
      <c r="E4923" s="34" t="s">
        <v>588</v>
      </c>
      <c r="F4923" s="35">
        <f t="shared" si="2488"/>
        <v>965.35000000000014</v>
      </c>
      <c r="G4923" s="35">
        <f t="shared" si="2488"/>
        <v>965.35</v>
      </c>
      <c r="H4923" s="35">
        <f t="shared" si="2488"/>
        <v>2193.9009599999999</v>
      </c>
      <c r="I4923" s="63">
        <f t="shared" si="2488"/>
        <v>0</v>
      </c>
      <c r="J4923" s="63">
        <f t="shared" si="2488"/>
        <v>0</v>
      </c>
      <c r="K4923" s="35">
        <f t="shared" si="2488"/>
        <v>0</v>
      </c>
      <c r="L4923" s="35">
        <f t="shared" si="2488"/>
        <v>0</v>
      </c>
      <c r="M4923" s="35">
        <f t="shared" si="2488"/>
        <v>857.31021999999996</v>
      </c>
      <c r="N4923" s="78">
        <f t="shared" si="2454"/>
        <v>88.80822706790282</v>
      </c>
    </row>
    <row r="4924" spans="1:15" ht="47.25" x14ac:dyDescent="0.25">
      <c r="A4924" s="33" t="s">
        <v>335</v>
      </c>
      <c r="B4924" s="33" t="s">
        <v>1409</v>
      </c>
      <c r="C4924" s="33" t="s">
        <v>337</v>
      </c>
      <c r="D4924" s="33"/>
      <c r="E4924" s="34" t="s">
        <v>591</v>
      </c>
      <c r="F4924" s="35">
        <f t="shared" si="2488"/>
        <v>965.35000000000014</v>
      </c>
      <c r="G4924" s="35">
        <f t="shared" si="2488"/>
        <v>965.35</v>
      </c>
      <c r="H4924" s="35">
        <f t="shared" si="2488"/>
        <v>2193.9009599999999</v>
      </c>
      <c r="I4924" s="63">
        <f t="shared" si="2488"/>
        <v>0</v>
      </c>
      <c r="J4924" s="63">
        <f t="shared" si="2488"/>
        <v>0</v>
      </c>
      <c r="K4924" s="35">
        <f t="shared" si="2488"/>
        <v>0</v>
      </c>
      <c r="L4924" s="35">
        <f t="shared" si="2488"/>
        <v>0</v>
      </c>
      <c r="M4924" s="35">
        <f t="shared" si="2488"/>
        <v>857.31021999999996</v>
      </c>
      <c r="N4924" s="78">
        <f t="shared" si="2454"/>
        <v>88.80822706790282</v>
      </c>
    </row>
    <row r="4925" spans="1:15" ht="31.5" x14ac:dyDescent="0.25">
      <c r="A4925" s="33" t="s">
        <v>335</v>
      </c>
      <c r="B4925" s="33" t="s">
        <v>1409</v>
      </c>
      <c r="C4925" s="33" t="s">
        <v>337</v>
      </c>
      <c r="D4925" s="33" t="s">
        <v>1111</v>
      </c>
      <c r="E4925" s="34" t="s">
        <v>542</v>
      </c>
      <c r="F4925" s="35">
        <f t="shared" si="2488"/>
        <v>965.35000000000014</v>
      </c>
      <c r="G4925" s="35">
        <f t="shared" si="2488"/>
        <v>965.35</v>
      </c>
      <c r="H4925" s="35">
        <f t="shared" si="2488"/>
        <v>2193.9009599999999</v>
      </c>
      <c r="I4925" s="63">
        <f t="shared" si="2488"/>
        <v>0</v>
      </c>
      <c r="J4925" s="63">
        <f t="shared" si="2488"/>
        <v>0</v>
      </c>
      <c r="K4925" s="35">
        <f t="shared" si="2488"/>
        <v>0</v>
      </c>
      <c r="L4925" s="35">
        <f t="shared" si="2488"/>
        <v>0</v>
      </c>
      <c r="M4925" s="35">
        <f t="shared" si="2488"/>
        <v>857.31021999999996</v>
      </c>
      <c r="N4925" s="78">
        <f t="shared" si="2454"/>
        <v>88.80822706790282</v>
      </c>
    </row>
    <row r="4926" spans="1:15" ht="31.5" x14ac:dyDescent="0.25">
      <c r="A4926" s="33" t="s">
        <v>335</v>
      </c>
      <c r="B4926" s="33" t="s">
        <v>1409</v>
      </c>
      <c r="C4926" s="33" t="s">
        <v>337</v>
      </c>
      <c r="D4926" s="33" t="s">
        <v>1112</v>
      </c>
      <c r="E4926" s="34" t="s">
        <v>543</v>
      </c>
      <c r="F4926" s="35">
        <f>2628.9-1663.55</f>
        <v>965.35000000000014</v>
      </c>
      <c r="G4926" s="35">
        <v>965.35</v>
      </c>
      <c r="H4926" s="35">
        <v>2193.9009599999999</v>
      </c>
      <c r="I4926" s="63">
        <v>0</v>
      </c>
      <c r="J4926" s="63">
        <v>0</v>
      </c>
      <c r="K4926" s="35">
        <v>0</v>
      </c>
      <c r="L4926" s="35">
        <v>0</v>
      </c>
      <c r="M4926" s="35">
        <v>857.31021999999996</v>
      </c>
      <c r="N4926" s="78">
        <f t="shared" si="2454"/>
        <v>88.80822706790282</v>
      </c>
    </row>
    <row r="4927" spans="1:15" s="22" customFormat="1" x14ac:dyDescent="0.25">
      <c r="A4927" s="25" t="s">
        <v>335</v>
      </c>
      <c r="B4927" s="25" t="s">
        <v>1130</v>
      </c>
      <c r="C4927" s="25"/>
      <c r="D4927" s="25"/>
      <c r="E4927" s="26" t="s">
        <v>500</v>
      </c>
      <c r="F4927" s="27">
        <f t="shared" ref="F4927:M4928" si="2489">F4928</f>
        <v>21328.747000000003</v>
      </c>
      <c r="G4927" s="27">
        <f t="shared" si="2489"/>
        <v>21349.393980000001</v>
      </c>
      <c r="H4927" s="27">
        <f t="shared" si="2489"/>
        <v>11702.121590000001</v>
      </c>
      <c r="I4927" s="61">
        <f t="shared" si="2489"/>
        <v>0</v>
      </c>
      <c r="J4927" s="61">
        <f t="shared" si="2489"/>
        <v>0</v>
      </c>
      <c r="K4927" s="27">
        <f t="shared" si="2489"/>
        <v>0</v>
      </c>
      <c r="L4927" s="27">
        <f t="shared" si="2489"/>
        <v>0</v>
      </c>
      <c r="M4927" s="27">
        <f t="shared" si="2489"/>
        <v>17528.832830000003</v>
      </c>
      <c r="N4927" s="78">
        <f t="shared" si="2454"/>
        <v>82.104592038635488</v>
      </c>
    </row>
    <row r="4928" spans="1:15" s="32" customFormat="1" x14ac:dyDescent="0.25">
      <c r="A4928" s="29" t="s">
        <v>335</v>
      </c>
      <c r="B4928" s="29" t="s">
        <v>1391</v>
      </c>
      <c r="C4928" s="29"/>
      <c r="D4928" s="29"/>
      <c r="E4928" s="30" t="s">
        <v>521</v>
      </c>
      <c r="F4928" s="31">
        <f t="shared" si="2489"/>
        <v>21328.747000000003</v>
      </c>
      <c r="G4928" s="31">
        <f>G4929+G4968</f>
        <v>21349.393980000001</v>
      </c>
      <c r="H4928" s="31">
        <f t="shared" ref="H4928:M4928" si="2490">H4929+H4968</f>
        <v>11702.121590000001</v>
      </c>
      <c r="I4928" s="62">
        <f t="shared" si="2490"/>
        <v>0</v>
      </c>
      <c r="J4928" s="62">
        <f t="shared" si="2490"/>
        <v>0</v>
      </c>
      <c r="K4928" s="31">
        <f t="shared" si="2490"/>
        <v>0</v>
      </c>
      <c r="L4928" s="31">
        <f t="shared" si="2490"/>
        <v>0</v>
      </c>
      <c r="M4928" s="31">
        <f t="shared" si="2490"/>
        <v>17528.832830000003</v>
      </c>
      <c r="N4928" s="79">
        <f t="shared" si="2454"/>
        <v>82.104592038635488</v>
      </c>
    </row>
    <row r="4929" spans="1:14" ht="31.5" x14ac:dyDescent="0.25">
      <c r="A4929" s="33" t="s">
        <v>335</v>
      </c>
      <c r="B4929" s="33" t="s">
        <v>1391</v>
      </c>
      <c r="C4929" s="33" t="s">
        <v>152</v>
      </c>
      <c r="D4929" s="33"/>
      <c r="E4929" s="34" t="s">
        <v>672</v>
      </c>
      <c r="F4929" s="35">
        <f>F4930+F4941+F4958</f>
        <v>21328.747000000003</v>
      </c>
      <c r="G4929" s="35">
        <f>G4930+G4941+G4958</f>
        <v>21278.746890000002</v>
      </c>
      <c r="H4929" s="35">
        <f t="shared" ref="H4929:M4929" si="2491">H4930+H4941+H4958</f>
        <v>11651.4745</v>
      </c>
      <c r="I4929" s="63">
        <f t="shared" si="2491"/>
        <v>0</v>
      </c>
      <c r="J4929" s="63">
        <f t="shared" si="2491"/>
        <v>0</v>
      </c>
      <c r="K4929" s="35">
        <f t="shared" si="2491"/>
        <v>0</v>
      </c>
      <c r="L4929" s="35">
        <f t="shared" si="2491"/>
        <v>0</v>
      </c>
      <c r="M4929" s="35">
        <f t="shared" si="2491"/>
        <v>17458.185740000004</v>
      </c>
      <c r="N4929" s="78">
        <f t="shared" si="2454"/>
        <v>82.045177896281658</v>
      </c>
    </row>
    <row r="4930" spans="1:14" ht="47.25" x14ac:dyDescent="0.25">
      <c r="A4930" s="33" t="s">
        <v>335</v>
      </c>
      <c r="B4930" s="33" t="s">
        <v>1391</v>
      </c>
      <c r="C4930" s="33" t="s">
        <v>345</v>
      </c>
      <c r="D4930" s="33"/>
      <c r="E4930" s="34" t="s">
        <v>673</v>
      </c>
      <c r="F4930" s="35">
        <f>F4931+F4935</f>
        <v>645.51</v>
      </c>
      <c r="G4930" s="35">
        <f>G4931+G4935</f>
        <v>645.51</v>
      </c>
      <c r="H4930" s="35">
        <f t="shared" ref="H4930:M4930" si="2492">H4931+H4935</f>
        <v>301.02999999999997</v>
      </c>
      <c r="I4930" s="63">
        <f t="shared" si="2492"/>
        <v>0</v>
      </c>
      <c r="J4930" s="63">
        <f t="shared" si="2492"/>
        <v>0</v>
      </c>
      <c r="K4930" s="35">
        <f t="shared" si="2492"/>
        <v>0</v>
      </c>
      <c r="L4930" s="35">
        <f t="shared" si="2492"/>
        <v>0</v>
      </c>
      <c r="M4930" s="35">
        <f t="shared" si="2492"/>
        <v>599.77099999999996</v>
      </c>
      <c r="N4930" s="78">
        <f t="shared" si="2454"/>
        <v>92.914284829049905</v>
      </c>
    </row>
    <row r="4931" spans="1:14" ht="47.25" x14ac:dyDescent="0.25">
      <c r="A4931" s="33" t="s">
        <v>335</v>
      </c>
      <c r="B4931" s="33" t="s">
        <v>1391</v>
      </c>
      <c r="C4931" s="33" t="s">
        <v>346</v>
      </c>
      <c r="D4931" s="33"/>
      <c r="E4931" s="34" t="s">
        <v>674</v>
      </c>
      <c r="F4931" s="35">
        <f t="shared" ref="F4931:M4933" si="2493">F4932</f>
        <v>237.5</v>
      </c>
      <c r="G4931" s="35">
        <f t="shared" si="2493"/>
        <v>237.5</v>
      </c>
      <c r="H4931" s="35">
        <f t="shared" si="2493"/>
        <v>0</v>
      </c>
      <c r="I4931" s="63">
        <f t="shared" si="2493"/>
        <v>0</v>
      </c>
      <c r="J4931" s="63">
        <f t="shared" si="2493"/>
        <v>0</v>
      </c>
      <c r="K4931" s="35">
        <f t="shared" si="2493"/>
        <v>0</v>
      </c>
      <c r="L4931" s="35">
        <f t="shared" si="2493"/>
        <v>0</v>
      </c>
      <c r="M4931" s="35">
        <f t="shared" si="2493"/>
        <v>237.5</v>
      </c>
      <c r="N4931" s="78">
        <f t="shared" si="2454"/>
        <v>100</v>
      </c>
    </row>
    <row r="4932" spans="1:14" ht="94.5" x14ac:dyDescent="0.25">
      <c r="A4932" s="33" t="s">
        <v>335</v>
      </c>
      <c r="B4932" s="33" t="s">
        <v>1391</v>
      </c>
      <c r="C4932" s="33" t="s">
        <v>339</v>
      </c>
      <c r="D4932" s="33"/>
      <c r="E4932" s="34" t="s">
        <v>675</v>
      </c>
      <c r="F4932" s="35">
        <f t="shared" si="2493"/>
        <v>237.5</v>
      </c>
      <c r="G4932" s="35">
        <f t="shared" si="2493"/>
        <v>237.5</v>
      </c>
      <c r="H4932" s="35">
        <f t="shared" si="2493"/>
        <v>0</v>
      </c>
      <c r="I4932" s="63">
        <f t="shared" si="2493"/>
        <v>0</v>
      </c>
      <c r="J4932" s="63">
        <f t="shared" si="2493"/>
        <v>0</v>
      </c>
      <c r="K4932" s="35">
        <f t="shared" si="2493"/>
        <v>0</v>
      </c>
      <c r="L4932" s="35">
        <f t="shared" si="2493"/>
        <v>0</v>
      </c>
      <c r="M4932" s="35">
        <f t="shared" si="2493"/>
        <v>237.5</v>
      </c>
      <c r="N4932" s="78">
        <f t="shared" si="2454"/>
        <v>100</v>
      </c>
    </row>
    <row r="4933" spans="1:14" ht="31.5" x14ac:dyDescent="0.25">
      <c r="A4933" s="33" t="s">
        <v>335</v>
      </c>
      <c r="B4933" s="33" t="s">
        <v>1391</v>
      </c>
      <c r="C4933" s="33" t="s">
        <v>339</v>
      </c>
      <c r="D4933" s="33" t="s">
        <v>18</v>
      </c>
      <c r="E4933" s="34" t="s">
        <v>552</v>
      </c>
      <c r="F4933" s="35">
        <f t="shared" si="2493"/>
        <v>237.5</v>
      </c>
      <c r="G4933" s="35">
        <f t="shared" si="2493"/>
        <v>237.5</v>
      </c>
      <c r="H4933" s="35">
        <f t="shared" si="2493"/>
        <v>0</v>
      </c>
      <c r="I4933" s="63">
        <f t="shared" si="2493"/>
        <v>0</v>
      </c>
      <c r="J4933" s="63">
        <f t="shared" si="2493"/>
        <v>0</v>
      </c>
      <c r="K4933" s="35">
        <f t="shared" si="2493"/>
        <v>0</v>
      </c>
      <c r="L4933" s="35">
        <f t="shared" si="2493"/>
        <v>0</v>
      </c>
      <c r="M4933" s="35">
        <f t="shared" si="2493"/>
        <v>237.5</v>
      </c>
      <c r="N4933" s="78">
        <f t="shared" si="2454"/>
        <v>100</v>
      </c>
    </row>
    <row r="4934" spans="1:14" ht="47.25" x14ac:dyDescent="0.25">
      <c r="A4934" s="33" t="s">
        <v>335</v>
      </c>
      <c r="B4934" s="33" t="s">
        <v>1391</v>
      </c>
      <c r="C4934" s="33" t="s">
        <v>339</v>
      </c>
      <c r="D4934" s="33" t="s">
        <v>14</v>
      </c>
      <c r="E4934" s="34" t="s">
        <v>555</v>
      </c>
      <c r="F4934" s="35">
        <v>237.5</v>
      </c>
      <c r="G4934" s="35">
        <v>237.5</v>
      </c>
      <c r="H4934" s="35">
        <v>0</v>
      </c>
      <c r="I4934" s="63">
        <v>0</v>
      </c>
      <c r="J4934" s="63">
        <v>0</v>
      </c>
      <c r="K4934" s="35">
        <v>0</v>
      </c>
      <c r="L4934" s="35">
        <v>0</v>
      </c>
      <c r="M4934" s="35">
        <v>237.5</v>
      </c>
      <c r="N4934" s="78">
        <f t="shared" si="2454"/>
        <v>100</v>
      </c>
    </row>
    <row r="4935" spans="1:14" ht="47.25" x14ac:dyDescent="0.25">
      <c r="A4935" s="33" t="s">
        <v>335</v>
      </c>
      <c r="B4935" s="33" t="s">
        <v>1391</v>
      </c>
      <c r="C4935" s="33" t="s">
        <v>347</v>
      </c>
      <c r="D4935" s="33"/>
      <c r="E4935" s="34" t="s">
        <v>676</v>
      </c>
      <c r="F4935" s="35">
        <f t="shared" ref="F4935:M4935" si="2494">F4936</f>
        <v>408.01</v>
      </c>
      <c r="G4935" s="35">
        <f t="shared" si="2494"/>
        <v>408.01</v>
      </c>
      <c r="H4935" s="35">
        <f t="shared" si="2494"/>
        <v>301.02999999999997</v>
      </c>
      <c r="I4935" s="63">
        <f t="shared" si="2494"/>
        <v>0</v>
      </c>
      <c r="J4935" s="63">
        <f t="shared" si="2494"/>
        <v>0</v>
      </c>
      <c r="K4935" s="35">
        <f t="shared" si="2494"/>
        <v>0</v>
      </c>
      <c r="L4935" s="35">
        <f t="shared" si="2494"/>
        <v>0</v>
      </c>
      <c r="M4935" s="35">
        <f t="shared" si="2494"/>
        <v>362.27100000000002</v>
      </c>
      <c r="N4935" s="78">
        <f t="shared" si="2454"/>
        <v>88.789735545697411</v>
      </c>
    </row>
    <row r="4936" spans="1:14" ht="78.75" x14ac:dyDescent="0.25">
      <c r="A4936" s="33" t="s">
        <v>335</v>
      </c>
      <c r="B4936" s="33" t="s">
        <v>1391</v>
      </c>
      <c r="C4936" s="33" t="s">
        <v>340</v>
      </c>
      <c r="D4936" s="33"/>
      <c r="E4936" s="34" t="s">
        <v>677</v>
      </c>
      <c r="F4936" s="35">
        <f>F4937+F4939</f>
        <v>408.01</v>
      </c>
      <c r="G4936" s="35">
        <f>G4937+G4939</f>
        <v>408.01</v>
      </c>
      <c r="H4936" s="35">
        <f t="shared" ref="H4936:M4936" si="2495">H4937+H4939</f>
        <v>301.02999999999997</v>
      </c>
      <c r="I4936" s="63">
        <f t="shared" si="2495"/>
        <v>0</v>
      </c>
      <c r="J4936" s="63">
        <f t="shared" si="2495"/>
        <v>0</v>
      </c>
      <c r="K4936" s="35">
        <f t="shared" si="2495"/>
        <v>0</v>
      </c>
      <c r="L4936" s="35">
        <f t="shared" si="2495"/>
        <v>0</v>
      </c>
      <c r="M4936" s="35">
        <f t="shared" si="2495"/>
        <v>362.27100000000002</v>
      </c>
      <c r="N4936" s="78">
        <f t="shared" si="2454"/>
        <v>88.789735545697411</v>
      </c>
    </row>
    <row r="4937" spans="1:14" ht="78.75" x14ac:dyDescent="0.25">
      <c r="A4937" s="33" t="s">
        <v>335</v>
      </c>
      <c r="B4937" s="33" t="s">
        <v>1391</v>
      </c>
      <c r="C4937" s="33" t="s">
        <v>340</v>
      </c>
      <c r="D4937" s="33" t="s">
        <v>1118</v>
      </c>
      <c r="E4937" s="34" t="s">
        <v>539</v>
      </c>
      <c r="F4937" s="35">
        <f t="shared" ref="F4937:M4937" si="2496">F4938</f>
        <v>22.509999999999991</v>
      </c>
      <c r="G4937" s="35">
        <f t="shared" si="2496"/>
        <v>22.51</v>
      </c>
      <c r="H4937" s="35">
        <f t="shared" si="2496"/>
        <v>22.51</v>
      </c>
      <c r="I4937" s="63">
        <f t="shared" si="2496"/>
        <v>0</v>
      </c>
      <c r="J4937" s="63">
        <f t="shared" si="2496"/>
        <v>0</v>
      </c>
      <c r="K4937" s="35">
        <f t="shared" si="2496"/>
        <v>0</v>
      </c>
      <c r="L4937" s="35">
        <f t="shared" si="2496"/>
        <v>0</v>
      </c>
      <c r="M4937" s="35">
        <f t="shared" si="2496"/>
        <v>22.51</v>
      </c>
      <c r="N4937" s="78">
        <f t="shared" si="2454"/>
        <v>100</v>
      </c>
    </row>
    <row r="4938" spans="1:14" ht="31.5" x14ac:dyDescent="0.25">
      <c r="A4938" s="33" t="s">
        <v>335</v>
      </c>
      <c r="B4938" s="33" t="s">
        <v>1391</v>
      </c>
      <c r="C4938" s="33" t="s">
        <v>340</v>
      </c>
      <c r="D4938" s="33" t="s">
        <v>1128</v>
      </c>
      <c r="E4938" s="34" t="s">
        <v>541</v>
      </c>
      <c r="F4938" s="35">
        <f>87.3-64.79</f>
        <v>22.509999999999991</v>
      </c>
      <c r="G4938" s="35">
        <v>22.51</v>
      </c>
      <c r="H4938" s="35">
        <v>22.51</v>
      </c>
      <c r="I4938" s="63">
        <v>0</v>
      </c>
      <c r="J4938" s="63">
        <v>0</v>
      </c>
      <c r="K4938" s="35">
        <v>0</v>
      </c>
      <c r="L4938" s="35">
        <v>0</v>
      </c>
      <c r="M4938" s="35">
        <v>22.51</v>
      </c>
      <c r="N4938" s="78">
        <f t="shared" ref="N4938:N5001" si="2497">M4938/G4938*100</f>
        <v>100</v>
      </c>
    </row>
    <row r="4939" spans="1:14" ht="31.5" x14ac:dyDescent="0.25">
      <c r="A4939" s="33" t="s">
        <v>335</v>
      </c>
      <c r="B4939" s="33" t="s">
        <v>1391</v>
      </c>
      <c r="C4939" s="33" t="s">
        <v>340</v>
      </c>
      <c r="D4939" s="33" t="s">
        <v>1111</v>
      </c>
      <c r="E4939" s="34" t="s">
        <v>542</v>
      </c>
      <c r="F4939" s="35">
        <f t="shared" ref="F4939:M4939" si="2498">F4940</f>
        <v>385.5</v>
      </c>
      <c r="G4939" s="35">
        <f t="shared" si="2498"/>
        <v>385.5</v>
      </c>
      <c r="H4939" s="35">
        <f t="shared" si="2498"/>
        <v>278.52</v>
      </c>
      <c r="I4939" s="63">
        <f t="shared" si="2498"/>
        <v>0</v>
      </c>
      <c r="J4939" s="63">
        <f t="shared" si="2498"/>
        <v>0</v>
      </c>
      <c r="K4939" s="35">
        <f t="shared" si="2498"/>
        <v>0</v>
      </c>
      <c r="L4939" s="35">
        <f t="shared" si="2498"/>
        <v>0</v>
      </c>
      <c r="M4939" s="35">
        <f t="shared" si="2498"/>
        <v>339.76100000000002</v>
      </c>
      <c r="N4939" s="78">
        <f t="shared" si="2497"/>
        <v>88.135149156939036</v>
      </c>
    </row>
    <row r="4940" spans="1:14" ht="31.5" x14ac:dyDescent="0.25">
      <c r="A4940" s="33" t="s">
        <v>335</v>
      </c>
      <c r="B4940" s="33" t="s">
        <v>1391</v>
      </c>
      <c r="C4940" s="33" t="s">
        <v>340</v>
      </c>
      <c r="D4940" s="33" t="s">
        <v>1112</v>
      </c>
      <c r="E4940" s="34" t="s">
        <v>543</v>
      </c>
      <c r="F4940" s="35">
        <f>727-341.5</f>
        <v>385.5</v>
      </c>
      <c r="G4940" s="35">
        <v>385.5</v>
      </c>
      <c r="H4940" s="35">
        <v>278.52</v>
      </c>
      <c r="I4940" s="63">
        <v>0</v>
      </c>
      <c r="J4940" s="63">
        <v>0</v>
      </c>
      <c r="K4940" s="35">
        <v>0</v>
      </c>
      <c r="L4940" s="35">
        <v>0</v>
      </c>
      <c r="M4940" s="35">
        <v>339.76100000000002</v>
      </c>
      <c r="N4940" s="78">
        <f t="shared" si="2497"/>
        <v>88.135149156939036</v>
      </c>
    </row>
    <row r="4941" spans="1:14" ht="31.5" x14ac:dyDescent="0.25">
      <c r="A4941" s="33" t="s">
        <v>335</v>
      </c>
      <c r="B4941" s="33" t="s">
        <v>1391</v>
      </c>
      <c r="C4941" s="33" t="s">
        <v>348</v>
      </c>
      <c r="D4941" s="33"/>
      <c r="E4941" s="34" t="s">
        <v>678</v>
      </c>
      <c r="F4941" s="35">
        <f t="shared" ref="F4941:M4941" si="2499">F4942</f>
        <v>7042.5</v>
      </c>
      <c r="G4941" s="35">
        <f t="shared" si="2499"/>
        <v>7042.4998900000001</v>
      </c>
      <c r="H4941" s="35">
        <f t="shared" si="2499"/>
        <v>5717.6919799999996</v>
      </c>
      <c r="I4941" s="63">
        <f t="shared" si="2499"/>
        <v>0</v>
      </c>
      <c r="J4941" s="63">
        <f t="shared" si="2499"/>
        <v>0</v>
      </c>
      <c r="K4941" s="35">
        <f t="shared" si="2499"/>
        <v>0</v>
      </c>
      <c r="L4941" s="35">
        <f t="shared" si="2499"/>
        <v>0</v>
      </c>
      <c r="M4941" s="35">
        <f t="shared" si="2499"/>
        <v>6761.1177300000018</v>
      </c>
      <c r="N4941" s="78">
        <f t="shared" si="2497"/>
        <v>96.004513107631752</v>
      </c>
    </row>
    <row r="4942" spans="1:14" ht="47.25" x14ac:dyDescent="0.25">
      <c r="A4942" s="33" t="s">
        <v>335</v>
      </c>
      <c r="B4942" s="33" t="s">
        <v>1391</v>
      </c>
      <c r="C4942" s="33" t="s">
        <v>349</v>
      </c>
      <c r="D4942" s="33"/>
      <c r="E4942" s="34" t="s">
        <v>679</v>
      </c>
      <c r="F4942" s="35">
        <f>F4943+F4953</f>
        <v>7042.5</v>
      </c>
      <c r="G4942" s="35">
        <f>G4943+G4953</f>
        <v>7042.4998900000001</v>
      </c>
      <c r="H4942" s="35">
        <f t="shared" ref="H4942:M4942" si="2500">H4943+H4953</f>
        <v>5717.6919799999996</v>
      </c>
      <c r="I4942" s="63">
        <f t="shared" si="2500"/>
        <v>0</v>
      </c>
      <c r="J4942" s="63">
        <f t="shared" si="2500"/>
        <v>0</v>
      </c>
      <c r="K4942" s="35">
        <f t="shared" si="2500"/>
        <v>0</v>
      </c>
      <c r="L4942" s="35">
        <f t="shared" si="2500"/>
        <v>0</v>
      </c>
      <c r="M4942" s="35">
        <f t="shared" si="2500"/>
        <v>6761.1177300000018</v>
      </c>
      <c r="N4942" s="78">
        <f t="shared" si="2497"/>
        <v>96.004513107631752</v>
      </c>
    </row>
    <row r="4943" spans="1:14" ht="47.25" x14ac:dyDescent="0.25">
      <c r="A4943" s="33" t="s">
        <v>335</v>
      </c>
      <c r="B4943" s="33" t="s">
        <v>1391</v>
      </c>
      <c r="C4943" s="33" t="s">
        <v>341</v>
      </c>
      <c r="D4943" s="33"/>
      <c r="E4943" s="34" t="s">
        <v>589</v>
      </c>
      <c r="F4943" s="35">
        <f>F4944+F4946+F4950+F4948</f>
        <v>5154</v>
      </c>
      <c r="G4943" s="35">
        <f t="shared" ref="G4943" si="2501">G4944+G4946+G4950+G4948</f>
        <v>5153.9998900000001</v>
      </c>
      <c r="H4943" s="35">
        <f t="shared" ref="H4943:M4943" si="2502">H4944+H4946+H4950+H4948</f>
        <v>4029.1919800000001</v>
      </c>
      <c r="I4943" s="63">
        <f t="shared" si="2502"/>
        <v>0</v>
      </c>
      <c r="J4943" s="63">
        <f t="shared" si="2502"/>
        <v>0</v>
      </c>
      <c r="K4943" s="35">
        <f t="shared" si="2502"/>
        <v>0</v>
      </c>
      <c r="L4943" s="35">
        <f t="shared" si="2502"/>
        <v>0</v>
      </c>
      <c r="M4943" s="35">
        <f t="shared" si="2502"/>
        <v>4937.8957300000011</v>
      </c>
      <c r="N4943" s="78">
        <f t="shared" si="2497"/>
        <v>95.80705928187362</v>
      </c>
    </row>
    <row r="4944" spans="1:14" ht="78.75" x14ac:dyDescent="0.25">
      <c r="A4944" s="33" t="s">
        <v>335</v>
      </c>
      <c r="B4944" s="33" t="s">
        <v>1391</v>
      </c>
      <c r="C4944" s="33" t="s">
        <v>341</v>
      </c>
      <c r="D4944" s="33" t="s">
        <v>1118</v>
      </c>
      <c r="E4944" s="34" t="s">
        <v>539</v>
      </c>
      <c r="F4944" s="35">
        <f t="shared" ref="F4944:M4944" si="2503">F4945</f>
        <v>3408.5</v>
      </c>
      <c r="G4944" s="35">
        <f t="shared" si="2503"/>
        <v>3400.335</v>
      </c>
      <c r="H4944" s="35">
        <f t="shared" si="2503"/>
        <v>2711.4290700000001</v>
      </c>
      <c r="I4944" s="63">
        <f t="shared" si="2503"/>
        <v>0</v>
      </c>
      <c r="J4944" s="63">
        <f t="shared" si="2503"/>
        <v>0</v>
      </c>
      <c r="K4944" s="35">
        <f t="shared" si="2503"/>
        <v>0</v>
      </c>
      <c r="L4944" s="35">
        <f t="shared" si="2503"/>
        <v>0</v>
      </c>
      <c r="M4944" s="35">
        <f t="shared" si="2503"/>
        <v>3398.8650899999998</v>
      </c>
      <c r="N4944" s="78">
        <f t="shared" si="2497"/>
        <v>99.956771612208797</v>
      </c>
    </row>
    <row r="4945" spans="1:14" x14ac:dyDescent="0.25">
      <c r="A4945" s="33" t="s">
        <v>335</v>
      </c>
      <c r="B4945" s="33" t="s">
        <v>1391</v>
      </c>
      <c r="C4945" s="33" t="s">
        <v>341</v>
      </c>
      <c r="D4945" s="33" t="s">
        <v>1119</v>
      </c>
      <c r="E4945" s="34" t="s">
        <v>540</v>
      </c>
      <c r="F4945" s="35">
        <v>3408.5</v>
      </c>
      <c r="G4945" s="35">
        <v>3400.335</v>
      </c>
      <c r="H4945" s="35">
        <v>2711.4290700000001</v>
      </c>
      <c r="I4945" s="63">
        <v>0</v>
      </c>
      <c r="J4945" s="63">
        <v>0</v>
      </c>
      <c r="K4945" s="35">
        <v>0</v>
      </c>
      <c r="L4945" s="35">
        <v>0</v>
      </c>
      <c r="M4945" s="35">
        <v>3398.8650899999998</v>
      </c>
      <c r="N4945" s="78">
        <f t="shared" si="2497"/>
        <v>99.956771612208797</v>
      </c>
    </row>
    <row r="4946" spans="1:14" ht="31.5" x14ac:dyDescent="0.25">
      <c r="A4946" s="33" t="s">
        <v>335</v>
      </c>
      <c r="B4946" s="33" t="s">
        <v>1391</v>
      </c>
      <c r="C4946" s="33" t="s">
        <v>341</v>
      </c>
      <c r="D4946" s="33" t="s">
        <v>1111</v>
      </c>
      <c r="E4946" s="34" t="s">
        <v>542</v>
      </c>
      <c r="F4946" s="35">
        <f t="shared" ref="F4946:M4946" si="2504">F4947</f>
        <v>1733.7</v>
      </c>
      <c r="G4946" s="35">
        <f t="shared" si="2504"/>
        <v>1691.0224000000001</v>
      </c>
      <c r="H4946" s="35">
        <f t="shared" si="2504"/>
        <v>1255.16641</v>
      </c>
      <c r="I4946" s="63">
        <f t="shared" si="2504"/>
        <v>0</v>
      </c>
      <c r="J4946" s="63">
        <f t="shared" si="2504"/>
        <v>0</v>
      </c>
      <c r="K4946" s="35">
        <f t="shared" si="2504"/>
        <v>0</v>
      </c>
      <c r="L4946" s="35">
        <f t="shared" si="2504"/>
        <v>0</v>
      </c>
      <c r="M4946" s="35">
        <f t="shared" si="2504"/>
        <v>1477.0696600000001</v>
      </c>
      <c r="N4946" s="78">
        <f t="shared" si="2497"/>
        <v>87.347728805957871</v>
      </c>
    </row>
    <row r="4947" spans="1:14" ht="31.5" x14ac:dyDescent="0.25">
      <c r="A4947" s="33" t="s">
        <v>335</v>
      </c>
      <c r="B4947" s="33" t="s">
        <v>1391</v>
      </c>
      <c r="C4947" s="33" t="s">
        <v>341</v>
      </c>
      <c r="D4947" s="33" t="s">
        <v>1112</v>
      </c>
      <c r="E4947" s="34" t="s">
        <v>543</v>
      </c>
      <c r="F4947" s="35">
        <v>1733.7</v>
      </c>
      <c r="G4947" s="35">
        <v>1691.0224000000001</v>
      </c>
      <c r="H4947" s="35">
        <v>1255.16641</v>
      </c>
      <c r="I4947" s="63">
        <v>0</v>
      </c>
      <c r="J4947" s="63">
        <v>0</v>
      </c>
      <c r="K4947" s="35">
        <v>0</v>
      </c>
      <c r="L4947" s="35">
        <v>0</v>
      </c>
      <c r="M4947" s="35">
        <v>1477.0696600000001</v>
      </c>
      <c r="N4947" s="78">
        <f t="shared" si="2497"/>
        <v>87.347728805957871</v>
      </c>
    </row>
    <row r="4948" spans="1:14" x14ac:dyDescent="0.25">
      <c r="A4948" s="33" t="s">
        <v>335</v>
      </c>
      <c r="B4948" s="33" t="s">
        <v>1391</v>
      </c>
      <c r="C4948" s="33" t="s">
        <v>341</v>
      </c>
      <c r="D4948" s="33" t="s">
        <v>65</v>
      </c>
      <c r="E4948" s="34" t="s">
        <v>544</v>
      </c>
      <c r="F4948" s="35">
        <f>F4949</f>
        <v>0</v>
      </c>
      <c r="G4948" s="35">
        <f t="shared" ref="G4948" si="2505">G4949</f>
        <v>3.1648999999999998</v>
      </c>
      <c r="H4948" s="35">
        <f t="shared" ref="H4948:M4948" si="2506">H4949</f>
        <v>3.1649099999999999</v>
      </c>
      <c r="I4948" s="63">
        <f t="shared" si="2506"/>
        <v>0</v>
      </c>
      <c r="J4948" s="63">
        <f t="shared" si="2506"/>
        <v>0</v>
      </c>
      <c r="K4948" s="35">
        <f t="shared" si="2506"/>
        <v>0</v>
      </c>
      <c r="L4948" s="35">
        <f t="shared" si="2506"/>
        <v>0</v>
      </c>
      <c r="M4948" s="35">
        <f t="shared" si="2506"/>
        <v>3.1649099999999999</v>
      </c>
      <c r="N4948" s="78">
        <f t="shared" si="2497"/>
        <v>100.00031596574932</v>
      </c>
    </row>
    <row r="4949" spans="1:14" ht="31.5" x14ac:dyDescent="0.25">
      <c r="A4949" s="33" t="s">
        <v>335</v>
      </c>
      <c r="B4949" s="33" t="s">
        <v>1391</v>
      </c>
      <c r="C4949" s="33" t="s">
        <v>341</v>
      </c>
      <c r="D4949" s="33" t="s">
        <v>353</v>
      </c>
      <c r="E4949" s="34" t="s">
        <v>546</v>
      </c>
      <c r="F4949" s="35">
        <v>0</v>
      </c>
      <c r="G4949" s="35">
        <v>3.1648999999999998</v>
      </c>
      <c r="H4949" s="35">
        <v>3.1649099999999999</v>
      </c>
      <c r="I4949" s="63">
        <v>0</v>
      </c>
      <c r="J4949" s="63">
        <v>0</v>
      </c>
      <c r="K4949" s="35">
        <v>0</v>
      </c>
      <c r="L4949" s="35">
        <v>0</v>
      </c>
      <c r="M4949" s="35">
        <v>3.1649099999999999</v>
      </c>
      <c r="N4949" s="78">
        <f t="shared" si="2497"/>
        <v>100.00031596574932</v>
      </c>
    </row>
    <row r="4950" spans="1:14" x14ac:dyDescent="0.25">
      <c r="A4950" s="33" t="s">
        <v>335</v>
      </c>
      <c r="B4950" s="33" t="s">
        <v>1391</v>
      </c>
      <c r="C4950" s="33" t="s">
        <v>341</v>
      </c>
      <c r="D4950" s="33" t="s">
        <v>1113</v>
      </c>
      <c r="E4950" s="34" t="s">
        <v>558</v>
      </c>
      <c r="F4950" s="35">
        <f>F4952+F4951</f>
        <v>11.8</v>
      </c>
      <c r="G4950" s="35">
        <f t="shared" ref="G4950" si="2507">G4952+G4951</f>
        <v>59.477589999999999</v>
      </c>
      <c r="H4950" s="35">
        <f t="shared" ref="H4950:M4950" si="2508">H4952+H4951</f>
        <v>59.43159</v>
      </c>
      <c r="I4950" s="63">
        <f t="shared" si="2508"/>
        <v>0</v>
      </c>
      <c r="J4950" s="63">
        <f t="shared" si="2508"/>
        <v>0</v>
      </c>
      <c r="K4950" s="35">
        <f t="shared" si="2508"/>
        <v>0</v>
      </c>
      <c r="L4950" s="35">
        <f t="shared" si="2508"/>
        <v>0</v>
      </c>
      <c r="M4950" s="35">
        <f t="shared" si="2508"/>
        <v>58.79607</v>
      </c>
      <c r="N4950" s="78">
        <f t="shared" si="2497"/>
        <v>98.854156666401579</v>
      </c>
    </row>
    <row r="4951" spans="1:14" x14ac:dyDescent="0.25">
      <c r="A4951" s="33" t="s">
        <v>335</v>
      </c>
      <c r="B4951" s="33" t="s">
        <v>1391</v>
      </c>
      <c r="C4951" s="33" t="s">
        <v>341</v>
      </c>
      <c r="D4951" s="33" t="s">
        <v>1114</v>
      </c>
      <c r="E4951" s="34" t="s">
        <v>560</v>
      </c>
      <c r="F4951" s="35">
        <v>0</v>
      </c>
      <c r="G4951" s="35">
        <v>43.477589999999999</v>
      </c>
      <c r="H4951" s="35">
        <v>43.477589999999999</v>
      </c>
      <c r="I4951" s="63">
        <v>0</v>
      </c>
      <c r="J4951" s="63">
        <v>0</v>
      </c>
      <c r="K4951" s="35">
        <v>0</v>
      </c>
      <c r="L4951" s="35">
        <v>0</v>
      </c>
      <c r="M4951" s="35">
        <v>43.4</v>
      </c>
      <c r="N4951" s="78">
        <f t="shared" si="2497"/>
        <v>99.821540246365998</v>
      </c>
    </row>
    <row r="4952" spans="1:14" x14ac:dyDescent="0.25">
      <c r="A4952" s="33" t="s">
        <v>335</v>
      </c>
      <c r="B4952" s="33" t="s">
        <v>1391</v>
      </c>
      <c r="C4952" s="33" t="s">
        <v>341</v>
      </c>
      <c r="D4952" s="33" t="s">
        <v>1120</v>
      </c>
      <c r="E4952" s="34" t="s">
        <v>561</v>
      </c>
      <c r="F4952" s="35">
        <v>11.8</v>
      </c>
      <c r="G4952" s="35">
        <v>16</v>
      </c>
      <c r="H4952" s="35">
        <v>15.954000000000001</v>
      </c>
      <c r="I4952" s="63">
        <v>0</v>
      </c>
      <c r="J4952" s="63">
        <v>0</v>
      </c>
      <c r="K4952" s="35">
        <v>0</v>
      </c>
      <c r="L4952" s="35">
        <v>0</v>
      </c>
      <c r="M4952" s="35">
        <v>15.39607</v>
      </c>
      <c r="N4952" s="78">
        <f t="shared" si="2497"/>
        <v>96.225437499999998</v>
      </c>
    </row>
    <row r="4953" spans="1:14" ht="31.5" x14ac:dyDescent="0.25">
      <c r="A4953" s="33" t="s">
        <v>335</v>
      </c>
      <c r="B4953" s="33" t="s">
        <v>1391</v>
      </c>
      <c r="C4953" s="33" t="s">
        <v>342</v>
      </c>
      <c r="D4953" s="33"/>
      <c r="E4953" s="34" t="s">
        <v>680</v>
      </c>
      <c r="F4953" s="35">
        <f>F4956</f>
        <v>1888.5</v>
      </c>
      <c r="G4953" s="35">
        <f>G4956+G4954</f>
        <v>1888.5</v>
      </c>
      <c r="H4953" s="35">
        <f t="shared" ref="H4953:M4953" si="2509">H4956+H4954</f>
        <v>1688.5</v>
      </c>
      <c r="I4953" s="63">
        <f t="shared" si="2509"/>
        <v>0</v>
      </c>
      <c r="J4953" s="63">
        <f t="shared" si="2509"/>
        <v>0</v>
      </c>
      <c r="K4953" s="35">
        <f t="shared" si="2509"/>
        <v>0</v>
      </c>
      <c r="L4953" s="35">
        <f t="shared" si="2509"/>
        <v>0</v>
      </c>
      <c r="M4953" s="35">
        <f t="shared" si="2509"/>
        <v>1823.2220000000002</v>
      </c>
      <c r="N4953" s="78">
        <f t="shared" si="2497"/>
        <v>96.543394228223463</v>
      </c>
    </row>
    <row r="4954" spans="1:14" ht="78.75" x14ac:dyDescent="0.25">
      <c r="A4954" s="33" t="s">
        <v>335</v>
      </c>
      <c r="B4954" s="33" t="s">
        <v>1391</v>
      </c>
      <c r="C4954" s="33" t="s">
        <v>342</v>
      </c>
      <c r="D4954" s="33" t="s">
        <v>1118</v>
      </c>
      <c r="E4954" s="34" t="s">
        <v>539</v>
      </c>
      <c r="F4954" s="35"/>
      <c r="G4954" s="35">
        <f>G4955</f>
        <v>100</v>
      </c>
      <c r="H4954" s="35">
        <f t="shared" ref="H4954:M4954" si="2510">H4955</f>
        <v>0</v>
      </c>
      <c r="I4954" s="63">
        <f t="shared" si="2510"/>
        <v>0</v>
      </c>
      <c r="J4954" s="63">
        <f t="shared" si="2510"/>
        <v>0</v>
      </c>
      <c r="K4954" s="35">
        <f t="shared" si="2510"/>
        <v>0</v>
      </c>
      <c r="L4954" s="35">
        <f t="shared" si="2510"/>
        <v>0</v>
      </c>
      <c r="M4954" s="35">
        <f t="shared" si="2510"/>
        <v>34.822000000000003</v>
      </c>
      <c r="N4954" s="78">
        <f t="shared" si="2497"/>
        <v>34.822000000000003</v>
      </c>
    </row>
    <row r="4955" spans="1:14" ht="31.5" x14ac:dyDescent="0.25">
      <c r="A4955" s="33" t="s">
        <v>335</v>
      </c>
      <c r="B4955" s="33" t="s">
        <v>1391</v>
      </c>
      <c r="C4955" s="33" t="s">
        <v>342</v>
      </c>
      <c r="D4955" s="33" t="s">
        <v>1128</v>
      </c>
      <c r="E4955" s="34" t="s">
        <v>541</v>
      </c>
      <c r="F4955" s="35"/>
      <c r="G4955" s="35">
        <v>100</v>
      </c>
      <c r="H4955" s="35">
        <v>0</v>
      </c>
      <c r="I4955" s="63">
        <v>0</v>
      </c>
      <c r="J4955" s="63">
        <v>0</v>
      </c>
      <c r="K4955" s="35">
        <v>0</v>
      </c>
      <c r="L4955" s="35">
        <v>0</v>
      </c>
      <c r="M4955" s="35">
        <v>34.822000000000003</v>
      </c>
      <c r="N4955" s="78">
        <f t="shared" si="2497"/>
        <v>34.822000000000003</v>
      </c>
    </row>
    <row r="4956" spans="1:14" ht="31.5" x14ac:dyDescent="0.25">
      <c r="A4956" s="33" t="s">
        <v>335</v>
      </c>
      <c r="B4956" s="33" t="s">
        <v>1391</v>
      </c>
      <c r="C4956" s="33" t="s">
        <v>342</v>
      </c>
      <c r="D4956" s="33" t="s">
        <v>1111</v>
      </c>
      <c r="E4956" s="34" t="s">
        <v>542</v>
      </c>
      <c r="F4956" s="35">
        <f t="shared" ref="F4956:M4956" si="2511">F4957</f>
        <v>1888.5</v>
      </c>
      <c r="G4956" s="35">
        <f t="shared" si="2511"/>
        <v>1788.5</v>
      </c>
      <c r="H4956" s="35">
        <f t="shared" si="2511"/>
        <v>1688.5</v>
      </c>
      <c r="I4956" s="63">
        <f t="shared" si="2511"/>
        <v>0</v>
      </c>
      <c r="J4956" s="63">
        <f t="shared" si="2511"/>
        <v>0</v>
      </c>
      <c r="K4956" s="35">
        <f t="shared" si="2511"/>
        <v>0</v>
      </c>
      <c r="L4956" s="35">
        <f t="shared" si="2511"/>
        <v>0</v>
      </c>
      <c r="M4956" s="35">
        <f t="shared" si="2511"/>
        <v>1788.4</v>
      </c>
      <c r="N4956" s="78">
        <f t="shared" si="2497"/>
        <v>99.994408722393075</v>
      </c>
    </row>
    <row r="4957" spans="1:14" ht="31.5" x14ac:dyDescent="0.25">
      <c r="A4957" s="33" t="s">
        <v>335</v>
      </c>
      <c r="B4957" s="33" t="s">
        <v>1391</v>
      </c>
      <c r="C4957" s="33" t="s">
        <v>342</v>
      </c>
      <c r="D4957" s="33" t="s">
        <v>1112</v>
      </c>
      <c r="E4957" s="34" t="s">
        <v>543</v>
      </c>
      <c r="F4957" s="35">
        <v>1888.5</v>
      </c>
      <c r="G4957" s="35">
        <v>1788.5</v>
      </c>
      <c r="H4957" s="35">
        <v>1688.5</v>
      </c>
      <c r="I4957" s="63">
        <v>0</v>
      </c>
      <c r="J4957" s="63">
        <v>0</v>
      </c>
      <c r="K4957" s="35">
        <v>0</v>
      </c>
      <c r="L4957" s="35">
        <v>0</v>
      </c>
      <c r="M4957" s="35">
        <v>1788.4</v>
      </c>
      <c r="N4957" s="78">
        <f t="shared" si="2497"/>
        <v>99.994408722393075</v>
      </c>
    </row>
    <row r="4958" spans="1:14" x14ac:dyDescent="0.25">
      <c r="A4958" s="33" t="s">
        <v>335</v>
      </c>
      <c r="B4958" s="33" t="s">
        <v>1391</v>
      </c>
      <c r="C4958" s="33" t="s">
        <v>154</v>
      </c>
      <c r="D4958" s="33"/>
      <c r="E4958" s="34" t="s">
        <v>681</v>
      </c>
      <c r="F4958" s="35">
        <f t="shared" ref="F4958:M4958" si="2512">F4959</f>
        <v>13640.737000000001</v>
      </c>
      <c r="G4958" s="35">
        <f t="shared" si="2512"/>
        <v>13590.737000000001</v>
      </c>
      <c r="H4958" s="35">
        <f t="shared" si="2512"/>
        <v>5632.75252</v>
      </c>
      <c r="I4958" s="63">
        <f t="shared" si="2512"/>
        <v>0</v>
      </c>
      <c r="J4958" s="63">
        <f t="shared" si="2512"/>
        <v>0</v>
      </c>
      <c r="K4958" s="35">
        <f t="shared" si="2512"/>
        <v>0</v>
      </c>
      <c r="L4958" s="35">
        <f t="shared" si="2512"/>
        <v>0</v>
      </c>
      <c r="M4958" s="35">
        <f t="shared" si="2512"/>
        <v>10097.297010000002</v>
      </c>
      <c r="N4958" s="78">
        <f t="shared" si="2497"/>
        <v>74.295433794355688</v>
      </c>
    </row>
    <row r="4959" spans="1:14" ht="47.25" x14ac:dyDescent="0.25">
      <c r="A4959" s="33" t="s">
        <v>335</v>
      </c>
      <c r="B4959" s="33" t="s">
        <v>1391</v>
      </c>
      <c r="C4959" s="33" t="s">
        <v>350</v>
      </c>
      <c r="D4959" s="33"/>
      <c r="E4959" s="34" t="s">
        <v>688</v>
      </c>
      <c r="F4959" s="35">
        <f>F4960+F4963</f>
        <v>13640.737000000001</v>
      </c>
      <c r="G4959" s="35">
        <f>G4960+G4963</f>
        <v>13590.737000000001</v>
      </c>
      <c r="H4959" s="35">
        <f t="shared" ref="H4959:M4959" si="2513">H4960+H4963</f>
        <v>5632.75252</v>
      </c>
      <c r="I4959" s="63">
        <f t="shared" si="2513"/>
        <v>0</v>
      </c>
      <c r="J4959" s="63">
        <f t="shared" si="2513"/>
        <v>0</v>
      </c>
      <c r="K4959" s="35">
        <f t="shared" si="2513"/>
        <v>0</v>
      </c>
      <c r="L4959" s="35">
        <f t="shared" si="2513"/>
        <v>0</v>
      </c>
      <c r="M4959" s="35">
        <f t="shared" si="2513"/>
        <v>10097.297010000002</v>
      </c>
      <c r="N4959" s="78">
        <f t="shared" si="2497"/>
        <v>74.295433794355688</v>
      </c>
    </row>
    <row r="4960" spans="1:14" ht="31.5" x14ac:dyDescent="0.25">
      <c r="A4960" s="33" t="s">
        <v>335</v>
      </c>
      <c r="B4960" s="33" t="s">
        <v>1391</v>
      </c>
      <c r="C4960" s="33" t="s">
        <v>343</v>
      </c>
      <c r="D4960" s="33"/>
      <c r="E4960" s="34" t="s">
        <v>689</v>
      </c>
      <c r="F4960" s="35">
        <f t="shared" ref="F4960:M4961" si="2514">F4961</f>
        <v>500</v>
      </c>
      <c r="G4960" s="35">
        <f t="shared" si="2514"/>
        <v>450</v>
      </c>
      <c r="H4960" s="35">
        <f t="shared" si="2514"/>
        <v>0</v>
      </c>
      <c r="I4960" s="63">
        <f t="shared" si="2514"/>
        <v>0</v>
      </c>
      <c r="J4960" s="63">
        <f t="shared" si="2514"/>
        <v>0</v>
      </c>
      <c r="K4960" s="35">
        <f t="shared" si="2514"/>
        <v>0</v>
      </c>
      <c r="L4960" s="35">
        <f t="shared" si="2514"/>
        <v>0</v>
      </c>
      <c r="M4960" s="35">
        <f t="shared" si="2514"/>
        <v>371.04</v>
      </c>
      <c r="N4960" s="78">
        <f t="shared" si="2497"/>
        <v>82.453333333333333</v>
      </c>
    </row>
    <row r="4961" spans="1:14" ht="31.5" x14ac:dyDescent="0.25">
      <c r="A4961" s="33" t="s">
        <v>335</v>
      </c>
      <c r="B4961" s="33" t="s">
        <v>1391</v>
      </c>
      <c r="C4961" s="33" t="s">
        <v>343</v>
      </c>
      <c r="D4961" s="33" t="s">
        <v>1111</v>
      </c>
      <c r="E4961" s="34" t="s">
        <v>542</v>
      </c>
      <c r="F4961" s="35">
        <f t="shared" si="2514"/>
        <v>500</v>
      </c>
      <c r="G4961" s="35">
        <f t="shared" si="2514"/>
        <v>450</v>
      </c>
      <c r="H4961" s="35">
        <f t="shared" si="2514"/>
        <v>0</v>
      </c>
      <c r="I4961" s="63">
        <f t="shared" si="2514"/>
        <v>0</v>
      </c>
      <c r="J4961" s="63">
        <f t="shared" si="2514"/>
        <v>0</v>
      </c>
      <c r="K4961" s="35">
        <f t="shared" si="2514"/>
        <v>0</v>
      </c>
      <c r="L4961" s="35">
        <f t="shared" si="2514"/>
        <v>0</v>
      </c>
      <c r="M4961" s="35">
        <f t="shared" si="2514"/>
        <v>371.04</v>
      </c>
      <c r="N4961" s="78">
        <f t="shared" si="2497"/>
        <v>82.453333333333333</v>
      </c>
    </row>
    <row r="4962" spans="1:14" ht="31.5" x14ac:dyDescent="0.25">
      <c r="A4962" s="33" t="s">
        <v>335</v>
      </c>
      <c r="B4962" s="33" t="s">
        <v>1391</v>
      </c>
      <c r="C4962" s="33" t="s">
        <v>343</v>
      </c>
      <c r="D4962" s="33" t="s">
        <v>1112</v>
      </c>
      <c r="E4962" s="34" t="s">
        <v>543</v>
      </c>
      <c r="F4962" s="35">
        <v>500</v>
      </c>
      <c r="G4962" s="35">
        <v>450</v>
      </c>
      <c r="H4962" s="35">
        <v>0</v>
      </c>
      <c r="I4962" s="63">
        <v>0</v>
      </c>
      <c r="J4962" s="63">
        <v>0</v>
      </c>
      <c r="K4962" s="35">
        <v>0</v>
      </c>
      <c r="L4962" s="35">
        <v>0</v>
      </c>
      <c r="M4962" s="35">
        <v>371.04</v>
      </c>
      <c r="N4962" s="78">
        <f t="shared" si="2497"/>
        <v>82.453333333333333</v>
      </c>
    </row>
    <row r="4963" spans="1:14" ht="47.25" x14ac:dyDescent="0.25">
      <c r="A4963" s="33" t="s">
        <v>335</v>
      </c>
      <c r="B4963" s="33" t="s">
        <v>1391</v>
      </c>
      <c r="C4963" s="33" t="s">
        <v>344</v>
      </c>
      <c r="D4963" s="33"/>
      <c r="E4963" s="34" t="s">
        <v>690</v>
      </c>
      <c r="F4963" s="35">
        <f>F4966+F4964</f>
        <v>13140.737000000001</v>
      </c>
      <c r="G4963" s="35">
        <f t="shared" ref="G4963" si="2515">G4966+G4964</f>
        <v>13140.737000000001</v>
      </c>
      <c r="H4963" s="35">
        <f t="shared" ref="H4963:M4963" si="2516">H4966+H4964</f>
        <v>5632.75252</v>
      </c>
      <c r="I4963" s="63">
        <f t="shared" si="2516"/>
        <v>0</v>
      </c>
      <c r="J4963" s="63">
        <f t="shared" si="2516"/>
        <v>0</v>
      </c>
      <c r="K4963" s="35">
        <f t="shared" si="2516"/>
        <v>0</v>
      </c>
      <c r="L4963" s="35">
        <f t="shared" si="2516"/>
        <v>0</v>
      </c>
      <c r="M4963" s="35">
        <f t="shared" si="2516"/>
        <v>9726.2570100000012</v>
      </c>
      <c r="N4963" s="78">
        <f t="shared" si="2497"/>
        <v>74.016069342229443</v>
      </c>
    </row>
    <row r="4964" spans="1:14" ht="78.75" x14ac:dyDescent="0.25">
      <c r="A4964" s="33" t="s">
        <v>335</v>
      </c>
      <c r="B4964" s="33" t="s">
        <v>1391</v>
      </c>
      <c r="C4964" s="33" t="s">
        <v>344</v>
      </c>
      <c r="D4964" s="33" t="s">
        <v>1118</v>
      </c>
      <c r="E4964" s="34" t="s">
        <v>539</v>
      </c>
      <c r="F4964" s="35">
        <f>F4965</f>
        <v>0</v>
      </c>
      <c r="G4964" s="35">
        <f t="shared" ref="G4964" si="2517">G4965</f>
        <v>401.34</v>
      </c>
      <c r="H4964" s="35">
        <f t="shared" ref="H4964:M4964" si="2518">H4965</f>
        <v>175.78800000000001</v>
      </c>
      <c r="I4964" s="63">
        <f t="shared" si="2518"/>
        <v>0</v>
      </c>
      <c r="J4964" s="63">
        <f t="shared" si="2518"/>
        <v>0</v>
      </c>
      <c r="K4964" s="35">
        <f t="shared" si="2518"/>
        <v>0</v>
      </c>
      <c r="L4964" s="35">
        <f t="shared" si="2518"/>
        <v>0</v>
      </c>
      <c r="M4964" s="35">
        <f t="shared" si="2518"/>
        <v>401.33501000000001</v>
      </c>
      <c r="N4964" s="78">
        <f t="shared" si="2497"/>
        <v>99.998756665171683</v>
      </c>
    </row>
    <row r="4965" spans="1:14" x14ac:dyDescent="0.25">
      <c r="A4965" s="33" t="s">
        <v>335</v>
      </c>
      <c r="B4965" s="33" t="s">
        <v>1391</v>
      </c>
      <c r="C4965" s="33" t="s">
        <v>344</v>
      </c>
      <c r="D4965" s="33" t="s">
        <v>1119</v>
      </c>
      <c r="E4965" s="34" t="s">
        <v>540</v>
      </c>
      <c r="F4965" s="35">
        <v>0</v>
      </c>
      <c r="G4965" s="35">
        <v>401.34</v>
      </c>
      <c r="H4965" s="35">
        <v>175.78800000000001</v>
      </c>
      <c r="I4965" s="63">
        <v>0</v>
      </c>
      <c r="J4965" s="63">
        <v>0</v>
      </c>
      <c r="K4965" s="35">
        <v>0</v>
      </c>
      <c r="L4965" s="35">
        <v>0</v>
      </c>
      <c r="M4965" s="35">
        <v>401.33501000000001</v>
      </c>
      <c r="N4965" s="78">
        <f t="shared" si="2497"/>
        <v>99.998756665171683</v>
      </c>
    </row>
    <row r="4966" spans="1:14" ht="31.5" x14ac:dyDescent="0.25">
      <c r="A4966" s="33" t="s">
        <v>335</v>
      </c>
      <c r="B4966" s="33" t="s">
        <v>1391</v>
      </c>
      <c r="C4966" s="33" t="s">
        <v>344</v>
      </c>
      <c r="D4966" s="33" t="s">
        <v>1111</v>
      </c>
      <c r="E4966" s="34" t="s">
        <v>542</v>
      </c>
      <c r="F4966" s="35">
        <f t="shared" ref="F4966:M4966" si="2519">F4967</f>
        <v>13140.737000000001</v>
      </c>
      <c r="G4966" s="35">
        <f t="shared" si="2519"/>
        <v>12739.397000000001</v>
      </c>
      <c r="H4966" s="35">
        <f t="shared" si="2519"/>
        <v>5456.9645200000004</v>
      </c>
      <c r="I4966" s="63">
        <f t="shared" si="2519"/>
        <v>0</v>
      </c>
      <c r="J4966" s="63">
        <f t="shared" si="2519"/>
        <v>0</v>
      </c>
      <c r="K4966" s="35">
        <f t="shared" si="2519"/>
        <v>0</v>
      </c>
      <c r="L4966" s="35">
        <f t="shared" si="2519"/>
        <v>0</v>
      </c>
      <c r="M4966" s="35">
        <f t="shared" si="2519"/>
        <v>9324.9220000000005</v>
      </c>
      <c r="N4966" s="78">
        <f t="shared" si="2497"/>
        <v>73.197514764631322</v>
      </c>
    </row>
    <row r="4967" spans="1:14" ht="31.5" x14ac:dyDescent="0.25">
      <c r="A4967" s="33" t="s">
        <v>335</v>
      </c>
      <c r="B4967" s="33" t="s">
        <v>1391</v>
      </c>
      <c r="C4967" s="33" t="s">
        <v>344</v>
      </c>
      <c r="D4967" s="33" t="s">
        <v>1112</v>
      </c>
      <c r="E4967" s="34" t="s">
        <v>543</v>
      </c>
      <c r="F4967" s="35">
        <f>6733.5+6407.237</f>
        <v>13140.737000000001</v>
      </c>
      <c r="G4967" s="35">
        <v>12739.397000000001</v>
      </c>
      <c r="H4967" s="35">
        <v>5456.9645200000004</v>
      </c>
      <c r="I4967" s="63">
        <v>0</v>
      </c>
      <c r="J4967" s="63">
        <v>0</v>
      </c>
      <c r="K4967" s="35">
        <v>0</v>
      </c>
      <c r="L4967" s="35">
        <v>0</v>
      </c>
      <c r="M4967" s="35">
        <v>9324.9220000000005</v>
      </c>
      <c r="N4967" s="78">
        <f t="shared" si="2497"/>
        <v>73.197514764631322</v>
      </c>
    </row>
    <row r="4968" spans="1:14" ht="47.25" x14ac:dyDescent="0.25">
      <c r="A4968" s="33" t="s">
        <v>335</v>
      </c>
      <c r="B4968" s="33" t="s">
        <v>1391</v>
      </c>
      <c r="C4968" s="33" t="s">
        <v>1139</v>
      </c>
      <c r="D4968" s="33"/>
      <c r="E4968" s="34" t="s">
        <v>1211</v>
      </c>
      <c r="F4968" s="35">
        <v>0</v>
      </c>
      <c r="G4968" s="35">
        <f>G4969</f>
        <v>70.647090000000006</v>
      </c>
      <c r="H4968" s="35">
        <f t="shared" ref="H4968:M4971" si="2520">H4969</f>
        <v>50.647089999999999</v>
      </c>
      <c r="I4968" s="63">
        <f t="shared" si="2520"/>
        <v>0</v>
      </c>
      <c r="J4968" s="63">
        <f t="shared" si="2520"/>
        <v>0</v>
      </c>
      <c r="K4968" s="35">
        <f t="shared" si="2520"/>
        <v>0</v>
      </c>
      <c r="L4968" s="35">
        <f t="shared" si="2520"/>
        <v>0</v>
      </c>
      <c r="M4968" s="35">
        <f t="shared" si="2520"/>
        <v>70.647090000000006</v>
      </c>
      <c r="N4968" s="78">
        <f t="shared" si="2497"/>
        <v>100</v>
      </c>
    </row>
    <row r="4969" spans="1:14" ht="31.5" x14ac:dyDescent="0.25">
      <c r="A4969" s="33" t="s">
        <v>335</v>
      </c>
      <c r="B4969" s="33" t="s">
        <v>1391</v>
      </c>
      <c r="C4969" s="33" t="s">
        <v>1146</v>
      </c>
      <c r="D4969" s="33"/>
      <c r="E4969" s="34" t="s">
        <v>1212</v>
      </c>
      <c r="F4969" s="35">
        <v>0</v>
      </c>
      <c r="G4969" s="35">
        <f>G4970</f>
        <v>70.647090000000006</v>
      </c>
      <c r="H4969" s="35">
        <f t="shared" si="2520"/>
        <v>50.647089999999999</v>
      </c>
      <c r="I4969" s="63">
        <f t="shared" si="2520"/>
        <v>0</v>
      </c>
      <c r="J4969" s="63">
        <f t="shared" si="2520"/>
        <v>0</v>
      </c>
      <c r="K4969" s="35">
        <f t="shared" si="2520"/>
        <v>0</v>
      </c>
      <c r="L4969" s="35">
        <f t="shared" si="2520"/>
        <v>0</v>
      </c>
      <c r="M4969" s="35">
        <f t="shared" si="2520"/>
        <v>70.647090000000006</v>
      </c>
      <c r="N4969" s="78">
        <f t="shared" si="2497"/>
        <v>100</v>
      </c>
    </row>
    <row r="4970" spans="1:14" ht="31.5" x14ac:dyDescent="0.25">
      <c r="A4970" s="33" t="s">
        <v>335</v>
      </c>
      <c r="B4970" s="33" t="s">
        <v>1391</v>
      </c>
      <c r="C4970" s="33" t="s">
        <v>1147</v>
      </c>
      <c r="D4970" s="33"/>
      <c r="E4970" s="34" t="s">
        <v>1213</v>
      </c>
      <c r="F4970" s="35">
        <v>0</v>
      </c>
      <c r="G4970" s="35">
        <f>G4971</f>
        <v>70.647090000000006</v>
      </c>
      <c r="H4970" s="35">
        <f t="shared" si="2520"/>
        <v>50.647089999999999</v>
      </c>
      <c r="I4970" s="63">
        <f t="shared" si="2520"/>
        <v>0</v>
      </c>
      <c r="J4970" s="63">
        <f t="shared" si="2520"/>
        <v>0</v>
      </c>
      <c r="K4970" s="35">
        <f t="shared" si="2520"/>
        <v>0</v>
      </c>
      <c r="L4970" s="35">
        <f t="shared" si="2520"/>
        <v>0</v>
      </c>
      <c r="M4970" s="35">
        <f t="shared" si="2520"/>
        <v>70.647090000000006</v>
      </c>
      <c r="N4970" s="78">
        <f t="shared" si="2497"/>
        <v>100</v>
      </c>
    </row>
    <row r="4971" spans="1:14" x14ac:dyDescent="0.25">
      <c r="A4971" s="33" t="s">
        <v>335</v>
      </c>
      <c r="B4971" s="33" t="s">
        <v>1391</v>
      </c>
      <c r="C4971" s="33" t="s">
        <v>1147</v>
      </c>
      <c r="D4971" s="33" t="s">
        <v>1113</v>
      </c>
      <c r="E4971" s="34" t="s">
        <v>558</v>
      </c>
      <c r="F4971" s="35">
        <v>0</v>
      </c>
      <c r="G4971" s="35">
        <f>G4972</f>
        <v>70.647090000000006</v>
      </c>
      <c r="H4971" s="35">
        <f t="shared" si="2520"/>
        <v>50.647089999999999</v>
      </c>
      <c r="I4971" s="63">
        <f t="shared" si="2520"/>
        <v>0</v>
      </c>
      <c r="J4971" s="63">
        <f t="shared" si="2520"/>
        <v>0</v>
      </c>
      <c r="K4971" s="35">
        <f t="shared" si="2520"/>
        <v>0</v>
      </c>
      <c r="L4971" s="35">
        <f t="shared" si="2520"/>
        <v>0</v>
      </c>
      <c r="M4971" s="35">
        <f t="shared" si="2520"/>
        <v>70.647090000000006</v>
      </c>
      <c r="N4971" s="78">
        <f t="shared" si="2497"/>
        <v>100</v>
      </c>
    </row>
    <row r="4972" spans="1:14" x14ac:dyDescent="0.25">
      <c r="A4972" s="33" t="s">
        <v>335</v>
      </c>
      <c r="B4972" s="33" t="s">
        <v>1391</v>
      </c>
      <c r="C4972" s="33" t="s">
        <v>1147</v>
      </c>
      <c r="D4972" s="33" t="s">
        <v>1114</v>
      </c>
      <c r="E4972" s="34" t="s">
        <v>560</v>
      </c>
      <c r="F4972" s="35">
        <v>0</v>
      </c>
      <c r="G4972" s="35">
        <v>70.647090000000006</v>
      </c>
      <c r="H4972" s="35">
        <v>50.647089999999999</v>
      </c>
      <c r="I4972" s="63">
        <v>0</v>
      </c>
      <c r="J4972" s="63">
        <v>0</v>
      </c>
      <c r="K4972" s="35">
        <v>0</v>
      </c>
      <c r="L4972" s="35">
        <v>0</v>
      </c>
      <c r="M4972" s="35">
        <v>70.647090000000006</v>
      </c>
      <c r="N4972" s="78">
        <f t="shared" si="2497"/>
        <v>100</v>
      </c>
    </row>
    <row r="4973" spans="1:14" s="22" customFormat="1" ht="31.5" x14ac:dyDescent="0.25">
      <c r="A4973" s="25" t="s">
        <v>351</v>
      </c>
      <c r="B4973" s="25" t="s">
        <v>1387</v>
      </c>
      <c r="C4973" s="25"/>
      <c r="D4973" s="25"/>
      <c r="E4973" s="26" t="s">
        <v>490</v>
      </c>
      <c r="F4973" s="27">
        <f t="shared" ref="F4973:M4973" si="2521">F4974+F4990+F5017</f>
        <v>403273.16099999996</v>
      </c>
      <c r="G4973" s="27">
        <f t="shared" si="2521"/>
        <v>415122.51242000004</v>
      </c>
      <c r="H4973" s="27">
        <f t="shared" si="2521"/>
        <v>338182.03319999995</v>
      </c>
      <c r="I4973" s="61">
        <f t="shared" si="2521"/>
        <v>178470.446</v>
      </c>
      <c r="J4973" s="61">
        <f t="shared" si="2521"/>
        <v>165825.85819999999</v>
      </c>
      <c r="K4973" s="27">
        <f t="shared" si="2521"/>
        <v>0</v>
      </c>
      <c r="L4973" s="27">
        <f t="shared" si="2521"/>
        <v>0</v>
      </c>
      <c r="M4973" s="27">
        <f t="shared" si="2521"/>
        <v>411857.39973</v>
      </c>
      <c r="N4973" s="79">
        <f t="shared" si="2497"/>
        <v>99.213458053391108</v>
      </c>
    </row>
    <row r="4974" spans="1:14" s="22" customFormat="1" x14ac:dyDescent="0.25">
      <c r="A4974" s="25" t="s">
        <v>351</v>
      </c>
      <c r="B4974" s="25" t="s">
        <v>1105</v>
      </c>
      <c r="C4974" s="25"/>
      <c r="D4974" s="25"/>
      <c r="E4974" s="26" t="s">
        <v>498</v>
      </c>
      <c r="F4974" s="27">
        <f t="shared" ref="F4974:M4978" si="2522">F4975</f>
        <v>705.80000000000007</v>
      </c>
      <c r="G4974" s="27">
        <f>G4975+G4984</f>
        <v>857.24600000000009</v>
      </c>
      <c r="H4974" s="27">
        <f t="shared" ref="H4974:M4974" si="2523">H4975+H4984</f>
        <v>450.85579999999999</v>
      </c>
      <c r="I4974" s="61">
        <f t="shared" si="2523"/>
        <v>857.24600000000009</v>
      </c>
      <c r="J4974" s="61">
        <f t="shared" si="2523"/>
        <v>450.85579999999999</v>
      </c>
      <c r="K4974" s="27">
        <f t="shared" si="2523"/>
        <v>0</v>
      </c>
      <c r="L4974" s="27">
        <f t="shared" si="2523"/>
        <v>0</v>
      </c>
      <c r="M4974" s="27">
        <f t="shared" si="2523"/>
        <v>857.05792999999994</v>
      </c>
      <c r="N4974" s="78">
        <f t="shared" si="2497"/>
        <v>99.978061139976134</v>
      </c>
    </row>
    <row r="4975" spans="1:14" s="32" customFormat="1" ht="63" x14ac:dyDescent="0.25">
      <c r="A4975" s="29" t="s">
        <v>351</v>
      </c>
      <c r="B4975" s="29" t="s">
        <v>1408</v>
      </c>
      <c r="C4975" s="29"/>
      <c r="D4975" s="29"/>
      <c r="E4975" s="30" t="s">
        <v>510</v>
      </c>
      <c r="F4975" s="31">
        <f t="shared" si="2522"/>
        <v>705.80000000000007</v>
      </c>
      <c r="G4975" s="31">
        <f t="shared" si="2522"/>
        <v>688.80000000000007</v>
      </c>
      <c r="H4975" s="31">
        <f t="shared" si="2522"/>
        <v>450.85579999999999</v>
      </c>
      <c r="I4975" s="62">
        <f t="shared" si="2522"/>
        <v>688.80000000000007</v>
      </c>
      <c r="J4975" s="62">
        <f t="shared" si="2522"/>
        <v>450.85579999999999</v>
      </c>
      <c r="K4975" s="31">
        <f t="shared" si="2522"/>
        <v>0</v>
      </c>
      <c r="L4975" s="31">
        <f t="shared" si="2522"/>
        <v>0</v>
      </c>
      <c r="M4975" s="31">
        <f t="shared" si="2522"/>
        <v>688.61192999999992</v>
      </c>
      <c r="N4975" s="79">
        <f t="shared" si="2497"/>
        <v>99.972695993031337</v>
      </c>
    </row>
    <row r="4976" spans="1:14" ht="47.25" x14ac:dyDescent="0.25">
      <c r="A4976" s="33" t="s">
        <v>351</v>
      </c>
      <c r="B4976" s="33" t="s">
        <v>1408</v>
      </c>
      <c r="C4976" s="33" t="s">
        <v>42</v>
      </c>
      <c r="D4976" s="33"/>
      <c r="E4976" s="34" t="s">
        <v>647</v>
      </c>
      <c r="F4976" s="35">
        <f t="shared" si="2522"/>
        <v>705.80000000000007</v>
      </c>
      <c r="G4976" s="35">
        <f t="shared" si="2522"/>
        <v>688.80000000000007</v>
      </c>
      <c r="H4976" s="35">
        <f t="shared" si="2522"/>
        <v>450.85579999999999</v>
      </c>
      <c r="I4976" s="63">
        <f t="shared" si="2522"/>
        <v>688.80000000000007</v>
      </c>
      <c r="J4976" s="63">
        <f t="shared" si="2522"/>
        <v>450.85579999999999</v>
      </c>
      <c r="K4976" s="35">
        <f t="shared" si="2522"/>
        <v>0</v>
      </c>
      <c r="L4976" s="35">
        <f t="shared" si="2522"/>
        <v>0</v>
      </c>
      <c r="M4976" s="35">
        <f t="shared" si="2522"/>
        <v>688.61192999999992</v>
      </c>
      <c r="N4976" s="78">
        <f t="shared" si="2497"/>
        <v>99.972695993031337</v>
      </c>
    </row>
    <row r="4977" spans="1:14" ht="31.5" x14ac:dyDescent="0.25">
      <c r="A4977" s="33" t="s">
        <v>351</v>
      </c>
      <c r="B4977" s="33" t="s">
        <v>1408</v>
      </c>
      <c r="C4977" s="33" t="s">
        <v>105</v>
      </c>
      <c r="D4977" s="33"/>
      <c r="E4977" s="34" t="s">
        <v>662</v>
      </c>
      <c r="F4977" s="35">
        <f t="shared" si="2522"/>
        <v>705.80000000000007</v>
      </c>
      <c r="G4977" s="35">
        <f t="shared" si="2522"/>
        <v>688.80000000000007</v>
      </c>
      <c r="H4977" s="35">
        <f t="shared" si="2522"/>
        <v>450.85579999999999</v>
      </c>
      <c r="I4977" s="63">
        <f t="shared" si="2522"/>
        <v>688.80000000000007</v>
      </c>
      <c r="J4977" s="63">
        <f t="shared" si="2522"/>
        <v>450.85579999999999</v>
      </c>
      <c r="K4977" s="35">
        <f t="shared" si="2522"/>
        <v>0</v>
      </c>
      <c r="L4977" s="35">
        <f t="shared" si="2522"/>
        <v>0</v>
      </c>
      <c r="M4977" s="35">
        <f t="shared" si="2522"/>
        <v>688.61192999999992</v>
      </c>
      <c r="N4977" s="78">
        <f t="shared" si="2497"/>
        <v>99.972695993031337</v>
      </c>
    </row>
    <row r="4978" spans="1:14" ht="63" x14ac:dyDescent="0.25">
      <c r="A4978" s="33" t="s">
        <v>351</v>
      </c>
      <c r="B4978" s="33" t="s">
        <v>1408</v>
      </c>
      <c r="C4978" s="33" t="s">
        <v>114</v>
      </c>
      <c r="D4978" s="33"/>
      <c r="E4978" s="34" t="s">
        <v>663</v>
      </c>
      <c r="F4978" s="35">
        <f t="shared" si="2522"/>
        <v>705.80000000000007</v>
      </c>
      <c r="G4978" s="35">
        <f t="shared" si="2522"/>
        <v>688.80000000000007</v>
      </c>
      <c r="H4978" s="35">
        <f t="shared" si="2522"/>
        <v>450.85579999999999</v>
      </c>
      <c r="I4978" s="63">
        <f t="shared" si="2522"/>
        <v>688.80000000000007</v>
      </c>
      <c r="J4978" s="63">
        <f t="shared" si="2522"/>
        <v>450.85579999999999</v>
      </c>
      <c r="K4978" s="35">
        <f t="shared" si="2522"/>
        <v>0</v>
      </c>
      <c r="L4978" s="35">
        <f t="shared" si="2522"/>
        <v>0</v>
      </c>
      <c r="M4978" s="35">
        <f t="shared" si="2522"/>
        <v>688.61192999999992</v>
      </c>
      <c r="N4978" s="78">
        <f t="shared" si="2497"/>
        <v>99.972695993031337</v>
      </c>
    </row>
    <row r="4979" spans="1:14" ht="31.5" x14ac:dyDescent="0.25">
      <c r="A4979" s="33" t="s">
        <v>351</v>
      </c>
      <c r="B4979" s="33" t="s">
        <v>1408</v>
      </c>
      <c r="C4979" s="33" t="s">
        <v>111</v>
      </c>
      <c r="D4979" s="33"/>
      <c r="E4979" s="34" t="s">
        <v>664</v>
      </c>
      <c r="F4979" s="35">
        <f>F4980+F4982</f>
        <v>705.80000000000007</v>
      </c>
      <c r="G4979" s="35">
        <f>G4980+G4982</f>
        <v>688.80000000000007</v>
      </c>
      <c r="H4979" s="35">
        <f t="shared" ref="H4979:M4979" si="2524">H4980+H4982</f>
        <v>450.85579999999999</v>
      </c>
      <c r="I4979" s="63">
        <f t="shared" si="2524"/>
        <v>688.80000000000007</v>
      </c>
      <c r="J4979" s="63">
        <f t="shared" si="2524"/>
        <v>450.85579999999999</v>
      </c>
      <c r="K4979" s="35">
        <f t="shared" si="2524"/>
        <v>0</v>
      </c>
      <c r="L4979" s="35">
        <f t="shared" si="2524"/>
        <v>0</v>
      </c>
      <c r="M4979" s="35">
        <f t="shared" si="2524"/>
        <v>688.61192999999992</v>
      </c>
      <c r="N4979" s="78">
        <f t="shared" si="2497"/>
        <v>99.972695993031337</v>
      </c>
    </row>
    <row r="4980" spans="1:14" ht="78.75" x14ac:dyDescent="0.25">
      <c r="A4980" s="33" t="s">
        <v>351</v>
      </c>
      <c r="B4980" s="33" t="s">
        <v>1408</v>
      </c>
      <c r="C4980" s="33" t="s">
        <v>111</v>
      </c>
      <c r="D4980" s="33" t="s">
        <v>1118</v>
      </c>
      <c r="E4980" s="34" t="s">
        <v>539</v>
      </c>
      <c r="F4980" s="35">
        <f t="shared" ref="F4980:M4980" si="2525">F4981</f>
        <v>652.70000000000005</v>
      </c>
      <c r="G4980" s="35">
        <f t="shared" si="2525"/>
        <v>661.52183000000002</v>
      </c>
      <c r="H4980" s="35">
        <f t="shared" si="2525"/>
        <v>423.84679999999997</v>
      </c>
      <c r="I4980" s="63">
        <f t="shared" si="2525"/>
        <v>661.52183000000002</v>
      </c>
      <c r="J4980" s="63">
        <f t="shared" si="2525"/>
        <v>423.84679999999997</v>
      </c>
      <c r="K4980" s="35">
        <f t="shared" si="2525"/>
        <v>0</v>
      </c>
      <c r="L4980" s="35">
        <f t="shared" si="2525"/>
        <v>0</v>
      </c>
      <c r="M4980" s="35">
        <f t="shared" si="2525"/>
        <v>661.39392999999995</v>
      </c>
      <c r="N4980" s="78">
        <f t="shared" si="2497"/>
        <v>99.980665792994301</v>
      </c>
    </row>
    <row r="4981" spans="1:14" ht="31.5" x14ac:dyDescent="0.25">
      <c r="A4981" s="33" t="s">
        <v>351</v>
      </c>
      <c r="B4981" s="33" t="s">
        <v>1408</v>
      </c>
      <c r="C4981" s="33" t="s">
        <v>111</v>
      </c>
      <c r="D4981" s="33" t="s">
        <v>1128</v>
      </c>
      <c r="E4981" s="34" t="s">
        <v>541</v>
      </c>
      <c r="F4981" s="35">
        <v>652.70000000000005</v>
      </c>
      <c r="G4981" s="35">
        <v>661.52183000000002</v>
      </c>
      <c r="H4981" s="35">
        <v>423.84679999999997</v>
      </c>
      <c r="I4981" s="63">
        <f>G4981</f>
        <v>661.52183000000002</v>
      </c>
      <c r="J4981" s="63">
        <f>H4981</f>
        <v>423.84679999999997</v>
      </c>
      <c r="K4981" s="35">
        <v>0</v>
      </c>
      <c r="L4981" s="35">
        <v>0</v>
      </c>
      <c r="M4981" s="35">
        <v>661.39392999999995</v>
      </c>
      <c r="N4981" s="78">
        <f t="shared" si="2497"/>
        <v>99.980665792994301</v>
      </c>
    </row>
    <row r="4982" spans="1:14" ht="31.5" x14ac:dyDescent="0.25">
      <c r="A4982" s="33" t="s">
        <v>351</v>
      </c>
      <c r="B4982" s="33" t="s">
        <v>1408</v>
      </c>
      <c r="C4982" s="33" t="s">
        <v>111</v>
      </c>
      <c r="D4982" s="33" t="s">
        <v>1111</v>
      </c>
      <c r="E4982" s="34" t="s">
        <v>542</v>
      </c>
      <c r="F4982" s="35">
        <f t="shared" ref="F4982:M4982" si="2526">F4983</f>
        <v>53.1</v>
      </c>
      <c r="G4982" s="35">
        <f t="shared" si="2526"/>
        <v>27.278169999999999</v>
      </c>
      <c r="H4982" s="35">
        <f t="shared" si="2526"/>
        <v>27.009</v>
      </c>
      <c r="I4982" s="63">
        <f t="shared" si="2526"/>
        <v>27.278169999999999</v>
      </c>
      <c r="J4982" s="63">
        <f t="shared" si="2526"/>
        <v>27.009</v>
      </c>
      <c r="K4982" s="35">
        <f t="shared" si="2526"/>
        <v>0</v>
      </c>
      <c r="L4982" s="35">
        <f t="shared" si="2526"/>
        <v>0</v>
      </c>
      <c r="M4982" s="35">
        <f t="shared" si="2526"/>
        <v>27.218</v>
      </c>
      <c r="N4982" s="78">
        <f t="shared" si="2497"/>
        <v>99.779420686944903</v>
      </c>
    </row>
    <row r="4983" spans="1:14" ht="31.5" x14ac:dyDescent="0.25">
      <c r="A4983" s="33" t="s">
        <v>351</v>
      </c>
      <c r="B4983" s="33" t="s">
        <v>1408</v>
      </c>
      <c r="C4983" s="33" t="s">
        <v>111</v>
      </c>
      <c r="D4983" s="33" t="s">
        <v>1112</v>
      </c>
      <c r="E4983" s="34" t="s">
        <v>543</v>
      </c>
      <c r="F4983" s="35">
        <v>53.1</v>
      </c>
      <c r="G4983" s="35">
        <v>27.278169999999999</v>
      </c>
      <c r="H4983" s="35">
        <v>27.009</v>
      </c>
      <c r="I4983" s="63">
        <f>G4983</f>
        <v>27.278169999999999</v>
      </c>
      <c r="J4983" s="63">
        <f>H4983</f>
        <v>27.009</v>
      </c>
      <c r="K4983" s="35">
        <v>0</v>
      </c>
      <c r="L4983" s="35">
        <v>0</v>
      </c>
      <c r="M4983" s="35">
        <v>27.218</v>
      </c>
      <c r="N4983" s="78">
        <f t="shared" si="2497"/>
        <v>99.779420686944903</v>
      </c>
    </row>
    <row r="4984" spans="1:14" x14ac:dyDescent="0.25">
      <c r="A4984" s="29" t="s">
        <v>351</v>
      </c>
      <c r="B4984" s="29" t="s">
        <v>1384</v>
      </c>
      <c r="C4984" s="29"/>
      <c r="D4984" s="29"/>
      <c r="E4984" s="30" t="s">
        <v>514</v>
      </c>
      <c r="F4984" s="35"/>
      <c r="G4984" s="31">
        <f>G4985</f>
        <v>168.446</v>
      </c>
      <c r="H4984" s="31">
        <f t="shared" ref="H4984:M4988" si="2527">H4985</f>
        <v>0</v>
      </c>
      <c r="I4984" s="62">
        <f t="shared" si="2527"/>
        <v>168.446</v>
      </c>
      <c r="J4984" s="62">
        <f t="shared" si="2527"/>
        <v>0</v>
      </c>
      <c r="K4984" s="31">
        <f t="shared" si="2527"/>
        <v>0</v>
      </c>
      <c r="L4984" s="31">
        <f t="shared" si="2527"/>
        <v>0</v>
      </c>
      <c r="M4984" s="31">
        <f t="shared" si="2527"/>
        <v>168.446</v>
      </c>
      <c r="N4984" s="79">
        <f t="shared" si="2497"/>
        <v>100</v>
      </c>
    </row>
    <row r="4985" spans="1:14" ht="31.5" x14ac:dyDescent="0.25">
      <c r="A4985" s="33" t="s">
        <v>351</v>
      </c>
      <c r="B4985" s="33" t="s">
        <v>1384</v>
      </c>
      <c r="C4985" s="33" t="s">
        <v>1122</v>
      </c>
      <c r="D4985" s="33"/>
      <c r="E4985" s="34" t="s">
        <v>1885</v>
      </c>
      <c r="F4985" s="35"/>
      <c r="G4985" s="35">
        <f>G4986</f>
        <v>168.446</v>
      </c>
      <c r="H4985" s="35">
        <f t="shared" si="2527"/>
        <v>0</v>
      </c>
      <c r="I4985" s="63">
        <f t="shared" si="2527"/>
        <v>168.446</v>
      </c>
      <c r="J4985" s="63">
        <f t="shared" si="2527"/>
        <v>0</v>
      </c>
      <c r="K4985" s="35">
        <f t="shared" si="2527"/>
        <v>0</v>
      </c>
      <c r="L4985" s="35">
        <f t="shared" si="2527"/>
        <v>0</v>
      </c>
      <c r="M4985" s="35">
        <f t="shared" si="2527"/>
        <v>168.446</v>
      </c>
      <c r="N4985" s="78">
        <f t="shared" si="2497"/>
        <v>100</v>
      </c>
    </row>
    <row r="4986" spans="1:14" x14ac:dyDescent="0.25">
      <c r="A4986" s="33" t="s">
        <v>351</v>
      </c>
      <c r="B4986" s="33" t="s">
        <v>1384</v>
      </c>
      <c r="C4986" s="33" t="s">
        <v>1123</v>
      </c>
      <c r="D4986" s="33"/>
      <c r="E4986" s="34" t="s">
        <v>1175</v>
      </c>
      <c r="F4986" s="35"/>
      <c r="G4986" s="35">
        <f>G4987</f>
        <v>168.446</v>
      </c>
      <c r="H4986" s="35">
        <f t="shared" si="2527"/>
        <v>0</v>
      </c>
      <c r="I4986" s="63">
        <f t="shared" si="2527"/>
        <v>168.446</v>
      </c>
      <c r="J4986" s="63">
        <f t="shared" si="2527"/>
        <v>0</v>
      </c>
      <c r="K4986" s="35">
        <f t="shared" si="2527"/>
        <v>0</v>
      </c>
      <c r="L4986" s="35">
        <f t="shared" si="2527"/>
        <v>0</v>
      </c>
      <c r="M4986" s="35">
        <f t="shared" si="2527"/>
        <v>168.446</v>
      </c>
      <c r="N4986" s="78">
        <f t="shared" si="2497"/>
        <v>100</v>
      </c>
    </row>
    <row r="4987" spans="1:14" ht="47.25" x14ac:dyDescent="0.25">
      <c r="A4987" s="33" t="s">
        <v>351</v>
      </c>
      <c r="B4987" s="33" t="s">
        <v>1384</v>
      </c>
      <c r="C4987" s="33" t="s">
        <v>1912</v>
      </c>
      <c r="D4987" s="33"/>
      <c r="E4987" s="56" t="s">
        <v>1913</v>
      </c>
      <c r="F4987" s="35"/>
      <c r="G4987" s="35">
        <f>G4988</f>
        <v>168.446</v>
      </c>
      <c r="H4987" s="35">
        <f t="shared" si="2527"/>
        <v>0</v>
      </c>
      <c r="I4987" s="63">
        <f t="shared" si="2527"/>
        <v>168.446</v>
      </c>
      <c r="J4987" s="63">
        <f t="shared" si="2527"/>
        <v>0</v>
      </c>
      <c r="K4987" s="35">
        <f t="shared" si="2527"/>
        <v>0</v>
      </c>
      <c r="L4987" s="35">
        <f t="shared" si="2527"/>
        <v>0</v>
      </c>
      <c r="M4987" s="35">
        <f t="shared" si="2527"/>
        <v>168.446</v>
      </c>
      <c r="N4987" s="78">
        <f t="shared" si="2497"/>
        <v>100</v>
      </c>
    </row>
    <row r="4988" spans="1:14" ht="78.75" x14ac:dyDescent="0.25">
      <c r="A4988" s="33" t="s">
        <v>351</v>
      </c>
      <c r="B4988" s="33" t="s">
        <v>1384</v>
      </c>
      <c r="C4988" s="33" t="s">
        <v>1912</v>
      </c>
      <c r="D4988" s="33" t="s">
        <v>1118</v>
      </c>
      <c r="E4988" s="34" t="s">
        <v>539</v>
      </c>
      <c r="F4988" s="35"/>
      <c r="G4988" s="35">
        <f>G4989</f>
        <v>168.446</v>
      </c>
      <c r="H4988" s="35">
        <f t="shared" si="2527"/>
        <v>0</v>
      </c>
      <c r="I4988" s="63">
        <f t="shared" si="2527"/>
        <v>168.446</v>
      </c>
      <c r="J4988" s="63">
        <f t="shared" si="2527"/>
        <v>0</v>
      </c>
      <c r="K4988" s="35">
        <f t="shared" si="2527"/>
        <v>0</v>
      </c>
      <c r="L4988" s="35">
        <f t="shared" si="2527"/>
        <v>0</v>
      </c>
      <c r="M4988" s="35">
        <f t="shared" si="2527"/>
        <v>168.446</v>
      </c>
      <c r="N4988" s="78">
        <f t="shared" si="2497"/>
        <v>100</v>
      </c>
    </row>
    <row r="4989" spans="1:14" ht="31.5" x14ac:dyDescent="0.25">
      <c r="A4989" s="33" t="s">
        <v>351</v>
      </c>
      <c r="B4989" s="33" t="s">
        <v>1384</v>
      </c>
      <c r="C4989" s="33" t="s">
        <v>1912</v>
      </c>
      <c r="D4989" s="33" t="s">
        <v>1128</v>
      </c>
      <c r="E4989" s="34" t="s">
        <v>541</v>
      </c>
      <c r="F4989" s="35"/>
      <c r="G4989" s="35">
        <v>168.446</v>
      </c>
      <c r="H4989" s="35">
        <v>0</v>
      </c>
      <c r="I4989" s="63">
        <f>G4989</f>
        <v>168.446</v>
      </c>
      <c r="J4989" s="63">
        <f>H4989</f>
        <v>0</v>
      </c>
      <c r="K4989" s="35">
        <v>0</v>
      </c>
      <c r="L4989" s="35">
        <v>0</v>
      </c>
      <c r="M4989" s="35">
        <v>168.446</v>
      </c>
      <c r="N4989" s="78">
        <f t="shared" si="2497"/>
        <v>100</v>
      </c>
    </row>
    <row r="4990" spans="1:14" s="22" customFormat="1" x14ac:dyDescent="0.25">
      <c r="A4990" s="25" t="s">
        <v>351</v>
      </c>
      <c r="B4990" s="25" t="s">
        <v>1171</v>
      </c>
      <c r="C4990" s="25"/>
      <c r="D4990" s="25"/>
      <c r="E4990" s="26" t="s">
        <v>503</v>
      </c>
      <c r="F4990" s="27">
        <f t="shared" ref="F4990:M4992" si="2528">F4991</f>
        <v>187970.902</v>
      </c>
      <c r="G4990" s="27">
        <f t="shared" si="2528"/>
        <v>187970.902</v>
      </c>
      <c r="H4990" s="27">
        <f t="shared" si="2528"/>
        <v>176407.39669999998</v>
      </c>
      <c r="I4990" s="61">
        <f t="shared" si="2528"/>
        <v>172440.3</v>
      </c>
      <c r="J4990" s="61">
        <f t="shared" si="2528"/>
        <v>161510.5</v>
      </c>
      <c r="K4990" s="27">
        <f t="shared" si="2528"/>
        <v>0</v>
      </c>
      <c r="L4990" s="27">
        <f t="shared" si="2528"/>
        <v>0</v>
      </c>
      <c r="M4990" s="27">
        <f t="shared" si="2528"/>
        <v>185250.212</v>
      </c>
      <c r="N4990" s="78">
        <f t="shared" si="2497"/>
        <v>98.552600444509224</v>
      </c>
    </row>
    <row r="4991" spans="1:14" s="32" customFormat="1" x14ac:dyDescent="0.25">
      <c r="A4991" s="29" t="s">
        <v>351</v>
      </c>
      <c r="B4991" s="29" t="s">
        <v>1397</v>
      </c>
      <c r="C4991" s="29"/>
      <c r="D4991" s="29"/>
      <c r="E4991" s="30" t="s">
        <v>529</v>
      </c>
      <c r="F4991" s="31">
        <f t="shared" si="2528"/>
        <v>187970.902</v>
      </c>
      <c r="G4991" s="31">
        <f t="shared" si="2528"/>
        <v>187970.902</v>
      </c>
      <c r="H4991" s="31">
        <f t="shared" si="2528"/>
        <v>176407.39669999998</v>
      </c>
      <c r="I4991" s="62">
        <f t="shared" si="2528"/>
        <v>172440.3</v>
      </c>
      <c r="J4991" s="62">
        <f t="shared" si="2528"/>
        <v>161510.5</v>
      </c>
      <c r="K4991" s="31">
        <f t="shared" si="2528"/>
        <v>0</v>
      </c>
      <c r="L4991" s="31">
        <f t="shared" si="2528"/>
        <v>0</v>
      </c>
      <c r="M4991" s="31">
        <f t="shared" si="2528"/>
        <v>185250.212</v>
      </c>
      <c r="N4991" s="79">
        <f t="shared" si="2497"/>
        <v>98.552600444509224</v>
      </c>
    </row>
    <row r="4992" spans="1:14" ht="47.25" x14ac:dyDescent="0.25">
      <c r="A4992" s="33" t="s">
        <v>351</v>
      </c>
      <c r="B4992" s="33" t="s">
        <v>1397</v>
      </c>
      <c r="C4992" s="33" t="s">
        <v>42</v>
      </c>
      <c r="D4992" s="33"/>
      <c r="E4992" s="34" t="s">
        <v>647</v>
      </c>
      <c r="F4992" s="35">
        <f t="shared" si="2528"/>
        <v>187970.902</v>
      </c>
      <c r="G4992" s="35">
        <f t="shared" si="2528"/>
        <v>187970.902</v>
      </c>
      <c r="H4992" s="35">
        <f t="shared" si="2528"/>
        <v>176407.39669999998</v>
      </c>
      <c r="I4992" s="63">
        <f t="shared" si="2528"/>
        <v>172440.3</v>
      </c>
      <c r="J4992" s="63">
        <f t="shared" si="2528"/>
        <v>161510.5</v>
      </c>
      <c r="K4992" s="35">
        <f t="shared" si="2528"/>
        <v>0</v>
      </c>
      <c r="L4992" s="35">
        <f t="shared" si="2528"/>
        <v>0</v>
      </c>
      <c r="M4992" s="35">
        <f t="shared" si="2528"/>
        <v>185250.212</v>
      </c>
      <c r="N4992" s="78">
        <f t="shared" si="2497"/>
        <v>98.552600444509224</v>
      </c>
    </row>
    <row r="4993" spans="1:14" ht="31.5" x14ac:dyDescent="0.25">
      <c r="A4993" s="33" t="s">
        <v>351</v>
      </c>
      <c r="B4993" s="33" t="s">
        <v>1397</v>
      </c>
      <c r="C4993" s="33" t="s">
        <v>68</v>
      </c>
      <c r="D4993" s="33"/>
      <c r="E4993" s="34" t="s">
        <v>665</v>
      </c>
      <c r="F4993" s="35">
        <f>F4994+F5002+F5011</f>
        <v>187970.902</v>
      </c>
      <c r="G4993" s="35">
        <f>G4994+G5002+G5011</f>
        <v>187970.902</v>
      </c>
      <c r="H4993" s="35">
        <f t="shared" ref="H4993:M4993" si="2529">H4994+H5002+H5011</f>
        <v>176407.39669999998</v>
      </c>
      <c r="I4993" s="63">
        <f t="shared" si="2529"/>
        <v>172440.3</v>
      </c>
      <c r="J4993" s="63">
        <f t="shared" si="2529"/>
        <v>161510.5</v>
      </c>
      <c r="K4993" s="35">
        <f t="shared" si="2529"/>
        <v>0</v>
      </c>
      <c r="L4993" s="35">
        <f t="shared" si="2529"/>
        <v>0</v>
      </c>
      <c r="M4993" s="35">
        <f t="shared" si="2529"/>
        <v>185250.212</v>
      </c>
      <c r="N4993" s="78">
        <f t="shared" si="2497"/>
        <v>98.552600444509224</v>
      </c>
    </row>
    <row r="4994" spans="1:14" ht="63" x14ac:dyDescent="0.25">
      <c r="A4994" s="33" t="s">
        <v>351</v>
      </c>
      <c r="B4994" s="33" t="s">
        <v>1397</v>
      </c>
      <c r="C4994" s="33" t="s">
        <v>357</v>
      </c>
      <c r="D4994" s="33"/>
      <c r="E4994" s="34" t="s">
        <v>666</v>
      </c>
      <c r="F4994" s="35">
        <f t="shared" ref="F4994:M4994" si="2530">F4995</f>
        <v>172440.3</v>
      </c>
      <c r="G4994" s="35">
        <f t="shared" si="2530"/>
        <v>172440.3</v>
      </c>
      <c r="H4994" s="35">
        <f t="shared" si="2530"/>
        <v>161510.5</v>
      </c>
      <c r="I4994" s="63">
        <f t="shared" si="2530"/>
        <v>172440.3</v>
      </c>
      <c r="J4994" s="63">
        <f t="shared" si="2530"/>
        <v>161510.5</v>
      </c>
      <c r="K4994" s="35">
        <f t="shared" si="2530"/>
        <v>0</v>
      </c>
      <c r="L4994" s="35">
        <f t="shared" si="2530"/>
        <v>0</v>
      </c>
      <c r="M4994" s="35">
        <f t="shared" si="2530"/>
        <v>169755.56158000001</v>
      </c>
      <c r="N4994" s="78">
        <f t="shared" si="2497"/>
        <v>98.443091075578053</v>
      </c>
    </row>
    <row r="4995" spans="1:14" ht="31.5" x14ac:dyDescent="0.25">
      <c r="A4995" s="33" t="s">
        <v>351</v>
      </c>
      <c r="B4995" s="33" t="s">
        <v>1397</v>
      </c>
      <c r="C4995" s="33" t="s">
        <v>352</v>
      </c>
      <c r="D4995" s="33"/>
      <c r="E4995" s="34" t="s">
        <v>667</v>
      </c>
      <c r="F4995" s="35">
        <f>F4996+F4998+F5000</f>
        <v>172440.3</v>
      </c>
      <c r="G4995" s="35">
        <f>G4996+G4998+G5000</f>
        <v>172440.3</v>
      </c>
      <c r="H4995" s="35">
        <f t="shared" ref="H4995:M4995" si="2531">H4996+H4998+H5000</f>
        <v>161510.5</v>
      </c>
      <c r="I4995" s="63">
        <f t="shared" si="2531"/>
        <v>172440.3</v>
      </c>
      <c r="J4995" s="63">
        <f t="shared" si="2531"/>
        <v>161510.5</v>
      </c>
      <c r="K4995" s="35">
        <f t="shared" si="2531"/>
        <v>0</v>
      </c>
      <c r="L4995" s="35">
        <f t="shared" si="2531"/>
        <v>0</v>
      </c>
      <c r="M4995" s="35">
        <f t="shared" si="2531"/>
        <v>169755.56158000001</v>
      </c>
      <c r="N4995" s="78">
        <f t="shared" si="2497"/>
        <v>98.443091075578053</v>
      </c>
    </row>
    <row r="4996" spans="1:14" x14ac:dyDescent="0.25">
      <c r="A4996" s="33" t="s">
        <v>351</v>
      </c>
      <c r="B4996" s="33" t="s">
        <v>1397</v>
      </c>
      <c r="C4996" s="33" t="s">
        <v>352</v>
      </c>
      <c r="D4996" s="33" t="s">
        <v>65</v>
      </c>
      <c r="E4996" s="34" t="s">
        <v>544</v>
      </c>
      <c r="F4996" s="35">
        <f t="shared" ref="F4996:M4996" si="2532">F4997</f>
        <v>23624.1</v>
      </c>
      <c r="G4996" s="35">
        <f t="shared" si="2532"/>
        <v>22463.676719999999</v>
      </c>
      <c r="H4996" s="35">
        <f t="shared" si="2532"/>
        <v>17680.612000000001</v>
      </c>
      <c r="I4996" s="63">
        <f t="shared" si="2532"/>
        <v>22463.676719999999</v>
      </c>
      <c r="J4996" s="63">
        <f t="shared" si="2532"/>
        <v>17680.612000000001</v>
      </c>
      <c r="K4996" s="35">
        <f t="shared" si="2532"/>
        <v>0</v>
      </c>
      <c r="L4996" s="35">
        <f t="shared" si="2532"/>
        <v>0</v>
      </c>
      <c r="M4996" s="35">
        <f t="shared" si="2532"/>
        <v>21095.160319999999</v>
      </c>
      <c r="N4996" s="78">
        <f t="shared" si="2497"/>
        <v>93.907869949082851</v>
      </c>
    </row>
    <row r="4997" spans="1:14" ht="31.5" x14ac:dyDescent="0.25">
      <c r="A4997" s="33" t="s">
        <v>351</v>
      </c>
      <c r="B4997" s="33" t="s">
        <v>1397</v>
      </c>
      <c r="C4997" s="33" t="s">
        <v>352</v>
      </c>
      <c r="D4997" s="33" t="s">
        <v>353</v>
      </c>
      <c r="E4997" s="34" t="s">
        <v>546</v>
      </c>
      <c r="F4997" s="35">
        <v>23624.1</v>
      </c>
      <c r="G4997" s="35">
        <v>22463.676719999999</v>
      </c>
      <c r="H4997" s="35">
        <v>17680.612000000001</v>
      </c>
      <c r="I4997" s="63">
        <f>G4997</f>
        <v>22463.676719999999</v>
      </c>
      <c r="J4997" s="63">
        <f>H4997</f>
        <v>17680.612000000001</v>
      </c>
      <c r="K4997" s="35">
        <v>0</v>
      </c>
      <c r="L4997" s="35">
        <v>0</v>
      </c>
      <c r="M4997" s="35">
        <v>21095.160319999999</v>
      </c>
      <c r="N4997" s="78">
        <f t="shared" si="2497"/>
        <v>93.907869949082851</v>
      </c>
    </row>
    <row r="4998" spans="1:14" ht="31.5" x14ac:dyDescent="0.25">
      <c r="A4998" s="33" t="s">
        <v>351</v>
      </c>
      <c r="B4998" s="33" t="s">
        <v>1397</v>
      </c>
      <c r="C4998" s="33" t="s">
        <v>352</v>
      </c>
      <c r="D4998" s="33" t="s">
        <v>18</v>
      </c>
      <c r="E4998" s="34" t="s">
        <v>552</v>
      </c>
      <c r="F4998" s="35">
        <f t="shared" ref="F4998:M4998" si="2533">F4999</f>
        <v>22744.799999999999</v>
      </c>
      <c r="G4998" s="35">
        <f t="shared" si="2533"/>
        <v>21507.62802</v>
      </c>
      <c r="H4998" s="35">
        <f t="shared" si="2533"/>
        <v>20304.526140000002</v>
      </c>
      <c r="I4998" s="63">
        <f t="shared" si="2533"/>
        <v>21507.62802</v>
      </c>
      <c r="J4998" s="63">
        <f t="shared" si="2533"/>
        <v>20304.526140000002</v>
      </c>
      <c r="K4998" s="35">
        <f t="shared" si="2533"/>
        <v>0</v>
      </c>
      <c r="L4998" s="35">
        <f t="shared" si="2533"/>
        <v>0</v>
      </c>
      <c r="M4998" s="35">
        <f t="shared" si="2533"/>
        <v>21201.413199999999</v>
      </c>
      <c r="N4998" s="78">
        <f t="shared" si="2497"/>
        <v>98.576250157780066</v>
      </c>
    </row>
    <row r="4999" spans="1:14" ht="47.25" x14ac:dyDescent="0.25">
      <c r="A4999" s="33" t="s">
        <v>351</v>
      </c>
      <c r="B4999" s="33" t="s">
        <v>1397</v>
      </c>
      <c r="C4999" s="33" t="s">
        <v>352</v>
      </c>
      <c r="D4999" s="33" t="s">
        <v>14</v>
      </c>
      <c r="E4999" s="34" t="s">
        <v>555</v>
      </c>
      <c r="F4999" s="35">
        <v>22744.799999999999</v>
      </c>
      <c r="G4999" s="35">
        <v>21507.62802</v>
      </c>
      <c r="H4999" s="35">
        <v>20304.526140000002</v>
      </c>
      <c r="I4999" s="63">
        <f>G4999</f>
        <v>21507.62802</v>
      </c>
      <c r="J4999" s="63">
        <f>H4999</f>
        <v>20304.526140000002</v>
      </c>
      <c r="K4999" s="35">
        <v>0</v>
      </c>
      <c r="L4999" s="35">
        <v>0</v>
      </c>
      <c r="M4999" s="35">
        <v>21201.413199999999</v>
      </c>
      <c r="N4999" s="78">
        <f t="shared" si="2497"/>
        <v>98.576250157780066</v>
      </c>
    </row>
    <row r="5000" spans="1:14" x14ac:dyDescent="0.25">
      <c r="A5000" s="33" t="s">
        <v>351</v>
      </c>
      <c r="B5000" s="33" t="s">
        <v>1397</v>
      </c>
      <c r="C5000" s="33" t="s">
        <v>352</v>
      </c>
      <c r="D5000" s="33" t="s">
        <v>1113</v>
      </c>
      <c r="E5000" s="34" t="s">
        <v>558</v>
      </c>
      <c r="F5000" s="35">
        <f t="shared" ref="F5000:M5000" si="2534">F5001</f>
        <v>126071.4</v>
      </c>
      <c r="G5000" s="35">
        <f t="shared" si="2534"/>
        <v>128468.99526</v>
      </c>
      <c r="H5000" s="35">
        <f t="shared" si="2534"/>
        <v>123525.36186</v>
      </c>
      <c r="I5000" s="63">
        <f t="shared" si="2534"/>
        <v>128468.99526</v>
      </c>
      <c r="J5000" s="63">
        <f t="shared" si="2534"/>
        <v>123525.36186</v>
      </c>
      <c r="K5000" s="35">
        <f t="shared" si="2534"/>
        <v>0</v>
      </c>
      <c r="L5000" s="35">
        <f t="shared" si="2534"/>
        <v>0</v>
      </c>
      <c r="M5000" s="35">
        <f t="shared" si="2534"/>
        <v>127458.98806</v>
      </c>
      <c r="N5000" s="78">
        <f t="shared" si="2497"/>
        <v>99.213812486074232</v>
      </c>
    </row>
    <row r="5001" spans="1:14" ht="63" x14ac:dyDescent="0.25">
      <c r="A5001" s="33" t="s">
        <v>351</v>
      </c>
      <c r="B5001" s="33" t="s">
        <v>1397</v>
      </c>
      <c r="C5001" s="33" t="s">
        <v>352</v>
      </c>
      <c r="D5001" s="33" t="s">
        <v>137</v>
      </c>
      <c r="E5001" s="34" t="s">
        <v>559</v>
      </c>
      <c r="F5001" s="35">
        <v>126071.4</v>
      </c>
      <c r="G5001" s="35">
        <v>128468.99526</v>
      </c>
      <c r="H5001" s="35">
        <v>123525.36186</v>
      </c>
      <c r="I5001" s="63">
        <f>G5001</f>
        <v>128468.99526</v>
      </c>
      <c r="J5001" s="63">
        <f>H5001</f>
        <v>123525.36186</v>
      </c>
      <c r="K5001" s="35">
        <v>0</v>
      </c>
      <c r="L5001" s="35">
        <v>0</v>
      </c>
      <c r="M5001" s="35">
        <v>127458.98806</v>
      </c>
      <c r="N5001" s="78">
        <f t="shared" si="2497"/>
        <v>99.213812486074232</v>
      </c>
    </row>
    <row r="5002" spans="1:14" ht="47.25" x14ac:dyDescent="0.25">
      <c r="A5002" s="33" t="s">
        <v>351</v>
      </c>
      <c r="B5002" s="33" t="s">
        <v>1397</v>
      </c>
      <c r="C5002" s="33" t="s">
        <v>69</v>
      </c>
      <c r="D5002" s="33"/>
      <c r="E5002" s="34" t="s">
        <v>668</v>
      </c>
      <c r="F5002" s="35">
        <f>F5003+F5006</f>
        <v>3941.6130000000003</v>
      </c>
      <c r="G5002" s="35">
        <f>G5003+G5006</f>
        <v>3941.6130000000003</v>
      </c>
      <c r="H5002" s="35">
        <f t="shared" ref="H5002:M5002" si="2535">H5003+H5006</f>
        <v>3688.9927400000001</v>
      </c>
      <c r="I5002" s="63">
        <f t="shared" si="2535"/>
        <v>0</v>
      </c>
      <c r="J5002" s="63">
        <f t="shared" si="2535"/>
        <v>0</v>
      </c>
      <c r="K5002" s="35">
        <f t="shared" si="2535"/>
        <v>0</v>
      </c>
      <c r="L5002" s="35">
        <f t="shared" si="2535"/>
        <v>0</v>
      </c>
      <c r="M5002" s="35">
        <f t="shared" si="2535"/>
        <v>3905.6616800000002</v>
      </c>
      <c r="N5002" s="78">
        <f t="shared" ref="N5002:N5065" si="2536">M5002/G5002*100</f>
        <v>99.087903353271869</v>
      </c>
    </row>
    <row r="5003" spans="1:14" ht="31.5" x14ac:dyDescent="0.25">
      <c r="A5003" s="33" t="s">
        <v>351</v>
      </c>
      <c r="B5003" s="33" t="s">
        <v>1397</v>
      </c>
      <c r="C5003" s="33" t="s">
        <v>354</v>
      </c>
      <c r="D5003" s="33"/>
      <c r="E5003" s="34" t="s">
        <v>669</v>
      </c>
      <c r="F5003" s="35">
        <f t="shared" ref="F5003:M5004" si="2537">F5004</f>
        <v>394.55</v>
      </c>
      <c r="G5003" s="35">
        <f t="shared" si="2537"/>
        <v>394.55</v>
      </c>
      <c r="H5003" s="35">
        <f t="shared" si="2537"/>
        <v>394.55</v>
      </c>
      <c r="I5003" s="63">
        <f t="shared" si="2537"/>
        <v>0</v>
      </c>
      <c r="J5003" s="63">
        <f t="shared" si="2537"/>
        <v>0</v>
      </c>
      <c r="K5003" s="35">
        <f t="shared" si="2537"/>
        <v>0</v>
      </c>
      <c r="L5003" s="35">
        <f t="shared" si="2537"/>
        <v>0</v>
      </c>
      <c r="M5003" s="35">
        <f t="shared" si="2537"/>
        <v>394.55</v>
      </c>
      <c r="N5003" s="78">
        <f t="shared" si="2536"/>
        <v>100</v>
      </c>
    </row>
    <row r="5004" spans="1:14" ht="31.5" x14ac:dyDescent="0.25">
      <c r="A5004" s="33" t="s">
        <v>351</v>
      </c>
      <c r="B5004" s="33" t="s">
        <v>1397</v>
      </c>
      <c r="C5004" s="33" t="s">
        <v>354</v>
      </c>
      <c r="D5004" s="33" t="s">
        <v>1111</v>
      </c>
      <c r="E5004" s="34" t="s">
        <v>542</v>
      </c>
      <c r="F5004" s="35">
        <f t="shared" si="2537"/>
        <v>394.55</v>
      </c>
      <c r="G5004" s="35">
        <f t="shared" si="2537"/>
        <v>394.55</v>
      </c>
      <c r="H5004" s="35">
        <f t="shared" si="2537"/>
        <v>394.55</v>
      </c>
      <c r="I5004" s="63">
        <f t="shared" si="2537"/>
        <v>0</v>
      </c>
      <c r="J5004" s="63">
        <f t="shared" si="2537"/>
        <v>0</v>
      </c>
      <c r="K5004" s="35">
        <f t="shared" si="2537"/>
        <v>0</v>
      </c>
      <c r="L5004" s="35">
        <f t="shared" si="2537"/>
        <v>0</v>
      </c>
      <c r="M5004" s="35">
        <f t="shared" si="2537"/>
        <v>394.55</v>
      </c>
      <c r="N5004" s="78">
        <f t="shared" si="2536"/>
        <v>100</v>
      </c>
    </row>
    <row r="5005" spans="1:14" ht="31.5" x14ac:dyDescent="0.25">
      <c r="A5005" s="33" t="s">
        <v>351</v>
      </c>
      <c r="B5005" s="33" t="s">
        <v>1397</v>
      </c>
      <c r="C5005" s="33" t="s">
        <v>354</v>
      </c>
      <c r="D5005" s="33" t="s">
        <v>1112</v>
      </c>
      <c r="E5005" s="34" t="s">
        <v>543</v>
      </c>
      <c r="F5005" s="35">
        <f>397.5-2.95</f>
        <v>394.55</v>
      </c>
      <c r="G5005" s="35">
        <v>394.55</v>
      </c>
      <c r="H5005" s="35">
        <v>394.55</v>
      </c>
      <c r="I5005" s="63">
        <v>0</v>
      </c>
      <c r="J5005" s="63">
        <v>0</v>
      </c>
      <c r="K5005" s="35">
        <v>0</v>
      </c>
      <c r="L5005" s="35">
        <v>0</v>
      </c>
      <c r="M5005" s="35">
        <v>394.55</v>
      </c>
      <c r="N5005" s="78">
        <f t="shared" si="2536"/>
        <v>100</v>
      </c>
    </row>
    <row r="5006" spans="1:14" ht="63" x14ac:dyDescent="0.25">
      <c r="A5006" s="33" t="s">
        <v>351</v>
      </c>
      <c r="B5006" s="33" t="s">
        <v>1397</v>
      </c>
      <c r="C5006" s="33" t="s">
        <v>355</v>
      </c>
      <c r="D5006" s="33"/>
      <c r="E5006" s="34" t="s">
        <v>1246</v>
      </c>
      <c r="F5006" s="35">
        <f>F5009+F5007</f>
        <v>3547.0630000000001</v>
      </c>
      <c r="G5006" s="35">
        <f t="shared" ref="G5006" si="2538">G5009+G5007</f>
        <v>3547.0630000000001</v>
      </c>
      <c r="H5006" s="35">
        <f t="shared" ref="H5006:M5006" si="2539">H5009+H5007</f>
        <v>3294.44274</v>
      </c>
      <c r="I5006" s="63">
        <f t="shared" si="2539"/>
        <v>0</v>
      </c>
      <c r="J5006" s="63">
        <f t="shared" si="2539"/>
        <v>0</v>
      </c>
      <c r="K5006" s="35">
        <f t="shared" si="2539"/>
        <v>0</v>
      </c>
      <c r="L5006" s="35">
        <f t="shared" si="2539"/>
        <v>0</v>
      </c>
      <c r="M5006" s="35">
        <f t="shared" si="2539"/>
        <v>3511.11168</v>
      </c>
      <c r="N5006" s="78">
        <f t="shared" si="2536"/>
        <v>98.986448224911712</v>
      </c>
    </row>
    <row r="5007" spans="1:14" ht="31.5" x14ac:dyDescent="0.25">
      <c r="A5007" s="33" t="s">
        <v>351</v>
      </c>
      <c r="B5007" s="33" t="s">
        <v>1397</v>
      </c>
      <c r="C5007" s="33" t="s">
        <v>355</v>
      </c>
      <c r="D5007" s="33" t="s">
        <v>18</v>
      </c>
      <c r="E5007" s="34" t="s">
        <v>552</v>
      </c>
      <c r="F5007" s="35">
        <f>F5008</f>
        <v>0</v>
      </c>
      <c r="G5007" s="35">
        <f t="shared" ref="G5007" si="2540">G5008</f>
        <v>1912.98918</v>
      </c>
      <c r="H5007" s="35">
        <f t="shared" ref="H5007:M5007" si="2541">H5008</f>
        <v>1687.32618</v>
      </c>
      <c r="I5007" s="63">
        <f t="shared" si="2541"/>
        <v>0</v>
      </c>
      <c r="J5007" s="63">
        <f t="shared" si="2541"/>
        <v>0</v>
      </c>
      <c r="K5007" s="35">
        <f t="shared" si="2541"/>
        <v>0</v>
      </c>
      <c r="L5007" s="35">
        <f t="shared" si="2541"/>
        <v>0</v>
      </c>
      <c r="M5007" s="35">
        <f t="shared" si="2541"/>
        <v>1877.3581799999999</v>
      </c>
      <c r="N5007" s="78">
        <f t="shared" si="2536"/>
        <v>98.137417588530212</v>
      </c>
    </row>
    <row r="5008" spans="1:14" ht="47.25" x14ac:dyDescent="0.25">
      <c r="A5008" s="33" t="s">
        <v>351</v>
      </c>
      <c r="B5008" s="33" t="s">
        <v>1397</v>
      </c>
      <c r="C5008" s="33" t="s">
        <v>355</v>
      </c>
      <c r="D5008" s="33" t="s">
        <v>14</v>
      </c>
      <c r="E5008" s="34" t="s">
        <v>555</v>
      </c>
      <c r="F5008" s="35">
        <v>0</v>
      </c>
      <c r="G5008" s="35">
        <v>1912.98918</v>
      </c>
      <c r="H5008" s="35">
        <v>1687.32618</v>
      </c>
      <c r="I5008" s="63">
        <v>0</v>
      </c>
      <c r="J5008" s="63">
        <v>0</v>
      </c>
      <c r="K5008" s="35">
        <v>0</v>
      </c>
      <c r="L5008" s="35">
        <v>0</v>
      </c>
      <c r="M5008" s="35">
        <v>1877.3581799999999</v>
      </c>
      <c r="N5008" s="78">
        <f t="shared" si="2536"/>
        <v>98.137417588530212</v>
      </c>
    </row>
    <row r="5009" spans="1:14" x14ac:dyDescent="0.25">
      <c r="A5009" s="33" t="s">
        <v>351</v>
      </c>
      <c r="B5009" s="33" t="s">
        <v>1397</v>
      </c>
      <c r="C5009" s="33" t="s">
        <v>355</v>
      </c>
      <c r="D5009" s="33" t="s">
        <v>1113</v>
      </c>
      <c r="E5009" s="34" t="s">
        <v>558</v>
      </c>
      <c r="F5009" s="35">
        <f t="shared" ref="F5009:M5009" si="2542">F5010</f>
        <v>3547.0630000000001</v>
      </c>
      <c r="G5009" s="35">
        <f t="shared" si="2542"/>
        <v>1634.0738200000001</v>
      </c>
      <c r="H5009" s="35">
        <f t="shared" si="2542"/>
        <v>1607.1165599999999</v>
      </c>
      <c r="I5009" s="63">
        <f t="shared" si="2542"/>
        <v>0</v>
      </c>
      <c r="J5009" s="63">
        <f t="shared" si="2542"/>
        <v>0</v>
      </c>
      <c r="K5009" s="35">
        <f t="shared" si="2542"/>
        <v>0</v>
      </c>
      <c r="L5009" s="35">
        <f t="shared" si="2542"/>
        <v>0</v>
      </c>
      <c r="M5009" s="35">
        <f t="shared" si="2542"/>
        <v>1633.7535</v>
      </c>
      <c r="N5009" s="78">
        <f t="shared" si="2536"/>
        <v>99.980397458420825</v>
      </c>
    </row>
    <row r="5010" spans="1:14" ht="63" x14ac:dyDescent="0.25">
      <c r="A5010" s="33" t="s">
        <v>351</v>
      </c>
      <c r="B5010" s="33" t="s">
        <v>1397</v>
      </c>
      <c r="C5010" s="33" t="s">
        <v>355</v>
      </c>
      <c r="D5010" s="33" t="s">
        <v>137</v>
      </c>
      <c r="E5010" s="34" t="s">
        <v>559</v>
      </c>
      <c r="F5010" s="35">
        <f>3511.5+35.563</f>
        <v>3547.0630000000001</v>
      </c>
      <c r="G5010" s="35">
        <v>1634.0738200000001</v>
      </c>
      <c r="H5010" s="35">
        <v>1607.1165599999999</v>
      </c>
      <c r="I5010" s="63">
        <v>0</v>
      </c>
      <c r="J5010" s="63">
        <v>0</v>
      </c>
      <c r="K5010" s="35">
        <v>0</v>
      </c>
      <c r="L5010" s="35">
        <v>0</v>
      </c>
      <c r="M5010" s="35">
        <v>1633.7535</v>
      </c>
      <c r="N5010" s="78">
        <f t="shared" si="2536"/>
        <v>99.980397458420825</v>
      </c>
    </row>
    <row r="5011" spans="1:14" ht="47.25" x14ac:dyDescent="0.25">
      <c r="A5011" s="33" t="s">
        <v>351</v>
      </c>
      <c r="B5011" s="33" t="s">
        <v>1397</v>
      </c>
      <c r="C5011" s="33" t="s">
        <v>358</v>
      </c>
      <c r="D5011" s="33"/>
      <c r="E5011" s="34" t="s">
        <v>670</v>
      </c>
      <c r="F5011" s="35">
        <f t="shared" ref="F5011:M5011" si="2543">F5012</f>
        <v>11588.988999999998</v>
      </c>
      <c r="G5011" s="35">
        <f t="shared" si="2543"/>
        <v>11588.989</v>
      </c>
      <c r="H5011" s="35">
        <f t="shared" si="2543"/>
        <v>11207.903960000001</v>
      </c>
      <c r="I5011" s="63">
        <f t="shared" si="2543"/>
        <v>0</v>
      </c>
      <c r="J5011" s="63">
        <f t="shared" si="2543"/>
        <v>0</v>
      </c>
      <c r="K5011" s="35">
        <f t="shared" si="2543"/>
        <v>0</v>
      </c>
      <c r="L5011" s="35">
        <f t="shared" si="2543"/>
        <v>0</v>
      </c>
      <c r="M5011" s="35">
        <f t="shared" si="2543"/>
        <v>11588.988740000001</v>
      </c>
      <c r="N5011" s="78">
        <f t="shared" si="2536"/>
        <v>99.999997756491112</v>
      </c>
    </row>
    <row r="5012" spans="1:14" ht="47.25" x14ac:dyDescent="0.25">
      <c r="A5012" s="33" t="s">
        <v>351</v>
      </c>
      <c r="B5012" s="33" t="s">
        <v>1397</v>
      </c>
      <c r="C5012" s="33" t="s">
        <v>356</v>
      </c>
      <c r="D5012" s="33"/>
      <c r="E5012" s="34" t="s">
        <v>901</v>
      </c>
      <c r="F5012" s="35">
        <f>F5013+F5015</f>
        <v>11588.988999999998</v>
      </c>
      <c r="G5012" s="35">
        <f>G5013+G5015</f>
        <v>11588.989</v>
      </c>
      <c r="H5012" s="35">
        <f t="shared" ref="H5012:M5012" si="2544">H5013+H5015</f>
        <v>11207.903960000001</v>
      </c>
      <c r="I5012" s="63">
        <f t="shared" si="2544"/>
        <v>0</v>
      </c>
      <c r="J5012" s="63">
        <f t="shared" si="2544"/>
        <v>0</v>
      </c>
      <c r="K5012" s="35">
        <f t="shared" si="2544"/>
        <v>0</v>
      </c>
      <c r="L5012" s="35">
        <f t="shared" si="2544"/>
        <v>0</v>
      </c>
      <c r="M5012" s="35">
        <f t="shared" si="2544"/>
        <v>11588.988740000001</v>
      </c>
      <c r="N5012" s="78">
        <f t="shared" si="2536"/>
        <v>99.999997756491112</v>
      </c>
    </row>
    <row r="5013" spans="1:14" ht="31.5" x14ac:dyDescent="0.25">
      <c r="A5013" s="33" t="s">
        <v>351</v>
      </c>
      <c r="B5013" s="33" t="s">
        <v>1397</v>
      </c>
      <c r="C5013" s="33" t="s">
        <v>356</v>
      </c>
      <c r="D5013" s="33" t="s">
        <v>18</v>
      </c>
      <c r="E5013" s="34" t="s">
        <v>552</v>
      </c>
      <c r="F5013" s="35">
        <f t="shared" ref="F5013:M5013" si="2545">F5014</f>
        <v>1620.5439999999999</v>
      </c>
      <c r="G5013" s="35">
        <f t="shared" si="2545"/>
        <v>1537.6276800000001</v>
      </c>
      <c r="H5013" s="35">
        <f t="shared" si="2545"/>
        <v>1382.5428199999999</v>
      </c>
      <c r="I5013" s="63">
        <f t="shared" si="2545"/>
        <v>0</v>
      </c>
      <c r="J5013" s="63">
        <f t="shared" si="2545"/>
        <v>0</v>
      </c>
      <c r="K5013" s="35">
        <f t="shared" si="2545"/>
        <v>0</v>
      </c>
      <c r="L5013" s="35">
        <f t="shared" si="2545"/>
        <v>0</v>
      </c>
      <c r="M5013" s="35">
        <f t="shared" si="2545"/>
        <v>1537.6275599999999</v>
      </c>
      <c r="N5013" s="78">
        <f t="shared" si="2536"/>
        <v>99.999992195770034</v>
      </c>
    </row>
    <row r="5014" spans="1:14" ht="47.25" x14ac:dyDescent="0.25">
      <c r="A5014" s="33" t="s">
        <v>351</v>
      </c>
      <c r="B5014" s="33" t="s">
        <v>1397</v>
      </c>
      <c r="C5014" s="33" t="s">
        <v>356</v>
      </c>
      <c r="D5014" s="33" t="s">
        <v>14</v>
      </c>
      <c r="E5014" s="34" t="s">
        <v>555</v>
      </c>
      <c r="F5014" s="35">
        <f>1262.3+510.541-152.297</f>
        <v>1620.5439999999999</v>
      </c>
      <c r="G5014" s="35">
        <v>1537.6276800000001</v>
      </c>
      <c r="H5014" s="35">
        <v>1382.5428199999999</v>
      </c>
      <c r="I5014" s="63">
        <v>0</v>
      </c>
      <c r="J5014" s="63">
        <v>0</v>
      </c>
      <c r="K5014" s="35">
        <v>0</v>
      </c>
      <c r="L5014" s="35">
        <v>0</v>
      </c>
      <c r="M5014" s="35">
        <v>1537.6275599999999</v>
      </c>
      <c r="N5014" s="78">
        <f t="shared" si="2536"/>
        <v>99.999992195770034</v>
      </c>
    </row>
    <row r="5015" spans="1:14" x14ac:dyDescent="0.25">
      <c r="A5015" s="33" t="s">
        <v>351</v>
      </c>
      <c r="B5015" s="33" t="s">
        <v>1397</v>
      </c>
      <c r="C5015" s="33" t="s">
        <v>356</v>
      </c>
      <c r="D5015" s="33" t="s">
        <v>1113</v>
      </c>
      <c r="E5015" s="34" t="s">
        <v>558</v>
      </c>
      <c r="F5015" s="35">
        <f t="shared" ref="F5015:M5015" si="2546">F5016</f>
        <v>9968.4449999999979</v>
      </c>
      <c r="G5015" s="35">
        <f t="shared" si="2546"/>
        <v>10051.36132</v>
      </c>
      <c r="H5015" s="35">
        <f t="shared" si="2546"/>
        <v>9825.3611400000009</v>
      </c>
      <c r="I5015" s="63">
        <f t="shared" si="2546"/>
        <v>0</v>
      </c>
      <c r="J5015" s="63">
        <f t="shared" si="2546"/>
        <v>0</v>
      </c>
      <c r="K5015" s="35">
        <f t="shared" si="2546"/>
        <v>0</v>
      </c>
      <c r="L5015" s="35">
        <f t="shared" si="2546"/>
        <v>0</v>
      </c>
      <c r="M5015" s="35">
        <f t="shared" si="2546"/>
        <v>10051.36118</v>
      </c>
      <c r="N5015" s="78">
        <f t="shared" si="2536"/>
        <v>99.999998607153842</v>
      </c>
    </row>
    <row r="5016" spans="1:14" ht="63" x14ac:dyDescent="0.25">
      <c r="A5016" s="33" t="s">
        <v>351</v>
      </c>
      <c r="B5016" s="33" t="s">
        <v>1397</v>
      </c>
      <c r="C5016" s="33" t="s">
        <v>356</v>
      </c>
      <c r="D5016" s="33" t="s">
        <v>137</v>
      </c>
      <c r="E5016" s="34" t="s">
        <v>559</v>
      </c>
      <c r="F5016" s="35">
        <f>7116.1+2173.54+680.121-1.316</f>
        <v>9968.4449999999979</v>
      </c>
      <c r="G5016" s="35">
        <v>10051.36132</v>
      </c>
      <c r="H5016" s="35">
        <v>9825.3611400000009</v>
      </c>
      <c r="I5016" s="63">
        <v>0</v>
      </c>
      <c r="J5016" s="63">
        <v>0</v>
      </c>
      <c r="K5016" s="35">
        <v>0</v>
      </c>
      <c r="L5016" s="35">
        <v>0</v>
      </c>
      <c r="M5016" s="35">
        <v>10051.36118</v>
      </c>
      <c r="N5016" s="78">
        <f t="shared" si="2536"/>
        <v>99.999998607153842</v>
      </c>
    </row>
    <row r="5017" spans="1:14" s="22" customFormat="1" x14ac:dyDescent="0.25">
      <c r="A5017" s="25" t="s">
        <v>351</v>
      </c>
      <c r="B5017" s="25" t="s">
        <v>98</v>
      </c>
      <c r="C5017" s="25"/>
      <c r="D5017" s="25"/>
      <c r="E5017" s="26" t="s">
        <v>506</v>
      </c>
      <c r="F5017" s="27">
        <f>F5018+F5026+F5046</f>
        <v>214596.459</v>
      </c>
      <c r="G5017" s="27">
        <f>G5018+G5026+G5046</f>
        <v>226294.36442</v>
      </c>
      <c r="H5017" s="27">
        <f t="shared" ref="H5017:M5017" si="2547">H5018+H5026+H5046</f>
        <v>161323.7807</v>
      </c>
      <c r="I5017" s="61">
        <f t="shared" si="2547"/>
        <v>5172.8999999999996</v>
      </c>
      <c r="J5017" s="61">
        <f t="shared" si="2547"/>
        <v>3864.5024000000003</v>
      </c>
      <c r="K5017" s="27">
        <f t="shared" si="2547"/>
        <v>0</v>
      </c>
      <c r="L5017" s="27">
        <f t="shared" si="2547"/>
        <v>0</v>
      </c>
      <c r="M5017" s="27">
        <f t="shared" si="2547"/>
        <v>225750.1298</v>
      </c>
      <c r="N5017" s="78">
        <f t="shared" si="2536"/>
        <v>99.759501469957115</v>
      </c>
    </row>
    <row r="5018" spans="1:14" s="32" customFormat="1" x14ac:dyDescent="0.25">
      <c r="A5018" s="29" t="s">
        <v>351</v>
      </c>
      <c r="B5018" s="29" t="s">
        <v>1416</v>
      </c>
      <c r="C5018" s="29"/>
      <c r="D5018" s="29"/>
      <c r="E5018" s="30" t="s">
        <v>534</v>
      </c>
      <c r="F5018" s="31">
        <f t="shared" ref="F5018:M5020" si="2548">F5019</f>
        <v>100055.567</v>
      </c>
      <c r="G5018" s="31">
        <f t="shared" si="2548"/>
        <v>100055.56700000001</v>
      </c>
      <c r="H5018" s="31">
        <f t="shared" si="2548"/>
        <v>73747.311919999993</v>
      </c>
      <c r="I5018" s="62">
        <f t="shared" si="2548"/>
        <v>0</v>
      </c>
      <c r="J5018" s="62">
        <f t="shared" si="2548"/>
        <v>0</v>
      </c>
      <c r="K5018" s="31">
        <f t="shared" si="2548"/>
        <v>0</v>
      </c>
      <c r="L5018" s="31">
        <f t="shared" si="2548"/>
        <v>0</v>
      </c>
      <c r="M5018" s="31">
        <f t="shared" si="2548"/>
        <v>99840.617939999996</v>
      </c>
      <c r="N5018" s="79">
        <f t="shared" si="2536"/>
        <v>99.785170314411374</v>
      </c>
    </row>
    <row r="5019" spans="1:14" ht="31.5" x14ac:dyDescent="0.25">
      <c r="A5019" s="33" t="s">
        <v>351</v>
      </c>
      <c r="B5019" s="33" t="s">
        <v>1416</v>
      </c>
      <c r="C5019" s="33" t="s">
        <v>1122</v>
      </c>
      <c r="D5019" s="33"/>
      <c r="E5019" s="34" t="s">
        <v>1885</v>
      </c>
      <c r="F5019" s="35">
        <f t="shared" si="2548"/>
        <v>100055.567</v>
      </c>
      <c r="G5019" s="35">
        <f t="shared" si="2548"/>
        <v>100055.56700000001</v>
      </c>
      <c r="H5019" s="35">
        <f t="shared" si="2548"/>
        <v>73747.311919999993</v>
      </c>
      <c r="I5019" s="63">
        <f t="shared" si="2548"/>
        <v>0</v>
      </c>
      <c r="J5019" s="63">
        <f t="shared" si="2548"/>
        <v>0</v>
      </c>
      <c r="K5019" s="35">
        <f t="shared" si="2548"/>
        <v>0</v>
      </c>
      <c r="L5019" s="35">
        <f t="shared" si="2548"/>
        <v>0</v>
      </c>
      <c r="M5019" s="35">
        <f t="shared" si="2548"/>
        <v>99840.617939999996</v>
      </c>
      <c r="N5019" s="78">
        <f t="shared" si="2536"/>
        <v>99.785170314411374</v>
      </c>
    </row>
    <row r="5020" spans="1:14" x14ac:dyDescent="0.25">
      <c r="A5020" s="33" t="s">
        <v>351</v>
      </c>
      <c r="B5020" s="33" t="s">
        <v>1416</v>
      </c>
      <c r="C5020" s="33" t="s">
        <v>1123</v>
      </c>
      <c r="D5020" s="33"/>
      <c r="E5020" s="34" t="s">
        <v>1175</v>
      </c>
      <c r="F5020" s="35">
        <f t="shared" si="2548"/>
        <v>100055.567</v>
      </c>
      <c r="G5020" s="35">
        <f t="shared" si="2548"/>
        <v>100055.56700000001</v>
      </c>
      <c r="H5020" s="35">
        <f t="shared" si="2548"/>
        <v>73747.311919999993</v>
      </c>
      <c r="I5020" s="63">
        <f t="shared" si="2548"/>
        <v>0</v>
      </c>
      <c r="J5020" s="63">
        <f t="shared" si="2548"/>
        <v>0</v>
      </c>
      <c r="K5020" s="35">
        <f t="shared" si="2548"/>
        <v>0</v>
      </c>
      <c r="L5020" s="35">
        <f t="shared" si="2548"/>
        <v>0</v>
      </c>
      <c r="M5020" s="35">
        <f t="shared" si="2548"/>
        <v>99840.617939999996</v>
      </c>
      <c r="N5020" s="78">
        <f t="shared" si="2536"/>
        <v>99.785170314411374</v>
      </c>
    </row>
    <row r="5021" spans="1:14" ht="47.25" x14ac:dyDescent="0.25">
      <c r="A5021" s="33" t="s">
        <v>351</v>
      </c>
      <c r="B5021" s="33" t="s">
        <v>1416</v>
      </c>
      <c r="C5021" s="33" t="s">
        <v>359</v>
      </c>
      <c r="D5021" s="33"/>
      <c r="E5021" s="34" t="s">
        <v>1198</v>
      </c>
      <c r="F5021" s="35">
        <f>F5022+F5024</f>
        <v>100055.567</v>
      </c>
      <c r="G5021" s="35">
        <f>G5022+G5024</f>
        <v>100055.56700000001</v>
      </c>
      <c r="H5021" s="35">
        <f t="shared" ref="H5021:M5021" si="2549">H5022+H5024</f>
        <v>73747.311919999993</v>
      </c>
      <c r="I5021" s="63">
        <f t="shared" si="2549"/>
        <v>0</v>
      </c>
      <c r="J5021" s="63">
        <f t="shared" si="2549"/>
        <v>0</v>
      </c>
      <c r="K5021" s="35">
        <f t="shared" si="2549"/>
        <v>0</v>
      </c>
      <c r="L5021" s="35">
        <f t="shared" si="2549"/>
        <v>0</v>
      </c>
      <c r="M5021" s="35">
        <f t="shared" si="2549"/>
        <v>99840.617939999996</v>
      </c>
      <c r="N5021" s="78">
        <f t="shared" si="2536"/>
        <v>99.785170314411374</v>
      </c>
    </row>
    <row r="5022" spans="1:14" ht="31.5" x14ac:dyDescent="0.25">
      <c r="A5022" s="33" t="s">
        <v>351</v>
      </c>
      <c r="B5022" s="33" t="s">
        <v>1416</v>
      </c>
      <c r="C5022" s="33" t="s">
        <v>359</v>
      </c>
      <c r="D5022" s="33" t="s">
        <v>1111</v>
      </c>
      <c r="E5022" s="34" t="s">
        <v>542</v>
      </c>
      <c r="F5022" s="35">
        <f t="shared" ref="F5022:M5022" si="2550">F5023</f>
        <v>482.85700000000003</v>
      </c>
      <c r="G5022" s="35">
        <f t="shared" si="2550"/>
        <v>482.85700000000003</v>
      </c>
      <c r="H5022" s="35">
        <f t="shared" si="2550"/>
        <v>307.00454999999999</v>
      </c>
      <c r="I5022" s="63">
        <f t="shared" si="2550"/>
        <v>0</v>
      </c>
      <c r="J5022" s="63">
        <f t="shared" si="2550"/>
        <v>0</v>
      </c>
      <c r="K5022" s="35">
        <f t="shared" si="2550"/>
        <v>0</v>
      </c>
      <c r="L5022" s="35">
        <f t="shared" si="2550"/>
        <v>0</v>
      </c>
      <c r="M5022" s="35">
        <f t="shared" si="2550"/>
        <v>471.24939000000001</v>
      </c>
      <c r="N5022" s="78">
        <f t="shared" si="2536"/>
        <v>97.596056389365799</v>
      </c>
    </row>
    <row r="5023" spans="1:14" ht="31.5" x14ac:dyDescent="0.25">
      <c r="A5023" s="33" t="s">
        <v>351</v>
      </c>
      <c r="B5023" s="33" t="s">
        <v>1416</v>
      </c>
      <c r="C5023" s="33" t="s">
        <v>359</v>
      </c>
      <c r="D5023" s="33" t="s">
        <v>1112</v>
      </c>
      <c r="E5023" s="34" t="s">
        <v>543</v>
      </c>
      <c r="F5023" s="35">
        <f>524.7-37.946-3.897</f>
        <v>482.85700000000003</v>
      </c>
      <c r="G5023" s="35">
        <v>482.85700000000003</v>
      </c>
      <c r="H5023" s="35">
        <v>307.00454999999999</v>
      </c>
      <c r="I5023" s="63">
        <v>0</v>
      </c>
      <c r="J5023" s="63">
        <v>0</v>
      </c>
      <c r="K5023" s="35">
        <v>0</v>
      </c>
      <c r="L5023" s="35">
        <v>0</v>
      </c>
      <c r="M5023" s="35">
        <v>471.24939000000001</v>
      </c>
      <c r="N5023" s="78">
        <f t="shared" si="2536"/>
        <v>97.596056389365799</v>
      </c>
    </row>
    <row r="5024" spans="1:14" x14ac:dyDescent="0.25">
      <c r="A5024" s="33" t="s">
        <v>351</v>
      </c>
      <c r="B5024" s="33" t="s">
        <v>1416</v>
      </c>
      <c r="C5024" s="33" t="s">
        <v>359</v>
      </c>
      <c r="D5024" s="33" t="s">
        <v>65</v>
      </c>
      <c r="E5024" s="34" t="s">
        <v>544</v>
      </c>
      <c r="F5024" s="35">
        <f t="shared" ref="F5024:M5024" si="2551">F5025</f>
        <v>99572.709999999992</v>
      </c>
      <c r="G5024" s="35">
        <f t="shared" si="2551"/>
        <v>99572.71</v>
      </c>
      <c r="H5024" s="35">
        <f t="shared" si="2551"/>
        <v>73440.307369999995</v>
      </c>
      <c r="I5024" s="63">
        <f t="shared" si="2551"/>
        <v>0</v>
      </c>
      <c r="J5024" s="63">
        <f t="shared" si="2551"/>
        <v>0</v>
      </c>
      <c r="K5024" s="35">
        <f t="shared" si="2551"/>
        <v>0</v>
      </c>
      <c r="L5024" s="35">
        <f t="shared" si="2551"/>
        <v>0</v>
      </c>
      <c r="M5024" s="35">
        <f t="shared" si="2551"/>
        <v>99369.368549999999</v>
      </c>
      <c r="N5024" s="78">
        <f t="shared" si="2536"/>
        <v>99.795785963844907</v>
      </c>
    </row>
    <row r="5025" spans="1:14" ht="31.5" x14ac:dyDescent="0.25">
      <c r="A5025" s="33" t="s">
        <v>351</v>
      </c>
      <c r="B5025" s="33" t="s">
        <v>1416</v>
      </c>
      <c r="C5025" s="33" t="s">
        <v>359</v>
      </c>
      <c r="D5025" s="33" t="s">
        <v>353</v>
      </c>
      <c r="E5025" s="34" t="s">
        <v>546</v>
      </c>
      <c r="F5025" s="35">
        <f>104940.5-4515.282-852.508</f>
        <v>99572.709999999992</v>
      </c>
      <c r="G5025" s="35">
        <v>99572.71</v>
      </c>
      <c r="H5025" s="35">
        <v>73440.307369999995</v>
      </c>
      <c r="I5025" s="63">
        <v>0</v>
      </c>
      <c r="J5025" s="63">
        <v>0</v>
      </c>
      <c r="K5025" s="35">
        <v>0</v>
      </c>
      <c r="L5025" s="35">
        <v>0</v>
      </c>
      <c r="M5025" s="35">
        <v>99369.368549999999</v>
      </c>
      <c r="N5025" s="78">
        <f t="shared" si="2536"/>
        <v>99.795785963844907</v>
      </c>
    </row>
    <row r="5026" spans="1:14" s="32" customFormat="1" x14ac:dyDescent="0.25">
      <c r="A5026" s="29" t="s">
        <v>351</v>
      </c>
      <c r="B5026" s="29" t="s">
        <v>1401</v>
      </c>
      <c r="C5026" s="29"/>
      <c r="D5026" s="29"/>
      <c r="E5026" s="30" t="s">
        <v>535</v>
      </c>
      <c r="F5026" s="31">
        <f t="shared" ref="F5026:M5027" si="2552">F5027</f>
        <v>20475.418000000001</v>
      </c>
      <c r="G5026" s="31">
        <f t="shared" si="2552"/>
        <v>20609.014999999999</v>
      </c>
      <c r="H5026" s="31">
        <f t="shared" si="2552"/>
        <v>11991.24237</v>
      </c>
      <c r="I5026" s="62">
        <f t="shared" si="2552"/>
        <v>0</v>
      </c>
      <c r="J5026" s="62">
        <f t="shared" si="2552"/>
        <v>0</v>
      </c>
      <c r="K5026" s="31">
        <f t="shared" si="2552"/>
        <v>0</v>
      </c>
      <c r="L5026" s="31">
        <f t="shared" si="2552"/>
        <v>0</v>
      </c>
      <c r="M5026" s="31">
        <f t="shared" si="2552"/>
        <v>20608.968199999999</v>
      </c>
      <c r="N5026" s="79">
        <f t="shared" si="2536"/>
        <v>99.999772914911262</v>
      </c>
    </row>
    <row r="5027" spans="1:14" ht="47.25" x14ac:dyDescent="0.25">
      <c r="A5027" s="33" t="s">
        <v>351</v>
      </c>
      <c r="B5027" s="33" t="s">
        <v>1401</v>
      </c>
      <c r="C5027" s="33" t="s">
        <v>42</v>
      </c>
      <c r="D5027" s="33"/>
      <c r="E5027" s="34" t="s">
        <v>647</v>
      </c>
      <c r="F5027" s="35">
        <f t="shared" si="2552"/>
        <v>20475.418000000001</v>
      </c>
      <c r="G5027" s="35">
        <f t="shared" si="2552"/>
        <v>20609.014999999999</v>
      </c>
      <c r="H5027" s="35">
        <f t="shared" si="2552"/>
        <v>11991.24237</v>
      </c>
      <c r="I5027" s="63">
        <f t="shared" si="2552"/>
        <v>0</v>
      </c>
      <c r="J5027" s="63">
        <f t="shared" si="2552"/>
        <v>0</v>
      </c>
      <c r="K5027" s="35">
        <f t="shared" si="2552"/>
        <v>0</v>
      </c>
      <c r="L5027" s="35">
        <f t="shared" si="2552"/>
        <v>0</v>
      </c>
      <c r="M5027" s="35">
        <f t="shared" si="2552"/>
        <v>20608.968199999999</v>
      </c>
      <c r="N5027" s="78">
        <f t="shared" si="2536"/>
        <v>99.999772914911262</v>
      </c>
    </row>
    <row r="5028" spans="1:14" ht="63" x14ac:dyDescent="0.25">
      <c r="A5028" s="33" t="s">
        <v>351</v>
      </c>
      <c r="B5028" s="33" t="s">
        <v>1401</v>
      </c>
      <c r="C5028" s="33" t="s">
        <v>96</v>
      </c>
      <c r="D5028" s="33"/>
      <c r="E5028" s="34" t="s">
        <v>648</v>
      </c>
      <c r="F5028" s="35">
        <f>F5029+F5042</f>
        <v>20475.418000000001</v>
      </c>
      <c r="G5028" s="35">
        <f>G5029+G5042</f>
        <v>20609.014999999999</v>
      </c>
      <c r="H5028" s="35">
        <f t="shared" ref="H5028:M5028" si="2553">H5029+H5042</f>
        <v>11991.24237</v>
      </c>
      <c r="I5028" s="63">
        <f t="shared" si="2553"/>
        <v>0</v>
      </c>
      <c r="J5028" s="63">
        <f t="shared" si="2553"/>
        <v>0</v>
      </c>
      <c r="K5028" s="35">
        <f t="shared" si="2553"/>
        <v>0</v>
      </c>
      <c r="L5028" s="35">
        <f t="shared" si="2553"/>
        <v>0</v>
      </c>
      <c r="M5028" s="35">
        <f t="shared" si="2553"/>
        <v>20608.968199999999</v>
      </c>
      <c r="N5028" s="78">
        <f t="shared" si="2536"/>
        <v>99.999772914911262</v>
      </c>
    </row>
    <row r="5029" spans="1:14" ht="47.25" x14ac:dyDescent="0.25">
      <c r="A5029" s="33" t="s">
        <v>351</v>
      </c>
      <c r="B5029" s="33" t="s">
        <v>1401</v>
      </c>
      <c r="C5029" s="33" t="s">
        <v>100</v>
      </c>
      <c r="D5029" s="33"/>
      <c r="E5029" s="34" t="s">
        <v>649</v>
      </c>
      <c r="F5029" s="35">
        <f>F5030+F5033+F5039+F5036</f>
        <v>20188.018</v>
      </c>
      <c r="G5029" s="35">
        <f t="shared" ref="G5029" si="2554">G5030+G5033+G5039+G5036</f>
        <v>20321.614999999998</v>
      </c>
      <c r="H5029" s="35">
        <f t="shared" ref="H5029:M5029" si="2555">H5030+H5033+H5039+H5036</f>
        <v>11991.24237</v>
      </c>
      <c r="I5029" s="63">
        <f t="shared" si="2555"/>
        <v>0</v>
      </c>
      <c r="J5029" s="63">
        <f t="shared" si="2555"/>
        <v>0</v>
      </c>
      <c r="K5029" s="35">
        <f t="shared" si="2555"/>
        <v>0</v>
      </c>
      <c r="L5029" s="35">
        <f t="shared" si="2555"/>
        <v>0</v>
      </c>
      <c r="M5029" s="35">
        <f t="shared" si="2555"/>
        <v>20321.6132</v>
      </c>
      <c r="N5029" s="78">
        <f t="shared" si="2536"/>
        <v>99.999991142436272</v>
      </c>
    </row>
    <row r="5030" spans="1:14" ht="94.5" x14ac:dyDescent="0.25">
      <c r="A5030" s="33" t="s">
        <v>351</v>
      </c>
      <c r="B5030" s="33" t="s">
        <v>1401</v>
      </c>
      <c r="C5030" s="33" t="s">
        <v>360</v>
      </c>
      <c r="D5030" s="33"/>
      <c r="E5030" s="34" t="s">
        <v>651</v>
      </c>
      <c r="F5030" s="35">
        <f t="shared" ref="F5030:M5031" si="2556">F5031</f>
        <v>7748.9919999999993</v>
      </c>
      <c r="G5030" s="35">
        <f t="shared" si="2556"/>
        <v>7792.0879999999997</v>
      </c>
      <c r="H5030" s="35">
        <f t="shared" si="2556"/>
        <v>5728.8816800000004</v>
      </c>
      <c r="I5030" s="63">
        <f t="shared" si="2556"/>
        <v>0</v>
      </c>
      <c r="J5030" s="63">
        <f t="shared" si="2556"/>
        <v>0</v>
      </c>
      <c r="K5030" s="35">
        <f t="shared" si="2556"/>
        <v>0</v>
      </c>
      <c r="L5030" s="35">
        <f t="shared" si="2556"/>
        <v>0</v>
      </c>
      <c r="M5030" s="35">
        <f t="shared" si="2556"/>
        <v>7792.0872799999997</v>
      </c>
      <c r="N5030" s="78">
        <f t="shared" si="2536"/>
        <v>99.999990759857951</v>
      </c>
    </row>
    <row r="5031" spans="1:14" x14ac:dyDescent="0.25">
      <c r="A5031" s="33" t="s">
        <v>351</v>
      </c>
      <c r="B5031" s="33" t="s">
        <v>1401</v>
      </c>
      <c r="C5031" s="33" t="s">
        <v>360</v>
      </c>
      <c r="D5031" s="33" t="s">
        <v>65</v>
      </c>
      <c r="E5031" s="34" t="s">
        <v>544</v>
      </c>
      <c r="F5031" s="35">
        <f t="shared" si="2556"/>
        <v>7748.9919999999993</v>
      </c>
      <c r="G5031" s="35">
        <f t="shared" si="2556"/>
        <v>7792.0879999999997</v>
      </c>
      <c r="H5031" s="35">
        <f t="shared" si="2556"/>
        <v>5728.8816800000004</v>
      </c>
      <c r="I5031" s="63">
        <f t="shared" si="2556"/>
        <v>0</v>
      </c>
      <c r="J5031" s="63">
        <f t="shared" si="2556"/>
        <v>0</v>
      </c>
      <c r="K5031" s="35">
        <f t="shared" si="2556"/>
        <v>0</v>
      </c>
      <c r="L5031" s="35">
        <f t="shared" si="2556"/>
        <v>0</v>
      </c>
      <c r="M5031" s="35">
        <f t="shared" si="2556"/>
        <v>7792.0872799999997</v>
      </c>
      <c r="N5031" s="78">
        <f t="shared" si="2536"/>
        <v>99.999990759857951</v>
      </c>
    </row>
    <row r="5032" spans="1:14" ht="31.5" x14ac:dyDescent="0.25">
      <c r="A5032" s="33" t="s">
        <v>351</v>
      </c>
      <c r="B5032" s="33" t="s">
        <v>1401</v>
      </c>
      <c r="C5032" s="33" t="s">
        <v>360</v>
      </c>
      <c r="D5032" s="33" t="s">
        <v>361</v>
      </c>
      <c r="E5032" s="34" t="s">
        <v>545</v>
      </c>
      <c r="F5032" s="35">
        <f>8093.4-344.408</f>
        <v>7748.9919999999993</v>
      </c>
      <c r="G5032" s="35">
        <v>7792.0879999999997</v>
      </c>
      <c r="H5032" s="35">
        <v>5728.8816800000004</v>
      </c>
      <c r="I5032" s="63">
        <v>0</v>
      </c>
      <c r="J5032" s="63">
        <v>0</v>
      </c>
      <c r="K5032" s="35">
        <v>0</v>
      </c>
      <c r="L5032" s="35">
        <v>0</v>
      </c>
      <c r="M5032" s="35">
        <v>7792.0872799999997</v>
      </c>
      <c r="N5032" s="78">
        <f t="shared" si="2536"/>
        <v>99.999990759857951</v>
      </c>
    </row>
    <row r="5033" spans="1:14" ht="63" x14ac:dyDescent="0.25">
      <c r="A5033" s="33" t="s">
        <v>351</v>
      </c>
      <c r="B5033" s="33" t="s">
        <v>1401</v>
      </c>
      <c r="C5033" s="33" t="s">
        <v>362</v>
      </c>
      <c r="D5033" s="33"/>
      <c r="E5033" s="34" t="s">
        <v>652</v>
      </c>
      <c r="F5033" s="35">
        <f t="shared" ref="F5033:M5034" si="2557">F5034</f>
        <v>2096.5049999999997</v>
      </c>
      <c r="G5033" s="35">
        <f t="shared" si="2557"/>
        <v>2184.1260000000002</v>
      </c>
      <c r="H5033" s="35">
        <f t="shared" si="2557"/>
        <v>1666.9596899999999</v>
      </c>
      <c r="I5033" s="63">
        <f t="shared" si="2557"/>
        <v>0</v>
      </c>
      <c r="J5033" s="63">
        <f t="shared" si="2557"/>
        <v>0</v>
      </c>
      <c r="K5033" s="35">
        <f t="shared" si="2557"/>
        <v>0</v>
      </c>
      <c r="L5033" s="35">
        <f t="shared" si="2557"/>
        <v>0</v>
      </c>
      <c r="M5033" s="35">
        <f t="shared" si="2557"/>
        <v>2184.1249200000002</v>
      </c>
      <c r="N5033" s="78">
        <f t="shared" si="2536"/>
        <v>99.999950552303289</v>
      </c>
    </row>
    <row r="5034" spans="1:14" x14ac:dyDescent="0.25">
      <c r="A5034" s="33" t="s">
        <v>351</v>
      </c>
      <c r="B5034" s="33" t="s">
        <v>1401</v>
      </c>
      <c r="C5034" s="33" t="s">
        <v>362</v>
      </c>
      <c r="D5034" s="33" t="s">
        <v>65</v>
      </c>
      <c r="E5034" s="34" t="s">
        <v>544</v>
      </c>
      <c r="F5034" s="35">
        <f t="shared" si="2557"/>
        <v>2096.5049999999997</v>
      </c>
      <c r="G5034" s="35">
        <f t="shared" si="2557"/>
        <v>2184.1260000000002</v>
      </c>
      <c r="H5034" s="35">
        <f t="shared" si="2557"/>
        <v>1666.9596899999999</v>
      </c>
      <c r="I5034" s="63">
        <f t="shared" si="2557"/>
        <v>0</v>
      </c>
      <c r="J5034" s="63">
        <f t="shared" si="2557"/>
        <v>0</v>
      </c>
      <c r="K5034" s="35">
        <f t="shared" si="2557"/>
        <v>0</v>
      </c>
      <c r="L5034" s="35">
        <f t="shared" si="2557"/>
        <v>0</v>
      </c>
      <c r="M5034" s="35">
        <f t="shared" si="2557"/>
        <v>2184.1249200000002</v>
      </c>
      <c r="N5034" s="78">
        <f t="shared" si="2536"/>
        <v>99.999950552303289</v>
      </c>
    </row>
    <row r="5035" spans="1:14" ht="31.5" x14ac:dyDescent="0.25">
      <c r="A5035" s="33" t="s">
        <v>351</v>
      </c>
      <c r="B5035" s="33" t="s">
        <v>1401</v>
      </c>
      <c r="C5035" s="33" t="s">
        <v>362</v>
      </c>
      <c r="D5035" s="33" t="s">
        <v>361</v>
      </c>
      <c r="E5035" s="34" t="s">
        <v>545</v>
      </c>
      <c r="F5035" s="35">
        <f>4034.4-1330.968-606.927</f>
        <v>2096.5049999999997</v>
      </c>
      <c r="G5035" s="35">
        <v>2184.1260000000002</v>
      </c>
      <c r="H5035" s="35">
        <v>1666.9596899999999</v>
      </c>
      <c r="I5035" s="63">
        <v>0</v>
      </c>
      <c r="J5035" s="63">
        <v>0</v>
      </c>
      <c r="K5035" s="35">
        <v>0</v>
      </c>
      <c r="L5035" s="35">
        <v>0</v>
      </c>
      <c r="M5035" s="35">
        <v>2184.1249200000002</v>
      </c>
      <c r="N5035" s="78">
        <f t="shared" si="2536"/>
        <v>99.999950552303289</v>
      </c>
    </row>
    <row r="5036" spans="1:14" ht="63" x14ac:dyDescent="0.25">
      <c r="A5036" s="33" t="s">
        <v>351</v>
      </c>
      <c r="B5036" s="33" t="s">
        <v>1401</v>
      </c>
      <c r="C5036" s="33" t="s">
        <v>1856</v>
      </c>
      <c r="D5036" s="33"/>
      <c r="E5036" s="34" t="s">
        <v>1857</v>
      </c>
      <c r="F5036" s="35">
        <f>F5037</f>
        <v>5747.12</v>
      </c>
      <c r="G5036" s="35">
        <f t="shared" ref="G5036:G5037" si="2558">G5037</f>
        <v>5750</v>
      </c>
      <c r="H5036" s="35">
        <f t="shared" ref="H5036:M5037" si="2559">H5037</f>
        <v>0</v>
      </c>
      <c r="I5036" s="63">
        <f t="shared" si="2559"/>
        <v>0</v>
      </c>
      <c r="J5036" s="63">
        <f t="shared" si="2559"/>
        <v>0</v>
      </c>
      <c r="K5036" s="35">
        <f t="shared" si="2559"/>
        <v>0</v>
      </c>
      <c r="L5036" s="35">
        <f t="shared" si="2559"/>
        <v>0</v>
      </c>
      <c r="M5036" s="35">
        <f t="shared" si="2559"/>
        <v>5750</v>
      </c>
      <c r="N5036" s="78">
        <f t="shared" si="2536"/>
        <v>100</v>
      </c>
    </row>
    <row r="5037" spans="1:14" x14ac:dyDescent="0.25">
      <c r="A5037" s="33" t="s">
        <v>351</v>
      </c>
      <c r="B5037" s="33" t="s">
        <v>1401</v>
      </c>
      <c r="C5037" s="33" t="s">
        <v>1856</v>
      </c>
      <c r="D5037" s="33" t="s">
        <v>65</v>
      </c>
      <c r="E5037" s="34" t="s">
        <v>544</v>
      </c>
      <c r="F5037" s="35">
        <f>F5038</f>
        <v>5747.12</v>
      </c>
      <c r="G5037" s="35">
        <f t="shared" si="2558"/>
        <v>5750</v>
      </c>
      <c r="H5037" s="35">
        <f t="shared" si="2559"/>
        <v>0</v>
      </c>
      <c r="I5037" s="63">
        <f t="shared" si="2559"/>
        <v>0</v>
      </c>
      <c r="J5037" s="63">
        <f t="shared" si="2559"/>
        <v>0</v>
      </c>
      <c r="K5037" s="35">
        <f t="shared" si="2559"/>
        <v>0</v>
      </c>
      <c r="L5037" s="35">
        <f t="shared" si="2559"/>
        <v>0</v>
      </c>
      <c r="M5037" s="35">
        <f t="shared" si="2559"/>
        <v>5750</v>
      </c>
      <c r="N5037" s="78">
        <f t="shared" si="2536"/>
        <v>100</v>
      </c>
    </row>
    <row r="5038" spans="1:14" ht="31.5" x14ac:dyDescent="0.25">
      <c r="A5038" s="33" t="s">
        <v>351</v>
      </c>
      <c r="B5038" s="33" t="s">
        <v>1401</v>
      </c>
      <c r="C5038" s="33" t="s">
        <v>1856</v>
      </c>
      <c r="D5038" s="33" t="s">
        <v>361</v>
      </c>
      <c r="E5038" s="34" t="s">
        <v>545</v>
      </c>
      <c r="F5038" s="35">
        <v>5747.12</v>
      </c>
      <c r="G5038" s="35">
        <v>5750</v>
      </c>
      <c r="H5038" s="35">
        <v>0</v>
      </c>
      <c r="I5038" s="63">
        <v>0</v>
      </c>
      <c r="J5038" s="63">
        <v>0</v>
      </c>
      <c r="K5038" s="35">
        <v>0</v>
      </c>
      <c r="L5038" s="35">
        <v>0</v>
      </c>
      <c r="M5038" s="35">
        <v>5750</v>
      </c>
      <c r="N5038" s="78">
        <f t="shared" si="2536"/>
        <v>100</v>
      </c>
    </row>
    <row r="5039" spans="1:14" ht="47.25" x14ac:dyDescent="0.25">
      <c r="A5039" s="33" t="s">
        <v>351</v>
      </c>
      <c r="B5039" s="33" t="s">
        <v>1401</v>
      </c>
      <c r="C5039" s="33" t="s">
        <v>363</v>
      </c>
      <c r="D5039" s="33"/>
      <c r="E5039" s="34" t="s">
        <v>654</v>
      </c>
      <c r="F5039" s="35">
        <f t="shared" ref="F5039:M5040" si="2560">F5040</f>
        <v>4595.4009999999998</v>
      </c>
      <c r="G5039" s="35">
        <f t="shared" si="2560"/>
        <v>4595.4009999999998</v>
      </c>
      <c r="H5039" s="35">
        <f t="shared" si="2560"/>
        <v>4595.4009999999998</v>
      </c>
      <c r="I5039" s="63">
        <f t="shared" si="2560"/>
        <v>0</v>
      </c>
      <c r="J5039" s="63">
        <f t="shared" si="2560"/>
        <v>0</v>
      </c>
      <c r="K5039" s="35">
        <f t="shared" si="2560"/>
        <v>0</v>
      </c>
      <c r="L5039" s="35">
        <f t="shared" si="2560"/>
        <v>0</v>
      </c>
      <c r="M5039" s="35">
        <f t="shared" si="2560"/>
        <v>4595.4009999999998</v>
      </c>
      <c r="N5039" s="78">
        <f t="shared" si="2536"/>
        <v>100</v>
      </c>
    </row>
    <row r="5040" spans="1:14" x14ac:dyDescent="0.25">
      <c r="A5040" s="33" t="s">
        <v>351</v>
      </c>
      <c r="B5040" s="33" t="s">
        <v>1401</v>
      </c>
      <c r="C5040" s="33" t="s">
        <v>363</v>
      </c>
      <c r="D5040" s="33" t="s">
        <v>65</v>
      </c>
      <c r="E5040" s="34" t="s">
        <v>544</v>
      </c>
      <c r="F5040" s="35">
        <f t="shared" si="2560"/>
        <v>4595.4009999999998</v>
      </c>
      <c r="G5040" s="35">
        <f t="shared" si="2560"/>
        <v>4595.4009999999998</v>
      </c>
      <c r="H5040" s="35">
        <f t="shared" si="2560"/>
        <v>4595.4009999999998</v>
      </c>
      <c r="I5040" s="63">
        <f t="shared" si="2560"/>
        <v>0</v>
      </c>
      <c r="J5040" s="63">
        <f t="shared" si="2560"/>
        <v>0</v>
      </c>
      <c r="K5040" s="35">
        <f t="shared" si="2560"/>
        <v>0</v>
      </c>
      <c r="L5040" s="35">
        <f t="shared" si="2560"/>
        <v>0</v>
      </c>
      <c r="M5040" s="35">
        <f t="shared" si="2560"/>
        <v>4595.4009999999998</v>
      </c>
      <c r="N5040" s="78">
        <f t="shared" si="2536"/>
        <v>100</v>
      </c>
    </row>
    <row r="5041" spans="1:14" ht="31.5" x14ac:dyDescent="0.25">
      <c r="A5041" s="33" t="s">
        <v>351</v>
      </c>
      <c r="B5041" s="33" t="s">
        <v>1401</v>
      </c>
      <c r="C5041" s="33" t="s">
        <v>363</v>
      </c>
      <c r="D5041" s="33" t="s">
        <v>361</v>
      </c>
      <c r="E5041" s="34" t="s">
        <v>545</v>
      </c>
      <c r="F5041" s="35">
        <f>4597.7-2.299</f>
        <v>4595.4009999999998</v>
      </c>
      <c r="G5041" s="35">
        <v>4595.4009999999998</v>
      </c>
      <c r="H5041" s="35">
        <v>4595.4009999999998</v>
      </c>
      <c r="I5041" s="63">
        <v>0</v>
      </c>
      <c r="J5041" s="63">
        <v>0</v>
      </c>
      <c r="K5041" s="35">
        <v>0</v>
      </c>
      <c r="L5041" s="35">
        <v>0</v>
      </c>
      <c r="M5041" s="35">
        <v>4595.4009999999998</v>
      </c>
      <c r="N5041" s="78">
        <f t="shared" si="2536"/>
        <v>100</v>
      </c>
    </row>
    <row r="5042" spans="1:14" ht="63" x14ac:dyDescent="0.25">
      <c r="A5042" s="33" t="s">
        <v>351</v>
      </c>
      <c r="B5042" s="33" t="s">
        <v>1401</v>
      </c>
      <c r="C5042" s="33" t="s">
        <v>97</v>
      </c>
      <c r="D5042" s="33"/>
      <c r="E5042" s="34" t="s">
        <v>656</v>
      </c>
      <c r="F5042" s="35">
        <f t="shared" ref="F5042:M5044" si="2561">F5043</f>
        <v>287.39999999999998</v>
      </c>
      <c r="G5042" s="35">
        <f t="shared" si="2561"/>
        <v>287.39999999999998</v>
      </c>
      <c r="H5042" s="35">
        <f t="shared" si="2561"/>
        <v>0</v>
      </c>
      <c r="I5042" s="63">
        <f t="shared" si="2561"/>
        <v>0</v>
      </c>
      <c r="J5042" s="63">
        <f t="shared" si="2561"/>
        <v>0</v>
      </c>
      <c r="K5042" s="35">
        <f t="shared" si="2561"/>
        <v>0</v>
      </c>
      <c r="L5042" s="35">
        <f t="shared" si="2561"/>
        <v>0</v>
      </c>
      <c r="M5042" s="35">
        <f t="shared" si="2561"/>
        <v>287.35500000000002</v>
      </c>
      <c r="N5042" s="78">
        <f t="shared" si="2536"/>
        <v>99.984342379958264</v>
      </c>
    </row>
    <row r="5043" spans="1:14" x14ac:dyDescent="0.25">
      <c r="A5043" s="33" t="s">
        <v>351</v>
      </c>
      <c r="B5043" s="33" t="s">
        <v>1401</v>
      </c>
      <c r="C5043" s="33" t="s">
        <v>364</v>
      </c>
      <c r="D5043" s="33"/>
      <c r="E5043" s="34" t="s">
        <v>659</v>
      </c>
      <c r="F5043" s="35">
        <f t="shared" si="2561"/>
        <v>287.39999999999998</v>
      </c>
      <c r="G5043" s="35">
        <f t="shared" si="2561"/>
        <v>287.39999999999998</v>
      </c>
      <c r="H5043" s="35">
        <f t="shared" si="2561"/>
        <v>0</v>
      </c>
      <c r="I5043" s="63">
        <f t="shared" si="2561"/>
        <v>0</v>
      </c>
      <c r="J5043" s="63">
        <f t="shared" si="2561"/>
        <v>0</v>
      </c>
      <c r="K5043" s="35">
        <f t="shared" si="2561"/>
        <v>0</v>
      </c>
      <c r="L5043" s="35">
        <f t="shared" si="2561"/>
        <v>0</v>
      </c>
      <c r="M5043" s="35">
        <f t="shared" si="2561"/>
        <v>287.35500000000002</v>
      </c>
      <c r="N5043" s="78">
        <f t="shared" si="2536"/>
        <v>99.984342379958264</v>
      </c>
    </row>
    <row r="5044" spans="1:14" x14ac:dyDescent="0.25">
      <c r="A5044" s="33" t="s">
        <v>351</v>
      </c>
      <c r="B5044" s="33" t="s">
        <v>1401</v>
      </c>
      <c r="C5044" s="33" t="s">
        <v>364</v>
      </c>
      <c r="D5044" s="33" t="s">
        <v>65</v>
      </c>
      <c r="E5044" s="34" t="s">
        <v>544</v>
      </c>
      <c r="F5044" s="35">
        <f t="shared" si="2561"/>
        <v>287.39999999999998</v>
      </c>
      <c r="G5044" s="35">
        <f t="shared" si="2561"/>
        <v>287.39999999999998</v>
      </c>
      <c r="H5044" s="35">
        <f t="shared" si="2561"/>
        <v>0</v>
      </c>
      <c r="I5044" s="63">
        <f t="shared" si="2561"/>
        <v>0</v>
      </c>
      <c r="J5044" s="63">
        <f t="shared" si="2561"/>
        <v>0</v>
      </c>
      <c r="K5044" s="35">
        <f t="shared" si="2561"/>
        <v>0</v>
      </c>
      <c r="L5044" s="35">
        <f t="shared" si="2561"/>
        <v>0</v>
      </c>
      <c r="M5044" s="35">
        <f t="shared" si="2561"/>
        <v>287.35500000000002</v>
      </c>
      <c r="N5044" s="78">
        <f t="shared" si="2536"/>
        <v>99.984342379958264</v>
      </c>
    </row>
    <row r="5045" spans="1:14" x14ac:dyDescent="0.25">
      <c r="A5045" s="33" t="s">
        <v>351</v>
      </c>
      <c r="B5045" s="33" t="s">
        <v>1401</v>
      </c>
      <c r="C5045" s="33" t="s">
        <v>364</v>
      </c>
      <c r="D5045" s="33" t="s">
        <v>50</v>
      </c>
      <c r="E5045" s="34" t="s">
        <v>548</v>
      </c>
      <c r="F5045" s="35">
        <v>287.39999999999998</v>
      </c>
      <c r="G5045" s="35">
        <v>287.39999999999998</v>
      </c>
      <c r="H5045" s="35">
        <v>0</v>
      </c>
      <c r="I5045" s="63">
        <v>0</v>
      </c>
      <c r="J5045" s="63">
        <v>0</v>
      </c>
      <c r="K5045" s="35">
        <v>0</v>
      </c>
      <c r="L5045" s="35">
        <v>0</v>
      </c>
      <c r="M5045" s="35">
        <v>287.35500000000002</v>
      </c>
      <c r="N5045" s="78">
        <f t="shared" si="2536"/>
        <v>99.984342379958264</v>
      </c>
    </row>
    <row r="5046" spans="1:14" s="32" customFormat="1" x14ac:dyDescent="0.25">
      <c r="A5046" s="29" t="s">
        <v>351</v>
      </c>
      <c r="B5046" s="29" t="s">
        <v>1406</v>
      </c>
      <c r="C5046" s="29"/>
      <c r="D5046" s="29"/>
      <c r="E5046" s="30" t="s">
        <v>537</v>
      </c>
      <c r="F5046" s="31">
        <f>F5047+F5088+F5105+F5117</f>
        <v>94065.474000000002</v>
      </c>
      <c r="G5046" s="31">
        <f t="shared" ref="G5046" si="2562">G5047+G5088+G5105+G5117</f>
        <v>105629.78241999999</v>
      </c>
      <c r="H5046" s="31">
        <f t="shared" ref="H5046:M5046" si="2563">H5047+H5088+H5105+H5117</f>
        <v>75585.226410000003</v>
      </c>
      <c r="I5046" s="62">
        <f t="shared" si="2563"/>
        <v>5172.8999999999996</v>
      </c>
      <c r="J5046" s="62">
        <f t="shared" si="2563"/>
        <v>3864.5024000000003</v>
      </c>
      <c r="K5046" s="31">
        <f t="shared" si="2563"/>
        <v>0</v>
      </c>
      <c r="L5046" s="31">
        <f t="shared" si="2563"/>
        <v>0</v>
      </c>
      <c r="M5046" s="31">
        <f t="shared" si="2563"/>
        <v>105300.54365999998</v>
      </c>
      <c r="N5046" s="79">
        <f t="shared" si="2536"/>
        <v>99.688308777641041</v>
      </c>
    </row>
    <row r="5047" spans="1:14" ht="47.25" x14ac:dyDescent="0.25">
      <c r="A5047" s="33" t="s">
        <v>351</v>
      </c>
      <c r="B5047" s="33" t="s">
        <v>1406</v>
      </c>
      <c r="C5047" s="33" t="s">
        <v>42</v>
      </c>
      <c r="D5047" s="33"/>
      <c r="E5047" s="34" t="s">
        <v>647</v>
      </c>
      <c r="F5047" s="35">
        <f>F5048+F5069+F5074+F5081</f>
        <v>18649.004000000001</v>
      </c>
      <c r="G5047" s="35">
        <f>G5048+G5069+G5074+G5081</f>
        <v>18515.406999999999</v>
      </c>
      <c r="H5047" s="35">
        <f t="shared" ref="H5047:M5047" si="2564">H5048+H5069+H5074+H5081</f>
        <v>10800.71895</v>
      </c>
      <c r="I5047" s="63">
        <f t="shared" si="2564"/>
        <v>5172.8999999999996</v>
      </c>
      <c r="J5047" s="63">
        <f t="shared" si="2564"/>
        <v>3864.5024000000003</v>
      </c>
      <c r="K5047" s="35">
        <f t="shared" si="2564"/>
        <v>0</v>
      </c>
      <c r="L5047" s="35">
        <f t="shared" si="2564"/>
        <v>0</v>
      </c>
      <c r="M5047" s="35">
        <f t="shared" si="2564"/>
        <v>18187.15885</v>
      </c>
      <c r="N5047" s="78">
        <f t="shared" si="2536"/>
        <v>98.227162114232755</v>
      </c>
    </row>
    <row r="5048" spans="1:14" ht="63" x14ac:dyDescent="0.25">
      <c r="A5048" s="33" t="s">
        <v>351</v>
      </c>
      <c r="B5048" s="33" t="s">
        <v>1406</v>
      </c>
      <c r="C5048" s="33" t="s">
        <v>96</v>
      </c>
      <c r="D5048" s="33"/>
      <c r="E5048" s="34" t="s">
        <v>648</v>
      </c>
      <c r="F5048" s="35">
        <f>F5049+F5062</f>
        <v>11431.844000000001</v>
      </c>
      <c r="G5048" s="35">
        <f>G5049+G5062</f>
        <v>11298.246999999999</v>
      </c>
      <c r="H5048" s="35">
        <f t="shared" ref="H5048:M5048" si="2565">H5049+H5062</f>
        <v>6395.0875500000002</v>
      </c>
      <c r="I5048" s="63">
        <f t="shared" si="2565"/>
        <v>0</v>
      </c>
      <c r="J5048" s="63">
        <f t="shared" si="2565"/>
        <v>0</v>
      </c>
      <c r="K5048" s="35">
        <f t="shared" si="2565"/>
        <v>0</v>
      </c>
      <c r="L5048" s="35">
        <f t="shared" si="2565"/>
        <v>0</v>
      </c>
      <c r="M5048" s="35">
        <f t="shared" si="2565"/>
        <v>11202.410580000002</v>
      </c>
      <c r="N5048" s="78">
        <f t="shared" si="2536"/>
        <v>99.151758498464432</v>
      </c>
    </row>
    <row r="5049" spans="1:14" ht="47.25" x14ac:dyDescent="0.25">
      <c r="A5049" s="33" t="s">
        <v>351</v>
      </c>
      <c r="B5049" s="33" t="s">
        <v>1406</v>
      </c>
      <c r="C5049" s="33" t="s">
        <v>100</v>
      </c>
      <c r="D5049" s="33"/>
      <c r="E5049" s="34" t="s">
        <v>649</v>
      </c>
      <c r="F5049" s="35">
        <f>F5050+F5053+F5056+F5059</f>
        <v>9796.5380000000005</v>
      </c>
      <c r="G5049" s="35">
        <f>G5050+G5053+G5056+G5059</f>
        <v>9662.9409999999989</v>
      </c>
      <c r="H5049" s="35">
        <f t="shared" ref="H5049:M5049" si="2566">H5050+H5053+H5056+H5059</f>
        <v>6175.9823500000002</v>
      </c>
      <c r="I5049" s="63">
        <f t="shared" si="2566"/>
        <v>0</v>
      </c>
      <c r="J5049" s="63">
        <f t="shared" si="2566"/>
        <v>0</v>
      </c>
      <c r="K5049" s="35">
        <f t="shared" si="2566"/>
        <v>0</v>
      </c>
      <c r="L5049" s="35">
        <f t="shared" si="2566"/>
        <v>0</v>
      </c>
      <c r="M5049" s="35">
        <f t="shared" si="2566"/>
        <v>9604.8913800000009</v>
      </c>
      <c r="N5049" s="78">
        <f t="shared" si="2536"/>
        <v>99.399255154305536</v>
      </c>
    </row>
    <row r="5050" spans="1:14" ht="47.25" x14ac:dyDescent="0.25">
      <c r="A5050" s="33" t="s">
        <v>351</v>
      </c>
      <c r="B5050" s="33" t="s">
        <v>1406</v>
      </c>
      <c r="C5050" s="33" t="s">
        <v>365</v>
      </c>
      <c r="D5050" s="33"/>
      <c r="E5050" s="34" t="s">
        <v>650</v>
      </c>
      <c r="F5050" s="35">
        <f t="shared" ref="F5050:M5051" si="2567">F5051</f>
        <v>1121.9000000000001</v>
      </c>
      <c r="G5050" s="35">
        <f t="shared" si="2567"/>
        <v>1121.9000000000001</v>
      </c>
      <c r="H5050" s="35">
        <f t="shared" si="2567"/>
        <v>593.27855999999997</v>
      </c>
      <c r="I5050" s="63">
        <f t="shared" si="2567"/>
        <v>0</v>
      </c>
      <c r="J5050" s="63">
        <f t="shared" si="2567"/>
        <v>0</v>
      </c>
      <c r="K5050" s="35">
        <f t="shared" si="2567"/>
        <v>0</v>
      </c>
      <c r="L5050" s="35">
        <f t="shared" si="2567"/>
        <v>0</v>
      </c>
      <c r="M5050" s="35">
        <f t="shared" si="2567"/>
        <v>1121.8453199999999</v>
      </c>
      <c r="N5050" s="78">
        <f t="shared" si="2536"/>
        <v>99.995126125323097</v>
      </c>
    </row>
    <row r="5051" spans="1:14" ht="31.5" x14ac:dyDescent="0.25">
      <c r="A5051" s="33" t="s">
        <v>351</v>
      </c>
      <c r="B5051" s="33" t="s">
        <v>1406</v>
      </c>
      <c r="C5051" s="33" t="s">
        <v>365</v>
      </c>
      <c r="D5051" s="33" t="s">
        <v>1111</v>
      </c>
      <c r="E5051" s="34" t="s">
        <v>542</v>
      </c>
      <c r="F5051" s="35">
        <f t="shared" si="2567"/>
        <v>1121.9000000000001</v>
      </c>
      <c r="G5051" s="35">
        <f t="shared" si="2567"/>
        <v>1121.9000000000001</v>
      </c>
      <c r="H5051" s="35">
        <f t="shared" si="2567"/>
        <v>593.27855999999997</v>
      </c>
      <c r="I5051" s="63">
        <f t="shared" si="2567"/>
        <v>0</v>
      </c>
      <c r="J5051" s="63">
        <f t="shared" si="2567"/>
        <v>0</v>
      </c>
      <c r="K5051" s="35">
        <f t="shared" si="2567"/>
        <v>0</v>
      </c>
      <c r="L5051" s="35">
        <f t="shared" si="2567"/>
        <v>0</v>
      </c>
      <c r="M5051" s="35">
        <f t="shared" si="2567"/>
        <v>1121.8453199999999</v>
      </c>
      <c r="N5051" s="78">
        <f t="shared" si="2536"/>
        <v>99.995126125323097</v>
      </c>
    </row>
    <row r="5052" spans="1:14" ht="31.5" x14ac:dyDescent="0.25">
      <c r="A5052" s="33" t="s">
        <v>351</v>
      </c>
      <c r="B5052" s="33" t="s">
        <v>1406</v>
      </c>
      <c r="C5052" s="33" t="s">
        <v>365</v>
      </c>
      <c r="D5052" s="33" t="s">
        <v>1112</v>
      </c>
      <c r="E5052" s="34" t="s">
        <v>543</v>
      </c>
      <c r="F5052" s="35">
        <f>895.5+226.4</f>
        <v>1121.9000000000001</v>
      </c>
      <c r="G5052" s="35">
        <v>1121.9000000000001</v>
      </c>
      <c r="H5052" s="35">
        <v>593.27855999999997</v>
      </c>
      <c r="I5052" s="63">
        <v>0</v>
      </c>
      <c r="J5052" s="63">
        <v>0</v>
      </c>
      <c r="K5052" s="35">
        <v>0</v>
      </c>
      <c r="L5052" s="35">
        <v>0</v>
      </c>
      <c r="M5052" s="35">
        <v>1121.8453199999999</v>
      </c>
      <c r="N5052" s="78">
        <f t="shared" si="2536"/>
        <v>99.995126125323097</v>
      </c>
    </row>
    <row r="5053" spans="1:14" ht="94.5" x14ac:dyDescent="0.25">
      <c r="A5053" s="33" t="s">
        <v>351</v>
      </c>
      <c r="B5053" s="33" t="s">
        <v>1406</v>
      </c>
      <c r="C5053" s="33" t="s">
        <v>360</v>
      </c>
      <c r="D5053" s="33"/>
      <c r="E5053" s="34" t="s">
        <v>651</v>
      </c>
      <c r="F5053" s="35">
        <f t="shared" ref="F5053:M5054" si="2568">F5054</f>
        <v>32.745000000000005</v>
      </c>
      <c r="G5053" s="35">
        <f t="shared" si="2568"/>
        <v>32.744999999999997</v>
      </c>
      <c r="H5053" s="35">
        <f t="shared" si="2568"/>
        <v>20.813110000000002</v>
      </c>
      <c r="I5053" s="63">
        <f t="shared" si="2568"/>
        <v>0</v>
      </c>
      <c r="J5053" s="63">
        <f t="shared" si="2568"/>
        <v>0</v>
      </c>
      <c r="K5053" s="35">
        <f t="shared" si="2568"/>
        <v>0</v>
      </c>
      <c r="L5053" s="35">
        <f t="shared" si="2568"/>
        <v>0</v>
      </c>
      <c r="M5053" s="35">
        <f t="shared" si="2568"/>
        <v>31.854410000000001</v>
      </c>
      <c r="N5053" s="78">
        <f t="shared" si="2536"/>
        <v>97.280225988700579</v>
      </c>
    </row>
    <row r="5054" spans="1:14" ht="31.5" x14ac:dyDescent="0.25">
      <c r="A5054" s="33" t="s">
        <v>351</v>
      </c>
      <c r="B5054" s="33" t="s">
        <v>1406</v>
      </c>
      <c r="C5054" s="33" t="s">
        <v>360</v>
      </c>
      <c r="D5054" s="33" t="s">
        <v>1111</v>
      </c>
      <c r="E5054" s="34" t="s">
        <v>542</v>
      </c>
      <c r="F5054" s="35">
        <f t="shared" si="2568"/>
        <v>32.745000000000005</v>
      </c>
      <c r="G5054" s="35">
        <f t="shared" si="2568"/>
        <v>32.744999999999997</v>
      </c>
      <c r="H5054" s="35">
        <f t="shared" si="2568"/>
        <v>20.813110000000002</v>
      </c>
      <c r="I5054" s="63">
        <f t="shared" si="2568"/>
        <v>0</v>
      </c>
      <c r="J5054" s="63">
        <f t="shared" si="2568"/>
        <v>0</v>
      </c>
      <c r="K5054" s="35">
        <f t="shared" si="2568"/>
        <v>0</v>
      </c>
      <c r="L5054" s="35">
        <f t="shared" si="2568"/>
        <v>0</v>
      </c>
      <c r="M5054" s="35">
        <f t="shared" si="2568"/>
        <v>31.854410000000001</v>
      </c>
      <c r="N5054" s="78">
        <f t="shared" si="2536"/>
        <v>97.280225988700579</v>
      </c>
    </row>
    <row r="5055" spans="1:14" ht="31.5" x14ac:dyDescent="0.25">
      <c r="A5055" s="33" t="s">
        <v>351</v>
      </c>
      <c r="B5055" s="33" t="s">
        <v>1406</v>
      </c>
      <c r="C5055" s="33" t="s">
        <v>360</v>
      </c>
      <c r="D5055" s="33" t="s">
        <v>1112</v>
      </c>
      <c r="E5055" s="34" t="s">
        <v>543</v>
      </c>
      <c r="F5055" s="35">
        <f>35.2-2.455</f>
        <v>32.745000000000005</v>
      </c>
      <c r="G5055" s="35">
        <v>32.744999999999997</v>
      </c>
      <c r="H5055" s="35">
        <v>20.813110000000002</v>
      </c>
      <c r="I5055" s="63">
        <v>0</v>
      </c>
      <c r="J5055" s="63">
        <v>0</v>
      </c>
      <c r="K5055" s="35">
        <v>0</v>
      </c>
      <c r="L5055" s="35">
        <v>0</v>
      </c>
      <c r="M5055" s="35">
        <v>31.854410000000001</v>
      </c>
      <c r="N5055" s="78">
        <f t="shared" si="2536"/>
        <v>97.280225988700579</v>
      </c>
    </row>
    <row r="5056" spans="1:14" ht="63" x14ac:dyDescent="0.25">
      <c r="A5056" s="33" t="s">
        <v>351</v>
      </c>
      <c r="B5056" s="33" t="s">
        <v>1406</v>
      </c>
      <c r="C5056" s="33" t="s">
        <v>362</v>
      </c>
      <c r="D5056" s="33"/>
      <c r="E5056" s="34" t="s">
        <v>652</v>
      </c>
      <c r="F5056" s="35">
        <f t="shared" ref="F5056:M5057" si="2569">F5057</f>
        <v>9.0560000000000027</v>
      </c>
      <c r="G5056" s="35">
        <f t="shared" si="2569"/>
        <v>9.0559999999999992</v>
      </c>
      <c r="H5056" s="35">
        <f t="shared" si="2569"/>
        <v>5.4100999999999999</v>
      </c>
      <c r="I5056" s="63">
        <f t="shared" si="2569"/>
        <v>0</v>
      </c>
      <c r="J5056" s="63">
        <f t="shared" si="2569"/>
        <v>0</v>
      </c>
      <c r="K5056" s="35">
        <f t="shared" si="2569"/>
        <v>0</v>
      </c>
      <c r="L5056" s="35">
        <f t="shared" si="2569"/>
        <v>0</v>
      </c>
      <c r="M5056" s="35">
        <f t="shared" si="2569"/>
        <v>8.7825500000000005</v>
      </c>
      <c r="N5056" s="78">
        <f t="shared" si="2536"/>
        <v>96.980454946996488</v>
      </c>
    </row>
    <row r="5057" spans="1:14" ht="31.5" x14ac:dyDescent="0.25">
      <c r="A5057" s="33" t="s">
        <v>351</v>
      </c>
      <c r="B5057" s="33" t="s">
        <v>1406</v>
      </c>
      <c r="C5057" s="33" t="s">
        <v>362</v>
      </c>
      <c r="D5057" s="33" t="s">
        <v>1111</v>
      </c>
      <c r="E5057" s="34" t="s">
        <v>542</v>
      </c>
      <c r="F5057" s="35">
        <f t="shared" si="2569"/>
        <v>9.0560000000000027</v>
      </c>
      <c r="G5057" s="35">
        <f t="shared" si="2569"/>
        <v>9.0559999999999992</v>
      </c>
      <c r="H5057" s="35">
        <f t="shared" si="2569"/>
        <v>5.4100999999999999</v>
      </c>
      <c r="I5057" s="63">
        <f t="shared" si="2569"/>
        <v>0</v>
      </c>
      <c r="J5057" s="63">
        <f t="shared" si="2569"/>
        <v>0</v>
      </c>
      <c r="K5057" s="35">
        <f t="shared" si="2569"/>
        <v>0</v>
      </c>
      <c r="L5057" s="35">
        <f t="shared" si="2569"/>
        <v>0</v>
      </c>
      <c r="M5057" s="35">
        <f t="shared" si="2569"/>
        <v>8.7825500000000005</v>
      </c>
      <c r="N5057" s="78">
        <f t="shared" si="2536"/>
        <v>96.980454946996488</v>
      </c>
    </row>
    <row r="5058" spans="1:14" ht="31.5" x14ac:dyDescent="0.25">
      <c r="A5058" s="33" t="s">
        <v>351</v>
      </c>
      <c r="B5058" s="33" t="s">
        <v>1406</v>
      </c>
      <c r="C5058" s="33" t="s">
        <v>362</v>
      </c>
      <c r="D5058" s="33" t="s">
        <v>1112</v>
      </c>
      <c r="E5058" s="34" t="s">
        <v>543</v>
      </c>
      <c r="F5058" s="35">
        <f>17.6-5.903-2.641</f>
        <v>9.0560000000000027</v>
      </c>
      <c r="G5058" s="35">
        <v>9.0559999999999992</v>
      </c>
      <c r="H5058" s="35">
        <v>5.4100999999999999</v>
      </c>
      <c r="I5058" s="63">
        <v>0</v>
      </c>
      <c r="J5058" s="63">
        <v>0</v>
      </c>
      <c r="K5058" s="35">
        <v>0</v>
      </c>
      <c r="L5058" s="35">
        <v>0</v>
      </c>
      <c r="M5058" s="35">
        <v>8.7825500000000005</v>
      </c>
      <c r="N5058" s="78">
        <f t="shared" si="2536"/>
        <v>96.980454946996488</v>
      </c>
    </row>
    <row r="5059" spans="1:14" x14ac:dyDescent="0.25">
      <c r="A5059" s="33" t="s">
        <v>351</v>
      </c>
      <c r="B5059" s="33" t="s">
        <v>1406</v>
      </c>
      <c r="C5059" s="33" t="s">
        <v>366</v>
      </c>
      <c r="D5059" s="33"/>
      <c r="E5059" s="34" t="s">
        <v>653</v>
      </c>
      <c r="F5059" s="35">
        <f t="shared" ref="F5059:M5060" si="2570">F5060</f>
        <v>8632.8369999999995</v>
      </c>
      <c r="G5059" s="35">
        <f t="shared" si="2570"/>
        <v>8499.24</v>
      </c>
      <c r="H5059" s="35">
        <f t="shared" si="2570"/>
        <v>5556.4805800000004</v>
      </c>
      <c r="I5059" s="63">
        <f t="shared" si="2570"/>
        <v>0</v>
      </c>
      <c r="J5059" s="63">
        <f t="shared" si="2570"/>
        <v>0</v>
      </c>
      <c r="K5059" s="35">
        <f t="shared" si="2570"/>
        <v>0</v>
      </c>
      <c r="L5059" s="35">
        <f t="shared" si="2570"/>
        <v>0</v>
      </c>
      <c r="M5059" s="35">
        <f t="shared" si="2570"/>
        <v>8442.4091000000008</v>
      </c>
      <c r="N5059" s="78">
        <f t="shared" si="2536"/>
        <v>99.331341390524344</v>
      </c>
    </row>
    <row r="5060" spans="1:14" x14ac:dyDescent="0.25">
      <c r="A5060" s="33" t="s">
        <v>351</v>
      </c>
      <c r="B5060" s="33" t="s">
        <v>1406</v>
      </c>
      <c r="C5060" s="33" t="s">
        <v>366</v>
      </c>
      <c r="D5060" s="33" t="s">
        <v>65</v>
      </c>
      <c r="E5060" s="34" t="s">
        <v>544</v>
      </c>
      <c r="F5060" s="35">
        <f t="shared" si="2570"/>
        <v>8632.8369999999995</v>
      </c>
      <c r="G5060" s="35">
        <f t="shared" si="2570"/>
        <v>8499.24</v>
      </c>
      <c r="H5060" s="35">
        <f t="shared" si="2570"/>
        <v>5556.4805800000004</v>
      </c>
      <c r="I5060" s="63">
        <f t="shared" si="2570"/>
        <v>0</v>
      </c>
      <c r="J5060" s="63">
        <f t="shared" si="2570"/>
        <v>0</v>
      </c>
      <c r="K5060" s="35">
        <f t="shared" si="2570"/>
        <v>0</v>
      </c>
      <c r="L5060" s="35">
        <f t="shared" si="2570"/>
        <v>0</v>
      </c>
      <c r="M5060" s="35">
        <f t="shared" si="2570"/>
        <v>8442.4091000000008</v>
      </c>
      <c r="N5060" s="78">
        <f t="shared" si="2536"/>
        <v>99.331341390524344</v>
      </c>
    </row>
    <row r="5061" spans="1:14" ht="31.5" x14ac:dyDescent="0.25">
      <c r="A5061" s="33" t="s">
        <v>351</v>
      </c>
      <c r="B5061" s="33" t="s">
        <v>1406</v>
      </c>
      <c r="C5061" s="33" t="s">
        <v>366</v>
      </c>
      <c r="D5061" s="33" t="s">
        <v>353</v>
      </c>
      <c r="E5061" s="34" t="s">
        <v>546</v>
      </c>
      <c r="F5061" s="35">
        <f>7074.5+891.8+666.537</f>
        <v>8632.8369999999995</v>
      </c>
      <c r="G5061" s="35">
        <v>8499.24</v>
      </c>
      <c r="H5061" s="35">
        <v>5556.4805800000004</v>
      </c>
      <c r="I5061" s="63">
        <v>0</v>
      </c>
      <c r="J5061" s="63">
        <v>0</v>
      </c>
      <c r="K5061" s="35">
        <v>0</v>
      </c>
      <c r="L5061" s="35">
        <v>0</v>
      </c>
      <c r="M5061" s="35">
        <v>8442.4091000000008</v>
      </c>
      <c r="N5061" s="78">
        <f t="shared" si="2536"/>
        <v>99.331341390524344</v>
      </c>
    </row>
    <row r="5062" spans="1:14" ht="63" x14ac:dyDescent="0.25">
      <c r="A5062" s="33" t="s">
        <v>351</v>
      </c>
      <c r="B5062" s="33" t="s">
        <v>1406</v>
      </c>
      <c r="C5062" s="33" t="s">
        <v>97</v>
      </c>
      <c r="D5062" s="33"/>
      <c r="E5062" s="34" t="s">
        <v>656</v>
      </c>
      <c r="F5062" s="35">
        <f>F5063+F5066</f>
        <v>1635.306</v>
      </c>
      <c r="G5062" s="35">
        <f>G5063+G5066</f>
        <v>1635.3059999999998</v>
      </c>
      <c r="H5062" s="35">
        <f t="shared" ref="H5062:M5062" si="2571">H5063+H5066</f>
        <v>219.1052</v>
      </c>
      <c r="I5062" s="63">
        <f t="shared" si="2571"/>
        <v>0</v>
      </c>
      <c r="J5062" s="63">
        <f t="shared" si="2571"/>
        <v>0</v>
      </c>
      <c r="K5062" s="35">
        <f t="shared" si="2571"/>
        <v>0</v>
      </c>
      <c r="L5062" s="35">
        <f t="shared" si="2571"/>
        <v>0</v>
      </c>
      <c r="M5062" s="35">
        <f t="shared" si="2571"/>
        <v>1597.5192000000002</v>
      </c>
      <c r="N5062" s="78">
        <f t="shared" si="2536"/>
        <v>97.689313192760281</v>
      </c>
    </row>
    <row r="5063" spans="1:14" ht="31.5" x14ac:dyDescent="0.25">
      <c r="A5063" s="33" t="s">
        <v>351</v>
      </c>
      <c r="B5063" s="33" t="s">
        <v>1406</v>
      </c>
      <c r="C5063" s="33" t="s">
        <v>88</v>
      </c>
      <c r="D5063" s="33"/>
      <c r="E5063" s="34" t="s">
        <v>657</v>
      </c>
      <c r="F5063" s="35">
        <f t="shared" ref="F5063:M5064" si="2572">F5064</f>
        <v>1462.1</v>
      </c>
      <c r="G5063" s="35">
        <f t="shared" si="2572"/>
        <v>1462.1</v>
      </c>
      <c r="H5063" s="35">
        <f t="shared" si="2572"/>
        <v>45.9</v>
      </c>
      <c r="I5063" s="63">
        <f t="shared" si="2572"/>
        <v>0</v>
      </c>
      <c r="J5063" s="63">
        <f t="shared" si="2572"/>
        <v>0</v>
      </c>
      <c r="K5063" s="35">
        <f t="shared" si="2572"/>
        <v>0</v>
      </c>
      <c r="L5063" s="35">
        <f t="shared" si="2572"/>
        <v>0</v>
      </c>
      <c r="M5063" s="35">
        <f t="shared" si="2572"/>
        <v>1424.3140000000001</v>
      </c>
      <c r="N5063" s="78">
        <f t="shared" si="2536"/>
        <v>97.415635045482546</v>
      </c>
    </row>
    <row r="5064" spans="1:14" ht="31.5" x14ac:dyDescent="0.25">
      <c r="A5064" s="33" t="s">
        <v>351</v>
      </c>
      <c r="B5064" s="33" t="s">
        <v>1406</v>
      </c>
      <c r="C5064" s="33" t="s">
        <v>88</v>
      </c>
      <c r="D5064" s="33" t="s">
        <v>1111</v>
      </c>
      <c r="E5064" s="34" t="s">
        <v>542</v>
      </c>
      <c r="F5064" s="35">
        <f t="shared" si="2572"/>
        <v>1462.1</v>
      </c>
      <c r="G5064" s="35">
        <f t="shared" si="2572"/>
        <v>1462.1</v>
      </c>
      <c r="H5064" s="35">
        <f t="shared" si="2572"/>
        <v>45.9</v>
      </c>
      <c r="I5064" s="63">
        <f t="shared" si="2572"/>
        <v>0</v>
      </c>
      <c r="J5064" s="63">
        <f t="shared" si="2572"/>
        <v>0</v>
      </c>
      <c r="K5064" s="35">
        <f t="shared" si="2572"/>
        <v>0</v>
      </c>
      <c r="L5064" s="35">
        <f t="shared" si="2572"/>
        <v>0</v>
      </c>
      <c r="M5064" s="35">
        <f t="shared" si="2572"/>
        <v>1424.3140000000001</v>
      </c>
      <c r="N5064" s="78">
        <f t="shared" si="2536"/>
        <v>97.415635045482546</v>
      </c>
    </row>
    <row r="5065" spans="1:14" ht="31.5" x14ac:dyDescent="0.25">
      <c r="A5065" s="33" t="s">
        <v>351</v>
      </c>
      <c r="B5065" s="33" t="s">
        <v>1406</v>
      </c>
      <c r="C5065" s="33" t="s">
        <v>88</v>
      </c>
      <c r="D5065" s="33" t="s">
        <v>1112</v>
      </c>
      <c r="E5065" s="34" t="s">
        <v>543</v>
      </c>
      <c r="F5065" s="35">
        <v>1462.1</v>
      </c>
      <c r="G5065" s="35">
        <v>1462.1</v>
      </c>
      <c r="H5065" s="35">
        <v>45.9</v>
      </c>
      <c r="I5065" s="63">
        <v>0</v>
      </c>
      <c r="J5065" s="63">
        <v>0</v>
      </c>
      <c r="K5065" s="35">
        <v>0</v>
      </c>
      <c r="L5065" s="35">
        <v>0</v>
      </c>
      <c r="M5065" s="35">
        <v>1424.3140000000001</v>
      </c>
      <c r="N5065" s="78">
        <f t="shared" si="2536"/>
        <v>97.415635045482546</v>
      </c>
    </row>
    <row r="5066" spans="1:14" ht="47.25" x14ac:dyDescent="0.25">
      <c r="A5066" s="33" t="s">
        <v>351</v>
      </c>
      <c r="B5066" s="33" t="s">
        <v>1406</v>
      </c>
      <c r="C5066" s="33" t="s">
        <v>367</v>
      </c>
      <c r="D5066" s="33"/>
      <c r="E5066" s="34" t="s">
        <v>658</v>
      </c>
      <c r="F5066" s="35">
        <f t="shared" ref="F5066:M5067" si="2573">F5067</f>
        <v>173.20600000000002</v>
      </c>
      <c r="G5066" s="35">
        <f t="shared" si="2573"/>
        <v>173.20599999999999</v>
      </c>
      <c r="H5066" s="35">
        <f t="shared" si="2573"/>
        <v>173.20519999999999</v>
      </c>
      <c r="I5066" s="63">
        <f t="shared" si="2573"/>
        <v>0</v>
      </c>
      <c r="J5066" s="63">
        <f t="shared" si="2573"/>
        <v>0</v>
      </c>
      <c r="K5066" s="35">
        <f t="shared" si="2573"/>
        <v>0</v>
      </c>
      <c r="L5066" s="35">
        <f t="shared" si="2573"/>
        <v>0</v>
      </c>
      <c r="M5066" s="35">
        <f t="shared" si="2573"/>
        <v>173.20519999999999</v>
      </c>
      <c r="N5066" s="78">
        <f t="shared" ref="N5066:N5129" si="2574">M5066/G5066*100</f>
        <v>99.999538122235947</v>
      </c>
    </row>
    <row r="5067" spans="1:14" ht="31.5" x14ac:dyDescent="0.25">
      <c r="A5067" s="33" t="s">
        <v>351</v>
      </c>
      <c r="B5067" s="33" t="s">
        <v>1406</v>
      </c>
      <c r="C5067" s="33" t="s">
        <v>367</v>
      </c>
      <c r="D5067" s="33" t="s">
        <v>18</v>
      </c>
      <c r="E5067" s="34" t="s">
        <v>552</v>
      </c>
      <c r="F5067" s="35">
        <f t="shared" si="2573"/>
        <v>173.20600000000002</v>
      </c>
      <c r="G5067" s="35">
        <f t="shared" si="2573"/>
        <v>173.20599999999999</v>
      </c>
      <c r="H5067" s="35">
        <f t="shared" si="2573"/>
        <v>173.20519999999999</v>
      </c>
      <c r="I5067" s="63">
        <f t="shared" si="2573"/>
        <v>0</v>
      </c>
      <c r="J5067" s="63">
        <f t="shared" si="2573"/>
        <v>0</v>
      </c>
      <c r="K5067" s="35">
        <f t="shared" si="2573"/>
        <v>0</v>
      </c>
      <c r="L5067" s="35">
        <f t="shared" si="2573"/>
        <v>0</v>
      </c>
      <c r="M5067" s="35">
        <f t="shared" si="2573"/>
        <v>173.20519999999999</v>
      </c>
      <c r="N5067" s="78">
        <f t="shared" si="2574"/>
        <v>99.999538122235947</v>
      </c>
    </row>
    <row r="5068" spans="1:14" ht="47.25" x14ac:dyDescent="0.25">
      <c r="A5068" s="33" t="s">
        <v>351</v>
      </c>
      <c r="B5068" s="33" t="s">
        <v>1406</v>
      </c>
      <c r="C5068" s="33" t="s">
        <v>367</v>
      </c>
      <c r="D5068" s="33" t="s">
        <v>14</v>
      </c>
      <c r="E5068" s="34" t="s">
        <v>555</v>
      </c>
      <c r="F5068" s="35">
        <f>181.9-8.694</f>
        <v>173.20600000000002</v>
      </c>
      <c r="G5068" s="35">
        <v>173.20599999999999</v>
      </c>
      <c r="H5068" s="35">
        <v>173.20519999999999</v>
      </c>
      <c r="I5068" s="63">
        <v>0</v>
      </c>
      <c r="J5068" s="63">
        <v>0</v>
      </c>
      <c r="K5068" s="35">
        <v>0</v>
      </c>
      <c r="L5068" s="35">
        <v>0</v>
      </c>
      <c r="M5068" s="35">
        <v>173.20519999999999</v>
      </c>
      <c r="N5068" s="78">
        <f t="shared" si="2574"/>
        <v>99.999538122235947</v>
      </c>
    </row>
    <row r="5069" spans="1:14" ht="31.5" x14ac:dyDescent="0.25">
      <c r="A5069" s="33" t="s">
        <v>351</v>
      </c>
      <c r="B5069" s="33" t="s">
        <v>1406</v>
      </c>
      <c r="C5069" s="33" t="s">
        <v>43</v>
      </c>
      <c r="D5069" s="33"/>
      <c r="E5069" s="34" t="s">
        <v>660</v>
      </c>
      <c r="F5069" s="35">
        <f t="shared" ref="F5069:M5072" si="2575">F5070</f>
        <v>575.60400000000004</v>
      </c>
      <c r="G5069" s="35">
        <f t="shared" si="2575"/>
        <v>575.60400000000004</v>
      </c>
      <c r="H5069" s="35">
        <f t="shared" si="2575"/>
        <v>0</v>
      </c>
      <c r="I5069" s="63">
        <f t="shared" si="2575"/>
        <v>0</v>
      </c>
      <c r="J5069" s="63">
        <f t="shared" si="2575"/>
        <v>0</v>
      </c>
      <c r="K5069" s="35">
        <f t="shared" si="2575"/>
        <v>0</v>
      </c>
      <c r="L5069" s="35">
        <f t="shared" si="2575"/>
        <v>0</v>
      </c>
      <c r="M5069" s="35">
        <f t="shared" si="2575"/>
        <v>575.60383999999999</v>
      </c>
      <c r="N5069" s="78">
        <f t="shared" si="2574"/>
        <v>99.999972203111852</v>
      </c>
    </row>
    <row r="5070" spans="1:14" ht="78.75" x14ac:dyDescent="0.25">
      <c r="A5070" s="33" t="s">
        <v>351</v>
      </c>
      <c r="B5070" s="33" t="s">
        <v>1406</v>
      </c>
      <c r="C5070" s="33" t="s">
        <v>44</v>
      </c>
      <c r="D5070" s="33"/>
      <c r="E5070" s="34" t="s">
        <v>661</v>
      </c>
      <c r="F5070" s="35">
        <f t="shared" si="2575"/>
        <v>575.60400000000004</v>
      </c>
      <c r="G5070" s="35">
        <f t="shared" si="2575"/>
        <v>575.60400000000004</v>
      </c>
      <c r="H5070" s="35">
        <f t="shared" si="2575"/>
        <v>0</v>
      </c>
      <c r="I5070" s="63">
        <f t="shared" si="2575"/>
        <v>0</v>
      </c>
      <c r="J5070" s="63">
        <f t="shared" si="2575"/>
        <v>0</v>
      </c>
      <c r="K5070" s="35">
        <f t="shared" si="2575"/>
        <v>0</v>
      </c>
      <c r="L5070" s="35">
        <f t="shared" si="2575"/>
        <v>0</v>
      </c>
      <c r="M5070" s="35">
        <f t="shared" si="2575"/>
        <v>575.60383999999999</v>
      </c>
      <c r="N5070" s="78">
        <f t="shared" si="2574"/>
        <v>99.999972203111852</v>
      </c>
    </row>
    <row r="5071" spans="1:14" x14ac:dyDescent="0.25">
      <c r="A5071" s="33" t="s">
        <v>351</v>
      </c>
      <c r="B5071" s="33" t="s">
        <v>1406</v>
      </c>
      <c r="C5071" s="33" t="s">
        <v>368</v>
      </c>
      <c r="D5071" s="33"/>
      <c r="E5071" s="34" t="s">
        <v>1228</v>
      </c>
      <c r="F5071" s="35">
        <f t="shared" si="2575"/>
        <v>575.60400000000004</v>
      </c>
      <c r="G5071" s="35">
        <f t="shared" si="2575"/>
        <v>575.60400000000004</v>
      </c>
      <c r="H5071" s="35">
        <f t="shared" si="2575"/>
        <v>0</v>
      </c>
      <c r="I5071" s="63">
        <f t="shared" si="2575"/>
        <v>0</v>
      </c>
      <c r="J5071" s="63">
        <f t="shared" si="2575"/>
        <v>0</v>
      </c>
      <c r="K5071" s="35">
        <f t="shared" si="2575"/>
        <v>0</v>
      </c>
      <c r="L5071" s="35">
        <f t="shared" si="2575"/>
        <v>0</v>
      </c>
      <c r="M5071" s="35">
        <f t="shared" si="2575"/>
        <v>575.60383999999999</v>
      </c>
      <c r="N5071" s="78">
        <f t="shared" si="2574"/>
        <v>99.999972203111852</v>
      </c>
    </row>
    <row r="5072" spans="1:14" ht="31.5" x14ac:dyDescent="0.25">
      <c r="A5072" s="33" t="s">
        <v>351</v>
      </c>
      <c r="B5072" s="33" t="s">
        <v>1406</v>
      </c>
      <c r="C5072" s="33" t="s">
        <v>368</v>
      </c>
      <c r="D5072" s="33" t="s">
        <v>1111</v>
      </c>
      <c r="E5072" s="34" t="s">
        <v>542</v>
      </c>
      <c r="F5072" s="35">
        <f t="shared" si="2575"/>
        <v>575.60400000000004</v>
      </c>
      <c r="G5072" s="35">
        <f t="shared" si="2575"/>
        <v>575.60400000000004</v>
      </c>
      <c r="H5072" s="35">
        <f t="shared" si="2575"/>
        <v>0</v>
      </c>
      <c r="I5072" s="63">
        <f t="shared" si="2575"/>
        <v>0</v>
      </c>
      <c r="J5072" s="63">
        <f t="shared" si="2575"/>
        <v>0</v>
      </c>
      <c r="K5072" s="35">
        <f t="shared" si="2575"/>
        <v>0</v>
      </c>
      <c r="L5072" s="35">
        <f t="shared" si="2575"/>
        <v>0</v>
      </c>
      <c r="M5072" s="35">
        <f t="shared" si="2575"/>
        <v>575.60383999999999</v>
      </c>
      <c r="N5072" s="78">
        <f t="shared" si="2574"/>
        <v>99.999972203111852</v>
      </c>
    </row>
    <row r="5073" spans="1:14" ht="31.5" x14ac:dyDescent="0.25">
      <c r="A5073" s="33" t="s">
        <v>351</v>
      </c>
      <c r="B5073" s="33" t="s">
        <v>1406</v>
      </c>
      <c r="C5073" s="33" t="s">
        <v>368</v>
      </c>
      <c r="D5073" s="33" t="s">
        <v>1112</v>
      </c>
      <c r="E5073" s="34" t="s">
        <v>543</v>
      </c>
      <c r="F5073" s="35">
        <f>1374.9-10.596-788.7</f>
        <v>575.60400000000004</v>
      </c>
      <c r="G5073" s="35">
        <v>575.60400000000004</v>
      </c>
      <c r="H5073" s="35">
        <v>0</v>
      </c>
      <c r="I5073" s="63">
        <v>0</v>
      </c>
      <c r="J5073" s="63">
        <v>0</v>
      </c>
      <c r="K5073" s="35">
        <v>0</v>
      </c>
      <c r="L5073" s="35">
        <v>0</v>
      </c>
      <c r="M5073" s="35">
        <v>575.60383999999999</v>
      </c>
      <c r="N5073" s="78">
        <f t="shared" si="2574"/>
        <v>99.999972203111852</v>
      </c>
    </row>
    <row r="5074" spans="1:14" ht="31.5" x14ac:dyDescent="0.25">
      <c r="A5074" s="33" t="s">
        <v>351</v>
      </c>
      <c r="B5074" s="33" t="s">
        <v>1406</v>
      </c>
      <c r="C5074" s="33" t="s">
        <v>105</v>
      </c>
      <c r="D5074" s="33"/>
      <c r="E5074" s="34" t="s">
        <v>662</v>
      </c>
      <c r="F5074" s="35">
        <f t="shared" ref="F5074:M5075" si="2576">F5075</f>
        <v>1468.6559999999999</v>
      </c>
      <c r="G5074" s="35">
        <f t="shared" si="2576"/>
        <v>1468.6559999999999</v>
      </c>
      <c r="H5074" s="35">
        <f t="shared" si="2576"/>
        <v>541.12900000000002</v>
      </c>
      <c r="I5074" s="63">
        <f t="shared" si="2576"/>
        <v>0</v>
      </c>
      <c r="J5074" s="63">
        <f t="shared" si="2576"/>
        <v>0</v>
      </c>
      <c r="K5074" s="35">
        <f t="shared" si="2576"/>
        <v>0</v>
      </c>
      <c r="L5074" s="35">
        <f t="shared" si="2576"/>
        <v>0</v>
      </c>
      <c r="M5074" s="35">
        <f t="shared" si="2576"/>
        <v>1468.6555599999999</v>
      </c>
      <c r="N5074" s="78">
        <f t="shared" si="2574"/>
        <v>99.999970040635787</v>
      </c>
    </row>
    <row r="5075" spans="1:14" ht="47.25" x14ac:dyDescent="0.25">
      <c r="A5075" s="33" t="s">
        <v>351</v>
      </c>
      <c r="B5075" s="33" t="s">
        <v>1406</v>
      </c>
      <c r="C5075" s="33" t="s">
        <v>371</v>
      </c>
      <c r="D5075" s="33"/>
      <c r="E5075" s="34" t="s">
        <v>1235</v>
      </c>
      <c r="F5075" s="35">
        <f t="shared" si="2576"/>
        <v>1468.6559999999999</v>
      </c>
      <c r="G5075" s="35">
        <f t="shared" si="2576"/>
        <v>1468.6559999999999</v>
      </c>
      <c r="H5075" s="35">
        <f t="shared" si="2576"/>
        <v>541.12900000000002</v>
      </c>
      <c r="I5075" s="63">
        <f t="shared" si="2576"/>
        <v>0</v>
      </c>
      <c r="J5075" s="63">
        <f t="shared" si="2576"/>
        <v>0</v>
      </c>
      <c r="K5075" s="35">
        <f t="shared" si="2576"/>
        <v>0</v>
      </c>
      <c r="L5075" s="35">
        <f t="shared" si="2576"/>
        <v>0</v>
      </c>
      <c r="M5075" s="35">
        <f t="shared" si="2576"/>
        <v>1468.6555599999999</v>
      </c>
      <c r="N5075" s="78">
        <f t="shared" si="2574"/>
        <v>99.999970040635787</v>
      </c>
    </row>
    <row r="5076" spans="1:14" ht="31.5" x14ac:dyDescent="0.25">
      <c r="A5076" s="33" t="s">
        <v>351</v>
      </c>
      <c r="B5076" s="33" t="s">
        <v>1406</v>
      </c>
      <c r="C5076" s="33" t="s">
        <v>369</v>
      </c>
      <c r="D5076" s="33"/>
      <c r="E5076" s="34" t="s">
        <v>1236</v>
      </c>
      <c r="F5076" s="35">
        <f>F5077+F5079</f>
        <v>1468.6559999999999</v>
      </c>
      <c r="G5076" s="35">
        <f>G5077+G5079</f>
        <v>1468.6559999999999</v>
      </c>
      <c r="H5076" s="35">
        <f t="shared" ref="H5076:M5076" si="2577">H5077+H5079</f>
        <v>541.12900000000002</v>
      </c>
      <c r="I5076" s="63">
        <f t="shared" si="2577"/>
        <v>0</v>
      </c>
      <c r="J5076" s="63">
        <f t="shared" si="2577"/>
        <v>0</v>
      </c>
      <c r="K5076" s="35">
        <f t="shared" si="2577"/>
        <v>0</v>
      </c>
      <c r="L5076" s="35">
        <f t="shared" si="2577"/>
        <v>0</v>
      </c>
      <c r="M5076" s="35">
        <f t="shared" si="2577"/>
        <v>1468.6555599999999</v>
      </c>
      <c r="N5076" s="78">
        <f t="shared" si="2574"/>
        <v>99.999970040635787</v>
      </c>
    </row>
    <row r="5077" spans="1:14" ht="31.5" x14ac:dyDescent="0.25">
      <c r="A5077" s="33" t="s">
        <v>351</v>
      </c>
      <c r="B5077" s="33" t="s">
        <v>1406</v>
      </c>
      <c r="C5077" s="33" t="s">
        <v>369</v>
      </c>
      <c r="D5077" s="33" t="s">
        <v>1111</v>
      </c>
      <c r="E5077" s="34" t="s">
        <v>542</v>
      </c>
      <c r="F5077" s="35">
        <f t="shared" ref="F5077:M5077" si="2578">F5078</f>
        <v>50.055999999999983</v>
      </c>
      <c r="G5077" s="35">
        <f t="shared" si="2578"/>
        <v>50.055999999999997</v>
      </c>
      <c r="H5077" s="35">
        <f t="shared" si="2578"/>
        <v>0</v>
      </c>
      <c r="I5077" s="63">
        <f t="shared" si="2578"/>
        <v>0</v>
      </c>
      <c r="J5077" s="63">
        <f t="shared" si="2578"/>
        <v>0</v>
      </c>
      <c r="K5077" s="35">
        <f t="shared" si="2578"/>
        <v>0</v>
      </c>
      <c r="L5077" s="35">
        <f t="shared" si="2578"/>
        <v>0</v>
      </c>
      <c r="M5077" s="35">
        <f t="shared" si="2578"/>
        <v>50.05556</v>
      </c>
      <c r="N5077" s="78">
        <f t="shared" si="2574"/>
        <v>99.999120984497367</v>
      </c>
    </row>
    <row r="5078" spans="1:14" ht="31.5" x14ac:dyDescent="0.25">
      <c r="A5078" s="33" t="s">
        <v>351</v>
      </c>
      <c r="B5078" s="33" t="s">
        <v>1406</v>
      </c>
      <c r="C5078" s="33" t="s">
        <v>369</v>
      </c>
      <c r="D5078" s="33" t="s">
        <v>1112</v>
      </c>
      <c r="E5078" s="34" t="s">
        <v>543</v>
      </c>
      <c r="F5078" s="35">
        <f>178.6-128.544</f>
        <v>50.055999999999983</v>
      </c>
      <c r="G5078" s="35">
        <v>50.055999999999997</v>
      </c>
      <c r="H5078" s="35">
        <v>0</v>
      </c>
      <c r="I5078" s="63">
        <v>0</v>
      </c>
      <c r="J5078" s="63">
        <v>0</v>
      </c>
      <c r="K5078" s="35">
        <v>0</v>
      </c>
      <c r="L5078" s="35">
        <v>0</v>
      </c>
      <c r="M5078" s="35">
        <v>50.05556</v>
      </c>
      <c r="N5078" s="78">
        <f t="shared" si="2574"/>
        <v>99.999120984497367</v>
      </c>
    </row>
    <row r="5079" spans="1:14" ht="31.5" x14ac:dyDescent="0.25">
      <c r="A5079" s="33" t="s">
        <v>351</v>
      </c>
      <c r="B5079" s="33" t="s">
        <v>1406</v>
      </c>
      <c r="C5079" s="33" t="s">
        <v>369</v>
      </c>
      <c r="D5079" s="33" t="s">
        <v>18</v>
      </c>
      <c r="E5079" s="34" t="s">
        <v>552</v>
      </c>
      <c r="F5079" s="35">
        <f t="shared" ref="F5079:M5079" si="2579">F5080</f>
        <v>1418.6</v>
      </c>
      <c r="G5079" s="35">
        <f t="shared" si="2579"/>
        <v>1418.6</v>
      </c>
      <c r="H5079" s="35">
        <f t="shared" si="2579"/>
        <v>541.12900000000002</v>
      </c>
      <c r="I5079" s="63">
        <f t="shared" si="2579"/>
        <v>0</v>
      </c>
      <c r="J5079" s="63">
        <f t="shared" si="2579"/>
        <v>0</v>
      </c>
      <c r="K5079" s="35">
        <f t="shared" si="2579"/>
        <v>0</v>
      </c>
      <c r="L5079" s="35">
        <f t="shared" si="2579"/>
        <v>0</v>
      </c>
      <c r="M5079" s="35">
        <f t="shared" si="2579"/>
        <v>1418.6</v>
      </c>
      <c r="N5079" s="78">
        <f t="shared" si="2574"/>
        <v>100</v>
      </c>
    </row>
    <row r="5080" spans="1:14" ht="47.25" x14ac:dyDescent="0.25">
      <c r="A5080" s="33" t="s">
        <v>351</v>
      </c>
      <c r="B5080" s="33" t="s">
        <v>1406</v>
      </c>
      <c r="C5080" s="33" t="s">
        <v>369</v>
      </c>
      <c r="D5080" s="33" t="s">
        <v>14</v>
      </c>
      <c r="E5080" s="34" t="s">
        <v>555</v>
      </c>
      <c r="F5080" s="35">
        <v>1418.6</v>
      </c>
      <c r="G5080" s="35">
        <v>1418.6</v>
      </c>
      <c r="H5080" s="35">
        <v>541.12900000000002</v>
      </c>
      <c r="I5080" s="63">
        <v>0</v>
      </c>
      <c r="J5080" s="63">
        <v>0</v>
      </c>
      <c r="K5080" s="35">
        <v>0</v>
      </c>
      <c r="L5080" s="35">
        <v>0</v>
      </c>
      <c r="M5080" s="35">
        <v>1418.6</v>
      </c>
      <c r="N5080" s="78">
        <f t="shared" si="2574"/>
        <v>100</v>
      </c>
    </row>
    <row r="5081" spans="1:14" ht="31.5" x14ac:dyDescent="0.25">
      <c r="A5081" s="33" t="s">
        <v>351</v>
      </c>
      <c r="B5081" s="33" t="s">
        <v>1406</v>
      </c>
      <c r="C5081" s="33" t="s">
        <v>68</v>
      </c>
      <c r="D5081" s="33"/>
      <c r="E5081" s="34" t="s">
        <v>665</v>
      </c>
      <c r="F5081" s="35">
        <f t="shared" ref="F5081:M5082" si="2580">F5082</f>
        <v>5172.8999999999996</v>
      </c>
      <c r="G5081" s="35">
        <f t="shared" si="2580"/>
        <v>5172.8999999999996</v>
      </c>
      <c r="H5081" s="35">
        <f t="shared" si="2580"/>
        <v>3864.5024000000003</v>
      </c>
      <c r="I5081" s="63">
        <f t="shared" si="2580"/>
        <v>5172.8999999999996</v>
      </c>
      <c r="J5081" s="63">
        <f t="shared" si="2580"/>
        <v>3864.5024000000003</v>
      </c>
      <c r="K5081" s="35">
        <f t="shared" si="2580"/>
        <v>0</v>
      </c>
      <c r="L5081" s="35">
        <f t="shared" si="2580"/>
        <v>0</v>
      </c>
      <c r="M5081" s="35">
        <f t="shared" si="2580"/>
        <v>4940.4888700000001</v>
      </c>
      <c r="N5081" s="78">
        <f t="shared" si="2574"/>
        <v>95.507140482128023</v>
      </c>
    </row>
    <row r="5082" spans="1:14" ht="63" x14ac:dyDescent="0.25">
      <c r="A5082" s="33" t="s">
        <v>351</v>
      </c>
      <c r="B5082" s="33" t="s">
        <v>1406</v>
      </c>
      <c r="C5082" s="33" t="s">
        <v>357</v>
      </c>
      <c r="D5082" s="33"/>
      <c r="E5082" s="34" t="s">
        <v>666</v>
      </c>
      <c r="F5082" s="35">
        <f t="shared" si="2580"/>
        <v>5172.8999999999996</v>
      </c>
      <c r="G5082" s="35">
        <f t="shared" si="2580"/>
        <v>5172.8999999999996</v>
      </c>
      <c r="H5082" s="35">
        <f t="shared" si="2580"/>
        <v>3864.5024000000003</v>
      </c>
      <c r="I5082" s="63">
        <f t="shared" si="2580"/>
        <v>5172.8999999999996</v>
      </c>
      <c r="J5082" s="63">
        <f t="shared" si="2580"/>
        <v>3864.5024000000003</v>
      </c>
      <c r="K5082" s="35">
        <f t="shared" si="2580"/>
        <v>0</v>
      </c>
      <c r="L5082" s="35">
        <f t="shared" si="2580"/>
        <v>0</v>
      </c>
      <c r="M5082" s="35">
        <f t="shared" si="2580"/>
        <v>4940.4888700000001</v>
      </c>
      <c r="N5082" s="78">
        <f t="shared" si="2574"/>
        <v>95.507140482128023</v>
      </c>
    </row>
    <row r="5083" spans="1:14" ht="31.5" x14ac:dyDescent="0.25">
      <c r="A5083" s="33" t="s">
        <v>351</v>
      </c>
      <c r="B5083" s="33" t="s">
        <v>1406</v>
      </c>
      <c r="C5083" s="33" t="s">
        <v>352</v>
      </c>
      <c r="D5083" s="33"/>
      <c r="E5083" s="34" t="s">
        <v>667</v>
      </c>
      <c r="F5083" s="35">
        <f>F5084+F5086</f>
        <v>5172.8999999999996</v>
      </c>
      <c r="G5083" s="35">
        <f>G5084+G5086</f>
        <v>5172.8999999999996</v>
      </c>
      <c r="H5083" s="35">
        <f t="shared" ref="H5083:M5083" si="2581">H5084+H5086</f>
        <v>3864.5024000000003</v>
      </c>
      <c r="I5083" s="63">
        <f t="shared" si="2581"/>
        <v>5172.8999999999996</v>
      </c>
      <c r="J5083" s="63">
        <f t="shared" si="2581"/>
        <v>3864.5024000000003</v>
      </c>
      <c r="K5083" s="35">
        <f t="shared" si="2581"/>
        <v>0</v>
      </c>
      <c r="L5083" s="35">
        <f t="shared" si="2581"/>
        <v>0</v>
      </c>
      <c r="M5083" s="35">
        <f t="shared" si="2581"/>
        <v>4940.4888700000001</v>
      </c>
      <c r="N5083" s="78">
        <f t="shared" si="2574"/>
        <v>95.507140482128023</v>
      </c>
    </row>
    <row r="5084" spans="1:14" ht="78.75" x14ac:dyDescent="0.25">
      <c r="A5084" s="33" t="s">
        <v>351</v>
      </c>
      <c r="B5084" s="33" t="s">
        <v>1406</v>
      </c>
      <c r="C5084" s="33" t="s">
        <v>352</v>
      </c>
      <c r="D5084" s="33" t="s">
        <v>1118</v>
      </c>
      <c r="E5084" s="34" t="s">
        <v>539</v>
      </c>
      <c r="F5084" s="35">
        <f t="shared" ref="F5084:M5084" si="2582">F5085</f>
        <v>3100.9</v>
      </c>
      <c r="G5084" s="35">
        <f t="shared" si="2582"/>
        <v>3591.433</v>
      </c>
      <c r="H5084" s="35">
        <f t="shared" si="2582"/>
        <v>2655.4079000000002</v>
      </c>
      <c r="I5084" s="63">
        <f t="shared" si="2582"/>
        <v>3591.433</v>
      </c>
      <c r="J5084" s="63">
        <f t="shared" si="2582"/>
        <v>2655.4079000000002</v>
      </c>
      <c r="K5084" s="35">
        <f t="shared" si="2582"/>
        <v>0</v>
      </c>
      <c r="L5084" s="35">
        <f t="shared" si="2582"/>
        <v>0</v>
      </c>
      <c r="M5084" s="35">
        <f t="shared" si="2582"/>
        <v>3521.9953500000001</v>
      </c>
      <c r="N5084" s="78">
        <f t="shared" si="2574"/>
        <v>98.066575375344613</v>
      </c>
    </row>
    <row r="5085" spans="1:14" ht="31.5" x14ac:dyDescent="0.25">
      <c r="A5085" s="33" t="s">
        <v>351</v>
      </c>
      <c r="B5085" s="33" t="s">
        <v>1406</v>
      </c>
      <c r="C5085" s="33" t="s">
        <v>352</v>
      </c>
      <c r="D5085" s="33" t="s">
        <v>1128</v>
      </c>
      <c r="E5085" s="34" t="s">
        <v>541</v>
      </c>
      <c r="F5085" s="35">
        <v>3100.9</v>
      </c>
      <c r="G5085" s="35">
        <v>3591.433</v>
      </c>
      <c r="H5085" s="35">
        <v>2655.4079000000002</v>
      </c>
      <c r="I5085" s="63">
        <f>G5085</f>
        <v>3591.433</v>
      </c>
      <c r="J5085" s="63">
        <f>H5085</f>
        <v>2655.4079000000002</v>
      </c>
      <c r="K5085" s="35">
        <v>0</v>
      </c>
      <c r="L5085" s="35">
        <v>0</v>
      </c>
      <c r="M5085" s="35">
        <v>3521.9953500000001</v>
      </c>
      <c r="N5085" s="78">
        <f t="shared" si="2574"/>
        <v>98.066575375344613</v>
      </c>
    </row>
    <row r="5086" spans="1:14" ht="31.5" x14ac:dyDescent="0.25">
      <c r="A5086" s="33" t="s">
        <v>351</v>
      </c>
      <c r="B5086" s="33" t="s">
        <v>1406</v>
      </c>
      <c r="C5086" s="33" t="s">
        <v>352</v>
      </c>
      <c r="D5086" s="33" t="s">
        <v>1111</v>
      </c>
      <c r="E5086" s="34" t="s">
        <v>542</v>
      </c>
      <c r="F5086" s="35">
        <f t="shared" ref="F5086:M5086" si="2583">F5087</f>
        <v>2072</v>
      </c>
      <c r="G5086" s="35">
        <f t="shared" si="2583"/>
        <v>1581.4670000000001</v>
      </c>
      <c r="H5086" s="35">
        <f t="shared" si="2583"/>
        <v>1209.0944999999999</v>
      </c>
      <c r="I5086" s="63">
        <f t="shared" si="2583"/>
        <v>1581.4670000000001</v>
      </c>
      <c r="J5086" s="63">
        <f t="shared" si="2583"/>
        <v>1209.0944999999999</v>
      </c>
      <c r="K5086" s="35">
        <f t="shared" si="2583"/>
        <v>0</v>
      </c>
      <c r="L5086" s="35">
        <f t="shared" si="2583"/>
        <v>0</v>
      </c>
      <c r="M5086" s="35">
        <f t="shared" si="2583"/>
        <v>1418.49352</v>
      </c>
      <c r="N5086" s="78">
        <f t="shared" si="2574"/>
        <v>89.694790975720636</v>
      </c>
    </row>
    <row r="5087" spans="1:14" ht="31.5" x14ac:dyDescent="0.25">
      <c r="A5087" s="33" t="s">
        <v>351</v>
      </c>
      <c r="B5087" s="33" t="s">
        <v>1406</v>
      </c>
      <c r="C5087" s="33" t="s">
        <v>352</v>
      </c>
      <c r="D5087" s="33" t="s">
        <v>1112</v>
      </c>
      <c r="E5087" s="34" t="s">
        <v>543</v>
      </c>
      <c r="F5087" s="35">
        <v>2072</v>
      </c>
      <c r="G5087" s="35">
        <v>1581.4670000000001</v>
      </c>
      <c r="H5087" s="35">
        <v>1209.0944999999999</v>
      </c>
      <c r="I5087" s="63">
        <f>G5087</f>
        <v>1581.4670000000001</v>
      </c>
      <c r="J5087" s="63">
        <f>H5087</f>
        <v>1209.0944999999999</v>
      </c>
      <c r="K5087" s="35">
        <v>0</v>
      </c>
      <c r="L5087" s="35">
        <v>0</v>
      </c>
      <c r="M5087" s="35">
        <v>1418.49352</v>
      </c>
      <c r="N5087" s="78">
        <f t="shared" si="2574"/>
        <v>89.694790975720636</v>
      </c>
    </row>
    <row r="5088" spans="1:14" ht="31.5" x14ac:dyDescent="0.25">
      <c r="A5088" s="33" t="s">
        <v>351</v>
      </c>
      <c r="B5088" s="33" t="s">
        <v>1406</v>
      </c>
      <c r="C5088" s="33" t="s">
        <v>144</v>
      </c>
      <c r="D5088" s="33"/>
      <c r="E5088" s="34" t="s">
        <v>1036</v>
      </c>
      <c r="F5088" s="35">
        <f>F5097+F5089</f>
        <v>47611.77</v>
      </c>
      <c r="G5088" s="35">
        <f t="shared" ref="G5088" si="2584">G5097+G5089</f>
        <v>47611.77</v>
      </c>
      <c r="H5088" s="35">
        <f t="shared" ref="H5088:M5088" si="2585">H5097+H5089</f>
        <v>35742.899140000001</v>
      </c>
      <c r="I5088" s="63">
        <f t="shared" si="2585"/>
        <v>0</v>
      </c>
      <c r="J5088" s="63">
        <f t="shared" si="2585"/>
        <v>0</v>
      </c>
      <c r="K5088" s="35">
        <f t="shared" si="2585"/>
        <v>0</v>
      </c>
      <c r="L5088" s="35">
        <f t="shared" si="2585"/>
        <v>0</v>
      </c>
      <c r="M5088" s="35">
        <f t="shared" si="2585"/>
        <v>47610.779389999996</v>
      </c>
      <c r="N5088" s="78">
        <f t="shared" si="2574"/>
        <v>99.99791940102206</v>
      </c>
    </row>
    <row r="5089" spans="1:15" ht="31.5" x14ac:dyDescent="0.25">
      <c r="A5089" s="33" t="s">
        <v>351</v>
      </c>
      <c r="B5089" s="33" t="s">
        <v>1406</v>
      </c>
      <c r="C5089" s="33" t="s">
        <v>198</v>
      </c>
      <c r="D5089" s="33"/>
      <c r="E5089" s="34" t="s">
        <v>1037</v>
      </c>
      <c r="F5089" s="35">
        <f t="shared" ref="F5089:M5090" si="2586">F5090</f>
        <v>3321.07</v>
      </c>
      <c r="G5089" s="35">
        <f t="shared" si="2586"/>
        <v>400</v>
      </c>
      <c r="H5089" s="35">
        <f t="shared" si="2586"/>
        <v>234.59665000000001</v>
      </c>
      <c r="I5089" s="63">
        <f t="shared" si="2586"/>
        <v>0</v>
      </c>
      <c r="J5089" s="63">
        <f t="shared" si="2586"/>
        <v>0</v>
      </c>
      <c r="K5089" s="35">
        <f t="shared" si="2586"/>
        <v>0</v>
      </c>
      <c r="L5089" s="35">
        <f t="shared" si="2586"/>
        <v>0</v>
      </c>
      <c r="M5089" s="35">
        <f t="shared" si="2586"/>
        <v>399.01031</v>
      </c>
      <c r="N5089" s="78">
        <f t="shared" si="2574"/>
        <v>99.752577500000001</v>
      </c>
      <c r="O5089" s="22"/>
    </row>
    <row r="5090" spans="1:15" ht="47.25" x14ac:dyDescent="0.25">
      <c r="A5090" s="33" t="s">
        <v>351</v>
      </c>
      <c r="B5090" s="33" t="s">
        <v>1406</v>
      </c>
      <c r="C5090" s="33" t="s">
        <v>1762</v>
      </c>
      <c r="D5090" s="33"/>
      <c r="E5090" s="34" t="s">
        <v>1763</v>
      </c>
      <c r="F5090" s="35">
        <f t="shared" si="2586"/>
        <v>3321.07</v>
      </c>
      <c r="G5090" s="35">
        <f t="shared" si="2586"/>
        <v>400</v>
      </c>
      <c r="H5090" s="35">
        <f t="shared" si="2586"/>
        <v>234.59665000000001</v>
      </c>
      <c r="I5090" s="63">
        <f t="shared" si="2586"/>
        <v>0</v>
      </c>
      <c r="J5090" s="63">
        <f t="shared" si="2586"/>
        <v>0</v>
      </c>
      <c r="K5090" s="35">
        <f t="shared" si="2586"/>
        <v>0</v>
      </c>
      <c r="L5090" s="35">
        <f t="shared" si="2586"/>
        <v>0</v>
      </c>
      <c r="M5090" s="35">
        <f t="shared" si="2586"/>
        <v>399.01031</v>
      </c>
      <c r="N5090" s="78">
        <f t="shared" si="2574"/>
        <v>99.752577500000001</v>
      </c>
      <c r="O5090" s="22"/>
    </row>
    <row r="5091" spans="1:15" ht="47.25" x14ac:dyDescent="0.25">
      <c r="A5091" s="33" t="s">
        <v>351</v>
      </c>
      <c r="B5091" s="33" t="s">
        <v>1406</v>
      </c>
      <c r="C5091" s="33" t="s">
        <v>1764</v>
      </c>
      <c r="D5091" s="33"/>
      <c r="E5091" s="34" t="s">
        <v>1765</v>
      </c>
      <c r="F5091" s="35">
        <f>F5094+F5092</f>
        <v>3321.07</v>
      </c>
      <c r="G5091" s="35">
        <f t="shared" ref="G5091" si="2587">G5094+G5092</f>
        <v>400</v>
      </c>
      <c r="H5091" s="35">
        <f t="shared" ref="H5091:M5091" si="2588">H5094+H5092</f>
        <v>234.59665000000001</v>
      </c>
      <c r="I5091" s="63">
        <f t="shared" si="2588"/>
        <v>0</v>
      </c>
      <c r="J5091" s="63">
        <f t="shared" si="2588"/>
        <v>0</v>
      </c>
      <c r="K5091" s="35">
        <f t="shared" si="2588"/>
        <v>0</v>
      </c>
      <c r="L5091" s="35">
        <f t="shared" si="2588"/>
        <v>0</v>
      </c>
      <c r="M5091" s="35">
        <f t="shared" si="2588"/>
        <v>399.01031</v>
      </c>
      <c r="N5091" s="78">
        <f t="shared" si="2574"/>
        <v>99.752577500000001</v>
      </c>
      <c r="O5091" s="22"/>
    </row>
    <row r="5092" spans="1:15" x14ac:dyDescent="0.25">
      <c r="A5092" s="33" t="s">
        <v>351</v>
      </c>
      <c r="B5092" s="33" t="s">
        <v>1406</v>
      </c>
      <c r="C5092" s="33" t="s">
        <v>1764</v>
      </c>
      <c r="D5092" s="33" t="s">
        <v>65</v>
      </c>
      <c r="E5092" s="34" t="s">
        <v>544</v>
      </c>
      <c r="F5092" s="35">
        <f>F5093</f>
        <v>80</v>
      </c>
      <c r="G5092" s="35">
        <f t="shared" ref="G5092" si="2589">G5093</f>
        <v>400</v>
      </c>
      <c r="H5092" s="35">
        <f t="shared" ref="H5092:M5092" si="2590">H5093</f>
        <v>234.59665000000001</v>
      </c>
      <c r="I5092" s="63">
        <f t="shared" si="2590"/>
        <v>0</v>
      </c>
      <c r="J5092" s="63">
        <f t="shared" si="2590"/>
        <v>0</v>
      </c>
      <c r="K5092" s="35">
        <f t="shared" si="2590"/>
        <v>0</v>
      </c>
      <c r="L5092" s="35">
        <f t="shared" si="2590"/>
        <v>0</v>
      </c>
      <c r="M5092" s="35">
        <f t="shared" si="2590"/>
        <v>399.01031</v>
      </c>
      <c r="N5092" s="78">
        <f t="shared" si="2574"/>
        <v>99.752577500000001</v>
      </c>
      <c r="O5092" s="22"/>
    </row>
    <row r="5093" spans="1:15" ht="31.5" x14ac:dyDescent="0.25">
      <c r="A5093" s="33" t="s">
        <v>351</v>
      </c>
      <c r="B5093" s="33" t="s">
        <v>1406</v>
      </c>
      <c r="C5093" s="33" t="s">
        <v>1764</v>
      </c>
      <c r="D5093" s="33" t="s">
        <v>353</v>
      </c>
      <c r="E5093" s="34" t="s">
        <v>546</v>
      </c>
      <c r="F5093" s="35">
        <v>80</v>
      </c>
      <c r="G5093" s="35">
        <v>400</v>
      </c>
      <c r="H5093" s="35">
        <v>234.59665000000001</v>
      </c>
      <c r="I5093" s="63">
        <v>0</v>
      </c>
      <c r="J5093" s="63">
        <v>0</v>
      </c>
      <c r="K5093" s="35">
        <v>0</v>
      </c>
      <c r="L5093" s="35">
        <v>0</v>
      </c>
      <c r="M5093" s="35">
        <v>399.01031</v>
      </c>
      <c r="N5093" s="78">
        <f t="shared" si="2574"/>
        <v>99.752577500000001</v>
      </c>
      <c r="O5093" s="22"/>
    </row>
    <row r="5094" spans="1:15" hidden="1" x14ac:dyDescent="0.25">
      <c r="A5094" s="33" t="s">
        <v>351</v>
      </c>
      <c r="B5094" s="33" t="s">
        <v>1406</v>
      </c>
      <c r="C5094" s="33" t="s">
        <v>1764</v>
      </c>
      <c r="D5094" s="33" t="s">
        <v>1113</v>
      </c>
      <c r="E5094" s="34" t="s">
        <v>558</v>
      </c>
      <c r="F5094" s="35">
        <f>F5095+F5096</f>
        <v>3241.07</v>
      </c>
      <c r="G5094" s="35">
        <f t="shared" ref="G5094:M5094" si="2591">G5095+G5096</f>
        <v>0</v>
      </c>
      <c r="H5094" s="35">
        <f t="shared" si="2591"/>
        <v>0</v>
      </c>
      <c r="I5094" s="63">
        <f t="shared" si="2591"/>
        <v>0</v>
      </c>
      <c r="J5094" s="63">
        <f t="shared" si="2591"/>
        <v>0</v>
      </c>
      <c r="K5094" s="35">
        <f t="shared" si="2591"/>
        <v>0</v>
      </c>
      <c r="L5094" s="35">
        <f t="shared" si="2591"/>
        <v>0</v>
      </c>
      <c r="M5094" s="35">
        <f t="shared" si="2591"/>
        <v>0</v>
      </c>
      <c r="N5094" s="78">
        <v>0</v>
      </c>
      <c r="O5094" s="22">
        <v>1</v>
      </c>
    </row>
    <row r="5095" spans="1:15" ht="63" hidden="1" x14ac:dyDescent="0.25">
      <c r="A5095" s="33" t="s">
        <v>351</v>
      </c>
      <c r="B5095" s="33" t="s">
        <v>1406</v>
      </c>
      <c r="C5095" s="33" t="s">
        <v>1764</v>
      </c>
      <c r="D5095" s="33" t="s">
        <v>137</v>
      </c>
      <c r="E5095" s="34" t="s">
        <v>559</v>
      </c>
      <c r="F5095" s="35">
        <v>320</v>
      </c>
      <c r="G5095" s="35">
        <v>0</v>
      </c>
      <c r="H5095" s="35">
        <v>0</v>
      </c>
      <c r="I5095" s="63">
        <v>0</v>
      </c>
      <c r="J5095" s="63">
        <v>0</v>
      </c>
      <c r="K5095" s="35">
        <v>0</v>
      </c>
      <c r="L5095" s="35">
        <v>0</v>
      </c>
      <c r="M5095" s="35">
        <v>0</v>
      </c>
      <c r="N5095" s="78">
        <v>0</v>
      </c>
      <c r="O5095" s="22">
        <v>1</v>
      </c>
    </row>
    <row r="5096" spans="1:15" hidden="1" x14ac:dyDescent="0.25">
      <c r="A5096" s="33" t="s">
        <v>351</v>
      </c>
      <c r="B5096" s="33" t="s">
        <v>1406</v>
      </c>
      <c r="C5096" s="33" t="s">
        <v>1764</v>
      </c>
      <c r="D5096" s="48" t="s">
        <v>1114</v>
      </c>
      <c r="E5096" s="49" t="s">
        <v>560</v>
      </c>
      <c r="F5096" s="35">
        <v>2921.07</v>
      </c>
      <c r="G5096" s="35">
        <v>0</v>
      </c>
      <c r="H5096" s="35">
        <v>0</v>
      </c>
      <c r="I5096" s="63">
        <v>0</v>
      </c>
      <c r="J5096" s="63">
        <v>0</v>
      </c>
      <c r="K5096" s="35">
        <v>0</v>
      </c>
      <c r="L5096" s="35">
        <v>0</v>
      </c>
      <c r="M5096" s="35">
        <v>0</v>
      </c>
      <c r="N5096" s="78">
        <v>0</v>
      </c>
      <c r="O5096" s="22">
        <v>1</v>
      </c>
    </row>
    <row r="5097" spans="1:15" ht="47.25" x14ac:dyDescent="0.25">
      <c r="A5097" s="33" t="s">
        <v>351</v>
      </c>
      <c r="B5097" s="33" t="s">
        <v>1406</v>
      </c>
      <c r="C5097" s="33" t="s">
        <v>145</v>
      </c>
      <c r="D5097" s="33"/>
      <c r="E5097" s="34" t="s">
        <v>1062</v>
      </c>
      <c r="F5097" s="35">
        <f t="shared" ref="F5097:M5102" si="2592">F5098</f>
        <v>44290.7</v>
      </c>
      <c r="G5097" s="35">
        <f t="shared" si="2592"/>
        <v>47211.77</v>
      </c>
      <c r="H5097" s="35">
        <f t="shared" si="2592"/>
        <v>35508.302490000002</v>
      </c>
      <c r="I5097" s="63">
        <f t="shared" si="2592"/>
        <v>0</v>
      </c>
      <c r="J5097" s="63">
        <f t="shared" si="2592"/>
        <v>0</v>
      </c>
      <c r="K5097" s="35">
        <f t="shared" si="2592"/>
        <v>0</v>
      </c>
      <c r="L5097" s="35">
        <f t="shared" si="2592"/>
        <v>0</v>
      </c>
      <c r="M5097" s="35">
        <f t="shared" si="2592"/>
        <v>47211.769079999998</v>
      </c>
      <c r="N5097" s="78">
        <f t="shared" si="2574"/>
        <v>99.999998051333392</v>
      </c>
    </row>
    <row r="5098" spans="1:15" ht="47.25" x14ac:dyDescent="0.25">
      <c r="A5098" s="33" t="s">
        <v>351</v>
      </c>
      <c r="B5098" s="33" t="s">
        <v>1406</v>
      </c>
      <c r="C5098" s="33" t="s">
        <v>372</v>
      </c>
      <c r="D5098" s="33"/>
      <c r="E5098" s="34" t="s">
        <v>1066</v>
      </c>
      <c r="F5098" s="35">
        <f t="shared" si="2592"/>
        <v>44290.7</v>
      </c>
      <c r="G5098" s="35">
        <f t="shared" si="2592"/>
        <v>47211.77</v>
      </c>
      <c r="H5098" s="35">
        <f t="shared" si="2592"/>
        <v>35508.302490000002</v>
      </c>
      <c r="I5098" s="63">
        <f t="shared" si="2592"/>
        <v>0</v>
      </c>
      <c r="J5098" s="63">
        <f t="shared" si="2592"/>
        <v>0</v>
      </c>
      <c r="K5098" s="35">
        <f t="shared" si="2592"/>
        <v>0</v>
      </c>
      <c r="L5098" s="35">
        <f t="shared" si="2592"/>
        <v>0</v>
      </c>
      <c r="M5098" s="35">
        <f t="shared" si="2592"/>
        <v>47211.769079999998</v>
      </c>
      <c r="N5098" s="78">
        <f t="shared" si="2574"/>
        <v>99.999998051333392</v>
      </c>
    </row>
    <row r="5099" spans="1:15" ht="47.25" x14ac:dyDescent="0.25">
      <c r="A5099" s="33" t="s">
        <v>351</v>
      </c>
      <c r="B5099" s="33" t="s">
        <v>1406</v>
      </c>
      <c r="C5099" s="33" t="s">
        <v>370</v>
      </c>
      <c r="D5099" s="33"/>
      <c r="E5099" s="34" t="s">
        <v>1067</v>
      </c>
      <c r="F5099" s="35">
        <f>F5102</f>
        <v>44290.7</v>
      </c>
      <c r="G5099" s="35">
        <f>G5102+G5100</f>
        <v>47211.77</v>
      </c>
      <c r="H5099" s="35">
        <f t="shared" ref="H5099:M5099" si="2593">H5102+H5100</f>
        <v>35508.302490000002</v>
      </c>
      <c r="I5099" s="63">
        <f t="shared" si="2593"/>
        <v>0</v>
      </c>
      <c r="J5099" s="63">
        <f t="shared" si="2593"/>
        <v>0</v>
      </c>
      <c r="K5099" s="35">
        <f t="shared" si="2593"/>
        <v>0</v>
      </c>
      <c r="L5099" s="35">
        <f t="shared" si="2593"/>
        <v>0</v>
      </c>
      <c r="M5099" s="35">
        <f t="shared" si="2593"/>
        <v>47211.769079999998</v>
      </c>
      <c r="N5099" s="78">
        <f t="shared" si="2574"/>
        <v>99.999998051333392</v>
      </c>
    </row>
    <row r="5100" spans="1:15" ht="31.5" x14ac:dyDescent="0.25">
      <c r="A5100" s="33" t="s">
        <v>351</v>
      </c>
      <c r="B5100" s="33" t="s">
        <v>1406</v>
      </c>
      <c r="C5100" s="33" t="s">
        <v>370</v>
      </c>
      <c r="D5100" s="33" t="s">
        <v>18</v>
      </c>
      <c r="E5100" s="34" t="s">
        <v>552</v>
      </c>
      <c r="F5100" s="35"/>
      <c r="G5100" s="35">
        <f>G5101</f>
        <v>549.57070999999996</v>
      </c>
      <c r="H5100" s="35">
        <f t="shared" ref="H5100:M5100" si="2594">H5101</f>
        <v>0</v>
      </c>
      <c r="I5100" s="63">
        <f t="shared" si="2594"/>
        <v>0</v>
      </c>
      <c r="J5100" s="63">
        <f t="shared" si="2594"/>
        <v>0</v>
      </c>
      <c r="K5100" s="35">
        <f t="shared" si="2594"/>
        <v>0</v>
      </c>
      <c r="L5100" s="35">
        <f t="shared" si="2594"/>
        <v>0</v>
      </c>
      <c r="M5100" s="35">
        <f t="shared" si="2594"/>
        <v>549.57070999999996</v>
      </c>
      <c r="N5100" s="78">
        <f t="shared" si="2574"/>
        <v>100</v>
      </c>
    </row>
    <row r="5101" spans="1:15" ht="47.25" x14ac:dyDescent="0.25">
      <c r="A5101" s="33" t="s">
        <v>351</v>
      </c>
      <c r="B5101" s="33" t="s">
        <v>1406</v>
      </c>
      <c r="C5101" s="33" t="s">
        <v>370</v>
      </c>
      <c r="D5101" s="33" t="s">
        <v>14</v>
      </c>
      <c r="E5101" s="34" t="s">
        <v>555</v>
      </c>
      <c r="F5101" s="35"/>
      <c r="G5101" s="35">
        <v>549.57070999999996</v>
      </c>
      <c r="H5101" s="35">
        <v>0</v>
      </c>
      <c r="I5101" s="63">
        <v>0</v>
      </c>
      <c r="J5101" s="63">
        <v>0</v>
      </c>
      <c r="K5101" s="35">
        <v>0</v>
      </c>
      <c r="L5101" s="35">
        <v>0</v>
      </c>
      <c r="M5101" s="35">
        <v>549.57070999999996</v>
      </c>
      <c r="N5101" s="78">
        <f t="shared" si="2574"/>
        <v>100</v>
      </c>
    </row>
    <row r="5102" spans="1:15" x14ac:dyDescent="0.25">
      <c r="A5102" s="33" t="s">
        <v>351</v>
      </c>
      <c r="B5102" s="33" t="s">
        <v>1406</v>
      </c>
      <c r="C5102" s="33" t="s">
        <v>370</v>
      </c>
      <c r="D5102" s="33" t="s">
        <v>1113</v>
      </c>
      <c r="E5102" s="34" t="s">
        <v>558</v>
      </c>
      <c r="F5102" s="35">
        <f t="shared" si="2592"/>
        <v>44290.7</v>
      </c>
      <c r="G5102" s="35">
        <f>G5103+G5104</f>
        <v>46662.199289999997</v>
      </c>
      <c r="H5102" s="35">
        <f t="shared" ref="H5102:M5102" si="2595">H5103+H5104</f>
        <v>35508.302490000002</v>
      </c>
      <c r="I5102" s="63">
        <f t="shared" si="2595"/>
        <v>0</v>
      </c>
      <c r="J5102" s="63">
        <f t="shared" si="2595"/>
        <v>0</v>
      </c>
      <c r="K5102" s="35">
        <f t="shared" si="2595"/>
        <v>0</v>
      </c>
      <c r="L5102" s="35">
        <f t="shared" si="2595"/>
        <v>0</v>
      </c>
      <c r="M5102" s="35">
        <f t="shared" si="2595"/>
        <v>46662.198369999998</v>
      </c>
      <c r="N5102" s="78">
        <f t="shared" si="2574"/>
        <v>99.999998028382691</v>
      </c>
    </row>
    <row r="5103" spans="1:15" ht="63" x14ac:dyDescent="0.25">
      <c r="A5103" s="33" t="s">
        <v>351</v>
      </c>
      <c r="B5103" s="33" t="s">
        <v>1406</v>
      </c>
      <c r="C5103" s="33" t="s">
        <v>370</v>
      </c>
      <c r="D5103" s="33" t="s">
        <v>137</v>
      </c>
      <c r="E5103" s="34" t="s">
        <v>559</v>
      </c>
      <c r="F5103" s="35">
        <v>44290.7</v>
      </c>
      <c r="G5103" s="35">
        <v>38558.918689999999</v>
      </c>
      <c r="H5103" s="35">
        <v>35508.302490000002</v>
      </c>
      <c r="I5103" s="63">
        <v>0</v>
      </c>
      <c r="J5103" s="63">
        <v>0</v>
      </c>
      <c r="K5103" s="35">
        <v>0</v>
      </c>
      <c r="L5103" s="35">
        <v>0</v>
      </c>
      <c r="M5103" s="35">
        <v>38558.918689999999</v>
      </c>
      <c r="N5103" s="78">
        <f t="shared" si="2574"/>
        <v>100</v>
      </c>
    </row>
    <row r="5104" spans="1:15" x14ac:dyDescent="0.25">
      <c r="A5104" s="33" t="s">
        <v>351</v>
      </c>
      <c r="B5104" s="33" t="s">
        <v>1406</v>
      </c>
      <c r="C5104" s="33" t="s">
        <v>370</v>
      </c>
      <c r="D5104" s="48" t="s">
        <v>1114</v>
      </c>
      <c r="E5104" s="49" t="s">
        <v>560</v>
      </c>
      <c r="F5104" s="35"/>
      <c r="G5104" s="35">
        <v>8103.2806</v>
      </c>
      <c r="H5104" s="35">
        <v>0</v>
      </c>
      <c r="I5104" s="63">
        <v>0</v>
      </c>
      <c r="J5104" s="63">
        <v>0</v>
      </c>
      <c r="K5104" s="35">
        <v>0</v>
      </c>
      <c r="L5104" s="35">
        <v>0</v>
      </c>
      <c r="M5104" s="35">
        <v>8103.2796799999996</v>
      </c>
      <c r="N5104" s="78">
        <f t="shared" si="2574"/>
        <v>99.999988646573584</v>
      </c>
    </row>
    <row r="5105" spans="1:15" ht="31.5" x14ac:dyDescent="0.25">
      <c r="A5105" s="33" t="s">
        <v>351</v>
      </c>
      <c r="B5105" s="33" t="s">
        <v>1406</v>
      </c>
      <c r="C5105" s="33" t="s">
        <v>1125</v>
      </c>
      <c r="D5105" s="33"/>
      <c r="E5105" s="34" t="s">
        <v>1207</v>
      </c>
      <c r="F5105" s="35">
        <f t="shared" ref="F5105:M5105" si="2596">F5106</f>
        <v>27804.699999999997</v>
      </c>
      <c r="G5105" s="35">
        <f t="shared" si="2596"/>
        <v>27595.899999999998</v>
      </c>
      <c r="H5105" s="35">
        <f t="shared" si="2596"/>
        <v>18862.108319999999</v>
      </c>
      <c r="I5105" s="63">
        <f t="shared" si="2596"/>
        <v>0</v>
      </c>
      <c r="J5105" s="63">
        <f t="shared" si="2596"/>
        <v>0</v>
      </c>
      <c r="K5105" s="35">
        <f t="shared" si="2596"/>
        <v>0</v>
      </c>
      <c r="L5105" s="35">
        <f t="shared" si="2596"/>
        <v>0</v>
      </c>
      <c r="M5105" s="35">
        <f t="shared" si="2596"/>
        <v>27595.899999999998</v>
      </c>
      <c r="N5105" s="78">
        <f t="shared" si="2574"/>
        <v>100</v>
      </c>
    </row>
    <row r="5106" spans="1:15" ht="31.5" x14ac:dyDescent="0.25">
      <c r="A5106" s="33" t="s">
        <v>351</v>
      </c>
      <c r="B5106" s="33" t="s">
        <v>1406</v>
      </c>
      <c r="C5106" s="33" t="s">
        <v>1126</v>
      </c>
      <c r="D5106" s="33"/>
      <c r="E5106" s="34" t="s">
        <v>1210</v>
      </c>
      <c r="F5106" s="35">
        <f>F5107+F5110</f>
        <v>27804.699999999997</v>
      </c>
      <c r="G5106" s="35">
        <f>G5107+G5110</f>
        <v>27595.899999999998</v>
      </c>
      <c r="H5106" s="35">
        <f t="shared" ref="H5106:M5106" si="2597">H5107+H5110</f>
        <v>18862.108319999999</v>
      </c>
      <c r="I5106" s="63">
        <f t="shared" si="2597"/>
        <v>0</v>
      </c>
      <c r="J5106" s="63">
        <f t="shared" si="2597"/>
        <v>0</v>
      </c>
      <c r="K5106" s="35">
        <f t="shared" si="2597"/>
        <v>0</v>
      </c>
      <c r="L5106" s="35">
        <f t="shared" si="2597"/>
        <v>0</v>
      </c>
      <c r="M5106" s="35">
        <f t="shared" si="2597"/>
        <v>27595.899999999998</v>
      </c>
      <c r="N5106" s="78">
        <f t="shared" si="2574"/>
        <v>100</v>
      </c>
    </row>
    <row r="5107" spans="1:15" ht="31.5" x14ac:dyDescent="0.25">
      <c r="A5107" s="33" t="s">
        <v>351</v>
      </c>
      <c r="B5107" s="33" t="s">
        <v>1406</v>
      </c>
      <c r="C5107" s="33" t="s">
        <v>1127</v>
      </c>
      <c r="D5107" s="33"/>
      <c r="E5107" s="34" t="s">
        <v>1200</v>
      </c>
      <c r="F5107" s="35">
        <f t="shared" ref="F5107:M5108" si="2598">F5108</f>
        <v>25822.1</v>
      </c>
      <c r="G5107" s="35">
        <f t="shared" si="2598"/>
        <v>25848.627199999999</v>
      </c>
      <c r="H5107" s="35">
        <f t="shared" si="2598"/>
        <v>17961.0972</v>
      </c>
      <c r="I5107" s="63">
        <f t="shared" si="2598"/>
        <v>0</v>
      </c>
      <c r="J5107" s="63">
        <f t="shared" si="2598"/>
        <v>0</v>
      </c>
      <c r="K5107" s="35">
        <f t="shared" si="2598"/>
        <v>0</v>
      </c>
      <c r="L5107" s="35">
        <f t="shared" si="2598"/>
        <v>0</v>
      </c>
      <c r="M5107" s="35">
        <f t="shared" si="2598"/>
        <v>25848.627199999999</v>
      </c>
      <c r="N5107" s="78">
        <f t="shared" si="2574"/>
        <v>100</v>
      </c>
    </row>
    <row r="5108" spans="1:15" ht="78.75" x14ac:dyDescent="0.25">
      <c r="A5108" s="33" t="s">
        <v>351</v>
      </c>
      <c r="B5108" s="33" t="s">
        <v>1406</v>
      </c>
      <c r="C5108" s="33" t="s">
        <v>1127</v>
      </c>
      <c r="D5108" s="33" t="s">
        <v>1118</v>
      </c>
      <c r="E5108" s="34" t="s">
        <v>539</v>
      </c>
      <c r="F5108" s="35">
        <f t="shared" si="2598"/>
        <v>25822.1</v>
      </c>
      <c r="G5108" s="35">
        <f t="shared" si="2598"/>
        <v>25848.627199999999</v>
      </c>
      <c r="H5108" s="35">
        <f t="shared" si="2598"/>
        <v>17961.0972</v>
      </c>
      <c r="I5108" s="63">
        <f t="shared" si="2598"/>
        <v>0</v>
      </c>
      <c r="J5108" s="63">
        <f t="shared" si="2598"/>
        <v>0</v>
      </c>
      <c r="K5108" s="35">
        <f t="shared" si="2598"/>
        <v>0</v>
      </c>
      <c r="L5108" s="35">
        <f t="shared" si="2598"/>
        <v>0</v>
      </c>
      <c r="M5108" s="35">
        <f t="shared" si="2598"/>
        <v>25848.627199999999</v>
      </c>
      <c r="N5108" s="78">
        <f t="shared" si="2574"/>
        <v>100</v>
      </c>
    </row>
    <row r="5109" spans="1:15" ht="31.5" x14ac:dyDescent="0.25">
      <c r="A5109" s="33" t="s">
        <v>351</v>
      </c>
      <c r="B5109" s="33" t="s">
        <v>1406</v>
      </c>
      <c r="C5109" s="33" t="s">
        <v>1127</v>
      </c>
      <c r="D5109" s="33" t="s">
        <v>1128</v>
      </c>
      <c r="E5109" s="34" t="s">
        <v>541</v>
      </c>
      <c r="F5109" s="35">
        <v>25822.1</v>
      </c>
      <c r="G5109" s="35">
        <v>25848.627199999999</v>
      </c>
      <c r="H5109" s="35">
        <v>17961.0972</v>
      </c>
      <c r="I5109" s="63">
        <v>0</v>
      </c>
      <c r="J5109" s="63">
        <v>0</v>
      </c>
      <c r="K5109" s="35">
        <v>0</v>
      </c>
      <c r="L5109" s="35">
        <v>0</v>
      </c>
      <c r="M5109" s="35">
        <v>25848.627199999999</v>
      </c>
      <c r="N5109" s="78">
        <f t="shared" si="2574"/>
        <v>100</v>
      </c>
    </row>
    <row r="5110" spans="1:15" ht="31.5" x14ac:dyDescent="0.25">
      <c r="A5110" s="33" t="s">
        <v>351</v>
      </c>
      <c r="B5110" s="33" t="s">
        <v>1406</v>
      </c>
      <c r="C5110" s="33" t="s">
        <v>1129</v>
      </c>
      <c r="D5110" s="33"/>
      <c r="E5110" s="34" t="s">
        <v>1201</v>
      </c>
      <c r="F5110" s="35">
        <f>F5111+F5113+F5115</f>
        <v>1982.6</v>
      </c>
      <c r="G5110" s="35">
        <f>G5111+G5113+G5115</f>
        <v>1747.2728</v>
      </c>
      <c r="H5110" s="35">
        <f t="shared" ref="H5110:M5110" si="2599">H5111+H5113+H5115</f>
        <v>901.01112000000001</v>
      </c>
      <c r="I5110" s="63">
        <f t="shared" si="2599"/>
        <v>0</v>
      </c>
      <c r="J5110" s="63">
        <f t="shared" si="2599"/>
        <v>0</v>
      </c>
      <c r="K5110" s="35">
        <f t="shared" si="2599"/>
        <v>0</v>
      </c>
      <c r="L5110" s="35">
        <f t="shared" si="2599"/>
        <v>0</v>
      </c>
      <c r="M5110" s="35">
        <f t="shared" si="2599"/>
        <v>1747.2728</v>
      </c>
      <c r="N5110" s="78">
        <f t="shared" si="2574"/>
        <v>100</v>
      </c>
    </row>
    <row r="5111" spans="1:15" ht="78.75" x14ac:dyDescent="0.25">
      <c r="A5111" s="33" t="s">
        <v>351</v>
      </c>
      <c r="B5111" s="33" t="s">
        <v>1406</v>
      </c>
      <c r="C5111" s="33" t="s">
        <v>1129</v>
      </c>
      <c r="D5111" s="33" t="s">
        <v>1118</v>
      </c>
      <c r="E5111" s="34" t="s">
        <v>539</v>
      </c>
      <c r="F5111" s="35">
        <f t="shared" ref="F5111:M5111" si="2600">F5112</f>
        <v>1.4</v>
      </c>
      <c r="G5111" s="35">
        <f t="shared" si="2600"/>
        <v>1.30871</v>
      </c>
      <c r="H5111" s="35">
        <f t="shared" si="2600"/>
        <v>1.38</v>
      </c>
      <c r="I5111" s="63">
        <f t="shared" si="2600"/>
        <v>0</v>
      </c>
      <c r="J5111" s="63">
        <f t="shared" si="2600"/>
        <v>0</v>
      </c>
      <c r="K5111" s="35">
        <f t="shared" si="2600"/>
        <v>0</v>
      </c>
      <c r="L5111" s="35">
        <f t="shared" si="2600"/>
        <v>0</v>
      </c>
      <c r="M5111" s="35">
        <f t="shared" si="2600"/>
        <v>1.30871</v>
      </c>
      <c r="N5111" s="78">
        <f t="shared" si="2574"/>
        <v>100</v>
      </c>
    </row>
    <row r="5112" spans="1:15" ht="31.5" x14ac:dyDescent="0.25">
      <c r="A5112" s="33" t="s">
        <v>351</v>
      </c>
      <c r="B5112" s="33" t="s">
        <v>1406</v>
      </c>
      <c r="C5112" s="33" t="s">
        <v>1129</v>
      </c>
      <c r="D5112" s="33" t="s">
        <v>1128</v>
      </c>
      <c r="E5112" s="34" t="s">
        <v>541</v>
      </c>
      <c r="F5112" s="35">
        <v>1.4</v>
      </c>
      <c r="G5112" s="35">
        <v>1.30871</v>
      </c>
      <c r="H5112" s="35">
        <v>1.38</v>
      </c>
      <c r="I5112" s="63">
        <v>0</v>
      </c>
      <c r="J5112" s="63">
        <v>0</v>
      </c>
      <c r="K5112" s="35">
        <v>0</v>
      </c>
      <c r="L5112" s="35">
        <v>0</v>
      </c>
      <c r="M5112" s="35">
        <v>1.30871</v>
      </c>
      <c r="N5112" s="78">
        <f t="shared" si="2574"/>
        <v>100</v>
      </c>
    </row>
    <row r="5113" spans="1:15" ht="31.5" x14ac:dyDescent="0.25">
      <c r="A5113" s="33" t="s">
        <v>351</v>
      </c>
      <c r="B5113" s="33" t="s">
        <v>1406</v>
      </c>
      <c r="C5113" s="33" t="s">
        <v>1129</v>
      </c>
      <c r="D5113" s="33" t="s">
        <v>1111</v>
      </c>
      <c r="E5113" s="34" t="s">
        <v>542</v>
      </c>
      <c r="F5113" s="35">
        <f t="shared" ref="F5113:M5113" si="2601">F5114</f>
        <v>1977.6</v>
      </c>
      <c r="G5113" s="35">
        <f t="shared" si="2601"/>
        <v>1745.9640899999999</v>
      </c>
      <c r="H5113" s="35">
        <f t="shared" si="2601"/>
        <v>899.63112000000001</v>
      </c>
      <c r="I5113" s="63">
        <f t="shared" si="2601"/>
        <v>0</v>
      </c>
      <c r="J5113" s="63">
        <f t="shared" si="2601"/>
        <v>0</v>
      </c>
      <c r="K5113" s="35">
        <f t="shared" si="2601"/>
        <v>0</v>
      </c>
      <c r="L5113" s="35">
        <f t="shared" si="2601"/>
        <v>0</v>
      </c>
      <c r="M5113" s="35">
        <f t="shared" si="2601"/>
        <v>1745.9640899999999</v>
      </c>
      <c r="N5113" s="78">
        <f t="shared" si="2574"/>
        <v>100</v>
      </c>
    </row>
    <row r="5114" spans="1:15" ht="31.5" x14ac:dyDescent="0.25">
      <c r="A5114" s="33" t="s">
        <v>351</v>
      </c>
      <c r="B5114" s="33" t="s">
        <v>1406</v>
      </c>
      <c r="C5114" s="33" t="s">
        <v>1129</v>
      </c>
      <c r="D5114" s="33" t="s">
        <v>1112</v>
      </c>
      <c r="E5114" s="34" t="s">
        <v>543</v>
      </c>
      <c r="F5114" s="35">
        <f>1897.6+80</f>
        <v>1977.6</v>
      </c>
      <c r="G5114" s="35">
        <v>1745.9640899999999</v>
      </c>
      <c r="H5114" s="35">
        <v>899.63112000000001</v>
      </c>
      <c r="I5114" s="63">
        <v>0</v>
      </c>
      <c r="J5114" s="63">
        <v>0</v>
      </c>
      <c r="K5114" s="35">
        <v>0</v>
      </c>
      <c r="L5114" s="35">
        <v>0</v>
      </c>
      <c r="M5114" s="35">
        <v>1745.9640899999999</v>
      </c>
      <c r="N5114" s="78">
        <f t="shared" si="2574"/>
        <v>100</v>
      </c>
    </row>
    <row r="5115" spans="1:15" hidden="1" x14ac:dyDescent="0.25">
      <c r="A5115" s="33" t="s">
        <v>351</v>
      </c>
      <c r="B5115" s="33" t="s">
        <v>1406</v>
      </c>
      <c r="C5115" s="33" t="s">
        <v>1129</v>
      </c>
      <c r="D5115" s="33" t="s">
        <v>1113</v>
      </c>
      <c r="E5115" s="34" t="s">
        <v>558</v>
      </c>
      <c r="F5115" s="35">
        <f t="shared" ref="F5115:M5115" si="2602">F5116</f>
        <v>3.6</v>
      </c>
      <c r="G5115" s="35">
        <f t="shared" si="2602"/>
        <v>0</v>
      </c>
      <c r="H5115" s="35">
        <f t="shared" si="2602"/>
        <v>0</v>
      </c>
      <c r="I5115" s="63">
        <f t="shared" si="2602"/>
        <v>0</v>
      </c>
      <c r="J5115" s="63">
        <f t="shared" si="2602"/>
        <v>0</v>
      </c>
      <c r="K5115" s="35">
        <f t="shared" si="2602"/>
        <v>0</v>
      </c>
      <c r="L5115" s="35">
        <f t="shared" si="2602"/>
        <v>0</v>
      </c>
      <c r="M5115" s="35">
        <f t="shared" si="2602"/>
        <v>0</v>
      </c>
      <c r="N5115" s="78">
        <v>0</v>
      </c>
      <c r="O5115" s="22">
        <v>1</v>
      </c>
    </row>
    <row r="5116" spans="1:15" hidden="1" x14ac:dyDescent="0.25">
      <c r="A5116" s="33" t="s">
        <v>351</v>
      </c>
      <c r="B5116" s="33" t="s">
        <v>1406</v>
      </c>
      <c r="C5116" s="33" t="s">
        <v>1129</v>
      </c>
      <c r="D5116" s="33" t="s">
        <v>1120</v>
      </c>
      <c r="E5116" s="34" t="s">
        <v>561</v>
      </c>
      <c r="F5116" s="35">
        <v>3.6</v>
      </c>
      <c r="G5116" s="35">
        <v>0</v>
      </c>
      <c r="H5116" s="35">
        <v>0</v>
      </c>
      <c r="I5116" s="63">
        <v>0</v>
      </c>
      <c r="J5116" s="63">
        <v>0</v>
      </c>
      <c r="K5116" s="35">
        <v>0</v>
      </c>
      <c r="L5116" s="35">
        <v>0</v>
      </c>
      <c r="M5116" s="35">
        <v>0</v>
      </c>
      <c r="N5116" s="78">
        <v>0</v>
      </c>
      <c r="O5116" s="22">
        <v>1</v>
      </c>
    </row>
    <row r="5117" spans="1:15" ht="47.25" x14ac:dyDescent="0.25">
      <c r="A5117" s="33" t="s">
        <v>351</v>
      </c>
      <c r="B5117" s="33" t="s">
        <v>1406</v>
      </c>
      <c r="C5117" s="33" t="s">
        <v>1139</v>
      </c>
      <c r="D5117" s="33"/>
      <c r="E5117" s="34" t="s">
        <v>1211</v>
      </c>
      <c r="F5117" s="35">
        <f>F5118</f>
        <v>0</v>
      </c>
      <c r="G5117" s="35">
        <f t="shared" ref="G5117:G5120" si="2603">G5118</f>
        <v>11906.70542</v>
      </c>
      <c r="H5117" s="35">
        <f t="shared" ref="H5117:M5120" si="2604">H5118</f>
        <v>10179.5</v>
      </c>
      <c r="I5117" s="63">
        <f t="shared" si="2604"/>
        <v>0</v>
      </c>
      <c r="J5117" s="63">
        <f t="shared" si="2604"/>
        <v>0</v>
      </c>
      <c r="K5117" s="35">
        <f t="shared" si="2604"/>
        <v>0</v>
      </c>
      <c r="L5117" s="35">
        <f t="shared" si="2604"/>
        <v>0</v>
      </c>
      <c r="M5117" s="35">
        <f t="shared" si="2604"/>
        <v>11906.70542</v>
      </c>
      <c r="N5117" s="78">
        <f t="shared" si="2574"/>
        <v>100</v>
      </c>
    </row>
    <row r="5118" spans="1:15" x14ac:dyDescent="0.25">
      <c r="A5118" s="33" t="s">
        <v>351</v>
      </c>
      <c r="B5118" s="33" t="s">
        <v>1406</v>
      </c>
      <c r="C5118" s="33" t="s">
        <v>1140</v>
      </c>
      <c r="D5118" s="33"/>
      <c r="E5118" s="34" t="s">
        <v>1214</v>
      </c>
      <c r="F5118" s="35">
        <f>F5119</f>
        <v>0</v>
      </c>
      <c r="G5118" s="35">
        <f t="shared" si="2603"/>
        <v>11906.70542</v>
      </c>
      <c r="H5118" s="35">
        <f t="shared" si="2604"/>
        <v>10179.5</v>
      </c>
      <c r="I5118" s="63">
        <f t="shared" si="2604"/>
        <v>0</v>
      </c>
      <c r="J5118" s="63">
        <f t="shared" si="2604"/>
        <v>0</v>
      </c>
      <c r="K5118" s="35">
        <f t="shared" si="2604"/>
        <v>0</v>
      </c>
      <c r="L5118" s="35">
        <f t="shared" si="2604"/>
        <v>0</v>
      </c>
      <c r="M5118" s="35">
        <f t="shared" si="2604"/>
        <v>11906.70542</v>
      </c>
      <c r="N5118" s="78">
        <f t="shared" si="2574"/>
        <v>100</v>
      </c>
    </row>
    <row r="5119" spans="1:15" x14ac:dyDescent="0.25">
      <c r="A5119" s="33" t="s">
        <v>351</v>
      </c>
      <c r="B5119" s="33" t="s">
        <v>1406</v>
      </c>
      <c r="C5119" s="33" t="s">
        <v>1141</v>
      </c>
      <c r="D5119" s="33"/>
      <c r="E5119" s="34" t="s">
        <v>1215</v>
      </c>
      <c r="F5119" s="35">
        <f>F5120</f>
        <v>0</v>
      </c>
      <c r="G5119" s="35">
        <f t="shared" si="2603"/>
        <v>11906.70542</v>
      </c>
      <c r="H5119" s="35">
        <f t="shared" si="2604"/>
        <v>10179.5</v>
      </c>
      <c r="I5119" s="63">
        <f t="shared" si="2604"/>
        <v>0</v>
      </c>
      <c r="J5119" s="63">
        <f t="shared" si="2604"/>
        <v>0</v>
      </c>
      <c r="K5119" s="35">
        <f t="shared" si="2604"/>
        <v>0</v>
      </c>
      <c r="L5119" s="35">
        <f t="shared" si="2604"/>
        <v>0</v>
      </c>
      <c r="M5119" s="35">
        <f t="shared" si="2604"/>
        <v>11906.70542</v>
      </c>
      <c r="N5119" s="78">
        <f t="shared" si="2574"/>
        <v>100</v>
      </c>
    </row>
    <row r="5120" spans="1:15" x14ac:dyDescent="0.25">
      <c r="A5120" s="33" t="s">
        <v>351</v>
      </c>
      <c r="B5120" s="33" t="s">
        <v>1406</v>
      </c>
      <c r="C5120" s="33" t="s">
        <v>1141</v>
      </c>
      <c r="D5120" s="33" t="s">
        <v>65</v>
      </c>
      <c r="E5120" s="34" t="s">
        <v>544</v>
      </c>
      <c r="F5120" s="35">
        <f>F5121</f>
        <v>0</v>
      </c>
      <c r="G5120" s="35">
        <f t="shared" si="2603"/>
        <v>11906.70542</v>
      </c>
      <c r="H5120" s="35">
        <f t="shared" si="2604"/>
        <v>10179.5</v>
      </c>
      <c r="I5120" s="63">
        <f t="shared" si="2604"/>
        <v>0</v>
      </c>
      <c r="J5120" s="63">
        <f t="shared" si="2604"/>
        <v>0</v>
      </c>
      <c r="K5120" s="35">
        <f t="shared" si="2604"/>
        <v>0</v>
      </c>
      <c r="L5120" s="35">
        <f t="shared" si="2604"/>
        <v>0</v>
      </c>
      <c r="M5120" s="35">
        <f t="shared" si="2604"/>
        <v>11906.70542</v>
      </c>
      <c r="N5120" s="78">
        <f t="shared" si="2574"/>
        <v>100</v>
      </c>
    </row>
    <row r="5121" spans="1:14" ht="31.5" x14ac:dyDescent="0.25">
      <c r="A5121" s="33" t="s">
        <v>351</v>
      </c>
      <c r="B5121" s="33" t="s">
        <v>1406</v>
      </c>
      <c r="C5121" s="33" t="s">
        <v>1141</v>
      </c>
      <c r="D5121" s="33" t="s">
        <v>353</v>
      </c>
      <c r="E5121" s="34" t="s">
        <v>546</v>
      </c>
      <c r="F5121" s="35">
        <v>0</v>
      </c>
      <c r="G5121" s="35">
        <v>11906.70542</v>
      </c>
      <c r="H5121" s="35">
        <v>10179.5</v>
      </c>
      <c r="I5121" s="63">
        <v>0</v>
      </c>
      <c r="J5121" s="63">
        <v>0</v>
      </c>
      <c r="K5121" s="35">
        <v>0</v>
      </c>
      <c r="L5121" s="35">
        <v>0</v>
      </c>
      <c r="M5121" s="35">
        <v>11906.70542</v>
      </c>
      <c r="N5121" s="78">
        <f t="shared" si="2574"/>
        <v>100</v>
      </c>
    </row>
    <row r="5122" spans="1:14" s="22" customFormat="1" ht="31.5" x14ac:dyDescent="0.25">
      <c r="A5122" s="25" t="s">
        <v>373</v>
      </c>
      <c r="B5122" s="25" t="s">
        <v>1387</v>
      </c>
      <c r="C5122" s="25"/>
      <c r="D5122" s="25"/>
      <c r="E5122" s="26" t="s">
        <v>491</v>
      </c>
      <c r="F5122" s="27">
        <f t="shared" ref="F5122:M5122" si="2605">F5136+F5123</f>
        <v>186410.11300000001</v>
      </c>
      <c r="G5122" s="27">
        <f t="shared" si="2605"/>
        <v>186470.8382</v>
      </c>
      <c r="H5122" s="27">
        <f t="shared" si="2605"/>
        <v>120454.45199999999</v>
      </c>
      <c r="I5122" s="61">
        <f t="shared" si="2605"/>
        <v>2012.8252000000002</v>
      </c>
      <c r="J5122" s="61">
        <f t="shared" si="2605"/>
        <v>656.3</v>
      </c>
      <c r="K5122" s="27">
        <f t="shared" si="2605"/>
        <v>0</v>
      </c>
      <c r="L5122" s="27">
        <f t="shared" si="2605"/>
        <v>0</v>
      </c>
      <c r="M5122" s="27">
        <f t="shared" si="2605"/>
        <v>185856.65193999998</v>
      </c>
      <c r="N5122" s="79">
        <f t="shared" si="2574"/>
        <v>99.670626106511477</v>
      </c>
    </row>
    <row r="5123" spans="1:14" s="22" customFormat="1" x14ac:dyDescent="0.25">
      <c r="A5123" s="25" t="s">
        <v>373</v>
      </c>
      <c r="B5123" s="25" t="s">
        <v>1105</v>
      </c>
      <c r="C5123" s="25"/>
      <c r="D5123" s="25"/>
      <c r="E5123" s="26" t="s">
        <v>498</v>
      </c>
      <c r="F5123" s="27">
        <f t="shared" ref="F5123:M5128" si="2606">F5124</f>
        <v>510.3</v>
      </c>
      <c r="G5123" s="27">
        <f>G5124+G5130</f>
        <v>569.92520000000002</v>
      </c>
      <c r="H5123" s="27">
        <f t="shared" ref="H5123:M5123" si="2607">H5124+H5130</f>
        <v>0</v>
      </c>
      <c r="I5123" s="61">
        <f t="shared" si="2607"/>
        <v>569.92520000000002</v>
      </c>
      <c r="J5123" s="61">
        <f t="shared" si="2607"/>
        <v>0</v>
      </c>
      <c r="K5123" s="27">
        <f t="shared" si="2607"/>
        <v>0</v>
      </c>
      <c r="L5123" s="27">
        <f t="shared" si="2607"/>
        <v>0</v>
      </c>
      <c r="M5123" s="27">
        <f t="shared" si="2607"/>
        <v>59.6252</v>
      </c>
      <c r="N5123" s="78">
        <f t="shared" si="2574"/>
        <v>10.461934302957651</v>
      </c>
    </row>
    <row r="5124" spans="1:14" s="32" customFormat="1" x14ac:dyDescent="0.25">
      <c r="A5124" s="29" t="s">
        <v>373</v>
      </c>
      <c r="B5124" s="29" t="s">
        <v>1417</v>
      </c>
      <c r="C5124" s="29"/>
      <c r="D5124" s="29"/>
      <c r="E5124" s="30" t="s">
        <v>1286</v>
      </c>
      <c r="F5124" s="31">
        <f t="shared" si="2606"/>
        <v>510.3</v>
      </c>
      <c r="G5124" s="31">
        <f t="shared" si="2606"/>
        <v>510.3</v>
      </c>
      <c r="H5124" s="31">
        <f t="shared" si="2606"/>
        <v>0</v>
      </c>
      <c r="I5124" s="62">
        <f t="shared" si="2606"/>
        <v>510.3</v>
      </c>
      <c r="J5124" s="62">
        <f t="shared" si="2606"/>
        <v>0</v>
      </c>
      <c r="K5124" s="31">
        <f t="shared" si="2606"/>
        <v>0</v>
      </c>
      <c r="L5124" s="31">
        <f t="shared" si="2606"/>
        <v>0</v>
      </c>
      <c r="M5124" s="31">
        <f t="shared" si="2606"/>
        <v>0</v>
      </c>
      <c r="N5124" s="79">
        <f t="shared" si="2574"/>
        <v>0</v>
      </c>
    </row>
    <row r="5125" spans="1:14" ht="31.5" x14ac:dyDescent="0.25">
      <c r="A5125" s="33" t="s">
        <v>373</v>
      </c>
      <c r="B5125" s="33" t="s">
        <v>1417</v>
      </c>
      <c r="C5125" s="33" t="s">
        <v>1122</v>
      </c>
      <c r="D5125" s="33"/>
      <c r="E5125" s="34" t="s">
        <v>1885</v>
      </c>
      <c r="F5125" s="35">
        <f t="shared" si="2606"/>
        <v>510.3</v>
      </c>
      <c r="G5125" s="35">
        <f t="shared" si="2606"/>
        <v>510.3</v>
      </c>
      <c r="H5125" s="35">
        <f t="shared" si="2606"/>
        <v>0</v>
      </c>
      <c r="I5125" s="63">
        <f t="shared" si="2606"/>
        <v>510.3</v>
      </c>
      <c r="J5125" s="63">
        <f t="shared" si="2606"/>
        <v>0</v>
      </c>
      <c r="K5125" s="35">
        <f t="shared" si="2606"/>
        <v>0</v>
      </c>
      <c r="L5125" s="35">
        <f t="shared" si="2606"/>
        <v>0</v>
      </c>
      <c r="M5125" s="35">
        <f t="shared" si="2606"/>
        <v>0</v>
      </c>
      <c r="N5125" s="78">
        <f t="shared" si="2574"/>
        <v>0</v>
      </c>
    </row>
    <row r="5126" spans="1:14" x14ac:dyDescent="0.25">
      <c r="A5126" s="33" t="s">
        <v>373</v>
      </c>
      <c r="B5126" s="33" t="s">
        <v>1417</v>
      </c>
      <c r="C5126" s="33" t="s">
        <v>1123</v>
      </c>
      <c r="D5126" s="33"/>
      <c r="E5126" s="34" t="s">
        <v>1175</v>
      </c>
      <c r="F5126" s="35">
        <f t="shared" si="2606"/>
        <v>510.3</v>
      </c>
      <c r="G5126" s="35">
        <f t="shared" si="2606"/>
        <v>510.3</v>
      </c>
      <c r="H5126" s="35">
        <f t="shared" si="2606"/>
        <v>0</v>
      </c>
      <c r="I5126" s="63">
        <f t="shared" si="2606"/>
        <v>510.3</v>
      </c>
      <c r="J5126" s="63">
        <f t="shared" si="2606"/>
        <v>0</v>
      </c>
      <c r="K5126" s="35">
        <f t="shared" si="2606"/>
        <v>0</v>
      </c>
      <c r="L5126" s="35">
        <f t="shared" si="2606"/>
        <v>0</v>
      </c>
      <c r="M5126" s="35">
        <f t="shared" si="2606"/>
        <v>0</v>
      </c>
      <c r="N5126" s="78">
        <f t="shared" si="2574"/>
        <v>0</v>
      </c>
    </row>
    <row r="5127" spans="1:14" ht="63" x14ac:dyDescent="0.25">
      <c r="A5127" s="33" t="s">
        <v>373</v>
      </c>
      <c r="B5127" s="33" t="s">
        <v>1417</v>
      </c>
      <c r="C5127" s="33" t="s">
        <v>1285</v>
      </c>
      <c r="D5127" s="33"/>
      <c r="E5127" s="34" t="s">
        <v>1312</v>
      </c>
      <c r="F5127" s="35">
        <f t="shared" si="2606"/>
        <v>510.3</v>
      </c>
      <c r="G5127" s="35">
        <f t="shared" si="2606"/>
        <v>510.3</v>
      </c>
      <c r="H5127" s="35">
        <f t="shared" si="2606"/>
        <v>0</v>
      </c>
      <c r="I5127" s="63">
        <f t="shared" si="2606"/>
        <v>510.3</v>
      </c>
      <c r="J5127" s="63">
        <f t="shared" si="2606"/>
        <v>0</v>
      </c>
      <c r="K5127" s="35">
        <f t="shared" si="2606"/>
        <v>0</v>
      </c>
      <c r="L5127" s="35">
        <f t="shared" si="2606"/>
        <v>0</v>
      </c>
      <c r="M5127" s="35">
        <f t="shared" si="2606"/>
        <v>0</v>
      </c>
      <c r="N5127" s="78">
        <f t="shared" si="2574"/>
        <v>0</v>
      </c>
    </row>
    <row r="5128" spans="1:14" ht="31.5" x14ac:dyDescent="0.25">
      <c r="A5128" s="33" t="s">
        <v>373</v>
      </c>
      <c r="B5128" s="33" t="s">
        <v>1417</v>
      </c>
      <c r="C5128" s="33" t="s">
        <v>1285</v>
      </c>
      <c r="D5128" s="33" t="s">
        <v>1111</v>
      </c>
      <c r="E5128" s="34" t="s">
        <v>542</v>
      </c>
      <c r="F5128" s="35">
        <f t="shared" si="2606"/>
        <v>510.3</v>
      </c>
      <c r="G5128" s="35">
        <f t="shared" si="2606"/>
        <v>510.3</v>
      </c>
      <c r="H5128" s="35">
        <f t="shared" si="2606"/>
        <v>0</v>
      </c>
      <c r="I5128" s="63">
        <f t="shared" si="2606"/>
        <v>510.3</v>
      </c>
      <c r="J5128" s="63">
        <f t="shared" si="2606"/>
        <v>0</v>
      </c>
      <c r="K5128" s="35">
        <f t="shared" si="2606"/>
        <v>0</v>
      </c>
      <c r="L5128" s="35">
        <f t="shared" si="2606"/>
        <v>0</v>
      </c>
      <c r="M5128" s="35">
        <f t="shared" si="2606"/>
        <v>0</v>
      </c>
      <c r="N5128" s="78">
        <f t="shared" si="2574"/>
        <v>0</v>
      </c>
    </row>
    <row r="5129" spans="1:14" ht="31.5" x14ac:dyDescent="0.25">
      <c r="A5129" s="33" t="s">
        <v>373</v>
      </c>
      <c r="B5129" s="33" t="s">
        <v>1417</v>
      </c>
      <c r="C5129" s="33" t="s">
        <v>1285</v>
      </c>
      <c r="D5129" s="33" t="s">
        <v>1112</v>
      </c>
      <c r="E5129" s="34" t="s">
        <v>543</v>
      </c>
      <c r="F5129" s="35">
        <v>510.3</v>
      </c>
      <c r="G5129" s="35">
        <v>510.3</v>
      </c>
      <c r="H5129" s="35">
        <v>0</v>
      </c>
      <c r="I5129" s="63">
        <f>G5129</f>
        <v>510.3</v>
      </c>
      <c r="J5129" s="63">
        <f>H5129</f>
        <v>0</v>
      </c>
      <c r="K5129" s="35">
        <v>0</v>
      </c>
      <c r="L5129" s="35">
        <v>0</v>
      </c>
      <c r="M5129" s="35">
        <v>0</v>
      </c>
      <c r="N5129" s="78">
        <f t="shared" si="2574"/>
        <v>0</v>
      </c>
    </row>
    <row r="5130" spans="1:14" s="32" customFormat="1" x14ac:dyDescent="0.25">
      <c r="A5130" s="29" t="s">
        <v>373</v>
      </c>
      <c r="B5130" s="29" t="s">
        <v>1384</v>
      </c>
      <c r="C5130" s="29"/>
      <c r="D5130" s="29"/>
      <c r="E5130" s="30" t="s">
        <v>514</v>
      </c>
      <c r="F5130" s="31"/>
      <c r="G5130" s="31">
        <f>G5131</f>
        <v>59.6252</v>
      </c>
      <c r="H5130" s="31">
        <f t="shared" ref="H5130:M5134" si="2608">H5131</f>
        <v>0</v>
      </c>
      <c r="I5130" s="62">
        <f t="shared" si="2608"/>
        <v>59.6252</v>
      </c>
      <c r="J5130" s="62">
        <f t="shared" si="2608"/>
        <v>0</v>
      </c>
      <c r="K5130" s="31">
        <f t="shared" si="2608"/>
        <v>0</v>
      </c>
      <c r="L5130" s="31">
        <f t="shared" si="2608"/>
        <v>0</v>
      </c>
      <c r="M5130" s="31">
        <f t="shared" si="2608"/>
        <v>59.6252</v>
      </c>
      <c r="N5130" s="79">
        <f t="shared" ref="N5130:N5193" si="2609">M5130/G5130*100</f>
        <v>100</v>
      </c>
    </row>
    <row r="5131" spans="1:14" ht="31.5" x14ac:dyDescent="0.25">
      <c r="A5131" s="33" t="s">
        <v>373</v>
      </c>
      <c r="B5131" s="33" t="s">
        <v>1384</v>
      </c>
      <c r="C5131" s="33" t="s">
        <v>1122</v>
      </c>
      <c r="D5131" s="33"/>
      <c r="E5131" s="34" t="s">
        <v>1885</v>
      </c>
      <c r="F5131" s="35"/>
      <c r="G5131" s="35">
        <f>G5132</f>
        <v>59.6252</v>
      </c>
      <c r="H5131" s="35">
        <f t="shared" si="2608"/>
        <v>0</v>
      </c>
      <c r="I5131" s="63">
        <f t="shared" si="2608"/>
        <v>59.6252</v>
      </c>
      <c r="J5131" s="63">
        <f t="shared" si="2608"/>
        <v>0</v>
      </c>
      <c r="K5131" s="35">
        <f t="shared" si="2608"/>
        <v>0</v>
      </c>
      <c r="L5131" s="35">
        <f t="shared" si="2608"/>
        <v>0</v>
      </c>
      <c r="M5131" s="35">
        <f t="shared" si="2608"/>
        <v>59.6252</v>
      </c>
      <c r="N5131" s="78">
        <f t="shared" si="2609"/>
        <v>100</v>
      </c>
    </row>
    <row r="5132" spans="1:14" x14ac:dyDescent="0.25">
      <c r="A5132" s="33" t="s">
        <v>373</v>
      </c>
      <c r="B5132" s="33" t="s">
        <v>1384</v>
      </c>
      <c r="C5132" s="33" t="s">
        <v>1123</v>
      </c>
      <c r="D5132" s="33"/>
      <c r="E5132" s="34" t="s">
        <v>1175</v>
      </c>
      <c r="F5132" s="35"/>
      <c r="G5132" s="35">
        <f>G5133</f>
        <v>59.6252</v>
      </c>
      <c r="H5132" s="35">
        <f t="shared" si="2608"/>
        <v>0</v>
      </c>
      <c r="I5132" s="63">
        <f t="shared" si="2608"/>
        <v>59.6252</v>
      </c>
      <c r="J5132" s="63">
        <f t="shared" si="2608"/>
        <v>0</v>
      </c>
      <c r="K5132" s="35">
        <f t="shared" si="2608"/>
        <v>0</v>
      </c>
      <c r="L5132" s="35">
        <f t="shared" si="2608"/>
        <v>0</v>
      </c>
      <c r="M5132" s="35">
        <f t="shared" si="2608"/>
        <v>59.6252</v>
      </c>
      <c r="N5132" s="78">
        <f t="shared" si="2609"/>
        <v>100</v>
      </c>
    </row>
    <row r="5133" spans="1:14" ht="47.25" x14ac:dyDescent="0.25">
      <c r="A5133" s="33" t="s">
        <v>373</v>
      </c>
      <c r="B5133" s="33" t="s">
        <v>1384</v>
      </c>
      <c r="C5133" s="33" t="s">
        <v>1912</v>
      </c>
      <c r="D5133" s="33"/>
      <c r="E5133" s="56" t="s">
        <v>1913</v>
      </c>
      <c r="F5133" s="35"/>
      <c r="G5133" s="35">
        <f>G5134</f>
        <v>59.6252</v>
      </c>
      <c r="H5133" s="35">
        <f t="shared" si="2608"/>
        <v>0</v>
      </c>
      <c r="I5133" s="63">
        <f t="shared" si="2608"/>
        <v>59.6252</v>
      </c>
      <c r="J5133" s="63">
        <f t="shared" si="2608"/>
        <v>0</v>
      </c>
      <c r="K5133" s="35">
        <f t="shared" si="2608"/>
        <v>0</v>
      </c>
      <c r="L5133" s="35">
        <f t="shared" si="2608"/>
        <v>0</v>
      </c>
      <c r="M5133" s="35">
        <f t="shared" si="2608"/>
        <v>59.6252</v>
      </c>
      <c r="N5133" s="78">
        <f t="shared" si="2609"/>
        <v>100</v>
      </c>
    </row>
    <row r="5134" spans="1:14" ht="78.75" x14ac:dyDescent="0.25">
      <c r="A5134" s="33" t="s">
        <v>373</v>
      </c>
      <c r="B5134" s="33" t="s">
        <v>1384</v>
      </c>
      <c r="C5134" s="33" t="s">
        <v>1912</v>
      </c>
      <c r="D5134" s="33" t="s">
        <v>1118</v>
      </c>
      <c r="E5134" s="34" t="s">
        <v>539</v>
      </c>
      <c r="F5134" s="35"/>
      <c r="G5134" s="35">
        <f>G5135</f>
        <v>59.6252</v>
      </c>
      <c r="H5134" s="35">
        <f t="shared" si="2608"/>
        <v>0</v>
      </c>
      <c r="I5134" s="63">
        <f t="shared" si="2608"/>
        <v>59.6252</v>
      </c>
      <c r="J5134" s="63">
        <f t="shared" si="2608"/>
        <v>0</v>
      </c>
      <c r="K5134" s="35">
        <f t="shared" si="2608"/>
        <v>0</v>
      </c>
      <c r="L5134" s="35">
        <f t="shared" si="2608"/>
        <v>0</v>
      </c>
      <c r="M5134" s="35">
        <f t="shared" si="2608"/>
        <v>59.6252</v>
      </c>
      <c r="N5134" s="78">
        <f t="shared" si="2609"/>
        <v>100</v>
      </c>
    </row>
    <row r="5135" spans="1:14" ht="31.5" x14ac:dyDescent="0.25">
      <c r="A5135" s="33" t="s">
        <v>373</v>
      </c>
      <c r="B5135" s="33" t="s">
        <v>1384</v>
      </c>
      <c r="C5135" s="33" t="s">
        <v>1912</v>
      </c>
      <c r="D5135" s="33" t="s">
        <v>1128</v>
      </c>
      <c r="E5135" s="34" t="s">
        <v>541</v>
      </c>
      <c r="F5135" s="35"/>
      <c r="G5135" s="35">
        <v>59.6252</v>
      </c>
      <c r="H5135" s="35">
        <v>0</v>
      </c>
      <c r="I5135" s="63">
        <f>G5135</f>
        <v>59.6252</v>
      </c>
      <c r="J5135" s="63">
        <f>H5135</f>
        <v>0</v>
      </c>
      <c r="K5135" s="35">
        <v>0</v>
      </c>
      <c r="L5135" s="35">
        <v>0</v>
      </c>
      <c r="M5135" s="35">
        <v>59.6252</v>
      </c>
      <c r="N5135" s="78">
        <f t="shared" si="2609"/>
        <v>100</v>
      </c>
    </row>
    <row r="5136" spans="1:14" s="22" customFormat="1" ht="31.5" x14ac:dyDescent="0.25">
      <c r="A5136" s="25" t="s">
        <v>373</v>
      </c>
      <c r="B5136" s="25" t="s">
        <v>5</v>
      </c>
      <c r="C5136" s="25"/>
      <c r="D5136" s="25"/>
      <c r="E5136" s="26" t="s">
        <v>499</v>
      </c>
      <c r="F5136" s="27">
        <f t="shared" ref="F5136:M5136" si="2610">F5137+F5179+F5192</f>
        <v>185899.81300000002</v>
      </c>
      <c r="G5136" s="27">
        <f t="shared" si="2610"/>
        <v>185900.913</v>
      </c>
      <c r="H5136" s="27">
        <f t="shared" si="2610"/>
        <v>120454.45199999999</v>
      </c>
      <c r="I5136" s="61">
        <f t="shared" si="2610"/>
        <v>1442.9</v>
      </c>
      <c r="J5136" s="61">
        <f t="shared" si="2610"/>
        <v>656.3</v>
      </c>
      <c r="K5136" s="27">
        <f t="shared" si="2610"/>
        <v>0</v>
      </c>
      <c r="L5136" s="27">
        <f t="shared" si="2610"/>
        <v>0</v>
      </c>
      <c r="M5136" s="27">
        <f t="shared" si="2610"/>
        <v>185797.02673999997</v>
      </c>
      <c r="N5136" s="78">
        <f t="shared" si="2609"/>
        <v>99.944117401940886</v>
      </c>
    </row>
    <row r="5137" spans="1:14" s="32" customFormat="1" ht="47.25" x14ac:dyDescent="0.25">
      <c r="A5137" s="29" t="s">
        <v>373</v>
      </c>
      <c r="B5137" s="29" t="s">
        <v>1409</v>
      </c>
      <c r="C5137" s="29"/>
      <c r="D5137" s="29"/>
      <c r="E5137" s="30" t="s">
        <v>515</v>
      </c>
      <c r="F5137" s="31">
        <f>F5138+F5170</f>
        <v>165916.913</v>
      </c>
      <c r="G5137" s="31">
        <f>G5138+G5170</f>
        <v>165848.652</v>
      </c>
      <c r="H5137" s="31">
        <f t="shared" ref="H5137:M5137" si="2611">H5138+H5170</f>
        <v>106729.897</v>
      </c>
      <c r="I5137" s="62">
        <f t="shared" si="2611"/>
        <v>0</v>
      </c>
      <c r="J5137" s="62">
        <f t="shared" si="2611"/>
        <v>0</v>
      </c>
      <c r="K5137" s="31">
        <f t="shared" si="2611"/>
        <v>0</v>
      </c>
      <c r="L5137" s="31">
        <f t="shared" si="2611"/>
        <v>0</v>
      </c>
      <c r="M5137" s="31">
        <f t="shared" si="2611"/>
        <v>165761.09876999998</v>
      </c>
      <c r="N5137" s="79">
        <f t="shared" si="2609"/>
        <v>99.947208958924776</v>
      </c>
    </row>
    <row r="5138" spans="1:14" x14ac:dyDescent="0.25">
      <c r="A5138" s="33" t="s">
        <v>373</v>
      </c>
      <c r="B5138" s="33" t="s">
        <v>1409</v>
      </c>
      <c r="C5138" s="33" t="s">
        <v>59</v>
      </c>
      <c r="D5138" s="33"/>
      <c r="E5138" s="34" t="s">
        <v>579</v>
      </c>
      <c r="F5138" s="35">
        <f t="shared" ref="F5138:M5138" si="2612">F5139</f>
        <v>164387.533</v>
      </c>
      <c r="G5138" s="35">
        <f t="shared" si="2612"/>
        <v>164319.272</v>
      </c>
      <c r="H5138" s="35">
        <f t="shared" si="2612"/>
        <v>105768.973</v>
      </c>
      <c r="I5138" s="63">
        <f t="shared" si="2612"/>
        <v>0</v>
      </c>
      <c r="J5138" s="63">
        <f t="shared" si="2612"/>
        <v>0</v>
      </c>
      <c r="K5138" s="35">
        <f t="shared" si="2612"/>
        <v>0</v>
      </c>
      <c r="L5138" s="35">
        <f t="shared" si="2612"/>
        <v>0</v>
      </c>
      <c r="M5138" s="35">
        <f t="shared" si="2612"/>
        <v>164231.74276999998</v>
      </c>
      <c r="N5138" s="78">
        <f t="shared" si="2609"/>
        <v>99.946732218969416</v>
      </c>
    </row>
    <row r="5139" spans="1:14" ht="63" x14ac:dyDescent="0.25">
      <c r="A5139" s="33" t="s">
        <v>373</v>
      </c>
      <c r="B5139" s="33" t="s">
        <v>1409</v>
      </c>
      <c r="C5139" s="33" t="s">
        <v>127</v>
      </c>
      <c r="D5139" s="33"/>
      <c r="E5139" s="34" t="s">
        <v>587</v>
      </c>
      <c r="F5139" s="35">
        <f>F5140+F5153+F5157</f>
        <v>164387.533</v>
      </c>
      <c r="G5139" s="35">
        <f>G5140+G5153+G5157</f>
        <v>164319.272</v>
      </c>
      <c r="H5139" s="35">
        <f t="shared" ref="H5139:M5139" si="2613">H5140+H5153+H5157</f>
        <v>105768.973</v>
      </c>
      <c r="I5139" s="63">
        <f t="shared" si="2613"/>
        <v>0</v>
      </c>
      <c r="J5139" s="63">
        <f t="shared" si="2613"/>
        <v>0</v>
      </c>
      <c r="K5139" s="35">
        <f t="shared" si="2613"/>
        <v>0</v>
      </c>
      <c r="L5139" s="35">
        <f t="shared" si="2613"/>
        <v>0</v>
      </c>
      <c r="M5139" s="35">
        <f t="shared" si="2613"/>
        <v>164231.74276999998</v>
      </c>
      <c r="N5139" s="78">
        <f t="shared" si="2609"/>
        <v>99.946732218969416</v>
      </c>
    </row>
    <row r="5140" spans="1:14" ht="78.75" x14ac:dyDescent="0.25">
      <c r="A5140" s="33" t="s">
        <v>373</v>
      </c>
      <c r="B5140" s="33" t="s">
        <v>1409</v>
      </c>
      <c r="C5140" s="33" t="s">
        <v>338</v>
      </c>
      <c r="D5140" s="33"/>
      <c r="E5140" s="34" t="s">
        <v>588</v>
      </c>
      <c r="F5140" s="35">
        <f>F5141+F5148</f>
        <v>48356.102000000006</v>
      </c>
      <c r="G5140" s="35">
        <f>G5141+G5148</f>
        <v>48356.101999999999</v>
      </c>
      <c r="H5140" s="35">
        <f t="shared" ref="H5140:M5140" si="2614">H5141+H5148</f>
        <v>36130.818999999996</v>
      </c>
      <c r="I5140" s="63">
        <f t="shared" si="2614"/>
        <v>0</v>
      </c>
      <c r="J5140" s="63">
        <f t="shared" si="2614"/>
        <v>0</v>
      </c>
      <c r="K5140" s="35">
        <f t="shared" si="2614"/>
        <v>0</v>
      </c>
      <c r="L5140" s="35">
        <f t="shared" si="2614"/>
        <v>0</v>
      </c>
      <c r="M5140" s="35">
        <f t="shared" si="2614"/>
        <v>48307.385679999999</v>
      </c>
      <c r="N5140" s="78">
        <f t="shared" si="2609"/>
        <v>99.899255072296768</v>
      </c>
    </row>
    <row r="5141" spans="1:14" ht="47.25" x14ac:dyDescent="0.25">
      <c r="A5141" s="33" t="s">
        <v>373</v>
      </c>
      <c r="B5141" s="33" t="s">
        <v>1409</v>
      </c>
      <c r="C5141" s="33" t="s">
        <v>374</v>
      </c>
      <c r="D5141" s="33"/>
      <c r="E5141" s="34" t="s">
        <v>589</v>
      </c>
      <c r="F5141" s="35">
        <f>F5142+F5144+F5146</f>
        <v>45920.592000000004</v>
      </c>
      <c r="G5141" s="35">
        <f>G5142+G5144+G5146</f>
        <v>45920.591999999997</v>
      </c>
      <c r="H5141" s="35">
        <f t="shared" ref="H5141:M5141" si="2615">H5142+H5144+H5146</f>
        <v>34703.798999999999</v>
      </c>
      <c r="I5141" s="63">
        <f t="shared" si="2615"/>
        <v>0</v>
      </c>
      <c r="J5141" s="63">
        <f t="shared" si="2615"/>
        <v>0</v>
      </c>
      <c r="K5141" s="35">
        <f t="shared" si="2615"/>
        <v>0</v>
      </c>
      <c r="L5141" s="35">
        <f t="shared" si="2615"/>
        <v>0</v>
      </c>
      <c r="M5141" s="35">
        <f t="shared" si="2615"/>
        <v>45920.539409999998</v>
      </c>
      <c r="N5141" s="78">
        <f t="shared" si="2609"/>
        <v>99.999885476215113</v>
      </c>
    </row>
    <row r="5142" spans="1:14" ht="78.75" x14ac:dyDescent="0.25">
      <c r="A5142" s="33" t="s">
        <v>373</v>
      </c>
      <c r="B5142" s="33" t="s">
        <v>1409</v>
      </c>
      <c r="C5142" s="33" t="s">
        <v>374</v>
      </c>
      <c r="D5142" s="33" t="s">
        <v>1118</v>
      </c>
      <c r="E5142" s="34" t="s">
        <v>539</v>
      </c>
      <c r="F5142" s="35">
        <f t="shared" ref="F5142:M5142" si="2616">F5143</f>
        <v>39939.5</v>
      </c>
      <c r="G5142" s="35">
        <f t="shared" si="2616"/>
        <v>39939.5</v>
      </c>
      <c r="H5142" s="35">
        <f t="shared" si="2616"/>
        <v>30455.411</v>
      </c>
      <c r="I5142" s="63">
        <f t="shared" si="2616"/>
        <v>0</v>
      </c>
      <c r="J5142" s="63">
        <f t="shared" si="2616"/>
        <v>0</v>
      </c>
      <c r="K5142" s="35">
        <f t="shared" si="2616"/>
        <v>0</v>
      </c>
      <c r="L5142" s="35">
        <f t="shared" si="2616"/>
        <v>0</v>
      </c>
      <c r="M5142" s="35">
        <f t="shared" si="2616"/>
        <v>39939.5</v>
      </c>
      <c r="N5142" s="78">
        <f t="shared" si="2609"/>
        <v>100</v>
      </c>
    </row>
    <row r="5143" spans="1:14" x14ac:dyDescent="0.25">
      <c r="A5143" s="33" t="s">
        <v>373</v>
      </c>
      <c r="B5143" s="33" t="s">
        <v>1409</v>
      </c>
      <c r="C5143" s="33" t="s">
        <v>374</v>
      </c>
      <c r="D5143" s="33" t="s">
        <v>1119</v>
      </c>
      <c r="E5143" s="34" t="s">
        <v>540</v>
      </c>
      <c r="F5143" s="35">
        <v>39939.5</v>
      </c>
      <c r="G5143" s="35">
        <v>39939.5</v>
      </c>
      <c r="H5143" s="35">
        <v>30455.411</v>
      </c>
      <c r="I5143" s="63">
        <v>0</v>
      </c>
      <c r="J5143" s="63">
        <v>0</v>
      </c>
      <c r="K5143" s="35">
        <v>0</v>
      </c>
      <c r="L5143" s="35">
        <v>0</v>
      </c>
      <c r="M5143" s="35">
        <v>39939.5</v>
      </c>
      <c r="N5143" s="78">
        <f t="shared" si="2609"/>
        <v>100</v>
      </c>
    </row>
    <row r="5144" spans="1:14" ht="31.5" x14ac:dyDescent="0.25">
      <c r="A5144" s="33" t="s">
        <v>373</v>
      </c>
      <c r="B5144" s="33" t="s">
        <v>1409</v>
      </c>
      <c r="C5144" s="33" t="s">
        <v>374</v>
      </c>
      <c r="D5144" s="33" t="s">
        <v>1111</v>
      </c>
      <c r="E5144" s="34" t="s">
        <v>542</v>
      </c>
      <c r="F5144" s="35">
        <f t="shared" ref="F5144:M5144" si="2617">F5145</f>
        <v>5946.7920000000004</v>
      </c>
      <c r="G5144" s="35">
        <f t="shared" si="2617"/>
        <v>5945.9009999999998</v>
      </c>
      <c r="H5144" s="35">
        <f t="shared" si="2617"/>
        <v>4213.1970000000001</v>
      </c>
      <c r="I5144" s="63">
        <f t="shared" si="2617"/>
        <v>0</v>
      </c>
      <c r="J5144" s="63">
        <f t="shared" si="2617"/>
        <v>0</v>
      </c>
      <c r="K5144" s="35">
        <f t="shared" si="2617"/>
        <v>0</v>
      </c>
      <c r="L5144" s="35">
        <f t="shared" si="2617"/>
        <v>0</v>
      </c>
      <c r="M5144" s="35">
        <f t="shared" si="2617"/>
        <v>5945.8484099999996</v>
      </c>
      <c r="N5144" s="78">
        <f t="shared" si="2609"/>
        <v>99.999115525132353</v>
      </c>
    </row>
    <row r="5145" spans="1:14" ht="31.5" x14ac:dyDescent="0.25">
      <c r="A5145" s="33" t="s">
        <v>373</v>
      </c>
      <c r="B5145" s="33" t="s">
        <v>1409</v>
      </c>
      <c r="C5145" s="33" t="s">
        <v>374</v>
      </c>
      <c r="D5145" s="33" t="s">
        <v>1112</v>
      </c>
      <c r="E5145" s="34" t="s">
        <v>543</v>
      </c>
      <c r="F5145" s="35">
        <f>5990.526-19.998-23.736</f>
        <v>5946.7920000000004</v>
      </c>
      <c r="G5145" s="35">
        <v>5945.9009999999998</v>
      </c>
      <c r="H5145" s="35">
        <v>4213.1970000000001</v>
      </c>
      <c r="I5145" s="63">
        <v>0</v>
      </c>
      <c r="J5145" s="63">
        <v>0</v>
      </c>
      <c r="K5145" s="35">
        <v>0</v>
      </c>
      <c r="L5145" s="35">
        <v>0</v>
      </c>
      <c r="M5145" s="35">
        <v>5945.8484099999996</v>
      </c>
      <c r="N5145" s="78">
        <f t="shared" si="2609"/>
        <v>99.999115525132353</v>
      </c>
    </row>
    <row r="5146" spans="1:14" x14ac:dyDescent="0.25">
      <c r="A5146" s="33" t="s">
        <v>373</v>
      </c>
      <c r="B5146" s="33" t="s">
        <v>1409</v>
      </c>
      <c r="C5146" s="33" t="s">
        <v>374</v>
      </c>
      <c r="D5146" s="33" t="s">
        <v>1113</v>
      </c>
      <c r="E5146" s="34" t="s">
        <v>558</v>
      </c>
      <c r="F5146" s="35">
        <f t="shared" ref="F5146:M5146" si="2618">F5147</f>
        <v>34.300000000000004</v>
      </c>
      <c r="G5146" s="35">
        <f t="shared" si="2618"/>
        <v>35.191000000000003</v>
      </c>
      <c r="H5146" s="35">
        <f t="shared" si="2618"/>
        <v>35.191000000000003</v>
      </c>
      <c r="I5146" s="63">
        <f t="shared" si="2618"/>
        <v>0</v>
      </c>
      <c r="J5146" s="63">
        <f t="shared" si="2618"/>
        <v>0</v>
      </c>
      <c r="K5146" s="35">
        <f t="shared" si="2618"/>
        <v>0</v>
      </c>
      <c r="L5146" s="35">
        <f t="shared" si="2618"/>
        <v>0</v>
      </c>
      <c r="M5146" s="35">
        <f t="shared" si="2618"/>
        <v>35.191000000000003</v>
      </c>
      <c r="N5146" s="78">
        <f t="shared" si="2609"/>
        <v>100</v>
      </c>
    </row>
    <row r="5147" spans="1:14" x14ac:dyDescent="0.25">
      <c r="A5147" s="33" t="s">
        <v>373</v>
      </c>
      <c r="B5147" s="33" t="s">
        <v>1409</v>
      </c>
      <c r="C5147" s="33" t="s">
        <v>374</v>
      </c>
      <c r="D5147" s="33" t="s">
        <v>1120</v>
      </c>
      <c r="E5147" s="34" t="s">
        <v>561</v>
      </c>
      <c r="F5147" s="35">
        <v>34.300000000000004</v>
      </c>
      <c r="G5147" s="35">
        <v>35.191000000000003</v>
      </c>
      <c r="H5147" s="35">
        <v>35.191000000000003</v>
      </c>
      <c r="I5147" s="63">
        <v>0</v>
      </c>
      <c r="J5147" s="63">
        <v>0</v>
      </c>
      <c r="K5147" s="35">
        <v>0</v>
      </c>
      <c r="L5147" s="35">
        <v>0</v>
      </c>
      <c r="M5147" s="35">
        <v>35.191000000000003</v>
      </c>
      <c r="N5147" s="78">
        <f t="shared" si="2609"/>
        <v>100</v>
      </c>
    </row>
    <row r="5148" spans="1:14" ht="63" x14ac:dyDescent="0.25">
      <c r="A5148" s="33" t="s">
        <v>373</v>
      </c>
      <c r="B5148" s="33" t="s">
        <v>1409</v>
      </c>
      <c r="C5148" s="33" t="s">
        <v>375</v>
      </c>
      <c r="D5148" s="33"/>
      <c r="E5148" s="34" t="s">
        <v>590</v>
      </c>
      <c r="F5148" s="35">
        <f>F5149+F5151</f>
        <v>2435.5099999999998</v>
      </c>
      <c r="G5148" s="35">
        <f>G5149+G5151</f>
        <v>2435.5099999999998</v>
      </c>
      <c r="H5148" s="35">
        <f t="shared" ref="H5148:M5148" si="2619">H5149+H5151</f>
        <v>1427.02</v>
      </c>
      <c r="I5148" s="63">
        <f t="shared" si="2619"/>
        <v>0</v>
      </c>
      <c r="J5148" s="63">
        <f t="shared" si="2619"/>
        <v>0</v>
      </c>
      <c r="K5148" s="35">
        <f t="shared" si="2619"/>
        <v>0</v>
      </c>
      <c r="L5148" s="35">
        <f t="shared" si="2619"/>
        <v>0</v>
      </c>
      <c r="M5148" s="35">
        <f t="shared" si="2619"/>
        <v>2386.84627</v>
      </c>
      <c r="N5148" s="78">
        <f t="shared" si="2609"/>
        <v>98.001908019264974</v>
      </c>
    </row>
    <row r="5149" spans="1:14" ht="78.75" x14ac:dyDescent="0.25">
      <c r="A5149" s="33" t="s">
        <v>373</v>
      </c>
      <c r="B5149" s="33" t="s">
        <v>1409</v>
      </c>
      <c r="C5149" s="33" t="s">
        <v>375</v>
      </c>
      <c r="D5149" s="33" t="s">
        <v>1118</v>
      </c>
      <c r="E5149" s="34" t="s">
        <v>539</v>
      </c>
      <c r="F5149" s="35">
        <f t="shared" ref="F5149:M5149" si="2620">F5150</f>
        <v>55.4</v>
      </c>
      <c r="G5149" s="35">
        <f t="shared" si="2620"/>
        <v>69.7</v>
      </c>
      <c r="H5149" s="35">
        <f t="shared" si="2620"/>
        <v>69.7</v>
      </c>
      <c r="I5149" s="63">
        <f t="shared" si="2620"/>
        <v>0</v>
      </c>
      <c r="J5149" s="63">
        <f t="shared" si="2620"/>
        <v>0</v>
      </c>
      <c r="K5149" s="35">
        <f t="shared" si="2620"/>
        <v>0</v>
      </c>
      <c r="L5149" s="35">
        <f t="shared" si="2620"/>
        <v>0</v>
      </c>
      <c r="M5149" s="35">
        <f t="shared" si="2620"/>
        <v>66.448700000000002</v>
      </c>
      <c r="N5149" s="78">
        <f t="shared" si="2609"/>
        <v>95.335294117647067</v>
      </c>
    </row>
    <row r="5150" spans="1:14" x14ac:dyDescent="0.25">
      <c r="A5150" s="33" t="s">
        <v>373</v>
      </c>
      <c r="B5150" s="33" t="s">
        <v>1409</v>
      </c>
      <c r="C5150" s="33" t="s">
        <v>375</v>
      </c>
      <c r="D5150" s="33" t="s">
        <v>1119</v>
      </c>
      <c r="E5150" s="34" t="s">
        <v>540</v>
      </c>
      <c r="F5150" s="35">
        <v>55.4</v>
      </c>
      <c r="G5150" s="35">
        <f>55.4+14.3</f>
        <v>69.7</v>
      </c>
      <c r="H5150" s="35">
        <v>69.7</v>
      </c>
      <c r="I5150" s="63">
        <v>0</v>
      </c>
      <c r="J5150" s="63">
        <v>0</v>
      </c>
      <c r="K5150" s="35">
        <v>0</v>
      </c>
      <c r="L5150" s="35">
        <v>0</v>
      </c>
      <c r="M5150" s="35">
        <v>66.448700000000002</v>
      </c>
      <c r="N5150" s="78">
        <f t="shared" si="2609"/>
        <v>95.335294117647067</v>
      </c>
    </row>
    <row r="5151" spans="1:14" ht="31.5" x14ac:dyDescent="0.25">
      <c r="A5151" s="33" t="s">
        <v>373</v>
      </c>
      <c r="B5151" s="33" t="s">
        <v>1409</v>
      </c>
      <c r="C5151" s="33" t="s">
        <v>375</v>
      </c>
      <c r="D5151" s="33" t="s">
        <v>1111</v>
      </c>
      <c r="E5151" s="34" t="s">
        <v>542</v>
      </c>
      <c r="F5151" s="35">
        <f t="shared" ref="F5151:M5151" si="2621">F5152</f>
        <v>2380.1099999999997</v>
      </c>
      <c r="G5151" s="35">
        <f t="shared" si="2621"/>
        <v>2365.81</v>
      </c>
      <c r="H5151" s="35">
        <f t="shared" si="2621"/>
        <v>1357.32</v>
      </c>
      <c r="I5151" s="63">
        <f t="shared" si="2621"/>
        <v>0</v>
      </c>
      <c r="J5151" s="63">
        <f t="shared" si="2621"/>
        <v>0</v>
      </c>
      <c r="K5151" s="35">
        <f t="shared" si="2621"/>
        <v>0</v>
      </c>
      <c r="L5151" s="35">
        <f t="shared" si="2621"/>
        <v>0</v>
      </c>
      <c r="M5151" s="35">
        <f t="shared" si="2621"/>
        <v>2320.3975700000001</v>
      </c>
      <c r="N5151" s="78">
        <f t="shared" si="2609"/>
        <v>98.080470113829946</v>
      </c>
    </row>
    <row r="5152" spans="1:14" ht="31.5" x14ac:dyDescent="0.25">
      <c r="A5152" s="33" t="s">
        <v>373</v>
      </c>
      <c r="B5152" s="33" t="s">
        <v>1409</v>
      </c>
      <c r="C5152" s="33" t="s">
        <v>375</v>
      </c>
      <c r="D5152" s="33" t="s">
        <v>1112</v>
      </c>
      <c r="E5152" s="34" t="s">
        <v>543</v>
      </c>
      <c r="F5152" s="35">
        <f>2854.6-474.49</f>
        <v>2380.1099999999997</v>
      </c>
      <c r="G5152" s="35">
        <v>2365.81</v>
      </c>
      <c r="H5152" s="35">
        <v>1357.32</v>
      </c>
      <c r="I5152" s="63">
        <v>0</v>
      </c>
      <c r="J5152" s="63">
        <v>0</v>
      </c>
      <c r="K5152" s="35">
        <v>0</v>
      </c>
      <c r="L5152" s="35">
        <v>0</v>
      </c>
      <c r="M5152" s="35">
        <v>2320.3975700000001</v>
      </c>
      <c r="N5152" s="78">
        <f t="shared" si="2609"/>
        <v>98.080470113829946</v>
      </c>
    </row>
    <row r="5153" spans="1:14" ht="31.5" x14ac:dyDescent="0.25">
      <c r="A5153" s="33" t="s">
        <v>373</v>
      </c>
      <c r="B5153" s="33" t="s">
        <v>1409</v>
      </c>
      <c r="C5153" s="33" t="s">
        <v>221</v>
      </c>
      <c r="D5153" s="33"/>
      <c r="E5153" s="34" t="s">
        <v>592</v>
      </c>
      <c r="F5153" s="35">
        <f t="shared" ref="F5153:M5155" si="2622">F5154</f>
        <v>341.7</v>
      </c>
      <c r="G5153" s="35">
        <f t="shared" si="2622"/>
        <v>341.7</v>
      </c>
      <c r="H5153" s="35">
        <f t="shared" si="2622"/>
        <v>256.27499999999998</v>
      </c>
      <c r="I5153" s="63">
        <f t="shared" si="2622"/>
        <v>0</v>
      </c>
      <c r="J5153" s="63">
        <f t="shared" si="2622"/>
        <v>0</v>
      </c>
      <c r="K5153" s="35">
        <f t="shared" si="2622"/>
        <v>0</v>
      </c>
      <c r="L5153" s="35">
        <f t="shared" si="2622"/>
        <v>0</v>
      </c>
      <c r="M5153" s="35">
        <f t="shared" si="2622"/>
        <v>341.7</v>
      </c>
      <c r="N5153" s="78">
        <f t="shared" si="2609"/>
        <v>100</v>
      </c>
    </row>
    <row r="5154" spans="1:14" x14ac:dyDescent="0.25">
      <c r="A5154" s="33" t="s">
        <v>373</v>
      </c>
      <c r="B5154" s="33" t="s">
        <v>1409</v>
      </c>
      <c r="C5154" s="33" t="s">
        <v>376</v>
      </c>
      <c r="D5154" s="33"/>
      <c r="E5154" s="34" t="s">
        <v>593</v>
      </c>
      <c r="F5154" s="35">
        <f t="shared" si="2622"/>
        <v>341.7</v>
      </c>
      <c r="G5154" s="35">
        <f t="shared" si="2622"/>
        <v>341.7</v>
      </c>
      <c r="H5154" s="35">
        <f t="shared" si="2622"/>
        <v>256.27499999999998</v>
      </c>
      <c r="I5154" s="63">
        <f t="shared" si="2622"/>
        <v>0</v>
      </c>
      <c r="J5154" s="63">
        <f t="shared" si="2622"/>
        <v>0</v>
      </c>
      <c r="K5154" s="35">
        <f t="shared" si="2622"/>
        <v>0</v>
      </c>
      <c r="L5154" s="35">
        <f t="shared" si="2622"/>
        <v>0</v>
      </c>
      <c r="M5154" s="35">
        <f t="shared" si="2622"/>
        <v>341.7</v>
      </c>
      <c r="N5154" s="78">
        <f t="shared" si="2609"/>
        <v>100</v>
      </c>
    </row>
    <row r="5155" spans="1:14" x14ac:dyDescent="0.25">
      <c r="A5155" s="33" t="s">
        <v>373</v>
      </c>
      <c r="B5155" s="33" t="s">
        <v>1409</v>
      </c>
      <c r="C5155" s="33" t="s">
        <v>376</v>
      </c>
      <c r="D5155" s="33" t="s">
        <v>1113</v>
      </c>
      <c r="E5155" s="34" t="s">
        <v>558</v>
      </c>
      <c r="F5155" s="35">
        <f t="shared" si="2622"/>
        <v>341.7</v>
      </c>
      <c r="G5155" s="35">
        <f t="shared" si="2622"/>
        <v>341.7</v>
      </c>
      <c r="H5155" s="35">
        <f t="shared" si="2622"/>
        <v>256.27499999999998</v>
      </c>
      <c r="I5155" s="63">
        <f t="shared" si="2622"/>
        <v>0</v>
      </c>
      <c r="J5155" s="63">
        <f t="shared" si="2622"/>
        <v>0</v>
      </c>
      <c r="K5155" s="35">
        <f t="shared" si="2622"/>
        <v>0</v>
      </c>
      <c r="L5155" s="35">
        <f t="shared" si="2622"/>
        <v>0</v>
      </c>
      <c r="M5155" s="35">
        <f t="shared" si="2622"/>
        <v>341.7</v>
      </c>
      <c r="N5155" s="78">
        <f t="shared" si="2609"/>
        <v>100</v>
      </c>
    </row>
    <row r="5156" spans="1:14" x14ac:dyDescent="0.25">
      <c r="A5156" s="33" t="s">
        <v>373</v>
      </c>
      <c r="B5156" s="33" t="s">
        <v>1409</v>
      </c>
      <c r="C5156" s="33" t="s">
        <v>376</v>
      </c>
      <c r="D5156" s="33" t="s">
        <v>1120</v>
      </c>
      <c r="E5156" s="34" t="s">
        <v>561</v>
      </c>
      <c r="F5156" s="35">
        <v>341.7</v>
      </c>
      <c r="G5156" s="35">
        <v>341.7</v>
      </c>
      <c r="H5156" s="35">
        <v>256.27499999999998</v>
      </c>
      <c r="I5156" s="63">
        <v>0</v>
      </c>
      <c r="J5156" s="63">
        <v>0</v>
      </c>
      <c r="K5156" s="35">
        <v>0</v>
      </c>
      <c r="L5156" s="35">
        <v>0</v>
      </c>
      <c r="M5156" s="35">
        <v>341.7</v>
      </c>
      <c r="N5156" s="78">
        <f t="shared" si="2609"/>
        <v>100</v>
      </c>
    </row>
    <row r="5157" spans="1:14" ht="47.25" x14ac:dyDescent="0.25">
      <c r="A5157" s="33" t="s">
        <v>373</v>
      </c>
      <c r="B5157" s="33" t="s">
        <v>1409</v>
      </c>
      <c r="C5157" s="33" t="s">
        <v>128</v>
      </c>
      <c r="D5157" s="33"/>
      <c r="E5157" s="34" t="s">
        <v>596</v>
      </c>
      <c r="F5157" s="35">
        <f>F5158+F5165</f>
        <v>115689.731</v>
      </c>
      <c r="G5157" s="35">
        <f>G5158+G5165</f>
        <v>115621.47</v>
      </c>
      <c r="H5157" s="35">
        <f t="shared" ref="H5157:M5157" si="2623">H5158+H5165</f>
        <v>69381.879000000001</v>
      </c>
      <c r="I5157" s="63">
        <f t="shared" si="2623"/>
        <v>0</v>
      </c>
      <c r="J5157" s="63">
        <f t="shared" si="2623"/>
        <v>0</v>
      </c>
      <c r="K5157" s="35">
        <f t="shared" si="2623"/>
        <v>0</v>
      </c>
      <c r="L5157" s="35">
        <f t="shared" si="2623"/>
        <v>0</v>
      </c>
      <c r="M5157" s="35">
        <f t="shared" si="2623"/>
        <v>115582.65708999999</v>
      </c>
      <c r="N5157" s="78">
        <f t="shared" si="2609"/>
        <v>99.966431052986948</v>
      </c>
    </row>
    <row r="5158" spans="1:14" ht="47.25" x14ac:dyDescent="0.25">
      <c r="A5158" s="33" t="s">
        <v>373</v>
      </c>
      <c r="B5158" s="33" t="s">
        <v>1409</v>
      </c>
      <c r="C5158" s="33" t="s">
        <v>377</v>
      </c>
      <c r="D5158" s="33"/>
      <c r="E5158" s="34" t="s">
        <v>589</v>
      </c>
      <c r="F5158" s="35">
        <f>F5159+F5161+F5163</f>
        <v>109741.535</v>
      </c>
      <c r="G5158" s="35">
        <f>G5159+G5161+G5163</f>
        <v>109741.535</v>
      </c>
      <c r="H5158" s="35">
        <f t="shared" ref="H5158:M5158" si="2624">H5159+H5161+H5163</f>
        <v>63722.11</v>
      </c>
      <c r="I5158" s="63">
        <f t="shared" si="2624"/>
        <v>0</v>
      </c>
      <c r="J5158" s="63">
        <f t="shared" si="2624"/>
        <v>0</v>
      </c>
      <c r="K5158" s="35">
        <f t="shared" si="2624"/>
        <v>0</v>
      </c>
      <c r="L5158" s="35">
        <f t="shared" si="2624"/>
        <v>0</v>
      </c>
      <c r="M5158" s="35">
        <f t="shared" si="2624"/>
        <v>109705.23166999999</v>
      </c>
      <c r="N5158" s="78">
        <f t="shared" si="2609"/>
        <v>99.966919243475132</v>
      </c>
    </row>
    <row r="5159" spans="1:14" ht="78.75" x14ac:dyDescent="0.25">
      <c r="A5159" s="33" t="s">
        <v>373</v>
      </c>
      <c r="B5159" s="33" t="s">
        <v>1409</v>
      </c>
      <c r="C5159" s="33" t="s">
        <v>377</v>
      </c>
      <c r="D5159" s="33" t="s">
        <v>1118</v>
      </c>
      <c r="E5159" s="34" t="s">
        <v>539</v>
      </c>
      <c r="F5159" s="35">
        <f t="shared" ref="F5159:M5159" si="2625">F5160</f>
        <v>81373.152999999991</v>
      </c>
      <c r="G5159" s="35">
        <f t="shared" si="2625"/>
        <v>81558.618199999997</v>
      </c>
      <c r="H5159" s="35">
        <f t="shared" si="2625"/>
        <v>52434.237999999998</v>
      </c>
      <c r="I5159" s="63">
        <f t="shared" si="2625"/>
        <v>0</v>
      </c>
      <c r="J5159" s="63">
        <f t="shared" si="2625"/>
        <v>0</v>
      </c>
      <c r="K5159" s="35">
        <f t="shared" si="2625"/>
        <v>0</v>
      </c>
      <c r="L5159" s="35">
        <f t="shared" si="2625"/>
        <v>0</v>
      </c>
      <c r="M5159" s="35">
        <f t="shared" si="2625"/>
        <v>81558.618199999997</v>
      </c>
      <c r="N5159" s="78">
        <f t="shared" si="2609"/>
        <v>100</v>
      </c>
    </row>
    <row r="5160" spans="1:14" x14ac:dyDescent="0.25">
      <c r="A5160" s="33" t="s">
        <v>373</v>
      </c>
      <c r="B5160" s="33" t="s">
        <v>1409</v>
      </c>
      <c r="C5160" s="33" t="s">
        <v>377</v>
      </c>
      <c r="D5160" s="33" t="s">
        <v>1119</v>
      </c>
      <c r="E5160" s="34" t="s">
        <v>540</v>
      </c>
      <c r="F5160" s="35">
        <f>74204.7+7168.453</f>
        <v>81373.152999999991</v>
      </c>
      <c r="G5160" s="35">
        <v>81558.618199999997</v>
      </c>
      <c r="H5160" s="35">
        <v>52434.237999999998</v>
      </c>
      <c r="I5160" s="63">
        <v>0</v>
      </c>
      <c r="J5160" s="63">
        <v>0</v>
      </c>
      <c r="K5160" s="35">
        <v>0</v>
      </c>
      <c r="L5160" s="35">
        <v>0</v>
      </c>
      <c r="M5160" s="35">
        <v>81558.618199999997</v>
      </c>
      <c r="N5160" s="78">
        <f t="shared" si="2609"/>
        <v>100</v>
      </c>
    </row>
    <row r="5161" spans="1:14" ht="31.5" x14ac:dyDescent="0.25">
      <c r="A5161" s="33" t="s">
        <v>373</v>
      </c>
      <c r="B5161" s="33" t="s">
        <v>1409</v>
      </c>
      <c r="C5161" s="33" t="s">
        <v>377</v>
      </c>
      <c r="D5161" s="33" t="s">
        <v>1111</v>
      </c>
      <c r="E5161" s="34" t="s">
        <v>542</v>
      </c>
      <c r="F5161" s="35">
        <f t="shared" ref="F5161:M5161" si="2626">F5162</f>
        <v>28305.781999999999</v>
      </c>
      <c r="G5161" s="35">
        <f t="shared" si="2626"/>
        <v>28033.926800000001</v>
      </c>
      <c r="H5161" s="35">
        <f t="shared" si="2626"/>
        <v>11234.371999999999</v>
      </c>
      <c r="I5161" s="63">
        <f t="shared" si="2626"/>
        <v>0</v>
      </c>
      <c r="J5161" s="63">
        <f t="shared" si="2626"/>
        <v>0</v>
      </c>
      <c r="K5161" s="35">
        <f t="shared" si="2626"/>
        <v>0</v>
      </c>
      <c r="L5161" s="35">
        <f t="shared" si="2626"/>
        <v>0</v>
      </c>
      <c r="M5161" s="35">
        <f t="shared" si="2626"/>
        <v>27997.623469999999</v>
      </c>
      <c r="N5161" s="78">
        <f t="shared" si="2609"/>
        <v>99.870502158834199</v>
      </c>
    </row>
    <row r="5162" spans="1:14" ht="31.5" x14ac:dyDescent="0.25">
      <c r="A5162" s="33" t="s">
        <v>373</v>
      </c>
      <c r="B5162" s="33" t="s">
        <v>1409</v>
      </c>
      <c r="C5162" s="33" t="s">
        <v>377</v>
      </c>
      <c r="D5162" s="33" t="s">
        <v>1112</v>
      </c>
      <c r="E5162" s="34" t="s">
        <v>543</v>
      </c>
      <c r="F5162" s="35">
        <f>27746.875+323.731+235.176</f>
        <v>28305.781999999999</v>
      </c>
      <c r="G5162" s="35">
        <v>28033.926800000001</v>
      </c>
      <c r="H5162" s="35">
        <v>11234.371999999999</v>
      </c>
      <c r="I5162" s="63">
        <v>0</v>
      </c>
      <c r="J5162" s="63">
        <v>0</v>
      </c>
      <c r="K5162" s="35">
        <v>0</v>
      </c>
      <c r="L5162" s="35">
        <v>0</v>
      </c>
      <c r="M5162" s="35">
        <v>27997.623469999999</v>
      </c>
      <c r="N5162" s="78">
        <f t="shared" si="2609"/>
        <v>99.870502158834199</v>
      </c>
    </row>
    <row r="5163" spans="1:14" x14ac:dyDescent="0.25">
      <c r="A5163" s="33" t="s">
        <v>373</v>
      </c>
      <c r="B5163" s="33" t="s">
        <v>1409</v>
      </c>
      <c r="C5163" s="33" t="s">
        <v>377</v>
      </c>
      <c r="D5163" s="33" t="s">
        <v>1113</v>
      </c>
      <c r="E5163" s="34" t="s">
        <v>558</v>
      </c>
      <c r="F5163" s="35">
        <f t="shared" ref="F5163:M5163" si="2627">F5164</f>
        <v>62.6</v>
      </c>
      <c r="G5163" s="35">
        <f t="shared" si="2627"/>
        <v>148.99</v>
      </c>
      <c r="H5163" s="35">
        <f t="shared" si="2627"/>
        <v>53.5</v>
      </c>
      <c r="I5163" s="63">
        <f t="shared" si="2627"/>
        <v>0</v>
      </c>
      <c r="J5163" s="63">
        <f t="shared" si="2627"/>
        <v>0</v>
      </c>
      <c r="K5163" s="35">
        <f t="shared" si="2627"/>
        <v>0</v>
      </c>
      <c r="L5163" s="35">
        <f t="shared" si="2627"/>
        <v>0</v>
      </c>
      <c r="M5163" s="35">
        <f t="shared" si="2627"/>
        <v>148.99</v>
      </c>
      <c r="N5163" s="78">
        <f t="shared" si="2609"/>
        <v>100</v>
      </c>
    </row>
    <row r="5164" spans="1:14" x14ac:dyDescent="0.25">
      <c r="A5164" s="33" t="s">
        <v>373</v>
      </c>
      <c r="B5164" s="33" t="s">
        <v>1409</v>
      </c>
      <c r="C5164" s="33" t="s">
        <v>377</v>
      </c>
      <c r="D5164" s="33" t="s">
        <v>1120</v>
      </c>
      <c r="E5164" s="34" t="s">
        <v>561</v>
      </c>
      <c r="F5164" s="35">
        <v>62.6</v>
      </c>
      <c r="G5164" s="35">
        <v>148.99</v>
      </c>
      <c r="H5164" s="35">
        <v>53.5</v>
      </c>
      <c r="I5164" s="63">
        <v>0</v>
      </c>
      <c r="J5164" s="63">
        <v>0</v>
      </c>
      <c r="K5164" s="35">
        <v>0</v>
      </c>
      <c r="L5164" s="35">
        <v>0</v>
      </c>
      <c r="M5164" s="35">
        <v>148.99</v>
      </c>
      <c r="N5164" s="78">
        <f t="shared" si="2609"/>
        <v>100</v>
      </c>
    </row>
    <row r="5165" spans="1:14" ht="31.5" x14ac:dyDescent="0.25">
      <c r="A5165" s="33" t="s">
        <v>373</v>
      </c>
      <c r="B5165" s="33" t="s">
        <v>1409</v>
      </c>
      <c r="C5165" s="33" t="s">
        <v>126</v>
      </c>
      <c r="D5165" s="33"/>
      <c r="E5165" s="34" t="s">
        <v>597</v>
      </c>
      <c r="F5165" s="35">
        <f>F5166+F5168</f>
        <v>5948.1959999999999</v>
      </c>
      <c r="G5165" s="35">
        <f>G5166+G5168</f>
        <v>5879.9350000000004</v>
      </c>
      <c r="H5165" s="35">
        <f t="shared" ref="H5165:M5165" si="2628">H5166+H5168</f>
        <v>5659.7690000000002</v>
      </c>
      <c r="I5165" s="63">
        <f t="shared" si="2628"/>
        <v>0</v>
      </c>
      <c r="J5165" s="63">
        <f t="shared" si="2628"/>
        <v>0</v>
      </c>
      <c r="K5165" s="35">
        <f t="shared" si="2628"/>
        <v>0</v>
      </c>
      <c r="L5165" s="35">
        <f t="shared" si="2628"/>
        <v>0</v>
      </c>
      <c r="M5165" s="35">
        <f t="shared" si="2628"/>
        <v>5877.4254200000005</v>
      </c>
      <c r="N5165" s="78">
        <f t="shared" si="2609"/>
        <v>99.957319596220032</v>
      </c>
    </row>
    <row r="5166" spans="1:14" ht="78.75" x14ac:dyDescent="0.25">
      <c r="A5166" s="33" t="s">
        <v>373</v>
      </c>
      <c r="B5166" s="33" t="s">
        <v>1409</v>
      </c>
      <c r="C5166" s="33" t="s">
        <v>126</v>
      </c>
      <c r="D5166" s="33" t="s">
        <v>1118</v>
      </c>
      <c r="E5166" s="34" t="s">
        <v>539</v>
      </c>
      <c r="F5166" s="35">
        <f t="shared" ref="F5166:M5166" si="2629">F5167</f>
        <v>4778.7</v>
      </c>
      <c r="G5166" s="35">
        <f t="shared" si="2629"/>
        <v>4777.6730500000003</v>
      </c>
      <c r="H5166" s="35">
        <f t="shared" si="2629"/>
        <v>4778.7</v>
      </c>
      <c r="I5166" s="63">
        <f t="shared" si="2629"/>
        <v>0</v>
      </c>
      <c r="J5166" s="63">
        <f t="shared" si="2629"/>
        <v>0</v>
      </c>
      <c r="K5166" s="35">
        <f t="shared" si="2629"/>
        <v>0</v>
      </c>
      <c r="L5166" s="35">
        <f t="shared" si="2629"/>
        <v>0</v>
      </c>
      <c r="M5166" s="35">
        <f t="shared" si="2629"/>
        <v>4777.6730500000003</v>
      </c>
      <c r="N5166" s="78">
        <f t="shared" si="2609"/>
        <v>100</v>
      </c>
    </row>
    <row r="5167" spans="1:14" x14ac:dyDescent="0.25">
      <c r="A5167" s="33" t="s">
        <v>373</v>
      </c>
      <c r="B5167" s="33" t="s">
        <v>1409</v>
      </c>
      <c r="C5167" s="33" t="s">
        <v>126</v>
      </c>
      <c r="D5167" s="33" t="s">
        <v>1119</v>
      </c>
      <c r="E5167" s="34" t="s">
        <v>540</v>
      </c>
      <c r="F5167" s="35">
        <v>4778.7</v>
      </c>
      <c r="G5167" s="35">
        <v>4777.6730500000003</v>
      </c>
      <c r="H5167" s="35">
        <v>4778.7</v>
      </c>
      <c r="I5167" s="63">
        <v>0</v>
      </c>
      <c r="J5167" s="63">
        <v>0</v>
      </c>
      <c r="K5167" s="35">
        <v>0</v>
      </c>
      <c r="L5167" s="35">
        <v>0</v>
      </c>
      <c r="M5167" s="35">
        <v>4777.6730500000003</v>
      </c>
      <c r="N5167" s="78">
        <f t="shared" si="2609"/>
        <v>100</v>
      </c>
    </row>
    <row r="5168" spans="1:14" ht="31.5" x14ac:dyDescent="0.25">
      <c r="A5168" s="33" t="s">
        <v>373</v>
      </c>
      <c r="B5168" s="33" t="s">
        <v>1409</v>
      </c>
      <c r="C5168" s="33" t="s">
        <v>126</v>
      </c>
      <c r="D5168" s="33" t="s">
        <v>1111</v>
      </c>
      <c r="E5168" s="34" t="s">
        <v>542</v>
      </c>
      <c r="F5168" s="35">
        <f t="shared" ref="F5168:M5168" si="2630">F5169</f>
        <v>1169.4960000000001</v>
      </c>
      <c r="G5168" s="35">
        <f t="shared" si="2630"/>
        <v>1102.2619500000001</v>
      </c>
      <c r="H5168" s="35">
        <f t="shared" si="2630"/>
        <v>881.06899999999996</v>
      </c>
      <c r="I5168" s="63">
        <f t="shared" si="2630"/>
        <v>0</v>
      </c>
      <c r="J5168" s="63">
        <f t="shared" si="2630"/>
        <v>0</v>
      </c>
      <c r="K5168" s="35">
        <f t="shared" si="2630"/>
        <v>0</v>
      </c>
      <c r="L5168" s="35">
        <f t="shared" si="2630"/>
        <v>0</v>
      </c>
      <c r="M5168" s="35">
        <f t="shared" si="2630"/>
        <v>1099.7523699999999</v>
      </c>
      <c r="N5168" s="78">
        <f t="shared" si="2609"/>
        <v>99.772324536830808</v>
      </c>
    </row>
    <row r="5169" spans="1:15" ht="31.5" x14ac:dyDescent="0.25">
      <c r="A5169" s="33" t="s">
        <v>373</v>
      </c>
      <c r="B5169" s="33" t="s">
        <v>1409</v>
      </c>
      <c r="C5169" s="33" t="s">
        <v>126</v>
      </c>
      <c r="D5169" s="33" t="s">
        <v>1112</v>
      </c>
      <c r="E5169" s="34" t="s">
        <v>543</v>
      </c>
      <c r="F5169" s="35">
        <f>1225.755-56.259</f>
        <v>1169.4960000000001</v>
      </c>
      <c r="G5169" s="35">
        <v>1102.2619500000001</v>
      </c>
      <c r="H5169" s="35">
        <v>881.06899999999996</v>
      </c>
      <c r="I5169" s="63">
        <v>0</v>
      </c>
      <c r="J5169" s="63">
        <v>0</v>
      </c>
      <c r="K5169" s="35">
        <v>0</v>
      </c>
      <c r="L5169" s="35">
        <v>0</v>
      </c>
      <c r="M5169" s="35">
        <v>1099.7523699999999</v>
      </c>
      <c r="N5169" s="78">
        <f t="shared" si="2609"/>
        <v>99.772324536830808</v>
      </c>
    </row>
    <row r="5170" spans="1:15" ht="31.5" x14ac:dyDescent="0.25">
      <c r="A5170" s="33" t="s">
        <v>373</v>
      </c>
      <c r="B5170" s="33" t="s">
        <v>1409</v>
      </c>
      <c r="C5170" s="33" t="s">
        <v>1122</v>
      </c>
      <c r="D5170" s="33"/>
      <c r="E5170" s="34" t="s">
        <v>1885</v>
      </c>
      <c r="F5170" s="35">
        <f t="shared" ref="F5170:M5171" si="2631">F5171</f>
        <v>1529.38</v>
      </c>
      <c r="G5170" s="35">
        <f t="shared" si="2631"/>
        <v>1529.3799999999999</v>
      </c>
      <c r="H5170" s="35">
        <f t="shared" si="2631"/>
        <v>960.92400000000009</v>
      </c>
      <c r="I5170" s="63">
        <f t="shared" si="2631"/>
        <v>0</v>
      </c>
      <c r="J5170" s="63">
        <f t="shared" si="2631"/>
        <v>0</v>
      </c>
      <c r="K5170" s="35">
        <f t="shared" si="2631"/>
        <v>0</v>
      </c>
      <c r="L5170" s="35">
        <f t="shared" si="2631"/>
        <v>0</v>
      </c>
      <c r="M5170" s="35">
        <f t="shared" si="2631"/>
        <v>1529.356</v>
      </c>
      <c r="N5170" s="78">
        <f t="shared" si="2609"/>
        <v>99.998430736638383</v>
      </c>
    </row>
    <row r="5171" spans="1:15" x14ac:dyDescent="0.25">
      <c r="A5171" s="33" t="s">
        <v>373</v>
      </c>
      <c r="B5171" s="33" t="s">
        <v>1409</v>
      </c>
      <c r="C5171" s="33" t="s">
        <v>1123</v>
      </c>
      <c r="D5171" s="33"/>
      <c r="E5171" s="34" t="s">
        <v>1175</v>
      </c>
      <c r="F5171" s="35">
        <f t="shared" si="2631"/>
        <v>1529.38</v>
      </c>
      <c r="G5171" s="35">
        <f t="shared" si="2631"/>
        <v>1529.3799999999999</v>
      </c>
      <c r="H5171" s="35">
        <f t="shared" si="2631"/>
        <v>960.92400000000009</v>
      </c>
      <c r="I5171" s="63">
        <f t="shared" si="2631"/>
        <v>0</v>
      </c>
      <c r="J5171" s="63">
        <f t="shared" si="2631"/>
        <v>0</v>
      </c>
      <c r="K5171" s="35">
        <f t="shared" si="2631"/>
        <v>0</v>
      </c>
      <c r="L5171" s="35">
        <f t="shared" si="2631"/>
        <v>0</v>
      </c>
      <c r="M5171" s="35">
        <f t="shared" si="2631"/>
        <v>1529.356</v>
      </c>
      <c r="N5171" s="78">
        <f t="shared" si="2609"/>
        <v>99.998430736638383</v>
      </c>
    </row>
    <row r="5172" spans="1:15" ht="47.25" x14ac:dyDescent="0.25">
      <c r="A5172" s="33" t="s">
        <v>373</v>
      </c>
      <c r="B5172" s="33" t="s">
        <v>1409</v>
      </c>
      <c r="C5172" s="33" t="s">
        <v>180</v>
      </c>
      <c r="D5172" s="33"/>
      <c r="E5172" s="34" t="s">
        <v>1184</v>
      </c>
      <c r="F5172" s="35">
        <f>F5173+F5175+F5177</f>
        <v>1529.38</v>
      </c>
      <c r="G5172" s="35">
        <f>G5173+G5175+G5177</f>
        <v>1529.3799999999999</v>
      </c>
      <c r="H5172" s="35">
        <f t="shared" ref="H5172:M5172" si="2632">H5173+H5175+H5177</f>
        <v>960.92400000000009</v>
      </c>
      <c r="I5172" s="63">
        <f t="shared" si="2632"/>
        <v>0</v>
      </c>
      <c r="J5172" s="63">
        <f t="shared" si="2632"/>
        <v>0</v>
      </c>
      <c r="K5172" s="35">
        <f t="shared" si="2632"/>
        <v>0</v>
      </c>
      <c r="L5172" s="35">
        <f t="shared" si="2632"/>
        <v>0</v>
      </c>
      <c r="M5172" s="35">
        <f t="shared" si="2632"/>
        <v>1529.356</v>
      </c>
      <c r="N5172" s="78">
        <f t="shared" si="2609"/>
        <v>99.998430736638383</v>
      </c>
    </row>
    <row r="5173" spans="1:15" ht="78.75" x14ac:dyDescent="0.25">
      <c r="A5173" s="33" t="s">
        <v>373</v>
      </c>
      <c r="B5173" s="33" t="s">
        <v>1409</v>
      </c>
      <c r="C5173" s="33" t="s">
        <v>180</v>
      </c>
      <c r="D5173" s="33" t="s">
        <v>1118</v>
      </c>
      <c r="E5173" s="34" t="s">
        <v>539</v>
      </c>
      <c r="F5173" s="35">
        <f t="shared" ref="F5173:M5173" si="2633">F5174</f>
        <v>533.79999999999995</v>
      </c>
      <c r="G5173" s="35">
        <f t="shared" si="2633"/>
        <v>533.79999999999995</v>
      </c>
      <c r="H5173" s="35">
        <f t="shared" si="2633"/>
        <v>400.21600000000001</v>
      </c>
      <c r="I5173" s="63">
        <f t="shared" si="2633"/>
        <v>0</v>
      </c>
      <c r="J5173" s="63">
        <f t="shared" si="2633"/>
        <v>0</v>
      </c>
      <c r="K5173" s="35">
        <f t="shared" si="2633"/>
        <v>0</v>
      </c>
      <c r="L5173" s="35">
        <f t="shared" si="2633"/>
        <v>0</v>
      </c>
      <c r="M5173" s="35">
        <f t="shared" si="2633"/>
        <v>533.79999999999995</v>
      </c>
      <c r="N5173" s="78">
        <f t="shared" si="2609"/>
        <v>100</v>
      </c>
    </row>
    <row r="5174" spans="1:15" x14ac:dyDescent="0.25">
      <c r="A5174" s="33" t="s">
        <v>373</v>
      </c>
      <c r="B5174" s="33" t="s">
        <v>1409</v>
      </c>
      <c r="C5174" s="33" t="s">
        <v>180</v>
      </c>
      <c r="D5174" s="33" t="s">
        <v>1119</v>
      </c>
      <c r="E5174" s="34" t="s">
        <v>540</v>
      </c>
      <c r="F5174" s="35">
        <v>533.79999999999995</v>
      </c>
      <c r="G5174" s="35">
        <v>533.79999999999995</v>
      </c>
      <c r="H5174" s="35">
        <v>400.21600000000001</v>
      </c>
      <c r="I5174" s="63">
        <v>0</v>
      </c>
      <c r="J5174" s="63">
        <v>0</v>
      </c>
      <c r="K5174" s="35">
        <v>0</v>
      </c>
      <c r="L5174" s="35">
        <v>0</v>
      </c>
      <c r="M5174" s="35">
        <v>533.79999999999995</v>
      </c>
      <c r="N5174" s="78">
        <f t="shared" si="2609"/>
        <v>100</v>
      </c>
    </row>
    <row r="5175" spans="1:15" ht="31.5" x14ac:dyDescent="0.25">
      <c r="A5175" s="33" t="s">
        <v>373</v>
      </c>
      <c r="B5175" s="33" t="s">
        <v>1409</v>
      </c>
      <c r="C5175" s="33" t="s">
        <v>180</v>
      </c>
      <c r="D5175" s="33" t="s">
        <v>1111</v>
      </c>
      <c r="E5175" s="34" t="s">
        <v>542</v>
      </c>
      <c r="F5175" s="35">
        <f t="shared" ref="F5175:M5175" si="2634">F5176</f>
        <v>992.38000000000011</v>
      </c>
      <c r="G5175" s="35">
        <f t="shared" si="2634"/>
        <v>992.38</v>
      </c>
      <c r="H5175" s="35">
        <f t="shared" si="2634"/>
        <v>558.32000000000005</v>
      </c>
      <c r="I5175" s="63">
        <f t="shared" si="2634"/>
        <v>0</v>
      </c>
      <c r="J5175" s="63">
        <f t="shared" si="2634"/>
        <v>0</v>
      </c>
      <c r="K5175" s="35">
        <f t="shared" si="2634"/>
        <v>0</v>
      </c>
      <c r="L5175" s="35">
        <f t="shared" si="2634"/>
        <v>0</v>
      </c>
      <c r="M5175" s="35">
        <f t="shared" si="2634"/>
        <v>992.37199999999996</v>
      </c>
      <c r="N5175" s="78">
        <f t="shared" si="2609"/>
        <v>99.999193857191798</v>
      </c>
    </row>
    <row r="5176" spans="1:15" ht="31.5" x14ac:dyDescent="0.25">
      <c r="A5176" s="33" t="s">
        <v>373</v>
      </c>
      <c r="B5176" s="33" t="s">
        <v>1409</v>
      </c>
      <c r="C5176" s="33" t="s">
        <v>180</v>
      </c>
      <c r="D5176" s="33" t="s">
        <v>1112</v>
      </c>
      <c r="E5176" s="34" t="s">
        <v>543</v>
      </c>
      <c r="F5176" s="35">
        <f>789.2+203.18</f>
        <v>992.38000000000011</v>
      </c>
      <c r="G5176" s="35">
        <v>992.38</v>
      </c>
      <c r="H5176" s="35">
        <v>558.32000000000005</v>
      </c>
      <c r="I5176" s="63">
        <v>0</v>
      </c>
      <c r="J5176" s="63">
        <v>0</v>
      </c>
      <c r="K5176" s="35">
        <v>0</v>
      </c>
      <c r="L5176" s="35">
        <v>0</v>
      </c>
      <c r="M5176" s="35">
        <v>992.37199999999996</v>
      </c>
      <c r="N5176" s="78">
        <f t="shared" si="2609"/>
        <v>99.999193857191798</v>
      </c>
    </row>
    <row r="5177" spans="1:15" x14ac:dyDescent="0.25">
      <c r="A5177" s="33" t="s">
        <v>373</v>
      </c>
      <c r="B5177" s="33" t="s">
        <v>1409</v>
      </c>
      <c r="C5177" s="33" t="s">
        <v>180</v>
      </c>
      <c r="D5177" s="33" t="s">
        <v>1113</v>
      </c>
      <c r="E5177" s="34" t="s">
        <v>558</v>
      </c>
      <c r="F5177" s="35">
        <f t="shared" ref="F5177:M5177" si="2635">F5178</f>
        <v>3.2</v>
      </c>
      <c r="G5177" s="35">
        <f t="shared" si="2635"/>
        <v>3.2</v>
      </c>
      <c r="H5177" s="35">
        <f t="shared" si="2635"/>
        <v>2.3879999999999999</v>
      </c>
      <c r="I5177" s="63">
        <f t="shared" si="2635"/>
        <v>0</v>
      </c>
      <c r="J5177" s="63">
        <f t="shared" si="2635"/>
        <v>0</v>
      </c>
      <c r="K5177" s="35">
        <f t="shared" si="2635"/>
        <v>0</v>
      </c>
      <c r="L5177" s="35">
        <f t="shared" si="2635"/>
        <v>0</v>
      </c>
      <c r="M5177" s="35">
        <f t="shared" si="2635"/>
        <v>3.1840000000000002</v>
      </c>
      <c r="N5177" s="78">
        <f t="shared" si="2609"/>
        <v>99.5</v>
      </c>
    </row>
    <row r="5178" spans="1:15" x14ac:dyDescent="0.25">
      <c r="A5178" s="33" t="s">
        <v>373</v>
      </c>
      <c r="B5178" s="33" t="s">
        <v>1409</v>
      </c>
      <c r="C5178" s="33" t="s">
        <v>180</v>
      </c>
      <c r="D5178" s="33" t="s">
        <v>1120</v>
      </c>
      <c r="E5178" s="34" t="s">
        <v>561</v>
      </c>
      <c r="F5178" s="35">
        <v>3.2</v>
      </c>
      <c r="G5178" s="35">
        <v>3.2</v>
      </c>
      <c r="H5178" s="35">
        <v>2.3879999999999999</v>
      </c>
      <c r="I5178" s="63">
        <v>0</v>
      </c>
      <c r="J5178" s="63">
        <v>0</v>
      </c>
      <c r="K5178" s="35">
        <v>0</v>
      </c>
      <c r="L5178" s="35">
        <v>0</v>
      </c>
      <c r="M5178" s="35">
        <v>3.1840000000000002</v>
      </c>
      <c r="N5178" s="78">
        <f t="shared" si="2609"/>
        <v>99.5</v>
      </c>
    </row>
    <row r="5179" spans="1:15" s="32" customFormat="1" hidden="1" x14ac:dyDescent="0.25">
      <c r="A5179" s="29" t="s">
        <v>373</v>
      </c>
      <c r="B5179" s="29" t="s">
        <v>1418</v>
      </c>
      <c r="C5179" s="29"/>
      <c r="D5179" s="29"/>
      <c r="E5179" s="30" t="s">
        <v>516</v>
      </c>
      <c r="F5179" s="31">
        <f t="shared" ref="F5179:M5181" si="2636">F5180</f>
        <v>461.09999999999997</v>
      </c>
      <c r="G5179" s="31">
        <f t="shared" si="2636"/>
        <v>0</v>
      </c>
      <c r="H5179" s="31">
        <f t="shared" si="2636"/>
        <v>136.5</v>
      </c>
      <c r="I5179" s="62">
        <f t="shared" si="2636"/>
        <v>0</v>
      </c>
      <c r="J5179" s="62">
        <f t="shared" si="2636"/>
        <v>0</v>
      </c>
      <c r="K5179" s="31">
        <f t="shared" si="2636"/>
        <v>0</v>
      </c>
      <c r="L5179" s="31">
        <f t="shared" si="2636"/>
        <v>0</v>
      </c>
      <c r="M5179" s="31">
        <f t="shared" si="2636"/>
        <v>0</v>
      </c>
      <c r="N5179" s="78">
        <v>0</v>
      </c>
      <c r="O5179" s="22">
        <v>1</v>
      </c>
    </row>
    <row r="5180" spans="1:15" hidden="1" x14ac:dyDescent="0.25">
      <c r="A5180" s="33" t="s">
        <v>373</v>
      </c>
      <c r="B5180" s="33" t="s">
        <v>1418</v>
      </c>
      <c r="C5180" s="33" t="s">
        <v>59</v>
      </c>
      <c r="D5180" s="33"/>
      <c r="E5180" s="34" t="s">
        <v>579</v>
      </c>
      <c r="F5180" s="35">
        <f t="shared" ref="F5180:M5180" si="2637">F5181</f>
        <v>461.09999999999997</v>
      </c>
      <c r="G5180" s="35">
        <f t="shared" si="2637"/>
        <v>0</v>
      </c>
      <c r="H5180" s="35">
        <f t="shared" si="2637"/>
        <v>136.5</v>
      </c>
      <c r="I5180" s="63">
        <f t="shared" si="2637"/>
        <v>0</v>
      </c>
      <c r="J5180" s="63">
        <f t="shared" si="2637"/>
        <v>0</v>
      </c>
      <c r="K5180" s="35">
        <f t="shared" si="2637"/>
        <v>0</v>
      </c>
      <c r="L5180" s="35">
        <f t="shared" si="2637"/>
        <v>0</v>
      </c>
      <c r="M5180" s="35">
        <f t="shared" si="2637"/>
        <v>0</v>
      </c>
      <c r="N5180" s="78">
        <v>0</v>
      </c>
      <c r="O5180" s="22">
        <v>1</v>
      </c>
    </row>
    <row r="5181" spans="1:15" ht="31.5" hidden="1" x14ac:dyDescent="0.25">
      <c r="A5181" s="33" t="s">
        <v>373</v>
      </c>
      <c r="B5181" s="33" t="s">
        <v>1418</v>
      </c>
      <c r="C5181" s="33" t="s">
        <v>130</v>
      </c>
      <c r="D5181" s="33"/>
      <c r="E5181" s="34" t="s">
        <v>598</v>
      </c>
      <c r="F5181" s="35">
        <f t="shared" si="2636"/>
        <v>461.09999999999997</v>
      </c>
      <c r="G5181" s="35">
        <f t="shared" si="2636"/>
        <v>0</v>
      </c>
      <c r="H5181" s="35">
        <f t="shared" si="2636"/>
        <v>136.5</v>
      </c>
      <c r="I5181" s="63">
        <f t="shared" si="2636"/>
        <v>0</v>
      </c>
      <c r="J5181" s="63">
        <f t="shared" si="2636"/>
        <v>0</v>
      </c>
      <c r="K5181" s="35">
        <f t="shared" si="2636"/>
        <v>0</v>
      </c>
      <c r="L5181" s="35">
        <f t="shared" si="2636"/>
        <v>0</v>
      </c>
      <c r="M5181" s="35">
        <f t="shared" si="2636"/>
        <v>0</v>
      </c>
      <c r="N5181" s="78">
        <v>0</v>
      </c>
      <c r="O5181" s="22">
        <v>1</v>
      </c>
    </row>
    <row r="5182" spans="1:15" ht="78.75" hidden="1" x14ac:dyDescent="0.25">
      <c r="A5182" s="33" t="s">
        <v>373</v>
      </c>
      <c r="B5182" s="33" t="s">
        <v>1418</v>
      </c>
      <c r="C5182" s="33" t="s">
        <v>381</v>
      </c>
      <c r="D5182" s="33"/>
      <c r="E5182" s="34" t="s">
        <v>605</v>
      </c>
      <c r="F5182" s="35">
        <f>F5183+F5186+F5189</f>
        <v>461.09999999999997</v>
      </c>
      <c r="G5182" s="35">
        <f>G5183+G5186+G5189</f>
        <v>0</v>
      </c>
      <c r="H5182" s="35">
        <f t="shared" ref="H5182:M5182" si="2638">H5183+H5186+H5189</f>
        <v>136.5</v>
      </c>
      <c r="I5182" s="63">
        <f t="shared" si="2638"/>
        <v>0</v>
      </c>
      <c r="J5182" s="63">
        <f t="shared" si="2638"/>
        <v>0</v>
      </c>
      <c r="K5182" s="35">
        <f t="shared" si="2638"/>
        <v>0</v>
      </c>
      <c r="L5182" s="35">
        <f t="shared" si="2638"/>
        <v>0</v>
      </c>
      <c r="M5182" s="35">
        <f t="shared" si="2638"/>
        <v>0</v>
      </c>
      <c r="N5182" s="78">
        <v>0</v>
      </c>
      <c r="O5182" s="22">
        <v>1</v>
      </c>
    </row>
    <row r="5183" spans="1:15" ht="78.75" hidden="1" x14ac:dyDescent="0.25">
      <c r="A5183" s="33" t="s">
        <v>373</v>
      </c>
      <c r="B5183" s="33" t="s">
        <v>1418</v>
      </c>
      <c r="C5183" s="33" t="s">
        <v>378</v>
      </c>
      <c r="D5183" s="33"/>
      <c r="E5183" s="34" t="s">
        <v>606</v>
      </c>
      <c r="F5183" s="35">
        <f t="shared" ref="F5183:M5184" si="2639">F5184</f>
        <v>73.5</v>
      </c>
      <c r="G5183" s="35">
        <f t="shared" si="2639"/>
        <v>0</v>
      </c>
      <c r="H5183" s="35">
        <f t="shared" si="2639"/>
        <v>73.5</v>
      </c>
      <c r="I5183" s="63">
        <f t="shared" si="2639"/>
        <v>0</v>
      </c>
      <c r="J5183" s="63">
        <f t="shared" si="2639"/>
        <v>0</v>
      </c>
      <c r="K5183" s="35">
        <f t="shared" si="2639"/>
        <v>0</v>
      </c>
      <c r="L5183" s="35">
        <f t="shared" si="2639"/>
        <v>0</v>
      </c>
      <c r="M5183" s="35">
        <f t="shared" si="2639"/>
        <v>0</v>
      </c>
      <c r="N5183" s="78">
        <v>0</v>
      </c>
      <c r="O5183" s="22">
        <v>1</v>
      </c>
    </row>
    <row r="5184" spans="1:15" ht="31.5" hidden="1" x14ac:dyDescent="0.25">
      <c r="A5184" s="33" t="s">
        <v>373</v>
      </c>
      <c r="B5184" s="33" t="s">
        <v>1418</v>
      </c>
      <c r="C5184" s="33" t="s">
        <v>378</v>
      </c>
      <c r="D5184" s="33" t="s">
        <v>1111</v>
      </c>
      <c r="E5184" s="34" t="s">
        <v>542</v>
      </c>
      <c r="F5184" s="35">
        <f t="shared" si="2639"/>
        <v>73.5</v>
      </c>
      <c r="G5184" s="35">
        <f t="shared" si="2639"/>
        <v>0</v>
      </c>
      <c r="H5184" s="35">
        <f t="shared" si="2639"/>
        <v>73.5</v>
      </c>
      <c r="I5184" s="63">
        <f t="shared" si="2639"/>
        <v>0</v>
      </c>
      <c r="J5184" s="63">
        <f t="shared" si="2639"/>
        <v>0</v>
      </c>
      <c r="K5184" s="35">
        <f t="shared" si="2639"/>
        <v>0</v>
      </c>
      <c r="L5184" s="35">
        <f t="shared" si="2639"/>
        <v>0</v>
      </c>
      <c r="M5184" s="35">
        <f t="shared" si="2639"/>
        <v>0</v>
      </c>
      <c r="N5184" s="78">
        <v>0</v>
      </c>
      <c r="O5184" s="22">
        <v>1</v>
      </c>
    </row>
    <row r="5185" spans="1:15" ht="31.5" hidden="1" x14ac:dyDescent="0.25">
      <c r="A5185" s="33" t="s">
        <v>373</v>
      </c>
      <c r="B5185" s="33" t="s">
        <v>1418</v>
      </c>
      <c r="C5185" s="33" t="s">
        <v>378</v>
      </c>
      <c r="D5185" s="33" t="s">
        <v>1112</v>
      </c>
      <c r="E5185" s="34" t="s">
        <v>543</v>
      </c>
      <c r="F5185" s="35">
        <v>73.5</v>
      </c>
      <c r="G5185" s="35">
        <v>0</v>
      </c>
      <c r="H5185" s="35">
        <v>73.5</v>
      </c>
      <c r="I5185" s="63">
        <v>0</v>
      </c>
      <c r="J5185" s="63">
        <v>0</v>
      </c>
      <c r="K5185" s="35">
        <v>0</v>
      </c>
      <c r="L5185" s="35">
        <v>0</v>
      </c>
      <c r="M5185" s="35">
        <v>0</v>
      </c>
      <c r="N5185" s="78">
        <v>0</v>
      </c>
      <c r="O5185" s="22">
        <v>1</v>
      </c>
    </row>
    <row r="5186" spans="1:15" ht="141.75" hidden="1" x14ac:dyDescent="0.25">
      <c r="A5186" s="33" t="s">
        <v>373</v>
      </c>
      <c r="B5186" s="33" t="s">
        <v>1418</v>
      </c>
      <c r="C5186" s="33" t="s">
        <v>379</v>
      </c>
      <c r="D5186" s="33"/>
      <c r="E5186" s="34" t="s">
        <v>607</v>
      </c>
      <c r="F5186" s="35">
        <f t="shared" ref="F5186:M5187" si="2640">F5187</f>
        <v>237.59999999999997</v>
      </c>
      <c r="G5186" s="35">
        <f t="shared" si="2640"/>
        <v>0</v>
      </c>
      <c r="H5186" s="35">
        <f t="shared" si="2640"/>
        <v>63</v>
      </c>
      <c r="I5186" s="63">
        <f t="shared" si="2640"/>
        <v>0</v>
      </c>
      <c r="J5186" s="63">
        <f t="shared" si="2640"/>
        <v>0</v>
      </c>
      <c r="K5186" s="35">
        <f t="shared" si="2640"/>
        <v>0</v>
      </c>
      <c r="L5186" s="35">
        <f t="shared" si="2640"/>
        <v>0</v>
      </c>
      <c r="M5186" s="35">
        <f t="shared" si="2640"/>
        <v>0</v>
      </c>
      <c r="N5186" s="78">
        <v>0</v>
      </c>
      <c r="O5186" s="22">
        <v>1</v>
      </c>
    </row>
    <row r="5187" spans="1:15" ht="31.5" hidden="1" x14ac:dyDescent="0.25">
      <c r="A5187" s="33" t="s">
        <v>373</v>
      </c>
      <c r="B5187" s="33" t="s">
        <v>1418</v>
      </c>
      <c r="C5187" s="33" t="s">
        <v>379</v>
      </c>
      <c r="D5187" s="33" t="s">
        <v>18</v>
      </c>
      <c r="E5187" s="34" t="s">
        <v>552</v>
      </c>
      <c r="F5187" s="35">
        <f t="shared" si="2640"/>
        <v>237.59999999999997</v>
      </c>
      <c r="G5187" s="35">
        <f t="shared" si="2640"/>
        <v>0</v>
      </c>
      <c r="H5187" s="35">
        <f t="shared" si="2640"/>
        <v>63</v>
      </c>
      <c r="I5187" s="63">
        <f t="shared" si="2640"/>
        <v>0</v>
      </c>
      <c r="J5187" s="63">
        <f t="shared" si="2640"/>
        <v>0</v>
      </c>
      <c r="K5187" s="35">
        <f t="shared" si="2640"/>
        <v>0</v>
      </c>
      <c r="L5187" s="35">
        <f t="shared" si="2640"/>
        <v>0</v>
      </c>
      <c r="M5187" s="35">
        <f t="shared" si="2640"/>
        <v>0</v>
      </c>
      <c r="N5187" s="78">
        <v>0</v>
      </c>
      <c r="O5187" s="22">
        <v>1</v>
      </c>
    </row>
    <row r="5188" spans="1:15" ht="47.25" hidden="1" x14ac:dyDescent="0.25">
      <c r="A5188" s="33" t="s">
        <v>373</v>
      </c>
      <c r="B5188" s="33" t="s">
        <v>1418</v>
      </c>
      <c r="C5188" s="33" t="s">
        <v>379</v>
      </c>
      <c r="D5188" s="33" t="s">
        <v>14</v>
      </c>
      <c r="E5188" s="34" t="s">
        <v>555</v>
      </c>
      <c r="F5188" s="35">
        <f>524.4-286.8</f>
        <v>237.59999999999997</v>
      </c>
      <c r="G5188" s="35">
        <v>0</v>
      </c>
      <c r="H5188" s="35">
        <v>63</v>
      </c>
      <c r="I5188" s="63">
        <v>0</v>
      </c>
      <c r="J5188" s="63">
        <v>0</v>
      </c>
      <c r="K5188" s="35">
        <v>0</v>
      </c>
      <c r="L5188" s="35">
        <v>0</v>
      </c>
      <c r="M5188" s="35">
        <v>0</v>
      </c>
      <c r="N5188" s="78">
        <v>0</v>
      </c>
      <c r="O5188" s="22">
        <v>1</v>
      </c>
    </row>
    <row r="5189" spans="1:15" ht="78.75" hidden="1" x14ac:dyDescent="0.25">
      <c r="A5189" s="33" t="s">
        <v>373</v>
      </c>
      <c r="B5189" s="33" t="s">
        <v>1418</v>
      </c>
      <c r="C5189" s="33" t="s">
        <v>380</v>
      </c>
      <c r="D5189" s="33"/>
      <c r="E5189" s="34" t="s">
        <v>608</v>
      </c>
      <c r="F5189" s="35">
        <f t="shared" ref="F5189:M5190" si="2641">F5190</f>
        <v>150</v>
      </c>
      <c r="G5189" s="35">
        <f t="shared" si="2641"/>
        <v>0</v>
      </c>
      <c r="H5189" s="35">
        <f t="shared" si="2641"/>
        <v>0</v>
      </c>
      <c r="I5189" s="63">
        <f t="shared" si="2641"/>
        <v>0</v>
      </c>
      <c r="J5189" s="63">
        <f t="shared" si="2641"/>
        <v>0</v>
      </c>
      <c r="K5189" s="35">
        <f t="shared" si="2641"/>
        <v>0</v>
      </c>
      <c r="L5189" s="35">
        <f t="shared" si="2641"/>
        <v>0</v>
      </c>
      <c r="M5189" s="35">
        <f t="shared" si="2641"/>
        <v>0</v>
      </c>
      <c r="N5189" s="78">
        <v>0</v>
      </c>
      <c r="O5189" s="22">
        <v>1</v>
      </c>
    </row>
    <row r="5190" spans="1:15" hidden="1" x14ac:dyDescent="0.25">
      <c r="A5190" s="33" t="s">
        <v>373</v>
      </c>
      <c r="B5190" s="33" t="s">
        <v>1418</v>
      </c>
      <c r="C5190" s="33" t="s">
        <v>380</v>
      </c>
      <c r="D5190" s="33" t="s">
        <v>65</v>
      </c>
      <c r="E5190" s="34" t="s">
        <v>544</v>
      </c>
      <c r="F5190" s="35">
        <f t="shared" si="2641"/>
        <v>150</v>
      </c>
      <c r="G5190" s="35">
        <f t="shared" si="2641"/>
        <v>0</v>
      </c>
      <c r="H5190" s="35">
        <f t="shared" si="2641"/>
        <v>0</v>
      </c>
      <c r="I5190" s="63">
        <f t="shared" si="2641"/>
        <v>0</v>
      </c>
      <c r="J5190" s="63">
        <f t="shared" si="2641"/>
        <v>0</v>
      </c>
      <c r="K5190" s="35">
        <f t="shared" si="2641"/>
        <v>0</v>
      </c>
      <c r="L5190" s="35">
        <f t="shared" si="2641"/>
        <v>0</v>
      </c>
      <c r="M5190" s="35">
        <f t="shared" si="2641"/>
        <v>0</v>
      </c>
      <c r="N5190" s="78">
        <v>0</v>
      </c>
      <c r="O5190" s="22">
        <v>1</v>
      </c>
    </row>
    <row r="5191" spans="1:15" ht="31.5" hidden="1" x14ac:dyDescent="0.25">
      <c r="A5191" s="33" t="s">
        <v>373</v>
      </c>
      <c r="B5191" s="33" t="s">
        <v>1418</v>
      </c>
      <c r="C5191" s="33" t="s">
        <v>380</v>
      </c>
      <c r="D5191" s="33" t="s">
        <v>353</v>
      </c>
      <c r="E5191" s="34" t="s">
        <v>546</v>
      </c>
      <c r="F5191" s="35">
        <v>150</v>
      </c>
      <c r="G5191" s="35">
        <v>0</v>
      </c>
      <c r="H5191" s="35">
        <v>0</v>
      </c>
      <c r="I5191" s="63">
        <v>0</v>
      </c>
      <c r="J5191" s="63">
        <v>0</v>
      </c>
      <c r="K5191" s="35">
        <v>0</v>
      </c>
      <c r="L5191" s="35">
        <v>0</v>
      </c>
      <c r="M5191" s="35">
        <v>0</v>
      </c>
      <c r="N5191" s="78">
        <v>0</v>
      </c>
      <c r="O5191" s="22">
        <v>1</v>
      </c>
    </row>
    <row r="5192" spans="1:15" s="32" customFormat="1" ht="31.5" x14ac:dyDescent="0.25">
      <c r="A5192" s="29" t="s">
        <v>373</v>
      </c>
      <c r="B5192" s="29" t="s">
        <v>1410</v>
      </c>
      <c r="C5192" s="29"/>
      <c r="D5192" s="29"/>
      <c r="E5192" s="30" t="s">
        <v>517</v>
      </c>
      <c r="F5192" s="31">
        <f>F5193+F5212</f>
        <v>19521.800000000003</v>
      </c>
      <c r="G5192" s="31">
        <f>G5193+G5212</f>
        <v>20052.260999999999</v>
      </c>
      <c r="H5192" s="31">
        <f t="shared" ref="H5192:M5192" si="2642">H5193+H5212</f>
        <v>13588.055</v>
      </c>
      <c r="I5192" s="62">
        <f t="shared" si="2642"/>
        <v>1442.9</v>
      </c>
      <c r="J5192" s="62">
        <f t="shared" si="2642"/>
        <v>656.3</v>
      </c>
      <c r="K5192" s="31">
        <f t="shared" si="2642"/>
        <v>0</v>
      </c>
      <c r="L5192" s="31">
        <f t="shared" si="2642"/>
        <v>0</v>
      </c>
      <c r="M5192" s="31">
        <f t="shared" si="2642"/>
        <v>20035.927969999997</v>
      </c>
      <c r="N5192" s="79">
        <f t="shared" si="2609"/>
        <v>99.918547688961354</v>
      </c>
    </row>
    <row r="5193" spans="1:15" x14ac:dyDescent="0.25">
      <c r="A5193" s="33" t="s">
        <v>373</v>
      </c>
      <c r="B5193" s="33" t="s">
        <v>1410</v>
      </c>
      <c r="C5193" s="33" t="s">
        <v>59</v>
      </c>
      <c r="D5193" s="33"/>
      <c r="E5193" s="34" t="s">
        <v>579</v>
      </c>
      <c r="F5193" s="35">
        <f>F5194+F5203</f>
        <v>7300.1</v>
      </c>
      <c r="G5193" s="35">
        <f>G5194+G5203</f>
        <v>7288.4610000000002</v>
      </c>
      <c r="H5193" s="35">
        <f t="shared" ref="H5193:M5193" si="2643">H5194+H5203</f>
        <v>4955.0879999999997</v>
      </c>
      <c r="I5193" s="63">
        <f t="shared" si="2643"/>
        <v>1442.9</v>
      </c>
      <c r="J5193" s="63">
        <f t="shared" si="2643"/>
        <v>656.3</v>
      </c>
      <c r="K5193" s="35">
        <f t="shared" si="2643"/>
        <v>0</v>
      </c>
      <c r="L5193" s="35">
        <f t="shared" si="2643"/>
        <v>0</v>
      </c>
      <c r="M5193" s="35">
        <f t="shared" si="2643"/>
        <v>7288.4411999999993</v>
      </c>
      <c r="N5193" s="78">
        <f t="shared" si="2609"/>
        <v>99.999728337710792</v>
      </c>
    </row>
    <row r="5194" spans="1:15" x14ac:dyDescent="0.25">
      <c r="A5194" s="33" t="s">
        <v>373</v>
      </c>
      <c r="B5194" s="33" t="s">
        <v>1410</v>
      </c>
      <c r="C5194" s="33" t="s">
        <v>60</v>
      </c>
      <c r="D5194" s="33"/>
      <c r="E5194" s="34" t="s">
        <v>580</v>
      </c>
      <c r="F5194" s="35">
        <f>F5195+F5199</f>
        <v>5820.1</v>
      </c>
      <c r="G5194" s="35">
        <f>G5195+G5199</f>
        <v>5861.1</v>
      </c>
      <c r="H5194" s="35">
        <f t="shared" ref="H5194:M5194" si="2644">H5195+H5199</f>
        <v>3839.5</v>
      </c>
      <c r="I5194" s="63">
        <f t="shared" si="2644"/>
        <v>1442.9</v>
      </c>
      <c r="J5194" s="63">
        <f t="shared" si="2644"/>
        <v>656.3</v>
      </c>
      <c r="K5194" s="35">
        <f t="shared" si="2644"/>
        <v>0</v>
      </c>
      <c r="L5194" s="35">
        <f t="shared" si="2644"/>
        <v>0</v>
      </c>
      <c r="M5194" s="35">
        <f t="shared" si="2644"/>
        <v>5861.0811999999996</v>
      </c>
      <c r="N5194" s="78">
        <f t="shared" ref="N5194:N5257" si="2645">M5194/G5194*100</f>
        <v>99.999679241098079</v>
      </c>
    </row>
    <row r="5195" spans="1:15" ht="47.25" x14ac:dyDescent="0.25">
      <c r="A5195" s="33" t="s">
        <v>373</v>
      </c>
      <c r="B5195" s="33" t="s">
        <v>1410</v>
      </c>
      <c r="C5195" s="33" t="s">
        <v>386</v>
      </c>
      <c r="D5195" s="33"/>
      <c r="E5195" s="34" t="s">
        <v>581</v>
      </c>
      <c r="F5195" s="35">
        <f t="shared" ref="F5195:M5197" si="2646">F5196</f>
        <v>5720.1</v>
      </c>
      <c r="G5195" s="35">
        <f t="shared" si="2646"/>
        <v>5761.1</v>
      </c>
      <c r="H5195" s="35">
        <f t="shared" si="2646"/>
        <v>3839.5</v>
      </c>
      <c r="I5195" s="63">
        <f t="shared" si="2646"/>
        <v>1442.9</v>
      </c>
      <c r="J5195" s="63">
        <f t="shared" si="2646"/>
        <v>656.3</v>
      </c>
      <c r="K5195" s="35">
        <f t="shared" si="2646"/>
        <v>0</v>
      </c>
      <c r="L5195" s="35">
        <f t="shared" si="2646"/>
        <v>0</v>
      </c>
      <c r="M5195" s="35">
        <f t="shared" si="2646"/>
        <v>5761.0811999999996</v>
      </c>
      <c r="N5195" s="78">
        <f t="shared" si="2645"/>
        <v>99.999673673430408</v>
      </c>
    </row>
    <row r="5196" spans="1:15" ht="47.25" x14ac:dyDescent="0.25">
      <c r="A5196" s="33" t="s">
        <v>373</v>
      </c>
      <c r="B5196" s="33" t="s">
        <v>1410</v>
      </c>
      <c r="C5196" s="33" t="s">
        <v>382</v>
      </c>
      <c r="D5196" s="33"/>
      <c r="E5196" s="34" t="s">
        <v>582</v>
      </c>
      <c r="F5196" s="35">
        <f t="shared" si="2646"/>
        <v>5720.1</v>
      </c>
      <c r="G5196" s="35">
        <f t="shared" si="2646"/>
        <v>5761.1</v>
      </c>
      <c r="H5196" s="35">
        <f t="shared" si="2646"/>
        <v>3839.5</v>
      </c>
      <c r="I5196" s="63">
        <f t="shared" si="2646"/>
        <v>1442.9</v>
      </c>
      <c r="J5196" s="63">
        <f t="shared" si="2646"/>
        <v>656.3</v>
      </c>
      <c r="K5196" s="35">
        <f t="shared" si="2646"/>
        <v>0</v>
      </c>
      <c r="L5196" s="35">
        <f t="shared" si="2646"/>
        <v>0</v>
      </c>
      <c r="M5196" s="35">
        <f t="shared" si="2646"/>
        <v>5761.0811999999996</v>
      </c>
      <c r="N5196" s="78">
        <f t="shared" si="2645"/>
        <v>99.999673673430408</v>
      </c>
    </row>
    <row r="5197" spans="1:15" ht="31.5" x14ac:dyDescent="0.25">
      <c r="A5197" s="33" t="s">
        <v>373</v>
      </c>
      <c r="B5197" s="33" t="s">
        <v>1410</v>
      </c>
      <c r="C5197" s="33" t="s">
        <v>382</v>
      </c>
      <c r="D5197" s="33" t="s">
        <v>18</v>
      </c>
      <c r="E5197" s="34" t="s">
        <v>552</v>
      </c>
      <c r="F5197" s="35">
        <f t="shared" si="2646"/>
        <v>5720.1</v>
      </c>
      <c r="G5197" s="35">
        <f t="shared" si="2646"/>
        <v>5761.1</v>
      </c>
      <c r="H5197" s="35">
        <f t="shared" si="2646"/>
        <v>3839.5</v>
      </c>
      <c r="I5197" s="63">
        <f t="shared" si="2646"/>
        <v>1442.9</v>
      </c>
      <c r="J5197" s="63">
        <f t="shared" si="2646"/>
        <v>656.3</v>
      </c>
      <c r="K5197" s="35">
        <f t="shared" si="2646"/>
        <v>0</v>
      </c>
      <c r="L5197" s="35">
        <f t="shared" si="2646"/>
        <v>0</v>
      </c>
      <c r="M5197" s="35">
        <f t="shared" si="2646"/>
        <v>5761.0811999999996</v>
      </c>
      <c r="N5197" s="78">
        <f t="shared" si="2645"/>
        <v>99.999673673430408</v>
      </c>
    </row>
    <row r="5198" spans="1:15" ht="47.25" x14ac:dyDescent="0.25">
      <c r="A5198" s="33" t="s">
        <v>373</v>
      </c>
      <c r="B5198" s="33" t="s">
        <v>1410</v>
      </c>
      <c r="C5198" s="33" t="s">
        <v>382</v>
      </c>
      <c r="D5198" s="33" t="s">
        <v>14</v>
      </c>
      <c r="E5198" s="34" t="s">
        <v>555</v>
      </c>
      <c r="F5198" s="35">
        <f>5631.3+88.8</f>
        <v>5720.1</v>
      </c>
      <c r="G5198" s="35">
        <v>5761.1</v>
      </c>
      <c r="H5198" s="35">
        <f>3183.2+656.3</f>
        <v>3839.5</v>
      </c>
      <c r="I5198" s="63">
        <v>1442.9</v>
      </c>
      <c r="J5198" s="63">
        <v>656.3</v>
      </c>
      <c r="K5198" s="35">
        <v>0</v>
      </c>
      <c r="L5198" s="35">
        <v>0</v>
      </c>
      <c r="M5198" s="35">
        <v>5761.0811999999996</v>
      </c>
      <c r="N5198" s="78">
        <f t="shared" si="2645"/>
        <v>99.999673673430408</v>
      </c>
    </row>
    <row r="5199" spans="1:15" ht="63" x14ac:dyDescent="0.25">
      <c r="A5199" s="33" t="s">
        <v>373</v>
      </c>
      <c r="B5199" s="33" t="s">
        <v>1410</v>
      </c>
      <c r="C5199" s="33" t="s">
        <v>387</v>
      </c>
      <c r="D5199" s="33"/>
      <c r="E5199" s="34" t="s">
        <v>583</v>
      </c>
      <c r="F5199" s="35">
        <f t="shared" ref="F5199:M5201" si="2647">F5200</f>
        <v>100</v>
      </c>
      <c r="G5199" s="35">
        <f t="shared" si="2647"/>
        <v>100</v>
      </c>
      <c r="H5199" s="35">
        <f t="shared" si="2647"/>
        <v>0</v>
      </c>
      <c r="I5199" s="63">
        <f t="shared" si="2647"/>
        <v>0</v>
      </c>
      <c r="J5199" s="63">
        <f t="shared" si="2647"/>
        <v>0</v>
      </c>
      <c r="K5199" s="35">
        <f t="shared" si="2647"/>
        <v>0</v>
      </c>
      <c r="L5199" s="35">
        <f t="shared" si="2647"/>
        <v>0</v>
      </c>
      <c r="M5199" s="35">
        <f t="shared" si="2647"/>
        <v>100</v>
      </c>
      <c r="N5199" s="78">
        <f t="shared" si="2645"/>
        <v>100</v>
      </c>
    </row>
    <row r="5200" spans="1:15" ht="31.5" x14ac:dyDescent="0.25">
      <c r="A5200" s="33" t="s">
        <v>373</v>
      </c>
      <c r="B5200" s="33" t="s">
        <v>1410</v>
      </c>
      <c r="C5200" s="33" t="s">
        <v>383</v>
      </c>
      <c r="D5200" s="33"/>
      <c r="E5200" s="34" t="s">
        <v>584</v>
      </c>
      <c r="F5200" s="35">
        <f t="shared" si="2647"/>
        <v>100</v>
      </c>
      <c r="G5200" s="35">
        <f t="shared" si="2647"/>
        <v>100</v>
      </c>
      <c r="H5200" s="35">
        <f t="shared" si="2647"/>
        <v>0</v>
      </c>
      <c r="I5200" s="63">
        <f t="shared" si="2647"/>
        <v>0</v>
      </c>
      <c r="J5200" s="63">
        <f t="shared" si="2647"/>
        <v>0</v>
      </c>
      <c r="K5200" s="35">
        <f t="shared" si="2647"/>
        <v>0</v>
      </c>
      <c r="L5200" s="35">
        <f t="shared" si="2647"/>
        <v>0</v>
      </c>
      <c r="M5200" s="35">
        <f t="shared" si="2647"/>
        <v>100</v>
      </c>
      <c r="N5200" s="78">
        <f t="shared" si="2645"/>
        <v>100</v>
      </c>
    </row>
    <row r="5201" spans="1:14" ht="31.5" x14ac:dyDescent="0.25">
      <c r="A5201" s="33" t="s">
        <v>373</v>
      </c>
      <c r="B5201" s="33" t="s">
        <v>1410</v>
      </c>
      <c r="C5201" s="33" t="s">
        <v>383</v>
      </c>
      <c r="D5201" s="33" t="s">
        <v>1111</v>
      </c>
      <c r="E5201" s="34" t="s">
        <v>542</v>
      </c>
      <c r="F5201" s="35">
        <f t="shared" si="2647"/>
        <v>100</v>
      </c>
      <c r="G5201" s="35">
        <f t="shared" si="2647"/>
        <v>100</v>
      </c>
      <c r="H5201" s="35">
        <f t="shared" si="2647"/>
        <v>0</v>
      </c>
      <c r="I5201" s="63">
        <f t="shared" si="2647"/>
        <v>0</v>
      </c>
      <c r="J5201" s="63">
        <f t="shared" si="2647"/>
        <v>0</v>
      </c>
      <c r="K5201" s="35">
        <f t="shared" si="2647"/>
        <v>0</v>
      </c>
      <c r="L5201" s="35">
        <f t="shared" si="2647"/>
        <v>0</v>
      </c>
      <c r="M5201" s="35">
        <f t="shared" si="2647"/>
        <v>100</v>
      </c>
      <c r="N5201" s="78">
        <f t="shared" si="2645"/>
        <v>100</v>
      </c>
    </row>
    <row r="5202" spans="1:14" ht="31.5" x14ac:dyDescent="0.25">
      <c r="A5202" s="33" t="s">
        <v>373</v>
      </c>
      <c r="B5202" s="33" t="s">
        <v>1410</v>
      </c>
      <c r="C5202" s="33" t="s">
        <v>383</v>
      </c>
      <c r="D5202" s="33" t="s">
        <v>1112</v>
      </c>
      <c r="E5202" s="34" t="s">
        <v>543</v>
      </c>
      <c r="F5202" s="35">
        <v>100</v>
      </c>
      <c r="G5202" s="35">
        <v>100</v>
      </c>
      <c r="H5202" s="35">
        <v>0</v>
      </c>
      <c r="I5202" s="63">
        <v>0</v>
      </c>
      <c r="J5202" s="63">
        <v>0</v>
      </c>
      <c r="K5202" s="35">
        <v>0</v>
      </c>
      <c r="L5202" s="35">
        <v>0</v>
      </c>
      <c r="M5202" s="35">
        <v>100</v>
      </c>
      <c r="N5202" s="78">
        <f t="shared" si="2645"/>
        <v>100</v>
      </c>
    </row>
    <row r="5203" spans="1:14" ht="31.5" x14ac:dyDescent="0.25">
      <c r="A5203" s="33" t="s">
        <v>373</v>
      </c>
      <c r="B5203" s="33" t="s">
        <v>1410</v>
      </c>
      <c r="C5203" s="33" t="s">
        <v>130</v>
      </c>
      <c r="D5203" s="33"/>
      <c r="E5203" s="34" t="s">
        <v>598</v>
      </c>
      <c r="F5203" s="35">
        <f>F5204+F5208</f>
        <v>1480</v>
      </c>
      <c r="G5203" s="35">
        <f>G5204+G5208</f>
        <v>1427.3610000000001</v>
      </c>
      <c r="H5203" s="35">
        <f t="shared" ref="H5203:M5203" si="2648">H5204+H5208</f>
        <v>1115.588</v>
      </c>
      <c r="I5203" s="63">
        <f t="shared" si="2648"/>
        <v>0</v>
      </c>
      <c r="J5203" s="63">
        <f t="shared" si="2648"/>
        <v>0</v>
      </c>
      <c r="K5203" s="35">
        <f t="shared" si="2648"/>
        <v>0</v>
      </c>
      <c r="L5203" s="35">
        <f t="shared" si="2648"/>
        <v>0</v>
      </c>
      <c r="M5203" s="35">
        <f t="shared" si="2648"/>
        <v>1427.3600000000001</v>
      </c>
      <c r="N5203" s="78">
        <f t="shared" si="2645"/>
        <v>99.999929940638708</v>
      </c>
    </row>
    <row r="5204" spans="1:14" ht="31.5" x14ac:dyDescent="0.25">
      <c r="A5204" s="33" t="s">
        <v>373</v>
      </c>
      <c r="B5204" s="33" t="s">
        <v>1410</v>
      </c>
      <c r="C5204" s="33" t="s">
        <v>131</v>
      </c>
      <c r="D5204" s="33"/>
      <c r="E5204" s="34" t="s">
        <v>599</v>
      </c>
      <c r="F5204" s="35">
        <f t="shared" ref="F5204:M5206" si="2649">F5205</f>
        <v>1447.1</v>
      </c>
      <c r="G5204" s="35">
        <f t="shared" si="2649"/>
        <v>1394.461</v>
      </c>
      <c r="H5204" s="35">
        <f t="shared" si="2649"/>
        <v>1088.7249999999999</v>
      </c>
      <c r="I5204" s="63">
        <f t="shared" si="2649"/>
        <v>0</v>
      </c>
      <c r="J5204" s="63">
        <f t="shared" si="2649"/>
        <v>0</v>
      </c>
      <c r="K5204" s="35">
        <f t="shared" si="2649"/>
        <v>0</v>
      </c>
      <c r="L5204" s="35">
        <f t="shared" si="2649"/>
        <v>0</v>
      </c>
      <c r="M5204" s="35">
        <f t="shared" si="2649"/>
        <v>1394.46</v>
      </c>
      <c r="N5204" s="78">
        <f t="shared" si="2645"/>
        <v>99.999928287703995</v>
      </c>
    </row>
    <row r="5205" spans="1:14" ht="31.5" x14ac:dyDescent="0.25">
      <c r="A5205" s="33" t="s">
        <v>373</v>
      </c>
      <c r="B5205" s="33" t="s">
        <v>1410</v>
      </c>
      <c r="C5205" s="33" t="s">
        <v>384</v>
      </c>
      <c r="D5205" s="33"/>
      <c r="E5205" s="34" t="s">
        <v>600</v>
      </c>
      <c r="F5205" s="35">
        <f t="shared" si="2649"/>
        <v>1447.1</v>
      </c>
      <c r="G5205" s="35">
        <f t="shared" si="2649"/>
        <v>1394.461</v>
      </c>
      <c r="H5205" s="35">
        <f t="shared" si="2649"/>
        <v>1088.7249999999999</v>
      </c>
      <c r="I5205" s="63">
        <f t="shared" si="2649"/>
        <v>0</v>
      </c>
      <c r="J5205" s="63">
        <f t="shared" si="2649"/>
        <v>0</v>
      </c>
      <c r="K5205" s="35">
        <f t="shared" si="2649"/>
        <v>0</v>
      </c>
      <c r="L5205" s="35">
        <f t="shared" si="2649"/>
        <v>0</v>
      </c>
      <c r="M5205" s="35">
        <f t="shared" si="2649"/>
        <v>1394.46</v>
      </c>
      <c r="N5205" s="78">
        <f t="shared" si="2645"/>
        <v>99.999928287703995</v>
      </c>
    </row>
    <row r="5206" spans="1:14" ht="31.5" x14ac:dyDescent="0.25">
      <c r="A5206" s="33" t="s">
        <v>373</v>
      </c>
      <c r="B5206" s="33" t="s">
        <v>1410</v>
      </c>
      <c r="C5206" s="33" t="s">
        <v>384</v>
      </c>
      <c r="D5206" s="33" t="s">
        <v>1111</v>
      </c>
      <c r="E5206" s="34" t="s">
        <v>542</v>
      </c>
      <c r="F5206" s="35">
        <f t="shared" si="2649"/>
        <v>1447.1</v>
      </c>
      <c r="G5206" s="35">
        <f t="shared" si="2649"/>
        <v>1394.461</v>
      </c>
      <c r="H5206" s="35">
        <f t="shared" si="2649"/>
        <v>1088.7249999999999</v>
      </c>
      <c r="I5206" s="63">
        <f t="shared" si="2649"/>
        <v>0</v>
      </c>
      <c r="J5206" s="63">
        <f t="shared" si="2649"/>
        <v>0</v>
      </c>
      <c r="K5206" s="35">
        <f t="shared" si="2649"/>
        <v>0</v>
      </c>
      <c r="L5206" s="35">
        <f t="shared" si="2649"/>
        <v>0</v>
      </c>
      <c r="M5206" s="35">
        <f t="shared" si="2649"/>
        <v>1394.46</v>
      </c>
      <c r="N5206" s="78">
        <f t="shared" si="2645"/>
        <v>99.999928287703995</v>
      </c>
    </row>
    <row r="5207" spans="1:14" ht="31.5" x14ac:dyDescent="0.25">
      <c r="A5207" s="33" t="s">
        <v>373</v>
      </c>
      <c r="B5207" s="33" t="s">
        <v>1410</v>
      </c>
      <c r="C5207" s="33" t="s">
        <v>384</v>
      </c>
      <c r="D5207" s="33" t="s">
        <v>1112</v>
      </c>
      <c r="E5207" s="34" t="s">
        <v>543</v>
      </c>
      <c r="F5207" s="35">
        <f>1249.1+198</f>
        <v>1447.1</v>
      </c>
      <c r="G5207" s="35">
        <v>1394.461</v>
      </c>
      <c r="H5207" s="35">
        <v>1088.7249999999999</v>
      </c>
      <c r="I5207" s="63">
        <v>0</v>
      </c>
      <c r="J5207" s="63">
        <v>0</v>
      </c>
      <c r="K5207" s="35">
        <v>0</v>
      </c>
      <c r="L5207" s="35">
        <v>0</v>
      </c>
      <c r="M5207" s="35">
        <v>1394.46</v>
      </c>
      <c r="N5207" s="78">
        <f t="shared" si="2645"/>
        <v>99.999928287703995</v>
      </c>
    </row>
    <row r="5208" spans="1:14" ht="47.25" x14ac:dyDescent="0.25">
      <c r="A5208" s="33" t="s">
        <v>373</v>
      </c>
      <c r="B5208" s="33" t="s">
        <v>1410</v>
      </c>
      <c r="C5208" s="33" t="s">
        <v>223</v>
      </c>
      <c r="D5208" s="33"/>
      <c r="E5208" s="34" t="s">
        <v>602</v>
      </c>
      <c r="F5208" s="35">
        <f t="shared" ref="F5208:M5210" si="2650">F5209</f>
        <v>32.9</v>
      </c>
      <c r="G5208" s="35">
        <f t="shared" si="2650"/>
        <v>32.9</v>
      </c>
      <c r="H5208" s="35">
        <f t="shared" si="2650"/>
        <v>26.863</v>
      </c>
      <c r="I5208" s="63">
        <f t="shared" si="2650"/>
        <v>0</v>
      </c>
      <c r="J5208" s="63">
        <f t="shared" si="2650"/>
        <v>0</v>
      </c>
      <c r="K5208" s="35">
        <f t="shared" si="2650"/>
        <v>0</v>
      </c>
      <c r="L5208" s="35">
        <f t="shared" si="2650"/>
        <v>0</v>
      </c>
      <c r="M5208" s="35">
        <f t="shared" si="2650"/>
        <v>32.9</v>
      </c>
      <c r="N5208" s="78">
        <f t="shared" si="2645"/>
        <v>100</v>
      </c>
    </row>
    <row r="5209" spans="1:14" ht="31.5" x14ac:dyDescent="0.25">
      <c r="A5209" s="33" t="s">
        <v>373</v>
      </c>
      <c r="B5209" s="33" t="s">
        <v>1410</v>
      </c>
      <c r="C5209" s="33" t="s">
        <v>385</v>
      </c>
      <c r="D5209" s="33"/>
      <c r="E5209" s="34" t="s">
        <v>603</v>
      </c>
      <c r="F5209" s="35">
        <f t="shared" si="2650"/>
        <v>32.9</v>
      </c>
      <c r="G5209" s="35">
        <f t="shared" si="2650"/>
        <v>32.9</v>
      </c>
      <c r="H5209" s="35">
        <f t="shared" si="2650"/>
        <v>26.863</v>
      </c>
      <c r="I5209" s="63">
        <f t="shared" si="2650"/>
        <v>0</v>
      </c>
      <c r="J5209" s="63">
        <f t="shared" si="2650"/>
        <v>0</v>
      </c>
      <c r="K5209" s="35">
        <f t="shared" si="2650"/>
        <v>0</v>
      </c>
      <c r="L5209" s="35">
        <f t="shared" si="2650"/>
        <v>0</v>
      </c>
      <c r="M5209" s="35">
        <f t="shared" si="2650"/>
        <v>32.9</v>
      </c>
      <c r="N5209" s="78">
        <f t="shared" si="2645"/>
        <v>100</v>
      </c>
    </row>
    <row r="5210" spans="1:14" x14ac:dyDescent="0.25">
      <c r="A5210" s="33" t="s">
        <v>373</v>
      </c>
      <c r="B5210" s="33" t="s">
        <v>1410</v>
      </c>
      <c r="C5210" s="33" t="s">
        <v>385</v>
      </c>
      <c r="D5210" s="33" t="s">
        <v>1113</v>
      </c>
      <c r="E5210" s="34" t="s">
        <v>558</v>
      </c>
      <c r="F5210" s="35">
        <f t="shared" si="2650"/>
        <v>32.9</v>
      </c>
      <c r="G5210" s="35">
        <f t="shared" si="2650"/>
        <v>32.9</v>
      </c>
      <c r="H5210" s="35">
        <f t="shared" si="2650"/>
        <v>26.863</v>
      </c>
      <c r="I5210" s="63">
        <f t="shared" si="2650"/>
        <v>0</v>
      </c>
      <c r="J5210" s="63">
        <f t="shared" si="2650"/>
        <v>0</v>
      </c>
      <c r="K5210" s="35">
        <f t="shared" si="2650"/>
        <v>0</v>
      </c>
      <c r="L5210" s="35">
        <f t="shared" si="2650"/>
        <v>0</v>
      </c>
      <c r="M5210" s="35">
        <f t="shared" si="2650"/>
        <v>32.9</v>
      </c>
      <c r="N5210" s="78">
        <f t="shared" si="2645"/>
        <v>100</v>
      </c>
    </row>
    <row r="5211" spans="1:14" x14ac:dyDescent="0.25">
      <c r="A5211" s="33" t="s">
        <v>373</v>
      </c>
      <c r="B5211" s="33" t="s">
        <v>1410</v>
      </c>
      <c r="C5211" s="33" t="s">
        <v>385</v>
      </c>
      <c r="D5211" s="33" t="s">
        <v>1120</v>
      </c>
      <c r="E5211" s="34" t="s">
        <v>561</v>
      </c>
      <c r="F5211" s="35">
        <v>32.9</v>
      </c>
      <c r="G5211" s="35">
        <v>32.9</v>
      </c>
      <c r="H5211" s="35">
        <v>26.863</v>
      </c>
      <c r="I5211" s="63">
        <v>0</v>
      </c>
      <c r="J5211" s="63">
        <v>0</v>
      </c>
      <c r="K5211" s="35">
        <v>0</v>
      </c>
      <c r="L5211" s="35">
        <v>0</v>
      </c>
      <c r="M5211" s="35">
        <v>32.9</v>
      </c>
      <c r="N5211" s="78">
        <f t="shared" si="2645"/>
        <v>100</v>
      </c>
    </row>
    <row r="5212" spans="1:14" ht="31.5" x14ac:dyDescent="0.25">
      <c r="A5212" s="33" t="s">
        <v>373</v>
      </c>
      <c r="B5212" s="33" t="s">
        <v>1410</v>
      </c>
      <c r="C5212" s="33" t="s">
        <v>1125</v>
      </c>
      <c r="D5212" s="33"/>
      <c r="E5212" s="34" t="s">
        <v>1207</v>
      </c>
      <c r="F5212" s="35">
        <f t="shared" ref="F5212:M5212" si="2651">F5213</f>
        <v>12221.7</v>
      </c>
      <c r="G5212" s="35">
        <f t="shared" si="2651"/>
        <v>12763.8</v>
      </c>
      <c r="H5212" s="35">
        <f t="shared" si="2651"/>
        <v>8632.9670000000006</v>
      </c>
      <c r="I5212" s="63">
        <f t="shared" si="2651"/>
        <v>0</v>
      </c>
      <c r="J5212" s="63">
        <f t="shared" si="2651"/>
        <v>0</v>
      </c>
      <c r="K5212" s="35">
        <f t="shared" si="2651"/>
        <v>0</v>
      </c>
      <c r="L5212" s="35">
        <f t="shared" si="2651"/>
        <v>0</v>
      </c>
      <c r="M5212" s="35">
        <f t="shared" si="2651"/>
        <v>12747.48677</v>
      </c>
      <c r="N5212" s="78">
        <f t="shared" si="2645"/>
        <v>99.872191432018681</v>
      </c>
    </row>
    <row r="5213" spans="1:14" ht="31.5" x14ac:dyDescent="0.25">
      <c r="A5213" s="33" t="s">
        <v>373</v>
      </c>
      <c r="B5213" s="33" t="s">
        <v>1410</v>
      </c>
      <c r="C5213" s="33" t="s">
        <v>1126</v>
      </c>
      <c r="D5213" s="33"/>
      <c r="E5213" s="34" t="s">
        <v>1210</v>
      </c>
      <c r="F5213" s="35">
        <f>F5214+F5217</f>
        <v>12221.7</v>
      </c>
      <c r="G5213" s="35">
        <f>G5214+G5217</f>
        <v>12763.8</v>
      </c>
      <c r="H5213" s="35">
        <f t="shared" ref="H5213:M5213" si="2652">H5214+H5217</f>
        <v>8632.9670000000006</v>
      </c>
      <c r="I5213" s="63">
        <f t="shared" si="2652"/>
        <v>0</v>
      </c>
      <c r="J5213" s="63">
        <f t="shared" si="2652"/>
        <v>0</v>
      </c>
      <c r="K5213" s="35">
        <f t="shared" si="2652"/>
        <v>0</v>
      </c>
      <c r="L5213" s="35">
        <f t="shared" si="2652"/>
        <v>0</v>
      </c>
      <c r="M5213" s="35">
        <f t="shared" si="2652"/>
        <v>12747.48677</v>
      </c>
      <c r="N5213" s="78">
        <f t="shared" si="2645"/>
        <v>99.872191432018681</v>
      </c>
    </row>
    <row r="5214" spans="1:14" ht="31.5" x14ac:dyDescent="0.25">
      <c r="A5214" s="33" t="s">
        <v>373</v>
      </c>
      <c r="B5214" s="33" t="s">
        <v>1410</v>
      </c>
      <c r="C5214" s="33" t="s">
        <v>1127</v>
      </c>
      <c r="D5214" s="33"/>
      <c r="E5214" s="34" t="s">
        <v>1200</v>
      </c>
      <c r="F5214" s="35">
        <f t="shared" ref="F5214:M5215" si="2653">F5215</f>
        <v>11224.7</v>
      </c>
      <c r="G5214" s="35">
        <f t="shared" si="2653"/>
        <v>11245.638929999999</v>
      </c>
      <c r="H5214" s="35">
        <f t="shared" si="2653"/>
        <v>7793.7120000000004</v>
      </c>
      <c r="I5214" s="63">
        <f t="shared" si="2653"/>
        <v>0</v>
      </c>
      <c r="J5214" s="63">
        <f t="shared" si="2653"/>
        <v>0</v>
      </c>
      <c r="K5214" s="35">
        <f t="shared" si="2653"/>
        <v>0</v>
      </c>
      <c r="L5214" s="35">
        <f t="shared" si="2653"/>
        <v>0</v>
      </c>
      <c r="M5214" s="35">
        <f t="shared" si="2653"/>
        <v>11235.22098</v>
      </c>
      <c r="N5214" s="78">
        <f t="shared" si="2645"/>
        <v>99.907360088076388</v>
      </c>
    </row>
    <row r="5215" spans="1:14" ht="78.75" x14ac:dyDescent="0.25">
      <c r="A5215" s="33" t="s">
        <v>373</v>
      </c>
      <c r="B5215" s="33" t="s">
        <v>1410</v>
      </c>
      <c r="C5215" s="33" t="s">
        <v>1127</v>
      </c>
      <c r="D5215" s="33" t="s">
        <v>1118</v>
      </c>
      <c r="E5215" s="34" t="s">
        <v>539</v>
      </c>
      <c r="F5215" s="35">
        <f t="shared" si="2653"/>
        <v>11224.7</v>
      </c>
      <c r="G5215" s="35">
        <f t="shared" si="2653"/>
        <v>11245.638929999999</v>
      </c>
      <c r="H5215" s="35">
        <f t="shared" si="2653"/>
        <v>7793.7120000000004</v>
      </c>
      <c r="I5215" s="63">
        <f t="shared" si="2653"/>
        <v>0</v>
      </c>
      <c r="J5215" s="63">
        <f t="shared" si="2653"/>
        <v>0</v>
      </c>
      <c r="K5215" s="35">
        <f t="shared" si="2653"/>
        <v>0</v>
      </c>
      <c r="L5215" s="35">
        <f t="shared" si="2653"/>
        <v>0</v>
      </c>
      <c r="M5215" s="35">
        <f t="shared" si="2653"/>
        <v>11235.22098</v>
      </c>
      <c r="N5215" s="78">
        <f t="shared" si="2645"/>
        <v>99.907360088076388</v>
      </c>
    </row>
    <row r="5216" spans="1:14" ht="31.5" x14ac:dyDescent="0.25">
      <c r="A5216" s="33" t="s">
        <v>373</v>
      </c>
      <c r="B5216" s="33" t="s">
        <v>1410</v>
      </c>
      <c r="C5216" s="33" t="s">
        <v>1127</v>
      </c>
      <c r="D5216" s="33" t="s">
        <v>1128</v>
      </c>
      <c r="E5216" s="34" t="s">
        <v>541</v>
      </c>
      <c r="F5216" s="35">
        <v>11224.7</v>
      </c>
      <c r="G5216" s="35">
        <v>11245.638929999999</v>
      </c>
      <c r="H5216" s="35">
        <v>7793.7120000000004</v>
      </c>
      <c r="I5216" s="63">
        <v>0</v>
      </c>
      <c r="J5216" s="63">
        <v>0</v>
      </c>
      <c r="K5216" s="35">
        <v>0</v>
      </c>
      <c r="L5216" s="35">
        <v>0</v>
      </c>
      <c r="M5216" s="35">
        <v>11235.22098</v>
      </c>
      <c r="N5216" s="78">
        <f t="shared" si="2645"/>
        <v>99.907360088076388</v>
      </c>
    </row>
    <row r="5217" spans="1:14" ht="31.5" x14ac:dyDescent="0.25">
      <c r="A5217" s="33" t="s">
        <v>373</v>
      </c>
      <c r="B5217" s="33" t="s">
        <v>1410</v>
      </c>
      <c r="C5217" s="33" t="s">
        <v>1129</v>
      </c>
      <c r="D5217" s="33"/>
      <c r="E5217" s="34" t="s">
        <v>1201</v>
      </c>
      <c r="F5217" s="35">
        <f>F5218+F5220+F5222</f>
        <v>997</v>
      </c>
      <c r="G5217" s="35">
        <f>G5218+G5220+G5222</f>
        <v>1518.1610700000001</v>
      </c>
      <c r="H5217" s="35">
        <f t="shared" ref="H5217:M5217" si="2654">H5218+H5220+H5222</f>
        <v>839.255</v>
      </c>
      <c r="I5217" s="63">
        <f t="shared" si="2654"/>
        <v>0</v>
      </c>
      <c r="J5217" s="63">
        <f t="shared" si="2654"/>
        <v>0</v>
      </c>
      <c r="K5217" s="35">
        <f t="shared" si="2654"/>
        <v>0</v>
      </c>
      <c r="L5217" s="35">
        <f t="shared" si="2654"/>
        <v>0</v>
      </c>
      <c r="M5217" s="35">
        <f t="shared" si="2654"/>
        <v>1512.2657899999999</v>
      </c>
      <c r="N5217" s="78">
        <f t="shared" si="2645"/>
        <v>99.611682836788844</v>
      </c>
    </row>
    <row r="5218" spans="1:14" ht="78.75" x14ac:dyDescent="0.25">
      <c r="A5218" s="33" t="s">
        <v>373</v>
      </c>
      <c r="B5218" s="33" t="s">
        <v>1410</v>
      </c>
      <c r="C5218" s="33" t="s">
        <v>1129</v>
      </c>
      <c r="D5218" s="33" t="s">
        <v>1118</v>
      </c>
      <c r="E5218" s="34" t="s">
        <v>539</v>
      </c>
      <c r="F5218" s="35">
        <f t="shared" ref="F5218:M5218" si="2655">F5219</f>
        <v>4</v>
      </c>
      <c r="G5218" s="35">
        <f t="shared" si="2655"/>
        <v>1</v>
      </c>
      <c r="H5218" s="35">
        <f t="shared" si="2655"/>
        <v>3.6549999999999998</v>
      </c>
      <c r="I5218" s="63">
        <f t="shared" si="2655"/>
        <v>0</v>
      </c>
      <c r="J5218" s="63">
        <f t="shared" si="2655"/>
        <v>0</v>
      </c>
      <c r="K5218" s="35">
        <f t="shared" si="2655"/>
        <v>0</v>
      </c>
      <c r="L5218" s="35">
        <f t="shared" si="2655"/>
        <v>0</v>
      </c>
      <c r="M5218" s="35">
        <f t="shared" si="2655"/>
        <v>0.92649000000000004</v>
      </c>
      <c r="N5218" s="78">
        <f t="shared" si="2645"/>
        <v>92.649000000000001</v>
      </c>
    </row>
    <row r="5219" spans="1:14" ht="31.5" x14ac:dyDescent="0.25">
      <c r="A5219" s="33" t="s">
        <v>373</v>
      </c>
      <c r="B5219" s="33" t="s">
        <v>1410</v>
      </c>
      <c r="C5219" s="33" t="s">
        <v>1129</v>
      </c>
      <c r="D5219" s="33" t="s">
        <v>1128</v>
      </c>
      <c r="E5219" s="34" t="s">
        <v>541</v>
      </c>
      <c r="F5219" s="35">
        <v>4</v>
      </c>
      <c r="G5219" s="35">
        <v>1</v>
      </c>
      <c r="H5219" s="35">
        <v>3.6549999999999998</v>
      </c>
      <c r="I5219" s="63">
        <v>0</v>
      </c>
      <c r="J5219" s="63">
        <v>0</v>
      </c>
      <c r="K5219" s="35">
        <v>0</v>
      </c>
      <c r="L5219" s="35">
        <v>0</v>
      </c>
      <c r="M5219" s="35">
        <v>0.92649000000000004</v>
      </c>
      <c r="N5219" s="78">
        <f t="shared" si="2645"/>
        <v>92.649000000000001</v>
      </c>
    </row>
    <row r="5220" spans="1:14" ht="31.5" x14ac:dyDescent="0.25">
      <c r="A5220" s="33" t="s">
        <v>373</v>
      </c>
      <c r="B5220" s="33" t="s">
        <v>1410</v>
      </c>
      <c r="C5220" s="33" t="s">
        <v>1129</v>
      </c>
      <c r="D5220" s="33" t="s">
        <v>1111</v>
      </c>
      <c r="E5220" s="34" t="s">
        <v>542</v>
      </c>
      <c r="F5220" s="35">
        <f t="shared" ref="F5220:M5220" si="2656">F5221</f>
        <v>993</v>
      </c>
      <c r="G5220" s="35">
        <f t="shared" si="2656"/>
        <v>753.66107</v>
      </c>
      <c r="H5220" s="35">
        <f t="shared" si="2656"/>
        <v>654.1</v>
      </c>
      <c r="I5220" s="63">
        <f t="shared" si="2656"/>
        <v>0</v>
      </c>
      <c r="J5220" s="63">
        <f t="shared" si="2656"/>
        <v>0</v>
      </c>
      <c r="K5220" s="35">
        <f t="shared" si="2656"/>
        <v>0</v>
      </c>
      <c r="L5220" s="35">
        <f t="shared" si="2656"/>
        <v>0</v>
      </c>
      <c r="M5220" s="35">
        <f t="shared" si="2656"/>
        <v>747.83929999999998</v>
      </c>
      <c r="N5220" s="78">
        <f t="shared" si="2645"/>
        <v>99.227534732555583</v>
      </c>
    </row>
    <row r="5221" spans="1:14" ht="31.5" x14ac:dyDescent="0.25">
      <c r="A5221" s="33" t="s">
        <v>373</v>
      </c>
      <c r="B5221" s="33" t="s">
        <v>1410</v>
      </c>
      <c r="C5221" s="33" t="s">
        <v>1129</v>
      </c>
      <c r="D5221" s="33" t="s">
        <v>1112</v>
      </c>
      <c r="E5221" s="34" t="s">
        <v>543</v>
      </c>
      <c r="F5221" s="35">
        <v>993</v>
      </c>
      <c r="G5221" s="35">
        <v>753.66107</v>
      </c>
      <c r="H5221" s="35">
        <v>654.1</v>
      </c>
      <c r="I5221" s="63">
        <v>0</v>
      </c>
      <c r="J5221" s="63">
        <v>0</v>
      </c>
      <c r="K5221" s="35">
        <v>0</v>
      </c>
      <c r="L5221" s="35">
        <v>0</v>
      </c>
      <c r="M5221" s="35">
        <v>747.83929999999998</v>
      </c>
      <c r="N5221" s="78">
        <f t="shared" si="2645"/>
        <v>99.227534732555583</v>
      </c>
    </row>
    <row r="5222" spans="1:14" x14ac:dyDescent="0.25">
      <c r="A5222" s="33" t="s">
        <v>373</v>
      </c>
      <c r="B5222" s="33" t="s">
        <v>1410</v>
      </c>
      <c r="C5222" s="33" t="s">
        <v>1129</v>
      </c>
      <c r="D5222" s="33" t="s">
        <v>1113</v>
      </c>
      <c r="E5222" s="34" t="s">
        <v>558</v>
      </c>
      <c r="F5222" s="35">
        <f>F5223</f>
        <v>0</v>
      </c>
      <c r="G5222" s="35">
        <f t="shared" ref="G5222" si="2657">G5223</f>
        <v>763.5</v>
      </c>
      <c r="H5222" s="35">
        <f t="shared" ref="H5222:M5222" si="2658">H5223</f>
        <v>181.5</v>
      </c>
      <c r="I5222" s="63">
        <f t="shared" si="2658"/>
        <v>0</v>
      </c>
      <c r="J5222" s="63">
        <f t="shared" si="2658"/>
        <v>0</v>
      </c>
      <c r="K5222" s="35">
        <f t="shared" si="2658"/>
        <v>0</v>
      </c>
      <c r="L5222" s="35">
        <f t="shared" si="2658"/>
        <v>0</v>
      </c>
      <c r="M5222" s="35">
        <f t="shared" si="2658"/>
        <v>763.5</v>
      </c>
      <c r="N5222" s="78">
        <f t="shared" si="2645"/>
        <v>100</v>
      </c>
    </row>
    <row r="5223" spans="1:14" x14ac:dyDescent="0.25">
      <c r="A5223" s="33" t="s">
        <v>373</v>
      </c>
      <c r="B5223" s="33" t="s">
        <v>1410</v>
      </c>
      <c r="C5223" s="33" t="s">
        <v>1129</v>
      </c>
      <c r="D5223" s="33" t="s">
        <v>1120</v>
      </c>
      <c r="E5223" s="34" t="s">
        <v>561</v>
      </c>
      <c r="F5223" s="35">
        <v>0</v>
      </c>
      <c r="G5223" s="35">
        <v>763.5</v>
      </c>
      <c r="H5223" s="35">
        <v>181.5</v>
      </c>
      <c r="I5223" s="63">
        <v>0</v>
      </c>
      <c r="J5223" s="63">
        <v>0</v>
      </c>
      <c r="K5223" s="35">
        <v>0</v>
      </c>
      <c r="L5223" s="35">
        <v>0</v>
      </c>
      <c r="M5223" s="35">
        <v>763.5</v>
      </c>
      <c r="N5223" s="78">
        <f t="shared" si="2645"/>
        <v>100</v>
      </c>
    </row>
    <row r="5224" spans="1:14" s="22" customFormat="1" ht="18" customHeight="1" x14ac:dyDescent="0.25">
      <c r="A5224" s="25" t="s">
        <v>388</v>
      </c>
      <c r="B5224" s="25" t="s">
        <v>1387</v>
      </c>
      <c r="C5224" s="25"/>
      <c r="D5224" s="25"/>
      <c r="E5224" s="26" t="s">
        <v>492</v>
      </c>
      <c r="F5224" s="27">
        <f>F5225+F5383+F5390</f>
        <v>818211.00800000015</v>
      </c>
      <c r="G5224" s="27">
        <f>G5225+G5383+G5390</f>
        <v>675746.45125000004</v>
      </c>
      <c r="H5224" s="27">
        <f t="shared" ref="H5224:M5224" si="2659">H5225+H5383+H5390</f>
        <v>451070.77589999995</v>
      </c>
      <c r="I5224" s="61">
        <f t="shared" si="2659"/>
        <v>4086.0433499999999</v>
      </c>
      <c r="J5224" s="61">
        <f t="shared" si="2659"/>
        <v>0</v>
      </c>
      <c r="K5224" s="27">
        <f t="shared" si="2659"/>
        <v>0</v>
      </c>
      <c r="L5224" s="27">
        <f t="shared" si="2659"/>
        <v>0</v>
      </c>
      <c r="M5224" s="27">
        <f t="shared" si="2659"/>
        <v>670708.52012000012</v>
      </c>
      <c r="N5224" s="79">
        <f t="shared" si="2645"/>
        <v>99.254464286023151</v>
      </c>
    </row>
    <row r="5225" spans="1:14" s="22" customFormat="1" x14ac:dyDescent="0.25">
      <c r="A5225" s="25" t="s">
        <v>388</v>
      </c>
      <c r="B5225" s="25" t="s">
        <v>1105</v>
      </c>
      <c r="C5225" s="25"/>
      <c r="D5225" s="25"/>
      <c r="E5225" s="26" t="s">
        <v>498</v>
      </c>
      <c r="F5225" s="27">
        <f>F5226+F5237+F5257</f>
        <v>809533.04300000006</v>
      </c>
      <c r="G5225" s="27">
        <f>G5226+G5237+G5257</f>
        <v>667068.48624999996</v>
      </c>
      <c r="H5225" s="27">
        <f t="shared" ref="H5225:M5225" si="2660">H5226+H5237+H5257</f>
        <v>443247.61089999997</v>
      </c>
      <c r="I5225" s="61">
        <f t="shared" si="2660"/>
        <v>4086.0433499999999</v>
      </c>
      <c r="J5225" s="61">
        <f t="shared" si="2660"/>
        <v>0</v>
      </c>
      <c r="K5225" s="27">
        <f t="shared" si="2660"/>
        <v>0</v>
      </c>
      <c r="L5225" s="27">
        <f t="shared" si="2660"/>
        <v>0</v>
      </c>
      <c r="M5225" s="27">
        <f t="shared" si="2660"/>
        <v>662030.55512000003</v>
      </c>
      <c r="N5225" s="78">
        <f t="shared" si="2645"/>
        <v>99.24476553249859</v>
      </c>
    </row>
    <row r="5226" spans="1:14" s="32" customFormat="1" ht="47.25" x14ac:dyDescent="0.25">
      <c r="A5226" s="29" t="s">
        <v>388</v>
      </c>
      <c r="B5226" s="29" t="s">
        <v>1419</v>
      </c>
      <c r="C5226" s="29"/>
      <c r="D5226" s="29"/>
      <c r="E5226" s="30" t="s">
        <v>508</v>
      </c>
      <c r="F5226" s="31">
        <f>F5232</f>
        <v>4693.8999999999996</v>
      </c>
      <c r="G5226" s="31">
        <f>G5232+G5227</f>
        <v>4993.8999999999996</v>
      </c>
      <c r="H5226" s="31">
        <f t="shared" ref="H5226:M5226" si="2661">H5232+H5227</f>
        <v>2853.84</v>
      </c>
      <c r="I5226" s="62">
        <f t="shared" si="2661"/>
        <v>300</v>
      </c>
      <c r="J5226" s="62">
        <f t="shared" si="2661"/>
        <v>0</v>
      </c>
      <c r="K5226" s="31">
        <f t="shared" si="2661"/>
        <v>0</v>
      </c>
      <c r="L5226" s="31">
        <f t="shared" si="2661"/>
        <v>0</v>
      </c>
      <c r="M5226" s="31">
        <f t="shared" si="2661"/>
        <v>4993.8972400000002</v>
      </c>
      <c r="N5226" s="79">
        <f t="shared" si="2645"/>
        <v>99.999944732573752</v>
      </c>
    </row>
    <row r="5227" spans="1:14" ht="31.5" x14ac:dyDescent="0.25">
      <c r="A5227" s="33" t="s">
        <v>388</v>
      </c>
      <c r="B5227" s="33" t="s">
        <v>1419</v>
      </c>
      <c r="C5227" s="33" t="s">
        <v>1122</v>
      </c>
      <c r="D5227" s="33"/>
      <c r="E5227" s="34" t="s">
        <v>1885</v>
      </c>
      <c r="F5227" s="35"/>
      <c r="G5227" s="35">
        <f>G5228</f>
        <v>300</v>
      </c>
      <c r="H5227" s="35">
        <f t="shared" ref="H5227:M5230" si="2662">H5228</f>
        <v>0</v>
      </c>
      <c r="I5227" s="63">
        <f t="shared" si="2662"/>
        <v>300</v>
      </c>
      <c r="J5227" s="63">
        <f t="shared" si="2662"/>
        <v>0</v>
      </c>
      <c r="K5227" s="35">
        <f t="shared" si="2662"/>
        <v>0</v>
      </c>
      <c r="L5227" s="35">
        <f t="shared" si="2662"/>
        <v>0</v>
      </c>
      <c r="M5227" s="35">
        <f t="shared" si="2662"/>
        <v>300</v>
      </c>
      <c r="N5227" s="78">
        <f t="shared" si="2645"/>
        <v>100</v>
      </c>
    </row>
    <row r="5228" spans="1:14" x14ac:dyDescent="0.25">
      <c r="A5228" s="33" t="s">
        <v>388</v>
      </c>
      <c r="B5228" s="33" t="s">
        <v>1419</v>
      </c>
      <c r="C5228" s="33" t="s">
        <v>1123</v>
      </c>
      <c r="D5228" s="33"/>
      <c r="E5228" s="34" t="s">
        <v>1175</v>
      </c>
      <c r="F5228" s="35"/>
      <c r="G5228" s="35">
        <f>G5229</f>
        <v>300</v>
      </c>
      <c r="H5228" s="35">
        <f t="shared" si="2662"/>
        <v>0</v>
      </c>
      <c r="I5228" s="63">
        <f t="shared" si="2662"/>
        <v>300</v>
      </c>
      <c r="J5228" s="63">
        <f t="shared" si="2662"/>
        <v>0</v>
      </c>
      <c r="K5228" s="35">
        <f t="shared" si="2662"/>
        <v>0</v>
      </c>
      <c r="L5228" s="35">
        <f t="shared" si="2662"/>
        <v>0</v>
      </c>
      <c r="M5228" s="35">
        <f t="shared" si="2662"/>
        <v>300</v>
      </c>
      <c r="N5228" s="78">
        <f t="shared" si="2645"/>
        <v>100</v>
      </c>
    </row>
    <row r="5229" spans="1:14" ht="47.25" x14ac:dyDescent="0.25">
      <c r="A5229" s="33" t="s">
        <v>388</v>
      </c>
      <c r="B5229" s="33" t="s">
        <v>1419</v>
      </c>
      <c r="C5229" s="33" t="s">
        <v>1912</v>
      </c>
      <c r="D5229" s="33"/>
      <c r="E5229" s="56" t="s">
        <v>1913</v>
      </c>
      <c r="F5229" s="35"/>
      <c r="G5229" s="35">
        <f>G5230</f>
        <v>300</v>
      </c>
      <c r="H5229" s="35">
        <f t="shared" si="2662"/>
        <v>0</v>
      </c>
      <c r="I5229" s="63">
        <f t="shared" si="2662"/>
        <v>300</v>
      </c>
      <c r="J5229" s="63">
        <f t="shared" si="2662"/>
        <v>0</v>
      </c>
      <c r="K5229" s="35">
        <f t="shared" si="2662"/>
        <v>0</v>
      </c>
      <c r="L5229" s="35">
        <f t="shared" si="2662"/>
        <v>0</v>
      </c>
      <c r="M5229" s="35">
        <f t="shared" si="2662"/>
        <v>300</v>
      </c>
      <c r="N5229" s="78">
        <f t="shared" si="2645"/>
        <v>100</v>
      </c>
    </row>
    <row r="5230" spans="1:14" ht="78.75" x14ac:dyDescent="0.25">
      <c r="A5230" s="33" t="s">
        <v>388</v>
      </c>
      <c r="B5230" s="33" t="s">
        <v>1419</v>
      </c>
      <c r="C5230" s="33" t="s">
        <v>1912</v>
      </c>
      <c r="D5230" s="33" t="s">
        <v>1118</v>
      </c>
      <c r="E5230" s="34" t="s">
        <v>539</v>
      </c>
      <c r="F5230" s="35"/>
      <c r="G5230" s="35">
        <f>G5231</f>
        <v>300</v>
      </c>
      <c r="H5230" s="35">
        <f t="shared" si="2662"/>
        <v>0</v>
      </c>
      <c r="I5230" s="63">
        <f t="shared" si="2662"/>
        <v>300</v>
      </c>
      <c r="J5230" s="63">
        <f t="shared" si="2662"/>
        <v>0</v>
      </c>
      <c r="K5230" s="35">
        <f t="shared" si="2662"/>
        <v>0</v>
      </c>
      <c r="L5230" s="35">
        <f t="shared" si="2662"/>
        <v>0</v>
      </c>
      <c r="M5230" s="35">
        <f t="shared" si="2662"/>
        <v>300</v>
      </c>
      <c r="N5230" s="78">
        <f t="shared" si="2645"/>
        <v>100</v>
      </c>
    </row>
    <row r="5231" spans="1:14" ht="31.5" x14ac:dyDescent="0.25">
      <c r="A5231" s="33" t="s">
        <v>388</v>
      </c>
      <c r="B5231" s="33" t="s">
        <v>1419</v>
      </c>
      <c r="C5231" s="33" t="s">
        <v>1912</v>
      </c>
      <c r="D5231" s="33" t="s">
        <v>1128</v>
      </c>
      <c r="E5231" s="34" t="s">
        <v>541</v>
      </c>
      <c r="F5231" s="35"/>
      <c r="G5231" s="35">
        <v>300</v>
      </c>
      <c r="H5231" s="35">
        <v>0</v>
      </c>
      <c r="I5231" s="63">
        <f>G5231</f>
        <v>300</v>
      </c>
      <c r="J5231" s="63">
        <f>H5231</f>
        <v>0</v>
      </c>
      <c r="K5231" s="35">
        <v>0</v>
      </c>
      <c r="L5231" s="35">
        <v>0</v>
      </c>
      <c r="M5231" s="35">
        <v>300</v>
      </c>
      <c r="N5231" s="78">
        <f t="shared" si="2645"/>
        <v>100</v>
      </c>
    </row>
    <row r="5232" spans="1:14" ht="31.5" x14ac:dyDescent="0.25">
      <c r="A5232" s="33" t="s">
        <v>388</v>
      </c>
      <c r="B5232" s="33" t="s">
        <v>1419</v>
      </c>
      <c r="C5232" s="33" t="s">
        <v>1125</v>
      </c>
      <c r="D5232" s="33"/>
      <c r="E5232" s="34" t="s">
        <v>1207</v>
      </c>
      <c r="F5232" s="35">
        <f t="shared" ref="F5232:M5235" si="2663">F5233</f>
        <v>4693.8999999999996</v>
      </c>
      <c r="G5232" s="35">
        <f t="shared" si="2663"/>
        <v>4693.8999999999996</v>
      </c>
      <c r="H5232" s="35">
        <f t="shared" si="2663"/>
        <v>2853.84</v>
      </c>
      <c r="I5232" s="63">
        <f t="shared" si="2663"/>
        <v>0</v>
      </c>
      <c r="J5232" s="63">
        <f t="shared" si="2663"/>
        <v>0</v>
      </c>
      <c r="K5232" s="35">
        <f t="shared" si="2663"/>
        <v>0</v>
      </c>
      <c r="L5232" s="35">
        <f t="shared" si="2663"/>
        <v>0</v>
      </c>
      <c r="M5232" s="35">
        <f t="shared" si="2663"/>
        <v>4693.8972400000002</v>
      </c>
      <c r="N5232" s="78">
        <f t="shared" si="2645"/>
        <v>99.999941200281228</v>
      </c>
    </row>
    <row r="5233" spans="1:14" x14ac:dyDescent="0.25">
      <c r="A5233" s="33" t="s">
        <v>388</v>
      </c>
      <c r="B5233" s="33" t="s">
        <v>1419</v>
      </c>
      <c r="C5233" s="33" t="s">
        <v>390</v>
      </c>
      <c r="D5233" s="33"/>
      <c r="E5233" s="34" t="s">
        <v>1208</v>
      </c>
      <c r="F5233" s="35">
        <f t="shared" si="2663"/>
        <v>4693.8999999999996</v>
      </c>
      <c r="G5233" s="35">
        <f t="shared" si="2663"/>
        <v>4693.8999999999996</v>
      </c>
      <c r="H5233" s="35">
        <f t="shared" si="2663"/>
        <v>2853.84</v>
      </c>
      <c r="I5233" s="63">
        <f t="shared" si="2663"/>
        <v>0</v>
      </c>
      <c r="J5233" s="63">
        <f t="shared" si="2663"/>
        <v>0</v>
      </c>
      <c r="K5233" s="35">
        <f t="shared" si="2663"/>
        <v>0</v>
      </c>
      <c r="L5233" s="35">
        <f t="shared" si="2663"/>
        <v>0</v>
      </c>
      <c r="M5233" s="35">
        <f t="shared" si="2663"/>
        <v>4693.8972400000002</v>
      </c>
      <c r="N5233" s="78">
        <f t="shared" si="2645"/>
        <v>99.999941200281228</v>
      </c>
    </row>
    <row r="5234" spans="1:14" ht="31.5" x14ac:dyDescent="0.25">
      <c r="A5234" s="33" t="s">
        <v>388</v>
      </c>
      <c r="B5234" s="33" t="s">
        <v>1419</v>
      </c>
      <c r="C5234" s="33" t="s">
        <v>389</v>
      </c>
      <c r="D5234" s="33"/>
      <c r="E5234" s="34" t="s">
        <v>1200</v>
      </c>
      <c r="F5234" s="35">
        <f t="shared" si="2663"/>
        <v>4693.8999999999996</v>
      </c>
      <c r="G5234" s="35">
        <f t="shared" si="2663"/>
        <v>4693.8999999999996</v>
      </c>
      <c r="H5234" s="35">
        <f t="shared" si="2663"/>
        <v>2853.84</v>
      </c>
      <c r="I5234" s="63">
        <f t="shared" si="2663"/>
        <v>0</v>
      </c>
      <c r="J5234" s="63">
        <f t="shared" si="2663"/>
        <v>0</v>
      </c>
      <c r="K5234" s="35">
        <f t="shared" si="2663"/>
        <v>0</v>
      </c>
      <c r="L5234" s="35">
        <f t="shared" si="2663"/>
        <v>0</v>
      </c>
      <c r="M5234" s="35">
        <f t="shared" si="2663"/>
        <v>4693.8972400000002</v>
      </c>
      <c r="N5234" s="78">
        <f t="shared" si="2645"/>
        <v>99.999941200281228</v>
      </c>
    </row>
    <row r="5235" spans="1:14" ht="78.75" x14ac:dyDescent="0.25">
      <c r="A5235" s="33" t="s">
        <v>388</v>
      </c>
      <c r="B5235" s="33" t="s">
        <v>1419</v>
      </c>
      <c r="C5235" s="33" t="s">
        <v>389</v>
      </c>
      <c r="D5235" s="33" t="s">
        <v>1118</v>
      </c>
      <c r="E5235" s="34" t="s">
        <v>539</v>
      </c>
      <c r="F5235" s="35">
        <f t="shared" si="2663"/>
        <v>4693.8999999999996</v>
      </c>
      <c r="G5235" s="35">
        <f t="shared" si="2663"/>
        <v>4693.8999999999996</v>
      </c>
      <c r="H5235" s="35">
        <f t="shared" si="2663"/>
        <v>2853.84</v>
      </c>
      <c r="I5235" s="63">
        <f t="shared" si="2663"/>
        <v>0</v>
      </c>
      <c r="J5235" s="63">
        <f t="shared" si="2663"/>
        <v>0</v>
      </c>
      <c r="K5235" s="35">
        <f t="shared" si="2663"/>
        <v>0</v>
      </c>
      <c r="L5235" s="35">
        <f t="shared" si="2663"/>
        <v>0</v>
      </c>
      <c r="M5235" s="35">
        <f t="shared" si="2663"/>
        <v>4693.8972400000002</v>
      </c>
      <c r="N5235" s="78">
        <f t="shared" si="2645"/>
        <v>99.999941200281228</v>
      </c>
    </row>
    <row r="5236" spans="1:14" ht="31.5" x14ac:dyDescent="0.25">
      <c r="A5236" s="33" t="s">
        <v>388</v>
      </c>
      <c r="B5236" s="33" t="s">
        <v>1419</v>
      </c>
      <c r="C5236" s="33" t="s">
        <v>389</v>
      </c>
      <c r="D5236" s="33" t="s">
        <v>1128</v>
      </c>
      <c r="E5236" s="34" t="s">
        <v>541</v>
      </c>
      <c r="F5236" s="35">
        <v>4693.8999999999996</v>
      </c>
      <c r="G5236" s="35">
        <v>4693.8999999999996</v>
      </c>
      <c r="H5236" s="35">
        <v>2853.84</v>
      </c>
      <c r="I5236" s="63">
        <v>0</v>
      </c>
      <c r="J5236" s="63">
        <v>0</v>
      </c>
      <c r="K5236" s="35">
        <v>0</v>
      </c>
      <c r="L5236" s="35">
        <v>0</v>
      </c>
      <c r="M5236" s="35">
        <v>4693.8972400000002</v>
      </c>
      <c r="N5236" s="78">
        <f t="shared" si="2645"/>
        <v>99.999941200281228</v>
      </c>
    </row>
    <row r="5237" spans="1:14" s="32" customFormat="1" ht="63" x14ac:dyDescent="0.25">
      <c r="A5237" s="29" t="s">
        <v>388</v>
      </c>
      <c r="B5237" s="29" t="s">
        <v>1408</v>
      </c>
      <c r="C5237" s="29"/>
      <c r="D5237" s="29"/>
      <c r="E5237" s="30" t="s">
        <v>510</v>
      </c>
      <c r="F5237" s="31">
        <f>F5243+F5238</f>
        <v>267707.27100000001</v>
      </c>
      <c r="G5237" s="31">
        <f>G5243+G5238</f>
        <v>262156.67099999997</v>
      </c>
      <c r="H5237" s="31">
        <f t="shared" ref="H5237:M5237" si="2664">H5243+H5238</f>
        <v>163615.90243000002</v>
      </c>
      <c r="I5237" s="62">
        <f t="shared" si="2664"/>
        <v>0</v>
      </c>
      <c r="J5237" s="62">
        <f t="shared" si="2664"/>
        <v>0</v>
      </c>
      <c r="K5237" s="31">
        <f t="shared" si="2664"/>
        <v>0</v>
      </c>
      <c r="L5237" s="31">
        <f t="shared" si="2664"/>
        <v>0</v>
      </c>
      <c r="M5237" s="31">
        <f t="shared" si="2664"/>
        <v>261680.87774</v>
      </c>
      <c r="N5237" s="79">
        <f t="shared" si="2645"/>
        <v>99.818508047807796</v>
      </c>
    </row>
    <row r="5238" spans="1:14" ht="31.5" x14ac:dyDescent="0.25">
      <c r="A5238" s="33" t="s">
        <v>388</v>
      </c>
      <c r="B5238" s="33" t="s">
        <v>1408</v>
      </c>
      <c r="C5238" s="33" t="s">
        <v>1122</v>
      </c>
      <c r="D5238" s="33"/>
      <c r="E5238" s="34" t="s">
        <v>1885</v>
      </c>
      <c r="F5238" s="35">
        <f t="shared" ref="F5238:M5241" si="2665">F5239</f>
        <v>32</v>
      </c>
      <c r="G5238" s="35">
        <f t="shared" si="2665"/>
        <v>32</v>
      </c>
      <c r="H5238" s="35">
        <f t="shared" si="2665"/>
        <v>32</v>
      </c>
      <c r="I5238" s="63">
        <f t="shared" si="2665"/>
        <v>0</v>
      </c>
      <c r="J5238" s="63">
        <f t="shared" si="2665"/>
        <v>0</v>
      </c>
      <c r="K5238" s="35">
        <f t="shared" si="2665"/>
        <v>0</v>
      </c>
      <c r="L5238" s="35">
        <f t="shared" si="2665"/>
        <v>0</v>
      </c>
      <c r="M5238" s="35">
        <f t="shared" si="2665"/>
        <v>32</v>
      </c>
      <c r="N5238" s="78">
        <f t="shared" si="2645"/>
        <v>100</v>
      </c>
    </row>
    <row r="5239" spans="1:14" x14ac:dyDescent="0.25">
      <c r="A5239" s="33" t="s">
        <v>388</v>
      </c>
      <c r="B5239" s="33" t="s">
        <v>1408</v>
      </c>
      <c r="C5239" s="33" t="s">
        <v>1143</v>
      </c>
      <c r="D5239" s="33"/>
      <c r="E5239" s="34" t="s">
        <v>1270</v>
      </c>
      <c r="F5239" s="35">
        <f t="shared" si="2665"/>
        <v>32</v>
      </c>
      <c r="G5239" s="35">
        <f t="shared" si="2665"/>
        <v>32</v>
      </c>
      <c r="H5239" s="35">
        <f t="shared" si="2665"/>
        <v>32</v>
      </c>
      <c r="I5239" s="63">
        <f t="shared" si="2665"/>
        <v>0</v>
      </c>
      <c r="J5239" s="63">
        <f t="shared" si="2665"/>
        <v>0</v>
      </c>
      <c r="K5239" s="35">
        <f t="shared" si="2665"/>
        <v>0</v>
      </c>
      <c r="L5239" s="35">
        <f t="shared" si="2665"/>
        <v>0</v>
      </c>
      <c r="M5239" s="35">
        <f t="shared" si="2665"/>
        <v>32</v>
      </c>
      <c r="N5239" s="78">
        <f t="shared" si="2645"/>
        <v>100</v>
      </c>
    </row>
    <row r="5240" spans="1:14" x14ac:dyDescent="0.25">
      <c r="A5240" s="33" t="s">
        <v>388</v>
      </c>
      <c r="B5240" s="33" t="s">
        <v>1408</v>
      </c>
      <c r="C5240" s="33" t="s">
        <v>1349</v>
      </c>
      <c r="D5240" s="33"/>
      <c r="E5240" s="34" t="s">
        <v>1350</v>
      </c>
      <c r="F5240" s="35">
        <f t="shared" si="2665"/>
        <v>32</v>
      </c>
      <c r="G5240" s="35">
        <f t="shared" si="2665"/>
        <v>32</v>
      </c>
      <c r="H5240" s="35">
        <f t="shared" si="2665"/>
        <v>32</v>
      </c>
      <c r="I5240" s="63">
        <f t="shared" si="2665"/>
        <v>0</v>
      </c>
      <c r="J5240" s="63">
        <f t="shared" si="2665"/>
        <v>0</v>
      </c>
      <c r="K5240" s="35">
        <f t="shared" si="2665"/>
        <v>0</v>
      </c>
      <c r="L5240" s="35">
        <f t="shared" si="2665"/>
        <v>0</v>
      </c>
      <c r="M5240" s="35">
        <f t="shared" si="2665"/>
        <v>32</v>
      </c>
      <c r="N5240" s="78">
        <f t="shared" si="2645"/>
        <v>100</v>
      </c>
    </row>
    <row r="5241" spans="1:14" ht="31.5" x14ac:dyDescent="0.25">
      <c r="A5241" s="33" t="s">
        <v>388</v>
      </c>
      <c r="B5241" s="33" t="s">
        <v>1408</v>
      </c>
      <c r="C5241" s="33" t="s">
        <v>1349</v>
      </c>
      <c r="D5241" s="33" t="s">
        <v>1111</v>
      </c>
      <c r="E5241" s="34" t="s">
        <v>542</v>
      </c>
      <c r="F5241" s="35">
        <f t="shared" si="2665"/>
        <v>32</v>
      </c>
      <c r="G5241" s="35">
        <f t="shared" si="2665"/>
        <v>32</v>
      </c>
      <c r="H5241" s="35">
        <f t="shared" si="2665"/>
        <v>32</v>
      </c>
      <c r="I5241" s="63">
        <f t="shared" si="2665"/>
        <v>0</v>
      </c>
      <c r="J5241" s="63">
        <f t="shared" si="2665"/>
        <v>0</v>
      </c>
      <c r="K5241" s="35">
        <f t="shared" si="2665"/>
        <v>0</v>
      </c>
      <c r="L5241" s="35">
        <f t="shared" si="2665"/>
        <v>0</v>
      </c>
      <c r="M5241" s="35">
        <f t="shared" si="2665"/>
        <v>32</v>
      </c>
      <c r="N5241" s="78">
        <f t="shared" si="2645"/>
        <v>100</v>
      </c>
    </row>
    <row r="5242" spans="1:14" ht="31.5" x14ac:dyDescent="0.25">
      <c r="A5242" s="33" t="s">
        <v>388</v>
      </c>
      <c r="B5242" s="33" t="s">
        <v>1408</v>
      </c>
      <c r="C5242" s="33" t="s">
        <v>1349</v>
      </c>
      <c r="D5242" s="33" t="s">
        <v>1112</v>
      </c>
      <c r="E5242" s="34" t="s">
        <v>543</v>
      </c>
      <c r="F5242" s="35">
        <v>32</v>
      </c>
      <c r="G5242" s="35">
        <v>32</v>
      </c>
      <c r="H5242" s="35">
        <v>32</v>
      </c>
      <c r="I5242" s="63">
        <v>0</v>
      </c>
      <c r="J5242" s="63">
        <v>0</v>
      </c>
      <c r="K5242" s="35">
        <v>0</v>
      </c>
      <c r="L5242" s="35">
        <v>0</v>
      </c>
      <c r="M5242" s="35">
        <v>32</v>
      </c>
      <c r="N5242" s="78">
        <f t="shared" si="2645"/>
        <v>100</v>
      </c>
    </row>
    <row r="5243" spans="1:14" ht="31.5" x14ac:dyDescent="0.25">
      <c r="A5243" s="33" t="s">
        <v>388</v>
      </c>
      <c r="B5243" s="33" t="s">
        <v>1408</v>
      </c>
      <c r="C5243" s="33" t="s">
        <v>1125</v>
      </c>
      <c r="D5243" s="33"/>
      <c r="E5243" s="34" t="s">
        <v>1207</v>
      </c>
      <c r="F5243" s="35">
        <f t="shared" ref="F5243:M5243" si="2666">F5244</f>
        <v>267675.27100000001</v>
      </c>
      <c r="G5243" s="35">
        <f t="shared" si="2666"/>
        <v>262124.671</v>
      </c>
      <c r="H5243" s="35">
        <f t="shared" si="2666"/>
        <v>163583.90243000002</v>
      </c>
      <c r="I5243" s="63">
        <f t="shared" si="2666"/>
        <v>0</v>
      </c>
      <c r="J5243" s="63">
        <f t="shared" si="2666"/>
        <v>0</v>
      </c>
      <c r="K5243" s="35">
        <f t="shared" si="2666"/>
        <v>0</v>
      </c>
      <c r="L5243" s="35">
        <f t="shared" si="2666"/>
        <v>0</v>
      </c>
      <c r="M5243" s="35">
        <f t="shared" si="2666"/>
        <v>261648.87774</v>
      </c>
      <c r="N5243" s="78">
        <f t="shared" si="2645"/>
        <v>99.818485891394786</v>
      </c>
    </row>
    <row r="5244" spans="1:14" x14ac:dyDescent="0.25">
      <c r="A5244" s="33" t="s">
        <v>388</v>
      </c>
      <c r="B5244" s="33" t="s">
        <v>1408</v>
      </c>
      <c r="C5244" s="33" t="s">
        <v>394</v>
      </c>
      <c r="D5244" s="33"/>
      <c r="E5244" s="34" t="s">
        <v>1202</v>
      </c>
      <c r="F5244" s="35">
        <f>F5245+F5248</f>
        <v>267675.27100000001</v>
      </c>
      <c r="G5244" s="35">
        <f>G5245+G5248</f>
        <v>262124.671</v>
      </c>
      <c r="H5244" s="35">
        <f t="shared" ref="H5244:M5244" si="2667">H5245+H5248</f>
        <v>163583.90243000002</v>
      </c>
      <c r="I5244" s="63">
        <f t="shared" si="2667"/>
        <v>0</v>
      </c>
      <c r="J5244" s="63">
        <f t="shared" si="2667"/>
        <v>0</v>
      </c>
      <c r="K5244" s="35">
        <f t="shared" si="2667"/>
        <v>0</v>
      </c>
      <c r="L5244" s="35">
        <f t="shared" si="2667"/>
        <v>0</v>
      </c>
      <c r="M5244" s="35">
        <f t="shared" si="2667"/>
        <v>261648.87774</v>
      </c>
      <c r="N5244" s="78">
        <f t="shared" si="2645"/>
        <v>99.818485891394786</v>
      </c>
    </row>
    <row r="5245" spans="1:14" ht="31.5" x14ac:dyDescent="0.25">
      <c r="A5245" s="33" t="s">
        <v>388</v>
      </c>
      <c r="B5245" s="33" t="s">
        <v>1408</v>
      </c>
      <c r="C5245" s="33" t="s">
        <v>391</v>
      </c>
      <c r="D5245" s="33"/>
      <c r="E5245" s="34" t="s">
        <v>1200</v>
      </c>
      <c r="F5245" s="35">
        <f t="shared" ref="F5245:M5246" si="2668">F5246</f>
        <v>239096.3</v>
      </c>
      <c r="G5245" s="35">
        <f t="shared" si="2668"/>
        <v>249205.59093000001</v>
      </c>
      <c r="H5245" s="35">
        <f t="shared" si="2668"/>
        <v>156090.13479000001</v>
      </c>
      <c r="I5245" s="63">
        <f t="shared" si="2668"/>
        <v>0</v>
      </c>
      <c r="J5245" s="63">
        <f t="shared" si="2668"/>
        <v>0</v>
      </c>
      <c r="K5245" s="35">
        <f t="shared" si="2668"/>
        <v>0</v>
      </c>
      <c r="L5245" s="35">
        <f t="shared" si="2668"/>
        <v>0</v>
      </c>
      <c r="M5245" s="35">
        <f t="shared" si="2668"/>
        <v>249203.71093</v>
      </c>
      <c r="N5245" s="78">
        <f t="shared" si="2645"/>
        <v>99.999245602800087</v>
      </c>
    </row>
    <row r="5246" spans="1:14" ht="78.75" x14ac:dyDescent="0.25">
      <c r="A5246" s="33" t="s">
        <v>388</v>
      </c>
      <c r="B5246" s="33" t="s">
        <v>1408</v>
      </c>
      <c r="C5246" s="33" t="s">
        <v>391</v>
      </c>
      <c r="D5246" s="33" t="s">
        <v>1118</v>
      </c>
      <c r="E5246" s="34" t="s">
        <v>539</v>
      </c>
      <c r="F5246" s="35">
        <f t="shared" si="2668"/>
        <v>239096.3</v>
      </c>
      <c r="G5246" s="35">
        <f t="shared" si="2668"/>
        <v>249205.59093000001</v>
      </c>
      <c r="H5246" s="35">
        <f t="shared" si="2668"/>
        <v>156090.13479000001</v>
      </c>
      <c r="I5246" s="63">
        <f t="shared" si="2668"/>
        <v>0</v>
      </c>
      <c r="J5246" s="63">
        <f t="shared" si="2668"/>
        <v>0</v>
      </c>
      <c r="K5246" s="35">
        <f t="shared" si="2668"/>
        <v>0</v>
      </c>
      <c r="L5246" s="35">
        <f t="shared" si="2668"/>
        <v>0</v>
      </c>
      <c r="M5246" s="35">
        <f t="shared" si="2668"/>
        <v>249203.71093</v>
      </c>
      <c r="N5246" s="78">
        <f t="shared" si="2645"/>
        <v>99.999245602800087</v>
      </c>
    </row>
    <row r="5247" spans="1:14" ht="31.5" x14ac:dyDescent="0.25">
      <c r="A5247" s="33" t="s">
        <v>388</v>
      </c>
      <c r="B5247" s="33" t="s">
        <v>1408</v>
      </c>
      <c r="C5247" s="33" t="s">
        <v>391</v>
      </c>
      <c r="D5247" s="33" t="s">
        <v>1128</v>
      </c>
      <c r="E5247" s="34" t="s">
        <v>541</v>
      </c>
      <c r="F5247" s="35">
        <f>243283.9-4187.6</f>
        <v>239096.3</v>
      </c>
      <c r="G5247" s="35">
        <v>249205.59093000001</v>
      </c>
      <c r="H5247" s="35">
        <v>156090.13479000001</v>
      </c>
      <c r="I5247" s="63">
        <v>0</v>
      </c>
      <c r="J5247" s="63">
        <v>0</v>
      </c>
      <c r="K5247" s="35">
        <v>0</v>
      </c>
      <c r="L5247" s="35">
        <v>0</v>
      </c>
      <c r="M5247" s="35">
        <v>249203.71093</v>
      </c>
      <c r="N5247" s="78">
        <f t="shared" si="2645"/>
        <v>99.999245602800087</v>
      </c>
    </row>
    <row r="5248" spans="1:14" ht="31.5" x14ac:dyDescent="0.25">
      <c r="A5248" s="33" t="s">
        <v>388</v>
      </c>
      <c r="B5248" s="33" t="s">
        <v>1408</v>
      </c>
      <c r="C5248" s="33" t="s">
        <v>392</v>
      </c>
      <c r="D5248" s="33"/>
      <c r="E5248" s="34" t="s">
        <v>1201</v>
      </c>
      <c r="F5248" s="35">
        <f>F5249+F5251+F5253+F5255</f>
        <v>28578.971000000001</v>
      </c>
      <c r="G5248" s="35">
        <f>G5249+G5251+G5253+G5255</f>
        <v>12919.08007</v>
      </c>
      <c r="H5248" s="35">
        <f t="shared" ref="H5248:M5248" si="2669">H5249+H5251+H5253+H5255</f>
        <v>7493.7676400000009</v>
      </c>
      <c r="I5248" s="63">
        <f t="shared" si="2669"/>
        <v>0</v>
      </c>
      <c r="J5248" s="63">
        <f t="shared" si="2669"/>
        <v>0</v>
      </c>
      <c r="K5248" s="35">
        <f t="shared" si="2669"/>
        <v>0</v>
      </c>
      <c r="L5248" s="35">
        <f t="shared" si="2669"/>
        <v>0</v>
      </c>
      <c r="M5248" s="35">
        <f t="shared" si="2669"/>
        <v>12445.166810000001</v>
      </c>
      <c r="N5248" s="78">
        <f t="shared" si="2645"/>
        <v>96.331679520274079</v>
      </c>
    </row>
    <row r="5249" spans="1:15" ht="78.75" x14ac:dyDescent="0.25">
      <c r="A5249" s="33" t="s">
        <v>388</v>
      </c>
      <c r="B5249" s="33" t="s">
        <v>1408</v>
      </c>
      <c r="C5249" s="33" t="s">
        <v>392</v>
      </c>
      <c r="D5249" s="33" t="s">
        <v>1118</v>
      </c>
      <c r="E5249" s="34" t="s">
        <v>539</v>
      </c>
      <c r="F5249" s="35">
        <f t="shared" ref="F5249:M5249" si="2670">F5250</f>
        <v>1716</v>
      </c>
      <c r="G5249" s="35">
        <f t="shared" si="2670"/>
        <v>1702.96856</v>
      </c>
      <c r="H5249" s="35">
        <f t="shared" si="2670"/>
        <v>1213.8371500000001</v>
      </c>
      <c r="I5249" s="63">
        <f t="shared" si="2670"/>
        <v>0</v>
      </c>
      <c r="J5249" s="63">
        <f t="shared" si="2670"/>
        <v>0</v>
      </c>
      <c r="K5249" s="35">
        <f t="shared" si="2670"/>
        <v>0</v>
      </c>
      <c r="L5249" s="35">
        <f t="shared" si="2670"/>
        <v>0</v>
      </c>
      <c r="M5249" s="35">
        <f t="shared" si="2670"/>
        <v>1646.7325599999999</v>
      </c>
      <c r="N5249" s="78">
        <f t="shared" si="2645"/>
        <v>96.697766399163569</v>
      </c>
    </row>
    <row r="5250" spans="1:15" ht="31.5" x14ac:dyDescent="0.25">
      <c r="A5250" s="33" t="s">
        <v>388</v>
      </c>
      <c r="B5250" s="33" t="s">
        <v>1408</v>
      </c>
      <c r="C5250" s="33" t="s">
        <v>392</v>
      </c>
      <c r="D5250" s="33" t="s">
        <v>1128</v>
      </c>
      <c r="E5250" s="34" t="s">
        <v>541</v>
      </c>
      <c r="F5250" s="35">
        <v>1716</v>
      </c>
      <c r="G5250" s="35">
        <v>1702.96856</v>
      </c>
      <c r="H5250" s="35">
        <v>1213.8371500000001</v>
      </c>
      <c r="I5250" s="63">
        <v>0</v>
      </c>
      <c r="J5250" s="63">
        <v>0</v>
      </c>
      <c r="K5250" s="35">
        <v>0</v>
      </c>
      <c r="L5250" s="35">
        <v>0</v>
      </c>
      <c r="M5250" s="35">
        <v>1646.7325599999999</v>
      </c>
      <c r="N5250" s="78">
        <f t="shared" si="2645"/>
        <v>96.697766399163569</v>
      </c>
    </row>
    <row r="5251" spans="1:15" ht="31.5" x14ac:dyDescent="0.25">
      <c r="A5251" s="33" t="s">
        <v>388</v>
      </c>
      <c r="B5251" s="33" t="s">
        <v>1408</v>
      </c>
      <c r="C5251" s="33" t="s">
        <v>392</v>
      </c>
      <c r="D5251" s="33" t="s">
        <v>1111</v>
      </c>
      <c r="E5251" s="34" t="s">
        <v>542</v>
      </c>
      <c r="F5251" s="35">
        <f t="shared" ref="F5251:M5251" si="2671">F5252</f>
        <v>26288.600000000002</v>
      </c>
      <c r="G5251" s="35">
        <f t="shared" si="2671"/>
        <v>11199.84151</v>
      </c>
      <c r="H5251" s="35">
        <f t="shared" si="2671"/>
        <v>6263.6604900000002</v>
      </c>
      <c r="I5251" s="63">
        <f t="shared" si="2671"/>
        <v>0</v>
      </c>
      <c r="J5251" s="63">
        <f t="shared" si="2671"/>
        <v>0</v>
      </c>
      <c r="K5251" s="35">
        <f t="shared" si="2671"/>
        <v>0</v>
      </c>
      <c r="L5251" s="35">
        <f t="shared" si="2671"/>
        <v>0</v>
      </c>
      <c r="M5251" s="35">
        <f t="shared" si="2671"/>
        <v>10782.16425</v>
      </c>
      <c r="N5251" s="78">
        <f t="shared" si="2645"/>
        <v>96.27068597687682</v>
      </c>
    </row>
    <row r="5252" spans="1:15" ht="31.5" x14ac:dyDescent="0.25">
      <c r="A5252" s="33" t="s">
        <v>388</v>
      </c>
      <c r="B5252" s="33" t="s">
        <v>1408</v>
      </c>
      <c r="C5252" s="33" t="s">
        <v>392</v>
      </c>
      <c r="D5252" s="33" t="s">
        <v>1112</v>
      </c>
      <c r="E5252" s="34" t="s">
        <v>543</v>
      </c>
      <c r="F5252" s="35">
        <f>26503.9-215.3</f>
        <v>26288.600000000002</v>
      </c>
      <c r="G5252" s="35">
        <v>11199.84151</v>
      </c>
      <c r="H5252" s="35">
        <v>6263.6604900000002</v>
      </c>
      <c r="I5252" s="63">
        <v>0</v>
      </c>
      <c r="J5252" s="63">
        <v>0</v>
      </c>
      <c r="K5252" s="35">
        <v>0</v>
      </c>
      <c r="L5252" s="35">
        <v>0</v>
      </c>
      <c r="M5252" s="35">
        <v>10782.16425</v>
      </c>
      <c r="N5252" s="78">
        <f t="shared" si="2645"/>
        <v>96.27068597687682</v>
      </c>
    </row>
    <row r="5253" spans="1:15" hidden="1" x14ac:dyDescent="0.25">
      <c r="A5253" s="33" t="s">
        <v>388</v>
      </c>
      <c r="B5253" s="33" t="s">
        <v>1408</v>
      </c>
      <c r="C5253" s="33" t="s">
        <v>392</v>
      </c>
      <c r="D5253" s="33" t="s">
        <v>65</v>
      </c>
      <c r="E5253" s="34" t="s">
        <v>544</v>
      </c>
      <c r="F5253" s="35">
        <f t="shared" ref="F5253:M5253" si="2672">F5254</f>
        <v>450</v>
      </c>
      <c r="G5253" s="35">
        <f t="shared" si="2672"/>
        <v>0</v>
      </c>
      <c r="H5253" s="35">
        <f t="shared" si="2672"/>
        <v>0</v>
      </c>
      <c r="I5253" s="63">
        <f t="shared" si="2672"/>
        <v>0</v>
      </c>
      <c r="J5253" s="63">
        <f t="shared" si="2672"/>
        <v>0</v>
      </c>
      <c r="K5253" s="35">
        <f t="shared" si="2672"/>
        <v>0</v>
      </c>
      <c r="L5253" s="35">
        <f t="shared" si="2672"/>
        <v>0</v>
      </c>
      <c r="M5253" s="35">
        <f t="shared" si="2672"/>
        <v>0</v>
      </c>
      <c r="N5253" s="78">
        <v>0</v>
      </c>
      <c r="O5253" s="22">
        <v>1</v>
      </c>
    </row>
    <row r="5254" spans="1:15" hidden="1" x14ac:dyDescent="0.25">
      <c r="A5254" s="33" t="s">
        <v>388</v>
      </c>
      <c r="B5254" s="33" t="s">
        <v>1408</v>
      </c>
      <c r="C5254" s="33" t="s">
        <v>392</v>
      </c>
      <c r="D5254" s="33" t="s">
        <v>393</v>
      </c>
      <c r="E5254" s="34" t="s">
        <v>549</v>
      </c>
      <c r="F5254" s="35">
        <v>450</v>
      </c>
      <c r="G5254" s="35">
        <v>0</v>
      </c>
      <c r="H5254" s="35">
        <v>0</v>
      </c>
      <c r="I5254" s="63">
        <v>0</v>
      </c>
      <c r="J5254" s="63">
        <v>0</v>
      </c>
      <c r="K5254" s="35">
        <v>0</v>
      </c>
      <c r="L5254" s="35">
        <v>0</v>
      </c>
      <c r="M5254" s="35">
        <v>0</v>
      </c>
      <c r="N5254" s="78">
        <v>0</v>
      </c>
      <c r="O5254" s="22">
        <v>1</v>
      </c>
    </row>
    <row r="5255" spans="1:15" x14ac:dyDescent="0.25">
      <c r="A5255" s="33" t="s">
        <v>388</v>
      </c>
      <c r="B5255" s="33" t="s">
        <v>1408</v>
      </c>
      <c r="C5255" s="33" t="s">
        <v>392</v>
      </c>
      <c r="D5255" s="33" t="s">
        <v>1113</v>
      </c>
      <c r="E5255" s="34" t="s">
        <v>558</v>
      </c>
      <c r="F5255" s="35">
        <f t="shared" ref="F5255:M5255" si="2673">F5256</f>
        <v>124.371</v>
      </c>
      <c r="G5255" s="35">
        <f t="shared" si="2673"/>
        <v>16.27</v>
      </c>
      <c r="H5255" s="35">
        <f t="shared" si="2673"/>
        <v>16.27</v>
      </c>
      <c r="I5255" s="63">
        <f t="shared" si="2673"/>
        <v>0</v>
      </c>
      <c r="J5255" s="63">
        <f t="shared" si="2673"/>
        <v>0</v>
      </c>
      <c r="K5255" s="35">
        <f t="shared" si="2673"/>
        <v>0</v>
      </c>
      <c r="L5255" s="35">
        <f t="shared" si="2673"/>
        <v>0</v>
      </c>
      <c r="M5255" s="35">
        <f t="shared" si="2673"/>
        <v>16.27</v>
      </c>
      <c r="N5255" s="78">
        <f t="shared" si="2645"/>
        <v>100</v>
      </c>
    </row>
    <row r="5256" spans="1:15" x14ac:dyDescent="0.25">
      <c r="A5256" s="33" t="s">
        <v>388</v>
      </c>
      <c r="B5256" s="33" t="s">
        <v>1408</v>
      </c>
      <c r="C5256" s="33" t="s">
        <v>392</v>
      </c>
      <c r="D5256" s="33" t="s">
        <v>1120</v>
      </c>
      <c r="E5256" s="34" t="s">
        <v>561</v>
      </c>
      <c r="F5256" s="35">
        <f>216.2-91.829</f>
        <v>124.371</v>
      </c>
      <c r="G5256" s="35">
        <v>16.27</v>
      </c>
      <c r="H5256" s="35">
        <v>16.27</v>
      </c>
      <c r="I5256" s="63">
        <v>0</v>
      </c>
      <c r="J5256" s="63">
        <v>0</v>
      </c>
      <c r="K5256" s="35">
        <v>0</v>
      </c>
      <c r="L5256" s="35">
        <v>0</v>
      </c>
      <c r="M5256" s="35">
        <v>16.27</v>
      </c>
      <c r="N5256" s="78">
        <f t="shared" si="2645"/>
        <v>100</v>
      </c>
    </row>
    <row r="5257" spans="1:15" s="32" customFormat="1" x14ac:dyDescent="0.25">
      <c r="A5257" s="29" t="s">
        <v>388</v>
      </c>
      <c r="B5257" s="29" t="s">
        <v>1384</v>
      </c>
      <c r="C5257" s="29"/>
      <c r="D5257" s="29"/>
      <c r="E5257" s="30" t="s">
        <v>514</v>
      </c>
      <c r="F5257" s="31">
        <f>F5258+F5298+F5304+F5310</f>
        <v>537131.87199999997</v>
      </c>
      <c r="G5257" s="31">
        <f>G5258+G5298+G5304+G5310</f>
        <v>399917.91524999996</v>
      </c>
      <c r="H5257" s="31">
        <f t="shared" ref="H5257:M5257" si="2674">H5258+H5298+H5304+H5310</f>
        <v>276777.86846999999</v>
      </c>
      <c r="I5257" s="62">
        <f t="shared" si="2674"/>
        <v>3786.0433499999999</v>
      </c>
      <c r="J5257" s="62">
        <f t="shared" si="2674"/>
        <v>0</v>
      </c>
      <c r="K5257" s="31">
        <f t="shared" si="2674"/>
        <v>0</v>
      </c>
      <c r="L5257" s="31">
        <f t="shared" si="2674"/>
        <v>0</v>
      </c>
      <c r="M5257" s="31">
        <f t="shared" si="2674"/>
        <v>395355.78014000005</v>
      </c>
      <c r="N5257" s="79">
        <f t="shared" si="2645"/>
        <v>98.859232123385127</v>
      </c>
    </row>
    <row r="5258" spans="1:15" x14ac:dyDescent="0.25">
      <c r="A5258" s="33" t="s">
        <v>388</v>
      </c>
      <c r="B5258" s="33" t="s">
        <v>1384</v>
      </c>
      <c r="C5258" s="33" t="s">
        <v>56</v>
      </c>
      <c r="D5258" s="33"/>
      <c r="E5258" s="34" t="s">
        <v>564</v>
      </c>
      <c r="F5258" s="35">
        <f>F5259+F5283</f>
        <v>37712.242999999995</v>
      </c>
      <c r="G5258" s="35">
        <f>G5259+G5283</f>
        <v>37712.242999999995</v>
      </c>
      <c r="H5258" s="35">
        <f t="shared" ref="H5258:M5258" si="2675">H5259+H5283</f>
        <v>27362.993340000001</v>
      </c>
      <c r="I5258" s="63">
        <f t="shared" si="2675"/>
        <v>0</v>
      </c>
      <c r="J5258" s="63">
        <f t="shared" si="2675"/>
        <v>0</v>
      </c>
      <c r="K5258" s="35">
        <f t="shared" si="2675"/>
        <v>0</v>
      </c>
      <c r="L5258" s="35">
        <f t="shared" si="2675"/>
        <v>0</v>
      </c>
      <c r="M5258" s="35">
        <f t="shared" si="2675"/>
        <v>37584.241969999995</v>
      </c>
      <c r="N5258" s="78">
        <f t="shared" ref="N5258:N5321" si="2676">M5258/G5258*100</f>
        <v>99.660584945849024</v>
      </c>
    </row>
    <row r="5259" spans="1:15" ht="31.5" x14ac:dyDescent="0.25">
      <c r="A5259" s="33" t="s">
        <v>388</v>
      </c>
      <c r="B5259" s="33" t="s">
        <v>1384</v>
      </c>
      <c r="C5259" s="33" t="s">
        <v>122</v>
      </c>
      <c r="D5259" s="33"/>
      <c r="E5259" s="34" t="s">
        <v>565</v>
      </c>
      <c r="F5259" s="35">
        <f>F5260+F5279</f>
        <v>32137.542999999998</v>
      </c>
      <c r="G5259" s="35">
        <f>G5260+G5279</f>
        <v>32137.542999999998</v>
      </c>
      <c r="H5259" s="35">
        <f t="shared" ref="H5259:M5259" si="2677">H5260+H5279</f>
        <v>25127.287339999999</v>
      </c>
      <c r="I5259" s="63">
        <f t="shared" si="2677"/>
        <v>0</v>
      </c>
      <c r="J5259" s="63">
        <f t="shared" si="2677"/>
        <v>0</v>
      </c>
      <c r="K5259" s="35">
        <f t="shared" si="2677"/>
        <v>0</v>
      </c>
      <c r="L5259" s="35">
        <f t="shared" si="2677"/>
        <v>0</v>
      </c>
      <c r="M5259" s="35">
        <f t="shared" si="2677"/>
        <v>32009.541969999998</v>
      </c>
      <c r="N5259" s="78">
        <f t="shared" si="2676"/>
        <v>99.601708724279263</v>
      </c>
    </row>
    <row r="5260" spans="1:15" ht="63" x14ac:dyDescent="0.25">
      <c r="A5260" s="33" t="s">
        <v>388</v>
      </c>
      <c r="B5260" s="33" t="s">
        <v>1384</v>
      </c>
      <c r="C5260" s="33" t="s">
        <v>123</v>
      </c>
      <c r="D5260" s="33"/>
      <c r="E5260" s="34" t="s">
        <v>1249</v>
      </c>
      <c r="F5260" s="35">
        <f>F5261+F5266+F5269+F5272+F5276</f>
        <v>31227.167999999998</v>
      </c>
      <c r="G5260" s="35">
        <f>G5261+G5266+G5269+G5272+G5276</f>
        <v>31227.167999999998</v>
      </c>
      <c r="H5260" s="35">
        <f t="shared" ref="H5260:M5260" si="2678">H5261+H5266+H5269+H5272+H5276</f>
        <v>24714.170819999999</v>
      </c>
      <c r="I5260" s="63">
        <f t="shared" si="2678"/>
        <v>0</v>
      </c>
      <c r="J5260" s="63">
        <f t="shared" si="2678"/>
        <v>0</v>
      </c>
      <c r="K5260" s="35">
        <f t="shared" si="2678"/>
        <v>0</v>
      </c>
      <c r="L5260" s="35">
        <f t="shared" si="2678"/>
        <v>0</v>
      </c>
      <c r="M5260" s="35">
        <f t="shared" si="2678"/>
        <v>31099.167399999998</v>
      </c>
      <c r="N5260" s="78">
        <f t="shared" si="2676"/>
        <v>99.590098596196754</v>
      </c>
    </row>
    <row r="5261" spans="1:15" ht="63" x14ac:dyDescent="0.25">
      <c r="A5261" s="33" t="s">
        <v>388</v>
      </c>
      <c r="B5261" s="33" t="s">
        <v>1384</v>
      </c>
      <c r="C5261" s="33" t="s">
        <v>116</v>
      </c>
      <c r="D5261" s="33"/>
      <c r="E5261" s="34" t="s">
        <v>1250</v>
      </c>
      <c r="F5261" s="35">
        <f>F5262+F5264</f>
        <v>2345.27</v>
      </c>
      <c r="G5261" s="35">
        <f>G5262+G5264</f>
        <v>2345.27</v>
      </c>
      <c r="H5261" s="35">
        <f t="shared" ref="H5261:M5261" si="2679">H5262+H5264</f>
        <v>585</v>
      </c>
      <c r="I5261" s="63">
        <f t="shared" si="2679"/>
        <v>0</v>
      </c>
      <c r="J5261" s="63">
        <f t="shared" si="2679"/>
        <v>0</v>
      </c>
      <c r="K5261" s="35">
        <f t="shared" si="2679"/>
        <v>0</v>
      </c>
      <c r="L5261" s="35">
        <f t="shared" si="2679"/>
        <v>0</v>
      </c>
      <c r="M5261" s="35">
        <f t="shared" si="2679"/>
        <v>2217.27</v>
      </c>
      <c r="N5261" s="78">
        <f t="shared" si="2676"/>
        <v>94.542206227854365</v>
      </c>
    </row>
    <row r="5262" spans="1:15" ht="31.5" x14ac:dyDescent="0.25">
      <c r="A5262" s="33" t="s">
        <v>388</v>
      </c>
      <c r="B5262" s="33" t="s">
        <v>1384</v>
      </c>
      <c r="C5262" s="33" t="s">
        <v>116</v>
      </c>
      <c r="D5262" s="33" t="s">
        <v>1111</v>
      </c>
      <c r="E5262" s="34" t="s">
        <v>542</v>
      </c>
      <c r="F5262" s="35">
        <f t="shared" ref="F5262:M5262" si="2680">F5263</f>
        <v>1273.9000000000001</v>
      </c>
      <c r="G5262" s="35">
        <f t="shared" si="2680"/>
        <v>826.1</v>
      </c>
      <c r="H5262" s="35">
        <f t="shared" si="2680"/>
        <v>75</v>
      </c>
      <c r="I5262" s="63">
        <f t="shared" si="2680"/>
        <v>0</v>
      </c>
      <c r="J5262" s="63">
        <f t="shared" si="2680"/>
        <v>0</v>
      </c>
      <c r="K5262" s="35">
        <f t="shared" si="2680"/>
        <v>0</v>
      </c>
      <c r="L5262" s="35">
        <f t="shared" si="2680"/>
        <v>0</v>
      </c>
      <c r="M5262" s="35">
        <f t="shared" si="2680"/>
        <v>826.1</v>
      </c>
      <c r="N5262" s="78">
        <f t="shared" si="2676"/>
        <v>100</v>
      </c>
    </row>
    <row r="5263" spans="1:15" ht="31.5" x14ac:dyDescent="0.25">
      <c r="A5263" s="33" t="s">
        <v>388</v>
      </c>
      <c r="B5263" s="33" t="s">
        <v>1384</v>
      </c>
      <c r="C5263" s="33" t="s">
        <v>116</v>
      </c>
      <c r="D5263" s="33" t="s">
        <v>1112</v>
      </c>
      <c r="E5263" s="34" t="s">
        <v>543</v>
      </c>
      <c r="F5263" s="35">
        <v>1273.9000000000001</v>
      </c>
      <c r="G5263" s="35">
        <v>826.1</v>
      </c>
      <c r="H5263" s="35">
        <v>75</v>
      </c>
      <c r="I5263" s="63">
        <v>0</v>
      </c>
      <c r="J5263" s="63">
        <v>0</v>
      </c>
      <c r="K5263" s="35">
        <v>0</v>
      </c>
      <c r="L5263" s="35">
        <v>0</v>
      </c>
      <c r="M5263" s="35">
        <v>826.1</v>
      </c>
      <c r="N5263" s="78">
        <f t="shared" si="2676"/>
        <v>100</v>
      </c>
    </row>
    <row r="5264" spans="1:15" ht="31.5" x14ac:dyDescent="0.25">
      <c r="A5264" s="33" t="s">
        <v>388</v>
      </c>
      <c r="B5264" s="33" t="s">
        <v>1384</v>
      </c>
      <c r="C5264" s="33" t="s">
        <v>116</v>
      </c>
      <c r="D5264" s="33" t="s">
        <v>18</v>
      </c>
      <c r="E5264" s="34" t="s">
        <v>552</v>
      </c>
      <c r="F5264" s="35">
        <f t="shared" ref="F5264:M5264" si="2681">F5265</f>
        <v>1071.3699999999999</v>
      </c>
      <c r="G5264" s="35">
        <f t="shared" si="2681"/>
        <v>1519.17</v>
      </c>
      <c r="H5264" s="35">
        <f t="shared" si="2681"/>
        <v>510</v>
      </c>
      <c r="I5264" s="63">
        <f t="shared" si="2681"/>
        <v>0</v>
      </c>
      <c r="J5264" s="63">
        <f t="shared" si="2681"/>
        <v>0</v>
      </c>
      <c r="K5264" s="35">
        <f t="shared" si="2681"/>
        <v>0</v>
      </c>
      <c r="L5264" s="35">
        <f t="shared" si="2681"/>
        <v>0</v>
      </c>
      <c r="M5264" s="35">
        <f t="shared" si="2681"/>
        <v>1391.17</v>
      </c>
      <c r="N5264" s="78">
        <f t="shared" si="2676"/>
        <v>91.574346518164532</v>
      </c>
    </row>
    <row r="5265" spans="1:15" ht="47.25" x14ac:dyDescent="0.25">
      <c r="A5265" s="33" t="s">
        <v>388</v>
      </c>
      <c r="B5265" s="33" t="s">
        <v>1384</v>
      </c>
      <c r="C5265" s="33" t="s">
        <v>116</v>
      </c>
      <c r="D5265" s="33" t="s">
        <v>14</v>
      </c>
      <c r="E5265" s="34" t="s">
        <v>555</v>
      </c>
      <c r="F5265" s="35">
        <f>510+561.37</f>
        <v>1071.3699999999999</v>
      </c>
      <c r="G5265" s="35">
        <v>1519.17</v>
      </c>
      <c r="H5265" s="35">
        <v>510</v>
      </c>
      <c r="I5265" s="63">
        <v>0</v>
      </c>
      <c r="J5265" s="63">
        <v>0</v>
      </c>
      <c r="K5265" s="35">
        <v>0</v>
      </c>
      <c r="L5265" s="35">
        <v>0</v>
      </c>
      <c r="M5265" s="35">
        <v>1391.17</v>
      </c>
      <c r="N5265" s="78">
        <f t="shared" si="2676"/>
        <v>91.574346518164532</v>
      </c>
    </row>
    <row r="5266" spans="1:15" ht="47.25" hidden="1" x14ac:dyDescent="0.25">
      <c r="A5266" s="33" t="s">
        <v>388</v>
      </c>
      <c r="B5266" s="33" t="s">
        <v>1384</v>
      </c>
      <c r="C5266" s="33" t="s">
        <v>395</v>
      </c>
      <c r="D5266" s="33"/>
      <c r="E5266" s="34" t="s">
        <v>566</v>
      </c>
      <c r="F5266" s="35">
        <f t="shared" ref="F5266:M5267" si="2682">F5267</f>
        <v>0</v>
      </c>
      <c r="G5266" s="35">
        <f t="shared" si="2682"/>
        <v>0</v>
      </c>
      <c r="H5266" s="35">
        <f t="shared" si="2682"/>
        <v>0</v>
      </c>
      <c r="I5266" s="63">
        <f t="shared" si="2682"/>
        <v>0</v>
      </c>
      <c r="J5266" s="63">
        <f t="shared" si="2682"/>
        <v>0</v>
      </c>
      <c r="K5266" s="35">
        <f t="shared" si="2682"/>
        <v>0</v>
      </c>
      <c r="L5266" s="35">
        <f t="shared" si="2682"/>
        <v>0</v>
      </c>
      <c r="M5266" s="35">
        <f t="shared" si="2682"/>
        <v>0</v>
      </c>
      <c r="N5266" s="78">
        <v>0</v>
      </c>
      <c r="O5266" s="22">
        <v>1</v>
      </c>
    </row>
    <row r="5267" spans="1:15" ht="31.5" hidden="1" x14ac:dyDescent="0.25">
      <c r="A5267" s="33" t="s">
        <v>388</v>
      </c>
      <c r="B5267" s="33" t="s">
        <v>1384</v>
      </c>
      <c r="C5267" s="33" t="s">
        <v>395</v>
      </c>
      <c r="D5267" s="33" t="s">
        <v>1111</v>
      </c>
      <c r="E5267" s="34" t="s">
        <v>542</v>
      </c>
      <c r="F5267" s="35">
        <f t="shared" si="2682"/>
        <v>0</v>
      </c>
      <c r="G5267" s="35">
        <f t="shared" si="2682"/>
        <v>0</v>
      </c>
      <c r="H5267" s="35">
        <f t="shared" si="2682"/>
        <v>0</v>
      </c>
      <c r="I5267" s="63">
        <f t="shared" si="2682"/>
        <v>0</v>
      </c>
      <c r="J5267" s="63">
        <f t="shared" si="2682"/>
        <v>0</v>
      </c>
      <c r="K5267" s="35">
        <f t="shared" si="2682"/>
        <v>0</v>
      </c>
      <c r="L5267" s="35">
        <f t="shared" si="2682"/>
        <v>0</v>
      </c>
      <c r="M5267" s="35">
        <f t="shared" si="2682"/>
        <v>0</v>
      </c>
      <c r="N5267" s="78">
        <v>0</v>
      </c>
      <c r="O5267" s="22">
        <v>1</v>
      </c>
    </row>
    <row r="5268" spans="1:15" ht="31.5" hidden="1" x14ac:dyDescent="0.25">
      <c r="A5268" s="33" t="s">
        <v>388</v>
      </c>
      <c r="B5268" s="33" t="s">
        <v>1384</v>
      </c>
      <c r="C5268" s="33" t="s">
        <v>395</v>
      </c>
      <c r="D5268" s="33" t="s">
        <v>1112</v>
      </c>
      <c r="E5268" s="34" t="s">
        <v>543</v>
      </c>
      <c r="F5268" s="35">
        <f>200-150-50</f>
        <v>0</v>
      </c>
      <c r="G5268" s="35">
        <v>0</v>
      </c>
      <c r="H5268" s="35">
        <v>0</v>
      </c>
      <c r="I5268" s="63">
        <v>0</v>
      </c>
      <c r="J5268" s="63">
        <v>0</v>
      </c>
      <c r="K5268" s="35">
        <v>0</v>
      </c>
      <c r="L5268" s="35">
        <v>0</v>
      </c>
      <c r="M5268" s="35">
        <v>0</v>
      </c>
      <c r="N5268" s="78">
        <v>0</v>
      </c>
      <c r="O5268" s="22">
        <v>1</v>
      </c>
    </row>
    <row r="5269" spans="1:15" ht="47.25" x14ac:dyDescent="0.25">
      <c r="A5269" s="33" t="s">
        <v>388</v>
      </c>
      <c r="B5269" s="33" t="s">
        <v>1384</v>
      </c>
      <c r="C5269" s="33" t="s">
        <v>117</v>
      </c>
      <c r="D5269" s="33"/>
      <c r="E5269" s="34" t="s">
        <v>567</v>
      </c>
      <c r="F5269" s="35">
        <f t="shared" ref="F5269:M5270" si="2683">F5270</f>
        <v>7667.2</v>
      </c>
      <c r="G5269" s="35">
        <f t="shared" si="2683"/>
        <v>7667.2</v>
      </c>
      <c r="H5269" s="35">
        <f t="shared" si="2683"/>
        <v>7325.4</v>
      </c>
      <c r="I5269" s="63">
        <f t="shared" si="2683"/>
        <v>0</v>
      </c>
      <c r="J5269" s="63">
        <f t="shared" si="2683"/>
        <v>0</v>
      </c>
      <c r="K5269" s="35">
        <f t="shared" si="2683"/>
        <v>0</v>
      </c>
      <c r="L5269" s="35">
        <f t="shared" si="2683"/>
        <v>0</v>
      </c>
      <c r="M5269" s="35">
        <f t="shared" si="2683"/>
        <v>7667.2</v>
      </c>
      <c r="N5269" s="78">
        <f t="shared" si="2676"/>
        <v>100</v>
      </c>
    </row>
    <row r="5270" spans="1:15" ht="31.5" x14ac:dyDescent="0.25">
      <c r="A5270" s="33" t="s">
        <v>388</v>
      </c>
      <c r="B5270" s="33" t="s">
        <v>1384</v>
      </c>
      <c r="C5270" s="33" t="s">
        <v>117</v>
      </c>
      <c r="D5270" s="33" t="s">
        <v>18</v>
      </c>
      <c r="E5270" s="34" t="s">
        <v>552</v>
      </c>
      <c r="F5270" s="35">
        <f t="shared" si="2683"/>
        <v>7667.2</v>
      </c>
      <c r="G5270" s="35">
        <f t="shared" si="2683"/>
        <v>7667.2</v>
      </c>
      <c r="H5270" s="35">
        <f t="shared" si="2683"/>
        <v>7325.4</v>
      </c>
      <c r="I5270" s="63">
        <f t="shared" si="2683"/>
        <v>0</v>
      </c>
      <c r="J5270" s="63">
        <f t="shared" si="2683"/>
        <v>0</v>
      </c>
      <c r="K5270" s="35">
        <f t="shared" si="2683"/>
        <v>0</v>
      </c>
      <c r="L5270" s="35">
        <f t="shared" si="2683"/>
        <v>0</v>
      </c>
      <c r="M5270" s="35">
        <f t="shared" si="2683"/>
        <v>7667.2</v>
      </c>
      <c r="N5270" s="78">
        <f t="shared" si="2676"/>
        <v>100</v>
      </c>
    </row>
    <row r="5271" spans="1:15" ht="47.25" x14ac:dyDescent="0.25">
      <c r="A5271" s="33" t="s">
        <v>388</v>
      </c>
      <c r="B5271" s="33" t="s">
        <v>1384</v>
      </c>
      <c r="C5271" s="33" t="s">
        <v>117</v>
      </c>
      <c r="D5271" s="33" t="s">
        <v>14</v>
      </c>
      <c r="E5271" s="34" t="s">
        <v>555</v>
      </c>
      <c r="F5271" s="35">
        <v>7667.2</v>
      </c>
      <c r="G5271" s="35">
        <v>7667.2</v>
      </c>
      <c r="H5271" s="35">
        <v>7325.4</v>
      </c>
      <c r="I5271" s="63">
        <v>0</v>
      </c>
      <c r="J5271" s="63">
        <v>0</v>
      </c>
      <c r="K5271" s="35">
        <v>0</v>
      </c>
      <c r="L5271" s="35">
        <v>0</v>
      </c>
      <c r="M5271" s="35">
        <v>7667.2</v>
      </c>
      <c r="N5271" s="78">
        <f t="shared" si="2676"/>
        <v>100</v>
      </c>
    </row>
    <row r="5272" spans="1:15" ht="63" x14ac:dyDescent="0.25">
      <c r="A5272" s="33" t="s">
        <v>388</v>
      </c>
      <c r="B5272" s="33" t="s">
        <v>1384</v>
      </c>
      <c r="C5272" s="33" t="s">
        <v>118</v>
      </c>
      <c r="D5272" s="33"/>
      <c r="E5272" s="34" t="s">
        <v>568</v>
      </c>
      <c r="F5272" s="35">
        <f t="shared" ref="F5272:M5272" si="2684">F5273</f>
        <v>21214.698</v>
      </c>
      <c r="G5272" s="35">
        <f t="shared" si="2684"/>
        <v>21214.697999999997</v>
      </c>
      <c r="H5272" s="35">
        <f t="shared" si="2684"/>
        <v>16803.770820000002</v>
      </c>
      <c r="I5272" s="63">
        <f t="shared" si="2684"/>
        <v>0</v>
      </c>
      <c r="J5272" s="63">
        <f t="shared" si="2684"/>
        <v>0</v>
      </c>
      <c r="K5272" s="35">
        <f t="shared" si="2684"/>
        <v>0</v>
      </c>
      <c r="L5272" s="35">
        <f t="shared" si="2684"/>
        <v>0</v>
      </c>
      <c r="M5272" s="35">
        <f t="shared" si="2684"/>
        <v>21214.697399999997</v>
      </c>
      <c r="N5272" s="78">
        <f t="shared" si="2676"/>
        <v>99.999997171772137</v>
      </c>
    </row>
    <row r="5273" spans="1:15" ht="31.5" x14ac:dyDescent="0.25">
      <c r="A5273" s="33" t="s">
        <v>388</v>
      </c>
      <c r="B5273" s="33" t="s">
        <v>1384</v>
      </c>
      <c r="C5273" s="33" t="s">
        <v>118</v>
      </c>
      <c r="D5273" s="33" t="s">
        <v>18</v>
      </c>
      <c r="E5273" s="34" t="s">
        <v>552</v>
      </c>
      <c r="F5273" s="35">
        <f>F5275</f>
        <v>21214.698</v>
      </c>
      <c r="G5273" s="35">
        <f>G5275+G5274</f>
        <v>21214.697999999997</v>
      </c>
      <c r="H5273" s="35">
        <f t="shared" ref="H5273:M5273" si="2685">H5275+H5274</f>
        <v>16803.770820000002</v>
      </c>
      <c r="I5273" s="63">
        <f t="shared" si="2685"/>
        <v>0</v>
      </c>
      <c r="J5273" s="63">
        <f t="shared" si="2685"/>
        <v>0</v>
      </c>
      <c r="K5273" s="35">
        <f t="shared" si="2685"/>
        <v>0</v>
      </c>
      <c r="L5273" s="35">
        <f t="shared" si="2685"/>
        <v>0</v>
      </c>
      <c r="M5273" s="35">
        <f t="shared" si="2685"/>
        <v>21214.697399999997</v>
      </c>
      <c r="N5273" s="78">
        <f t="shared" si="2676"/>
        <v>99.999997171772137</v>
      </c>
    </row>
    <row r="5274" spans="1:15" x14ac:dyDescent="0.25">
      <c r="A5274" s="33" t="s">
        <v>388</v>
      </c>
      <c r="B5274" s="33" t="s">
        <v>1384</v>
      </c>
      <c r="C5274" s="33" t="s">
        <v>118</v>
      </c>
      <c r="D5274" s="33" t="s">
        <v>30</v>
      </c>
      <c r="E5274" s="34" t="s">
        <v>554</v>
      </c>
      <c r="F5274" s="35">
        <v>0</v>
      </c>
      <c r="G5274" s="35">
        <v>2152.2448800000002</v>
      </c>
      <c r="H5274" s="35">
        <v>1532.0204900000001</v>
      </c>
      <c r="I5274" s="63">
        <v>0</v>
      </c>
      <c r="J5274" s="63">
        <v>0</v>
      </c>
      <c r="K5274" s="35">
        <v>0</v>
      </c>
      <c r="L5274" s="35">
        <v>0</v>
      </c>
      <c r="M5274" s="35">
        <v>2152.2448800000002</v>
      </c>
      <c r="N5274" s="78">
        <f t="shared" si="2676"/>
        <v>100</v>
      </c>
    </row>
    <row r="5275" spans="1:15" ht="47.25" x14ac:dyDescent="0.25">
      <c r="A5275" s="33" t="s">
        <v>388</v>
      </c>
      <c r="B5275" s="33" t="s">
        <v>1384</v>
      </c>
      <c r="C5275" s="33" t="s">
        <v>118</v>
      </c>
      <c r="D5275" s="33" t="s">
        <v>14</v>
      </c>
      <c r="E5275" s="34" t="s">
        <v>555</v>
      </c>
      <c r="F5275" s="35">
        <f>21692.1-280.018-197.384</f>
        <v>21214.698</v>
      </c>
      <c r="G5275" s="35">
        <v>19062.453119999998</v>
      </c>
      <c r="H5275" s="35">
        <v>15271.750330000001</v>
      </c>
      <c r="I5275" s="63">
        <v>0</v>
      </c>
      <c r="J5275" s="63">
        <v>0</v>
      </c>
      <c r="K5275" s="35">
        <v>0</v>
      </c>
      <c r="L5275" s="35">
        <v>0</v>
      </c>
      <c r="M5275" s="35">
        <v>19062.452519999999</v>
      </c>
      <c r="N5275" s="78">
        <f t="shared" si="2676"/>
        <v>99.999996852451275</v>
      </c>
    </row>
    <row r="5276" spans="1:15" ht="47.25" hidden="1" x14ac:dyDescent="0.25">
      <c r="A5276" s="33" t="s">
        <v>388</v>
      </c>
      <c r="B5276" s="33" t="s">
        <v>1384</v>
      </c>
      <c r="C5276" s="33" t="s">
        <v>1339</v>
      </c>
      <c r="D5276" s="33"/>
      <c r="E5276" s="34" t="s">
        <v>1341</v>
      </c>
      <c r="F5276" s="35">
        <f t="shared" ref="F5276:M5277" si="2686">F5277</f>
        <v>0</v>
      </c>
      <c r="G5276" s="35">
        <f t="shared" si="2686"/>
        <v>0</v>
      </c>
      <c r="H5276" s="35">
        <f t="shared" si="2686"/>
        <v>0</v>
      </c>
      <c r="I5276" s="63">
        <f t="shared" si="2686"/>
        <v>0</v>
      </c>
      <c r="J5276" s="63">
        <f t="shared" si="2686"/>
        <v>0</v>
      </c>
      <c r="K5276" s="35">
        <f t="shared" si="2686"/>
        <v>0</v>
      </c>
      <c r="L5276" s="35">
        <f t="shared" si="2686"/>
        <v>0</v>
      </c>
      <c r="M5276" s="35">
        <f t="shared" si="2686"/>
        <v>0</v>
      </c>
      <c r="N5276" s="78">
        <v>0</v>
      </c>
      <c r="O5276" s="22">
        <v>1</v>
      </c>
    </row>
    <row r="5277" spans="1:15" ht="31.5" hidden="1" x14ac:dyDescent="0.25">
      <c r="A5277" s="33" t="s">
        <v>388</v>
      </c>
      <c r="B5277" s="33" t="s">
        <v>1384</v>
      </c>
      <c r="C5277" s="33" t="s">
        <v>1339</v>
      </c>
      <c r="D5277" s="33" t="s">
        <v>18</v>
      </c>
      <c r="E5277" s="34" t="s">
        <v>552</v>
      </c>
      <c r="F5277" s="35">
        <f t="shared" si="2686"/>
        <v>0</v>
      </c>
      <c r="G5277" s="35">
        <f t="shared" si="2686"/>
        <v>0</v>
      </c>
      <c r="H5277" s="35">
        <f t="shared" si="2686"/>
        <v>0</v>
      </c>
      <c r="I5277" s="63">
        <f t="shared" si="2686"/>
        <v>0</v>
      </c>
      <c r="J5277" s="63">
        <f t="shared" si="2686"/>
        <v>0</v>
      </c>
      <c r="K5277" s="35">
        <f t="shared" si="2686"/>
        <v>0</v>
      </c>
      <c r="L5277" s="35">
        <f t="shared" si="2686"/>
        <v>0</v>
      </c>
      <c r="M5277" s="35">
        <f t="shared" si="2686"/>
        <v>0</v>
      </c>
      <c r="N5277" s="78">
        <v>0</v>
      </c>
      <c r="O5277" s="22">
        <v>1</v>
      </c>
    </row>
    <row r="5278" spans="1:15" ht="47.25" hidden="1" x14ac:dyDescent="0.25">
      <c r="A5278" s="33" t="s">
        <v>388</v>
      </c>
      <c r="B5278" s="33" t="s">
        <v>1384</v>
      </c>
      <c r="C5278" s="33" t="s">
        <v>1339</v>
      </c>
      <c r="D5278" s="33" t="s">
        <v>14</v>
      </c>
      <c r="E5278" s="34" t="s">
        <v>555</v>
      </c>
      <c r="F5278" s="35">
        <v>0</v>
      </c>
      <c r="G5278" s="35">
        <v>0</v>
      </c>
      <c r="H5278" s="35">
        <v>0</v>
      </c>
      <c r="I5278" s="63">
        <v>0</v>
      </c>
      <c r="J5278" s="63">
        <v>0</v>
      </c>
      <c r="K5278" s="35">
        <v>0</v>
      </c>
      <c r="L5278" s="35">
        <v>0</v>
      </c>
      <c r="M5278" s="35">
        <v>0</v>
      </c>
      <c r="N5278" s="78">
        <v>0</v>
      </c>
      <c r="O5278" s="22">
        <v>1</v>
      </c>
    </row>
    <row r="5279" spans="1:15" ht="63" x14ac:dyDescent="0.25">
      <c r="A5279" s="33" t="s">
        <v>388</v>
      </c>
      <c r="B5279" s="33" t="s">
        <v>1384</v>
      </c>
      <c r="C5279" s="33" t="s">
        <v>124</v>
      </c>
      <c r="D5279" s="33"/>
      <c r="E5279" s="34" t="s">
        <v>569</v>
      </c>
      <c r="F5279" s="35">
        <f t="shared" ref="F5279:M5281" si="2687">F5280</f>
        <v>910.375</v>
      </c>
      <c r="G5279" s="35">
        <f t="shared" si="2687"/>
        <v>910.375</v>
      </c>
      <c r="H5279" s="35">
        <f t="shared" si="2687"/>
        <v>413.11651999999998</v>
      </c>
      <c r="I5279" s="63">
        <f t="shared" si="2687"/>
        <v>0</v>
      </c>
      <c r="J5279" s="63">
        <f t="shared" si="2687"/>
        <v>0</v>
      </c>
      <c r="K5279" s="35">
        <f t="shared" si="2687"/>
        <v>0</v>
      </c>
      <c r="L5279" s="35">
        <f t="shared" si="2687"/>
        <v>0</v>
      </c>
      <c r="M5279" s="35">
        <f t="shared" si="2687"/>
        <v>910.37456999999995</v>
      </c>
      <c r="N5279" s="78">
        <f t="shared" si="2676"/>
        <v>99.999952766717001</v>
      </c>
    </row>
    <row r="5280" spans="1:15" ht="31.5" x14ac:dyDescent="0.25">
      <c r="A5280" s="33" t="s">
        <v>388</v>
      </c>
      <c r="B5280" s="33" t="s">
        <v>1384</v>
      </c>
      <c r="C5280" s="33" t="s">
        <v>396</v>
      </c>
      <c r="D5280" s="33"/>
      <c r="E5280" s="34" t="s">
        <v>570</v>
      </c>
      <c r="F5280" s="35">
        <f t="shared" si="2687"/>
        <v>910.375</v>
      </c>
      <c r="G5280" s="35">
        <f t="shared" si="2687"/>
        <v>910.375</v>
      </c>
      <c r="H5280" s="35">
        <f t="shared" si="2687"/>
        <v>413.11651999999998</v>
      </c>
      <c r="I5280" s="63">
        <f t="shared" si="2687"/>
        <v>0</v>
      </c>
      <c r="J5280" s="63">
        <f t="shared" si="2687"/>
        <v>0</v>
      </c>
      <c r="K5280" s="35">
        <f t="shared" si="2687"/>
        <v>0</v>
      </c>
      <c r="L5280" s="35">
        <f t="shared" si="2687"/>
        <v>0</v>
      </c>
      <c r="M5280" s="35">
        <f t="shared" si="2687"/>
        <v>910.37456999999995</v>
      </c>
      <c r="N5280" s="78">
        <f t="shared" si="2676"/>
        <v>99.999952766717001</v>
      </c>
    </row>
    <row r="5281" spans="1:14" ht="31.5" x14ac:dyDescent="0.25">
      <c r="A5281" s="33" t="s">
        <v>388</v>
      </c>
      <c r="B5281" s="33" t="s">
        <v>1384</v>
      </c>
      <c r="C5281" s="33" t="s">
        <v>396</v>
      </c>
      <c r="D5281" s="33" t="s">
        <v>1111</v>
      </c>
      <c r="E5281" s="34" t="s">
        <v>542</v>
      </c>
      <c r="F5281" s="35">
        <f t="shared" si="2687"/>
        <v>910.375</v>
      </c>
      <c r="G5281" s="35">
        <f t="shared" si="2687"/>
        <v>910.375</v>
      </c>
      <c r="H5281" s="35">
        <f t="shared" si="2687"/>
        <v>413.11651999999998</v>
      </c>
      <c r="I5281" s="63">
        <f t="shared" si="2687"/>
        <v>0</v>
      </c>
      <c r="J5281" s="63">
        <f t="shared" si="2687"/>
        <v>0</v>
      </c>
      <c r="K5281" s="35">
        <f t="shared" si="2687"/>
        <v>0</v>
      </c>
      <c r="L5281" s="35">
        <f t="shared" si="2687"/>
        <v>0</v>
      </c>
      <c r="M5281" s="35">
        <f t="shared" si="2687"/>
        <v>910.37456999999995</v>
      </c>
      <c r="N5281" s="78">
        <f t="shared" si="2676"/>
        <v>99.999952766717001</v>
      </c>
    </row>
    <row r="5282" spans="1:14" ht="31.5" x14ac:dyDescent="0.25">
      <c r="A5282" s="33" t="s">
        <v>388</v>
      </c>
      <c r="B5282" s="33" t="s">
        <v>1384</v>
      </c>
      <c r="C5282" s="33" t="s">
        <v>396</v>
      </c>
      <c r="D5282" s="33" t="s">
        <v>1112</v>
      </c>
      <c r="E5282" s="34" t="s">
        <v>543</v>
      </c>
      <c r="F5282" s="35">
        <f>915-4.625</f>
        <v>910.375</v>
      </c>
      <c r="G5282" s="35">
        <v>910.375</v>
      </c>
      <c r="H5282" s="35">
        <v>413.11651999999998</v>
      </c>
      <c r="I5282" s="63">
        <v>0</v>
      </c>
      <c r="J5282" s="63">
        <v>0</v>
      </c>
      <c r="K5282" s="35">
        <v>0</v>
      </c>
      <c r="L5282" s="35">
        <v>0</v>
      </c>
      <c r="M5282" s="35">
        <v>910.37456999999995</v>
      </c>
      <c r="N5282" s="78">
        <f t="shared" si="2676"/>
        <v>99.999952766717001</v>
      </c>
    </row>
    <row r="5283" spans="1:14" ht="31.5" x14ac:dyDescent="0.25">
      <c r="A5283" s="33" t="s">
        <v>388</v>
      </c>
      <c r="B5283" s="33" t="s">
        <v>1384</v>
      </c>
      <c r="C5283" s="33" t="s">
        <v>57</v>
      </c>
      <c r="D5283" s="33"/>
      <c r="E5283" s="34" t="s">
        <v>574</v>
      </c>
      <c r="F5283" s="35">
        <f t="shared" ref="F5283:M5283" si="2688">F5284</f>
        <v>5574.7</v>
      </c>
      <c r="G5283" s="35">
        <f t="shared" si="2688"/>
        <v>5574.7</v>
      </c>
      <c r="H5283" s="35">
        <f t="shared" si="2688"/>
        <v>2235.7060000000001</v>
      </c>
      <c r="I5283" s="63">
        <f t="shared" si="2688"/>
        <v>0</v>
      </c>
      <c r="J5283" s="63">
        <f t="shared" si="2688"/>
        <v>0</v>
      </c>
      <c r="K5283" s="35">
        <f t="shared" si="2688"/>
        <v>0</v>
      </c>
      <c r="L5283" s="35">
        <f t="shared" si="2688"/>
        <v>0</v>
      </c>
      <c r="M5283" s="35">
        <f t="shared" si="2688"/>
        <v>5574.7</v>
      </c>
      <c r="N5283" s="78">
        <f t="shared" si="2676"/>
        <v>100</v>
      </c>
    </row>
    <row r="5284" spans="1:14" ht="63" x14ac:dyDescent="0.25">
      <c r="A5284" s="33" t="s">
        <v>388</v>
      </c>
      <c r="B5284" s="33" t="s">
        <v>1384</v>
      </c>
      <c r="C5284" s="33" t="s">
        <v>58</v>
      </c>
      <c r="D5284" s="33"/>
      <c r="E5284" s="34" t="s">
        <v>575</v>
      </c>
      <c r="F5284" s="35">
        <f>F5285+F5290+F5295</f>
        <v>5574.7</v>
      </c>
      <c r="G5284" s="35">
        <f>G5285+G5290+G5295</f>
        <v>5574.7</v>
      </c>
      <c r="H5284" s="35">
        <f t="shared" ref="H5284:M5284" si="2689">H5285+H5290+H5295</f>
        <v>2235.7060000000001</v>
      </c>
      <c r="I5284" s="63">
        <f t="shared" si="2689"/>
        <v>0</v>
      </c>
      <c r="J5284" s="63">
        <f t="shared" si="2689"/>
        <v>0</v>
      </c>
      <c r="K5284" s="35">
        <f t="shared" si="2689"/>
        <v>0</v>
      </c>
      <c r="L5284" s="35">
        <f t="shared" si="2689"/>
        <v>0</v>
      </c>
      <c r="M5284" s="35">
        <f t="shared" si="2689"/>
        <v>5574.7</v>
      </c>
      <c r="N5284" s="78">
        <f t="shared" si="2676"/>
        <v>100</v>
      </c>
    </row>
    <row r="5285" spans="1:14" ht="78.75" x14ac:dyDescent="0.25">
      <c r="A5285" s="33" t="s">
        <v>388</v>
      </c>
      <c r="B5285" s="33" t="s">
        <v>1384</v>
      </c>
      <c r="C5285" s="33" t="s">
        <v>73</v>
      </c>
      <c r="D5285" s="33"/>
      <c r="E5285" s="34" t="s">
        <v>576</v>
      </c>
      <c r="F5285" s="35">
        <f>F5286+F5288</f>
        <v>887.5</v>
      </c>
      <c r="G5285" s="35">
        <f>G5286+G5288</f>
        <v>887.5</v>
      </c>
      <c r="H5285" s="35">
        <f t="shared" ref="H5285:M5285" si="2690">H5286+H5288</f>
        <v>497.61</v>
      </c>
      <c r="I5285" s="63">
        <f t="shared" si="2690"/>
        <v>0</v>
      </c>
      <c r="J5285" s="63">
        <f t="shared" si="2690"/>
        <v>0</v>
      </c>
      <c r="K5285" s="35">
        <f t="shared" si="2690"/>
        <v>0</v>
      </c>
      <c r="L5285" s="35">
        <f t="shared" si="2690"/>
        <v>0</v>
      </c>
      <c r="M5285" s="35">
        <f t="shared" si="2690"/>
        <v>887.5</v>
      </c>
      <c r="N5285" s="78">
        <f t="shared" si="2676"/>
        <v>100</v>
      </c>
    </row>
    <row r="5286" spans="1:14" ht="31.5" x14ac:dyDescent="0.25">
      <c r="A5286" s="33" t="s">
        <v>388</v>
      </c>
      <c r="B5286" s="33" t="s">
        <v>1384</v>
      </c>
      <c r="C5286" s="33" t="s">
        <v>73</v>
      </c>
      <c r="D5286" s="33" t="s">
        <v>1111</v>
      </c>
      <c r="E5286" s="34" t="s">
        <v>542</v>
      </c>
      <c r="F5286" s="35">
        <f t="shared" ref="F5286:M5286" si="2691">F5287</f>
        <v>28.8</v>
      </c>
      <c r="G5286" s="35">
        <f t="shared" si="2691"/>
        <v>28.8</v>
      </c>
      <c r="H5286" s="35">
        <f t="shared" si="2691"/>
        <v>0</v>
      </c>
      <c r="I5286" s="63">
        <f t="shared" si="2691"/>
        <v>0</v>
      </c>
      <c r="J5286" s="63">
        <f t="shared" si="2691"/>
        <v>0</v>
      </c>
      <c r="K5286" s="35">
        <f t="shared" si="2691"/>
        <v>0</v>
      </c>
      <c r="L5286" s="35">
        <f t="shared" si="2691"/>
        <v>0</v>
      </c>
      <c r="M5286" s="35">
        <f t="shared" si="2691"/>
        <v>28.8</v>
      </c>
      <c r="N5286" s="78">
        <f t="shared" si="2676"/>
        <v>100</v>
      </c>
    </row>
    <row r="5287" spans="1:14" ht="31.5" x14ac:dyDescent="0.25">
      <c r="A5287" s="33" t="s">
        <v>388</v>
      </c>
      <c r="B5287" s="33" t="s">
        <v>1384</v>
      </c>
      <c r="C5287" s="33" t="s">
        <v>73</v>
      </c>
      <c r="D5287" s="33" t="s">
        <v>1112</v>
      </c>
      <c r="E5287" s="34" t="s">
        <v>543</v>
      </c>
      <c r="F5287" s="35">
        <f>50-21.2</f>
        <v>28.8</v>
      </c>
      <c r="G5287" s="35">
        <v>28.8</v>
      </c>
      <c r="H5287" s="35">
        <v>0</v>
      </c>
      <c r="I5287" s="63">
        <v>0</v>
      </c>
      <c r="J5287" s="63">
        <v>0</v>
      </c>
      <c r="K5287" s="35">
        <v>0</v>
      </c>
      <c r="L5287" s="35">
        <v>0</v>
      </c>
      <c r="M5287" s="35">
        <v>28.8</v>
      </c>
      <c r="N5287" s="78">
        <f t="shared" si="2676"/>
        <v>100</v>
      </c>
    </row>
    <row r="5288" spans="1:14" ht="31.5" x14ac:dyDescent="0.25">
      <c r="A5288" s="33" t="s">
        <v>388</v>
      </c>
      <c r="B5288" s="33" t="s">
        <v>1384</v>
      </c>
      <c r="C5288" s="33" t="s">
        <v>73</v>
      </c>
      <c r="D5288" s="33" t="s">
        <v>18</v>
      </c>
      <c r="E5288" s="34" t="s">
        <v>552</v>
      </c>
      <c r="F5288" s="35">
        <f t="shared" ref="F5288:M5288" si="2692">F5289</f>
        <v>858.7</v>
      </c>
      <c r="G5288" s="35">
        <f t="shared" si="2692"/>
        <v>858.7</v>
      </c>
      <c r="H5288" s="35">
        <f t="shared" si="2692"/>
        <v>497.61</v>
      </c>
      <c r="I5288" s="63">
        <f t="shared" si="2692"/>
        <v>0</v>
      </c>
      <c r="J5288" s="63">
        <f t="shared" si="2692"/>
        <v>0</v>
      </c>
      <c r="K5288" s="35">
        <f t="shared" si="2692"/>
        <v>0</v>
      </c>
      <c r="L5288" s="35">
        <f t="shared" si="2692"/>
        <v>0</v>
      </c>
      <c r="M5288" s="35">
        <f t="shared" si="2692"/>
        <v>858.7</v>
      </c>
      <c r="N5288" s="78">
        <f t="shared" si="2676"/>
        <v>100</v>
      </c>
    </row>
    <row r="5289" spans="1:14" ht="47.25" x14ac:dyDescent="0.25">
      <c r="A5289" s="33" t="s">
        <v>388</v>
      </c>
      <c r="B5289" s="33" t="s">
        <v>1384</v>
      </c>
      <c r="C5289" s="33" t="s">
        <v>73</v>
      </c>
      <c r="D5289" s="33" t="s">
        <v>14</v>
      </c>
      <c r="E5289" s="34" t="s">
        <v>555</v>
      </c>
      <c r="F5289" s="35">
        <v>858.7</v>
      </c>
      <c r="G5289" s="35">
        <v>858.7</v>
      </c>
      <c r="H5289" s="35">
        <v>497.61</v>
      </c>
      <c r="I5289" s="63">
        <v>0</v>
      </c>
      <c r="J5289" s="63">
        <v>0</v>
      </c>
      <c r="K5289" s="35">
        <v>0</v>
      </c>
      <c r="L5289" s="35">
        <v>0</v>
      </c>
      <c r="M5289" s="35">
        <v>858.7</v>
      </c>
      <c r="N5289" s="78">
        <f t="shared" si="2676"/>
        <v>100</v>
      </c>
    </row>
    <row r="5290" spans="1:14" ht="63" x14ac:dyDescent="0.25">
      <c r="A5290" s="33" t="s">
        <v>388</v>
      </c>
      <c r="B5290" s="33" t="s">
        <v>1384</v>
      </c>
      <c r="C5290" s="33" t="s">
        <v>45</v>
      </c>
      <c r="D5290" s="33"/>
      <c r="E5290" s="34" t="s">
        <v>577</v>
      </c>
      <c r="F5290" s="35">
        <f>F5291+F5293</f>
        <v>4438.2</v>
      </c>
      <c r="G5290" s="35">
        <f>G5291+G5293</f>
        <v>4438.2</v>
      </c>
      <c r="H5290" s="35">
        <f t="shared" ref="H5290:M5290" si="2693">H5291+H5293</f>
        <v>1738.096</v>
      </c>
      <c r="I5290" s="63">
        <f t="shared" si="2693"/>
        <v>0</v>
      </c>
      <c r="J5290" s="63">
        <f t="shared" si="2693"/>
        <v>0</v>
      </c>
      <c r="K5290" s="35">
        <f t="shared" si="2693"/>
        <v>0</v>
      </c>
      <c r="L5290" s="35">
        <f t="shared" si="2693"/>
        <v>0</v>
      </c>
      <c r="M5290" s="35">
        <f t="shared" si="2693"/>
        <v>4438.2</v>
      </c>
      <c r="N5290" s="78">
        <f t="shared" si="2676"/>
        <v>100</v>
      </c>
    </row>
    <row r="5291" spans="1:14" ht="31.5" x14ac:dyDescent="0.25">
      <c r="A5291" s="33" t="s">
        <v>388</v>
      </c>
      <c r="B5291" s="33" t="s">
        <v>1384</v>
      </c>
      <c r="C5291" s="33" t="s">
        <v>45</v>
      </c>
      <c r="D5291" s="33" t="s">
        <v>1111</v>
      </c>
      <c r="E5291" s="34" t="s">
        <v>542</v>
      </c>
      <c r="F5291" s="35">
        <f t="shared" ref="F5291:M5291" si="2694">F5292</f>
        <v>1221.2</v>
      </c>
      <c r="G5291" s="35">
        <f t="shared" si="2694"/>
        <v>921.2</v>
      </c>
      <c r="H5291" s="35">
        <f t="shared" si="2694"/>
        <v>252</v>
      </c>
      <c r="I5291" s="63">
        <f t="shared" si="2694"/>
        <v>0</v>
      </c>
      <c r="J5291" s="63">
        <f t="shared" si="2694"/>
        <v>0</v>
      </c>
      <c r="K5291" s="35">
        <f t="shared" si="2694"/>
        <v>0</v>
      </c>
      <c r="L5291" s="35">
        <f t="shared" si="2694"/>
        <v>0</v>
      </c>
      <c r="M5291" s="35">
        <f t="shared" si="2694"/>
        <v>921.2</v>
      </c>
      <c r="N5291" s="78">
        <f t="shared" si="2676"/>
        <v>100</v>
      </c>
    </row>
    <row r="5292" spans="1:14" ht="31.5" x14ac:dyDescent="0.25">
      <c r="A5292" s="33" t="s">
        <v>388</v>
      </c>
      <c r="B5292" s="33" t="s">
        <v>1384</v>
      </c>
      <c r="C5292" s="33" t="s">
        <v>45</v>
      </c>
      <c r="D5292" s="33" t="s">
        <v>1112</v>
      </c>
      <c r="E5292" s="34" t="s">
        <v>543</v>
      </c>
      <c r="F5292" s="35">
        <f>1240-18.8</f>
        <v>1221.2</v>
      </c>
      <c r="G5292" s="35">
        <v>921.2</v>
      </c>
      <c r="H5292" s="35">
        <v>252</v>
      </c>
      <c r="I5292" s="63">
        <v>0</v>
      </c>
      <c r="J5292" s="63">
        <v>0</v>
      </c>
      <c r="K5292" s="35">
        <v>0</v>
      </c>
      <c r="L5292" s="35">
        <v>0</v>
      </c>
      <c r="M5292" s="35">
        <v>921.2</v>
      </c>
      <c r="N5292" s="78">
        <f t="shared" si="2676"/>
        <v>100</v>
      </c>
    </row>
    <row r="5293" spans="1:14" ht="31.5" x14ac:dyDescent="0.25">
      <c r="A5293" s="33" t="s">
        <v>388</v>
      </c>
      <c r="B5293" s="33" t="s">
        <v>1384</v>
      </c>
      <c r="C5293" s="33" t="s">
        <v>45</v>
      </c>
      <c r="D5293" s="33" t="s">
        <v>18</v>
      </c>
      <c r="E5293" s="34" t="s">
        <v>552</v>
      </c>
      <c r="F5293" s="35">
        <f t="shared" ref="F5293:M5293" si="2695">F5294</f>
        <v>3217</v>
      </c>
      <c r="G5293" s="35">
        <f t="shared" si="2695"/>
        <v>3517</v>
      </c>
      <c r="H5293" s="35">
        <f t="shared" si="2695"/>
        <v>1486.096</v>
      </c>
      <c r="I5293" s="63">
        <f t="shared" si="2695"/>
        <v>0</v>
      </c>
      <c r="J5293" s="63">
        <f t="shared" si="2695"/>
        <v>0</v>
      </c>
      <c r="K5293" s="35">
        <f t="shared" si="2695"/>
        <v>0</v>
      </c>
      <c r="L5293" s="35">
        <f t="shared" si="2695"/>
        <v>0</v>
      </c>
      <c r="M5293" s="35">
        <f t="shared" si="2695"/>
        <v>3517</v>
      </c>
      <c r="N5293" s="78">
        <f t="shared" si="2676"/>
        <v>100</v>
      </c>
    </row>
    <row r="5294" spans="1:14" ht="47.25" x14ac:dyDescent="0.25">
      <c r="A5294" s="33" t="s">
        <v>388</v>
      </c>
      <c r="B5294" s="33" t="s">
        <v>1384</v>
      </c>
      <c r="C5294" s="33" t="s">
        <v>45</v>
      </c>
      <c r="D5294" s="33" t="s">
        <v>14</v>
      </c>
      <c r="E5294" s="34" t="s">
        <v>555</v>
      </c>
      <c r="F5294" s="35">
        <v>3217</v>
      </c>
      <c r="G5294" s="35">
        <v>3517</v>
      </c>
      <c r="H5294" s="35">
        <v>1486.096</v>
      </c>
      <c r="I5294" s="63">
        <v>0</v>
      </c>
      <c r="J5294" s="63">
        <v>0</v>
      </c>
      <c r="K5294" s="35">
        <v>0</v>
      </c>
      <c r="L5294" s="35">
        <v>0</v>
      </c>
      <c r="M5294" s="35">
        <v>3517</v>
      </c>
      <c r="N5294" s="78">
        <f t="shared" si="2676"/>
        <v>100</v>
      </c>
    </row>
    <row r="5295" spans="1:14" ht="47.25" x14ac:dyDescent="0.25">
      <c r="A5295" s="33" t="s">
        <v>388</v>
      </c>
      <c r="B5295" s="33" t="s">
        <v>1384</v>
      </c>
      <c r="C5295" s="33" t="s">
        <v>397</v>
      </c>
      <c r="D5295" s="33"/>
      <c r="E5295" s="34" t="s">
        <v>578</v>
      </c>
      <c r="F5295" s="35">
        <f t="shared" ref="F5295:M5296" si="2696">F5296</f>
        <v>249</v>
      </c>
      <c r="G5295" s="35">
        <f t="shared" si="2696"/>
        <v>249</v>
      </c>
      <c r="H5295" s="35">
        <f t="shared" si="2696"/>
        <v>0</v>
      </c>
      <c r="I5295" s="63">
        <f t="shared" si="2696"/>
        <v>0</v>
      </c>
      <c r="J5295" s="63">
        <f t="shared" si="2696"/>
        <v>0</v>
      </c>
      <c r="K5295" s="35">
        <f t="shared" si="2696"/>
        <v>0</v>
      </c>
      <c r="L5295" s="35">
        <f t="shared" si="2696"/>
        <v>0</v>
      </c>
      <c r="M5295" s="35">
        <f t="shared" si="2696"/>
        <v>249</v>
      </c>
      <c r="N5295" s="78">
        <f t="shared" si="2676"/>
        <v>100</v>
      </c>
    </row>
    <row r="5296" spans="1:14" ht="31.5" x14ac:dyDescent="0.25">
      <c r="A5296" s="33" t="s">
        <v>388</v>
      </c>
      <c r="B5296" s="33" t="s">
        <v>1384</v>
      </c>
      <c r="C5296" s="33" t="s">
        <v>397</v>
      </c>
      <c r="D5296" s="33" t="s">
        <v>1111</v>
      </c>
      <c r="E5296" s="34" t="s">
        <v>542</v>
      </c>
      <c r="F5296" s="35">
        <f t="shared" si="2696"/>
        <v>249</v>
      </c>
      <c r="G5296" s="35">
        <f t="shared" si="2696"/>
        <v>249</v>
      </c>
      <c r="H5296" s="35">
        <f t="shared" si="2696"/>
        <v>0</v>
      </c>
      <c r="I5296" s="63">
        <f t="shared" si="2696"/>
        <v>0</v>
      </c>
      <c r="J5296" s="63">
        <f t="shared" si="2696"/>
        <v>0</v>
      </c>
      <c r="K5296" s="35">
        <f t="shared" si="2696"/>
        <v>0</v>
      </c>
      <c r="L5296" s="35">
        <f t="shared" si="2696"/>
        <v>0</v>
      </c>
      <c r="M5296" s="35">
        <f t="shared" si="2696"/>
        <v>249</v>
      </c>
      <c r="N5296" s="78">
        <f t="shared" si="2676"/>
        <v>100</v>
      </c>
    </row>
    <row r="5297" spans="1:14" ht="31.5" x14ac:dyDescent="0.25">
      <c r="A5297" s="33" t="s">
        <v>388</v>
      </c>
      <c r="B5297" s="33" t="s">
        <v>1384</v>
      </c>
      <c r="C5297" s="33" t="s">
        <v>397</v>
      </c>
      <c r="D5297" s="33" t="s">
        <v>1112</v>
      </c>
      <c r="E5297" s="34" t="s">
        <v>543</v>
      </c>
      <c r="F5297" s="35">
        <f>250-1</f>
        <v>249</v>
      </c>
      <c r="G5297" s="35">
        <v>249</v>
      </c>
      <c r="H5297" s="35">
        <v>0</v>
      </c>
      <c r="I5297" s="63">
        <v>0</v>
      </c>
      <c r="J5297" s="63">
        <v>0</v>
      </c>
      <c r="K5297" s="35">
        <v>0</v>
      </c>
      <c r="L5297" s="35">
        <v>0</v>
      </c>
      <c r="M5297" s="35">
        <v>249</v>
      </c>
      <c r="N5297" s="78">
        <f t="shared" si="2676"/>
        <v>100</v>
      </c>
    </row>
    <row r="5298" spans="1:14" ht="31.5" x14ac:dyDescent="0.25">
      <c r="A5298" s="33" t="s">
        <v>388</v>
      </c>
      <c r="B5298" s="33" t="s">
        <v>1384</v>
      </c>
      <c r="C5298" s="33" t="s">
        <v>152</v>
      </c>
      <c r="D5298" s="33"/>
      <c r="E5298" s="34" t="s">
        <v>672</v>
      </c>
      <c r="F5298" s="35">
        <f t="shared" ref="F5298:M5302" si="2697">F5299</f>
        <v>845</v>
      </c>
      <c r="G5298" s="35">
        <f t="shared" si="2697"/>
        <v>845</v>
      </c>
      <c r="H5298" s="35">
        <f t="shared" si="2697"/>
        <v>633.75</v>
      </c>
      <c r="I5298" s="63">
        <f t="shared" si="2697"/>
        <v>0</v>
      </c>
      <c r="J5298" s="63">
        <f t="shared" si="2697"/>
        <v>0</v>
      </c>
      <c r="K5298" s="35">
        <f t="shared" si="2697"/>
        <v>0</v>
      </c>
      <c r="L5298" s="35">
        <f t="shared" si="2697"/>
        <v>0</v>
      </c>
      <c r="M5298" s="35">
        <f t="shared" si="2697"/>
        <v>845</v>
      </c>
      <c r="N5298" s="78">
        <f t="shared" si="2676"/>
        <v>100</v>
      </c>
    </row>
    <row r="5299" spans="1:14" x14ac:dyDescent="0.25">
      <c r="A5299" s="33" t="s">
        <v>388</v>
      </c>
      <c r="B5299" s="33" t="s">
        <v>1384</v>
      </c>
      <c r="C5299" s="33" t="s">
        <v>154</v>
      </c>
      <c r="D5299" s="33"/>
      <c r="E5299" s="34" t="s">
        <v>681</v>
      </c>
      <c r="F5299" s="35">
        <f t="shared" si="2697"/>
        <v>845</v>
      </c>
      <c r="G5299" s="35">
        <f t="shared" si="2697"/>
        <v>845</v>
      </c>
      <c r="H5299" s="35">
        <f t="shared" si="2697"/>
        <v>633.75</v>
      </c>
      <c r="I5299" s="63">
        <f t="shared" si="2697"/>
        <v>0</v>
      </c>
      <c r="J5299" s="63">
        <f t="shared" si="2697"/>
        <v>0</v>
      </c>
      <c r="K5299" s="35">
        <f t="shared" si="2697"/>
        <v>0</v>
      </c>
      <c r="L5299" s="35">
        <f t="shared" si="2697"/>
        <v>0</v>
      </c>
      <c r="M5299" s="35">
        <f t="shared" si="2697"/>
        <v>845</v>
      </c>
      <c r="N5299" s="78">
        <f t="shared" si="2676"/>
        <v>100</v>
      </c>
    </row>
    <row r="5300" spans="1:14" ht="47.25" x14ac:dyDescent="0.25">
      <c r="A5300" s="33" t="s">
        <v>388</v>
      </c>
      <c r="B5300" s="33" t="s">
        <v>1384</v>
      </c>
      <c r="C5300" s="33" t="s">
        <v>153</v>
      </c>
      <c r="D5300" s="33"/>
      <c r="E5300" s="34" t="s">
        <v>684</v>
      </c>
      <c r="F5300" s="35">
        <f t="shared" si="2697"/>
        <v>845</v>
      </c>
      <c r="G5300" s="35">
        <f t="shared" si="2697"/>
        <v>845</v>
      </c>
      <c r="H5300" s="35">
        <f t="shared" si="2697"/>
        <v>633.75</v>
      </c>
      <c r="I5300" s="63">
        <f t="shared" si="2697"/>
        <v>0</v>
      </c>
      <c r="J5300" s="63">
        <f t="shared" si="2697"/>
        <v>0</v>
      </c>
      <c r="K5300" s="35">
        <f t="shared" si="2697"/>
        <v>0</v>
      </c>
      <c r="L5300" s="35">
        <f t="shared" si="2697"/>
        <v>0</v>
      </c>
      <c r="M5300" s="35">
        <f t="shared" si="2697"/>
        <v>845</v>
      </c>
      <c r="N5300" s="78">
        <f t="shared" si="2676"/>
        <v>100</v>
      </c>
    </row>
    <row r="5301" spans="1:14" ht="31.5" x14ac:dyDescent="0.25">
      <c r="A5301" s="33" t="s">
        <v>388</v>
      </c>
      <c r="B5301" s="33" t="s">
        <v>1384</v>
      </c>
      <c r="C5301" s="33" t="s">
        <v>398</v>
      </c>
      <c r="D5301" s="33"/>
      <c r="E5301" s="34" t="s">
        <v>686</v>
      </c>
      <c r="F5301" s="35">
        <f t="shared" si="2697"/>
        <v>845</v>
      </c>
      <c r="G5301" s="35">
        <f t="shared" si="2697"/>
        <v>845</v>
      </c>
      <c r="H5301" s="35">
        <f t="shared" si="2697"/>
        <v>633.75</v>
      </c>
      <c r="I5301" s="63">
        <f t="shared" si="2697"/>
        <v>0</v>
      </c>
      <c r="J5301" s="63">
        <f t="shared" si="2697"/>
        <v>0</v>
      </c>
      <c r="K5301" s="35">
        <f t="shared" si="2697"/>
        <v>0</v>
      </c>
      <c r="L5301" s="35">
        <f t="shared" si="2697"/>
        <v>0</v>
      </c>
      <c r="M5301" s="35">
        <f t="shared" si="2697"/>
        <v>845</v>
      </c>
      <c r="N5301" s="78">
        <f t="shared" si="2676"/>
        <v>100</v>
      </c>
    </row>
    <row r="5302" spans="1:14" ht="31.5" x14ac:dyDescent="0.25">
      <c r="A5302" s="33" t="s">
        <v>388</v>
      </c>
      <c r="B5302" s="33" t="s">
        <v>1384</v>
      </c>
      <c r="C5302" s="33" t="s">
        <v>398</v>
      </c>
      <c r="D5302" s="33" t="s">
        <v>1111</v>
      </c>
      <c r="E5302" s="34" t="s">
        <v>542</v>
      </c>
      <c r="F5302" s="35">
        <f t="shared" si="2697"/>
        <v>845</v>
      </c>
      <c r="G5302" s="35">
        <f t="shared" si="2697"/>
        <v>845</v>
      </c>
      <c r="H5302" s="35">
        <f t="shared" si="2697"/>
        <v>633.75</v>
      </c>
      <c r="I5302" s="63">
        <f t="shared" si="2697"/>
        <v>0</v>
      </c>
      <c r="J5302" s="63">
        <f t="shared" si="2697"/>
        <v>0</v>
      </c>
      <c r="K5302" s="35">
        <f t="shared" si="2697"/>
        <v>0</v>
      </c>
      <c r="L5302" s="35">
        <f t="shared" si="2697"/>
        <v>0</v>
      </c>
      <c r="M5302" s="35">
        <f t="shared" si="2697"/>
        <v>845</v>
      </c>
      <c r="N5302" s="78">
        <f t="shared" si="2676"/>
        <v>100</v>
      </c>
    </row>
    <row r="5303" spans="1:14" ht="31.5" x14ac:dyDescent="0.25">
      <c r="A5303" s="33" t="s">
        <v>388</v>
      </c>
      <c r="B5303" s="33" t="s">
        <v>1384</v>
      </c>
      <c r="C5303" s="33" t="s">
        <v>398</v>
      </c>
      <c r="D5303" s="33" t="s">
        <v>1112</v>
      </c>
      <c r="E5303" s="34" t="s">
        <v>543</v>
      </c>
      <c r="F5303" s="35">
        <f>849-4</f>
        <v>845</v>
      </c>
      <c r="G5303" s="35">
        <v>845</v>
      </c>
      <c r="H5303" s="35">
        <v>633.75</v>
      </c>
      <c r="I5303" s="63">
        <v>0</v>
      </c>
      <c r="J5303" s="63">
        <v>0</v>
      </c>
      <c r="K5303" s="35">
        <v>0</v>
      </c>
      <c r="L5303" s="35">
        <v>0</v>
      </c>
      <c r="M5303" s="35">
        <v>845</v>
      </c>
      <c r="N5303" s="78">
        <f t="shared" si="2676"/>
        <v>100</v>
      </c>
    </row>
    <row r="5304" spans="1:14" ht="31.5" x14ac:dyDescent="0.25">
      <c r="A5304" s="33" t="s">
        <v>388</v>
      </c>
      <c r="B5304" s="33" t="s">
        <v>1384</v>
      </c>
      <c r="C5304" s="33" t="s">
        <v>1107</v>
      </c>
      <c r="D5304" s="33"/>
      <c r="E5304" s="34" t="s">
        <v>1028</v>
      </c>
      <c r="F5304" s="35">
        <f t="shared" ref="F5304:M5308" si="2698">F5305</f>
        <v>449.11500000000001</v>
      </c>
      <c r="G5304" s="35">
        <f t="shared" si="2698"/>
        <v>449.11500000000001</v>
      </c>
      <c r="H5304" s="35">
        <f t="shared" si="2698"/>
        <v>333.93020000000001</v>
      </c>
      <c r="I5304" s="63">
        <f t="shared" si="2698"/>
        <v>0</v>
      </c>
      <c r="J5304" s="63">
        <f t="shared" si="2698"/>
        <v>0</v>
      </c>
      <c r="K5304" s="35">
        <f t="shared" si="2698"/>
        <v>0</v>
      </c>
      <c r="L5304" s="35">
        <f t="shared" si="2698"/>
        <v>0</v>
      </c>
      <c r="M5304" s="35">
        <f t="shared" si="2698"/>
        <v>449.11489999999998</v>
      </c>
      <c r="N5304" s="78">
        <f t="shared" si="2676"/>
        <v>99.999977733987947</v>
      </c>
    </row>
    <row r="5305" spans="1:14" ht="31.5" x14ac:dyDescent="0.25">
      <c r="A5305" s="33" t="s">
        <v>388</v>
      </c>
      <c r="B5305" s="33" t="s">
        <v>1384</v>
      </c>
      <c r="C5305" s="33" t="s">
        <v>1108</v>
      </c>
      <c r="D5305" s="33"/>
      <c r="E5305" s="34" t="s">
        <v>1029</v>
      </c>
      <c r="F5305" s="35">
        <f t="shared" si="2698"/>
        <v>449.11500000000001</v>
      </c>
      <c r="G5305" s="35">
        <f t="shared" si="2698"/>
        <v>449.11500000000001</v>
      </c>
      <c r="H5305" s="35">
        <f t="shared" si="2698"/>
        <v>333.93020000000001</v>
      </c>
      <c r="I5305" s="63">
        <f t="shared" si="2698"/>
        <v>0</v>
      </c>
      <c r="J5305" s="63">
        <f t="shared" si="2698"/>
        <v>0</v>
      </c>
      <c r="K5305" s="35">
        <f t="shared" si="2698"/>
        <v>0</v>
      </c>
      <c r="L5305" s="35">
        <f t="shared" si="2698"/>
        <v>0</v>
      </c>
      <c r="M5305" s="35">
        <f t="shared" si="2698"/>
        <v>449.11489999999998</v>
      </c>
      <c r="N5305" s="78">
        <f t="shared" si="2676"/>
        <v>99.999977733987947</v>
      </c>
    </row>
    <row r="5306" spans="1:14" ht="63" x14ac:dyDescent="0.25">
      <c r="A5306" s="33" t="s">
        <v>388</v>
      </c>
      <c r="B5306" s="33" t="s">
        <v>1384</v>
      </c>
      <c r="C5306" s="33" t="s">
        <v>1109</v>
      </c>
      <c r="D5306" s="33"/>
      <c r="E5306" s="34" t="s">
        <v>1030</v>
      </c>
      <c r="F5306" s="35">
        <f t="shared" si="2698"/>
        <v>449.11500000000001</v>
      </c>
      <c r="G5306" s="35">
        <f t="shared" si="2698"/>
        <v>449.11500000000001</v>
      </c>
      <c r="H5306" s="35">
        <f t="shared" si="2698"/>
        <v>333.93020000000001</v>
      </c>
      <c r="I5306" s="63">
        <f t="shared" si="2698"/>
        <v>0</v>
      </c>
      <c r="J5306" s="63">
        <f t="shared" si="2698"/>
        <v>0</v>
      </c>
      <c r="K5306" s="35">
        <f t="shared" si="2698"/>
        <v>0</v>
      </c>
      <c r="L5306" s="35">
        <f t="shared" si="2698"/>
        <v>0</v>
      </c>
      <c r="M5306" s="35">
        <f t="shared" si="2698"/>
        <v>449.11489999999998</v>
      </c>
      <c r="N5306" s="78">
        <f t="shared" si="2676"/>
        <v>99.999977733987947</v>
      </c>
    </row>
    <row r="5307" spans="1:14" ht="31.5" x14ac:dyDescent="0.25">
      <c r="A5307" s="33" t="s">
        <v>388</v>
      </c>
      <c r="B5307" s="33" t="s">
        <v>1384</v>
      </c>
      <c r="C5307" s="33" t="s">
        <v>399</v>
      </c>
      <c r="D5307" s="33"/>
      <c r="E5307" s="34" t="s">
        <v>1031</v>
      </c>
      <c r="F5307" s="35">
        <f t="shared" si="2698"/>
        <v>449.11500000000001</v>
      </c>
      <c r="G5307" s="35">
        <f t="shared" si="2698"/>
        <v>449.11500000000001</v>
      </c>
      <c r="H5307" s="35">
        <f t="shared" si="2698"/>
        <v>333.93020000000001</v>
      </c>
      <c r="I5307" s="63">
        <f t="shared" si="2698"/>
        <v>0</v>
      </c>
      <c r="J5307" s="63">
        <f t="shared" si="2698"/>
        <v>0</v>
      </c>
      <c r="K5307" s="35">
        <f t="shared" si="2698"/>
        <v>0</v>
      </c>
      <c r="L5307" s="35">
        <f t="shared" si="2698"/>
        <v>0</v>
      </c>
      <c r="M5307" s="35">
        <f t="shared" si="2698"/>
        <v>449.11489999999998</v>
      </c>
      <c r="N5307" s="78">
        <f t="shared" si="2676"/>
        <v>99.999977733987947</v>
      </c>
    </row>
    <row r="5308" spans="1:14" ht="31.5" x14ac:dyDescent="0.25">
      <c r="A5308" s="33" t="s">
        <v>388</v>
      </c>
      <c r="B5308" s="33" t="s">
        <v>1384</v>
      </c>
      <c r="C5308" s="33" t="s">
        <v>399</v>
      </c>
      <c r="D5308" s="33" t="s">
        <v>1111</v>
      </c>
      <c r="E5308" s="34" t="s">
        <v>542</v>
      </c>
      <c r="F5308" s="35">
        <f t="shared" si="2698"/>
        <v>449.11500000000001</v>
      </c>
      <c r="G5308" s="35">
        <f t="shared" si="2698"/>
        <v>449.11500000000001</v>
      </c>
      <c r="H5308" s="35">
        <f t="shared" si="2698"/>
        <v>333.93020000000001</v>
      </c>
      <c r="I5308" s="63">
        <f t="shared" si="2698"/>
        <v>0</v>
      </c>
      <c r="J5308" s="63">
        <f t="shared" si="2698"/>
        <v>0</v>
      </c>
      <c r="K5308" s="35">
        <f t="shared" si="2698"/>
        <v>0</v>
      </c>
      <c r="L5308" s="35">
        <f t="shared" si="2698"/>
        <v>0</v>
      </c>
      <c r="M5308" s="35">
        <f t="shared" si="2698"/>
        <v>449.11489999999998</v>
      </c>
      <c r="N5308" s="78">
        <f t="shared" si="2676"/>
        <v>99.999977733987947</v>
      </c>
    </row>
    <row r="5309" spans="1:14" ht="31.5" x14ac:dyDescent="0.25">
      <c r="A5309" s="33" t="s">
        <v>388</v>
      </c>
      <c r="B5309" s="33" t="s">
        <v>1384</v>
      </c>
      <c r="C5309" s="33" t="s">
        <v>399</v>
      </c>
      <c r="D5309" s="33" t="s">
        <v>1112</v>
      </c>
      <c r="E5309" s="34" t="s">
        <v>543</v>
      </c>
      <c r="F5309" s="35">
        <f>460.7-11.585</f>
        <v>449.11500000000001</v>
      </c>
      <c r="G5309" s="35">
        <v>449.11500000000001</v>
      </c>
      <c r="H5309" s="35">
        <v>333.93020000000001</v>
      </c>
      <c r="I5309" s="63">
        <v>0</v>
      </c>
      <c r="J5309" s="63">
        <v>0</v>
      </c>
      <c r="K5309" s="35">
        <v>0</v>
      </c>
      <c r="L5309" s="35">
        <v>0</v>
      </c>
      <c r="M5309" s="35">
        <v>449.11489999999998</v>
      </c>
      <c r="N5309" s="78">
        <f t="shared" si="2676"/>
        <v>99.999977733987947</v>
      </c>
    </row>
    <row r="5310" spans="1:14" ht="31.5" x14ac:dyDescent="0.25">
      <c r="A5310" s="33" t="s">
        <v>388</v>
      </c>
      <c r="B5310" s="33" t="s">
        <v>1384</v>
      </c>
      <c r="C5310" s="33" t="s">
        <v>1122</v>
      </c>
      <c r="D5310" s="33"/>
      <c r="E5310" s="34" t="s">
        <v>1885</v>
      </c>
      <c r="F5310" s="35">
        <f>F5317+F5333+F5340+F5343+F5311</f>
        <v>498125.51400000002</v>
      </c>
      <c r="G5310" s="35">
        <f>G5317+G5333+G5340+G5343+G5311</f>
        <v>360911.55724999995</v>
      </c>
      <c r="H5310" s="35">
        <f t="shared" ref="H5310:M5310" si="2699">H5317+H5333+H5340+H5343+H5311</f>
        <v>248447.19493</v>
      </c>
      <c r="I5310" s="63">
        <f t="shared" si="2699"/>
        <v>3786.0433499999999</v>
      </c>
      <c r="J5310" s="63">
        <f t="shared" si="2699"/>
        <v>0</v>
      </c>
      <c r="K5310" s="35">
        <f t="shared" si="2699"/>
        <v>0</v>
      </c>
      <c r="L5310" s="35">
        <f t="shared" si="2699"/>
        <v>0</v>
      </c>
      <c r="M5310" s="35">
        <f t="shared" si="2699"/>
        <v>356477.42327000003</v>
      </c>
      <c r="N5310" s="78">
        <f t="shared" si="2676"/>
        <v>98.771407041163712</v>
      </c>
    </row>
    <row r="5311" spans="1:14" x14ac:dyDescent="0.25">
      <c r="A5311" s="33" t="s">
        <v>388</v>
      </c>
      <c r="B5311" s="33" t="s">
        <v>1384</v>
      </c>
      <c r="C5311" s="33" t="s">
        <v>1143</v>
      </c>
      <c r="D5311" s="33"/>
      <c r="E5311" s="34" t="s">
        <v>1270</v>
      </c>
      <c r="F5311" s="35">
        <f t="shared" ref="F5311:M5311" si="2700">F5312</f>
        <v>88</v>
      </c>
      <c r="G5311" s="35">
        <f t="shared" si="2700"/>
        <v>88</v>
      </c>
      <c r="H5311" s="35">
        <f t="shared" si="2700"/>
        <v>88</v>
      </c>
      <c r="I5311" s="63">
        <f t="shared" si="2700"/>
        <v>0</v>
      </c>
      <c r="J5311" s="63">
        <f t="shared" si="2700"/>
        <v>0</v>
      </c>
      <c r="K5311" s="35">
        <f t="shared" si="2700"/>
        <v>0</v>
      </c>
      <c r="L5311" s="35">
        <f t="shared" si="2700"/>
        <v>0</v>
      </c>
      <c r="M5311" s="35">
        <f t="shared" si="2700"/>
        <v>88</v>
      </c>
      <c r="N5311" s="78">
        <f t="shared" si="2676"/>
        <v>100</v>
      </c>
    </row>
    <row r="5312" spans="1:14" x14ac:dyDescent="0.25">
      <c r="A5312" s="33" t="s">
        <v>388</v>
      </c>
      <c r="B5312" s="33" t="s">
        <v>1384</v>
      </c>
      <c r="C5312" s="33" t="s">
        <v>1349</v>
      </c>
      <c r="D5312" s="33"/>
      <c r="E5312" s="34" t="s">
        <v>1350</v>
      </c>
      <c r="F5312" s="35">
        <f>F5313+F5315</f>
        <v>88</v>
      </c>
      <c r="G5312" s="35">
        <f>G5313+G5315</f>
        <v>88</v>
      </c>
      <c r="H5312" s="35">
        <f t="shared" ref="H5312:M5312" si="2701">H5313+H5315</f>
        <v>88</v>
      </c>
      <c r="I5312" s="63">
        <f t="shared" si="2701"/>
        <v>0</v>
      </c>
      <c r="J5312" s="63">
        <f t="shared" si="2701"/>
        <v>0</v>
      </c>
      <c r="K5312" s="35">
        <f t="shared" si="2701"/>
        <v>0</v>
      </c>
      <c r="L5312" s="35">
        <f t="shared" si="2701"/>
        <v>0</v>
      </c>
      <c r="M5312" s="35">
        <f t="shared" si="2701"/>
        <v>88</v>
      </c>
      <c r="N5312" s="78">
        <f t="shared" si="2676"/>
        <v>100</v>
      </c>
    </row>
    <row r="5313" spans="1:14" ht="31.5" x14ac:dyDescent="0.25">
      <c r="A5313" s="33" t="s">
        <v>388</v>
      </c>
      <c r="B5313" s="33" t="s">
        <v>1384</v>
      </c>
      <c r="C5313" s="33" t="s">
        <v>1349</v>
      </c>
      <c r="D5313" s="33" t="s">
        <v>1111</v>
      </c>
      <c r="E5313" s="34" t="s">
        <v>542</v>
      </c>
      <c r="F5313" s="35">
        <f t="shared" ref="F5313:M5313" si="2702">F5314</f>
        <v>32</v>
      </c>
      <c r="G5313" s="35">
        <f t="shared" si="2702"/>
        <v>32</v>
      </c>
      <c r="H5313" s="35">
        <f t="shared" si="2702"/>
        <v>32</v>
      </c>
      <c r="I5313" s="63">
        <f t="shared" si="2702"/>
        <v>0</v>
      </c>
      <c r="J5313" s="63">
        <f t="shared" si="2702"/>
        <v>0</v>
      </c>
      <c r="K5313" s="35">
        <f t="shared" si="2702"/>
        <v>0</v>
      </c>
      <c r="L5313" s="35">
        <f t="shared" si="2702"/>
        <v>0</v>
      </c>
      <c r="M5313" s="35">
        <f t="shared" si="2702"/>
        <v>32</v>
      </c>
      <c r="N5313" s="78">
        <f t="shared" si="2676"/>
        <v>100</v>
      </c>
    </row>
    <row r="5314" spans="1:14" ht="31.5" x14ac:dyDescent="0.25">
      <c r="A5314" s="33" t="s">
        <v>388</v>
      </c>
      <c r="B5314" s="33" t="s">
        <v>1384</v>
      </c>
      <c r="C5314" s="33" t="s">
        <v>1349</v>
      </c>
      <c r="D5314" s="33" t="s">
        <v>1112</v>
      </c>
      <c r="E5314" s="34" t="s">
        <v>543</v>
      </c>
      <c r="F5314" s="35">
        <v>32</v>
      </c>
      <c r="G5314" s="35">
        <v>32</v>
      </c>
      <c r="H5314" s="35">
        <v>32</v>
      </c>
      <c r="I5314" s="63">
        <v>0</v>
      </c>
      <c r="J5314" s="63">
        <v>0</v>
      </c>
      <c r="K5314" s="35">
        <v>0</v>
      </c>
      <c r="L5314" s="35">
        <v>0</v>
      </c>
      <c r="M5314" s="35">
        <v>32</v>
      </c>
      <c r="N5314" s="78">
        <f t="shared" si="2676"/>
        <v>100</v>
      </c>
    </row>
    <row r="5315" spans="1:14" ht="31.5" x14ac:dyDescent="0.25">
      <c r="A5315" s="33" t="s">
        <v>388</v>
      </c>
      <c r="B5315" s="33" t="s">
        <v>1384</v>
      </c>
      <c r="C5315" s="33" t="s">
        <v>1349</v>
      </c>
      <c r="D5315" s="33" t="s">
        <v>18</v>
      </c>
      <c r="E5315" s="34" t="s">
        <v>552</v>
      </c>
      <c r="F5315" s="35">
        <f t="shared" ref="F5315:M5315" si="2703">F5316</f>
        <v>56</v>
      </c>
      <c r="G5315" s="35">
        <f t="shared" si="2703"/>
        <v>56</v>
      </c>
      <c r="H5315" s="35">
        <f t="shared" si="2703"/>
        <v>56</v>
      </c>
      <c r="I5315" s="63">
        <f t="shared" si="2703"/>
        <v>0</v>
      </c>
      <c r="J5315" s="63">
        <f t="shared" si="2703"/>
        <v>0</v>
      </c>
      <c r="K5315" s="35">
        <f t="shared" si="2703"/>
        <v>0</v>
      </c>
      <c r="L5315" s="35">
        <f t="shared" si="2703"/>
        <v>0</v>
      </c>
      <c r="M5315" s="35">
        <f t="shared" si="2703"/>
        <v>56</v>
      </c>
      <c r="N5315" s="78">
        <f t="shared" si="2676"/>
        <v>100</v>
      </c>
    </row>
    <row r="5316" spans="1:14" x14ac:dyDescent="0.25">
      <c r="A5316" s="33" t="s">
        <v>388</v>
      </c>
      <c r="B5316" s="33" t="s">
        <v>1384</v>
      </c>
      <c r="C5316" s="33" t="s">
        <v>1349</v>
      </c>
      <c r="D5316" s="33" t="s">
        <v>54</v>
      </c>
      <c r="E5316" s="34" t="s">
        <v>553</v>
      </c>
      <c r="F5316" s="35">
        <v>56</v>
      </c>
      <c r="G5316" s="35">
        <v>56</v>
      </c>
      <c r="H5316" s="35">
        <v>56</v>
      </c>
      <c r="I5316" s="63">
        <v>0</v>
      </c>
      <c r="J5316" s="63">
        <v>0</v>
      </c>
      <c r="K5316" s="35">
        <v>0</v>
      </c>
      <c r="L5316" s="35">
        <v>0</v>
      </c>
      <c r="M5316" s="35">
        <v>56</v>
      </c>
      <c r="N5316" s="78">
        <f t="shared" si="2676"/>
        <v>100</v>
      </c>
    </row>
    <row r="5317" spans="1:14" ht="47.25" x14ac:dyDescent="0.25">
      <c r="A5317" s="33" t="s">
        <v>388</v>
      </c>
      <c r="B5317" s="33" t="s">
        <v>1384</v>
      </c>
      <c r="C5317" s="33" t="s">
        <v>417</v>
      </c>
      <c r="D5317" s="33"/>
      <c r="E5317" s="34" t="s">
        <v>1886</v>
      </c>
      <c r="F5317" s="35">
        <f>F5318+F5325+F5330</f>
        <v>246911.52600000001</v>
      </c>
      <c r="G5317" s="35">
        <f>G5318+G5325+G5330</f>
        <v>246911.52589999998</v>
      </c>
      <c r="H5317" s="35">
        <f t="shared" ref="H5317:M5317" si="2704">H5318+H5325+H5330</f>
        <v>184807.81352999998</v>
      </c>
      <c r="I5317" s="63">
        <f t="shared" si="2704"/>
        <v>0</v>
      </c>
      <c r="J5317" s="63">
        <f t="shared" si="2704"/>
        <v>0</v>
      </c>
      <c r="K5317" s="35">
        <f t="shared" si="2704"/>
        <v>0</v>
      </c>
      <c r="L5317" s="35">
        <f t="shared" si="2704"/>
        <v>0</v>
      </c>
      <c r="M5317" s="35">
        <f t="shared" si="2704"/>
        <v>242645.31505999999</v>
      </c>
      <c r="N5317" s="78">
        <f t="shared" si="2676"/>
        <v>98.272170234074935</v>
      </c>
    </row>
    <row r="5318" spans="1:14" ht="47.25" x14ac:dyDescent="0.25">
      <c r="A5318" s="33" t="s">
        <v>388</v>
      </c>
      <c r="B5318" s="33" t="s">
        <v>1384</v>
      </c>
      <c r="C5318" s="33" t="s">
        <v>400</v>
      </c>
      <c r="D5318" s="33"/>
      <c r="E5318" s="34" t="s">
        <v>589</v>
      </c>
      <c r="F5318" s="35">
        <f>F5319+F5321+F5323</f>
        <v>62200.7</v>
      </c>
      <c r="G5318" s="35">
        <f>G5319+G5321+G5323</f>
        <v>62200.7</v>
      </c>
      <c r="H5318" s="35">
        <f t="shared" ref="H5318:M5318" si="2705">H5319+H5321+H5323</f>
        <v>43232.67297</v>
      </c>
      <c r="I5318" s="63">
        <f t="shared" si="2705"/>
        <v>0</v>
      </c>
      <c r="J5318" s="63">
        <f t="shared" si="2705"/>
        <v>0</v>
      </c>
      <c r="K5318" s="35">
        <f t="shared" si="2705"/>
        <v>0</v>
      </c>
      <c r="L5318" s="35">
        <f t="shared" si="2705"/>
        <v>0</v>
      </c>
      <c r="M5318" s="35">
        <f t="shared" si="2705"/>
        <v>61198.51859</v>
      </c>
      <c r="N5318" s="78">
        <f t="shared" si="2676"/>
        <v>98.388794000710618</v>
      </c>
    </row>
    <row r="5319" spans="1:14" ht="78.75" x14ac:dyDescent="0.25">
      <c r="A5319" s="33" t="s">
        <v>388</v>
      </c>
      <c r="B5319" s="33" t="s">
        <v>1384</v>
      </c>
      <c r="C5319" s="33" t="s">
        <v>400</v>
      </c>
      <c r="D5319" s="33" t="s">
        <v>1118</v>
      </c>
      <c r="E5319" s="34" t="s">
        <v>539</v>
      </c>
      <c r="F5319" s="35">
        <f t="shared" ref="F5319:M5319" si="2706">F5320</f>
        <v>55937.7</v>
      </c>
      <c r="G5319" s="35">
        <f t="shared" si="2706"/>
        <v>57152.40178</v>
      </c>
      <c r="H5319" s="35">
        <f t="shared" si="2706"/>
        <v>39779.722970000003</v>
      </c>
      <c r="I5319" s="63">
        <f t="shared" si="2706"/>
        <v>0</v>
      </c>
      <c r="J5319" s="63">
        <f t="shared" si="2706"/>
        <v>0</v>
      </c>
      <c r="K5319" s="35">
        <f t="shared" si="2706"/>
        <v>0</v>
      </c>
      <c r="L5319" s="35">
        <f t="shared" si="2706"/>
        <v>0</v>
      </c>
      <c r="M5319" s="35">
        <f t="shared" si="2706"/>
        <v>56586.922749999998</v>
      </c>
      <c r="N5319" s="78">
        <f t="shared" si="2676"/>
        <v>99.010576961967871</v>
      </c>
    </row>
    <row r="5320" spans="1:14" x14ac:dyDescent="0.25">
      <c r="A5320" s="33" t="s">
        <v>388</v>
      </c>
      <c r="B5320" s="33" t="s">
        <v>1384</v>
      </c>
      <c r="C5320" s="33" t="s">
        <v>400</v>
      </c>
      <c r="D5320" s="33" t="s">
        <v>1119</v>
      </c>
      <c r="E5320" s="34" t="s">
        <v>540</v>
      </c>
      <c r="F5320" s="35">
        <v>55937.7</v>
      </c>
      <c r="G5320" s="35">
        <v>57152.40178</v>
      </c>
      <c r="H5320" s="35">
        <v>39779.722970000003</v>
      </c>
      <c r="I5320" s="63">
        <v>0</v>
      </c>
      <c r="J5320" s="63">
        <v>0</v>
      </c>
      <c r="K5320" s="35">
        <v>0</v>
      </c>
      <c r="L5320" s="35">
        <v>0</v>
      </c>
      <c r="M5320" s="35">
        <v>56586.922749999998</v>
      </c>
      <c r="N5320" s="78">
        <f t="shared" si="2676"/>
        <v>99.010576961967871</v>
      </c>
    </row>
    <row r="5321" spans="1:14" ht="31.5" x14ac:dyDescent="0.25">
      <c r="A5321" s="33" t="s">
        <v>388</v>
      </c>
      <c r="B5321" s="33" t="s">
        <v>1384</v>
      </c>
      <c r="C5321" s="33" t="s">
        <v>400</v>
      </c>
      <c r="D5321" s="33" t="s">
        <v>1111</v>
      </c>
      <c r="E5321" s="34" t="s">
        <v>542</v>
      </c>
      <c r="F5321" s="35">
        <f t="shared" ref="F5321:M5321" si="2707">F5322</f>
        <v>6152</v>
      </c>
      <c r="G5321" s="35">
        <f t="shared" si="2707"/>
        <v>4937.3212199999998</v>
      </c>
      <c r="H5321" s="35">
        <f t="shared" si="2707"/>
        <v>3369.7</v>
      </c>
      <c r="I5321" s="63">
        <f t="shared" si="2707"/>
        <v>0</v>
      </c>
      <c r="J5321" s="63">
        <f t="shared" si="2707"/>
        <v>0</v>
      </c>
      <c r="K5321" s="35">
        <f t="shared" si="2707"/>
        <v>0</v>
      </c>
      <c r="L5321" s="35">
        <f t="shared" si="2707"/>
        <v>0</v>
      </c>
      <c r="M5321" s="35">
        <f t="shared" si="2707"/>
        <v>4500.6188400000001</v>
      </c>
      <c r="N5321" s="78">
        <f t="shared" si="2676"/>
        <v>91.15507457300906</v>
      </c>
    </row>
    <row r="5322" spans="1:14" ht="31.5" x14ac:dyDescent="0.25">
      <c r="A5322" s="33" t="s">
        <v>388</v>
      </c>
      <c r="B5322" s="33" t="s">
        <v>1384</v>
      </c>
      <c r="C5322" s="33" t="s">
        <v>400</v>
      </c>
      <c r="D5322" s="33" t="s">
        <v>1112</v>
      </c>
      <c r="E5322" s="34" t="s">
        <v>543</v>
      </c>
      <c r="F5322" s="35">
        <v>6152</v>
      </c>
      <c r="G5322" s="35">
        <v>4937.3212199999998</v>
      </c>
      <c r="H5322" s="35">
        <v>3369.7</v>
      </c>
      <c r="I5322" s="63">
        <v>0</v>
      </c>
      <c r="J5322" s="63">
        <v>0</v>
      </c>
      <c r="K5322" s="35">
        <v>0</v>
      </c>
      <c r="L5322" s="35">
        <v>0</v>
      </c>
      <c r="M5322" s="35">
        <v>4500.6188400000001</v>
      </c>
      <c r="N5322" s="78">
        <f t="shared" ref="N5322:N5385" si="2708">M5322/G5322*100</f>
        <v>91.15507457300906</v>
      </c>
    </row>
    <row r="5323" spans="1:14" x14ac:dyDescent="0.25">
      <c r="A5323" s="33" t="s">
        <v>388</v>
      </c>
      <c r="B5323" s="33" t="s">
        <v>1384</v>
      </c>
      <c r="C5323" s="33" t="s">
        <v>400</v>
      </c>
      <c r="D5323" s="33" t="s">
        <v>1113</v>
      </c>
      <c r="E5323" s="34" t="s">
        <v>558</v>
      </c>
      <c r="F5323" s="35">
        <f t="shared" ref="F5323:M5323" si="2709">F5324</f>
        <v>111</v>
      </c>
      <c r="G5323" s="35">
        <f t="shared" si="2709"/>
        <v>110.977</v>
      </c>
      <c r="H5323" s="35">
        <f t="shared" si="2709"/>
        <v>83.25</v>
      </c>
      <c r="I5323" s="63">
        <f t="shared" si="2709"/>
        <v>0</v>
      </c>
      <c r="J5323" s="63">
        <f t="shared" si="2709"/>
        <v>0</v>
      </c>
      <c r="K5323" s="35">
        <f t="shared" si="2709"/>
        <v>0</v>
      </c>
      <c r="L5323" s="35">
        <f t="shared" si="2709"/>
        <v>0</v>
      </c>
      <c r="M5323" s="35">
        <f t="shared" si="2709"/>
        <v>110.977</v>
      </c>
      <c r="N5323" s="78">
        <f t="shared" si="2708"/>
        <v>100</v>
      </c>
    </row>
    <row r="5324" spans="1:14" x14ac:dyDescent="0.25">
      <c r="A5324" s="33" t="s">
        <v>388</v>
      </c>
      <c r="B5324" s="33" t="s">
        <v>1384</v>
      </c>
      <c r="C5324" s="33" t="s">
        <v>400</v>
      </c>
      <c r="D5324" s="33" t="s">
        <v>1120</v>
      </c>
      <c r="E5324" s="34" t="s">
        <v>561</v>
      </c>
      <c r="F5324" s="35">
        <v>111</v>
      </c>
      <c r="G5324" s="35">
        <v>110.977</v>
      </c>
      <c r="H5324" s="35">
        <v>83.25</v>
      </c>
      <c r="I5324" s="63">
        <v>0</v>
      </c>
      <c r="J5324" s="63">
        <v>0</v>
      </c>
      <c r="K5324" s="35">
        <v>0</v>
      </c>
      <c r="L5324" s="35">
        <v>0</v>
      </c>
      <c r="M5324" s="35">
        <v>110.977</v>
      </c>
      <c r="N5324" s="78">
        <f t="shared" si="2708"/>
        <v>100</v>
      </c>
    </row>
    <row r="5325" spans="1:14" ht="31.5" x14ac:dyDescent="0.25">
      <c r="A5325" s="33" t="s">
        <v>388</v>
      </c>
      <c r="B5325" s="33" t="s">
        <v>1384</v>
      </c>
      <c r="C5325" s="33" t="s">
        <v>401</v>
      </c>
      <c r="D5325" s="33"/>
      <c r="E5325" s="34" t="s">
        <v>1887</v>
      </c>
      <c r="F5325" s="35">
        <f>F5326+F5328</f>
        <v>86330.791000000012</v>
      </c>
      <c r="G5325" s="35">
        <f>G5326+G5328</f>
        <v>86330.790999999997</v>
      </c>
      <c r="H5325" s="35">
        <f t="shared" ref="H5325:M5325" si="2710">H5326+H5328</f>
        <v>56976.232469999995</v>
      </c>
      <c r="I5325" s="63">
        <f t="shared" si="2710"/>
        <v>0</v>
      </c>
      <c r="J5325" s="63">
        <f t="shared" si="2710"/>
        <v>0</v>
      </c>
      <c r="K5325" s="35">
        <f t="shared" si="2710"/>
        <v>0</v>
      </c>
      <c r="L5325" s="35">
        <f t="shared" si="2710"/>
        <v>0</v>
      </c>
      <c r="M5325" s="35">
        <f t="shared" si="2710"/>
        <v>83342.856379999997</v>
      </c>
      <c r="N5325" s="78">
        <f t="shared" si="2708"/>
        <v>96.538969948740544</v>
      </c>
    </row>
    <row r="5326" spans="1:14" ht="31.5" x14ac:dyDescent="0.25">
      <c r="A5326" s="33" t="s">
        <v>388</v>
      </c>
      <c r="B5326" s="33" t="s">
        <v>1384</v>
      </c>
      <c r="C5326" s="33" t="s">
        <v>401</v>
      </c>
      <c r="D5326" s="33" t="s">
        <v>1111</v>
      </c>
      <c r="E5326" s="34" t="s">
        <v>542</v>
      </c>
      <c r="F5326" s="35">
        <f t="shared" ref="F5326:M5326" si="2711">F5327</f>
        <v>80011.691000000006</v>
      </c>
      <c r="G5326" s="35">
        <f t="shared" si="2711"/>
        <v>80237.468999999997</v>
      </c>
      <c r="H5326" s="35">
        <f t="shared" si="2711"/>
        <v>52376.657469999998</v>
      </c>
      <c r="I5326" s="63">
        <f t="shared" si="2711"/>
        <v>0</v>
      </c>
      <c r="J5326" s="63">
        <f t="shared" si="2711"/>
        <v>0</v>
      </c>
      <c r="K5326" s="35">
        <f t="shared" si="2711"/>
        <v>0</v>
      </c>
      <c r="L5326" s="35">
        <f t="shared" si="2711"/>
        <v>0</v>
      </c>
      <c r="M5326" s="35">
        <f t="shared" si="2711"/>
        <v>77249.534379999997</v>
      </c>
      <c r="N5326" s="78">
        <f t="shared" si="2708"/>
        <v>96.276135504722859</v>
      </c>
    </row>
    <row r="5327" spans="1:14" ht="31.5" x14ac:dyDescent="0.25">
      <c r="A5327" s="33" t="s">
        <v>388</v>
      </c>
      <c r="B5327" s="33" t="s">
        <v>1384</v>
      </c>
      <c r="C5327" s="33" t="s">
        <v>401</v>
      </c>
      <c r="D5327" s="33" t="s">
        <v>1112</v>
      </c>
      <c r="E5327" s="34" t="s">
        <v>543</v>
      </c>
      <c r="F5327" s="35">
        <f>76469.8+1616.834+1925.057</f>
        <v>80011.691000000006</v>
      </c>
      <c r="G5327" s="35">
        <v>80237.468999999997</v>
      </c>
      <c r="H5327" s="35">
        <v>52376.657469999998</v>
      </c>
      <c r="I5327" s="63">
        <v>0</v>
      </c>
      <c r="J5327" s="63">
        <v>0</v>
      </c>
      <c r="K5327" s="35">
        <v>0</v>
      </c>
      <c r="L5327" s="35">
        <v>0</v>
      </c>
      <c r="M5327" s="35">
        <v>77249.534379999997</v>
      </c>
      <c r="N5327" s="78">
        <f t="shared" si="2708"/>
        <v>96.276135504722859</v>
      </c>
    </row>
    <row r="5328" spans="1:14" x14ac:dyDescent="0.25">
      <c r="A5328" s="33" t="s">
        <v>388</v>
      </c>
      <c r="B5328" s="33" t="s">
        <v>1384</v>
      </c>
      <c r="C5328" s="33" t="s">
        <v>401</v>
      </c>
      <c r="D5328" s="33" t="s">
        <v>1113</v>
      </c>
      <c r="E5328" s="34" t="s">
        <v>558</v>
      </c>
      <c r="F5328" s="35">
        <f t="shared" ref="F5328:M5328" si="2712">F5329</f>
        <v>6319.1</v>
      </c>
      <c r="G5328" s="35">
        <f t="shared" si="2712"/>
        <v>6093.3220000000001</v>
      </c>
      <c r="H5328" s="35">
        <f t="shared" si="2712"/>
        <v>4599.5749999999998</v>
      </c>
      <c r="I5328" s="63">
        <f t="shared" si="2712"/>
        <v>0</v>
      </c>
      <c r="J5328" s="63">
        <f t="shared" si="2712"/>
        <v>0</v>
      </c>
      <c r="K5328" s="35">
        <f t="shared" si="2712"/>
        <v>0</v>
      </c>
      <c r="L5328" s="35">
        <f t="shared" si="2712"/>
        <v>0</v>
      </c>
      <c r="M5328" s="35">
        <f t="shared" si="2712"/>
        <v>6093.3220000000001</v>
      </c>
      <c r="N5328" s="78">
        <f t="shared" si="2708"/>
        <v>100</v>
      </c>
    </row>
    <row r="5329" spans="1:15" x14ac:dyDescent="0.25">
      <c r="A5329" s="33" t="s">
        <v>388</v>
      </c>
      <c r="B5329" s="33" t="s">
        <v>1384</v>
      </c>
      <c r="C5329" s="33" t="s">
        <v>401</v>
      </c>
      <c r="D5329" s="33" t="s">
        <v>1120</v>
      </c>
      <c r="E5329" s="34" t="s">
        <v>561</v>
      </c>
      <c r="F5329" s="35">
        <v>6319.1</v>
      </c>
      <c r="G5329" s="35">
        <v>6093.3220000000001</v>
      </c>
      <c r="H5329" s="35">
        <v>4599.5749999999998</v>
      </c>
      <c r="I5329" s="63">
        <v>0</v>
      </c>
      <c r="J5329" s="63">
        <v>0</v>
      </c>
      <c r="K5329" s="35">
        <v>0</v>
      </c>
      <c r="L5329" s="35">
        <v>0</v>
      </c>
      <c r="M5329" s="35">
        <v>6093.3220000000001</v>
      </c>
      <c r="N5329" s="78">
        <f t="shared" si="2708"/>
        <v>100</v>
      </c>
    </row>
    <row r="5330" spans="1:15" ht="31.5" x14ac:dyDescent="0.25">
      <c r="A5330" s="33" t="s">
        <v>388</v>
      </c>
      <c r="B5330" s="33" t="s">
        <v>1384</v>
      </c>
      <c r="C5330" s="33" t="s">
        <v>402</v>
      </c>
      <c r="D5330" s="33"/>
      <c r="E5330" s="34" t="s">
        <v>1888</v>
      </c>
      <c r="F5330" s="35">
        <f t="shared" ref="F5330:M5331" si="2713">F5331</f>
        <v>98380.035000000003</v>
      </c>
      <c r="G5330" s="35">
        <f t="shared" si="2713"/>
        <v>98380.034899999999</v>
      </c>
      <c r="H5330" s="35">
        <f t="shared" si="2713"/>
        <v>84598.908089999997</v>
      </c>
      <c r="I5330" s="63">
        <f t="shared" si="2713"/>
        <v>0</v>
      </c>
      <c r="J5330" s="63">
        <f t="shared" si="2713"/>
        <v>0</v>
      </c>
      <c r="K5330" s="35">
        <f t="shared" si="2713"/>
        <v>0</v>
      </c>
      <c r="L5330" s="35">
        <f t="shared" si="2713"/>
        <v>0</v>
      </c>
      <c r="M5330" s="35">
        <f t="shared" si="2713"/>
        <v>98103.940090000004</v>
      </c>
      <c r="N5330" s="78">
        <f t="shared" si="2708"/>
        <v>99.719358902158717</v>
      </c>
    </row>
    <row r="5331" spans="1:15" ht="31.5" x14ac:dyDescent="0.25">
      <c r="A5331" s="33" t="s">
        <v>388</v>
      </c>
      <c r="B5331" s="33" t="s">
        <v>1384</v>
      </c>
      <c r="C5331" s="33" t="s">
        <v>402</v>
      </c>
      <c r="D5331" s="33" t="s">
        <v>1111</v>
      </c>
      <c r="E5331" s="34" t="s">
        <v>542</v>
      </c>
      <c r="F5331" s="35">
        <f t="shared" si="2713"/>
        <v>98380.035000000003</v>
      </c>
      <c r="G5331" s="35">
        <f t="shared" si="2713"/>
        <v>98380.034899999999</v>
      </c>
      <c r="H5331" s="35">
        <f t="shared" si="2713"/>
        <v>84598.908089999997</v>
      </c>
      <c r="I5331" s="63">
        <f t="shared" si="2713"/>
        <v>0</v>
      </c>
      <c r="J5331" s="63">
        <f t="shared" si="2713"/>
        <v>0</v>
      </c>
      <c r="K5331" s="35">
        <f t="shared" si="2713"/>
        <v>0</v>
      </c>
      <c r="L5331" s="35">
        <f t="shared" si="2713"/>
        <v>0</v>
      </c>
      <c r="M5331" s="35">
        <f t="shared" si="2713"/>
        <v>98103.940090000004</v>
      </c>
      <c r="N5331" s="78">
        <f t="shared" si="2708"/>
        <v>99.719358902158717</v>
      </c>
    </row>
    <row r="5332" spans="1:15" ht="31.5" x14ac:dyDescent="0.25">
      <c r="A5332" s="33" t="s">
        <v>388</v>
      </c>
      <c r="B5332" s="33" t="s">
        <v>1384</v>
      </c>
      <c r="C5332" s="33" t="s">
        <v>402</v>
      </c>
      <c r="D5332" s="33" t="s">
        <v>1112</v>
      </c>
      <c r="E5332" s="34" t="s">
        <v>543</v>
      </c>
      <c r="F5332" s="35">
        <f>100305.092-1925.057</f>
        <v>98380.035000000003</v>
      </c>
      <c r="G5332" s="35">
        <v>98380.034899999999</v>
      </c>
      <c r="H5332" s="35">
        <v>84598.908089999997</v>
      </c>
      <c r="I5332" s="63">
        <v>0</v>
      </c>
      <c r="J5332" s="63">
        <v>0</v>
      </c>
      <c r="K5332" s="35">
        <v>0</v>
      </c>
      <c r="L5332" s="35">
        <v>0</v>
      </c>
      <c r="M5332" s="35">
        <v>98103.940090000004</v>
      </c>
      <c r="N5332" s="78">
        <f t="shared" si="2708"/>
        <v>99.719358902158717</v>
      </c>
    </row>
    <row r="5333" spans="1:15" x14ac:dyDescent="0.25">
      <c r="A5333" s="33" t="s">
        <v>388</v>
      </c>
      <c r="B5333" s="33" t="s">
        <v>1384</v>
      </c>
      <c r="C5333" s="33" t="s">
        <v>418</v>
      </c>
      <c r="D5333" s="33"/>
      <c r="E5333" s="34" t="s">
        <v>1889</v>
      </c>
      <c r="F5333" s="35">
        <f>F5334+F5337</f>
        <v>15037.1</v>
      </c>
      <c r="G5333" s="35">
        <f>G5334+G5337</f>
        <v>15037.1</v>
      </c>
      <c r="H5333" s="35">
        <f t="shared" ref="H5333:M5333" si="2714">H5334+H5337</f>
        <v>10511</v>
      </c>
      <c r="I5333" s="63">
        <f t="shared" si="2714"/>
        <v>0</v>
      </c>
      <c r="J5333" s="63">
        <f t="shared" si="2714"/>
        <v>0</v>
      </c>
      <c r="K5333" s="35">
        <f t="shared" si="2714"/>
        <v>0</v>
      </c>
      <c r="L5333" s="35">
        <f t="shared" si="2714"/>
        <v>0</v>
      </c>
      <c r="M5333" s="35">
        <f t="shared" si="2714"/>
        <v>15037.1</v>
      </c>
      <c r="N5333" s="78">
        <f t="shared" si="2708"/>
        <v>100</v>
      </c>
    </row>
    <row r="5334" spans="1:15" ht="47.25" x14ac:dyDescent="0.25">
      <c r="A5334" s="33" t="s">
        <v>388</v>
      </c>
      <c r="B5334" s="33" t="s">
        <v>1384</v>
      </c>
      <c r="C5334" s="33" t="s">
        <v>403</v>
      </c>
      <c r="D5334" s="33"/>
      <c r="E5334" s="34" t="s">
        <v>589</v>
      </c>
      <c r="F5334" s="35">
        <f t="shared" ref="F5334:M5335" si="2715">F5335</f>
        <v>15037.1</v>
      </c>
      <c r="G5334" s="35">
        <f t="shared" si="2715"/>
        <v>15037.1</v>
      </c>
      <c r="H5334" s="35">
        <f t="shared" si="2715"/>
        <v>10511</v>
      </c>
      <c r="I5334" s="63">
        <f t="shared" si="2715"/>
        <v>0</v>
      </c>
      <c r="J5334" s="63">
        <f t="shared" si="2715"/>
        <v>0</v>
      </c>
      <c r="K5334" s="35">
        <f t="shared" si="2715"/>
        <v>0</v>
      </c>
      <c r="L5334" s="35">
        <f t="shared" si="2715"/>
        <v>0</v>
      </c>
      <c r="M5334" s="35">
        <f t="shared" si="2715"/>
        <v>15037.1</v>
      </c>
      <c r="N5334" s="78">
        <f t="shared" si="2708"/>
        <v>100</v>
      </c>
    </row>
    <row r="5335" spans="1:15" ht="31.5" x14ac:dyDescent="0.25">
      <c r="A5335" s="33" t="s">
        <v>388</v>
      </c>
      <c r="B5335" s="33" t="s">
        <v>1384</v>
      </c>
      <c r="C5335" s="33" t="s">
        <v>403</v>
      </c>
      <c r="D5335" s="33" t="s">
        <v>18</v>
      </c>
      <c r="E5335" s="34" t="s">
        <v>552</v>
      </c>
      <c r="F5335" s="35">
        <f t="shared" si="2715"/>
        <v>15037.1</v>
      </c>
      <c r="G5335" s="35">
        <f t="shared" si="2715"/>
        <v>15037.1</v>
      </c>
      <c r="H5335" s="35">
        <f t="shared" si="2715"/>
        <v>10511</v>
      </c>
      <c r="I5335" s="63">
        <f t="shared" si="2715"/>
        <v>0</v>
      </c>
      <c r="J5335" s="63">
        <f t="shared" si="2715"/>
        <v>0</v>
      </c>
      <c r="K5335" s="35">
        <f t="shared" si="2715"/>
        <v>0</v>
      </c>
      <c r="L5335" s="35">
        <f t="shared" si="2715"/>
        <v>0</v>
      </c>
      <c r="M5335" s="35">
        <f t="shared" si="2715"/>
        <v>15037.1</v>
      </c>
      <c r="N5335" s="78">
        <f t="shared" si="2708"/>
        <v>100</v>
      </c>
    </row>
    <row r="5336" spans="1:15" x14ac:dyDescent="0.25">
      <c r="A5336" s="33" t="s">
        <v>388</v>
      </c>
      <c r="B5336" s="33" t="s">
        <v>1384</v>
      </c>
      <c r="C5336" s="33" t="s">
        <v>403</v>
      </c>
      <c r="D5336" s="33" t="s">
        <v>54</v>
      </c>
      <c r="E5336" s="34" t="s">
        <v>553</v>
      </c>
      <c r="F5336" s="35">
        <v>15037.1</v>
      </c>
      <c r="G5336" s="35">
        <v>15037.1</v>
      </c>
      <c r="H5336" s="35">
        <v>10511</v>
      </c>
      <c r="I5336" s="63">
        <v>0</v>
      </c>
      <c r="J5336" s="63">
        <v>0</v>
      </c>
      <c r="K5336" s="35">
        <v>0</v>
      </c>
      <c r="L5336" s="35">
        <v>0</v>
      </c>
      <c r="M5336" s="35">
        <v>15037.1</v>
      </c>
      <c r="N5336" s="78">
        <f t="shared" si="2708"/>
        <v>100</v>
      </c>
    </row>
    <row r="5337" spans="1:15" ht="31.5" hidden="1" x14ac:dyDescent="0.25">
      <c r="A5337" s="33" t="s">
        <v>388</v>
      </c>
      <c r="B5337" s="33" t="s">
        <v>1384</v>
      </c>
      <c r="C5337" s="33" t="s">
        <v>404</v>
      </c>
      <c r="D5337" s="33"/>
      <c r="E5337" s="34" t="s">
        <v>1890</v>
      </c>
      <c r="F5337" s="35">
        <f t="shared" ref="F5337:M5338" si="2716">F5338</f>
        <v>0</v>
      </c>
      <c r="G5337" s="35">
        <f t="shared" si="2716"/>
        <v>0</v>
      </c>
      <c r="H5337" s="35">
        <f t="shared" si="2716"/>
        <v>0</v>
      </c>
      <c r="I5337" s="63">
        <f t="shared" si="2716"/>
        <v>0</v>
      </c>
      <c r="J5337" s="63">
        <f t="shared" si="2716"/>
        <v>0</v>
      </c>
      <c r="K5337" s="35">
        <f t="shared" si="2716"/>
        <v>0</v>
      </c>
      <c r="L5337" s="35">
        <f t="shared" si="2716"/>
        <v>0</v>
      </c>
      <c r="M5337" s="35">
        <f t="shared" si="2716"/>
        <v>0</v>
      </c>
      <c r="N5337" s="78">
        <v>0</v>
      </c>
      <c r="O5337" s="22">
        <v>1</v>
      </c>
    </row>
    <row r="5338" spans="1:15" ht="31.5" hidden="1" x14ac:dyDescent="0.25">
      <c r="A5338" s="33" t="s">
        <v>388</v>
      </c>
      <c r="B5338" s="33" t="s">
        <v>1384</v>
      </c>
      <c r="C5338" s="33" t="s">
        <v>404</v>
      </c>
      <c r="D5338" s="33" t="s">
        <v>18</v>
      </c>
      <c r="E5338" s="34" t="s">
        <v>552</v>
      </c>
      <c r="F5338" s="35">
        <f t="shared" si="2716"/>
        <v>0</v>
      </c>
      <c r="G5338" s="35">
        <f t="shared" si="2716"/>
        <v>0</v>
      </c>
      <c r="H5338" s="35">
        <f t="shared" si="2716"/>
        <v>0</v>
      </c>
      <c r="I5338" s="63">
        <f t="shared" si="2716"/>
        <v>0</v>
      </c>
      <c r="J5338" s="63">
        <f t="shared" si="2716"/>
        <v>0</v>
      </c>
      <c r="K5338" s="35">
        <f t="shared" si="2716"/>
        <v>0</v>
      </c>
      <c r="L5338" s="35">
        <f t="shared" si="2716"/>
        <v>0</v>
      </c>
      <c r="M5338" s="35">
        <f t="shared" si="2716"/>
        <v>0</v>
      </c>
      <c r="N5338" s="78">
        <v>0</v>
      </c>
      <c r="O5338" s="22">
        <v>1</v>
      </c>
    </row>
    <row r="5339" spans="1:15" hidden="1" x14ac:dyDescent="0.25">
      <c r="A5339" s="33" t="s">
        <v>388</v>
      </c>
      <c r="B5339" s="33" t="s">
        <v>1384</v>
      </c>
      <c r="C5339" s="33" t="s">
        <v>404</v>
      </c>
      <c r="D5339" s="33" t="s">
        <v>54</v>
      </c>
      <c r="E5339" s="34" t="s">
        <v>553</v>
      </c>
      <c r="F5339" s="35">
        <f>24841.5-24841.5</f>
        <v>0</v>
      </c>
      <c r="G5339" s="35">
        <v>0</v>
      </c>
      <c r="H5339" s="35">
        <v>0</v>
      </c>
      <c r="I5339" s="63">
        <v>0</v>
      </c>
      <c r="J5339" s="63">
        <v>0</v>
      </c>
      <c r="K5339" s="35">
        <v>0</v>
      </c>
      <c r="L5339" s="35">
        <v>0</v>
      </c>
      <c r="M5339" s="35">
        <v>0</v>
      </c>
      <c r="N5339" s="78">
        <v>0</v>
      </c>
      <c r="O5339" s="22">
        <v>1</v>
      </c>
    </row>
    <row r="5340" spans="1:15" ht="47.25" hidden="1" x14ac:dyDescent="0.25">
      <c r="A5340" s="33" t="s">
        <v>388</v>
      </c>
      <c r="B5340" s="33" t="s">
        <v>1384</v>
      </c>
      <c r="C5340" s="33" t="s">
        <v>405</v>
      </c>
      <c r="D5340" s="33"/>
      <c r="E5340" s="34" t="s">
        <v>1174</v>
      </c>
      <c r="F5340" s="35">
        <f t="shared" ref="F5340:M5341" si="2717">F5341</f>
        <v>141000</v>
      </c>
      <c r="G5340" s="35">
        <f t="shared" si="2717"/>
        <v>0</v>
      </c>
      <c r="H5340" s="35">
        <f t="shared" si="2717"/>
        <v>0</v>
      </c>
      <c r="I5340" s="63">
        <f t="shared" si="2717"/>
        <v>0</v>
      </c>
      <c r="J5340" s="63">
        <f t="shared" si="2717"/>
        <v>0</v>
      </c>
      <c r="K5340" s="35">
        <f t="shared" si="2717"/>
        <v>0</v>
      </c>
      <c r="L5340" s="35">
        <f t="shared" si="2717"/>
        <v>0</v>
      </c>
      <c r="M5340" s="35">
        <f t="shared" si="2717"/>
        <v>0</v>
      </c>
      <c r="N5340" s="78">
        <v>0</v>
      </c>
      <c r="O5340" s="22">
        <v>1</v>
      </c>
    </row>
    <row r="5341" spans="1:15" ht="31.5" hidden="1" x14ac:dyDescent="0.25">
      <c r="A5341" s="33" t="s">
        <v>388</v>
      </c>
      <c r="B5341" s="33" t="s">
        <v>1384</v>
      </c>
      <c r="C5341" s="33" t="s">
        <v>405</v>
      </c>
      <c r="D5341" s="33" t="s">
        <v>1111</v>
      </c>
      <c r="E5341" s="34" t="s">
        <v>542</v>
      </c>
      <c r="F5341" s="35">
        <f t="shared" si="2717"/>
        <v>141000</v>
      </c>
      <c r="G5341" s="35">
        <f t="shared" si="2717"/>
        <v>0</v>
      </c>
      <c r="H5341" s="35">
        <f t="shared" si="2717"/>
        <v>0</v>
      </c>
      <c r="I5341" s="63">
        <f t="shared" si="2717"/>
        <v>0</v>
      </c>
      <c r="J5341" s="63">
        <f t="shared" si="2717"/>
        <v>0</v>
      </c>
      <c r="K5341" s="35">
        <f t="shared" si="2717"/>
        <v>0</v>
      </c>
      <c r="L5341" s="35">
        <f t="shared" si="2717"/>
        <v>0</v>
      </c>
      <c r="M5341" s="35">
        <f t="shared" si="2717"/>
        <v>0</v>
      </c>
      <c r="N5341" s="78">
        <v>0</v>
      </c>
      <c r="O5341" s="22">
        <v>1</v>
      </c>
    </row>
    <row r="5342" spans="1:15" ht="31.5" hidden="1" x14ac:dyDescent="0.25">
      <c r="A5342" s="33" t="s">
        <v>388</v>
      </c>
      <c r="B5342" s="33" t="s">
        <v>1384</v>
      </c>
      <c r="C5342" s="33" t="s">
        <v>405</v>
      </c>
      <c r="D5342" s="33" t="s">
        <v>1112</v>
      </c>
      <c r="E5342" s="34" t="s">
        <v>543</v>
      </c>
      <c r="F5342" s="35">
        <v>141000</v>
      </c>
      <c r="G5342" s="35">
        <v>0</v>
      </c>
      <c r="H5342" s="35">
        <v>0</v>
      </c>
      <c r="I5342" s="63">
        <v>0</v>
      </c>
      <c r="J5342" s="63">
        <v>0</v>
      </c>
      <c r="K5342" s="35">
        <v>0</v>
      </c>
      <c r="L5342" s="35">
        <v>0</v>
      </c>
      <c r="M5342" s="35">
        <v>0</v>
      </c>
      <c r="N5342" s="78">
        <v>0</v>
      </c>
      <c r="O5342" s="22">
        <v>1</v>
      </c>
    </row>
    <row r="5343" spans="1:15" x14ac:dyDescent="0.25">
      <c r="A5343" s="33" t="s">
        <v>388</v>
      </c>
      <c r="B5343" s="33" t="s">
        <v>1384</v>
      </c>
      <c r="C5343" s="33" t="s">
        <v>1123</v>
      </c>
      <c r="D5343" s="33"/>
      <c r="E5343" s="34" t="s">
        <v>1175</v>
      </c>
      <c r="F5343" s="35">
        <f>F5344+F5347+F5350+F5353+F5356+F5359+F5364+F5370+F5374+F5377+F5367</f>
        <v>95088.887999999992</v>
      </c>
      <c r="G5343" s="35">
        <f>G5344+G5347+G5350+G5353+G5356+G5359+G5364+G5370+G5374+G5377+G5367+G5380</f>
        <v>98874.931349999999</v>
      </c>
      <c r="H5343" s="35">
        <f t="shared" ref="H5343:M5343" si="2718">H5344+H5347+H5350+H5353+H5356+H5359+H5364+H5370+H5374+H5377+H5367+H5380</f>
        <v>53040.381399999998</v>
      </c>
      <c r="I5343" s="63">
        <f t="shared" si="2718"/>
        <v>3786.0433499999999</v>
      </c>
      <c r="J5343" s="63">
        <f t="shared" si="2718"/>
        <v>0</v>
      </c>
      <c r="K5343" s="35">
        <f t="shared" si="2718"/>
        <v>0</v>
      </c>
      <c r="L5343" s="35">
        <f t="shared" si="2718"/>
        <v>0</v>
      </c>
      <c r="M5343" s="35">
        <f t="shared" si="2718"/>
        <v>98707.00821</v>
      </c>
      <c r="N5343" s="78">
        <f t="shared" si="2708"/>
        <v>99.830166112170957</v>
      </c>
    </row>
    <row r="5344" spans="1:15" ht="47.25" x14ac:dyDescent="0.25">
      <c r="A5344" s="33" t="s">
        <v>388</v>
      </c>
      <c r="B5344" s="33" t="s">
        <v>1384</v>
      </c>
      <c r="C5344" s="33" t="s">
        <v>406</v>
      </c>
      <c r="D5344" s="33"/>
      <c r="E5344" s="34" t="s">
        <v>1178</v>
      </c>
      <c r="F5344" s="35">
        <f t="shared" ref="F5344:M5345" si="2719">F5345</f>
        <v>2010.1279999999999</v>
      </c>
      <c r="G5344" s="35">
        <f t="shared" si="2719"/>
        <v>2010.1279999999999</v>
      </c>
      <c r="H5344" s="35">
        <f t="shared" si="2719"/>
        <v>1378.4167199999999</v>
      </c>
      <c r="I5344" s="63">
        <f t="shared" si="2719"/>
        <v>0</v>
      </c>
      <c r="J5344" s="63">
        <f t="shared" si="2719"/>
        <v>0</v>
      </c>
      <c r="K5344" s="35">
        <f t="shared" si="2719"/>
        <v>0</v>
      </c>
      <c r="L5344" s="35">
        <f t="shared" si="2719"/>
        <v>0</v>
      </c>
      <c r="M5344" s="35">
        <f t="shared" si="2719"/>
        <v>2010.1274699999999</v>
      </c>
      <c r="N5344" s="78">
        <f t="shared" si="2708"/>
        <v>99.999973633519858</v>
      </c>
    </row>
    <row r="5345" spans="1:14" ht="31.5" x14ac:dyDescent="0.25">
      <c r="A5345" s="33" t="s">
        <v>388</v>
      </c>
      <c r="B5345" s="33" t="s">
        <v>1384</v>
      </c>
      <c r="C5345" s="33" t="s">
        <v>406</v>
      </c>
      <c r="D5345" s="33" t="s">
        <v>1111</v>
      </c>
      <c r="E5345" s="34" t="s">
        <v>542</v>
      </c>
      <c r="F5345" s="35">
        <f t="shared" si="2719"/>
        <v>2010.1279999999999</v>
      </c>
      <c r="G5345" s="35">
        <f t="shared" si="2719"/>
        <v>2010.1279999999999</v>
      </c>
      <c r="H5345" s="35">
        <f t="shared" si="2719"/>
        <v>1378.4167199999999</v>
      </c>
      <c r="I5345" s="63">
        <f t="shared" si="2719"/>
        <v>0</v>
      </c>
      <c r="J5345" s="63">
        <f t="shared" si="2719"/>
        <v>0</v>
      </c>
      <c r="K5345" s="35">
        <f t="shared" si="2719"/>
        <v>0</v>
      </c>
      <c r="L5345" s="35">
        <f t="shared" si="2719"/>
        <v>0</v>
      </c>
      <c r="M5345" s="35">
        <f t="shared" si="2719"/>
        <v>2010.1274699999999</v>
      </c>
      <c r="N5345" s="78">
        <f t="shared" si="2708"/>
        <v>99.999973633519858</v>
      </c>
    </row>
    <row r="5346" spans="1:14" ht="31.5" x14ac:dyDescent="0.25">
      <c r="A5346" s="33" t="s">
        <v>388</v>
      </c>
      <c r="B5346" s="33" t="s">
        <v>1384</v>
      </c>
      <c r="C5346" s="33" t="s">
        <v>406</v>
      </c>
      <c r="D5346" s="33" t="s">
        <v>1112</v>
      </c>
      <c r="E5346" s="34" t="s">
        <v>543</v>
      </c>
      <c r="F5346" s="35">
        <f>2072.1-61.972</f>
        <v>2010.1279999999999</v>
      </c>
      <c r="G5346" s="35">
        <v>2010.1279999999999</v>
      </c>
      <c r="H5346" s="35">
        <v>1378.4167199999999</v>
      </c>
      <c r="I5346" s="63">
        <v>0</v>
      </c>
      <c r="J5346" s="63">
        <v>0</v>
      </c>
      <c r="K5346" s="35">
        <v>0</v>
      </c>
      <c r="L5346" s="35">
        <v>0</v>
      </c>
      <c r="M5346" s="35">
        <v>2010.1274699999999</v>
      </c>
      <c r="N5346" s="78">
        <f t="shared" si="2708"/>
        <v>99.999973633519858</v>
      </c>
    </row>
    <row r="5347" spans="1:14" ht="31.5" x14ac:dyDescent="0.25">
      <c r="A5347" s="33" t="s">
        <v>388</v>
      </c>
      <c r="B5347" s="33" t="s">
        <v>1384</v>
      </c>
      <c r="C5347" s="33" t="s">
        <v>1145</v>
      </c>
      <c r="D5347" s="33"/>
      <c r="E5347" s="34" t="s">
        <v>1179</v>
      </c>
      <c r="F5347" s="35">
        <f t="shared" ref="F5347:M5348" si="2720">F5348</f>
        <v>22681.96</v>
      </c>
      <c r="G5347" s="35">
        <f t="shared" si="2720"/>
        <v>22681.96</v>
      </c>
      <c r="H5347" s="35">
        <f t="shared" si="2720"/>
        <v>12634.500319999999</v>
      </c>
      <c r="I5347" s="63">
        <f t="shared" si="2720"/>
        <v>0</v>
      </c>
      <c r="J5347" s="63">
        <f t="shared" si="2720"/>
        <v>0</v>
      </c>
      <c r="K5347" s="35">
        <f t="shared" si="2720"/>
        <v>0</v>
      </c>
      <c r="L5347" s="35">
        <f t="shared" si="2720"/>
        <v>0</v>
      </c>
      <c r="M5347" s="35">
        <f t="shared" si="2720"/>
        <v>22607.068050000002</v>
      </c>
      <c r="N5347" s="78">
        <f t="shared" si="2708"/>
        <v>99.669817114570364</v>
      </c>
    </row>
    <row r="5348" spans="1:14" ht="31.5" x14ac:dyDescent="0.25">
      <c r="A5348" s="33" t="s">
        <v>388</v>
      </c>
      <c r="B5348" s="33" t="s">
        <v>1384</v>
      </c>
      <c r="C5348" s="33" t="s">
        <v>1145</v>
      </c>
      <c r="D5348" s="33" t="s">
        <v>1111</v>
      </c>
      <c r="E5348" s="34" t="s">
        <v>542</v>
      </c>
      <c r="F5348" s="35">
        <f t="shared" si="2720"/>
        <v>22681.96</v>
      </c>
      <c r="G5348" s="35">
        <f t="shared" si="2720"/>
        <v>22681.96</v>
      </c>
      <c r="H5348" s="35">
        <f t="shared" si="2720"/>
        <v>12634.500319999999</v>
      </c>
      <c r="I5348" s="63">
        <f t="shared" si="2720"/>
        <v>0</v>
      </c>
      <c r="J5348" s="63">
        <f t="shared" si="2720"/>
        <v>0</v>
      </c>
      <c r="K5348" s="35">
        <f t="shared" si="2720"/>
        <v>0</v>
      </c>
      <c r="L5348" s="35">
        <f t="shared" si="2720"/>
        <v>0</v>
      </c>
      <c r="M5348" s="35">
        <f t="shared" si="2720"/>
        <v>22607.068050000002</v>
      </c>
      <c r="N5348" s="78">
        <f t="shared" si="2708"/>
        <v>99.669817114570364</v>
      </c>
    </row>
    <row r="5349" spans="1:14" ht="31.5" x14ac:dyDescent="0.25">
      <c r="A5349" s="33" t="s">
        <v>388</v>
      </c>
      <c r="B5349" s="33" t="s">
        <v>1384</v>
      </c>
      <c r="C5349" s="33" t="s">
        <v>1145</v>
      </c>
      <c r="D5349" s="33" t="s">
        <v>1112</v>
      </c>
      <c r="E5349" s="34" t="s">
        <v>543</v>
      </c>
      <c r="F5349" s="35">
        <f>22707.8+214-239.84</f>
        <v>22681.96</v>
      </c>
      <c r="G5349" s="35">
        <v>22681.96</v>
      </c>
      <c r="H5349" s="35">
        <v>12634.500319999999</v>
      </c>
      <c r="I5349" s="63">
        <v>0</v>
      </c>
      <c r="J5349" s="63">
        <v>0</v>
      </c>
      <c r="K5349" s="35">
        <v>0</v>
      </c>
      <c r="L5349" s="35">
        <v>0</v>
      </c>
      <c r="M5349" s="35">
        <v>22607.068050000002</v>
      </c>
      <c r="N5349" s="78">
        <f t="shared" si="2708"/>
        <v>99.669817114570364</v>
      </c>
    </row>
    <row r="5350" spans="1:14" ht="31.5" x14ac:dyDescent="0.25">
      <c r="A5350" s="33" t="s">
        <v>388</v>
      </c>
      <c r="B5350" s="33" t="s">
        <v>1384</v>
      </c>
      <c r="C5350" s="33" t="s">
        <v>407</v>
      </c>
      <c r="D5350" s="33"/>
      <c r="E5350" s="34" t="s">
        <v>1180</v>
      </c>
      <c r="F5350" s="35">
        <f t="shared" ref="F5350:M5351" si="2721">F5351</f>
        <v>46</v>
      </c>
      <c r="G5350" s="35">
        <f t="shared" si="2721"/>
        <v>46</v>
      </c>
      <c r="H5350" s="35">
        <f t="shared" si="2721"/>
        <v>46</v>
      </c>
      <c r="I5350" s="63">
        <f t="shared" si="2721"/>
        <v>0</v>
      </c>
      <c r="J5350" s="63">
        <f t="shared" si="2721"/>
        <v>0</v>
      </c>
      <c r="K5350" s="35">
        <f t="shared" si="2721"/>
        <v>0</v>
      </c>
      <c r="L5350" s="35">
        <f t="shared" si="2721"/>
        <v>0</v>
      </c>
      <c r="M5350" s="35">
        <f t="shared" si="2721"/>
        <v>46</v>
      </c>
      <c r="N5350" s="78">
        <f t="shared" si="2708"/>
        <v>100</v>
      </c>
    </row>
    <row r="5351" spans="1:14" x14ac:dyDescent="0.25">
      <c r="A5351" s="33" t="s">
        <v>388</v>
      </c>
      <c r="B5351" s="33" t="s">
        <v>1384</v>
      </c>
      <c r="C5351" s="33" t="s">
        <v>407</v>
      </c>
      <c r="D5351" s="33" t="s">
        <v>65</v>
      </c>
      <c r="E5351" s="34" t="s">
        <v>544</v>
      </c>
      <c r="F5351" s="35">
        <f t="shared" si="2721"/>
        <v>46</v>
      </c>
      <c r="G5351" s="35">
        <f t="shared" si="2721"/>
        <v>46</v>
      </c>
      <c r="H5351" s="35">
        <f t="shared" si="2721"/>
        <v>46</v>
      </c>
      <c r="I5351" s="63">
        <f t="shared" si="2721"/>
        <v>0</v>
      </c>
      <c r="J5351" s="63">
        <f t="shared" si="2721"/>
        <v>0</v>
      </c>
      <c r="K5351" s="35">
        <f t="shared" si="2721"/>
        <v>0</v>
      </c>
      <c r="L5351" s="35">
        <f t="shared" si="2721"/>
        <v>0</v>
      </c>
      <c r="M5351" s="35">
        <f t="shared" si="2721"/>
        <v>46</v>
      </c>
      <c r="N5351" s="78">
        <f t="shared" si="2708"/>
        <v>100</v>
      </c>
    </row>
    <row r="5352" spans="1:14" x14ac:dyDescent="0.25">
      <c r="A5352" s="33" t="s">
        <v>388</v>
      </c>
      <c r="B5352" s="33" t="s">
        <v>1384</v>
      </c>
      <c r="C5352" s="33" t="s">
        <v>407</v>
      </c>
      <c r="D5352" s="33" t="s">
        <v>393</v>
      </c>
      <c r="E5352" s="34" t="s">
        <v>549</v>
      </c>
      <c r="F5352" s="35">
        <v>46</v>
      </c>
      <c r="G5352" s="35">
        <v>46</v>
      </c>
      <c r="H5352" s="35">
        <v>46</v>
      </c>
      <c r="I5352" s="63">
        <v>0</v>
      </c>
      <c r="J5352" s="63">
        <v>0</v>
      </c>
      <c r="K5352" s="35">
        <v>0</v>
      </c>
      <c r="L5352" s="35">
        <v>0</v>
      </c>
      <c r="M5352" s="35">
        <v>46</v>
      </c>
      <c r="N5352" s="78">
        <f t="shared" si="2708"/>
        <v>100</v>
      </c>
    </row>
    <row r="5353" spans="1:14" ht="31.5" x14ac:dyDescent="0.25">
      <c r="A5353" s="33" t="s">
        <v>388</v>
      </c>
      <c r="B5353" s="33" t="s">
        <v>1384</v>
      </c>
      <c r="C5353" s="33" t="s">
        <v>408</v>
      </c>
      <c r="D5353" s="33"/>
      <c r="E5353" s="34" t="s">
        <v>1181</v>
      </c>
      <c r="F5353" s="35">
        <f t="shared" ref="F5353:M5354" si="2722">F5354</f>
        <v>1.5</v>
      </c>
      <c r="G5353" s="35">
        <f t="shared" si="2722"/>
        <v>1.5</v>
      </c>
      <c r="H5353" s="35">
        <f t="shared" si="2722"/>
        <v>0.78</v>
      </c>
      <c r="I5353" s="63">
        <f t="shared" si="2722"/>
        <v>0</v>
      </c>
      <c r="J5353" s="63">
        <f t="shared" si="2722"/>
        <v>0</v>
      </c>
      <c r="K5353" s="35">
        <f t="shared" si="2722"/>
        <v>0</v>
      </c>
      <c r="L5353" s="35">
        <f t="shared" si="2722"/>
        <v>0</v>
      </c>
      <c r="M5353" s="35">
        <f t="shared" si="2722"/>
        <v>0.78</v>
      </c>
      <c r="N5353" s="78">
        <f t="shared" si="2708"/>
        <v>52</v>
      </c>
    </row>
    <row r="5354" spans="1:14" ht="31.5" x14ac:dyDescent="0.25">
      <c r="A5354" s="33" t="s">
        <v>388</v>
      </c>
      <c r="B5354" s="33" t="s">
        <v>1384</v>
      </c>
      <c r="C5354" s="33" t="s">
        <v>408</v>
      </c>
      <c r="D5354" s="33" t="s">
        <v>1111</v>
      </c>
      <c r="E5354" s="34" t="s">
        <v>542</v>
      </c>
      <c r="F5354" s="35">
        <f t="shared" si="2722"/>
        <v>1.5</v>
      </c>
      <c r="G5354" s="35">
        <f t="shared" si="2722"/>
        <v>1.5</v>
      </c>
      <c r="H5354" s="35">
        <f t="shared" si="2722"/>
        <v>0.78</v>
      </c>
      <c r="I5354" s="63">
        <f t="shared" si="2722"/>
        <v>0</v>
      </c>
      <c r="J5354" s="63">
        <f t="shared" si="2722"/>
        <v>0</v>
      </c>
      <c r="K5354" s="35">
        <f t="shared" si="2722"/>
        <v>0</v>
      </c>
      <c r="L5354" s="35">
        <f t="shared" si="2722"/>
        <v>0</v>
      </c>
      <c r="M5354" s="35">
        <f t="shared" si="2722"/>
        <v>0.78</v>
      </c>
      <c r="N5354" s="78">
        <f t="shared" si="2708"/>
        <v>52</v>
      </c>
    </row>
    <row r="5355" spans="1:14" ht="31.5" x14ac:dyDescent="0.25">
      <c r="A5355" s="33" t="s">
        <v>388</v>
      </c>
      <c r="B5355" s="33" t="s">
        <v>1384</v>
      </c>
      <c r="C5355" s="33" t="s">
        <v>408</v>
      </c>
      <c r="D5355" s="33" t="s">
        <v>1112</v>
      </c>
      <c r="E5355" s="34" t="s">
        <v>543</v>
      </c>
      <c r="F5355" s="35">
        <v>1.5</v>
      </c>
      <c r="G5355" s="35">
        <v>1.5</v>
      </c>
      <c r="H5355" s="35">
        <v>0.78</v>
      </c>
      <c r="I5355" s="63">
        <v>0</v>
      </c>
      <c r="J5355" s="63">
        <v>0</v>
      </c>
      <c r="K5355" s="35">
        <v>0</v>
      </c>
      <c r="L5355" s="35">
        <v>0</v>
      </c>
      <c r="M5355" s="35">
        <v>0.78</v>
      </c>
      <c r="N5355" s="78">
        <f t="shared" si="2708"/>
        <v>52</v>
      </c>
    </row>
    <row r="5356" spans="1:14" ht="31.5" x14ac:dyDescent="0.25">
      <c r="A5356" s="33" t="s">
        <v>388</v>
      </c>
      <c r="B5356" s="33" t="s">
        <v>1384</v>
      </c>
      <c r="C5356" s="33" t="s">
        <v>409</v>
      </c>
      <c r="D5356" s="33"/>
      <c r="E5356" s="34" t="s">
        <v>1182</v>
      </c>
      <c r="F5356" s="35">
        <f t="shared" ref="F5356:M5357" si="2723">F5357</f>
        <v>10.51</v>
      </c>
      <c r="G5356" s="35">
        <f t="shared" si="2723"/>
        <v>10.51</v>
      </c>
      <c r="H5356" s="35">
        <f t="shared" si="2723"/>
        <v>0</v>
      </c>
      <c r="I5356" s="63">
        <f t="shared" si="2723"/>
        <v>0</v>
      </c>
      <c r="J5356" s="63">
        <f t="shared" si="2723"/>
        <v>0</v>
      </c>
      <c r="K5356" s="35">
        <f t="shared" si="2723"/>
        <v>0</v>
      </c>
      <c r="L5356" s="35">
        <f t="shared" si="2723"/>
        <v>0</v>
      </c>
      <c r="M5356" s="35">
        <f t="shared" si="2723"/>
        <v>10.51</v>
      </c>
      <c r="N5356" s="78">
        <f t="shared" si="2708"/>
        <v>100</v>
      </c>
    </row>
    <row r="5357" spans="1:14" ht="31.5" x14ac:dyDescent="0.25">
      <c r="A5357" s="33" t="s">
        <v>388</v>
      </c>
      <c r="B5357" s="33" t="s">
        <v>1384</v>
      </c>
      <c r="C5357" s="33" t="s">
        <v>409</v>
      </c>
      <c r="D5357" s="33" t="s">
        <v>1111</v>
      </c>
      <c r="E5357" s="34" t="s">
        <v>542</v>
      </c>
      <c r="F5357" s="35">
        <f t="shared" si="2723"/>
        <v>10.51</v>
      </c>
      <c r="G5357" s="35">
        <f t="shared" si="2723"/>
        <v>10.51</v>
      </c>
      <c r="H5357" s="35">
        <f t="shared" si="2723"/>
        <v>0</v>
      </c>
      <c r="I5357" s="63">
        <f t="shared" si="2723"/>
        <v>0</v>
      </c>
      <c r="J5357" s="63">
        <f t="shared" si="2723"/>
        <v>0</v>
      </c>
      <c r="K5357" s="35">
        <f t="shared" si="2723"/>
        <v>0</v>
      </c>
      <c r="L5357" s="35">
        <f t="shared" si="2723"/>
        <v>0</v>
      </c>
      <c r="M5357" s="35">
        <f t="shared" si="2723"/>
        <v>10.51</v>
      </c>
      <c r="N5357" s="78">
        <f t="shared" si="2708"/>
        <v>100</v>
      </c>
    </row>
    <row r="5358" spans="1:14" ht="31.5" x14ac:dyDescent="0.25">
      <c r="A5358" s="33" t="s">
        <v>388</v>
      </c>
      <c r="B5358" s="33" t="s">
        <v>1384</v>
      </c>
      <c r="C5358" s="33" t="s">
        <v>409</v>
      </c>
      <c r="D5358" s="33" t="s">
        <v>1112</v>
      </c>
      <c r="E5358" s="34" t="s">
        <v>543</v>
      </c>
      <c r="F5358" s="35">
        <f>13.5-2.99</f>
        <v>10.51</v>
      </c>
      <c r="G5358" s="35">
        <v>10.51</v>
      </c>
      <c r="H5358" s="35">
        <v>0</v>
      </c>
      <c r="I5358" s="63">
        <v>0</v>
      </c>
      <c r="J5358" s="63">
        <v>0</v>
      </c>
      <c r="K5358" s="35">
        <v>0</v>
      </c>
      <c r="L5358" s="35">
        <v>0</v>
      </c>
      <c r="M5358" s="35">
        <v>10.51</v>
      </c>
      <c r="N5358" s="78">
        <f t="shared" si="2708"/>
        <v>100</v>
      </c>
    </row>
    <row r="5359" spans="1:14" ht="31.5" x14ac:dyDescent="0.25">
      <c r="A5359" s="33" t="s">
        <v>388</v>
      </c>
      <c r="B5359" s="33" t="s">
        <v>1384</v>
      </c>
      <c r="C5359" s="33" t="s">
        <v>410</v>
      </c>
      <c r="D5359" s="33"/>
      <c r="E5359" s="34" t="s">
        <v>1183</v>
      </c>
      <c r="F5359" s="35">
        <f>F5360+F5362</f>
        <v>58559.342000000004</v>
      </c>
      <c r="G5359" s="35">
        <f>G5360+G5362</f>
        <v>58559.342000000004</v>
      </c>
      <c r="H5359" s="35">
        <f t="shared" ref="H5359:M5359" si="2724">H5360+H5362</f>
        <v>30737.171260000003</v>
      </c>
      <c r="I5359" s="63">
        <f t="shared" si="2724"/>
        <v>0</v>
      </c>
      <c r="J5359" s="63">
        <f t="shared" si="2724"/>
        <v>0</v>
      </c>
      <c r="K5359" s="35">
        <f t="shared" si="2724"/>
        <v>0</v>
      </c>
      <c r="L5359" s="35">
        <f t="shared" si="2724"/>
        <v>0</v>
      </c>
      <c r="M5359" s="35">
        <f t="shared" si="2724"/>
        <v>58559.28484</v>
      </c>
      <c r="N5359" s="78">
        <f t="shared" si="2708"/>
        <v>99.999902389613595</v>
      </c>
    </row>
    <row r="5360" spans="1:14" ht="31.5" x14ac:dyDescent="0.25">
      <c r="A5360" s="33" t="s">
        <v>388</v>
      </c>
      <c r="B5360" s="33" t="s">
        <v>1384</v>
      </c>
      <c r="C5360" s="33" t="s">
        <v>410</v>
      </c>
      <c r="D5360" s="33" t="s">
        <v>1111</v>
      </c>
      <c r="E5360" s="34" t="s">
        <v>542</v>
      </c>
      <c r="F5360" s="35">
        <f t="shared" ref="F5360:M5360" si="2725">F5361</f>
        <v>15559.342000000001</v>
      </c>
      <c r="G5360" s="35">
        <f t="shared" si="2725"/>
        <v>20049.562699999999</v>
      </c>
      <c r="H5360" s="35">
        <f t="shared" si="2725"/>
        <v>9281.8763400000007</v>
      </c>
      <c r="I5360" s="63">
        <f t="shared" si="2725"/>
        <v>0</v>
      </c>
      <c r="J5360" s="63">
        <f t="shared" si="2725"/>
        <v>0</v>
      </c>
      <c r="K5360" s="35">
        <f t="shared" si="2725"/>
        <v>0</v>
      </c>
      <c r="L5360" s="35">
        <f t="shared" si="2725"/>
        <v>0</v>
      </c>
      <c r="M5360" s="35">
        <f t="shared" si="2725"/>
        <v>20049.505539999998</v>
      </c>
      <c r="N5360" s="78">
        <f t="shared" si="2708"/>
        <v>99.999714906500188</v>
      </c>
    </row>
    <row r="5361" spans="1:14" ht="31.5" x14ac:dyDescent="0.25">
      <c r="A5361" s="33" t="s">
        <v>388</v>
      </c>
      <c r="B5361" s="33" t="s">
        <v>1384</v>
      </c>
      <c r="C5361" s="33" t="s">
        <v>410</v>
      </c>
      <c r="D5361" s="33" t="s">
        <v>1112</v>
      </c>
      <c r="E5361" s="34" t="s">
        <v>543</v>
      </c>
      <c r="F5361" s="35">
        <f>16418.9-859.558</f>
        <v>15559.342000000001</v>
      </c>
      <c r="G5361" s="35">
        <v>20049.562699999999</v>
      </c>
      <c r="H5361" s="35">
        <v>9281.8763400000007</v>
      </c>
      <c r="I5361" s="63">
        <v>0</v>
      </c>
      <c r="J5361" s="63">
        <v>0</v>
      </c>
      <c r="K5361" s="35">
        <v>0</v>
      </c>
      <c r="L5361" s="35">
        <v>0</v>
      </c>
      <c r="M5361" s="35">
        <v>20049.505539999998</v>
      </c>
      <c r="N5361" s="78">
        <f t="shared" si="2708"/>
        <v>99.999714906500188</v>
      </c>
    </row>
    <row r="5362" spans="1:14" ht="17.25" customHeight="1" x14ac:dyDescent="0.25">
      <c r="A5362" s="33" t="s">
        <v>388</v>
      </c>
      <c r="B5362" s="33" t="s">
        <v>1384</v>
      </c>
      <c r="C5362" s="33" t="s">
        <v>410</v>
      </c>
      <c r="D5362" s="33" t="s">
        <v>1113</v>
      </c>
      <c r="E5362" s="34" t="s">
        <v>558</v>
      </c>
      <c r="F5362" s="35">
        <f t="shared" ref="F5362:M5362" si="2726">F5363</f>
        <v>43000</v>
      </c>
      <c r="G5362" s="35">
        <f t="shared" si="2726"/>
        <v>38509.779300000002</v>
      </c>
      <c r="H5362" s="35">
        <f t="shared" si="2726"/>
        <v>21455.29492</v>
      </c>
      <c r="I5362" s="63">
        <f t="shared" si="2726"/>
        <v>0</v>
      </c>
      <c r="J5362" s="63">
        <f t="shared" si="2726"/>
        <v>0</v>
      </c>
      <c r="K5362" s="35">
        <f t="shared" si="2726"/>
        <v>0</v>
      </c>
      <c r="L5362" s="35">
        <f t="shared" si="2726"/>
        <v>0</v>
      </c>
      <c r="M5362" s="35">
        <f t="shared" si="2726"/>
        <v>38509.779300000002</v>
      </c>
      <c r="N5362" s="78">
        <f t="shared" si="2708"/>
        <v>100</v>
      </c>
    </row>
    <row r="5363" spans="1:14" ht="63" x14ac:dyDescent="0.25">
      <c r="A5363" s="33" t="s">
        <v>388</v>
      </c>
      <c r="B5363" s="33" t="s">
        <v>1384</v>
      </c>
      <c r="C5363" s="33" t="s">
        <v>410</v>
      </c>
      <c r="D5363" s="33" t="s">
        <v>137</v>
      </c>
      <c r="E5363" s="34" t="s">
        <v>559</v>
      </c>
      <c r="F5363" s="35">
        <v>43000</v>
      </c>
      <c r="G5363" s="35">
        <v>38509.779300000002</v>
      </c>
      <c r="H5363" s="35">
        <v>21455.29492</v>
      </c>
      <c r="I5363" s="63">
        <v>0</v>
      </c>
      <c r="J5363" s="63">
        <v>0</v>
      </c>
      <c r="K5363" s="35">
        <v>0</v>
      </c>
      <c r="L5363" s="35">
        <v>0</v>
      </c>
      <c r="M5363" s="35">
        <v>38509.779300000002</v>
      </c>
      <c r="N5363" s="78">
        <f t="shared" si="2708"/>
        <v>100</v>
      </c>
    </row>
    <row r="5364" spans="1:14" ht="78.75" x14ac:dyDescent="0.25">
      <c r="A5364" s="33" t="s">
        <v>388</v>
      </c>
      <c r="B5364" s="33" t="s">
        <v>1384</v>
      </c>
      <c r="C5364" s="33" t="s">
        <v>411</v>
      </c>
      <c r="D5364" s="33"/>
      <c r="E5364" s="34" t="s">
        <v>1185</v>
      </c>
      <c r="F5364" s="35">
        <f t="shared" ref="F5364:M5365" si="2727">F5365</f>
        <v>1810.0940000000001</v>
      </c>
      <c r="G5364" s="35">
        <f t="shared" si="2727"/>
        <v>1810.0940000000001</v>
      </c>
      <c r="H5364" s="35">
        <f t="shared" si="2727"/>
        <v>1045.0115000000001</v>
      </c>
      <c r="I5364" s="63">
        <f t="shared" si="2727"/>
        <v>0</v>
      </c>
      <c r="J5364" s="63">
        <f t="shared" si="2727"/>
        <v>0</v>
      </c>
      <c r="K5364" s="35">
        <f t="shared" si="2727"/>
        <v>0</v>
      </c>
      <c r="L5364" s="35">
        <f t="shared" si="2727"/>
        <v>0</v>
      </c>
      <c r="M5364" s="35">
        <f t="shared" si="2727"/>
        <v>1810.0419999999999</v>
      </c>
      <c r="N5364" s="78">
        <f t="shared" si="2708"/>
        <v>99.997127221017251</v>
      </c>
    </row>
    <row r="5365" spans="1:14" ht="31.5" x14ac:dyDescent="0.25">
      <c r="A5365" s="33" t="s">
        <v>388</v>
      </c>
      <c r="B5365" s="33" t="s">
        <v>1384</v>
      </c>
      <c r="C5365" s="33" t="s">
        <v>411</v>
      </c>
      <c r="D5365" s="33" t="s">
        <v>1111</v>
      </c>
      <c r="E5365" s="34" t="s">
        <v>542</v>
      </c>
      <c r="F5365" s="35">
        <f t="shared" si="2727"/>
        <v>1810.0940000000001</v>
      </c>
      <c r="G5365" s="35">
        <f t="shared" si="2727"/>
        <v>1810.0940000000001</v>
      </c>
      <c r="H5365" s="35">
        <f t="shared" si="2727"/>
        <v>1045.0115000000001</v>
      </c>
      <c r="I5365" s="63">
        <f t="shared" si="2727"/>
        <v>0</v>
      </c>
      <c r="J5365" s="63">
        <f t="shared" si="2727"/>
        <v>0</v>
      </c>
      <c r="K5365" s="35">
        <f t="shared" si="2727"/>
        <v>0</v>
      </c>
      <c r="L5365" s="35">
        <f t="shared" si="2727"/>
        <v>0</v>
      </c>
      <c r="M5365" s="35">
        <f t="shared" si="2727"/>
        <v>1810.0419999999999</v>
      </c>
      <c r="N5365" s="78">
        <f t="shared" si="2708"/>
        <v>99.997127221017251</v>
      </c>
    </row>
    <row r="5366" spans="1:14" ht="31.5" x14ac:dyDescent="0.25">
      <c r="A5366" s="33" t="s">
        <v>388</v>
      </c>
      <c r="B5366" s="33" t="s">
        <v>1384</v>
      </c>
      <c r="C5366" s="33" t="s">
        <v>411</v>
      </c>
      <c r="D5366" s="33" t="s">
        <v>1112</v>
      </c>
      <c r="E5366" s="34" t="s">
        <v>543</v>
      </c>
      <c r="F5366" s="35">
        <f>1391.2+418.894</f>
        <v>1810.0940000000001</v>
      </c>
      <c r="G5366" s="35">
        <v>1810.0940000000001</v>
      </c>
      <c r="H5366" s="35">
        <v>1045.0115000000001</v>
      </c>
      <c r="I5366" s="63">
        <v>0</v>
      </c>
      <c r="J5366" s="63">
        <v>0</v>
      </c>
      <c r="K5366" s="35">
        <v>0</v>
      </c>
      <c r="L5366" s="35">
        <v>0</v>
      </c>
      <c r="M5366" s="35">
        <v>1810.0419999999999</v>
      </c>
      <c r="N5366" s="78">
        <f t="shared" si="2708"/>
        <v>99.997127221017251</v>
      </c>
    </row>
    <row r="5367" spans="1:14" ht="47.25" x14ac:dyDescent="0.25">
      <c r="A5367" s="33" t="s">
        <v>388</v>
      </c>
      <c r="B5367" s="33" t="s">
        <v>1384</v>
      </c>
      <c r="C5367" s="33" t="s">
        <v>412</v>
      </c>
      <c r="D5367" s="33"/>
      <c r="E5367" s="34" t="s">
        <v>1186</v>
      </c>
      <c r="F5367" s="35">
        <f t="shared" ref="F5367:M5368" si="2728">F5368</f>
        <v>7158.5250000000005</v>
      </c>
      <c r="G5367" s="35">
        <f t="shared" si="2728"/>
        <v>7158.5250000000005</v>
      </c>
      <c r="H5367" s="35">
        <f t="shared" si="2728"/>
        <v>4640.6725999999999</v>
      </c>
      <c r="I5367" s="63">
        <f t="shared" si="2728"/>
        <v>0</v>
      </c>
      <c r="J5367" s="63">
        <f t="shared" si="2728"/>
        <v>0</v>
      </c>
      <c r="K5367" s="35">
        <f t="shared" si="2728"/>
        <v>0</v>
      </c>
      <c r="L5367" s="35">
        <f t="shared" si="2728"/>
        <v>0</v>
      </c>
      <c r="M5367" s="35">
        <f t="shared" si="2728"/>
        <v>7158.3242</v>
      </c>
      <c r="N5367" s="78">
        <f t="shared" si="2708"/>
        <v>99.997194952870871</v>
      </c>
    </row>
    <row r="5368" spans="1:14" ht="31.5" x14ac:dyDescent="0.25">
      <c r="A5368" s="33" t="s">
        <v>388</v>
      </c>
      <c r="B5368" s="33" t="s">
        <v>1384</v>
      </c>
      <c r="C5368" s="33" t="s">
        <v>412</v>
      </c>
      <c r="D5368" s="33" t="s">
        <v>1111</v>
      </c>
      <c r="E5368" s="34" t="s">
        <v>542</v>
      </c>
      <c r="F5368" s="35">
        <f t="shared" si="2728"/>
        <v>7158.5250000000005</v>
      </c>
      <c r="G5368" s="35">
        <f t="shared" si="2728"/>
        <v>7158.5250000000005</v>
      </c>
      <c r="H5368" s="35">
        <f t="shared" si="2728"/>
        <v>4640.6725999999999</v>
      </c>
      <c r="I5368" s="63">
        <f t="shared" si="2728"/>
        <v>0</v>
      </c>
      <c r="J5368" s="63">
        <f t="shared" si="2728"/>
        <v>0</v>
      </c>
      <c r="K5368" s="35">
        <f t="shared" si="2728"/>
        <v>0</v>
      </c>
      <c r="L5368" s="35">
        <f t="shared" si="2728"/>
        <v>0</v>
      </c>
      <c r="M5368" s="35">
        <f t="shared" si="2728"/>
        <v>7158.3242</v>
      </c>
      <c r="N5368" s="78">
        <f t="shared" si="2708"/>
        <v>99.997194952870871</v>
      </c>
    </row>
    <row r="5369" spans="1:14" ht="31.5" x14ac:dyDescent="0.25">
      <c r="A5369" s="33" t="s">
        <v>388</v>
      </c>
      <c r="B5369" s="33" t="s">
        <v>1384</v>
      </c>
      <c r="C5369" s="33" t="s">
        <v>412</v>
      </c>
      <c r="D5369" s="33" t="s">
        <v>1112</v>
      </c>
      <c r="E5369" s="34" t="s">
        <v>543</v>
      </c>
      <c r="F5369" s="35">
        <f>7467.1-308.575</f>
        <v>7158.5250000000005</v>
      </c>
      <c r="G5369" s="35">
        <f>7467.1-58.575-250</f>
        <v>7158.5250000000005</v>
      </c>
      <c r="H5369" s="35">
        <v>4640.6725999999999</v>
      </c>
      <c r="I5369" s="63">
        <v>0</v>
      </c>
      <c r="J5369" s="63">
        <v>0</v>
      </c>
      <c r="K5369" s="35">
        <v>0</v>
      </c>
      <c r="L5369" s="35">
        <v>0</v>
      </c>
      <c r="M5369" s="35">
        <v>7158.3242</v>
      </c>
      <c r="N5369" s="78">
        <f t="shared" si="2708"/>
        <v>99.997194952870871</v>
      </c>
    </row>
    <row r="5370" spans="1:14" x14ac:dyDescent="0.25">
      <c r="A5370" s="33" t="s">
        <v>388</v>
      </c>
      <c r="B5370" s="33" t="s">
        <v>1384</v>
      </c>
      <c r="C5370" s="33" t="s">
        <v>413</v>
      </c>
      <c r="D5370" s="33"/>
      <c r="E5370" s="34" t="s">
        <v>1187</v>
      </c>
      <c r="F5370" s="35">
        <f t="shared" ref="F5370:M5370" si="2729">F5371</f>
        <v>2408.3289999999997</v>
      </c>
      <c r="G5370" s="35">
        <f t="shared" si="2729"/>
        <v>2408.3290000000002</v>
      </c>
      <c r="H5370" s="35">
        <f t="shared" si="2729"/>
        <v>2408.3290000000002</v>
      </c>
      <c r="I5370" s="63">
        <f t="shared" si="2729"/>
        <v>0</v>
      </c>
      <c r="J5370" s="63">
        <f t="shared" si="2729"/>
        <v>0</v>
      </c>
      <c r="K5370" s="35">
        <f t="shared" si="2729"/>
        <v>0</v>
      </c>
      <c r="L5370" s="35">
        <f t="shared" si="2729"/>
        <v>0</v>
      </c>
      <c r="M5370" s="35">
        <f t="shared" si="2729"/>
        <v>2408.3283000000001</v>
      </c>
      <c r="N5370" s="78">
        <f t="shared" si="2708"/>
        <v>99.999970934203759</v>
      </c>
    </row>
    <row r="5371" spans="1:14" x14ac:dyDescent="0.25">
      <c r="A5371" s="33" t="s">
        <v>388</v>
      </c>
      <c r="B5371" s="33" t="s">
        <v>1384</v>
      </c>
      <c r="C5371" s="33" t="s">
        <v>413</v>
      </c>
      <c r="D5371" s="33" t="s">
        <v>1113</v>
      </c>
      <c r="E5371" s="34" t="s">
        <v>558</v>
      </c>
      <c r="F5371" s="35">
        <f>F5372+F5373</f>
        <v>2408.3289999999997</v>
      </c>
      <c r="G5371" s="35">
        <f>G5372+G5373</f>
        <v>2408.3290000000002</v>
      </c>
      <c r="H5371" s="35">
        <f t="shared" ref="H5371:M5371" si="2730">H5372+H5373</f>
        <v>2408.3290000000002</v>
      </c>
      <c r="I5371" s="63">
        <f t="shared" si="2730"/>
        <v>0</v>
      </c>
      <c r="J5371" s="63">
        <f t="shared" si="2730"/>
        <v>0</v>
      </c>
      <c r="K5371" s="35">
        <f t="shared" si="2730"/>
        <v>0</v>
      </c>
      <c r="L5371" s="35">
        <f t="shared" si="2730"/>
        <v>0</v>
      </c>
      <c r="M5371" s="35">
        <f t="shared" si="2730"/>
        <v>2408.3283000000001</v>
      </c>
      <c r="N5371" s="78">
        <f t="shared" si="2708"/>
        <v>99.999970934203759</v>
      </c>
    </row>
    <row r="5372" spans="1:14" x14ac:dyDescent="0.25">
      <c r="A5372" s="33" t="s">
        <v>388</v>
      </c>
      <c r="B5372" s="33" t="s">
        <v>1384</v>
      </c>
      <c r="C5372" s="33" t="s">
        <v>413</v>
      </c>
      <c r="D5372" s="33" t="s">
        <v>1120</v>
      </c>
      <c r="E5372" s="34" t="s">
        <v>561</v>
      </c>
      <c r="F5372" s="35">
        <f>1659.5+91.829</f>
        <v>1751.329</v>
      </c>
      <c r="G5372" s="35">
        <v>1774.4290000000001</v>
      </c>
      <c r="H5372" s="35">
        <v>1774.4290000000001</v>
      </c>
      <c r="I5372" s="63">
        <v>0</v>
      </c>
      <c r="J5372" s="63">
        <v>0</v>
      </c>
      <c r="K5372" s="35">
        <v>0</v>
      </c>
      <c r="L5372" s="35">
        <v>0</v>
      </c>
      <c r="M5372" s="35">
        <v>1774.4283</v>
      </c>
      <c r="N5372" s="78">
        <f t="shared" si="2708"/>
        <v>99.999960550689821</v>
      </c>
    </row>
    <row r="5373" spans="1:14" ht="31.5" x14ac:dyDescent="0.25">
      <c r="A5373" s="33" t="s">
        <v>388</v>
      </c>
      <c r="B5373" s="33" t="s">
        <v>1384</v>
      </c>
      <c r="C5373" s="33" t="s">
        <v>413</v>
      </c>
      <c r="D5373" s="33" t="s">
        <v>414</v>
      </c>
      <c r="E5373" s="34" t="s">
        <v>562</v>
      </c>
      <c r="F5373" s="35">
        <v>657</v>
      </c>
      <c r="G5373" s="35">
        <v>633.9</v>
      </c>
      <c r="H5373" s="35">
        <v>633.9</v>
      </c>
      <c r="I5373" s="63">
        <v>0</v>
      </c>
      <c r="J5373" s="63">
        <v>0</v>
      </c>
      <c r="K5373" s="35">
        <v>0</v>
      </c>
      <c r="L5373" s="35">
        <v>0</v>
      </c>
      <c r="M5373" s="35">
        <v>633.9</v>
      </c>
      <c r="N5373" s="78">
        <f t="shared" si="2708"/>
        <v>100</v>
      </c>
    </row>
    <row r="5374" spans="1:14" ht="47.25" x14ac:dyDescent="0.25">
      <c r="A5374" s="33" t="s">
        <v>388</v>
      </c>
      <c r="B5374" s="33" t="s">
        <v>1384</v>
      </c>
      <c r="C5374" s="33" t="s">
        <v>415</v>
      </c>
      <c r="D5374" s="33"/>
      <c r="E5374" s="34" t="s">
        <v>1196</v>
      </c>
      <c r="F5374" s="35">
        <f t="shared" ref="F5374:M5375" si="2731">F5375</f>
        <v>57.5</v>
      </c>
      <c r="G5374" s="35">
        <f t="shared" si="2731"/>
        <v>57.5</v>
      </c>
      <c r="H5374" s="35">
        <f t="shared" si="2731"/>
        <v>34.5</v>
      </c>
      <c r="I5374" s="63">
        <f t="shared" si="2731"/>
        <v>0</v>
      </c>
      <c r="J5374" s="63">
        <f t="shared" si="2731"/>
        <v>0</v>
      </c>
      <c r="K5374" s="35">
        <f t="shared" si="2731"/>
        <v>0</v>
      </c>
      <c r="L5374" s="35">
        <f t="shared" si="2731"/>
        <v>0</v>
      </c>
      <c r="M5374" s="35">
        <f t="shared" si="2731"/>
        <v>34.5</v>
      </c>
      <c r="N5374" s="78">
        <f t="shared" si="2708"/>
        <v>60</v>
      </c>
    </row>
    <row r="5375" spans="1:14" x14ac:dyDescent="0.25">
      <c r="A5375" s="33" t="s">
        <v>388</v>
      </c>
      <c r="B5375" s="33" t="s">
        <v>1384</v>
      </c>
      <c r="C5375" s="33" t="s">
        <v>415</v>
      </c>
      <c r="D5375" s="33" t="s">
        <v>65</v>
      </c>
      <c r="E5375" s="34" t="s">
        <v>544</v>
      </c>
      <c r="F5375" s="35">
        <f t="shared" si="2731"/>
        <v>57.5</v>
      </c>
      <c r="G5375" s="35">
        <f t="shared" si="2731"/>
        <v>57.5</v>
      </c>
      <c r="H5375" s="35">
        <f t="shared" si="2731"/>
        <v>34.5</v>
      </c>
      <c r="I5375" s="63">
        <f t="shared" si="2731"/>
        <v>0</v>
      </c>
      <c r="J5375" s="63">
        <f t="shared" si="2731"/>
        <v>0</v>
      </c>
      <c r="K5375" s="35">
        <f t="shared" si="2731"/>
        <v>0</v>
      </c>
      <c r="L5375" s="35">
        <f t="shared" si="2731"/>
        <v>0</v>
      </c>
      <c r="M5375" s="35">
        <f t="shared" si="2731"/>
        <v>34.5</v>
      </c>
      <c r="N5375" s="78">
        <f t="shared" si="2708"/>
        <v>60</v>
      </c>
    </row>
    <row r="5376" spans="1:14" x14ac:dyDescent="0.25">
      <c r="A5376" s="33" t="s">
        <v>388</v>
      </c>
      <c r="B5376" s="33" t="s">
        <v>1384</v>
      </c>
      <c r="C5376" s="33" t="s">
        <v>415</v>
      </c>
      <c r="D5376" s="33" t="s">
        <v>393</v>
      </c>
      <c r="E5376" s="34" t="s">
        <v>549</v>
      </c>
      <c r="F5376" s="35">
        <v>57.5</v>
      </c>
      <c r="G5376" s="35">
        <v>57.5</v>
      </c>
      <c r="H5376" s="35">
        <v>34.5</v>
      </c>
      <c r="I5376" s="63">
        <v>0</v>
      </c>
      <c r="J5376" s="63">
        <v>0</v>
      </c>
      <c r="K5376" s="35">
        <v>0</v>
      </c>
      <c r="L5376" s="35">
        <v>0</v>
      </c>
      <c r="M5376" s="35">
        <v>34.5</v>
      </c>
      <c r="N5376" s="78">
        <f t="shared" si="2708"/>
        <v>60</v>
      </c>
    </row>
    <row r="5377" spans="1:14" ht="31.5" x14ac:dyDescent="0.25">
      <c r="A5377" s="33" t="s">
        <v>388</v>
      </c>
      <c r="B5377" s="33" t="s">
        <v>1384</v>
      </c>
      <c r="C5377" s="33" t="s">
        <v>416</v>
      </c>
      <c r="D5377" s="33"/>
      <c r="E5377" s="34" t="s">
        <v>1197</v>
      </c>
      <c r="F5377" s="35">
        <f t="shared" ref="F5377:M5378" si="2732">F5378</f>
        <v>345</v>
      </c>
      <c r="G5377" s="35">
        <f t="shared" si="2732"/>
        <v>345</v>
      </c>
      <c r="H5377" s="35">
        <f t="shared" si="2732"/>
        <v>115</v>
      </c>
      <c r="I5377" s="63">
        <f t="shared" si="2732"/>
        <v>0</v>
      </c>
      <c r="J5377" s="63">
        <f t="shared" si="2732"/>
        <v>0</v>
      </c>
      <c r="K5377" s="35">
        <f t="shared" si="2732"/>
        <v>0</v>
      </c>
      <c r="L5377" s="35">
        <f t="shared" si="2732"/>
        <v>0</v>
      </c>
      <c r="M5377" s="35">
        <f t="shared" si="2732"/>
        <v>276</v>
      </c>
      <c r="N5377" s="78">
        <f t="shared" si="2708"/>
        <v>80</v>
      </c>
    </row>
    <row r="5378" spans="1:14" x14ac:dyDescent="0.25">
      <c r="A5378" s="33" t="s">
        <v>388</v>
      </c>
      <c r="B5378" s="33" t="s">
        <v>1384</v>
      </c>
      <c r="C5378" s="33" t="s">
        <v>416</v>
      </c>
      <c r="D5378" s="33" t="s">
        <v>65</v>
      </c>
      <c r="E5378" s="34" t="s">
        <v>544</v>
      </c>
      <c r="F5378" s="35">
        <f t="shared" si="2732"/>
        <v>345</v>
      </c>
      <c r="G5378" s="35">
        <f t="shared" si="2732"/>
        <v>345</v>
      </c>
      <c r="H5378" s="35">
        <f t="shared" si="2732"/>
        <v>115</v>
      </c>
      <c r="I5378" s="63">
        <f t="shared" si="2732"/>
        <v>0</v>
      </c>
      <c r="J5378" s="63">
        <f t="shared" si="2732"/>
        <v>0</v>
      </c>
      <c r="K5378" s="35">
        <f t="shared" si="2732"/>
        <v>0</v>
      </c>
      <c r="L5378" s="35">
        <f t="shared" si="2732"/>
        <v>0</v>
      </c>
      <c r="M5378" s="35">
        <f t="shared" si="2732"/>
        <v>276</v>
      </c>
      <c r="N5378" s="78">
        <f t="shared" si="2708"/>
        <v>80</v>
      </c>
    </row>
    <row r="5379" spans="1:14" x14ac:dyDescent="0.25">
      <c r="A5379" s="33" t="s">
        <v>388</v>
      </c>
      <c r="B5379" s="33" t="s">
        <v>1384</v>
      </c>
      <c r="C5379" s="33" t="s">
        <v>416</v>
      </c>
      <c r="D5379" s="33" t="s">
        <v>393</v>
      </c>
      <c r="E5379" s="34" t="s">
        <v>549</v>
      </c>
      <c r="F5379" s="35">
        <v>345</v>
      </c>
      <c r="G5379" s="35">
        <v>345</v>
      </c>
      <c r="H5379" s="35">
        <v>115</v>
      </c>
      <c r="I5379" s="63">
        <v>0</v>
      </c>
      <c r="J5379" s="63">
        <v>0</v>
      </c>
      <c r="K5379" s="35">
        <v>0</v>
      </c>
      <c r="L5379" s="35">
        <v>0</v>
      </c>
      <c r="M5379" s="35">
        <v>276</v>
      </c>
      <c r="N5379" s="78">
        <f t="shared" si="2708"/>
        <v>80</v>
      </c>
    </row>
    <row r="5380" spans="1:14" ht="47.25" x14ac:dyDescent="0.25">
      <c r="A5380" s="33" t="s">
        <v>388</v>
      </c>
      <c r="B5380" s="33" t="s">
        <v>1384</v>
      </c>
      <c r="C5380" s="33" t="s">
        <v>1912</v>
      </c>
      <c r="D5380" s="33"/>
      <c r="E5380" s="56" t="s">
        <v>1913</v>
      </c>
      <c r="F5380" s="35"/>
      <c r="G5380" s="35">
        <f>G5381</f>
        <v>3786.0433499999999</v>
      </c>
      <c r="H5380" s="35">
        <f t="shared" ref="H5380:M5381" si="2733">H5381</f>
        <v>0</v>
      </c>
      <c r="I5380" s="63">
        <f t="shared" si="2733"/>
        <v>3786.0433499999999</v>
      </c>
      <c r="J5380" s="63">
        <f t="shared" si="2733"/>
        <v>0</v>
      </c>
      <c r="K5380" s="35">
        <f t="shared" si="2733"/>
        <v>0</v>
      </c>
      <c r="L5380" s="35">
        <f t="shared" si="2733"/>
        <v>0</v>
      </c>
      <c r="M5380" s="35">
        <f t="shared" si="2733"/>
        <v>3786.0433499999999</v>
      </c>
      <c r="N5380" s="78">
        <f t="shared" si="2708"/>
        <v>100</v>
      </c>
    </row>
    <row r="5381" spans="1:14" ht="78.75" x14ac:dyDescent="0.25">
      <c r="A5381" s="33" t="s">
        <v>388</v>
      </c>
      <c r="B5381" s="33" t="s">
        <v>1384</v>
      </c>
      <c r="C5381" s="33" t="s">
        <v>1912</v>
      </c>
      <c r="D5381" s="33" t="s">
        <v>1118</v>
      </c>
      <c r="E5381" s="34" t="s">
        <v>539</v>
      </c>
      <c r="F5381" s="35"/>
      <c r="G5381" s="35">
        <f>G5382</f>
        <v>3786.0433499999999</v>
      </c>
      <c r="H5381" s="35">
        <f t="shared" si="2733"/>
        <v>0</v>
      </c>
      <c r="I5381" s="63">
        <f t="shared" si="2733"/>
        <v>3786.0433499999999</v>
      </c>
      <c r="J5381" s="63">
        <f t="shared" si="2733"/>
        <v>0</v>
      </c>
      <c r="K5381" s="35">
        <f t="shared" si="2733"/>
        <v>0</v>
      </c>
      <c r="L5381" s="35">
        <f t="shared" si="2733"/>
        <v>0</v>
      </c>
      <c r="M5381" s="35">
        <f t="shared" si="2733"/>
        <v>3786.0433499999999</v>
      </c>
      <c r="N5381" s="78">
        <f t="shared" si="2708"/>
        <v>100</v>
      </c>
    </row>
    <row r="5382" spans="1:14" ht="31.5" x14ac:dyDescent="0.25">
      <c r="A5382" s="33" t="s">
        <v>388</v>
      </c>
      <c r="B5382" s="33" t="s">
        <v>1384</v>
      </c>
      <c r="C5382" s="33" t="s">
        <v>1912</v>
      </c>
      <c r="D5382" s="33" t="s">
        <v>1128</v>
      </c>
      <c r="E5382" s="34" t="s">
        <v>541</v>
      </c>
      <c r="F5382" s="35"/>
      <c r="G5382" s="35">
        <v>3786.0433499999999</v>
      </c>
      <c r="H5382" s="35">
        <v>0</v>
      </c>
      <c r="I5382" s="63">
        <f>G5382</f>
        <v>3786.0433499999999</v>
      </c>
      <c r="J5382" s="63">
        <f>H5382</f>
        <v>0</v>
      </c>
      <c r="K5382" s="35">
        <v>0</v>
      </c>
      <c r="L5382" s="35">
        <v>0</v>
      </c>
      <c r="M5382" s="35">
        <v>3786.0433499999999</v>
      </c>
      <c r="N5382" s="78">
        <f t="shared" si="2708"/>
        <v>100</v>
      </c>
    </row>
    <row r="5383" spans="1:14" s="22" customFormat="1" x14ac:dyDescent="0.25">
      <c r="A5383" s="25" t="s">
        <v>388</v>
      </c>
      <c r="B5383" s="25" t="s">
        <v>22</v>
      </c>
      <c r="C5383" s="25"/>
      <c r="D5383" s="25"/>
      <c r="E5383" s="26" t="s">
        <v>501</v>
      </c>
      <c r="F5383" s="27">
        <f t="shared" ref="F5383:M5388" si="2734">F5384</f>
        <v>1604.8</v>
      </c>
      <c r="G5383" s="27">
        <f t="shared" si="2734"/>
        <v>1604.8</v>
      </c>
      <c r="H5383" s="27">
        <f t="shared" si="2734"/>
        <v>750</v>
      </c>
      <c r="I5383" s="61">
        <f t="shared" si="2734"/>
        <v>0</v>
      </c>
      <c r="J5383" s="61">
        <f t="shared" si="2734"/>
        <v>0</v>
      </c>
      <c r="K5383" s="27">
        <f t="shared" si="2734"/>
        <v>0</v>
      </c>
      <c r="L5383" s="27">
        <f t="shared" si="2734"/>
        <v>0</v>
      </c>
      <c r="M5383" s="27">
        <f t="shared" si="2734"/>
        <v>1604.8</v>
      </c>
      <c r="N5383" s="78">
        <f t="shared" si="2708"/>
        <v>100</v>
      </c>
    </row>
    <row r="5384" spans="1:14" s="32" customFormat="1" x14ac:dyDescent="0.25">
      <c r="A5384" s="29" t="s">
        <v>388</v>
      </c>
      <c r="B5384" s="29" t="s">
        <v>1415</v>
      </c>
      <c r="C5384" s="29"/>
      <c r="D5384" s="29"/>
      <c r="E5384" s="30" t="s">
        <v>522</v>
      </c>
      <c r="F5384" s="31">
        <f t="shared" si="2734"/>
        <v>1604.8</v>
      </c>
      <c r="G5384" s="31">
        <f t="shared" si="2734"/>
        <v>1604.8</v>
      </c>
      <c r="H5384" s="31">
        <f t="shared" si="2734"/>
        <v>750</v>
      </c>
      <c r="I5384" s="62">
        <f t="shared" si="2734"/>
        <v>0</v>
      </c>
      <c r="J5384" s="62">
        <f t="shared" si="2734"/>
        <v>0</v>
      </c>
      <c r="K5384" s="31">
        <f t="shared" si="2734"/>
        <v>0</v>
      </c>
      <c r="L5384" s="31">
        <f t="shared" si="2734"/>
        <v>0</v>
      </c>
      <c r="M5384" s="31">
        <f t="shared" si="2734"/>
        <v>1604.8</v>
      </c>
      <c r="N5384" s="79">
        <f t="shared" si="2708"/>
        <v>100</v>
      </c>
    </row>
    <row r="5385" spans="1:14" ht="31.5" x14ac:dyDescent="0.25">
      <c r="A5385" s="33" t="s">
        <v>388</v>
      </c>
      <c r="B5385" s="33" t="s">
        <v>1415</v>
      </c>
      <c r="C5385" s="33" t="s">
        <v>210</v>
      </c>
      <c r="D5385" s="33"/>
      <c r="E5385" s="34" t="s">
        <v>1008</v>
      </c>
      <c r="F5385" s="35">
        <f t="shared" si="2734"/>
        <v>1604.8</v>
      </c>
      <c r="G5385" s="35">
        <f t="shared" si="2734"/>
        <v>1604.8</v>
      </c>
      <c r="H5385" s="35">
        <f t="shared" si="2734"/>
        <v>750</v>
      </c>
      <c r="I5385" s="63">
        <f t="shared" si="2734"/>
        <v>0</v>
      </c>
      <c r="J5385" s="63">
        <f t="shared" si="2734"/>
        <v>0</v>
      </c>
      <c r="K5385" s="35">
        <f t="shared" si="2734"/>
        <v>0</v>
      </c>
      <c r="L5385" s="35">
        <f t="shared" si="2734"/>
        <v>0</v>
      </c>
      <c r="M5385" s="35">
        <f t="shared" si="2734"/>
        <v>1604.8</v>
      </c>
      <c r="N5385" s="78">
        <f t="shared" si="2708"/>
        <v>100</v>
      </c>
    </row>
    <row r="5386" spans="1:14" ht="31.5" x14ac:dyDescent="0.25">
      <c r="A5386" s="33" t="s">
        <v>388</v>
      </c>
      <c r="B5386" s="33" t="s">
        <v>1415</v>
      </c>
      <c r="C5386" s="33" t="s">
        <v>420</v>
      </c>
      <c r="D5386" s="33"/>
      <c r="E5386" s="34" t="s">
        <v>1009</v>
      </c>
      <c r="F5386" s="35">
        <f t="shared" si="2734"/>
        <v>1604.8</v>
      </c>
      <c r="G5386" s="35">
        <f t="shared" si="2734"/>
        <v>1604.8</v>
      </c>
      <c r="H5386" s="35">
        <f t="shared" si="2734"/>
        <v>750</v>
      </c>
      <c r="I5386" s="63">
        <f t="shared" si="2734"/>
        <v>0</v>
      </c>
      <c r="J5386" s="63">
        <f t="shared" si="2734"/>
        <v>0</v>
      </c>
      <c r="K5386" s="35">
        <f t="shared" si="2734"/>
        <v>0</v>
      </c>
      <c r="L5386" s="35">
        <f t="shared" si="2734"/>
        <v>0</v>
      </c>
      <c r="M5386" s="35">
        <f t="shared" si="2734"/>
        <v>1604.8</v>
      </c>
      <c r="N5386" s="78">
        <f t="shared" ref="N5386:N5449" si="2735">M5386/G5386*100</f>
        <v>100</v>
      </c>
    </row>
    <row r="5387" spans="1:14" ht="31.5" x14ac:dyDescent="0.25">
      <c r="A5387" s="33" t="s">
        <v>388</v>
      </c>
      <c r="B5387" s="33" t="s">
        <v>1415</v>
      </c>
      <c r="C5387" s="33" t="s">
        <v>419</v>
      </c>
      <c r="D5387" s="33"/>
      <c r="E5387" s="34" t="s">
        <v>1015</v>
      </c>
      <c r="F5387" s="35">
        <f t="shared" si="2734"/>
        <v>1604.8</v>
      </c>
      <c r="G5387" s="35">
        <f t="shared" si="2734"/>
        <v>1604.8</v>
      </c>
      <c r="H5387" s="35">
        <f t="shared" si="2734"/>
        <v>750</v>
      </c>
      <c r="I5387" s="63">
        <f t="shared" si="2734"/>
        <v>0</v>
      </c>
      <c r="J5387" s="63">
        <f t="shared" si="2734"/>
        <v>0</v>
      </c>
      <c r="K5387" s="35">
        <f t="shared" si="2734"/>
        <v>0</v>
      </c>
      <c r="L5387" s="35">
        <f t="shared" si="2734"/>
        <v>0</v>
      </c>
      <c r="M5387" s="35">
        <f t="shared" si="2734"/>
        <v>1604.8</v>
      </c>
      <c r="N5387" s="78">
        <f t="shared" si="2735"/>
        <v>100</v>
      </c>
    </row>
    <row r="5388" spans="1:14" ht="31.5" x14ac:dyDescent="0.25">
      <c r="A5388" s="33" t="s">
        <v>388</v>
      </c>
      <c r="B5388" s="33" t="s">
        <v>1415</v>
      </c>
      <c r="C5388" s="33" t="s">
        <v>419</v>
      </c>
      <c r="D5388" s="33" t="s">
        <v>1111</v>
      </c>
      <c r="E5388" s="34" t="s">
        <v>542</v>
      </c>
      <c r="F5388" s="35">
        <f t="shared" si="2734"/>
        <v>1604.8</v>
      </c>
      <c r="G5388" s="35">
        <f t="shared" si="2734"/>
        <v>1604.8</v>
      </c>
      <c r="H5388" s="35">
        <f t="shared" si="2734"/>
        <v>750</v>
      </c>
      <c r="I5388" s="63">
        <f t="shared" si="2734"/>
        <v>0</v>
      </c>
      <c r="J5388" s="63">
        <f t="shared" si="2734"/>
        <v>0</v>
      </c>
      <c r="K5388" s="35">
        <f t="shared" si="2734"/>
        <v>0</v>
      </c>
      <c r="L5388" s="35">
        <f t="shared" si="2734"/>
        <v>0</v>
      </c>
      <c r="M5388" s="35">
        <f t="shared" si="2734"/>
        <v>1604.8</v>
      </c>
      <c r="N5388" s="78">
        <f t="shared" si="2735"/>
        <v>100</v>
      </c>
    </row>
    <row r="5389" spans="1:14" ht="31.5" x14ac:dyDescent="0.25">
      <c r="A5389" s="33" t="s">
        <v>388</v>
      </c>
      <c r="B5389" s="33" t="s">
        <v>1415</v>
      </c>
      <c r="C5389" s="33" t="s">
        <v>419</v>
      </c>
      <c r="D5389" s="33" t="s">
        <v>1112</v>
      </c>
      <c r="E5389" s="34" t="s">
        <v>543</v>
      </c>
      <c r="F5389" s="35">
        <f>1609-4.2</f>
        <v>1604.8</v>
      </c>
      <c r="G5389" s="35">
        <v>1604.8</v>
      </c>
      <c r="H5389" s="35">
        <v>750</v>
      </c>
      <c r="I5389" s="63">
        <v>0</v>
      </c>
      <c r="J5389" s="63">
        <v>0</v>
      </c>
      <c r="K5389" s="35">
        <v>0</v>
      </c>
      <c r="L5389" s="35">
        <v>0</v>
      </c>
      <c r="M5389" s="35">
        <v>1604.8</v>
      </c>
      <c r="N5389" s="78">
        <f t="shared" si="2735"/>
        <v>100</v>
      </c>
    </row>
    <row r="5390" spans="1:14" s="22" customFormat="1" x14ac:dyDescent="0.25">
      <c r="A5390" s="25" t="s">
        <v>388</v>
      </c>
      <c r="B5390" s="25" t="s">
        <v>98</v>
      </c>
      <c r="C5390" s="25"/>
      <c r="D5390" s="25"/>
      <c r="E5390" s="26" t="s">
        <v>506</v>
      </c>
      <c r="F5390" s="27">
        <f t="shared" ref="F5390:M5395" si="2736">F5391</f>
        <v>7073.165</v>
      </c>
      <c r="G5390" s="27">
        <f t="shared" si="2736"/>
        <v>7073.165</v>
      </c>
      <c r="H5390" s="27">
        <f t="shared" si="2736"/>
        <v>7073.165</v>
      </c>
      <c r="I5390" s="61">
        <f t="shared" si="2736"/>
        <v>0</v>
      </c>
      <c r="J5390" s="61">
        <f t="shared" si="2736"/>
        <v>0</v>
      </c>
      <c r="K5390" s="27">
        <f t="shared" si="2736"/>
        <v>0</v>
      </c>
      <c r="L5390" s="27">
        <f t="shared" si="2736"/>
        <v>0</v>
      </c>
      <c r="M5390" s="27">
        <f t="shared" si="2736"/>
        <v>7073.165</v>
      </c>
      <c r="N5390" s="78">
        <f t="shared" si="2735"/>
        <v>100</v>
      </c>
    </row>
    <row r="5391" spans="1:14" s="32" customFormat="1" x14ac:dyDescent="0.25">
      <c r="A5391" s="29" t="s">
        <v>388</v>
      </c>
      <c r="B5391" s="29" t="s">
        <v>1401</v>
      </c>
      <c r="C5391" s="29"/>
      <c r="D5391" s="29"/>
      <c r="E5391" s="30" t="s">
        <v>535</v>
      </c>
      <c r="F5391" s="31">
        <f t="shared" si="2736"/>
        <v>7073.165</v>
      </c>
      <c r="G5391" s="31">
        <f t="shared" si="2736"/>
        <v>7073.165</v>
      </c>
      <c r="H5391" s="31">
        <f t="shared" si="2736"/>
        <v>7073.165</v>
      </c>
      <c r="I5391" s="62">
        <f t="shared" si="2736"/>
        <v>0</v>
      </c>
      <c r="J5391" s="62">
        <f t="shared" si="2736"/>
        <v>0</v>
      </c>
      <c r="K5391" s="31">
        <f t="shared" si="2736"/>
        <v>0</v>
      </c>
      <c r="L5391" s="31">
        <f t="shared" si="2736"/>
        <v>0</v>
      </c>
      <c r="M5391" s="31">
        <f t="shared" si="2736"/>
        <v>7073.165</v>
      </c>
      <c r="N5391" s="79">
        <f t="shared" si="2735"/>
        <v>100</v>
      </c>
    </row>
    <row r="5392" spans="1:14" ht="31.5" x14ac:dyDescent="0.25">
      <c r="A5392" s="33" t="s">
        <v>388</v>
      </c>
      <c r="B5392" s="33" t="s">
        <v>1401</v>
      </c>
      <c r="C5392" s="33" t="s">
        <v>1122</v>
      </c>
      <c r="D5392" s="33"/>
      <c r="E5392" s="34" t="s">
        <v>1885</v>
      </c>
      <c r="F5392" s="35">
        <f t="shared" si="2736"/>
        <v>7073.165</v>
      </c>
      <c r="G5392" s="35">
        <f t="shared" si="2736"/>
        <v>7073.165</v>
      </c>
      <c r="H5392" s="35">
        <f t="shared" si="2736"/>
        <v>7073.165</v>
      </c>
      <c r="I5392" s="63">
        <f t="shared" si="2736"/>
        <v>0</v>
      </c>
      <c r="J5392" s="63">
        <f t="shared" si="2736"/>
        <v>0</v>
      </c>
      <c r="K5392" s="35">
        <f t="shared" si="2736"/>
        <v>0</v>
      </c>
      <c r="L5392" s="35">
        <f t="shared" si="2736"/>
        <v>0</v>
      </c>
      <c r="M5392" s="35">
        <f t="shared" si="2736"/>
        <v>7073.165</v>
      </c>
      <c r="N5392" s="78">
        <f t="shared" si="2735"/>
        <v>100</v>
      </c>
    </row>
    <row r="5393" spans="1:14" x14ac:dyDescent="0.25">
      <c r="A5393" s="33" t="s">
        <v>388</v>
      </c>
      <c r="B5393" s="33" t="s">
        <v>1401</v>
      </c>
      <c r="C5393" s="33" t="s">
        <v>1123</v>
      </c>
      <c r="D5393" s="33"/>
      <c r="E5393" s="34" t="s">
        <v>1175</v>
      </c>
      <c r="F5393" s="35">
        <f t="shared" si="2736"/>
        <v>7073.165</v>
      </c>
      <c r="G5393" s="35">
        <f t="shared" si="2736"/>
        <v>7073.165</v>
      </c>
      <c r="H5393" s="35">
        <f t="shared" si="2736"/>
        <v>7073.165</v>
      </c>
      <c r="I5393" s="63">
        <f t="shared" si="2736"/>
        <v>0</v>
      </c>
      <c r="J5393" s="63">
        <f t="shared" si="2736"/>
        <v>0</v>
      </c>
      <c r="K5393" s="35">
        <f t="shared" si="2736"/>
        <v>0</v>
      </c>
      <c r="L5393" s="35">
        <f t="shared" si="2736"/>
        <v>0</v>
      </c>
      <c r="M5393" s="35">
        <f t="shared" si="2736"/>
        <v>7073.165</v>
      </c>
      <c r="N5393" s="78">
        <f t="shared" si="2735"/>
        <v>100</v>
      </c>
    </row>
    <row r="5394" spans="1:14" ht="47.25" x14ac:dyDescent="0.25">
      <c r="A5394" s="33" t="s">
        <v>388</v>
      </c>
      <c r="B5394" s="33" t="s">
        <v>1401</v>
      </c>
      <c r="C5394" s="33" t="s">
        <v>421</v>
      </c>
      <c r="D5394" s="33"/>
      <c r="E5394" s="34" t="s">
        <v>1195</v>
      </c>
      <c r="F5394" s="35">
        <f t="shared" si="2736"/>
        <v>7073.165</v>
      </c>
      <c r="G5394" s="35">
        <f t="shared" si="2736"/>
        <v>7073.165</v>
      </c>
      <c r="H5394" s="35">
        <f t="shared" si="2736"/>
        <v>7073.165</v>
      </c>
      <c r="I5394" s="63">
        <f t="shared" si="2736"/>
        <v>0</v>
      </c>
      <c r="J5394" s="63">
        <f t="shared" si="2736"/>
        <v>0</v>
      </c>
      <c r="K5394" s="35">
        <f t="shared" si="2736"/>
        <v>0</v>
      </c>
      <c r="L5394" s="35">
        <f t="shared" si="2736"/>
        <v>0</v>
      </c>
      <c r="M5394" s="35">
        <f t="shared" si="2736"/>
        <v>7073.165</v>
      </c>
      <c r="N5394" s="78">
        <f t="shared" si="2735"/>
        <v>100</v>
      </c>
    </row>
    <row r="5395" spans="1:14" x14ac:dyDescent="0.25">
      <c r="A5395" s="33" t="s">
        <v>388</v>
      </c>
      <c r="B5395" s="33" t="s">
        <v>1401</v>
      </c>
      <c r="C5395" s="33" t="s">
        <v>421</v>
      </c>
      <c r="D5395" s="33" t="s">
        <v>65</v>
      </c>
      <c r="E5395" s="34" t="s">
        <v>544</v>
      </c>
      <c r="F5395" s="35">
        <f t="shared" si="2736"/>
        <v>7073.165</v>
      </c>
      <c r="G5395" s="35">
        <f t="shared" si="2736"/>
        <v>7073.165</v>
      </c>
      <c r="H5395" s="35">
        <f t="shared" si="2736"/>
        <v>7073.165</v>
      </c>
      <c r="I5395" s="63">
        <f t="shared" si="2736"/>
        <v>0</v>
      </c>
      <c r="J5395" s="63">
        <f t="shared" si="2736"/>
        <v>0</v>
      </c>
      <c r="K5395" s="35">
        <f t="shared" si="2736"/>
        <v>0</v>
      </c>
      <c r="L5395" s="35">
        <f t="shared" si="2736"/>
        <v>0</v>
      </c>
      <c r="M5395" s="35">
        <f t="shared" si="2736"/>
        <v>7073.165</v>
      </c>
      <c r="N5395" s="78">
        <f t="shared" si="2735"/>
        <v>100</v>
      </c>
    </row>
    <row r="5396" spans="1:14" ht="31.5" x14ac:dyDescent="0.25">
      <c r="A5396" s="33" t="s">
        <v>388</v>
      </c>
      <c r="B5396" s="33" t="s">
        <v>1401</v>
      </c>
      <c r="C5396" s="33" t="s">
        <v>421</v>
      </c>
      <c r="D5396" s="33" t="s">
        <v>353</v>
      </c>
      <c r="E5396" s="34" t="s">
        <v>546</v>
      </c>
      <c r="F5396" s="35">
        <f>7238.2-165.035</f>
        <v>7073.165</v>
      </c>
      <c r="G5396" s="35">
        <v>7073.165</v>
      </c>
      <c r="H5396" s="35">
        <v>7073.165</v>
      </c>
      <c r="I5396" s="63">
        <v>0</v>
      </c>
      <c r="J5396" s="63">
        <v>0</v>
      </c>
      <c r="K5396" s="35">
        <v>0</v>
      </c>
      <c r="L5396" s="35">
        <v>0</v>
      </c>
      <c r="M5396" s="35">
        <v>7073.165</v>
      </c>
      <c r="N5396" s="78">
        <f t="shared" si="2735"/>
        <v>100</v>
      </c>
    </row>
    <row r="5397" spans="1:14" s="22" customFormat="1" ht="31.5" x14ac:dyDescent="0.25">
      <c r="A5397" s="25" t="s">
        <v>882</v>
      </c>
      <c r="B5397" s="25" t="s">
        <v>1387</v>
      </c>
      <c r="C5397" s="25"/>
      <c r="D5397" s="25"/>
      <c r="E5397" s="26" t="s">
        <v>905</v>
      </c>
      <c r="F5397" s="27">
        <f>F5405+F5418+F5432</f>
        <v>1005615.2179999998</v>
      </c>
      <c r="G5397" s="27">
        <f>G5405+G5418+G5432+G5398</f>
        <v>1130274.2185200001</v>
      </c>
      <c r="H5397" s="27">
        <f t="shared" ref="H5397:M5397" si="2737">H5405+H5418+H5432+H5398</f>
        <v>754319.51330000011</v>
      </c>
      <c r="I5397" s="61">
        <f t="shared" si="2737"/>
        <v>177977.53252000001</v>
      </c>
      <c r="J5397" s="61">
        <f t="shared" si="2737"/>
        <v>111674.47258</v>
      </c>
      <c r="K5397" s="27">
        <f t="shared" si="2737"/>
        <v>0</v>
      </c>
      <c r="L5397" s="27">
        <f t="shared" si="2737"/>
        <v>0</v>
      </c>
      <c r="M5397" s="27">
        <f t="shared" si="2737"/>
        <v>1127863.9177299996</v>
      </c>
      <c r="N5397" s="79">
        <f t="shared" si="2735"/>
        <v>99.786750794585359</v>
      </c>
    </row>
    <row r="5398" spans="1:14" s="22" customFormat="1" x14ac:dyDescent="0.25">
      <c r="A5398" s="25" t="s">
        <v>882</v>
      </c>
      <c r="B5398" s="25" t="s">
        <v>1105</v>
      </c>
      <c r="C5398" s="25"/>
      <c r="D5398" s="25"/>
      <c r="E5398" s="26" t="s">
        <v>498</v>
      </c>
      <c r="F5398" s="27"/>
      <c r="G5398" s="27">
        <f t="shared" ref="G5398:G5403" si="2738">G5399</f>
        <v>160</v>
      </c>
      <c r="H5398" s="27">
        <f t="shared" ref="H5398:M5403" si="2739">H5399</f>
        <v>0</v>
      </c>
      <c r="I5398" s="61">
        <f t="shared" si="2739"/>
        <v>160</v>
      </c>
      <c r="J5398" s="61">
        <f t="shared" si="2739"/>
        <v>0</v>
      </c>
      <c r="K5398" s="27">
        <f t="shared" si="2739"/>
        <v>0</v>
      </c>
      <c r="L5398" s="27">
        <f t="shared" si="2739"/>
        <v>0</v>
      </c>
      <c r="M5398" s="27">
        <f t="shared" si="2739"/>
        <v>160</v>
      </c>
      <c r="N5398" s="78">
        <f t="shared" si="2735"/>
        <v>100</v>
      </c>
    </row>
    <row r="5399" spans="1:14" s="32" customFormat="1" x14ac:dyDescent="0.25">
      <c r="A5399" s="29" t="s">
        <v>882</v>
      </c>
      <c r="B5399" s="29" t="s">
        <v>1384</v>
      </c>
      <c r="C5399" s="29"/>
      <c r="D5399" s="29"/>
      <c r="E5399" s="30" t="s">
        <v>514</v>
      </c>
      <c r="F5399" s="31"/>
      <c r="G5399" s="31">
        <f t="shared" si="2738"/>
        <v>160</v>
      </c>
      <c r="H5399" s="31">
        <f t="shared" si="2739"/>
        <v>0</v>
      </c>
      <c r="I5399" s="62">
        <f t="shared" si="2739"/>
        <v>160</v>
      </c>
      <c r="J5399" s="62">
        <f t="shared" si="2739"/>
        <v>0</v>
      </c>
      <c r="K5399" s="31">
        <f t="shared" si="2739"/>
        <v>0</v>
      </c>
      <c r="L5399" s="31">
        <f t="shared" si="2739"/>
        <v>0</v>
      </c>
      <c r="M5399" s="31">
        <f t="shared" si="2739"/>
        <v>160</v>
      </c>
      <c r="N5399" s="79">
        <f t="shared" si="2735"/>
        <v>100</v>
      </c>
    </row>
    <row r="5400" spans="1:14" ht="31.5" x14ac:dyDescent="0.25">
      <c r="A5400" s="33" t="s">
        <v>882</v>
      </c>
      <c r="B5400" s="33" t="s">
        <v>1384</v>
      </c>
      <c r="C5400" s="33" t="s">
        <v>1122</v>
      </c>
      <c r="D5400" s="33"/>
      <c r="E5400" s="34" t="s">
        <v>1885</v>
      </c>
      <c r="F5400" s="35"/>
      <c r="G5400" s="35">
        <f t="shared" si="2738"/>
        <v>160</v>
      </c>
      <c r="H5400" s="35">
        <f t="shared" si="2739"/>
        <v>0</v>
      </c>
      <c r="I5400" s="63">
        <f t="shared" si="2739"/>
        <v>160</v>
      </c>
      <c r="J5400" s="63">
        <f t="shared" si="2739"/>
        <v>0</v>
      </c>
      <c r="K5400" s="35">
        <f t="shared" si="2739"/>
        <v>0</v>
      </c>
      <c r="L5400" s="35">
        <f t="shared" si="2739"/>
        <v>0</v>
      </c>
      <c r="M5400" s="35">
        <f t="shared" si="2739"/>
        <v>160</v>
      </c>
      <c r="N5400" s="78">
        <f t="shared" si="2735"/>
        <v>100</v>
      </c>
    </row>
    <row r="5401" spans="1:14" x14ac:dyDescent="0.25">
      <c r="A5401" s="33" t="s">
        <v>882</v>
      </c>
      <c r="B5401" s="33" t="s">
        <v>1384</v>
      </c>
      <c r="C5401" s="33" t="s">
        <v>1123</v>
      </c>
      <c r="D5401" s="33"/>
      <c r="E5401" s="34" t="s">
        <v>1175</v>
      </c>
      <c r="F5401" s="35"/>
      <c r="G5401" s="35">
        <f t="shared" si="2738"/>
        <v>160</v>
      </c>
      <c r="H5401" s="35">
        <f t="shared" si="2739"/>
        <v>0</v>
      </c>
      <c r="I5401" s="63">
        <f t="shared" si="2739"/>
        <v>160</v>
      </c>
      <c r="J5401" s="63">
        <f t="shared" si="2739"/>
        <v>0</v>
      </c>
      <c r="K5401" s="35">
        <f t="shared" si="2739"/>
        <v>0</v>
      </c>
      <c r="L5401" s="35">
        <f t="shared" si="2739"/>
        <v>0</v>
      </c>
      <c r="M5401" s="35">
        <f t="shared" si="2739"/>
        <v>160</v>
      </c>
      <c r="N5401" s="78">
        <f t="shared" si="2735"/>
        <v>100</v>
      </c>
    </row>
    <row r="5402" spans="1:14" ht="47.25" x14ac:dyDescent="0.25">
      <c r="A5402" s="33" t="s">
        <v>882</v>
      </c>
      <c r="B5402" s="33" t="s">
        <v>1384</v>
      </c>
      <c r="C5402" s="33" t="s">
        <v>1912</v>
      </c>
      <c r="D5402" s="33"/>
      <c r="E5402" s="56" t="s">
        <v>1913</v>
      </c>
      <c r="F5402" s="35"/>
      <c r="G5402" s="35">
        <f t="shared" si="2738"/>
        <v>160</v>
      </c>
      <c r="H5402" s="35">
        <f t="shared" si="2739"/>
        <v>0</v>
      </c>
      <c r="I5402" s="63">
        <f t="shared" si="2739"/>
        <v>160</v>
      </c>
      <c r="J5402" s="63">
        <f t="shared" si="2739"/>
        <v>0</v>
      </c>
      <c r="K5402" s="35">
        <f t="shared" si="2739"/>
        <v>0</v>
      </c>
      <c r="L5402" s="35">
        <f t="shared" si="2739"/>
        <v>0</v>
      </c>
      <c r="M5402" s="35">
        <f t="shared" si="2739"/>
        <v>160</v>
      </c>
      <c r="N5402" s="78">
        <f t="shared" si="2735"/>
        <v>100</v>
      </c>
    </row>
    <row r="5403" spans="1:14" ht="78.75" x14ac:dyDescent="0.25">
      <c r="A5403" s="33" t="s">
        <v>882</v>
      </c>
      <c r="B5403" s="33" t="s">
        <v>1384</v>
      </c>
      <c r="C5403" s="33" t="s">
        <v>1912</v>
      </c>
      <c r="D5403" s="33" t="s">
        <v>1118</v>
      </c>
      <c r="E5403" s="34" t="s">
        <v>539</v>
      </c>
      <c r="F5403" s="35"/>
      <c r="G5403" s="35">
        <f t="shared" si="2738"/>
        <v>160</v>
      </c>
      <c r="H5403" s="35">
        <f t="shared" si="2739"/>
        <v>0</v>
      </c>
      <c r="I5403" s="63">
        <f t="shared" si="2739"/>
        <v>160</v>
      </c>
      <c r="J5403" s="63">
        <f t="shared" si="2739"/>
        <v>0</v>
      </c>
      <c r="K5403" s="35">
        <f t="shared" si="2739"/>
        <v>0</v>
      </c>
      <c r="L5403" s="35">
        <f t="shared" si="2739"/>
        <v>0</v>
      </c>
      <c r="M5403" s="35">
        <f t="shared" si="2739"/>
        <v>160</v>
      </c>
      <c r="N5403" s="78">
        <f t="shared" si="2735"/>
        <v>100</v>
      </c>
    </row>
    <row r="5404" spans="1:14" ht="31.5" x14ac:dyDescent="0.25">
      <c r="A5404" s="33" t="s">
        <v>882</v>
      </c>
      <c r="B5404" s="33" t="s">
        <v>1384</v>
      </c>
      <c r="C5404" s="33" t="s">
        <v>1912</v>
      </c>
      <c r="D5404" s="33" t="s">
        <v>1128</v>
      </c>
      <c r="E5404" s="34" t="s">
        <v>541</v>
      </c>
      <c r="F5404" s="35"/>
      <c r="G5404" s="35">
        <v>160</v>
      </c>
      <c r="H5404" s="35">
        <v>0</v>
      </c>
      <c r="I5404" s="63">
        <f>G5404</f>
        <v>160</v>
      </c>
      <c r="J5404" s="63">
        <f>H5404</f>
        <v>0</v>
      </c>
      <c r="K5404" s="35">
        <v>0</v>
      </c>
      <c r="L5404" s="35">
        <v>0</v>
      </c>
      <c r="M5404" s="35">
        <v>160</v>
      </c>
      <c r="N5404" s="78">
        <f t="shared" si="2735"/>
        <v>100</v>
      </c>
    </row>
    <row r="5405" spans="1:14" s="22" customFormat="1" x14ac:dyDescent="0.25">
      <c r="A5405" s="25" t="s">
        <v>882</v>
      </c>
      <c r="B5405" s="25" t="s">
        <v>1171</v>
      </c>
      <c r="C5405" s="25"/>
      <c r="D5405" s="25"/>
      <c r="E5405" s="26" t="s">
        <v>503</v>
      </c>
      <c r="F5405" s="27">
        <f t="shared" ref="F5405:M5408" si="2740">F5406</f>
        <v>2436.0009999999997</v>
      </c>
      <c r="G5405" s="27">
        <f t="shared" si="2740"/>
        <v>2436.0010000000002</v>
      </c>
      <c r="H5405" s="27">
        <f t="shared" si="2740"/>
        <v>2436.0010000000002</v>
      </c>
      <c r="I5405" s="61">
        <f t="shared" si="2740"/>
        <v>0</v>
      </c>
      <c r="J5405" s="61">
        <f t="shared" si="2740"/>
        <v>0</v>
      </c>
      <c r="K5405" s="27">
        <f t="shared" si="2740"/>
        <v>0</v>
      </c>
      <c r="L5405" s="27">
        <f t="shared" si="2740"/>
        <v>0</v>
      </c>
      <c r="M5405" s="27">
        <f t="shared" si="2740"/>
        <v>2429.8010000000004</v>
      </c>
      <c r="N5405" s="78">
        <f t="shared" si="2735"/>
        <v>99.745484505137725</v>
      </c>
    </row>
    <row r="5406" spans="1:14" s="32" customFormat="1" x14ac:dyDescent="0.25">
      <c r="A5406" s="29" t="s">
        <v>882</v>
      </c>
      <c r="B5406" s="29" t="s">
        <v>1397</v>
      </c>
      <c r="C5406" s="29"/>
      <c r="D5406" s="29"/>
      <c r="E5406" s="30" t="s">
        <v>529</v>
      </c>
      <c r="F5406" s="31">
        <f t="shared" si="2740"/>
        <v>2436.0009999999997</v>
      </c>
      <c r="G5406" s="31">
        <f t="shared" si="2740"/>
        <v>2436.0010000000002</v>
      </c>
      <c r="H5406" s="31">
        <f t="shared" si="2740"/>
        <v>2436.0010000000002</v>
      </c>
      <c r="I5406" s="62">
        <f t="shared" si="2740"/>
        <v>0</v>
      </c>
      <c r="J5406" s="62">
        <f t="shared" si="2740"/>
        <v>0</v>
      </c>
      <c r="K5406" s="31">
        <f t="shared" si="2740"/>
        <v>0</v>
      </c>
      <c r="L5406" s="31">
        <f t="shared" si="2740"/>
        <v>0</v>
      </c>
      <c r="M5406" s="31">
        <f t="shared" si="2740"/>
        <v>2429.8010000000004</v>
      </c>
      <c r="N5406" s="79">
        <f t="shared" si="2735"/>
        <v>99.745484505137725</v>
      </c>
    </row>
    <row r="5407" spans="1:14" ht="47.25" x14ac:dyDescent="0.25">
      <c r="A5407" s="33" t="s">
        <v>882</v>
      </c>
      <c r="B5407" s="33" t="s">
        <v>1397</v>
      </c>
      <c r="C5407" s="33" t="s">
        <v>42</v>
      </c>
      <c r="D5407" s="33"/>
      <c r="E5407" s="34" t="s">
        <v>647</v>
      </c>
      <c r="F5407" s="35">
        <f t="shared" si="2740"/>
        <v>2436.0009999999997</v>
      </c>
      <c r="G5407" s="35">
        <f t="shared" si="2740"/>
        <v>2436.0010000000002</v>
      </c>
      <c r="H5407" s="35">
        <f t="shared" si="2740"/>
        <v>2436.0010000000002</v>
      </c>
      <c r="I5407" s="63">
        <f t="shared" si="2740"/>
        <v>0</v>
      </c>
      <c r="J5407" s="63">
        <f t="shared" si="2740"/>
        <v>0</v>
      </c>
      <c r="K5407" s="35">
        <f t="shared" si="2740"/>
        <v>0</v>
      </c>
      <c r="L5407" s="35">
        <f t="shared" si="2740"/>
        <v>0</v>
      </c>
      <c r="M5407" s="35">
        <f t="shared" si="2740"/>
        <v>2429.8010000000004</v>
      </c>
      <c r="N5407" s="78">
        <f t="shared" si="2735"/>
        <v>99.745484505137725</v>
      </c>
    </row>
    <row r="5408" spans="1:14" ht="31.5" x14ac:dyDescent="0.25">
      <c r="A5408" s="33" t="s">
        <v>882</v>
      </c>
      <c r="B5408" s="33" t="s">
        <v>1397</v>
      </c>
      <c r="C5408" s="33" t="s">
        <v>68</v>
      </c>
      <c r="D5408" s="33"/>
      <c r="E5408" s="34" t="s">
        <v>665</v>
      </c>
      <c r="F5408" s="35">
        <f t="shared" si="2740"/>
        <v>2436.0009999999997</v>
      </c>
      <c r="G5408" s="35">
        <f t="shared" si="2740"/>
        <v>2436.0010000000002</v>
      </c>
      <c r="H5408" s="35">
        <f t="shared" si="2740"/>
        <v>2436.0010000000002</v>
      </c>
      <c r="I5408" s="63">
        <f t="shared" si="2740"/>
        <v>0</v>
      </c>
      <c r="J5408" s="63">
        <f t="shared" si="2740"/>
        <v>0</v>
      </c>
      <c r="K5408" s="35">
        <f t="shared" si="2740"/>
        <v>0</v>
      </c>
      <c r="L5408" s="35">
        <f t="shared" si="2740"/>
        <v>0</v>
      </c>
      <c r="M5408" s="35">
        <f t="shared" si="2740"/>
        <v>2429.8010000000004</v>
      </c>
      <c r="N5408" s="78">
        <f t="shared" si="2735"/>
        <v>99.745484505137725</v>
      </c>
    </row>
    <row r="5409" spans="1:14" ht="47.25" x14ac:dyDescent="0.25">
      <c r="A5409" s="33" t="s">
        <v>882</v>
      </c>
      <c r="B5409" s="33" t="s">
        <v>1397</v>
      </c>
      <c r="C5409" s="33" t="s">
        <v>69</v>
      </c>
      <c r="D5409" s="33"/>
      <c r="E5409" s="34" t="s">
        <v>668</v>
      </c>
      <c r="F5409" s="35">
        <f>F5410+F5414</f>
        <v>2436.0009999999997</v>
      </c>
      <c r="G5409" s="35">
        <f>G5410+G5414</f>
        <v>2436.0010000000002</v>
      </c>
      <c r="H5409" s="35">
        <f t="shared" ref="H5409:M5409" si="2741">H5410+H5414</f>
        <v>2436.0010000000002</v>
      </c>
      <c r="I5409" s="63">
        <f t="shared" si="2741"/>
        <v>0</v>
      </c>
      <c r="J5409" s="63">
        <f t="shared" si="2741"/>
        <v>0</v>
      </c>
      <c r="K5409" s="35">
        <f t="shared" si="2741"/>
        <v>0</v>
      </c>
      <c r="L5409" s="35">
        <f t="shared" si="2741"/>
        <v>0</v>
      </c>
      <c r="M5409" s="35">
        <f t="shared" si="2741"/>
        <v>2429.8010000000004</v>
      </c>
      <c r="N5409" s="78">
        <f t="shared" si="2735"/>
        <v>99.745484505137725</v>
      </c>
    </row>
    <row r="5410" spans="1:14" ht="47.25" x14ac:dyDescent="0.25">
      <c r="A5410" s="33" t="s">
        <v>882</v>
      </c>
      <c r="B5410" s="33" t="s">
        <v>1397</v>
      </c>
      <c r="C5410" s="33" t="s">
        <v>53</v>
      </c>
      <c r="D5410" s="33"/>
      <c r="E5410" s="34" t="s">
        <v>589</v>
      </c>
      <c r="F5410" s="35">
        <f t="shared" ref="F5410:M5410" si="2742">F5411</f>
        <v>2429.8009999999999</v>
      </c>
      <c r="G5410" s="35">
        <f t="shared" si="2742"/>
        <v>2429.8010000000004</v>
      </c>
      <c r="H5410" s="35">
        <f t="shared" si="2742"/>
        <v>2429.8010000000004</v>
      </c>
      <c r="I5410" s="63">
        <f t="shared" si="2742"/>
        <v>0</v>
      </c>
      <c r="J5410" s="63">
        <f t="shared" si="2742"/>
        <v>0</v>
      </c>
      <c r="K5410" s="35">
        <f t="shared" si="2742"/>
        <v>0</v>
      </c>
      <c r="L5410" s="35">
        <f t="shared" si="2742"/>
        <v>0</v>
      </c>
      <c r="M5410" s="35">
        <f t="shared" si="2742"/>
        <v>2429.8010000000004</v>
      </c>
      <c r="N5410" s="78">
        <f t="shared" si="2735"/>
        <v>100</v>
      </c>
    </row>
    <row r="5411" spans="1:14" ht="31.5" x14ac:dyDescent="0.25">
      <c r="A5411" s="33" t="s">
        <v>882</v>
      </c>
      <c r="B5411" s="33" t="s">
        <v>1397</v>
      </c>
      <c r="C5411" s="33" t="s">
        <v>53</v>
      </c>
      <c r="D5411" s="33" t="s">
        <v>18</v>
      </c>
      <c r="E5411" s="34" t="s">
        <v>552</v>
      </c>
      <c r="F5411" s="35">
        <f>F5412+F5413</f>
        <v>2429.8009999999999</v>
      </c>
      <c r="G5411" s="35">
        <f>G5412+G5413</f>
        <v>2429.8010000000004</v>
      </c>
      <c r="H5411" s="35">
        <f t="shared" ref="H5411:M5411" si="2743">H5412+H5413</f>
        <v>2429.8010000000004</v>
      </c>
      <c r="I5411" s="63">
        <f t="shared" si="2743"/>
        <v>0</v>
      </c>
      <c r="J5411" s="63">
        <f t="shared" si="2743"/>
        <v>0</v>
      </c>
      <c r="K5411" s="35">
        <f t="shared" si="2743"/>
        <v>0</v>
      </c>
      <c r="L5411" s="35">
        <f t="shared" si="2743"/>
        <v>0</v>
      </c>
      <c r="M5411" s="35">
        <f t="shared" si="2743"/>
        <v>2429.8010000000004</v>
      </c>
      <c r="N5411" s="78">
        <f t="shared" si="2735"/>
        <v>100</v>
      </c>
    </row>
    <row r="5412" spans="1:14" x14ac:dyDescent="0.25">
      <c r="A5412" s="33" t="s">
        <v>882</v>
      </c>
      <c r="B5412" s="33" t="s">
        <v>1397</v>
      </c>
      <c r="C5412" s="33" t="s">
        <v>53</v>
      </c>
      <c r="D5412" s="33" t="s">
        <v>54</v>
      </c>
      <c r="E5412" s="34" t="s">
        <v>553</v>
      </c>
      <c r="F5412" s="35">
        <v>931.4</v>
      </c>
      <c r="G5412" s="35">
        <v>1144.6600000000001</v>
      </c>
      <c r="H5412" s="35">
        <v>1144.6600000000001</v>
      </c>
      <c r="I5412" s="63">
        <v>0</v>
      </c>
      <c r="J5412" s="63">
        <v>0</v>
      </c>
      <c r="K5412" s="35">
        <v>0</v>
      </c>
      <c r="L5412" s="35">
        <v>0</v>
      </c>
      <c r="M5412" s="35">
        <v>1144.6600000000001</v>
      </c>
      <c r="N5412" s="78">
        <f t="shared" si="2735"/>
        <v>100</v>
      </c>
    </row>
    <row r="5413" spans="1:14" x14ac:dyDescent="0.25">
      <c r="A5413" s="33" t="s">
        <v>882</v>
      </c>
      <c r="B5413" s="33" t="s">
        <v>1397</v>
      </c>
      <c r="C5413" s="33" t="s">
        <v>53</v>
      </c>
      <c r="D5413" s="33" t="s">
        <v>30</v>
      </c>
      <c r="E5413" s="34" t="s">
        <v>554</v>
      </c>
      <c r="F5413" s="35">
        <f>1529.7-31.299</f>
        <v>1498.4010000000001</v>
      </c>
      <c r="G5413" s="35">
        <v>1285.1410000000001</v>
      </c>
      <c r="H5413" s="35">
        <v>1285.1410000000001</v>
      </c>
      <c r="I5413" s="63">
        <v>0</v>
      </c>
      <c r="J5413" s="63">
        <v>0</v>
      </c>
      <c r="K5413" s="35">
        <v>0</v>
      </c>
      <c r="L5413" s="35">
        <v>0</v>
      </c>
      <c r="M5413" s="35">
        <v>1285.1410000000001</v>
      </c>
      <c r="N5413" s="78">
        <f t="shared" si="2735"/>
        <v>100</v>
      </c>
    </row>
    <row r="5414" spans="1:14" x14ac:dyDescent="0.25">
      <c r="A5414" s="33" t="s">
        <v>882</v>
      </c>
      <c r="B5414" s="33" t="s">
        <v>1397</v>
      </c>
      <c r="C5414" s="33" t="s">
        <v>55</v>
      </c>
      <c r="D5414" s="33"/>
      <c r="E5414" s="34" t="s">
        <v>613</v>
      </c>
      <c r="F5414" s="35">
        <f t="shared" ref="F5414:M5414" si="2744">F5415</f>
        <v>6.1999999999999993</v>
      </c>
      <c r="G5414" s="35">
        <f t="shared" si="2744"/>
        <v>6.1999999999999993</v>
      </c>
      <c r="H5414" s="35">
        <f t="shared" si="2744"/>
        <v>6.2</v>
      </c>
      <c r="I5414" s="63">
        <f t="shared" si="2744"/>
        <v>0</v>
      </c>
      <c r="J5414" s="63">
        <f t="shared" si="2744"/>
        <v>0</v>
      </c>
      <c r="K5414" s="35">
        <f t="shared" si="2744"/>
        <v>0</v>
      </c>
      <c r="L5414" s="35">
        <f t="shared" si="2744"/>
        <v>0</v>
      </c>
      <c r="M5414" s="35">
        <f t="shared" si="2744"/>
        <v>0</v>
      </c>
      <c r="N5414" s="78">
        <f t="shared" si="2735"/>
        <v>0</v>
      </c>
    </row>
    <row r="5415" spans="1:14" ht="31.5" x14ac:dyDescent="0.25">
      <c r="A5415" s="33" t="s">
        <v>882</v>
      </c>
      <c r="B5415" s="33" t="s">
        <v>1397</v>
      </c>
      <c r="C5415" s="33" t="s">
        <v>55</v>
      </c>
      <c r="D5415" s="33" t="s">
        <v>18</v>
      </c>
      <c r="E5415" s="34" t="s">
        <v>552</v>
      </c>
      <c r="F5415" s="35">
        <f>F5416+F5417</f>
        <v>6.1999999999999993</v>
      </c>
      <c r="G5415" s="35">
        <f>G5416+G5417</f>
        <v>6.1999999999999993</v>
      </c>
      <c r="H5415" s="35">
        <f t="shared" ref="H5415:M5415" si="2745">H5416+H5417</f>
        <v>6.2</v>
      </c>
      <c r="I5415" s="63">
        <f t="shared" si="2745"/>
        <v>0</v>
      </c>
      <c r="J5415" s="63">
        <f t="shared" si="2745"/>
        <v>0</v>
      </c>
      <c r="K5415" s="35">
        <f t="shared" si="2745"/>
        <v>0</v>
      </c>
      <c r="L5415" s="35">
        <f t="shared" si="2745"/>
        <v>0</v>
      </c>
      <c r="M5415" s="35">
        <f t="shared" si="2745"/>
        <v>0</v>
      </c>
      <c r="N5415" s="78">
        <f t="shared" si="2735"/>
        <v>0</v>
      </c>
    </row>
    <row r="5416" spans="1:14" x14ac:dyDescent="0.25">
      <c r="A5416" s="33" t="s">
        <v>882</v>
      </c>
      <c r="B5416" s="33" t="s">
        <v>1397</v>
      </c>
      <c r="C5416" s="33" t="s">
        <v>55</v>
      </c>
      <c r="D5416" s="33" t="s">
        <v>54</v>
      </c>
      <c r="E5416" s="34" t="s">
        <v>553</v>
      </c>
      <c r="F5416" s="35">
        <v>2.2999999999999998</v>
      </c>
      <c r="G5416" s="35">
        <f>2.3+1.041</f>
        <v>3.3409999999999997</v>
      </c>
      <c r="H5416" s="35">
        <v>3.3410000000000002</v>
      </c>
      <c r="I5416" s="63">
        <v>0</v>
      </c>
      <c r="J5416" s="63">
        <v>0</v>
      </c>
      <c r="K5416" s="35">
        <v>0</v>
      </c>
      <c r="L5416" s="35">
        <v>0</v>
      </c>
      <c r="M5416" s="35">
        <v>0</v>
      </c>
      <c r="N5416" s="78">
        <f t="shared" si="2735"/>
        <v>0</v>
      </c>
    </row>
    <row r="5417" spans="1:14" x14ac:dyDescent="0.25">
      <c r="A5417" s="33" t="s">
        <v>882</v>
      </c>
      <c r="B5417" s="33" t="s">
        <v>1397</v>
      </c>
      <c r="C5417" s="33" t="s">
        <v>55</v>
      </c>
      <c r="D5417" s="33" t="s">
        <v>30</v>
      </c>
      <c r="E5417" s="34" t="s">
        <v>554</v>
      </c>
      <c r="F5417" s="35">
        <v>3.9</v>
      </c>
      <c r="G5417" s="35">
        <f>3.9-1.041</f>
        <v>2.859</v>
      </c>
      <c r="H5417" s="35">
        <v>2.859</v>
      </c>
      <c r="I5417" s="63">
        <v>0</v>
      </c>
      <c r="J5417" s="63">
        <v>0</v>
      </c>
      <c r="K5417" s="35">
        <v>0</v>
      </c>
      <c r="L5417" s="35">
        <v>0</v>
      </c>
      <c r="M5417" s="35">
        <v>0</v>
      </c>
      <c r="N5417" s="78">
        <f t="shared" si="2735"/>
        <v>0</v>
      </c>
    </row>
    <row r="5418" spans="1:14" s="22" customFormat="1" x14ac:dyDescent="0.25">
      <c r="A5418" s="25" t="s">
        <v>882</v>
      </c>
      <c r="B5418" s="25" t="s">
        <v>98</v>
      </c>
      <c r="C5418" s="25"/>
      <c r="D5418" s="25"/>
      <c r="E5418" s="26" t="s">
        <v>506</v>
      </c>
      <c r="F5418" s="27">
        <f t="shared" ref="F5418:M5423" si="2746">F5419</f>
        <v>331.755</v>
      </c>
      <c r="G5418" s="27">
        <f t="shared" si="2746"/>
        <v>310.99820999999997</v>
      </c>
      <c r="H5418" s="27">
        <f t="shared" si="2746"/>
        <v>332.39220999999998</v>
      </c>
      <c r="I5418" s="61">
        <f t="shared" si="2746"/>
        <v>183.80600000000001</v>
      </c>
      <c r="J5418" s="61">
        <f t="shared" si="2746"/>
        <v>205.2</v>
      </c>
      <c r="K5418" s="27">
        <f t="shared" si="2746"/>
        <v>0</v>
      </c>
      <c r="L5418" s="27">
        <f t="shared" si="2746"/>
        <v>0</v>
      </c>
      <c r="M5418" s="27">
        <f t="shared" si="2746"/>
        <v>310.99680999999998</v>
      </c>
      <c r="N5418" s="78">
        <f t="shared" si="2735"/>
        <v>99.999549836637328</v>
      </c>
    </row>
    <row r="5419" spans="1:14" s="32" customFormat="1" x14ac:dyDescent="0.25">
      <c r="A5419" s="29" t="s">
        <v>882</v>
      </c>
      <c r="B5419" s="29" t="s">
        <v>1401</v>
      </c>
      <c r="C5419" s="29"/>
      <c r="D5419" s="29"/>
      <c r="E5419" s="30" t="s">
        <v>535</v>
      </c>
      <c r="F5419" s="31">
        <f t="shared" si="2746"/>
        <v>331.755</v>
      </c>
      <c r="G5419" s="31">
        <f>G5420+G5427</f>
        <v>310.99820999999997</v>
      </c>
      <c r="H5419" s="31">
        <f t="shared" ref="H5419:M5419" si="2747">H5420+H5427</f>
        <v>332.39220999999998</v>
      </c>
      <c r="I5419" s="62">
        <f t="shared" si="2747"/>
        <v>183.80600000000001</v>
      </c>
      <c r="J5419" s="62">
        <f t="shared" si="2747"/>
        <v>205.2</v>
      </c>
      <c r="K5419" s="31">
        <f t="shared" si="2747"/>
        <v>0</v>
      </c>
      <c r="L5419" s="31">
        <f t="shared" si="2747"/>
        <v>0</v>
      </c>
      <c r="M5419" s="31">
        <f t="shared" si="2747"/>
        <v>310.99680999999998</v>
      </c>
      <c r="N5419" s="79">
        <f t="shared" si="2735"/>
        <v>99.999549836637328</v>
      </c>
    </row>
    <row r="5420" spans="1:14" ht="47.25" x14ac:dyDescent="0.25">
      <c r="A5420" s="33" t="s">
        <v>882</v>
      </c>
      <c r="B5420" s="33" t="s">
        <v>1401</v>
      </c>
      <c r="C5420" s="33" t="s">
        <v>42</v>
      </c>
      <c r="D5420" s="33"/>
      <c r="E5420" s="34" t="s">
        <v>647</v>
      </c>
      <c r="F5420" s="35">
        <f t="shared" si="2746"/>
        <v>331.755</v>
      </c>
      <c r="G5420" s="35">
        <f t="shared" si="2746"/>
        <v>310.36099999999999</v>
      </c>
      <c r="H5420" s="35">
        <f t="shared" si="2746"/>
        <v>331.755</v>
      </c>
      <c r="I5420" s="63">
        <f t="shared" si="2746"/>
        <v>183.80600000000001</v>
      </c>
      <c r="J5420" s="63">
        <f t="shared" si="2746"/>
        <v>205.2</v>
      </c>
      <c r="K5420" s="35">
        <f t="shared" si="2746"/>
        <v>0</v>
      </c>
      <c r="L5420" s="35">
        <f t="shared" si="2746"/>
        <v>0</v>
      </c>
      <c r="M5420" s="35">
        <f t="shared" si="2746"/>
        <v>310.3596</v>
      </c>
      <c r="N5420" s="78">
        <f t="shared" si="2735"/>
        <v>99.999548912395568</v>
      </c>
    </row>
    <row r="5421" spans="1:14" ht="63" x14ac:dyDescent="0.25">
      <c r="A5421" s="33" t="s">
        <v>882</v>
      </c>
      <c r="B5421" s="33" t="s">
        <v>1401</v>
      </c>
      <c r="C5421" s="33" t="s">
        <v>96</v>
      </c>
      <c r="D5421" s="33"/>
      <c r="E5421" s="34" t="s">
        <v>648</v>
      </c>
      <c r="F5421" s="35">
        <f t="shared" si="2746"/>
        <v>331.755</v>
      </c>
      <c r="G5421" s="35">
        <f t="shared" si="2746"/>
        <v>310.36099999999999</v>
      </c>
      <c r="H5421" s="35">
        <f t="shared" si="2746"/>
        <v>331.755</v>
      </c>
      <c r="I5421" s="63">
        <f t="shared" si="2746"/>
        <v>183.80600000000001</v>
      </c>
      <c r="J5421" s="63">
        <f t="shared" si="2746"/>
        <v>205.2</v>
      </c>
      <c r="K5421" s="35">
        <f t="shared" si="2746"/>
        <v>0</v>
      </c>
      <c r="L5421" s="35">
        <f t="shared" si="2746"/>
        <v>0</v>
      </c>
      <c r="M5421" s="35">
        <f t="shared" si="2746"/>
        <v>310.3596</v>
      </c>
      <c r="N5421" s="78">
        <f t="shared" si="2735"/>
        <v>99.999548912395568</v>
      </c>
    </row>
    <row r="5422" spans="1:14" ht="47.25" x14ac:dyDescent="0.25">
      <c r="A5422" s="33" t="s">
        <v>882</v>
      </c>
      <c r="B5422" s="33" t="s">
        <v>1401</v>
      </c>
      <c r="C5422" s="33" t="s">
        <v>100</v>
      </c>
      <c r="D5422" s="33"/>
      <c r="E5422" s="34" t="s">
        <v>649</v>
      </c>
      <c r="F5422" s="35">
        <f t="shared" si="2746"/>
        <v>331.755</v>
      </c>
      <c r="G5422" s="35">
        <f t="shared" si="2746"/>
        <v>310.36099999999999</v>
      </c>
      <c r="H5422" s="35">
        <f t="shared" si="2746"/>
        <v>331.755</v>
      </c>
      <c r="I5422" s="63">
        <f t="shared" si="2746"/>
        <v>183.80600000000001</v>
      </c>
      <c r="J5422" s="63">
        <f t="shared" si="2746"/>
        <v>205.2</v>
      </c>
      <c r="K5422" s="35">
        <f t="shared" si="2746"/>
        <v>0</v>
      </c>
      <c r="L5422" s="35">
        <f t="shared" si="2746"/>
        <v>0</v>
      </c>
      <c r="M5422" s="35">
        <f t="shared" si="2746"/>
        <v>310.3596</v>
      </c>
      <c r="N5422" s="78">
        <f t="shared" si="2735"/>
        <v>99.999548912395568</v>
      </c>
    </row>
    <row r="5423" spans="1:14" ht="47.25" x14ac:dyDescent="0.25">
      <c r="A5423" s="33" t="s">
        <v>882</v>
      </c>
      <c r="B5423" s="33" t="s">
        <v>1401</v>
      </c>
      <c r="C5423" s="33" t="s">
        <v>99</v>
      </c>
      <c r="D5423" s="33"/>
      <c r="E5423" s="34" t="s">
        <v>655</v>
      </c>
      <c r="F5423" s="35">
        <f t="shared" si="2746"/>
        <v>331.755</v>
      </c>
      <c r="G5423" s="35">
        <f t="shared" si="2746"/>
        <v>310.36099999999999</v>
      </c>
      <c r="H5423" s="35">
        <f t="shared" si="2746"/>
        <v>331.755</v>
      </c>
      <c r="I5423" s="63">
        <f t="shared" si="2746"/>
        <v>183.80600000000001</v>
      </c>
      <c r="J5423" s="63">
        <f t="shared" si="2746"/>
        <v>205.2</v>
      </c>
      <c r="K5423" s="35">
        <f t="shared" si="2746"/>
        <v>0</v>
      </c>
      <c r="L5423" s="35">
        <f t="shared" si="2746"/>
        <v>0</v>
      </c>
      <c r="M5423" s="35">
        <f t="shared" si="2746"/>
        <v>310.3596</v>
      </c>
      <c r="N5423" s="78">
        <f t="shared" si="2735"/>
        <v>99.999548912395568</v>
      </c>
    </row>
    <row r="5424" spans="1:14" ht="31.5" x14ac:dyDescent="0.25">
      <c r="A5424" s="33" t="s">
        <v>882</v>
      </c>
      <c r="B5424" s="33" t="s">
        <v>1401</v>
      </c>
      <c r="C5424" s="33" t="s">
        <v>99</v>
      </c>
      <c r="D5424" s="33" t="s">
        <v>18</v>
      </c>
      <c r="E5424" s="34" t="s">
        <v>552</v>
      </c>
      <c r="F5424" s="35">
        <f>F5425+F5426</f>
        <v>331.755</v>
      </c>
      <c r="G5424" s="35">
        <f>G5425+G5426</f>
        <v>310.36099999999999</v>
      </c>
      <c r="H5424" s="35">
        <f t="shared" ref="H5424:M5424" si="2748">H5425+H5426</f>
        <v>331.755</v>
      </c>
      <c r="I5424" s="63">
        <f t="shared" si="2748"/>
        <v>183.80600000000001</v>
      </c>
      <c r="J5424" s="63">
        <f t="shared" si="2748"/>
        <v>205.2</v>
      </c>
      <c r="K5424" s="35">
        <f t="shared" si="2748"/>
        <v>0</v>
      </c>
      <c r="L5424" s="35">
        <f t="shared" si="2748"/>
        <v>0</v>
      </c>
      <c r="M5424" s="35">
        <f t="shared" si="2748"/>
        <v>310.3596</v>
      </c>
      <c r="N5424" s="78">
        <f t="shared" si="2735"/>
        <v>99.999548912395568</v>
      </c>
    </row>
    <row r="5425" spans="1:15" x14ac:dyDescent="0.25">
      <c r="A5425" s="33" t="s">
        <v>882</v>
      </c>
      <c r="B5425" s="33" t="s">
        <v>1401</v>
      </c>
      <c r="C5425" s="33" t="s">
        <v>99</v>
      </c>
      <c r="D5425" s="33" t="s">
        <v>54</v>
      </c>
      <c r="E5425" s="34" t="s">
        <v>553</v>
      </c>
      <c r="F5425" s="35">
        <v>121.8</v>
      </c>
      <c r="G5425" s="35">
        <v>155.1798</v>
      </c>
      <c r="H5425" s="35">
        <f>54.2376+82.863</f>
        <v>137.10059999999999</v>
      </c>
      <c r="I5425" s="63">
        <v>91.902600000000007</v>
      </c>
      <c r="J5425" s="63">
        <v>82.863</v>
      </c>
      <c r="K5425" s="35">
        <v>0</v>
      </c>
      <c r="L5425" s="35">
        <v>0</v>
      </c>
      <c r="M5425" s="35">
        <v>155.1798</v>
      </c>
      <c r="N5425" s="78">
        <f t="shared" si="2735"/>
        <v>100</v>
      </c>
    </row>
    <row r="5426" spans="1:15" x14ac:dyDescent="0.25">
      <c r="A5426" s="33" t="s">
        <v>882</v>
      </c>
      <c r="B5426" s="33" t="s">
        <v>1401</v>
      </c>
      <c r="C5426" s="33" t="s">
        <v>99</v>
      </c>
      <c r="D5426" s="33" t="s">
        <v>30</v>
      </c>
      <c r="E5426" s="34" t="s">
        <v>554</v>
      </c>
      <c r="F5426" s="35">
        <f>211.6-1.645</f>
        <v>209.95499999999998</v>
      </c>
      <c r="G5426" s="35">
        <v>155.18119999999999</v>
      </c>
      <c r="H5426" s="35">
        <f>72.3174+122.337</f>
        <v>194.65440000000001</v>
      </c>
      <c r="I5426" s="63">
        <v>91.903400000000005</v>
      </c>
      <c r="J5426" s="63">
        <v>122.337</v>
      </c>
      <c r="K5426" s="35">
        <v>0</v>
      </c>
      <c r="L5426" s="35">
        <v>0</v>
      </c>
      <c r="M5426" s="35">
        <v>155.1798</v>
      </c>
      <c r="N5426" s="78">
        <f t="shared" si="2735"/>
        <v>99.999097828860712</v>
      </c>
    </row>
    <row r="5427" spans="1:15" ht="31.5" x14ac:dyDescent="0.25">
      <c r="A5427" s="33" t="s">
        <v>882</v>
      </c>
      <c r="B5427" s="33" t="s">
        <v>1401</v>
      </c>
      <c r="C5427" s="33" t="s">
        <v>1122</v>
      </c>
      <c r="D5427" s="33"/>
      <c r="E5427" s="34" t="s">
        <v>1885</v>
      </c>
      <c r="F5427" s="35">
        <v>0</v>
      </c>
      <c r="G5427" s="35">
        <f>G5428</f>
        <v>0.63721000000000005</v>
      </c>
      <c r="H5427" s="35">
        <f t="shared" ref="H5427:M5430" si="2749">H5428</f>
        <v>0.63721000000000005</v>
      </c>
      <c r="I5427" s="63">
        <f t="shared" si="2749"/>
        <v>0</v>
      </c>
      <c r="J5427" s="63">
        <f t="shared" si="2749"/>
        <v>0</v>
      </c>
      <c r="K5427" s="35">
        <f t="shared" si="2749"/>
        <v>0</v>
      </c>
      <c r="L5427" s="35">
        <f t="shared" si="2749"/>
        <v>0</v>
      </c>
      <c r="M5427" s="35">
        <f t="shared" si="2749"/>
        <v>0.63721000000000005</v>
      </c>
      <c r="N5427" s="78">
        <f t="shared" si="2735"/>
        <v>100</v>
      </c>
    </row>
    <row r="5428" spans="1:15" x14ac:dyDescent="0.25">
      <c r="A5428" s="33" t="s">
        <v>882</v>
      </c>
      <c r="B5428" s="33" t="s">
        <v>1401</v>
      </c>
      <c r="C5428" s="33" t="s">
        <v>1123</v>
      </c>
      <c r="D5428" s="33"/>
      <c r="E5428" s="34" t="s">
        <v>1175</v>
      </c>
      <c r="F5428" s="35">
        <v>0</v>
      </c>
      <c r="G5428" s="35">
        <f>G5429</f>
        <v>0.63721000000000005</v>
      </c>
      <c r="H5428" s="35">
        <f t="shared" si="2749"/>
        <v>0.63721000000000005</v>
      </c>
      <c r="I5428" s="63">
        <f t="shared" si="2749"/>
        <v>0</v>
      </c>
      <c r="J5428" s="63">
        <f t="shared" si="2749"/>
        <v>0</v>
      </c>
      <c r="K5428" s="35">
        <f t="shared" si="2749"/>
        <v>0</v>
      </c>
      <c r="L5428" s="35">
        <f t="shared" si="2749"/>
        <v>0</v>
      </c>
      <c r="M5428" s="35">
        <f t="shared" si="2749"/>
        <v>0.63721000000000005</v>
      </c>
      <c r="N5428" s="78">
        <f t="shared" si="2735"/>
        <v>100</v>
      </c>
    </row>
    <row r="5429" spans="1:15" ht="63" x14ac:dyDescent="0.25">
      <c r="A5429" s="33" t="s">
        <v>882</v>
      </c>
      <c r="B5429" s="33" t="s">
        <v>1401</v>
      </c>
      <c r="C5429" s="33" t="s">
        <v>1822</v>
      </c>
      <c r="D5429" s="33"/>
      <c r="E5429" s="34" t="s">
        <v>1823</v>
      </c>
      <c r="F5429" s="35">
        <v>0</v>
      </c>
      <c r="G5429" s="35">
        <f>G5430</f>
        <v>0.63721000000000005</v>
      </c>
      <c r="H5429" s="35">
        <f t="shared" si="2749"/>
        <v>0.63721000000000005</v>
      </c>
      <c r="I5429" s="63">
        <f t="shared" si="2749"/>
        <v>0</v>
      </c>
      <c r="J5429" s="63">
        <f t="shared" si="2749"/>
        <v>0</v>
      </c>
      <c r="K5429" s="35">
        <f t="shared" si="2749"/>
        <v>0</v>
      </c>
      <c r="L5429" s="35">
        <f t="shared" si="2749"/>
        <v>0</v>
      </c>
      <c r="M5429" s="35">
        <f t="shared" si="2749"/>
        <v>0.63721000000000005</v>
      </c>
      <c r="N5429" s="78">
        <f t="shared" si="2735"/>
        <v>100</v>
      </c>
    </row>
    <row r="5430" spans="1:15" x14ac:dyDescent="0.25">
      <c r="A5430" s="33" t="s">
        <v>882</v>
      </c>
      <c r="B5430" s="33" t="s">
        <v>1401</v>
      </c>
      <c r="C5430" s="33" t="s">
        <v>1822</v>
      </c>
      <c r="D5430" s="33" t="s">
        <v>1113</v>
      </c>
      <c r="E5430" s="34" t="s">
        <v>558</v>
      </c>
      <c r="F5430" s="35">
        <v>0</v>
      </c>
      <c r="G5430" s="35">
        <f>G5431</f>
        <v>0.63721000000000005</v>
      </c>
      <c r="H5430" s="35">
        <f t="shared" si="2749"/>
        <v>0.63721000000000005</v>
      </c>
      <c r="I5430" s="63">
        <f t="shared" si="2749"/>
        <v>0</v>
      </c>
      <c r="J5430" s="63">
        <f t="shared" si="2749"/>
        <v>0</v>
      </c>
      <c r="K5430" s="35">
        <f t="shared" si="2749"/>
        <v>0</v>
      </c>
      <c r="L5430" s="35">
        <f t="shared" si="2749"/>
        <v>0</v>
      </c>
      <c r="M5430" s="35">
        <f t="shared" si="2749"/>
        <v>0.63721000000000005</v>
      </c>
      <c r="N5430" s="78">
        <f t="shared" si="2735"/>
        <v>100</v>
      </c>
    </row>
    <row r="5431" spans="1:15" x14ac:dyDescent="0.25">
      <c r="A5431" s="33" t="s">
        <v>882</v>
      </c>
      <c r="B5431" s="33" t="s">
        <v>1401</v>
      </c>
      <c r="C5431" s="33" t="s">
        <v>1822</v>
      </c>
      <c r="D5431" s="33" t="s">
        <v>1120</v>
      </c>
      <c r="E5431" s="34" t="s">
        <v>561</v>
      </c>
      <c r="F5431" s="35">
        <v>0</v>
      </c>
      <c r="G5431" s="35">
        <v>0.63721000000000005</v>
      </c>
      <c r="H5431" s="35">
        <v>0.63721000000000005</v>
      </c>
      <c r="I5431" s="63">
        <v>0</v>
      </c>
      <c r="J5431" s="63">
        <v>0</v>
      </c>
      <c r="K5431" s="35">
        <v>0</v>
      </c>
      <c r="L5431" s="35">
        <v>0</v>
      </c>
      <c r="M5431" s="35">
        <v>0.63721000000000005</v>
      </c>
      <c r="N5431" s="78">
        <f t="shared" si="2735"/>
        <v>100</v>
      </c>
    </row>
    <row r="5432" spans="1:15" s="22" customFormat="1" ht="17.25" customHeight="1" x14ac:dyDescent="0.25">
      <c r="A5432" s="25" t="s">
        <v>882</v>
      </c>
      <c r="B5432" s="25" t="s">
        <v>1138</v>
      </c>
      <c r="C5432" s="25"/>
      <c r="D5432" s="25"/>
      <c r="E5432" s="26" t="s">
        <v>1311</v>
      </c>
      <c r="F5432" s="27">
        <f>F5433+F5553+F5595+F5605</f>
        <v>1002847.4619999997</v>
      </c>
      <c r="G5432" s="27">
        <f>G5433+G5553+G5595+G5605</f>
        <v>1127367.2193100001</v>
      </c>
      <c r="H5432" s="27">
        <f t="shared" ref="H5432:M5432" si="2750">H5433+H5553+H5595+H5605</f>
        <v>751551.1200900001</v>
      </c>
      <c r="I5432" s="61">
        <f t="shared" si="2750"/>
        <v>177633.72652</v>
      </c>
      <c r="J5432" s="61">
        <f t="shared" si="2750"/>
        <v>111469.27258</v>
      </c>
      <c r="K5432" s="27">
        <f t="shared" si="2750"/>
        <v>0</v>
      </c>
      <c r="L5432" s="27">
        <f t="shared" si="2750"/>
        <v>0</v>
      </c>
      <c r="M5432" s="27">
        <f t="shared" si="2750"/>
        <v>1124963.1199199997</v>
      </c>
      <c r="N5432" s="78">
        <f t="shared" si="2735"/>
        <v>99.786750993924429</v>
      </c>
    </row>
    <row r="5433" spans="1:15" s="32" customFormat="1" ht="17.25" customHeight="1" x14ac:dyDescent="0.25">
      <c r="A5433" s="29" t="s">
        <v>882</v>
      </c>
      <c r="B5433" s="29" t="s">
        <v>1407</v>
      </c>
      <c r="C5433" s="29"/>
      <c r="D5433" s="29"/>
      <c r="E5433" s="30" t="s">
        <v>909</v>
      </c>
      <c r="F5433" s="31">
        <f>F5434+F5531+F5538</f>
        <v>873324.42099999974</v>
      </c>
      <c r="G5433" s="31">
        <f>G5434+G5531+G5538</f>
        <v>939721.73482999997</v>
      </c>
      <c r="H5433" s="31">
        <f t="shared" ref="H5433:M5433" si="2751">H5434+H5531+H5538</f>
        <v>631280.12383000006</v>
      </c>
      <c r="I5433" s="62">
        <f t="shared" si="2751"/>
        <v>139342.28503999999</v>
      </c>
      <c r="J5433" s="62">
        <f t="shared" si="2751"/>
        <v>87175.925040000002</v>
      </c>
      <c r="K5433" s="31">
        <f t="shared" si="2751"/>
        <v>0</v>
      </c>
      <c r="L5433" s="31">
        <f t="shared" si="2751"/>
        <v>0</v>
      </c>
      <c r="M5433" s="31">
        <f t="shared" si="2751"/>
        <v>938495.01237999985</v>
      </c>
      <c r="N5433" s="79">
        <f t="shared" si="2735"/>
        <v>99.869458968061224</v>
      </c>
    </row>
    <row r="5434" spans="1:15" ht="31.5" x14ac:dyDescent="0.25">
      <c r="A5434" s="33" t="s">
        <v>882</v>
      </c>
      <c r="B5434" s="33" t="s">
        <v>1407</v>
      </c>
      <c r="C5434" s="33" t="s">
        <v>790</v>
      </c>
      <c r="D5434" s="33"/>
      <c r="E5434" s="34" t="s">
        <v>1227</v>
      </c>
      <c r="F5434" s="35">
        <f>F5435+F5500</f>
        <v>845028.62099999981</v>
      </c>
      <c r="G5434" s="35">
        <f>G5435+G5500</f>
        <v>936265.03483000002</v>
      </c>
      <c r="H5434" s="35">
        <f t="shared" ref="H5434:M5434" si="2752">H5435+H5500</f>
        <v>627823.4238300001</v>
      </c>
      <c r="I5434" s="63">
        <f t="shared" si="2752"/>
        <v>139342.28503999999</v>
      </c>
      <c r="J5434" s="63">
        <f t="shared" si="2752"/>
        <v>87175.925040000002</v>
      </c>
      <c r="K5434" s="35">
        <f t="shared" si="2752"/>
        <v>0</v>
      </c>
      <c r="L5434" s="35">
        <f t="shared" si="2752"/>
        <v>0</v>
      </c>
      <c r="M5434" s="35">
        <f t="shared" si="2752"/>
        <v>935038.3123799999</v>
      </c>
      <c r="N5434" s="78">
        <f t="shared" si="2735"/>
        <v>99.868977009247942</v>
      </c>
    </row>
    <row r="5435" spans="1:15" ht="31.5" x14ac:dyDescent="0.25">
      <c r="A5435" s="33" t="s">
        <v>882</v>
      </c>
      <c r="B5435" s="33" t="s">
        <v>1407</v>
      </c>
      <c r="C5435" s="33" t="s">
        <v>791</v>
      </c>
      <c r="D5435" s="33"/>
      <c r="E5435" s="34" t="s">
        <v>913</v>
      </c>
      <c r="F5435" s="35">
        <f>F5446+F5464+F5484+F5436+F5493</f>
        <v>732003.93799999985</v>
      </c>
      <c r="G5435" s="35">
        <f t="shared" ref="G5435:M5435" si="2753">G5446+G5464+G5484+G5436+G5493</f>
        <v>825237.42781999998</v>
      </c>
      <c r="H5435" s="35">
        <f t="shared" si="2753"/>
        <v>553145.65618000005</v>
      </c>
      <c r="I5435" s="63">
        <f t="shared" si="2753"/>
        <v>139342.28503999999</v>
      </c>
      <c r="J5435" s="63">
        <f t="shared" si="2753"/>
        <v>87175.925040000002</v>
      </c>
      <c r="K5435" s="35">
        <f t="shared" si="2753"/>
        <v>0</v>
      </c>
      <c r="L5435" s="35">
        <f t="shared" si="2753"/>
        <v>0</v>
      </c>
      <c r="M5435" s="35">
        <f t="shared" si="2753"/>
        <v>824011.06350999989</v>
      </c>
      <c r="N5435" s="78">
        <f t="shared" si="2735"/>
        <v>99.851392548537248</v>
      </c>
    </row>
    <row r="5436" spans="1:15" ht="63" hidden="1" x14ac:dyDescent="0.25">
      <c r="A5436" s="33" t="s">
        <v>882</v>
      </c>
      <c r="B5436" s="33" t="s">
        <v>1407</v>
      </c>
      <c r="C5436" s="33" t="s">
        <v>792</v>
      </c>
      <c r="D5436" s="33"/>
      <c r="E5436" s="34" t="s">
        <v>914</v>
      </c>
      <c r="F5436" s="35">
        <f>F5443+F5437+F5440</f>
        <v>0</v>
      </c>
      <c r="G5436" s="35">
        <f>G5443+G5437+G5440</f>
        <v>0</v>
      </c>
      <c r="H5436" s="35">
        <f t="shared" ref="H5436:M5436" si="2754">H5443+H5437+H5440</f>
        <v>0</v>
      </c>
      <c r="I5436" s="63">
        <f t="shared" si="2754"/>
        <v>0</v>
      </c>
      <c r="J5436" s="63">
        <f t="shared" si="2754"/>
        <v>0</v>
      </c>
      <c r="K5436" s="35">
        <f t="shared" si="2754"/>
        <v>0</v>
      </c>
      <c r="L5436" s="35">
        <f t="shared" si="2754"/>
        <v>0</v>
      </c>
      <c r="M5436" s="35">
        <f t="shared" si="2754"/>
        <v>0</v>
      </c>
      <c r="N5436" s="78">
        <v>0</v>
      </c>
      <c r="O5436" s="22">
        <v>1</v>
      </c>
    </row>
    <row r="5437" spans="1:15" ht="31.5" hidden="1" x14ac:dyDescent="0.25">
      <c r="A5437" s="33" t="s">
        <v>882</v>
      </c>
      <c r="B5437" s="33" t="s">
        <v>1407</v>
      </c>
      <c r="C5437" s="33" t="s">
        <v>1331</v>
      </c>
      <c r="D5437" s="33"/>
      <c r="E5437" s="34" t="s">
        <v>1356</v>
      </c>
      <c r="F5437" s="35">
        <f t="shared" ref="F5437:M5438" si="2755">F5438</f>
        <v>0</v>
      </c>
      <c r="G5437" s="35">
        <f t="shared" si="2755"/>
        <v>0</v>
      </c>
      <c r="H5437" s="35">
        <f t="shared" si="2755"/>
        <v>0</v>
      </c>
      <c r="I5437" s="63">
        <f t="shared" si="2755"/>
        <v>0</v>
      </c>
      <c r="J5437" s="63">
        <f t="shared" si="2755"/>
        <v>0</v>
      </c>
      <c r="K5437" s="35">
        <f t="shared" si="2755"/>
        <v>0</v>
      </c>
      <c r="L5437" s="35">
        <f t="shared" si="2755"/>
        <v>0</v>
      </c>
      <c r="M5437" s="35">
        <f t="shared" si="2755"/>
        <v>0</v>
      </c>
      <c r="N5437" s="78">
        <v>0</v>
      </c>
      <c r="O5437" s="22">
        <v>1</v>
      </c>
    </row>
    <row r="5438" spans="1:15" ht="31.5" hidden="1" x14ac:dyDescent="0.25">
      <c r="A5438" s="33" t="s">
        <v>882</v>
      </c>
      <c r="B5438" s="33" t="s">
        <v>1407</v>
      </c>
      <c r="C5438" s="33" t="s">
        <v>1331</v>
      </c>
      <c r="D5438" s="33" t="s">
        <v>220</v>
      </c>
      <c r="E5438" s="34" t="s">
        <v>550</v>
      </c>
      <c r="F5438" s="35">
        <f t="shared" si="2755"/>
        <v>0</v>
      </c>
      <c r="G5438" s="35">
        <f t="shared" si="2755"/>
        <v>0</v>
      </c>
      <c r="H5438" s="35">
        <f t="shared" si="2755"/>
        <v>0</v>
      </c>
      <c r="I5438" s="63">
        <f t="shared" si="2755"/>
        <v>0</v>
      </c>
      <c r="J5438" s="63">
        <f t="shared" si="2755"/>
        <v>0</v>
      </c>
      <c r="K5438" s="35">
        <f t="shared" si="2755"/>
        <v>0</v>
      </c>
      <c r="L5438" s="35">
        <f t="shared" si="2755"/>
        <v>0</v>
      </c>
      <c r="M5438" s="35">
        <f t="shared" si="2755"/>
        <v>0</v>
      </c>
      <c r="N5438" s="78">
        <v>0</v>
      </c>
      <c r="O5438" s="22">
        <v>1</v>
      </c>
    </row>
    <row r="5439" spans="1:15" ht="110.25" hidden="1" x14ac:dyDescent="0.25">
      <c r="A5439" s="33" t="s">
        <v>882</v>
      </c>
      <c r="B5439" s="33" t="s">
        <v>1407</v>
      </c>
      <c r="C5439" s="33" t="s">
        <v>1331</v>
      </c>
      <c r="D5439" s="33" t="s">
        <v>823</v>
      </c>
      <c r="E5439" s="34" t="s">
        <v>903</v>
      </c>
      <c r="F5439" s="35">
        <f>9187.3-9187.3</f>
        <v>0</v>
      </c>
      <c r="G5439" s="35">
        <v>0</v>
      </c>
      <c r="H5439" s="35">
        <v>0</v>
      </c>
      <c r="I5439" s="63">
        <v>0</v>
      </c>
      <c r="J5439" s="63">
        <v>0</v>
      </c>
      <c r="K5439" s="35">
        <f>G5439</f>
        <v>0</v>
      </c>
      <c r="L5439" s="35">
        <f>H5439</f>
        <v>0</v>
      </c>
      <c r="M5439" s="35">
        <v>0</v>
      </c>
      <c r="N5439" s="78">
        <v>0</v>
      </c>
      <c r="O5439" s="22">
        <v>1</v>
      </c>
    </row>
    <row r="5440" spans="1:15" ht="18" hidden="1" customHeight="1" x14ac:dyDescent="0.25">
      <c r="A5440" s="33" t="s">
        <v>882</v>
      </c>
      <c r="B5440" s="33" t="s">
        <v>1407</v>
      </c>
      <c r="C5440" s="33" t="s">
        <v>800</v>
      </c>
      <c r="D5440" s="33"/>
      <c r="E5440" s="34" t="s">
        <v>1283</v>
      </c>
      <c r="F5440" s="35">
        <f>F5441</f>
        <v>0</v>
      </c>
      <c r="G5440" s="35">
        <f t="shared" ref="G5440:G5441" si="2756">G5441</f>
        <v>0</v>
      </c>
      <c r="H5440" s="35">
        <f t="shared" ref="H5440:M5441" si="2757">H5441</f>
        <v>0</v>
      </c>
      <c r="I5440" s="63">
        <f t="shared" si="2757"/>
        <v>0</v>
      </c>
      <c r="J5440" s="63">
        <f t="shared" si="2757"/>
        <v>0</v>
      </c>
      <c r="K5440" s="35">
        <f t="shared" si="2757"/>
        <v>0</v>
      </c>
      <c r="L5440" s="35">
        <f t="shared" si="2757"/>
        <v>0</v>
      </c>
      <c r="M5440" s="35">
        <f t="shared" si="2757"/>
        <v>0</v>
      </c>
      <c r="N5440" s="78">
        <v>0</v>
      </c>
      <c r="O5440" s="22">
        <v>1</v>
      </c>
    </row>
    <row r="5441" spans="1:15" ht="31.5" hidden="1" x14ac:dyDescent="0.25">
      <c r="A5441" s="33" t="s">
        <v>882</v>
      </c>
      <c r="B5441" s="33" t="s">
        <v>1407</v>
      </c>
      <c r="C5441" s="33" t="s">
        <v>800</v>
      </c>
      <c r="D5441" s="33" t="s">
        <v>220</v>
      </c>
      <c r="E5441" s="34" t="s">
        <v>550</v>
      </c>
      <c r="F5441" s="35">
        <f>F5442</f>
        <v>0</v>
      </c>
      <c r="G5441" s="35">
        <f t="shared" si="2756"/>
        <v>0</v>
      </c>
      <c r="H5441" s="35">
        <f t="shared" si="2757"/>
        <v>0</v>
      </c>
      <c r="I5441" s="63">
        <f t="shared" si="2757"/>
        <v>0</v>
      </c>
      <c r="J5441" s="63">
        <f t="shared" si="2757"/>
        <v>0</v>
      </c>
      <c r="K5441" s="35">
        <f t="shared" si="2757"/>
        <v>0</v>
      </c>
      <c r="L5441" s="35">
        <f t="shared" si="2757"/>
        <v>0</v>
      </c>
      <c r="M5441" s="35">
        <f t="shared" si="2757"/>
        <v>0</v>
      </c>
      <c r="N5441" s="78">
        <v>0</v>
      </c>
      <c r="O5441" s="22">
        <v>1</v>
      </c>
    </row>
    <row r="5442" spans="1:15" ht="110.25" hidden="1" x14ac:dyDescent="0.25">
      <c r="A5442" s="33" t="s">
        <v>882</v>
      </c>
      <c r="B5442" s="33" t="s">
        <v>1407</v>
      </c>
      <c r="C5442" s="33" t="s">
        <v>800</v>
      </c>
      <c r="D5442" s="33" t="s">
        <v>823</v>
      </c>
      <c r="E5442" s="34" t="s">
        <v>903</v>
      </c>
      <c r="F5442" s="35">
        <f>3874-3874</f>
        <v>0</v>
      </c>
      <c r="G5442" s="35">
        <v>0</v>
      </c>
      <c r="H5442" s="35">
        <v>0</v>
      </c>
      <c r="I5442" s="63">
        <v>0</v>
      </c>
      <c r="J5442" s="63">
        <v>0</v>
      </c>
      <c r="K5442" s="35">
        <f>G5442</f>
        <v>0</v>
      </c>
      <c r="L5442" s="35">
        <f>H5442</f>
        <v>0</v>
      </c>
      <c r="M5442" s="35">
        <v>0</v>
      </c>
      <c r="N5442" s="78">
        <v>0</v>
      </c>
      <c r="O5442" s="22">
        <v>1</v>
      </c>
    </row>
    <row r="5443" spans="1:15" ht="94.5" hidden="1" x14ac:dyDescent="0.25">
      <c r="A5443" s="33" t="s">
        <v>882</v>
      </c>
      <c r="B5443" s="33" t="s">
        <v>1407</v>
      </c>
      <c r="C5443" s="33" t="s">
        <v>1479</v>
      </c>
      <c r="D5443" s="33"/>
      <c r="E5443" s="34" t="s">
        <v>921</v>
      </c>
      <c r="F5443" s="35">
        <f t="shared" ref="F5443:M5444" si="2758">F5444</f>
        <v>0</v>
      </c>
      <c r="G5443" s="35">
        <f t="shared" si="2758"/>
        <v>0</v>
      </c>
      <c r="H5443" s="35">
        <f t="shared" si="2758"/>
        <v>0</v>
      </c>
      <c r="I5443" s="63">
        <f t="shared" si="2758"/>
        <v>0</v>
      </c>
      <c r="J5443" s="63">
        <f t="shared" si="2758"/>
        <v>0</v>
      </c>
      <c r="K5443" s="35">
        <f t="shared" si="2758"/>
        <v>0</v>
      </c>
      <c r="L5443" s="35">
        <f t="shared" si="2758"/>
        <v>0</v>
      </c>
      <c r="M5443" s="35">
        <f t="shared" si="2758"/>
        <v>0</v>
      </c>
      <c r="N5443" s="78">
        <v>0</v>
      </c>
      <c r="O5443" s="22">
        <v>1</v>
      </c>
    </row>
    <row r="5444" spans="1:15" ht="31.5" hidden="1" x14ac:dyDescent="0.25">
      <c r="A5444" s="33" t="s">
        <v>882</v>
      </c>
      <c r="B5444" s="33" t="s">
        <v>1407</v>
      </c>
      <c r="C5444" s="33" t="s">
        <v>1479</v>
      </c>
      <c r="D5444" s="33" t="s">
        <v>220</v>
      </c>
      <c r="E5444" s="34" t="s">
        <v>550</v>
      </c>
      <c r="F5444" s="35">
        <f t="shared" si="2758"/>
        <v>0</v>
      </c>
      <c r="G5444" s="35">
        <f t="shared" si="2758"/>
        <v>0</v>
      </c>
      <c r="H5444" s="35">
        <f t="shared" si="2758"/>
        <v>0</v>
      </c>
      <c r="I5444" s="63">
        <f t="shared" si="2758"/>
        <v>0</v>
      </c>
      <c r="J5444" s="63">
        <f t="shared" si="2758"/>
        <v>0</v>
      </c>
      <c r="K5444" s="35">
        <f t="shared" si="2758"/>
        <v>0</v>
      </c>
      <c r="L5444" s="35">
        <f t="shared" si="2758"/>
        <v>0</v>
      </c>
      <c r="M5444" s="35">
        <f t="shared" si="2758"/>
        <v>0</v>
      </c>
      <c r="N5444" s="78">
        <v>0</v>
      </c>
      <c r="O5444" s="22">
        <v>1</v>
      </c>
    </row>
    <row r="5445" spans="1:15" ht="110.25" hidden="1" x14ac:dyDescent="0.25">
      <c r="A5445" s="33" t="s">
        <v>882</v>
      </c>
      <c r="B5445" s="33" t="s">
        <v>1407</v>
      </c>
      <c r="C5445" s="33" t="s">
        <v>1479</v>
      </c>
      <c r="D5445" s="33" t="s">
        <v>823</v>
      </c>
      <c r="E5445" s="34" t="s">
        <v>903</v>
      </c>
      <c r="F5445" s="35">
        <v>0</v>
      </c>
      <c r="G5445" s="35">
        <v>0</v>
      </c>
      <c r="H5445" s="35">
        <v>0</v>
      </c>
      <c r="I5445" s="63">
        <v>0</v>
      </c>
      <c r="J5445" s="63">
        <v>0</v>
      </c>
      <c r="K5445" s="35">
        <f>G5445</f>
        <v>0</v>
      </c>
      <c r="L5445" s="35">
        <f>H5445</f>
        <v>0</v>
      </c>
      <c r="M5445" s="35">
        <v>0</v>
      </c>
      <c r="N5445" s="78">
        <v>0</v>
      </c>
      <c r="O5445" s="22">
        <v>1</v>
      </c>
    </row>
    <row r="5446" spans="1:15" ht="63" x14ac:dyDescent="0.25">
      <c r="A5446" s="33" t="s">
        <v>882</v>
      </c>
      <c r="B5446" s="33" t="s">
        <v>1407</v>
      </c>
      <c r="C5446" s="33" t="s">
        <v>894</v>
      </c>
      <c r="D5446" s="33"/>
      <c r="E5446" s="34" t="s">
        <v>922</v>
      </c>
      <c r="F5446" s="35">
        <f>F5447+F5451+F5459</f>
        <v>121883.27099999999</v>
      </c>
      <c r="G5446" s="35">
        <f>G5447+G5451+G5459+G5455</f>
        <v>204354.02472000002</v>
      </c>
      <c r="H5446" s="35">
        <f t="shared" ref="H5446:M5446" si="2759">H5447+H5451+H5459+H5455</f>
        <v>82209.453099999999</v>
      </c>
      <c r="I5446" s="63">
        <f t="shared" si="2759"/>
        <v>83189.527040000001</v>
      </c>
      <c r="J5446" s="63">
        <f t="shared" si="2759"/>
        <v>41247.767039999999</v>
      </c>
      <c r="K5446" s="35">
        <f t="shared" si="2759"/>
        <v>0</v>
      </c>
      <c r="L5446" s="35">
        <f t="shared" si="2759"/>
        <v>0</v>
      </c>
      <c r="M5446" s="35">
        <f t="shared" si="2759"/>
        <v>203127.72180999999</v>
      </c>
      <c r="N5446" s="78">
        <f t="shared" si="2735"/>
        <v>99.399912523533473</v>
      </c>
    </row>
    <row r="5447" spans="1:15" ht="31.5" x14ac:dyDescent="0.25">
      <c r="A5447" s="33" t="s">
        <v>882</v>
      </c>
      <c r="B5447" s="33" t="s">
        <v>1407</v>
      </c>
      <c r="C5447" s="33" t="s">
        <v>883</v>
      </c>
      <c r="D5447" s="33"/>
      <c r="E5447" s="34" t="s">
        <v>625</v>
      </c>
      <c r="F5447" s="35">
        <f t="shared" ref="F5447:M5447" si="2760">F5448</f>
        <v>736.2</v>
      </c>
      <c r="G5447" s="35">
        <f t="shared" si="2760"/>
        <v>736.2</v>
      </c>
      <c r="H5447" s="35">
        <f t="shared" si="2760"/>
        <v>536.30264</v>
      </c>
      <c r="I5447" s="63">
        <f t="shared" si="2760"/>
        <v>0</v>
      </c>
      <c r="J5447" s="63">
        <f t="shared" si="2760"/>
        <v>0</v>
      </c>
      <c r="K5447" s="35">
        <f t="shared" si="2760"/>
        <v>0</v>
      </c>
      <c r="L5447" s="35">
        <f t="shared" si="2760"/>
        <v>0</v>
      </c>
      <c r="M5447" s="35">
        <f t="shared" si="2760"/>
        <v>736.18720000000008</v>
      </c>
      <c r="N5447" s="78">
        <f t="shared" si="2735"/>
        <v>99.998261342026623</v>
      </c>
    </row>
    <row r="5448" spans="1:15" ht="31.5" x14ac:dyDescent="0.25">
      <c r="A5448" s="33" t="s">
        <v>882</v>
      </c>
      <c r="B5448" s="33" t="s">
        <v>1407</v>
      </c>
      <c r="C5448" s="33" t="s">
        <v>883</v>
      </c>
      <c r="D5448" s="33" t="s">
        <v>18</v>
      </c>
      <c r="E5448" s="34" t="s">
        <v>552</v>
      </c>
      <c r="F5448" s="35">
        <f>F5449+F5450</f>
        <v>736.2</v>
      </c>
      <c r="G5448" s="35">
        <f>G5449+G5450</f>
        <v>736.2</v>
      </c>
      <c r="H5448" s="35">
        <f t="shared" ref="H5448:M5448" si="2761">H5449+H5450</f>
        <v>536.30264</v>
      </c>
      <c r="I5448" s="63">
        <f t="shared" si="2761"/>
        <v>0</v>
      </c>
      <c r="J5448" s="63">
        <f t="shared" si="2761"/>
        <v>0</v>
      </c>
      <c r="K5448" s="35">
        <f t="shared" si="2761"/>
        <v>0</v>
      </c>
      <c r="L5448" s="35">
        <f t="shared" si="2761"/>
        <v>0</v>
      </c>
      <c r="M5448" s="35">
        <f t="shared" si="2761"/>
        <v>736.18720000000008</v>
      </c>
      <c r="N5448" s="78">
        <f t="shared" si="2735"/>
        <v>99.998261342026623</v>
      </c>
    </row>
    <row r="5449" spans="1:15" x14ac:dyDescent="0.25">
      <c r="A5449" s="33" t="s">
        <v>882</v>
      </c>
      <c r="B5449" s="33" t="s">
        <v>1407</v>
      </c>
      <c r="C5449" s="33" t="s">
        <v>883</v>
      </c>
      <c r="D5449" s="33" t="s">
        <v>54</v>
      </c>
      <c r="E5449" s="34" t="s">
        <v>553</v>
      </c>
      <c r="F5449" s="35">
        <v>186.1</v>
      </c>
      <c r="G5449" s="35">
        <v>233.30680000000001</v>
      </c>
      <c r="H5449" s="35">
        <v>134.88104000000001</v>
      </c>
      <c r="I5449" s="63">
        <v>0</v>
      </c>
      <c r="J5449" s="63">
        <v>0</v>
      </c>
      <c r="K5449" s="35">
        <v>0</v>
      </c>
      <c r="L5449" s="35">
        <v>0</v>
      </c>
      <c r="M5449" s="35">
        <v>233.30680000000001</v>
      </c>
      <c r="N5449" s="78">
        <f t="shared" si="2735"/>
        <v>100</v>
      </c>
    </row>
    <row r="5450" spans="1:15" x14ac:dyDescent="0.25">
      <c r="A5450" s="33" t="s">
        <v>882</v>
      </c>
      <c r="B5450" s="33" t="s">
        <v>1407</v>
      </c>
      <c r="C5450" s="33" t="s">
        <v>883</v>
      </c>
      <c r="D5450" s="33" t="s">
        <v>30</v>
      </c>
      <c r="E5450" s="34" t="s">
        <v>554</v>
      </c>
      <c r="F5450" s="35">
        <v>550.1</v>
      </c>
      <c r="G5450" s="35">
        <v>502.89319999999998</v>
      </c>
      <c r="H5450" s="35">
        <v>401.42160000000001</v>
      </c>
      <c r="I5450" s="63">
        <v>0</v>
      </c>
      <c r="J5450" s="63">
        <v>0</v>
      </c>
      <c r="K5450" s="35">
        <v>0</v>
      </c>
      <c r="L5450" s="35">
        <v>0</v>
      </c>
      <c r="M5450" s="35">
        <v>502.88040000000001</v>
      </c>
      <c r="N5450" s="78">
        <f t="shared" ref="N5450:N5513" si="2762">M5450/G5450*100</f>
        <v>99.997454727962122</v>
      </c>
    </row>
    <row r="5451" spans="1:15" ht="47.25" x14ac:dyDescent="0.25">
      <c r="A5451" s="33" t="s">
        <v>882</v>
      </c>
      <c r="B5451" s="33" t="s">
        <v>1407</v>
      </c>
      <c r="C5451" s="33" t="s">
        <v>884</v>
      </c>
      <c r="D5451" s="33"/>
      <c r="E5451" s="34" t="s">
        <v>923</v>
      </c>
      <c r="F5451" s="35">
        <f t="shared" ref="F5451:M5451" si="2763">F5452</f>
        <v>121147.071</v>
      </c>
      <c r="G5451" s="35">
        <f t="shared" si="2763"/>
        <v>120428.29768</v>
      </c>
      <c r="H5451" s="35">
        <f t="shared" si="2763"/>
        <v>40425.383419999998</v>
      </c>
      <c r="I5451" s="63">
        <f t="shared" si="2763"/>
        <v>0</v>
      </c>
      <c r="J5451" s="63">
        <f t="shared" si="2763"/>
        <v>0</v>
      </c>
      <c r="K5451" s="35">
        <f t="shared" si="2763"/>
        <v>0</v>
      </c>
      <c r="L5451" s="35">
        <f t="shared" si="2763"/>
        <v>0</v>
      </c>
      <c r="M5451" s="35">
        <f t="shared" si="2763"/>
        <v>119202.00757</v>
      </c>
      <c r="N5451" s="78">
        <f t="shared" si="2762"/>
        <v>98.98172594512755</v>
      </c>
    </row>
    <row r="5452" spans="1:15" ht="31.5" x14ac:dyDescent="0.25">
      <c r="A5452" s="33" t="s">
        <v>882</v>
      </c>
      <c r="B5452" s="33" t="s">
        <v>1407</v>
      </c>
      <c r="C5452" s="33" t="s">
        <v>884</v>
      </c>
      <c r="D5452" s="33" t="s">
        <v>18</v>
      </c>
      <c r="E5452" s="34" t="s">
        <v>552</v>
      </c>
      <c r="F5452" s="35">
        <f>F5453+F5454</f>
        <v>121147.071</v>
      </c>
      <c r="G5452" s="35">
        <f>G5453+G5454</f>
        <v>120428.29768</v>
      </c>
      <c r="H5452" s="35">
        <f t="shared" ref="H5452:M5452" si="2764">H5453+H5454</f>
        <v>40425.383419999998</v>
      </c>
      <c r="I5452" s="63">
        <f t="shared" si="2764"/>
        <v>0</v>
      </c>
      <c r="J5452" s="63">
        <f t="shared" si="2764"/>
        <v>0</v>
      </c>
      <c r="K5452" s="35">
        <f t="shared" si="2764"/>
        <v>0</v>
      </c>
      <c r="L5452" s="35">
        <f t="shared" si="2764"/>
        <v>0</v>
      </c>
      <c r="M5452" s="35">
        <f t="shared" si="2764"/>
        <v>119202.00757</v>
      </c>
      <c r="N5452" s="78">
        <f t="shared" si="2762"/>
        <v>98.98172594512755</v>
      </c>
    </row>
    <row r="5453" spans="1:15" x14ac:dyDescent="0.25">
      <c r="A5453" s="33" t="s">
        <v>882</v>
      </c>
      <c r="B5453" s="33" t="s">
        <v>1407</v>
      </c>
      <c r="C5453" s="33" t="s">
        <v>884</v>
      </c>
      <c r="D5453" s="33" t="s">
        <v>54</v>
      </c>
      <c r="E5453" s="34" t="s">
        <v>553</v>
      </c>
      <c r="F5453" s="35">
        <f>32178.3-3874+4599.528-2889.518</f>
        <v>30014.31</v>
      </c>
      <c r="G5453" s="35">
        <v>28732.995790000001</v>
      </c>
      <c r="H5453" s="35">
        <v>14144.78342</v>
      </c>
      <c r="I5453" s="63">
        <v>0</v>
      </c>
      <c r="J5453" s="63">
        <v>0</v>
      </c>
      <c r="K5453" s="35">
        <v>0</v>
      </c>
      <c r="L5453" s="35">
        <v>0</v>
      </c>
      <c r="M5453" s="35">
        <v>27580.706569999998</v>
      </c>
      <c r="N5453" s="78">
        <f t="shared" si="2762"/>
        <v>95.989665580221057</v>
      </c>
    </row>
    <row r="5454" spans="1:15" x14ac:dyDescent="0.25">
      <c r="A5454" s="33" t="s">
        <v>882</v>
      </c>
      <c r="B5454" s="33" t="s">
        <v>1407</v>
      </c>
      <c r="C5454" s="33" t="s">
        <v>884</v>
      </c>
      <c r="D5454" s="33" t="s">
        <v>30</v>
      </c>
      <c r="E5454" s="34" t="s">
        <v>554</v>
      </c>
      <c r="F5454" s="35">
        <f>28370.989+1300+19587.772+41874</f>
        <v>91132.760999999999</v>
      </c>
      <c r="G5454" s="35">
        <v>91695.301890000002</v>
      </c>
      <c r="H5454" s="35">
        <v>26280.6</v>
      </c>
      <c r="I5454" s="63">
        <v>0</v>
      </c>
      <c r="J5454" s="63">
        <v>0</v>
      </c>
      <c r="K5454" s="35">
        <v>0</v>
      </c>
      <c r="L5454" s="35">
        <v>0</v>
      </c>
      <c r="M5454" s="35">
        <v>91621.301000000007</v>
      </c>
      <c r="N5454" s="78">
        <f t="shared" si="2762"/>
        <v>99.919296966720523</v>
      </c>
    </row>
    <row r="5455" spans="1:15" ht="31.5" x14ac:dyDescent="0.25">
      <c r="A5455" s="33" t="s">
        <v>882</v>
      </c>
      <c r="B5455" s="33" t="s">
        <v>1407</v>
      </c>
      <c r="C5455" s="33" t="s">
        <v>1824</v>
      </c>
      <c r="D5455" s="33"/>
      <c r="E5455" s="34" t="s">
        <v>1825</v>
      </c>
      <c r="F5455" s="35">
        <v>0</v>
      </c>
      <c r="G5455" s="35">
        <f>G5456</f>
        <v>23272.727039999998</v>
      </c>
      <c r="H5455" s="35">
        <f t="shared" ref="H5455:M5455" si="2765">H5456</f>
        <v>23272.727039999998</v>
      </c>
      <c r="I5455" s="63">
        <f t="shared" si="2765"/>
        <v>23272.727039999998</v>
      </c>
      <c r="J5455" s="63">
        <f t="shared" si="2765"/>
        <v>23272.727039999998</v>
      </c>
      <c r="K5455" s="35">
        <f t="shared" si="2765"/>
        <v>0</v>
      </c>
      <c r="L5455" s="35">
        <f t="shared" si="2765"/>
        <v>0</v>
      </c>
      <c r="M5455" s="35">
        <f t="shared" si="2765"/>
        <v>23272.727039999998</v>
      </c>
      <c r="N5455" s="78">
        <f t="shared" si="2762"/>
        <v>100</v>
      </c>
    </row>
    <row r="5456" spans="1:15" ht="31.5" x14ac:dyDescent="0.25">
      <c r="A5456" s="33" t="s">
        <v>882</v>
      </c>
      <c r="B5456" s="33" t="s">
        <v>1407</v>
      </c>
      <c r="C5456" s="33" t="s">
        <v>1824</v>
      </c>
      <c r="D5456" s="33" t="s">
        <v>18</v>
      </c>
      <c r="E5456" s="34" t="s">
        <v>552</v>
      </c>
      <c r="F5456" s="35">
        <v>0</v>
      </c>
      <c r="G5456" s="35">
        <f>G5457+G5458</f>
        <v>23272.727039999998</v>
      </c>
      <c r="H5456" s="35">
        <f t="shared" ref="H5456:M5456" si="2766">H5457+H5458</f>
        <v>23272.727039999998</v>
      </c>
      <c r="I5456" s="63">
        <f t="shared" si="2766"/>
        <v>23272.727039999998</v>
      </c>
      <c r="J5456" s="63">
        <f t="shared" si="2766"/>
        <v>23272.727039999998</v>
      </c>
      <c r="K5456" s="35">
        <f t="shared" si="2766"/>
        <v>0</v>
      </c>
      <c r="L5456" s="35">
        <f t="shared" si="2766"/>
        <v>0</v>
      </c>
      <c r="M5456" s="35">
        <f t="shared" si="2766"/>
        <v>23272.727039999998</v>
      </c>
      <c r="N5456" s="78">
        <f t="shared" si="2762"/>
        <v>100</v>
      </c>
    </row>
    <row r="5457" spans="1:15" x14ac:dyDescent="0.25">
      <c r="A5457" s="33" t="s">
        <v>882</v>
      </c>
      <c r="B5457" s="33" t="s">
        <v>1407</v>
      </c>
      <c r="C5457" s="33" t="s">
        <v>1824</v>
      </c>
      <c r="D5457" s="33" t="s">
        <v>54</v>
      </c>
      <c r="E5457" s="34" t="s">
        <v>553</v>
      </c>
      <c r="F5457" s="35">
        <v>0</v>
      </c>
      <c r="G5457" s="35">
        <v>8727.2726399999992</v>
      </c>
      <c r="H5457" s="35">
        <v>9696.9696000000004</v>
      </c>
      <c r="I5457" s="63">
        <f>G5457</f>
        <v>8727.2726399999992</v>
      </c>
      <c r="J5457" s="63">
        <f>H5457</f>
        <v>9696.9696000000004</v>
      </c>
      <c r="K5457" s="35">
        <v>0</v>
      </c>
      <c r="L5457" s="35">
        <v>0</v>
      </c>
      <c r="M5457" s="35">
        <v>8727.2726399999992</v>
      </c>
      <c r="N5457" s="78">
        <f t="shared" si="2762"/>
        <v>100</v>
      </c>
    </row>
    <row r="5458" spans="1:15" x14ac:dyDescent="0.25">
      <c r="A5458" s="33" t="s">
        <v>882</v>
      </c>
      <c r="B5458" s="33" t="s">
        <v>1407</v>
      </c>
      <c r="C5458" s="33" t="s">
        <v>1824</v>
      </c>
      <c r="D5458" s="33" t="s">
        <v>30</v>
      </c>
      <c r="E5458" s="34" t="s">
        <v>554</v>
      </c>
      <c r="F5458" s="35">
        <v>0</v>
      </c>
      <c r="G5458" s="35">
        <v>14545.454400000001</v>
      </c>
      <c r="H5458" s="35">
        <v>13575.757439999999</v>
      </c>
      <c r="I5458" s="63">
        <f>G5458</f>
        <v>14545.454400000001</v>
      </c>
      <c r="J5458" s="63">
        <f>H5458</f>
        <v>13575.757439999999</v>
      </c>
      <c r="K5458" s="35">
        <v>0</v>
      </c>
      <c r="L5458" s="35">
        <v>0</v>
      </c>
      <c r="M5458" s="35">
        <v>14545.454400000001</v>
      </c>
      <c r="N5458" s="78">
        <f t="shared" si="2762"/>
        <v>100</v>
      </c>
    </row>
    <row r="5459" spans="1:15" ht="31.5" x14ac:dyDescent="0.25">
      <c r="A5459" s="33" t="s">
        <v>882</v>
      </c>
      <c r="B5459" s="33" t="s">
        <v>1407</v>
      </c>
      <c r="C5459" s="33" t="s">
        <v>1454</v>
      </c>
      <c r="D5459" s="33"/>
      <c r="E5459" s="34" t="s">
        <v>1455</v>
      </c>
      <c r="F5459" s="35">
        <f>F5460</f>
        <v>0</v>
      </c>
      <c r="G5459" s="35">
        <f>G5460+G5462</f>
        <v>59916.800000000003</v>
      </c>
      <c r="H5459" s="35">
        <f t="shared" ref="H5459:M5459" si="2767">H5460+H5462</f>
        <v>17975.04</v>
      </c>
      <c r="I5459" s="63">
        <f t="shared" si="2767"/>
        <v>59916.800000000003</v>
      </c>
      <c r="J5459" s="63">
        <f t="shared" si="2767"/>
        <v>17975.04</v>
      </c>
      <c r="K5459" s="35">
        <f t="shared" si="2767"/>
        <v>0</v>
      </c>
      <c r="L5459" s="35">
        <f t="shared" si="2767"/>
        <v>0</v>
      </c>
      <c r="M5459" s="35">
        <f t="shared" si="2767"/>
        <v>59916.800000000003</v>
      </c>
      <c r="N5459" s="78">
        <f t="shared" si="2762"/>
        <v>100</v>
      </c>
    </row>
    <row r="5460" spans="1:15" ht="31.5" hidden="1" x14ac:dyDescent="0.25">
      <c r="A5460" s="33" t="s">
        <v>882</v>
      </c>
      <c r="B5460" s="33" t="s">
        <v>1407</v>
      </c>
      <c r="C5460" s="33" t="s">
        <v>1454</v>
      </c>
      <c r="D5460" s="33" t="s">
        <v>220</v>
      </c>
      <c r="E5460" s="34" t="s">
        <v>550</v>
      </c>
      <c r="F5460" s="35">
        <f>F5461</f>
        <v>0</v>
      </c>
      <c r="G5460" s="35">
        <f t="shared" ref="G5460" si="2768">G5461</f>
        <v>0</v>
      </c>
      <c r="H5460" s="35">
        <f t="shared" ref="H5460:M5460" si="2769">H5461</f>
        <v>0</v>
      </c>
      <c r="I5460" s="63">
        <f t="shared" si="2769"/>
        <v>0</v>
      </c>
      <c r="J5460" s="63">
        <f t="shared" si="2769"/>
        <v>0</v>
      </c>
      <c r="K5460" s="35">
        <f t="shared" si="2769"/>
        <v>0</v>
      </c>
      <c r="L5460" s="35">
        <f t="shared" si="2769"/>
        <v>0</v>
      </c>
      <c r="M5460" s="35">
        <f t="shared" si="2769"/>
        <v>0</v>
      </c>
      <c r="N5460" s="78">
        <v>0</v>
      </c>
      <c r="O5460" s="22">
        <v>1</v>
      </c>
    </row>
    <row r="5461" spans="1:15" ht="110.25" hidden="1" x14ac:dyDescent="0.25">
      <c r="A5461" s="33" t="s">
        <v>882</v>
      </c>
      <c r="B5461" s="33" t="s">
        <v>1407</v>
      </c>
      <c r="C5461" s="33" t="s">
        <v>1454</v>
      </c>
      <c r="D5461" s="33" t="s">
        <v>823</v>
      </c>
      <c r="E5461" s="34" t="s">
        <v>903</v>
      </c>
      <c r="F5461" s="35">
        <v>0</v>
      </c>
      <c r="G5461" s="35">
        <f>59916.8-59916.8</f>
        <v>0</v>
      </c>
      <c r="H5461" s="35">
        <v>0</v>
      </c>
      <c r="I5461" s="63">
        <v>0</v>
      </c>
      <c r="J5461" s="63">
        <v>0</v>
      </c>
      <c r="K5461" s="35">
        <f>G5461</f>
        <v>0</v>
      </c>
      <c r="L5461" s="35">
        <f>H5461</f>
        <v>0</v>
      </c>
      <c r="M5461" s="35">
        <v>0</v>
      </c>
      <c r="N5461" s="78">
        <v>0</v>
      </c>
      <c r="O5461" s="22">
        <v>1</v>
      </c>
    </row>
    <row r="5462" spans="1:15" ht="31.5" x14ac:dyDescent="0.25">
      <c r="A5462" s="33" t="s">
        <v>882</v>
      </c>
      <c r="B5462" s="33" t="s">
        <v>1407</v>
      </c>
      <c r="C5462" s="33" t="s">
        <v>1454</v>
      </c>
      <c r="D5462" s="33" t="s">
        <v>18</v>
      </c>
      <c r="E5462" s="34" t="s">
        <v>552</v>
      </c>
      <c r="F5462" s="35">
        <v>0</v>
      </c>
      <c r="G5462" s="35">
        <f>G5463</f>
        <v>59916.800000000003</v>
      </c>
      <c r="H5462" s="35">
        <f t="shared" ref="H5462:M5462" si="2770">H5463</f>
        <v>17975.04</v>
      </c>
      <c r="I5462" s="63">
        <f t="shared" si="2770"/>
        <v>59916.800000000003</v>
      </c>
      <c r="J5462" s="63">
        <f t="shared" si="2770"/>
        <v>17975.04</v>
      </c>
      <c r="K5462" s="35">
        <f t="shared" si="2770"/>
        <v>0</v>
      </c>
      <c r="L5462" s="35">
        <f t="shared" si="2770"/>
        <v>0</v>
      </c>
      <c r="M5462" s="35">
        <f t="shared" si="2770"/>
        <v>59916.800000000003</v>
      </c>
      <c r="N5462" s="78">
        <f t="shared" si="2762"/>
        <v>100</v>
      </c>
    </row>
    <row r="5463" spans="1:15" x14ac:dyDescent="0.25">
      <c r="A5463" s="33" t="s">
        <v>882</v>
      </c>
      <c r="B5463" s="33" t="s">
        <v>1407</v>
      </c>
      <c r="C5463" s="33" t="s">
        <v>1454</v>
      </c>
      <c r="D5463" s="33" t="s">
        <v>30</v>
      </c>
      <c r="E5463" s="34" t="s">
        <v>554</v>
      </c>
      <c r="F5463" s="35">
        <v>0</v>
      </c>
      <c r="G5463" s="35">
        <v>59916.800000000003</v>
      </c>
      <c r="H5463" s="35">
        <v>17975.04</v>
      </c>
      <c r="I5463" s="63">
        <f>G5463</f>
        <v>59916.800000000003</v>
      </c>
      <c r="J5463" s="63">
        <f>H5463</f>
        <v>17975.04</v>
      </c>
      <c r="K5463" s="35">
        <v>0</v>
      </c>
      <c r="L5463" s="35">
        <v>0</v>
      </c>
      <c r="M5463" s="35">
        <v>59916.800000000003</v>
      </c>
      <c r="N5463" s="78">
        <f t="shared" si="2762"/>
        <v>100</v>
      </c>
    </row>
    <row r="5464" spans="1:15" ht="47.25" x14ac:dyDescent="0.25">
      <c r="A5464" s="33" t="s">
        <v>882</v>
      </c>
      <c r="B5464" s="33" t="s">
        <v>1407</v>
      </c>
      <c r="C5464" s="33" t="s">
        <v>881</v>
      </c>
      <c r="D5464" s="33"/>
      <c r="E5464" s="34" t="s">
        <v>925</v>
      </c>
      <c r="F5464" s="35">
        <f>F5465+F5469+F5473+F5480+F5476</f>
        <v>539033.23699999996</v>
      </c>
      <c r="G5464" s="35">
        <f t="shared" ref="G5464:M5464" si="2771">G5465+G5469+G5473+G5480+G5476</f>
        <v>539033.23699</v>
      </c>
      <c r="H5464" s="35">
        <f t="shared" si="2771"/>
        <v>405437.46429999999</v>
      </c>
      <c r="I5464" s="63">
        <f t="shared" si="2771"/>
        <v>0</v>
      </c>
      <c r="J5464" s="63">
        <f t="shared" si="2771"/>
        <v>0</v>
      </c>
      <c r="K5464" s="35">
        <f t="shared" si="2771"/>
        <v>0</v>
      </c>
      <c r="L5464" s="35">
        <f t="shared" si="2771"/>
        <v>0</v>
      </c>
      <c r="M5464" s="35">
        <f t="shared" si="2771"/>
        <v>539033.20399999991</v>
      </c>
      <c r="N5464" s="78">
        <f t="shared" si="2762"/>
        <v>99.999993879783688</v>
      </c>
    </row>
    <row r="5465" spans="1:15" ht="47.25" x14ac:dyDescent="0.25">
      <c r="A5465" s="33" t="s">
        <v>882</v>
      </c>
      <c r="B5465" s="33" t="s">
        <v>1407</v>
      </c>
      <c r="C5465" s="33" t="s">
        <v>879</v>
      </c>
      <c r="D5465" s="33"/>
      <c r="E5465" s="34" t="s">
        <v>589</v>
      </c>
      <c r="F5465" s="35">
        <f t="shared" ref="F5465:M5465" si="2772">F5466</f>
        <v>483409.8</v>
      </c>
      <c r="G5465" s="35">
        <f t="shared" si="2772"/>
        <v>483409.79998999997</v>
      </c>
      <c r="H5465" s="35">
        <f t="shared" si="2772"/>
        <v>376982.65130000003</v>
      </c>
      <c r="I5465" s="63">
        <f t="shared" si="2772"/>
        <v>0</v>
      </c>
      <c r="J5465" s="63">
        <f t="shared" si="2772"/>
        <v>0</v>
      </c>
      <c r="K5465" s="35">
        <f t="shared" si="2772"/>
        <v>0</v>
      </c>
      <c r="L5465" s="35">
        <f t="shared" si="2772"/>
        <v>0</v>
      </c>
      <c r="M5465" s="35">
        <f t="shared" si="2772"/>
        <v>483409.79998999997</v>
      </c>
      <c r="N5465" s="78">
        <f t="shared" si="2762"/>
        <v>100</v>
      </c>
    </row>
    <row r="5466" spans="1:15" ht="31.5" x14ac:dyDescent="0.25">
      <c r="A5466" s="33" t="s">
        <v>882</v>
      </c>
      <c r="B5466" s="33" t="s">
        <v>1407</v>
      </c>
      <c r="C5466" s="33" t="s">
        <v>879</v>
      </c>
      <c r="D5466" s="33" t="s">
        <v>18</v>
      </c>
      <c r="E5466" s="34" t="s">
        <v>552</v>
      </c>
      <c r="F5466" s="35">
        <f>F5467+F5468</f>
        <v>483409.8</v>
      </c>
      <c r="G5466" s="35">
        <f>G5467+G5468</f>
        <v>483409.79998999997</v>
      </c>
      <c r="H5466" s="35">
        <f t="shared" ref="H5466:M5466" si="2773">H5467+H5468</f>
        <v>376982.65130000003</v>
      </c>
      <c r="I5466" s="63">
        <f t="shared" si="2773"/>
        <v>0</v>
      </c>
      <c r="J5466" s="63">
        <f t="shared" si="2773"/>
        <v>0</v>
      </c>
      <c r="K5466" s="35">
        <f t="shared" si="2773"/>
        <v>0</v>
      </c>
      <c r="L5466" s="35">
        <f t="shared" si="2773"/>
        <v>0</v>
      </c>
      <c r="M5466" s="35">
        <f t="shared" si="2773"/>
        <v>483409.79998999997</v>
      </c>
      <c r="N5466" s="78">
        <f t="shared" si="2762"/>
        <v>100</v>
      </c>
    </row>
    <row r="5467" spans="1:15" x14ac:dyDescent="0.25">
      <c r="A5467" s="33" t="s">
        <v>882</v>
      </c>
      <c r="B5467" s="33" t="s">
        <v>1407</v>
      </c>
      <c r="C5467" s="33" t="s">
        <v>879</v>
      </c>
      <c r="D5467" s="33" t="s">
        <v>54</v>
      </c>
      <c r="E5467" s="34" t="s">
        <v>553</v>
      </c>
      <c r="F5467" s="35">
        <v>177556.8</v>
      </c>
      <c r="G5467" s="35">
        <v>165949.16169000001</v>
      </c>
      <c r="H5467" s="35">
        <v>134206.71885999999</v>
      </c>
      <c r="I5467" s="63">
        <v>0</v>
      </c>
      <c r="J5467" s="63">
        <v>0</v>
      </c>
      <c r="K5467" s="35">
        <v>0</v>
      </c>
      <c r="L5467" s="35">
        <v>0</v>
      </c>
      <c r="M5467" s="35">
        <v>165949.16169000001</v>
      </c>
      <c r="N5467" s="78">
        <f t="shared" si="2762"/>
        <v>100</v>
      </c>
    </row>
    <row r="5468" spans="1:15" x14ac:dyDescent="0.25">
      <c r="A5468" s="33" t="s">
        <v>882</v>
      </c>
      <c r="B5468" s="33" t="s">
        <v>1407</v>
      </c>
      <c r="C5468" s="33" t="s">
        <v>879</v>
      </c>
      <c r="D5468" s="33" t="s">
        <v>30</v>
      </c>
      <c r="E5468" s="34" t="s">
        <v>554</v>
      </c>
      <c r="F5468" s="35">
        <v>305853</v>
      </c>
      <c r="G5468" s="35">
        <v>317460.63829999999</v>
      </c>
      <c r="H5468" s="35">
        <v>242775.93244</v>
      </c>
      <c r="I5468" s="63">
        <v>0</v>
      </c>
      <c r="J5468" s="63">
        <v>0</v>
      </c>
      <c r="K5468" s="35">
        <v>0</v>
      </c>
      <c r="L5468" s="35">
        <v>0</v>
      </c>
      <c r="M5468" s="35">
        <v>317460.63829999999</v>
      </c>
      <c r="N5468" s="78">
        <f t="shared" si="2762"/>
        <v>100</v>
      </c>
    </row>
    <row r="5469" spans="1:15" ht="47.25" x14ac:dyDescent="0.25">
      <c r="A5469" s="33" t="s">
        <v>882</v>
      </c>
      <c r="B5469" s="33" t="s">
        <v>1407</v>
      </c>
      <c r="C5469" s="33" t="s">
        <v>885</v>
      </c>
      <c r="D5469" s="33"/>
      <c r="E5469" s="34" t="s">
        <v>926</v>
      </c>
      <c r="F5469" s="35">
        <f t="shared" ref="F5469:M5469" si="2774">F5470</f>
        <v>39734.593999999997</v>
      </c>
      <c r="G5469" s="35">
        <f t="shared" si="2774"/>
        <v>39734.593999999997</v>
      </c>
      <c r="H5469" s="35">
        <f t="shared" si="2774"/>
        <v>23489.165000000001</v>
      </c>
      <c r="I5469" s="63">
        <f t="shared" si="2774"/>
        <v>0</v>
      </c>
      <c r="J5469" s="63">
        <f t="shared" si="2774"/>
        <v>0</v>
      </c>
      <c r="K5469" s="35">
        <f t="shared" si="2774"/>
        <v>0</v>
      </c>
      <c r="L5469" s="35">
        <f t="shared" si="2774"/>
        <v>0</v>
      </c>
      <c r="M5469" s="35">
        <f t="shared" si="2774"/>
        <v>39734.593999999997</v>
      </c>
      <c r="N5469" s="78">
        <f t="shared" si="2762"/>
        <v>100</v>
      </c>
    </row>
    <row r="5470" spans="1:15" ht="31.5" x14ac:dyDescent="0.25">
      <c r="A5470" s="33" t="s">
        <v>882</v>
      </c>
      <c r="B5470" s="33" t="s">
        <v>1407</v>
      </c>
      <c r="C5470" s="33" t="s">
        <v>885</v>
      </c>
      <c r="D5470" s="33" t="s">
        <v>18</v>
      </c>
      <c r="E5470" s="34" t="s">
        <v>552</v>
      </c>
      <c r="F5470" s="35">
        <f>F5471+F5472</f>
        <v>39734.593999999997</v>
      </c>
      <c r="G5470" s="35">
        <f>G5471+G5472</f>
        <v>39734.593999999997</v>
      </c>
      <c r="H5470" s="35">
        <f t="shared" ref="H5470:M5470" si="2775">H5471+H5472</f>
        <v>23489.165000000001</v>
      </c>
      <c r="I5470" s="63">
        <f t="shared" si="2775"/>
        <v>0</v>
      </c>
      <c r="J5470" s="63">
        <f t="shared" si="2775"/>
        <v>0</v>
      </c>
      <c r="K5470" s="35">
        <f t="shared" si="2775"/>
        <v>0</v>
      </c>
      <c r="L5470" s="35">
        <f t="shared" si="2775"/>
        <v>0</v>
      </c>
      <c r="M5470" s="35">
        <f t="shared" si="2775"/>
        <v>39734.593999999997</v>
      </c>
      <c r="N5470" s="78">
        <f t="shared" si="2762"/>
        <v>100</v>
      </c>
    </row>
    <row r="5471" spans="1:15" x14ac:dyDescent="0.25">
      <c r="A5471" s="33" t="s">
        <v>882</v>
      </c>
      <c r="B5471" s="33" t="s">
        <v>1407</v>
      </c>
      <c r="C5471" s="33" t="s">
        <v>885</v>
      </c>
      <c r="D5471" s="33" t="s">
        <v>54</v>
      </c>
      <c r="E5471" s="34" t="s">
        <v>553</v>
      </c>
      <c r="F5471" s="35">
        <f>4369.9+3036+458.825</f>
        <v>7864.7249999999995</v>
      </c>
      <c r="G5471" s="35">
        <v>7771.8329999999996</v>
      </c>
      <c r="H5471" s="35">
        <v>2783.527</v>
      </c>
      <c r="I5471" s="63">
        <v>0</v>
      </c>
      <c r="J5471" s="63">
        <v>0</v>
      </c>
      <c r="K5471" s="35">
        <v>0</v>
      </c>
      <c r="L5471" s="35">
        <v>0</v>
      </c>
      <c r="M5471" s="35">
        <v>7771.8329999999996</v>
      </c>
      <c r="N5471" s="78">
        <f t="shared" si="2762"/>
        <v>100</v>
      </c>
    </row>
    <row r="5472" spans="1:15" x14ac:dyDescent="0.25">
      <c r="A5472" s="33" t="s">
        <v>882</v>
      </c>
      <c r="B5472" s="33" t="s">
        <v>1407</v>
      </c>
      <c r="C5472" s="33" t="s">
        <v>885</v>
      </c>
      <c r="D5472" s="33" t="s">
        <v>30</v>
      </c>
      <c r="E5472" s="34" t="s">
        <v>554</v>
      </c>
      <c r="F5472" s="35">
        <f>30608.5+1261.369</f>
        <v>31869.868999999999</v>
      </c>
      <c r="G5472" s="35">
        <v>31962.760999999999</v>
      </c>
      <c r="H5472" s="35">
        <v>20705.637999999999</v>
      </c>
      <c r="I5472" s="63">
        <v>0</v>
      </c>
      <c r="J5472" s="63">
        <v>0</v>
      </c>
      <c r="K5472" s="35">
        <v>0</v>
      </c>
      <c r="L5472" s="35">
        <v>0</v>
      </c>
      <c r="M5472" s="35">
        <v>31962.760999999999</v>
      </c>
      <c r="N5472" s="78">
        <f t="shared" si="2762"/>
        <v>100</v>
      </c>
    </row>
    <row r="5473" spans="1:14" ht="31.5" x14ac:dyDescent="0.25">
      <c r="A5473" s="33" t="s">
        <v>882</v>
      </c>
      <c r="B5473" s="33" t="s">
        <v>1407</v>
      </c>
      <c r="C5473" s="33" t="s">
        <v>886</v>
      </c>
      <c r="D5473" s="33"/>
      <c r="E5473" s="34" t="s">
        <v>927</v>
      </c>
      <c r="F5473" s="35">
        <f t="shared" ref="F5473:M5474" si="2776">F5474</f>
        <v>5520</v>
      </c>
      <c r="G5473" s="35">
        <f t="shared" si="2776"/>
        <v>5520</v>
      </c>
      <c r="H5473" s="35">
        <f t="shared" si="2776"/>
        <v>2190</v>
      </c>
      <c r="I5473" s="63">
        <f t="shared" si="2776"/>
        <v>0</v>
      </c>
      <c r="J5473" s="63">
        <f t="shared" si="2776"/>
        <v>0</v>
      </c>
      <c r="K5473" s="35">
        <f t="shared" si="2776"/>
        <v>0</v>
      </c>
      <c r="L5473" s="35">
        <f t="shared" si="2776"/>
        <v>0</v>
      </c>
      <c r="M5473" s="35">
        <f t="shared" si="2776"/>
        <v>5520</v>
      </c>
      <c r="N5473" s="78">
        <f t="shared" si="2762"/>
        <v>100</v>
      </c>
    </row>
    <row r="5474" spans="1:14" ht="31.5" x14ac:dyDescent="0.25">
      <c r="A5474" s="33" t="s">
        <v>882</v>
      </c>
      <c r="B5474" s="33" t="s">
        <v>1407</v>
      </c>
      <c r="C5474" s="33" t="s">
        <v>886</v>
      </c>
      <c r="D5474" s="33" t="s">
        <v>18</v>
      </c>
      <c r="E5474" s="34" t="s">
        <v>552</v>
      </c>
      <c r="F5474" s="35">
        <f t="shared" si="2776"/>
        <v>5520</v>
      </c>
      <c r="G5474" s="35">
        <f t="shared" si="2776"/>
        <v>5520</v>
      </c>
      <c r="H5474" s="35">
        <f t="shared" si="2776"/>
        <v>2190</v>
      </c>
      <c r="I5474" s="63">
        <f t="shared" si="2776"/>
        <v>0</v>
      </c>
      <c r="J5474" s="63">
        <f t="shared" si="2776"/>
        <v>0</v>
      </c>
      <c r="K5474" s="35">
        <f t="shared" si="2776"/>
        <v>0</v>
      </c>
      <c r="L5474" s="35">
        <f t="shared" si="2776"/>
        <v>0</v>
      </c>
      <c r="M5474" s="35">
        <f t="shared" si="2776"/>
        <v>5520</v>
      </c>
      <c r="N5474" s="78">
        <f t="shared" si="2762"/>
        <v>100</v>
      </c>
    </row>
    <row r="5475" spans="1:14" x14ac:dyDescent="0.25">
      <c r="A5475" s="33" t="s">
        <v>882</v>
      </c>
      <c r="B5475" s="33" t="s">
        <v>1407</v>
      </c>
      <c r="C5475" s="33" t="s">
        <v>886</v>
      </c>
      <c r="D5475" s="33" t="s">
        <v>30</v>
      </c>
      <c r="E5475" s="34" t="s">
        <v>554</v>
      </c>
      <c r="F5475" s="35">
        <f>3520+2000</f>
        <v>5520</v>
      </c>
      <c r="G5475" s="35">
        <v>5520</v>
      </c>
      <c r="H5475" s="35">
        <v>2190</v>
      </c>
      <c r="I5475" s="63">
        <v>0</v>
      </c>
      <c r="J5475" s="63">
        <v>0</v>
      </c>
      <c r="K5475" s="35">
        <v>0</v>
      </c>
      <c r="L5475" s="35">
        <v>0</v>
      </c>
      <c r="M5475" s="35">
        <v>5520</v>
      </c>
      <c r="N5475" s="78">
        <f t="shared" si="2762"/>
        <v>100</v>
      </c>
    </row>
    <row r="5476" spans="1:14" ht="47.25" x14ac:dyDescent="0.25">
      <c r="A5476" s="33" t="s">
        <v>882</v>
      </c>
      <c r="B5476" s="33" t="s">
        <v>1407</v>
      </c>
      <c r="C5476" s="48" t="s">
        <v>1901</v>
      </c>
      <c r="D5476" s="48"/>
      <c r="E5476" s="49" t="s">
        <v>1902</v>
      </c>
      <c r="F5476" s="35">
        <f>F5477</f>
        <v>4817.5429999999997</v>
      </c>
      <c r="G5476" s="35">
        <f t="shared" ref="G5476:M5476" si="2777">G5477</f>
        <v>4817.5429999999997</v>
      </c>
      <c r="H5476" s="35">
        <f t="shared" si="2777"/>
        <v>0</v>
      </c>
      <c r="I5476" s="63">
        <f t="shared" si="2777"/>
        <v>0</v>
      </c>
      <c r="J5476" s="63">
        <f t="shared" si="2777"/>
        <v>0</v>
      </c>
      <c r="K5476" s="35">
        <f t="shared" si="2777"/>
        <v>0</v>
      </c>
      <c r="L5476" s="35">
        <f t="shared" si="2777"/>
        <v>0</v>
      </c>
      <c r="M5476" s="35">
        <f t="shared" si="2777"/>
        <v>4817.5429999999997</v>
      </c>
      <c r="N5476" s="78">
        <f t="shared" si="2762"/>
        <v>100</v>
      </c>
    </row>
    <row r="5477" spans="1:14" ht="31.5" x14ac:dyDescent="0.25">
      <c r="A5477" s="33" t="s">
        <v>882</v>
      </c>
      <c r="B5477" s="33" t="s">
        <v>1407</v>
      </c>
      <c r="C5477" s="48" t="s">
        <v>1901</v>
      </c>
      <c r="D5477" s="48" t="s">
        <v>18</v>
      </c>
      <c r="E5477" s="49" t="s">
        <v>552</v>
      </c>
      <c r="F5477" s="35">
        <f>F5478+F5479</f>
        <v>4817.5429999999997</v>
      </c>
      <c r="G5477" s="35">
        <f t="shared" ref="G5477:M5477" si="2778">G5478+G5479</f>
        <v>4817.5429999999997</v>
      </c>
      <c r="H5477" s="35">
        <f t="shared" si="2778"/>
        <v>0</v>
      </c>
      <c r="I5477" s="63">
        <f t="shared" si="2778"/>
        <v>0</v>
      </c>
      <c r="J5477" s="63">
        <f t="shared" si="2778"/>
        <v>0</v>
      </c>
      <c r="K5477" s="35">
        <f t="shared" si="2778"/>
        <v>0</v>
      </c>
      <c r="L5477" s="35">
        <f t="shared" si="2778"/>
        <v>0</v>
      </c>
      <c r="M5477" s="35">
        <f t="shared" si="2778"/>
        <v>4817.5429999999997</v>
      </c>
      <c r="N5477" s="78">
        <f t="shared" si="2762"/>
        <v>100</v>
      </c>
    </row>
    <row r="5478" spans="1:14" x14ac:dyDescent="0.25">
      <c r="A5478" s="33" t="s">
        <v>882</v>
      </c>
      <c r="B5478" s="33" t="s">
        <v>1407</v>
      </c>
      <c r="C5478" s="48" t="s">
        <v>1901</v>
      </c>
      <c r="D5478" s="48" t="s">
        <v>54</v>
      </c>
      <c r="E5478" s="49" t="s">
        <v>553</v>
      </c>
      <c r="F5478" s="35">
        <v>1338.2329999999999</v>
      </c>
      <c r="G5478" s="35">
        <v>1338.2329999999999</v>
      </c>
      <c r="H5478" s="35">
        <v>0</v>
      </c>
      <c r="I5478" s="63">
        <v>0</v>
      </c>
      <c r="J5478" s="63">
        <v>0</v>
      </c>
      <c r="K5478" s="35">
        <v>0</v>
      </c>
      <c r="L5478" s="35">
        <v>0</v>
      </c>
      <c r="M5478" s="35">
        <v>1338.2329999999999</v>
      </c>
      <c r="N5478" s="78">
        <f t="shared" si="2762"/>
        <v>100</v>
      </c>
    </row>
    <row r="5479" spans="1:14" x14ac:dyDescent="0.25">
      <c r="A5479" s="33" t="s">
        <v>882</v>
      </c>
      <c r="B5479" s="33" t="s">
        <v>1407</v>
      </c>
      <c r="C5479" s="48" t="s">
        <v>1901</v>
      </c>
      <c r="D5479" s="48" t="s">
        <v>30</v>
      </c>
      <c r="E5479" s="49" t="s">
        <v>554</v>
      </c>
      <c r="F5479" s="35">
        <v>3479.31</v>
      </c>
      <c r="G5479" s="35">
        <v>3479.31</v>
      </c>
      <c r="H5479" s="35">
        <v>0</v>
      </c>
      <c r="I5479" s="63">
        <v>0</v>
      </c>
      <c r="J5479" s="63">
        <v>0</v>
      </c>
      <c r="K5479" s="35">
        <v>0</v>
      </c>
      <c r="L5479" s="35">
        <v>0</v>
      </c>
      <c r="M5479" s="35">
        <v>3479.31</v>
      </c>
      <c r="N5479" s="78">
        <f t="shared" si="2762"/>
        <v>100</v>
      </c>
    </row>
    <row r="5480" spans="1:14" x14ac:dyDescent="0.25">
      <c r="A5480" s="33" t="s">
        <v>882</v>
      </c>
      <c r="B5480" s="33" t="s">
        <v>1407</v>
      </c>
      <c r="C5480" s="33" t="s">
        <v>880</v>
      </c>
      <c r="D5480" s="33"/>
      <c r="E5480" s="34" t="s">
        <v>613</v>
      </c>
      <c r="F5480" s="35">
        <f t="shared" ref="F5480:M5480" si="2779">F5481</f>
        <v>5551.2999999999993</v>
      </c>
      <c r="G5480" s="35">
        <f t="shared" si="2779"/>
        <v>5551.3</v>
      </c>
      <c r="H5480" s="35">
        <f t="shared" si="2779"/>
        <v>2775.6480000000001</v>
      </c>
      <c r="I5480" s="63">
        <f t="shared" si="2779"/>
        <v>0</v>
      </c>
      <c r="J5480" s="63">
        <f t="shared" si="2779"/>
        <v>0</v>
      </c>
      <c r="K5480" s="35">
        <f t="shared" si="2779"/>
        <v>0</v>
      </c>
      <c r="L5480" s="35">
        <f t="shared" si="2779"/>
        <v>0</v>
      </c>
      <c r="M5480" s="35">
        <f t="shared" si="2779"/>
        <v>5551.2670099999996</v>
      </c>
      <c r="N5480" s="78">
        <f t="shared" si="2762"/>
        <v>99.999405724785177</v>
      </c>
    </row>
    <row r="5481" spans="1:14" ht="31.5" x14ac:dyDescent="0.25">
      <c r="A5481" s="33" t="s">
        <v>882</v>
      </c>
      <c r="B5481" s="33" t="s">
        <v>1407</v>
      </c>
      <c r="C5481" s="33" t="s">
        <v>880</v>
      </c>
      <c r="D5481" s="33" t="s">
        <v>18</v>
      </c>
      <c r="E5481" s="34" t="s">
        <v>552</v>
      </c>
      <c r="F5481" s="35">
        <f>F5482+F5483</f>
        <v>5551.2999999999993</v>
      </c>
      <c r="G5481" s="35">
        <f>G5482+G5483</f>
        <v>5551.3</v>
      </c>
      <c r="H5481" s="35">
        <f t="shared" ref="H5481:M5481" si="2780">H5482+H5483</f>
        <v>2775.6480000000001</v>
      </c>
      <c r="I5481" s="63">
        <f t="shared" si="2780"/>
        <v>0</v>
      </c>
      <c r="J5481" s="63">
        <f t="shared" si="2780"/>
        <v>0</v>
      </c>
      <c r="K5481" s="35">
        <f t="shared" si="2780"/>
        <v>0</v>
      </c>
      <c r="L5481" s="35">
        <f t="shared" si="2780"/>
        <v>0</v>
      </c>
      <c r="M5481" s="35">
        <f t="shared" si="2780"/>
        <v>5551.2670099999996</v>
      </c>
      <c r="N5481" s="78">
        <f t="shared" si="2762"/>
        <v>99.999405724785177</v>
      </c>
    </row>
    <row r="5482" spans="1:14" x14ac:dyDescent="0.25">
      <c r="A5482" s="33" t="s">
        <v>882</v>
      </c>
      <c r="B5482" s="33" t="s">
        <v>1407</v>
      </c>
      <c r="C5482" s="33" t="s">
        <v>880</v>
      </c>
      <c r="D5482" s="33" t="s">
        <v>54</v>
      </c>
      <c r="E5482" s="34" t="s">
        <v>553</v>
      </c>
      <c r="F5482" s="35">
        <v>2302.6</v>
      </c>
      <c r="G5482" s="35">
        <v>2160.6911100000002</v>
      </c>
      <c r="H5482" s="35">
        <v>1151.298</v>
      </c>
      <c r="I5482" s="63">
        <v>0</v>
      </c>
      <c r="J5482" s="63">
        <v>0</v>
      </c>
      <c r="K5482" s="35">
        <v>0</v>
      </c>
      <c r="L5482" s="35">
        <v>0</v>
      </c>
      <c r="M5482" s="35">
        <v>2160.6911100000002</v>
      </c>
      <c r="N5482" s="78">
        <f t="shared" si="2762"/>
        <v>100</v>
      </c>
    </row>
    <row r="5483" spans="1:14" x14ac:dyDescent="0.25">
      <c r="A5483" s="33" t="s">
        <v>882</v>
      </c>
      <c r="B5483" s="33" t="s">
        <v>1407</v>
      </c>
      <c r="C5483" s="33" t="s">
        <v>880</v>
      </c>
      <c r="D5483" s="33" t="s">
        <v>30</v>
      </c>
      <c r="E5483" s="34" t="s">
        <v>554</v>
      </c>
      <c r="F5483" s="35">
        <f>3248.7+223.122-223.122</f>
        <v>3248.7</v>
      </c>
      <c r="G5483" s="35">
        <v>3390.60889</v>
      </c>
      <c r="H5483" s="35">
        <v>1624.35</v>
      </c>
      <c r="I5483" s="63">
        <v>0</v>
      </c>
      <c r="J5483" s="63">
        <v>0</v>
      </c>
      <c r="K5483" s="35">
        <v>0</v>
      </c>
      <c r="L5483" s="35">
        <v>0</v>
      </c>
      <c r="M5483" s="35">
        <v>3390.5758999999998</v>
      </c>
      <c r="N5483" s="78">
        <f t="shared" si="2762"/>
        <v>99.999027018418502</v>
      </c>
    </row>
    <row r="5484" spans="1:14" ht="47.25" x14ac:dyDescent="0.25">
      <c r="A5484" s="33" t="s">
        <v>882</v>
      </c>
      <c r="B5484" s="33" t="s">
        <v>1407</v>
      </c>
      <c r="C5484" s="33" t="s">
        <v>895</v>
      </c>
      <c r="D5484" s="33"/>
      <c r="E5484" s="34" t="s">
        <v>928</v>
      </c>
      <c r="F5484" s="35">
        <f>F5485+F5489</f>
        <v>22742.000000000004</v>
      </c>
      <c r="G5484" s="35">
        <f>G5485+G5489</f>
        <v>22742</v>
      </c>
      <c r="H5484" s="35">
        <f t="shared" ref="H5484:M5484" si="2781">H5485+H5489</f>
        <v>17153.308779999999</v>
      </c>
      <c r="I5484" s="63">
        <f t="shared" si="2781"/>
        <v>0</v>
      </c>
      <c r="J5484" s="63">
        <f t="shared" si="2781"/>
        <v>0</v>
      </c>
      <c r="K5484" s="35">
        <f t="shared" si="2781"/>
        <v>0</v>
      </c>
      <c r="L5484" s="35">
        <f t="shared" si="2781"/>
        <v>0</v>
      </c>
      <c r="M5484" s="35">
        <f t="shared" si="2781"/>
        <v>22741.971699999998</v>
      </c>
      <c r="N5484" s="78">
        <f t="shared" si="2762"/>
        <v>99.999875560636696</v>
      </c>
    </row>
    <row r="5485" spans="1:14" ht="47.25" x14ac:dyDescent="0.25">
      <c r="A5485" s="33" t="s">
        <v>882</v>
      </c>
      <c r="B5485" s="33" t="s">
        <v>1407</v>
      </c>
      <c r="C5485" s="33" t="s">
        <v>887</v>
      </c>
      <c r="D5485" s="33"/>
      <c r="E5485" s="34" t="s">
        <v>589</v>
      </c>
      <c r="F5485" s="35">
        <f t="shared" ref="F5485:M5485" si="2782">F5486</f>
        <v>22463.800000000003</v>
      </c>
      <c r="G5485" s="35">
        <f t="shared" si="2782"/>
        <v>22463.8</v>
      </c>
      <c r="H5485" s="35">
        <f t="shared" si="2782"/>
        <v>17014.208979999999</v>
      </c>
      <c r="I5485" s="63">
        <f t="shared" si="2782"/>
        <v>0</v>
      </c>
      <c r="J5485" s="63">
        <f t="shared" si="2782"/>
        <v>0</v>
      </c>
      <c r="K5485" s="35">
        <f t="shared" si="2782"/>
        <v>0</v>
      </c>
      <c r="L5485" s="35">
        <f t="shared" si="2782"/>
        <v>0</v>
      </c>
      <c r="M5485" s="35">
        <f t="shared" si="2782"/>
        <v>22463.771699999998</v>
      </c>
      <c r="N5485" s="78">
        <f t="shared" si="2762"/>
        <v>99.999874019533635</v>
      </c>
    </row>
    <row r="5486" spans="1:14" ht="31.5" x14ac:dyDescent="0.25">
      <c r="A5486" s="33" t="s">
        <v>882</v>
      </c>
      <c r="B5486" s="33" t="s">
        <v>1407</v>
      </c>
      <c r="C5486" s="33" t="s">
        <v>887</v>
      </c>
      <c r="D5486" s="33" t="s">
        <v>18</v>
      </c>
      <c r="E5486" s="34" t="s">
        <v>552</v>
      </c>
      <c r="F5486" s="35">
        <f>F5488</f>
        <v>22463.800000000003</v>
      </c>
      <c r="G5486" s="35">
        <f>G5488+G5487</f>
        <v>22463.8</v>
      </c>
      <c r="H5486" s="35">
        <f t="shared" ref="H5486:M5486" si="2783">H5488+H5487</f>
        <v>17014.208979999999</v>
      </c>
      <c r="I5486" s="63">
        <f t="shared" si="2783"/>
        <v>0</v>
      </c>
      <c r="J5486" s="63">
        <f t="shared" si="2783"/>
        <v>0</v>
      </c>
      <c r="K5486" s="35">
        <f t="shared" si="2783"/>
        <v>0</v>
      </c>
      <c r="L5486" s="35">
        <f t="shared" si="2783"/>
        <v>0</v>
      </c>
      <c r="M5486" s="35">
        <f t="shared" si="2783"/>
        <v>22463.771699999998</v>
      </c>
      <c r="N5486" s="78">
        <f t="shared" si="2762"/>
        <v>99.999874019533635</v>
      </c>
    </row>
    <row r="5487" spans="1:14" x14ac:dyDescent="0.25">
      <c r="A5487" s="33" t="s">
        <v>882</v>
      </c>
      <c r="B5487" s="33" t="s">
        <v>1407</v>
      </c>
      <c r="C5487" s="33" t="s">
        <v>887</v>
      </c>
      <c r="D5487" s="33" t="s">
        <v>54</v>
      </c>
      <c r="E5487" s="34" t="s">
        <v>553</v>
      </c>
      <c r="F5487" s="35"/>
      <c r="G5487" s="35">
        <v>3756.7755400000001</v>
      </c>
      <c r="H5487" s="35">
        <v>0</v>
      </c>
      <c r="I5487" s="63">
        <v>0</v>
      </c>
      <c r="J5487" s="63">
        <v>0</v>
      </c>
      <c r="K5487" s="35">
        <v>0</v>
      </c>
      <c r="L5487" s="35">
        <v>0</v>
      </c>
      <c r="M5487" s="35">
        <v>3756.7755400000001</v>
      </c>
      <c r="N5487" s="78">
        <f t="shared" si="2762"/>
        <v>100</v>
      </c>
    </row>
    <row r="5488" spans="1:14" x14ac:dyDescent="0.25">
      <c r="A5488" s="33" t="s">
        <v>882</v>
      </c>
      <c r="B5488" s="33" t="s">
        <v>1407</v>
      </c>
      <c r="C5488" s="33" t="s">
        <v>887</v>
      </c>
      <c r="D5488" s="33" t="s">
        <v>30</v>
      </c>
      <c r="E5488" s="34" t="s">
        <v>554</v>
      </c>
      <c r="F5488" s="35">
        <v>22463.800000000003</v>
      </c>
      <c r="G5488" s="35">
        <v>18707.024460000001</v>
      </c>
      <c r="H5488" s="35">
        <v>17014.208979999999</v>
      </c>
      <c r="I5488" s="63">
        <v>0</v>
      </c>
      <c r="J5488" s="63">
        <v>0</v>
      </c>
      <c r="K5488" s="35">
        <v>0</v>
      </c>
      <c r="L5488" s="35">
        <v>0</v>
      </c>
      <c r="M5488" s="35">
        <v>18706.996159999999</v>
      </c>
      <c r="N5488" s="78">
        <f t="shared" si="2762"/>
        <v>99.99984871992838</v>
      </c>
    </row>
    <row r="5489" spans="1:14" x14ac:dyDescent="0.25">
      <c r="A5489" s="33" t="s">
        <v>882</v>
      </c>
      <c r="B5489" s="33" t="s">
        <v>1407</v>
      </c>
      <c r="C5489" s="33" t="s">
        <v>888</v>
      </c>
      <c r="D5489" s="33"/>
      <c r="E5489" s="34" t="s">
        <v>613</v>
      </c>
      <c r="F5489" s="35">
        <f t="shared" ref="F5489:M5489" si="2784">F5490</f>
        <v>278.2</v>
      </c>
      <c r="G5489" s="35">
        <f t="shared" si="2784"/>
        <v>278.2</v>
      </c>
      <c r="H5489" s="35">
        <f t="shared" si="2784"/>
        <v>139.09979999999999</v>
      </c>
      <c r="I5489" s="63">
        <f t="shared" si="2784"/>
        <v>0</v>
      </c>
      <c r="J5489" s="63">
        <f t="shared" si="2784"/>
        <v>0</v>
      </c>
      <c r="K5489" s="35">
        <f t="shared" si="2784"/>
        <v>0</v>
      </c>
      <c r="L5489" s="35">
        <f t="shared" si="2784"/>
        <v>0</v>
      </c>
      <c r="M5489" s="35">
        <f t="shared" si="2784"/>
        <v>278.2</v>
      </c>
      <c r="N5489" s="78">
        <f t="shared" si="2762"/>
        <v>100</v>
      </c>
    </row>
    <row r="5490" spans="1:14" ht="31.5" x14ac:dyDescent="0.25">
      <c r="A5490" s="33" t="s">
        <v>882</v>
      </c>
      <c r="B5490" s="33" t="s">
        <v>1407</v>
      </c>
      <c r="C5490" s="33" t="s">
        <v>888</v>
      </c>
      <c r="D5490" s="33" t="s">
        <v>18</v>
      </c>
      <c r="E5490" s="34" t="s">
        <v>552</v>
      </c>
      <c r="F5490" s="35">
        <f>F5492</f>
        <v>278.2</v>
      </c>
      <c r="G5490" s="35">
        <f>G5492+G5491</f>
        <v>278.2</v>
      </c>
      <c r="H5490" s="35">
        <f t="shared" ref="H5490:M5490" si="2785">H5492+H5491</f>
        <v>139.09979999999999</v>
      </c>
      <c r="I5490" s="63">
        <f t="shared" si="2785"/>
        <v>0</v>
      </c>
      <c r="J5490" s="63">
        <f t="shared" si="2785"/>
        <v>0</v>
      </c>
      <c r="K5490" s="35">
        <f t="shared" si="2785"/>
        <v>0</v>
      </c>
      <c r="L5490" s="35">
        <f t="shared" si="2785"/>
        <v>0</v>
      </c>
      <c r="M5490" s="35">
        <f t="shared" si="2785"/>
        <v>278.2</v>
      </c>
      <c r="N5490" s="78">
        <f t="shared" si="2762"/>
        <v>100</v>
      </c>
    </row>
    <row r="5491" spans="1:14" x14ac:dyDescent="0.25">
      <c r="A5491" s="33" t="s">
        <v>882</v>
      </c>
      <c r="B5491" s="33" t="s">
        <v>1407</v>
      </c>
      <c r="C5491" s="33" t="s">
        <v>888</v>
      </c>
      <c r="D5491" s="33" t="s">
        <v>54</v>
      </c>
      <c r="E5491" s="34" t="s">
        <v>553</v>
      </c>
      <c r="F5491" s="35"/>
      <c r="G5491" s="35">
        <v>57.66413</v>
      </c>
      <c r="H5491" s="35">
        <v>0</v>
      </c>
      <c r="I5491" s="63">
        <v>0</v>
      </c>
      <c r="J5491" s="63">
        <v>0</v>
      </c>
      <c r="K5491" s="35">
        <v>0</v>
      </c>
      <c r="L5491" s="35">
        <v>0</v>
      </c>
      <c r="M5491" s="35">
        <v>57.66413</v>
      </c>
      <c r="N5491" s="78">
        <f t="shared" si="2762"/>
        <v>100</v>
      </c>
    </row>
    <row r="5492" spans="1:14" x14ac:dyDescent="0.25">
      <c r="A5492" s="33" t="s">
        <v>882</v>
      </c>
      <c r="B5492" s="33" t="s">
        <v>1407</v>
      </c>
      <c r="C5492" s="33" t="s">
        <v>888</v>
      </c>
      <c r="D5492" s="33" t="s">
        <v>30</v>
      </c>
      <c r="E5492" s="34" t="s">
        <v>554</v>
      </c>
      <c r="F5492" s="35">
        <v>278.2</v>
      </c>
      <c r="G5492" s="35">
        <v>220.53586999999999</v>
      </c>
      <c r="H5492" s="35">
        <v>139.09979999999999</v>
      </c>
      <c r="I5492" s="63">
        <v>0</v>
      </c>
      <c r="J5492" s="63">
        <v>0</v>
      </c>
      <c r="K5492" s="35">
        <v>0</v>
      </c>
      <c r="L5492" s="35">
        <v>0</v>
      </c>
      <c r="M5492" s="35">
        <v>220.53586999999999</v>
      </c>
      <c r="N5492" s="78">
        <f t="shared" si="2762"/>
        <v>100</v>
      </c>
    </row>
    <row r="5493" spans="1:14" ht="31.5" x14ac:dyDescent="0.25">
      <c r="A5493" s="33" t="s">
        <v>882</v>
      </c>
      <c r="B5493" s="33" t="s">
        <v>1407</v>
      </c>
      <c r="C5493" s="33" t="s">
        <v>1785</v>
      </c>
      <c r="D5493" s="33"/>
      <c r="E5493" s="34" t="s">
        <v>1786</v>
      </c>
      <c r="F5493" s="35">
        <f>F5494+F5497</f>
        <v>48345.429999999993</v>
      </c>
      <c r="G5493" s="35">
        <f>G5494+G5497</f>
        <v>59108.166110000006</v>
      </c>
      <c r="H5493" s="35">
        <f t="shared" ref="H5493:M5493" si="2786">H5494+H5497</f>
        <v>48345.430000000008</v>
      </c>
      <c r="I5493" s="63">
        <f t="shared" si="2786"/>
        <v>56152.758000000002</v>
      </c>
      <c r="J5493" s="63">
        <f t="shared" si="2786"/>
        <v>45928.158000000003</v>
      </c>
      <c r="K5493" s="35">
        <f t="shared" si="2786"/>
        <v>0</v>
      </c>
      <c r="L5493" s="35">
        <f t="shared" si="2786"/>
        <v>0</v>
      </c>
      <c r="M5493" s="35">
        <f t="shared" si="2786"/>
        <v>59108.165999999997</v>
      </c>
      <c r="N5493" s="78">
        <f t="shared" si="2762"/>
        <v>99.999999813900487</v>
      </c>
    </row>
    <row r="5494" spans="1:14" ht="31.5" x14ac:dyDescent="0.25">
      <c r="A5494" s="33" t="s">
        <v>882</v>
      </c>
      <c r="B5494" s="33" t="s">
        <v>1407</v>
      </c>
      <c r="C5494" s="33" t="s">
        <v>1787</v>
      </c>
      <c r="D5494" s="33"/>
      <c r="E5494" s="34" t="s">
        <v>1788</v>
      </c>
      <c r="F5494" s="35">
        <f>F5495</f>
        <v>33558.485999999997</v>
      </c>
      <c r="G5494" s="35">
        <f t="shared" ref="F5494:G5495" si="2787">G5495</f>
        <v>44321.222110000002</v>
      </c>
      <c r="H5494" s="35">
        <f t="shared" ref="H5494:M5495" si="2788">H5495</f>
        <v>33558.486000000004</v>
      </c>
      <c r="I5494" s="63">
        <f t="shared" si="2788"/>
        <v>42105.161</v>
      </c>
      <c r="J5494" s="63">
        <f t="shared" si="2788"/>
        <v>31880.561000000002</v>
      </c>
      <c r="K5494" s="35">
        <f t="shared" si="2788"/>
        <v>0</v>
      </c>
      <c r="L5494" s="35">
        <f t="shared" si="2788"/>
        <v>0</v>
      </c>
      <c r="M5494" s="35">
        <f t="shared" si="2788"/>
        <v>44321.222000000002</v>
      </c>
      <c r="N5494" s="78">
        <f t="shared" si="2762"/>
        <v>99.999999751811899</v>
      </c>
    </row>
    <row r="5495" spans="1:14" ht="31.5" x14ac:dyDescent="0.25">
      <c r="A5495" s="33" t="s">
        <v>882</v>
      </c>
      <c r="B5495" s="33" t="s">
        <v>1407</v>
      </c>
      <c r="C5495" s="33" t="s">
        <v>1787</v>
      </c>
      <c r="D5495" s="33" t="s">
        <v>18</v>
      </c>
      <c r="E5495" s="34" t="s">
        <v>552</v>
      </c>
      <c r="F5495" s="35">
        <f t="shared" si="2787"/>
        <v>33558.485999999997</v>
      </c>
      <c r="G5495" s="35">
        <f t="shared" si="2787"/>
        <v>44321.222110000002</v>
      </c>
      <c r="H5495" s="35">
        <f t="shared" si="2788"/>
        <v>33558.486000000004</v>
      </c>
      <c r="I5495" s="63">
        <f t="shared" si="2788"/>
        <v>42105.161</v>
      </c>
      <c r="J5495" s="63">
        <f t="shared" si="2788"/>
        <v>31880.561000000002</v>
      </c>
      <c r="K5495" s="35">
        <f t="shared" si="2788"/>
        <v>0</v>
      </c>
      <c r="L5495" s="35">
        <f t="shared" si="2788"/>
        <v>0</v>
      </c>
      <c r="M5495" s="35">
        <f t="shared" si="2788"/>
        <v>44321.222000000002</v>
      </c>
      <c r="N5495" s="78">
        <f t="shared" si="2762"/>
        <v>99.999999751811899</v>
      </c>
    </row>
    <row r="5496" spans="1:14" x14ac:dyDescent="0.25">
      <c r="A5496" s="33" t="s">
        <v>882</v>
      </c>
      <c r="B5496" s="33" t="s">
        <v>1407</v>
      </c>
      <c r="C5496" s="33" t="s">
        <v>1787</v>
      </c>
      <c r="D5496" s="33" t="s">
        <v>30</v>
      </c>
      <c r="E5496" s="34" t="s">
        <v>554</v>
      </c>
      <c r="F5496" s="35">
        <v>33558.485999999997</v>
      </c>
      <c r="G5496" s="35">
        <v>44321.222110000002</v>
      </c>
      <c r="H5496" s="35">
        <f>1677.925+31880.561</f>
        <v>33558.486000000004</v>
      </c>
      <c r="I5496" s="63">
        <v>42105.161</v>
      </c>
      <c r="J5496" s="63">
        <v>31880.561000000002</v>
      </c>
      <c r="K5496" s="35">
        <v>0</v>
      </c>
      <c r="L5496" s="35">
        <v>0</v>
      </c>
      <c r="M5496" s="35">
        <v>44321.222000000002</v>
      </c>
      <c r="N5496" s="78">
        <f t="shared" si="2762"/>
        <v>99.999999751811899</v>
      </c>
    </row>
    <row r="5497" spans="1:14" ht="47.25" x14ac:dyDescent="0.25">
      <c r="A5497" s="33" t="s">
        <v>882</v>
      </c>
      <c r="B5497" s="33" t="s">
        <v>1407</v>
      </c>
      <c r="C5497" s="33" t="s">
        <v>1826</v>
      </c>
      <c r="D5497" s="33"/>
      <c r="E5497" s="34" t="s">
        <v>1827</v>
      </c>
      <c r="F5497" s="35">
        <f>F5498</f>
        <v>14786.944</v>
      </c>
      <c r="G5497" s="35">
        <f>G5498</f>
        <v>14786.944</v>
      </c>
      <c r="H5497" s="35">
        <f t="shared" ref="H5497:M5498" si="2789">H5498</f>
        <v>14786.944</v>
      </c>
      <c r="I5497" s="63">
        <f t="shared" si="2789"/>
        <v>14047.597</v>
      </c>
      <c r="J5497" s="63">
        <f t="shared" si="2789"/>
        <v>14047.597</v>
      </c>
      <c r="K5497" s="35">
        <f t="shared" si="2789"/>
        <v>0</v>
      </c>
      <c r="L5497" s="35">
        <f t="shared" si="2789"/>
        <v>0</v>
      </c>
      <c r="M5497" s="35">
        <f t="shared" si="2789"/>
        <v>14786.944</v>
      </c>
      <c r="N5497" s="78">
        <f t="shared" si="2762"/>
        <v>100</v>
      </c>
    </row>
    <row r="5498" spans="1:14" ht="31.5" x14ac:dyDescent="0.25">
      <c r="A5498" s="33" t="s">
        <v>882</v>
      </c>
      <c r="B5498" s="33" t="s">
        <v>1407</v>
      </c>
      <c r="C5498" s="33" t="s">
        <v>1826</v>
      </c>
      <c r="D5498" s="33" t="s">
        <v>18</v>
      </c>
      <c r="E5498" s="34" t="s">
        <v>552</v>
      </c>
      <c r="F5498" s="35">
        <f>F5499</f>
        <v>14786.944</v>
      </c>
      <c r="G5498" s="35">
        <f>G5499</f>
        <v>14786.944</v>
      </c>
      <c r="H5498" s="35">
        <f t="shared" si="2789"/>
        <v>14786.944</v>
      </c>
      <c r="I5498" s="63">
        <f t="shared" si="2789"/>
        <v>14047.597</v>
      </c>
      <c r="J5498" s="63">
        <f t="shared" si="2789"/>
        <v>14047.597</v>
      </c>
      <c r="K5498" s="35">
        <f t="shared" si="2789"/>
        <v>0</v>
      </c>
      <c r="L5498" s="35">
        <f t="shared" si="2789"/>
        <v>0</v>
      </c>
      <c r="M5498" s="35">
        <f t="shared" si="2789"/>
        <v>14786.944</v>
      </c>
      <c r="N5498" s="78">
        <f t="shared" si="2762"/>
        <v>100</v>
      </c>
    </row>
    <row r="5499" spans="1:14" x14ac:dyDescent="0.25">
      <c r="A5499" s="33" t="s">
        <v>882</v>
      </c>
      <c r="B5499" s="33" t="s">
        <v>1407</v>
      </c>
      <c r="C5499" s="33" t="s">
        <v>1826</v>
      </c>
      <c r="D5499" s="33" t="s">
        <v>54</v>
      </c>
      <c r="E5499" s="34" t="s">
        <v>553</v>
      </c>
      <c r="F5499" s="35">
        <v>14786.944</v>
      </c>
      <c r="G5499" s="35">
        <v>14786.944</v>
      </c>
      <c r="H5499" s="35">
        <f>739.347+14047.597</f>
        <v>14786.944</v>
      </c>
      <c r="I5499" s="63">
        <v>14047.597</v>
      </c>
      <c r="J5499" s="63">
        <v>14047.597</v>
      </c>
      <c r="K5499" s="35">
        <v>0</v>
      </c>
      <c r="L5499" s="35">
        <v>0</v>
      </c>
      <c r="M5499" s="35">
        <v>14786.944</v>
      </c>
      <c r="N5499" s="78">
        <f t="shared" si="2762"/>
        <v>100</v>
      </c>
    </row>
    <row r="5500" spans="1:14" ht="31.5" x14ac:dyDescent="0.25">
      <c r="A5500" s="33" t="s">
        <v>882</v>
      </c>
      <c r="B5500" s="33" t="s">
        <v>1407</v>
      </c>
      <c r="C5500" s="33" t="s">
        <v>794</v>
      </c>
      <c r="D5500" s="33"/>
      <c r="E5500" s="34" t="s">
        <v>929</v>
      </c>
      <c r="F5500" s="35">
        <f t="shared" ref="F5500:M5500" si="2790">F5501</f>
        <v>113024.683</v>
      </c>
      <c r="G5500" s="35">
        <f t="shared" si="2790"/>
        <v>111027.60700999999</v>
      </c>
      <c r="H5500" s="35">
        <f t="shared" si="2790"/>
        <v>74677.767650000009</v>
      </c>
      <c r="I5500" s="63">
        <f t="shared" si="2790"/>
        <v>0</v>
      </c>
      <c r="J5500" s="63">
        <f t="shared" si="2790"/>
        <v>0</v>
      </c>
      <c r="K5500" s="35">
        <f t="shared" si="2790"/>
        <v>0</v>
      </c>
      <c r="L5500" s="35">
        <f t="shared" si="2790"/>
        <v>0</v>
      </c>
      <c r="M5500" s="35">
        <f t="shared" si="2790"/>
        <v>111027.24887</v>
      </c>
      <c r="N5500" s="78">
        <f t="shared" si="2762"/>
        <v>99.999677431577922</v>
      </c>
    </row>
    <row r="5501" spans="1:14" ht="31.5" x14ac:dyDescent="0.25">
      <c r="A5501" s="33" t="s">
        <v>882</v>
      </c>
      <c r="B5501" s="33" t="s">
        <v>1407</v>
      </c>
      <c r="C5501" s="33" t="s">
        <v>896</v>
      </c>
      <c r="D5501" s="33"/>
      <c r="E5501" s="34" t="s">
        <v>932</v>
      </c>
      <c r="F5501" s="35">
        <f>F5515+F5519+F5525+F5528+F5509+F5502+F5506</f>
        <v>113024.683</v>
      </c>
      <c r="G5501" s="35">
        <f>G5515+G5519+G5525+G5528+G5509+G5502+G5506+G5512</f>
        <v>111027.60700999999</v>
      </c>
      <c r="H5501" s="35">
        <f t="shared" ref="H5501:M5501" si="2791">H5515+H5519+H5525+H5528+H5509+H5502+H5506+H5512</f>
        <v>74677.767650000009</v>
      </c>
      <c r="I5501" s="63">
        <f t="shared" si="2791"/>
        <v>0</v>
      </c>
      <c r="J5501" s="63">
        <f t="shared" si="2791"/>
        <v>0</v>
      </c>
      <c r="K5501" s="35">
        <f t="shared" si="2791"/>
        <v>0</v>
      </c>
      <c r="L5501" s="35">
        <f t="shared" si="2791"/>
        <v>0</v>
      </c>
      <c r="M5501" s="35">
        <f t="shared" si="2791"/>
        <v>111027.24887</v>
      </c>
      <c r="N5501" s="78">
        <f t="shared" si="2762"/>
        <v>99.999677431577922</v>
      </c>
    </row>
    <row r="5502" spans="1:14" ht="47.25" x14ac:dyDescent="0.25">
      <c r="A5502" s="33" t="s">
        <v>882</v>
      </c>
      <c r="B5502" s="33" t="s">
        <v>1407</v>
      </c>
      <c r="C5502" s="33" t="s">
        <v>889</v>
      </c>
      <c r="D5502" s="33"/>
      <c r="E5502" s="34" t="s">
        <v>589</v>
      </c>
      <c r="F5502" s="35">
        <f>F5503</f>
        <v>95443.448000000004</v>
      </c>
      <c r="G5502" s="35">
        <f t="shared" ref="G5502" si="2792">G5503</f>
        <v>95443.448009999993</v>
      </c>
      <c r="H5502" s="35">
        <f t="shared" ref="H5502:M5502" si="2793">H5503</f>
        <v>64718.672260000007</v>
      </c>
      <c r="I5502" s="63">
        <f t="shared" si="2793"/>
        <v>0</v>
      </c>
      <c r="J5502" s="63">
        <f t="shared" si="2793"/>
        <v>0</v>
      </c>
      <c r="K5502" s="35">
        <f t="shared" si="2793"/>
        <v>0</v>
      </c>
      <c r="L5502" s="35">
        <f t="shared" si="2793"/>
        <v>0</v>
      </c>
      <c r="M5502" s="35">
        <f t="shared" si="2793"/>
        <v>95443.447480000003</v>
      </c>
      <c r="N5502" s="78">
        <f t="shared" si="2762"/>
        <v>99.999999444697352</v>
      </c>
    </row>
    <row r="5503" spans="1:14" ht="31.5" x14ac:dyDescent="0.25">
      <c r="A5503" s="33" t="s">
        <v>882</v>
      </c>
      <c r="B5503" s="33" t="s">
        <v>1407</v>
      </c>
      <c r="C5503" s="33" t="s">
        <v>889</v>
      </c>
      <c r="D5503" s="33" t="s">
        <v>18</v>
      </c>
      <c r="E5503" s="34" t="s">
        <v>552</v>
      </c>
      <c r="F5503" s="35">
        <f>F5504+F5505</f>
        <v>95443.448000000004</v>
      </c>
      <c r="G5503" s="35">
        <f>G5504+G5505</f>
        <v>95443.448009999993</v>
      </c>
      <c r="H5503" s="35">
        <f t="shared" ref="H5503:M5503" si="2794">H5504+H5505</f>
        <v>64718.672260000007</v>
      </c>
      <c r="I5503" s="63">
        <f t="shared" si="2794"/>
        <v>0</v>
      </c>
      <c r="J5503" s="63">
        <f t="shared" si="2794"/>
        <v>0</v>
      </c>
      <c r="K5503" s="35">
        <f t="shared" si="2794"/>
        <v>0</v>
      </c>
      <c r="L5503" s="35">
        <f t="shared" si="2794"/>
        <v>0</v>
      </c>
      <c r="M5503" s="35">
        <f t="shared" si="2794"/>
        <v>95443.447480000003</v>
      </c>
      <c r="N5503" s="78">
        <f t="shared" si="2762"/>
        <v>99.999999444697352</v>
      </c>
    </row>
    <row r="5504" spans="1:14" x14ac:dyDescent="0.25">
      <c r="A5504" s="33" t="s">
        <v>882</v>
      </c>
      <c r="B5504" s="33" t="s">
        <v>1407</v>
      </c>
      <c r="C5504" s="33" t="s">
        <v>889</v>
      </c>
      <c r="D5504" s="33" t="s">
        <v>54</v>
      </c>
      <c r="E5504" s="34" t="s">
        <v>553</v>
      </c>
      <c r="F5504" s="35">
        <f>29901.8+334.046</f>
        <v>30235.845999999998</v>
      </c>
      <c r="G5504" s="35">
        <v>30235.846010000001</v>
      </c>
      <c r="H5504" s="35">
        <v>23049.69873</v>
      </c>
      <c r="I5504" s="63">
        <v>0</v>
      </c>
      <c r="J5504" s="63">
        <v>0</v>
      </c>
      <c r="K5504" s="35">
        <v>0</v>
      </c>
      <c r="L5504" s="35">
        <v>0</v>
      </c>
      <c r="M5504" s="35">
        <v>30235.846010000001</v>
      </c>
      <c r="N5504" s="78">
        <f t="shared" si="2762"/>
        <v>100</v>
      </c>
    </row>
    <row r="5505" spans="1:15" x14ac:dyDescent="0.25">
      <c r="A5505" s="33" t="s">
        <v>882</v>
      </c>
      <c r="B5505" s="33" t="s">
        <v>1407</v>
      </c>
      <c r="C5505" s="33" t="s">
        <v>889</v>
      </c>
      <c r="D5505" s="33" t="s">
        <v>30</v>
      </c>
      <c r="E5505" s="34" t="s">
        <v>554</v>
      </c>
      <c r="F5505" s="35">
        <f>51792.2+2609.3+4817.548+5988.554</f>
        <v>65207.601999999999</v>
      </c>
      <c r="G5505" s="35">
        <v>65207.601999999999</v>
      </c>
      <c r="H5505" s="35">
        <v>41668.973530000003</v>
      </c>
      <c r="I5505" s="63">
        <v>0</v>
      </c>
      <c r="J5505" s="63">
        <v>0</v>
      </c>
      <c r="K5505" s="35">
        <v>0</v>
      </c>
      <c r="L5505" s="35">
        <v>0</v>
      </c>
      <c r="M5505" s="35">
        <v>65207.601470000001</v>
      </c>
      <c r="N5505" s="78">
        <f t="shared" si="2762"/>
        <v>99.99999918721133</v>
      </c>
    </row>
    <row r="5506" spans="1:15" ht="31.5" hidden="1" x14ac:dyDescent="0.25">
      <c r="A5506" s="33" t="s">
        <v>882</v>
      </c>
      <c r="B5506" s="33" t="s">
        <v>1407</v>
      </c>
      <c r="C5506" s="48" t="s">
        <v>1903</v>
      </c>
      <c r="D5506" s="48"/>
      <c r="E5506" s="49" t="s">
        <v>1904</v>
      </c>
      <c r="F5506" s="35">
        <f>F5507</f>
        <v>308.48399999999998</v>
      </c>
      <c r="G5506" s="35">
        <f t="shared" ref="G5506:M5507" si="2795">G5507</f>
        <v>0</v>
      </c>
      <c r="H5506" s="35">
        <f t="shared" si="2795"/>
        <v>0</v>
      </c>
      <c r="I5506" s="63">
        <f t="shared" si="2795"/>
        <v>0</v>
      </c>
      <c r="J5506" s="63">
        <f t="shared" si="2795"/>
        <v>0</v>
      </c>
      <c r="K5506" s="35">
        <f t="shared" si="2795"/>
        <v>0</v>
      </c>
      <c r="L5506" s="35">
        <f t="shared" si="2795"/>
        <v>0</v>
      </c>
      <c r="M5506" s="35">
        <f t="shared" si="2795"/>
        <v>0</v>
      </c>
      <c r="N5506" s="78">
        <v>0</v>
      </c>
      <c r="O5506" s="22">
        <v>1</v>
      </c>
    </row>
    <row r="5507" spans="1:15" ht="31.5" hidden="1" x14ac:dyDescent="0.25">
      <c r="A5507" s="33" t="s">
        <v>882</v>
      </c>
      <c r="B5507" s="33" t="s">
        <v>1407</v>
      </c>
      <c r="C5507" s="48" t="s">
        <v>1903</v>
      </c>
      <c r="D5507" s="48" t="s">
        <v>18</v>
      </c>
      <c r="E5507" s="49" t="s">
        <v>552</v>
      </c>
      <c r="F5507" s="35">
        <f>F5508</f>
        <v>308.48399999999998</v>
      </c>
      <c r="G5507" s="35">
        <f t="shared" si="2795"/>
        <v>0</v>
      </c>
      <c r="H5507" s="35">
        <f t="shared" si="2795"/>
        <v>0</v>
      </c>
      <c r="I5507" s="63">
        <f t="shared" si="2795"/>
        <v>0</v>
      </c>
      <c r="J5507" s="63">
        <f t="shared" si="2795"/>
        <v>0</v>
      </c>
      <c r="K5507" s="35">
        <f t="shared" si="2795"/>
        <v>0</v>
      </c>
      <c r="L5507" s="35">
        <f t="shared" si="2795"/>
        <v>0</v>
      </c>
      <c r="M5507" s="35">
        <f t="shared" si="2795"/>
        <v>0</v>
      </c>
      <c r="N5507" s="78">
        <v>0</v>
      </c>
      <c r="O5507" s="22">
        <v>1</v>
      </c>
    </row>
    <row r="5508" spans="1:15" hidden="1" x14ac:dyDescent="0.25">
      <c r="A5508" s="33" t="s">
        <v>882</v>
      </c>
      <c r="B5508" s="33" t="s">
        <v>1407</v>
      </c>
      <c r="C5508" s="48" t="s">
        <v>1903</v>
      </c>
      <c r="D5508" s="48" t="s">
        <v>54</v>
      </c>
      <c r="E5508" s="49" t="s">
        <v>553</v>
      </c>
      <c r="F5508" s="35">
        <v>308.48399999999998</v>
      </c>
      <c r="G5508" s="35">
        <v>0</v>
      </c>
      <c r="H5508" s="35">
        <v>0</v>
      </c>
      <c r="I5508" s="63">
        <v>0</v>
      </c>
      <c r="J5508" s="63">
        <v>0</v>
      </c>
      <c r="K5508" s="35">
        <v>0</v>
      </c>
      <c r="L5508" s="35">
        <v>0</v>
      </c>
      <c r="M5508" s="35">
        <v>0</v>
      </c>
      <c r="N5508" s="78">
        <v>0</v>
      </c>
      <c r="O5508" s="22">
        <v>1</v>
      </c>
    </row>
    <row r="5509" spans="1:15" ht="47.25" x14ac:dyDescent="0.25">
      <c r="A5509" s="33" t="s">
        <v>882</v>
      </c>
      <c r="B5509" s="33" t="s">
        <v>1407</v>
      </c>
      <c r="C5509" s="33" t="s">
        <v>1353</v>
      </c>
      <c r="D5509" s="33"/>
      <c r="E5509" s="34" t="s">
        <v>1354</v>
      </c>
      <c r="F5509" s="35">
        <f t="shared" ref="F5509:M5510" si="2796">F5510</f>
        <v>7360.5770000000002</v>
      </c>
      <c r="G5509" s="35">
        <f t="shared" si="2796"/>
        <v>7360.5770000000002</v>
      </c>
      <c r="H5509" s="35">
        <f t="shared" si="2796"/>
        <v>5000</v>
      </c>
      <c r="I5509" s="63">
        <f t="shared" si="2796"/>
        <v>0</v>
      </c>
      <c r="J5509" s="63">
        <f t="shared" si="2796"/>
        <v>0</v>
      </c>
      <c r="K5509" s="35">
        <f t="shared" si="2796"/>
        <v>0</v>
      </c>
      <c r="L5509" s="35">
        <f t="shared" si="2796"/>
        <v>0</v>
      </c>
      <c r="M5509" s="35">
        <f t="shared" si="2796"/>
        <v>7360.5770000000002</v>
      </c>
      <c r="N5509" s="78">
        <f t="shared" si="2762"/>
        <v>100</v>
      </c>
    </row>
    <row r="5510" spans="1:15" ht="31.5" x14ac:dyDescent="0.25">
      <c r="A5510" s="33" t="s">
        <v>882</v>
      </c>
      <c r="B5510" s="33" t="s">
        <v>1407</v>
      </c>
      <c r="C5510" s="33" t="s">
        <v>1353</v>
      </c>
      <c r="D5510" s="33" t="s">
        <v>18</v>
      </c>
      <c r="E5510" s="34" t="s">
        <v>552</v>
      </c>
      <c r="F5510" s="35">
        <f t="shared" si="2796"/>
        <v>7360.5770000000002</v>
      </c>
      <c r="G5510" s="35">
        <f t="shared" si="2796"/>
        <v>7360.5770000000002</v>
      </c>
      <c r="H5510" s="35">
        <f t="shared" si="2796"/>
        <v>5000</v>
      </c>
      <c r="I5510" s="63">
        <f t="shared" si="2796"/>
        <v>0</v>
      </c>
      <c r="J5510" s="63">
        <f t="shared" si="2796"/>
        <v>0</v>
      </c>
      <c r="K5510" s="35">
        <f t="shared" si="2796"/>
        <v>0</v>
      </c>
      <c r="L5510" s="35">
        <f t="shared" si="2796"/>
        <v>0</v>
      </c>
      <c r="M5510" s="35">
        <f t="shared" si="2796"/>
        <v>7360.5770000000002</v>
      </c>
      <c r="N5510" s="78">
        <f t="shared" si="2762"/>
        <v>100</v>
      </c>
    </row>
    <row r="5511" spans="1:15" x14ac:dyDescent="0.25">
      <c r="A5511" s="33" t="s">
        <v>882</v>
      </c>
      <c r="B5511" s="33" t="s">
        <v>1407</v>
      </c>
      <c r="C5511" s="33" t="s">
        <v>1353</v>
      </c>
      <c r="D5511" s="33" t="s">
        <v>30</v>
      </c>
      <c r="E5511" s="34" t="s">
        <v>554</v>
      </c>
      <c r="F5511" s="35">
        <f>5000+2360.577</f>
        <v>7360.5770000000002</v>
      </c>
      <c r="G5511" s="35">
        <v>7360.5770000000002</v>
      </c>
      <c r="H5511" s="35">
        <v>5000</v>
      </c>
      <c r="I5511" s="63">
        <v>0</v>
      </c>
      <c r="J5511" s="63">
        <v>0</v>
      </c>
      <c r="K5511" s="35">
        <v>0</v>
      </c>
      <c r="L5511" s="35">
        <v>0</v>
      </c>
      <c r="M5511" s="35">
        <v>7360.5770000000002</v>
      </c>
      <c r="N5511" s="78">
        <f t="shared" si="2762"/>
        <v>100</v>
      </c>
    </row>
    <row r="5512" spans="1:15" ht="31.5" x14ac:dyDescent="0.25">
      <c r="A5512" s="33" t="s">
        <v>882</v>
      </c>
      <c r="B5512" s="33" t="s">
        <v>1407</v>
      </c>
      <c r="C5512" s="33" t="s">
        <v>1903</v>
      </c>
      <c r="D5512" s="33"/>
      <c r="E5512" s="57" t="s">
        <v>1930</v>
      </c>
      <c r="F5512" s="35"/>
      <c r="G5512" s="35">
        <f>G5513</f>
        <v>308.48399999999998</v>
      </c>
      <c r="H5512" s="35">
        <f t="shared" ref="H5512:M5513" si="2797">H5513</f>
        <v>0</v>
      </c>
      <c r="I5512" s="63">
        <f t="shared" si="2797"/>
        <v>0</v>
      </c>
      <c r="J5512" s="63">
        <f t="shared" si="2797"/>
        <v>0</v>
      </c>
      <c r="K5512" s="35">
        <f t="shared" si="2797"/>
        <v>0</v>
      </c>
      <c r="L5512" s="35">
        <f t="shared" si="2797"/>
        <v>0</v>
      </c>
      <c r="M5512" s="35">
        <f t="shared" si="2797"/>
        <v>308.48399999999998</v>
      </c>
      <c r="N5512" s="78">
        <f t="shared" si="2762"/>
        <v>100</v>
      </c>
    </row>
    <row r="5513" spans="1:15" ht="31.5" x14ac:dyDescent="0.25">
      <c r="A5513" s="33" t="s">
        <v>882</v>
      </c>
      <c r="B5513" s="33" t="s">
        <v>1407</v>
      </c>
      <c r="C5513" s="33" t="s">
        <v>1903</v>
      </c>
      <c r="D5513" s="48" t="s">
        <v>18</v>
      </c>
      <c r="E5513" s="49" t="s">
        <v>552</v>
      </c>
      <c r="F5513" s="35"/>
      <c r="G5513" s="35">
        <f>G5514</f>
        <v>308.48399999999998</v>
      </c>
      <c r="H5513" s="35">
        <f t="shared" si="2797"/>
        <v>0</v>
      </c>
      <c r="I5513" s="63">
        <f t="shared" si="2797"/>
        <v>0</v>
      </c>
      <c r="J5513" s="63">
        <f t="shared" si="2797"/>
        <v>0</v>
      </c>
      <c r="K5513" s="35">
        <f t="shared" si="2797"/>
        <v>0</v>
      </c>
      <c r="L5513" s="35">
        <f t="shared" si="2797"/>
        <v>0</v>
      </c>
      <c r="M5513" s="35">
        <f t="shared" si="2797"/>
        <v>308.48399999999998</v>
      </c>
      <c r="N5513" s="78">
        <f t="shared" si="2762"/>
        <v>100</v>
      </c>
    </row>
    <row r="5514" spans="1:15" x14ac:dyDescent="0.25">
      <c r="A5514" s="33" t="s">
        <v>882</v>
      </c>
      <c r="B5514" s="33" t="s">
        <v>1407</v>
      </c>
      <c r="C5514" s="33" t="s">
        <v>1903</v>
      </c>
      <c r="D5514" s="48" t="s">
        <v>54</v>
      </c>
      <c r="E5514" s="49" t="s">
        <v>553</v>
      </c>
      <c r="F5514" s="35"/>
      <c r="G5514" s="35">
        <v>308.48399999999998</v>
      </c>
      <c r="H5514" s="35">
        <v>0</v>
      </c>
      <c r="I5514" s="63">
        <v>0</v>
      </c>
      <c r="J5514" s="63">
        <v>0</v>
      </c>
      <c r="K5514" s="35">
        <v>0</v>
      </c>
      <c r="L5514" s="35">
        <v>0</v>
      </c>
      <c r="M5514" s="35">
        <v>308.48399999999998</v>
      </c>
      <c r="N5514" s="78">
        <f t="shared" ref="N5514:N5577" si="2798">M5514/G5514*100</f>
        <v>100</v>
      </c>
    </row>
    <row r="5515" spans="1:15" x14ac:dyDescent="0.25">
      <c r="A5515" s="33" t="s">
        <v>882</v>
      </c>
      <c r="B5515" s="33" t="s">
        <v>1407</v>
      </c>
      <c r="C5515" s="33" t="s">
        <v>890</v>
      </c>
      <c r="D5515" s="33"/>
      <c r="E5515" s="34" t="s">
        <v>613</v>
      </c>
      <c r="F5515" s="35">
        <f t="shared" ref="F5515:M5515" si="2799">F5516</f>
        <v>617.78899999999999</v>
      </c>
      <c r="G5515" s="35">
        <f t="shared" si="2799"/>
        <v>617.78899999999999</v>
      </c>
      <c r="H5515" s="35">
        <f t="shared" si="2799"/>
        <v>240.6498</v>
      </c>
      <c r="I5515" s="63">
        <f t="shared" si="2799"/>
        <v>0</v>
      </c>
      <c r="J5515" s="63">
        <f t="shared" si="2799"/>
        <v>0</v>
      </c>
      <c r="K5515" s="35">
        <f t="shared" si="2799"/>
        <v>0</v>
      </c>
      <c r="L5515" s="35">
        <f t="shared" si="2799"/>
        <v>0</v>
      </c>
      <c r="M5515" s="35">
        <f t="shared" si="2799"/>
        <v>617.74037999999996</v>
      </c>
      <c r="N5515" s="78">
        <f t="shared" si="2798"/>
        <v>99.992129999077349</v>
      </c>
    </row>
    <row r="5516" spans="1:15" ht="31.5" x14ac:dyDescent="0.25">
      <c r="A5516" s="33" t="s">
        <v>882</v>
      </c>
      <c r="B5516" s="33" t="s">
        <v>1407</v>
      </c>
      <c r="C5516" s="33" t="s">
        <v>890</v>
      </c>
      <c r="D5516" s="33" t="s">
        <v>18</v>
      </c>
      <c r="E5516" s="34" t="s">
        <v>552</v>
      </c>
      <c r="F5516" s="35">
        <f>F5517+F5518</f>
        <v>617.78899999999999</v>
      </c>
      <c r="G5516" s="35">
        <f>G5517+G5518</f>
        <v>617.78899999999999</v>
      </c>
      <c r="H5516" s="35">
        <f t="shared" ref="H5516:M5516" si="2800">H5517+H5518</f>
        <v>240.6498</v>
      </c>
      <c r="I5516" s="63">
        <f t="shared" si="2800"/>
        <v>0</v>
      </c>
      <c r="J5516" s="63">
        <f t="shared" si="2800"/>
        <v>0</v>
      </c>
      <c r="K5516" s="35">
        <f t="shared" si="2800"/>
        <v>0</v>
      </c>
      <c r="L5516" s="35">
        <f t="shared" si="2800"/>
        <v>0</v>
      </c>
      <c r="M5516" s="35">
        <f t="shared" si="2800"/>
        <v>617.74037999999996</v>
      </c>
      <c r="N5516" s="78">
        <f t="shared" si="2798"/>
        <v>99.992129999077349</v>
      </c>
    </row>
    <row r="5517" spans="1:15" x14ac:dyDescent="0.25">
      <c r="A5517" s="33" t="s">
        <v>882</v>
      </c>
      <c r="B5517" s="33" t="s">
        <v>1407</v>
      </c>
      <c r="C5517" s="33" t="s">
        <v>890</v>
      </c>
      <c r="D5517" s="33" t="s">
        <v>54</v>
      </c>
      <c r="E5517" s="34" t="s">
        <v>553</v>
      </c>
      <c r="F5517" s="35">
        <v>74.5</v>
      </c>
      <c r="G5517" s="35">
        <v>74.5</v>
      </c>
      <c r="H5517" s="35">
        <v>37.2498</v>
      </c>
      <c r="I5517" s="63">
        <v>0</v>
      </c>
      <c r="J5517" s="63">
        <v>0</v>
      </c>
      <c r="K5517" s="35">
        <v>0</v>
      </c>
      <c r="L5517" s="35">
        <v>0</v>
      </c>
      <c r="M5517" s="35">
        <v>74.452380000000005</v>
      </c>
      <c r="N5517" s="78">
        <f t="shared" si="2798"/>
        <v>99.936080536912769</v>
      </c>
    </row>
    <row r="5518" spans="1:15" x14ac:dyDescent="0.25">
      <c r="A5518" s="33" t="s">
        <v>882</v>
      </c>
      <c r="B5518" s="33" t="s">
        <v>1407</v>
      </c>
      <c r="C5518" s="33" t="s">
        <v>890</v>
      </c>
      <c r="D5518" s="33" t="s">
        <v>30</v>
      </c>
      <c r="E5518" s="34" t="s">
        <v>554</v>
      </c>
      <c r="F5518" s="35">
        <f>406.8-86.633+223.122</f>
        <v>543.28899999999999</v>
      </c>
      <c r="G5518" s="35">
        <v>543.28899999999999</v>
      </c>
      <c r="H5518" s="35">
        <v>203.4</v>
      </c>
      <c r="I5518" s="63">
        <v>0</v>
      </c>
      <c r="J5518" s="63">
        <v>0</v>
      </c>
      <c r="K5518" s="35">
        <v>0</v>
      </c>
      <c r="L5518" s="35">
        <v>0</v>
      </c>
      <c r="M5518" s="35">
        <v>543.28800000000001</v>
      </c>
      <c r="N5518" s="78">
        <f t="shared" si="2798"/>
        <v>99.999815935901523</v>
      </c>
    </row>
    <row r="5519" spans="1:15" x14ac:dyDescent="0.25">
      <c r="A5519" s="33" t="s">
        <v>882</v>
      </c>
      <c r="B5519" s="33" t="s">
        <v>1407</v>
      </c>
      <c r="C5519" s="33" t="s">
        <v>891</v>
      </c>
      <c r="D5519" s="33"/>
      <c r="E5519" s="34" t="s">
        <v>933</v>
      </c>
      <c r="F5519" s="35">
        <f>F5522+F5520</f>
        <v>6894.3849999999993</v>
      </c>
      <c r="G5519" s="35">
        <f>G5522+G5520</f>
        <v>7297.3089999999993</v>
      </c>
      <c r="H5519" s="35">
        <f t="shared" ref="H5519:M5519" si="2801">H5522+H5520</f>
        <v>4718.4455899999994</v>
      </c>
      <c r="I5519" s="63">
        <f t="shared" si="2801"/>
        <v>0</v>
      </c>
      <c r="J5519" s="63">
        <f t="shared" si="2801"/>
        <v>0</v>
      </c>
      <c r="K5519" s="35">
        <f t="shared" si="2801"/>
        <v>0</v>
      </c>
      <c r="L5519" s="35">
        <f t="shared" si="2801"/>
        <v>0</v>
      </c>
      <c r="M5519" s="35">
        <f t="shared" si="2801"/>
        <v>7297.0000099999997</v>
      </c>
      <c r="N5519" s="78">
        <f t="shared" si="2798"/>
        <v>99.99576569938317</v>
      </c>
    </row>
    <row r="5520" spans="1:15" ht="31.5" hidden="1" x14ac:dyDescent="0.25">
      <c r="A5520" s="33" t="s">
        <v>882</v>
      </c>
      <c r="B5520" s="33" t="s">
        <v>1407</v>
      </c>
      <c r="C5520" s="33" t="s">
        <v>891</v>
      </c>
      <c r="D5520" s="33" t="s">
        <v>1111</v>
      </c>
      <c r="E5520" s="34" t="s">
        <v>542</v>
      </c>
      <c r="F5520" s="35">
        <f t="shared" ref="F5520:M5520" si="2802">F5521</f>
        <v>0</v>
      </c>
      <c r="G5520" s="35">
        <f t="shared" si="2802"/>
        <v>0</v>
      </c>
      <c r="H5520" s="35">
        <f t="shared" si="2802"/>
        <v>0</v>
      </c>
      <c r="I5520" s="63">
        <f t="shared" si="2802"/>
        <v>0</v>
      </c>
      <c r="J5520" s="63">
        <f t="shared" si="2802"/>
        <v>0</v>
      </c>
      <c r="K5520" s="35">
        <f t="shared" si="2802"/>
        <v>0</v>
      </c>
      <c r="L5520" s="35">
        <f t="shared" si="2802"/>
        <v>0</v>
      </c>
      <c r="M5520" s="35">
        <f t="shared" si="2802"/>
        <v>0</v>
      </c>
      <c r="N5520" s="78">
        <v>0</v>
      </c>
      <c r="O5520" s="22">
        <v>1</v>
      </c>
    </row>
    <row r="5521" spans="1:15" ht="31.5" hidden="1" x14ac:dyDescent="0.25">
      <c r="A5521" s="33" t="s">
        <v>882</v>
      </c>
      <c r="B5521" s="33" t="s">
        <v>1407</v>
      </c>
      <c r="C5521" s="33" t="s">
        <v>891</v>
      </c>
      <c r="D5521" s="33" t="s">
        <v>1112</v>
      </c>
      <c r="E5521" s="34" t="s">
        <v>543</v>
      </c>
      <c r="F5521" s="35">
        <v>0</v>
      </c>
      <c r="G5521" s="35">
        <v>0</v>
      </c>
      <c r="H5521" s="35">
        <v>0</v>
      </c>
      <c r="I5521" s="63">
        <v>0</v>
      </c>
      <c r="J5521" s="63">
        <v>0</v>
      </c>
      <c r="K5521" s="35">
        <v>0</v>
      </c>
      <c r="L5521" s="35">
        <v>0</v>
      </c>
      <c r="M5521" s="35">
        <v>0</v>
      </c>
      <c r="N5521" s="78">
        <v>0</v>
      </c>
      <c r="O5521" s="22">
        <v>1</v>
      </c>
    </row>
    <row r="5522" spans="1:15" ht="31.5" x14ac:dyDescent="0.25">
      <c r="A5522" s="33" t="s">
        <v>882</v>
      </c>
      <c r="B5522" s="33" t="s">
        <v>1407</v>
      </c>
      <c r="C5522" s="33" t="s">
        <v>891</v>
      </c>
      <c r="D5522" s="33" t="s">
        <v>18</v>
      </c>
      <c r="E5522" s="34" t="s">
        <v>552</v>
      </c>
      <c r="F5522" s="35">
        <f t="shared" ref="F5522:M5522" si="2803">F5523+F5524</f>
        <v>6894.3849999999993</v>
      </c>
      <c r="G5522" s="35">
        <f t="shared" si="2803"/>
        <v>7297.3089999999993</v>
      </c>
      <c r="H5522" s="35">
        <f t="shared" si="2803"/>
        <v>4718.4455899999994</v>
      </c>
      <c r="I5522" s="63">
        <f t="shared" si="2803"/>
        <v>0</v>
      </c>
      <c r="J5522" s="63">
        <f t="shared" si="2803"/>
        <v>0</v>
      </c>
      <c r="K5522" s="35">
        <f t="shared" si="2803"/>
        <v>0</v>
      </c>
      <c r="L5522" s="35">
        <f t="shared" si="2803"/>
        <v>0</v>
      </c>
      <c r="M5522" s="35">
        <f t="shared" si="2803"/>
        <v>7297.0000099999997</v>
      </c>
      <c r="N5522" s="78">
        <f t="shared" si="2798"/>
        <v>99.99576569938317</v>
      </c>
    </row>
    <row r="5523" spans="1:15" x14ac:dyDescent="0.25">
      <c r="A5523" s="33" t="s">
        <v>882</v>
      </c>
      <c r="B5523" s="33" t="s">
        <v>1407</v>
      </c>
      <c r="C5523" s="33" t="s">
        <v>891</v>
      </c>
      <c r="D5523" s="33" t="s">
        <v>54</v>
      </c>
      <c r="E5523" s="34" t="s">
        <v>553</v>
      </c>
      <c r="F5523" s="35">
        <v>1987.7</v>
      </c>
      <c r="G5523" s="35">
        <v>1937.01838</v>
      </c>
      <c r="H5523" s="35">
        <v>1748.3911499999999</v>
      </c>
      <c r="I5523" s="63">
        <v>0</v>
      </c>
      <c r="J5523" s="63">
        <v>0</v>
      </c>
      <c r="K5523" s="35">
        <v>0</v>
      </c>
      <c r="L5523" s="35">
        <v>0</v>
      </c>
      <c r="M5523" s="35">
        <v>1937.01838</v>
      </c>
      <c r="N5523" s="78">
        <f t="shared" si="2798"/>
        <v>100</v>
      </c>
    </row>
    <row r="5524" spans="1:15" x14ac:dyDescent="0.25">
      <c r="A5524" s="33" t="s">
        <v>882</v>
      </c>
      <c r="B5524" s="33" t="s">
        <v>1407</v>
      </c>
      <c r="C5524" s="33" t="s">
        <v>891</v>
      </c>
      <c r="D5524" s="33" t="s">
        <v>30</v>
      </c>
      <c r="E5524" s="34" t="s">
        <v>554</v>
      </c>
      <c r="F5524" s="35">
        <f>4748.5+62.677+95.508</f>
        <v>4906.6849999999995</v>
      </c>
      <c r="G5524" s="35">
        <v>5360.2906199999998</v>
      </c>
      <c r="H5524" s="35">
        <v>2970.0544399999999</v>
      </c>
      <c r="I5524" s="63">
        <v>0</v>
      </c>
      <c r="J5524" s="63">
        <v>0</v>
      </c>
      <c r="K5524" s="35">
        <v>0</v>
      </c>
      <c r="L5524" s="35">
        <v>0</v>
      </c>
      <c r="M5524" s="35">
        <v>5359.9816300000002</v>
      </c>
      <c r="N5524" s="78">
        <f t="shared" si="2798"/>
        <v>99.994235573742088</v>
      </c>
    </row>
    <row r="5525" spans="1:15" ht="31.5" hidden="1" x14ac:dyDescent="0.25">
      <c r="A5525" s="33" t="s">
        <v>882</v>
      </c>
      <c r="B5525" s="33" t="s">
        <v>1407</v>
      </c>
      <c r="C5525" s="33" t="s">
        <v>892</v>
      </c>
      <c r="D5525" s="33"/>
      <c r="E5525" s="34" t="s">
        <v>1284</v>
      </c>
      <c r="F5525" s="35">
        <f t="shared" ref="F5525:M5526" si="2804">F5526</f>
        <v>0</v>
      </c>
      <c r="G5525" s="35">
        <f t="shared" si="2804"/>
        <v>0</v>
      </c>
      <c r="H5525" s="35">
        <f t="shared" si="2804"/>
        <v>0</v>
      </c>
      <c r="I5525" s="63">
        <f t="shared" si="2804"/>
        <v>0</v>
      </c>
      <c r="J5525" s="63">
        <f t="shared" si="2804"/>
        <v>0</v>
      </c>
      <c r="K5525" s="35">
        <f t="shared" si="2804"/>
        <v>0</v>
      </c>
      <c r="L5525" s="35">
        <f t="shared" si="2804"/>
        <v>0</v>
      </c>
      <c r="M5525" s="35">
        <f t="shared" si="2804"/>
        <v>0</v>
      </c>
      <c r="N5525" s="78">
        <v>0</v>
      </c>
      <c r="O5525" s="22">
        <v>1</v>
      </c>
    </row>
    <row r="5526" spans="1:15" ht="31.5" hidden="1" x14ac:dyDescent="0.25">
      <c r="A5526" s="33" t="s">
        <v>882</v>
      </c>
      <c r="B5526" s="33" t="s">
        <v>1407</v>
      </c>
      <c r="C5526" s="33" t="s">
        <v>892</v>
      </c>
      <c r="D5526" s="33" t="s">
        <v>1111</v>
      </c>
      <c r="E5526" s="34" t="s">
        <v>542</v>
      </c>
      <c r="F5526" s="35">
        <f t="shared" si="2804"/>
        <v>0</v>
      </c>
      <c r="G5526" s="35">
        <f t="shared" si="2804"/>
        <v>0</v>
      </c>
      <c r="H5526" s="35">
        <f t="shared" si="2804"/>
        <v>0</v>
      </c>
      <c r="I5526" s="63">
        <f t="shared" si="2804"/>
        <v>0</v>
      </c>
      <c r="J5526" s="63">
        <f t="shared" si="2804"/>
        <v>0</v>
      </c>
      <c r="K5526" s="35">
        <f t="shared" si="2804"/>
        <v>0</v>
      </c>
      <c r="L5526" s="35">
        <f t="shared" si="2804"/>
        <v>0</v>
      </c>
      <c r="M5526" s="35">
        <f t="shared" si="2804"/>
        <v>0</v>
      </c>
      <c r="N5526" s="78">
        <v>0</v>
      </c>
      <c r="O5526" s="22">
        <v>1</v>
      </c>
    </row>
    <row r="5527" spans="1:15" ht="31.5" hidden="1" x14ac:dyDescent="0.25">
      <c r="A5527" s="33" t="s">
        <v>882</v>
      </c>
      <c r="B5527" s="33" t="s">
        <v>1407</v>
      </c>
      <c r="C5527" s="33" t="s">
        <v>892</v>
      </c>
      <c r="D5527" s="33" t="s">
        <v>1112</v>
      </c>
      <c r="E5527" s="34" t="s">
        <v>543</v>
      </c>
      <c r="F5527" s="35">
        <v>0</v>
      </c>
      <c r="G5527" s="35">
        <v>0</v>
      </c>
      <c r="H5527" s="35">
        <v>0</v>
      </c>
      <c r="I5527" s="63">
        <v>0</v>
      </c>
      <c r="J5527" s="63">
        <v>0</v>
      </c>
      <c r="K5527" s="35">
        <v>0</v>
      </c>
      <c r="L5527" s="35">
        <v>0</v>
      </c>
      <c r="M5527" s="35">
        <v>0</v>
      </c>
      <c r="N5527" s="78">
        <v>0</v>
      </c>
      <c r="O5527" s="22">
        <v>1</v>
      </c>
    </row>
    <row r="5528" spans="1:15" ht="63" hidden="1" x14ac:dyDescent="0.25">
      <c r="A5528" s="33" t="s">
        <v>882</v>
      </c>
      <c r="B5528" s="33" t="s">
        <v>1407</v>
      </c>
      <c r="C5528" s="33" t="s">
        <v>893</v>
      </c>
      <c r="D5528" s="33"/>
      <c r="E5528" s="34" t="s">
        <v>935</v>
      </c>
      <c r="F5528" s="35">
        <f t="shared" ref="F5528:M5529" si="2805">F5529</f>
        <v>2400</v>
      </c>
      <c r="G5528" s="35">
        <f t="shared" si="2805"/>
        <v>0</v>
      </c>
      <c r="H5528" s="35">
        <f t="shared" si="2805"/>
        <v>0</v>
      </c>
      <c r="I5528" s="63">
        <f t="shared" si="2805"/>
        <v>0</v>
      </c>
      <c r="J5528" s="63">
        <f t="shared" si="2805"/>
        <v>0</v>
      </c>
      <c r="K5528" s="35">
        <f t="shared" si="2805"/>
        <v>0</v>
      </c>
      <c r="L5528" s="35">
        <f t="shared" si="2805"/>
        <v>0</v>
      </c>
      <c r="M5528" s="35">
        <f t="shared" si="2805"/>
        <v>0</v>
      </c>
      <c r="N5528" s="78">
        <v>0</v>
      </c>
      <c r="O5528" s="22">
        <v>1</v>
      </c>
    </row>
    <row r="5529" spans="1:15" ht="31.5" hidden="1" x14ac:dyDescent="0.25">
      <c r="A5529" s="33" t="s">
        <v>882</v>
      </c>
      <c r="B5529" s="33" t="s">
        <v>1407</v>
      </c>
      <c r="C5529" s="33" t="s">
        <v>893</v>
      </c>
      <c r="D5529" s="33" t="s">
        <v>18</v>
      </c>
      <c r="E5529" s="34" t="s">
        <v>552</v>
      </c>
      <c r="F5529" s="35">
        <f t="shared" si="2805"/>
        <v>2400</v>
      </c>
      <c r="G5529" s="35">
        <f t="shared" si="2805"/>
        <v>0</v>
      </c>
      <c r="H5529" s="35">
        <f t="shared" si="2805"/>
        <v>0</v>
      </c>
      <c r="I5529" s="63">
        <f t="shared" si="2805"/>
        <v>0</v>
      </c>
      <c r="J5529" s="63">
        <f t="shared" si="2805"/>
        <v>0</v>
      </c>
      <c r="K5529" s="35">
        <f t="shared" si="2805"/>
        <v>0</v>
      </c>
      <c r="L5529" s="35">
        <f t="shared" si="2805"/>
        <v>0</v>
      </c>
      <c r="M5529" s="35">
        <f t="shared" si="2805"/>
        <v>0</v>
      </c>
      <c r="N5529" s="78">
        <v>0</v>
      </c>
      <c r="O5529" s="22">
        <v>1</v>
      </c>
    </row>
    <row r="5530" spans="1:15" ht="47.25" hidden="1" x14ac:dyDescent="0.25">
      <c r="A5530" s="33" t="s">
        <v>882</v>
      </c>
      <c r="B5530" s="33" t="s">
        <v>1407</v>
      </c>
      <c r="C5530" s="33" t="s">
        <v>893</v>
      </c>
      <c r="D5530" s="33" t="s">
        <v>14</v>
      </c>
      <c r="E5530" s="34" t="s">
        <v>555</v>
      </c>
      <c r="F5530" s="35">
        <v>2400</v>
      </c>
      <c r="G5530" s="35">
        <v>0</v>
      </c>
      <c r="H5530" s="35">
        <v>0</v>
      </c>
      <c r="I5530" s="63">
        <v>0</v>
      </c>
      <c r="J5530" s="63">
        <v>0</v>
      </c>
      <c r="K5530" s="35">
        <v>0</v>
      </c>
      <c r="L5530" s="35">
        <v>0</v>
      </c>
      <c r="M5530" s="35">
        <v>0</v>
      </c>
      <c r="N5530" s="78">
        <v>0</v>
      </c>
      <c r="O5530" s="22">
        <v>1</v>
      </c>
    </row>
    <row r="5531" spans="1:15" ht="47.25" x14ac:dyDescent="0.25">
      <c r="A5531" s="33" t="s">
        <v>882</v>
      </c>
      <c r="B5531" s="33" t="s">
        <v>1407</v>
      </c>
      <c r="C5531" s="33" t="s">
        <v>42</v>
      </c>
      <c r="D5531" s="33"/>
      <c r="E5531" s="34" t="s">
        <v>647</v>
      </c>
      <c r="F5531" s="35">
        <f t="shared" ref="F5531:M5534" si="2806">F5532</f>
        <v>742.7</v>
      </c>
      <c r="G5531" s="35">
        <f t="shared" si="2806"/>
        <v>742.7</v>
      </c>
      <c r="H5531" s="35">
        <f t="shared" si="2806"/>
        <v>742.7</v>
      </c>
      <c r="I5531" s="63">
        <f t="shared" si="2806"/>
        <v>0</v>
      </c>
      <c r="J5531" s="63">
        <f t="shared" si="2806"/>
        <v>0</v>
      </c>
      <c r="K5531" s="35">
        <f t="shared" si="2806"/>
        <v>0</v>
      </c>
      <c r="L5531" s="35">
        <f t="shared" si="2806"/>
        <v>0</v>
      </c>
      <c r="M5531" s="35">
        <f t="shared" si="2806"/>
        <v>742.7</v>
      </c>
      <c r="N5531" s="78">
        <f t="shared" si="2798"/>
        <v>100</v>
      </c>
    </row>
    <row r="5532" spans="1:15" ht="31.5" x14ac:dyDescent="0.25">
      <c r="A5532" s="33" t="s">
        <v>882</v>
      </c>
      <c r="B5532" s="33" t="s">
        <v>1407</v>
      </c>
      <c r="C5532" s="33" t="s">
        <v>43</v>
      </c>
      <c r="D5532" s="33"/>
      <c r="E5532" s="34" t="s">
        <v>660</v>
      </c>
      <c r="F5532" s="35">
        <f t="shared" si="2806"/>
        <v>742.7</v>
      </c>
      <c r="G5532" s="35">
        <f t="shared" si="2806"/>
        <v>742.7</v>
      </c>
      <c r="H5532" s="35">
        <f t="shared" si="2806"/>
        <v>742.7</v>
      </c>
      <c r="I5532" s="63">
        <f t="shared" si="2806"/>
        <v>0</v>
      </c>
      <c r="J5532" s="63">
        <f t="shared" si="2806"/>
        <v>0</v>
      </c>
      <c r="K5532" s="35">
        <f t="shared" si="2806"/>
        <v>0</v>
      </c>
      <c r="L5532" s="35">
        <f t="shared" si="2806"/>
        <v>0</v>
      </c>
      <c r="M5532" s="35">
        <f t="shared" si="2806"/>
        <v>742.7</v>
      </c>
      <c r="N5532" s="78">
        <f t="shared" si="2798"/>
        <v>100</v>
      </c>
    </row>
    <row r="5533" spans="1:15" ht="78.75" x14ac:dyDescent="0.25">
      <c r="A5533" s="33" t="s">
        <v>882</v>
      </c>
      <c r="B5533" s="33" t="s">
        <v>1407</v>
      </c>
      <c r="C5533" s="33" t="s">
        <v>44</v>
      </c>
      <c r="D5533" s="33"/>
      <c r="E5533" s="34" t="s">
        <v>661</v>
      </c>
      <c r="F5533" s="35">
        <f t="shared" si="2806"/>
        <v>742.7</v>
      </c>
      <c r="G5533" s="35">
        <f t="shared" si="2806"/>
        <v>742.7</v>
      </c>
      <c r="H5533" s="35">
        <f t="shared" si="2806"/>
        <v>742.7</v>
      </c>
      <c r="I5533" s="63">
        <f t="shared" si="2806"/>
        <v>0</v>
      </c>
      <c r="J5533" s="63">
        <f t="shared" si="2806"/>
        <v>0</v>
      </c>
      <c r="K5533" s="35">
        <f t="shared" si="2806"/>
        <v>0</v>
      </c>
      <c r="L5533" s="35">
        <f t="shared" si="2806"/>
        <v>0</v>
      </c>
      <c r="M5533" s="35">
        <f t="shared" si="2806"/>
        <v>742.7</v>
      </c>
      <c r="N5533" s="78">
        <f t="shared" si="2798"/>
        <v>100</v>
      </c>
    </row>
    <row r="5534" spans="1:15" ht="31.5" x14ac:dyDescent="0.25">
      <c r="A5534" s="33" t="s">
        <v>882</v>
      </c>
      <c r="B5534" s="33" t="s">
        <v>1407</v>
      </c>
      <c r="C5534" s="33" t="s">
        <v>36</v>
      </c>
      <c r="D5534" s="33"/>
      <c r="E5534" s="34" t="s">
        <v>1229</v>
      </c>
      <c r="F5534" s="35">
        <f t="shared" si="2806"/>
        <v>742.7</v>
      </c>
      <c r="G5534" s="35">
        <f t="shared" si="2806"/>
        <v>742.7</v>
      </c>
      <c r="H5534" s="35">
        <f t="shared" si="2806"/>
        <v>742.7</v>
      </c>
      <c r="I5534" s="63">
        <f t="shared" si="2806"/>
        <v>0</v>
      </c>
      <c r="J5534" s="63">
        <f t="shared" si="2806"/>
        <v>0</v>
      </c>
      <c r="K5534" s="35">
        <f t="shared" si="2806"/>
        <v>0</v>
      </c>
      <c r="L5534" s="35">
        <f t="shared" si="2806"/>
        <v>0</v>
      </c>
      <c r="M5534" s="35">
        <f t="shared" si="2806"/>
        <v>742.7</v>
      </c>
      <c r="N5534" s="78">
        <f t="shared" si="2798"/>
        <v>100</v>
      </c>
    </row>
    <row r="5535" spans="1:15" ht="31.5" x14ac:dyDescent="0.25">
      <c r="A5535" s="33" t="s">
        <v>882</v>
      </c>
      <c r="B5535" s="33" t="s">
        <v>1407</v>
      </c>
      <c r="C5535" s="33" t="s">
        <v>36</v>
      </c>
      <c r="D5535" s="33" t="s">
        <v>18</v>
      </c>
      <c r="E5535" s="34" t="s">
        <v>552</v>
      </c>
      <c r="F5535" s="35">
        <f>F5536+F5537</f>
        <v>742.7</v>
      </c>
      <c r="G5535" s="35">
        <f>G5536+G5537</f>
        <v>742.7</v>
      </c>
      <c r="H5535" s="35">
        <f t="shared" ref="H5535:M5535" si="2807">H5536+H5537</f>
        <v>742.7</v>
      </c>
      <c r="I5535" s="63">
        <f t="shared" si="2807"/>
        <v>0</v>
      </c>
      <c r="J5535" s="63">
        <f t="shared" si="2807"/>
        <v>0</v>
      </c>
      <c r="K5535" s="35">
        <f t="shared" si="2807"/>
        <v>0</v>
      </c>
      <c r="L5535" s="35">
        <f t="shared" si="2807"/>
        <v>0</v>
      </c>
      <c r="M5535" s="35">
        <f t="shared" si="2807"/>
        <v>742.7</v>
      </c>
      <c r="N5535" s="78">
        <f t="shared" si="2798"/>
        <v>100</v>
      </c>
    </row>
    <row r="5536" spans="1:15" hidden="1" x14ac:dyDescent="0.25">
      <c r="A5536" s="33" t="s">
        <v>882</v>
      </c>
      <c r="B5536" s="33" t="s">
        <v>1407</v>
      </c>
      <c r="C5536" s="33" t="s">
        <v>36</v>
      </c>
      <c r="D5536" s="33" t="s">
        <v>54</v>
      </c>
      <c r="E5536" s="34" t="s">
        <v>553</v>
      </c>
      <c r="F5536" s="35">
        <v>0</v>
      </c>
      <c r="G5536" s="35">
        <v>0</v>
      </c>
      <c r="H5536" s="35">
        <v>0</v>
      </c>
      <c r="I5536" s="63">
        <v>0</v>
      </c>
      <c r="J5536" s="63">
        <v>0</v>
      </c>
      <c r="K5536" s="35">
        <v>0</v>
      </c>
      <c r="L5536" s="35">
        <v>0</v>
      </c>
      <c r="M5536" s="35">
        <v>0</v>
      </c>
      <c r="N5536" s="78">
        <v>0</v>
      </c>
      <c r="O5536" s="22">
        <v>1</v>
      </c>
    </row>
    <row r="5537" spans="1:15" x14ac:dyDescent="0.25">
      <c r="A5537" s="33" t="s">
        <v>882</v>
      </c>
      <c r="B5537" s="33" t="s">
        <v>1407</v>
      </c>
      <c r="C5537" s="33" t="s">
        <v>36</v>
      </c>
      <c r="D5537" s="33" t="s">
        <v>30</v>
      </c>
      <c r="E5537" s="34" t="s">
        <v>554</v>
      </c>
      <c r="F5537" s="35">
        <v>742.7</v>
      </c>
      <c r="G5537" s="35">
        <v>742.7</v>
      </c>
      <c r="H5537" s="35">
        <v>742.7</v>
      </c>
      <c r="I5537" s="63">
        <v>0</v>
      </c>
      <c r="J5537" s="63">
        <v>0</v>
      </c>
      <c r="K5537" s="35">
        <v>0</v>
      </c>
      <c r="L5537" s="35">
        <v>0</v>
      </c>
      <c r="M5537" s="35">
        <v>742.7</v>
      </c>
      <c r="N5537" s="78">
        <f t="shared" si="2798"/>
        <v>100</v>
      </c>
    </row>
    <row r="5538" spans="1:15" ht="31.5" x14ac:dyDescent="0.25">
      <c r="A5538" s="33" t="s">
        <v>882</v>
      </c>
      <c r="B5538" s="33" t="s">
        <v>1407</v>
      </c>
      <c r="C5538" s="33" t="s">
        <v>1122</v>
      </c>
      <c r="D5538" s="33"/>
      <c r="E5538" s="34" t="s">
        <v>1885</v>
      </c>
      <c r="F5538" s="35">
        <f>F5539+F5549</f>
        <v>27553.100000000002</v>
      </c>
      <c r="G5538" s="35">
        <f>G5539+G5549</f>
        <v>2714</v>
      </c>
      <c r="H5538" s="35">
        <f t="shared" ref="H5538:M5538" si="2808">H5539+H5549</f>
        <v>2714</v>
      </c>
      <c r="I5538" s="63">
        <f t="shared" si="2808"/>
        <v>0</v>
      </c>
      <c r="J5538" s="63">
        <f t="shared" si="2808"/>
        <v>0</v>
      </c>
      <c r="K5538" s="35">
        <f t="shared" si="2808"/>
        <v>0</v>
      </c>
      <c r="L5538" s="35">
        <f t="shared" si="2808"/>
        <v>0</v>
      </c>
      <c r="M5538" s="35">
        <f t="shared" si="2808"/>
        <v>2714</v>
      </c>
      <c r="N5538" s="78">
        <f t="shared" si="2798"/>
        <v>100</v>
      </c>
    </row>
    <row r="5539" spans="1:15" x14ac:dyDescent="0.25">
      <c r="A5539" s="33" t="s">
        <v>882</v>
      </c>
      <c r="B5539" s="33" t="s">
        <v>1407</v>
      </c>
      <c r="C5539" s="33" t="s">
        <v>1143</v>
      </c>
      <c r="D5539" s="33"/>
      <c r="E5539" s="34" t="s">
        <v>1270</v>
      </c>
      <c r="F5539" s="35">
        <f>F5540+F5545</f>
        <v>27553.100000000002</v>
      </c>
      <c r="G5539" s="35">
        <f>G5540+G5545</f>
        <v>1520</v>
      </c>
      <c r="H5539" s="35">
        <f t="shared" ref="H5539:M5539" si="2809">H5540+H5545</f>
        <v>1520</v>
      </c>
      <c r="I5539" s="63">
        <f t="shared" si="2809"/>
        <v>0</v>
      </c>
      <c r="J5539" s="63">
        <f t="shared" si="2809"/>
        <v>0</v>
      </c>
      <c r="K5539" s="35">
        <f t="shared" si="2809"/>
        <v>0</v>
      </c>
      <c r="L5539" s="35">
        <f t="shared" si="2809"/>
        <v>0</v>
      </c>
      <c r="M5539" s="35">
        <f t="shared" si="2809"/>
        <v>1520</v>
      </c>
      <c r="N5539" s="78">
        <f t="shared" si="2798"/>
        <v>100</v>
      </c>
    </row>
    <row r="5540" spans="1:15" ht="47.25" hidden="1" x14ac:dyDescent="0.25">
      <c r="A5540" s="33" t="s">
        <v>882</v>
      </c>
      <c r="B5540" s="33" t="s">
        <v>1407</v>
      </c>
      <c r="C5540" s="33" t="s">
        <v>1144</v>
      </c>
      <c r="D5540" s="33"/>
      <c r="E5540" s="34" t="s">
        <v>589</v>
      </c>
      <c r="F5540" s="35">
        <f>F5541+F5543</f>
        <v>26033.100000000002</v>
      </c>
      <c r="G5540" s="35">
        <f>G5541+G5543</f>
        <v>0</v>
      </c>
      <c r="H5540" s="35">
        <f t="shared" ref="H5540:M5540" si="2810">H5541+H5543</f>
        <v>0</v>
      </c>
      <c r="I5540" s="63">
        <f t="shared" si="2810"/>
        <v>0</v>
      </c>
      <c r="J5540" s="63">
        <f t="shared" si="2810"/>
        <v>0</v>
      </c>
      <c r="K5540" s="35">
        <f t="shared" si="2810"/>
        <v>0</v>
      </c>
      <c r="L5540" s="35">
        <f t="shared" si="2810"/>
        <v>0</v>
      </c>
      <c r="M5540" s="35">
        <f t="shared" si="2810"/>
        <v>0</v>
      </c>
      <c r="N5540" s="78">
        <v>0</v>
      </c>
      <c r="O5540" s="22">
        <v>1</v>
      </c>
    </row>
    <row r="5541" spans="1:15" ht="78.75" hidden="1" x14ac:dyDescent="0.25">
      <c r="A5541" s="33" t="s">
        <v>882</v>
      </c>
      <c r="B5541" s="33" t="s">
        <v>1407</v>
      </c>
      <c r="C5541" s="33" t="s">
        <v>1144</v>
      </c>
      <c r="D5541" s="33" t="s">
        <v>1118</v>
      </c>
      <c r="E5541" s="34" t="s">
        <v>539</v>
      </c>
      <c r="F5541" s="35">
        <f t="shared" ref="F5541:M5541" si="2811">F5542</f>
        <v>22744.400000000001</v>
      </c>
      <c r="G5541" s="35">
        <f t="shared" si="2811"/>
        <v>0</v>
      </c>
      <c r="H5541" s="35">
        <f t="shared" si="2811"/>
        <v>0</v>
      </c>
      <c r="I5541" s="63">
        <f t="shared" si="2811"/>
        <v>0</v>
      </c>
      <c r="J5541" s="63">
        <f t="shared" si="2811"/>
        <v>0</v>
      </c>
      <c r="K5541" s="35">
        <f t="shared" si="2811"/>
        <v>0</v>
      </c>
      <c r="L5541" s="35">
        <f t="shared" si="2811"/>
        <v>0</v>
      </c>
      <c r="M5541" s="35">
        <f t="shared" si="2811"/>
        <v>0</v>
      </c>
      <c r="N5541" s="78">
        <v>0</v>
      </c>
      <c r="O5541" s="22">
        <v>1</v>
      </c>
    </row>
    <row r="5542" spans="1:15" hidden="1" x14ac:dyDescent="0.25">
      <c r="A5542" s="33" t="s">
        <v>882</v>
      </c>
      <c r="B5542" s="33" t="s">
        <v>1407</v>
      </c>
      <c r="C5542" s="33" t="s">
        <v>1144</v>
      </c>
      <c r="D5542" s="33" t="s">
        <v>1119</v>
      </c>
      <c r="E5542" s="34" t="s">
        <v>540</v>
      </c>
      <c r="F5542" s="35">
        <v>22744.400000000001</v>
      </c>
      <c r="G5542" s="35">
        <f>662.5-662.5</f>
        <v>0</v>
      </c>
      <c r="H5542" s="35">
        <v>0</v>
      </c>
      <c r="I5542" s="63">
        <v>0</v>
      </c>
      <c r="J5542" s="63">
        <v>0</v>
      </c>
      <c r="K5542" s="35">
        <v>0</v>
      </c>
      <c r="L5542" s="35">
        <v>0</v>
      </c>
      <c r="M5542" s="35">
        <v>0</v>
      </c>
      <c r="N5542" s="78">
        <v>0</v>
      </c>
      <c r="O5542" s="22">
        <v>1</v>
      </c>
    </row>
    <row r="5543" spans="1:15" ht="31.5" hidden="1" x14ac:dyDescent="0.25">
      <c r="A5543" s="33" t="s">
        <v>882</v>
      </c>
      <c r="B5543" s="33" t="s">
        <v>1407</v>
      </c>
      <c r="C5543" s="33" t="s">
        <v>1144</v>
      </c>
      <c r="D5543" s="33" t="s">
        <v>1111</v>
      </c>
      <c r="E5543" s="34" t="s">
        <v>542</v>
      </c>
      <c r="F5543" s="35">
        <f t="shared" ref="F5543:M5543" si="2812">F5544</f>
        <v>3288.7</v>
      </c>
      <c r="G5543" s="35">
        <f t="shared" si="2812"/>
        <v>0</v>
      </c>
      <c r="H5543" s="35">
        <f t="shared" si="2812"/>
        <v>0</v>
      </c>
      <c r="I5543" s="63">
        <f t="shared" si="2812"/>
        <v>0</v>
      </c>
      <c r="J5543" s="63">
        <f t="shared" si="2812"/>
        <v>0</v>
      </c>
      <c r="K5543" s="35">
        <f t="shared" si="2812"/>
        <v>0</v>
      </c>
      <c r="L5543" s="35">
        <f t="shared" si="2812"/>
        <v>0</v>
      </c>
      <c r="M5543" s="35">
        <f t="shared" si="2812"/>
        <v>0</v>
      </c>
      <c r="N5543" s="78">
        <v>0</v>
      </c>
      <c r="O5543" s="22">
        <v>1</v>
      </c>
    </row>
    <row r="5544" spans="1:15" ht="31.5" hidden="1" x14ac:dyDescent="0.25">
      <c r="A5544" s="33" t="s">
        <v>882</v>
      </c>
      <c r="B5544" s="33" t="s">
        <v>1407</v>
      </c>
      <c r="C5544" s="33" t="s">
        <v>1144</v>
      </c>
      <c r="D5544" s="33" t="s">
        <v>1112</v>
      </c>
      <c r="E5544" s="34" t="s">
        <v>543</v>
      </c>
      <c r="F5544" s="35">
        <v>3288.7</v>
      </c>
      <c r="G5544" s="35">
        <f>3288.7-3288.7</f>
        <v>0</v>
      </c>
      <c r="H5544" s="35">
        <v>0</v>
      </c>
      <c r="I5544" s="63">
        <v>0</v>
      </c>
      <c r="J5544" s="63">
        <v>0</v>
      </c>
      <c r="K5544" s="35">
        <v>0</v>
      </c>
      <c r="L5544" s="35">
        <v>0</v>
      </c>
      <c r="M5544" s="35">
        <v>0</v>
      </c>
      <c r="N5544" s="78">
        <v>0</v>
      </c>
      <c r="O5544" s="22">
        <v>1</v>
      </c>
    </row>
    <row r="5545" spans="1:15" x14ac:dyDescent="0.25">
      <c r="A5545" s="33" t="s">
        <v>882</v>
      </c>
      <c r="B5545" s="33" t="s">
        <v>1407</v>
      </c>
      <c r="C5545" s="33" t="s">
        <v>1349</v>
      </c>
      <c r="D5545" s="33"/>
      <c r="E5545" s="34" t="s">
        <v>1350</v>
      </c>
      <c r="F5545" s="35">
        <f t="shared" ref="F5545:M5545" si="2813">F5546</f>
        <v>1520</v>
      </c>
      <c r="G5545" s="35">
        <f t="shared" si="2813"/>
        <v>1520</v>
      </c>
      <c r="H5545" s="35">
        <f t="shared" si="2813"/>
        <v>1520</v>
      </c>
      <c r="I5545" s="63">
        <f t="shared" si="2813"/>
        <v>0</v>
      </c>
      <c r="J5545" s="63">
        <f t="shared" si="2813"/>
        <v>0</v>
      </c>
      <c r="K5545" s="35">
        <f t="shared" si="2813"/>
        <v>0</v>
      </c>
      <c r="L5545" s="35">
        <f t="shared" si="2813"/>
        <v>0</v>
      </c>
      <c r="M5545" s="35">
        <f t="shared" si="2813"/>
        <v>1520</v>
      </c>
      <c r="N5545" s="78">
        <f t="shared" si="2798"/>
        <v>100</v>
      </c>
    </row>
    <row r="5546" spans="1:15" ht="31.5" x14ac:dyDescent="0.25">
      <c r="A5546" s="33" t="s">
        <v>882</v>
      </c>
      <c r="B5546" s="33" t="s">
        <v>1407</v>
      </c>
      <c r="C5546" s="33" t="s">
        <v>1349</v>
      </c>
      <c r="D5546" s="33" t="s">
        <v>18</v>
      </c>
      <c r="E5546" s="34" t="s">
        <v>552</v>
      </c>
      <c r="F5546" s="35">
        <f>F5547+F5548</f>
        <v>1520</v>
      </c>
      <c r="G5546" s="35">
        <f>G5547+G5548</f>
        <v>1520</v>
      </c>
      <c r="H5546" s="35">
        <f t="shared" ref="H5546:M5546" si="2814">H5547+H5548</f>
        <v>1520</v>
      </c>
      <c r="I5546" s="63">
        <f t="shared" si="2814"/>
        <v>0</v>
      </c>
      <c r="J5546" s="63">
        <f t="shared" si="2814"/>
        <v>0</v>
      </c>
      <c r="K5546" s="35">
        <f t="shared" si="2814"/>
        <v>0</v>
      </c>
      <c r="L5546" s="35">
        <f t="shared" si="2814"/>
        <v>0</v>
      </c>
      <c r="M5546" s="35">
        <f t="shared" si="2814"/>
        <v>1520</v>
      </c>
      <c r="N5546" s="78">
        <f t="shared" si="2798"/>
        <v>100</v>
      </c>
    </row>
    <row r="5547" spans="1:15" x14ac:dyDescent="0.25">
      <c r="A5547" s="33" t="s">
        <v>882</v>
      </c>
      <c r="B5547" s="33" t="s">
        <v>1407</v>
      </c>
      <c r="C5547" s="33" t="s">
        <v>1349</v>
      </c>
      <c r="D5547" s="33" t="s">
        <v>54</v>
      </c>
      <c r="E5547" s="34" t="s">
        <v>553</v>
      </c>
      <c r="F5547" s="35">
        <v>560</v>
      </c>
      <c r="G5547" s="35">
        <v>560</v>
      </c>
      <c r="H5547" s="35">
        <v>560</v>
      </c>
      <c r="I5547" s="63">
        <v>0</v>
      </c>
      <c r="J5547" s="63">
        <v>0</v>
      </c>
      <c r="K5547" s="35">
        <v>0</v>
      </c>
      <c r="L5547" s="35">
        <v>0</v>
      </c>
      <c r="M5547" s="35">
        <v>560</v>
      </c>
      <c r="N5547" s="78">
        <f t="shared" si="2798"/>
        <v>100</v>
      </c>
    </row>
    <row r="5548" spans="1:15" x14ac:dyDescent="0.25">
      <c r="A5548" s="33" t="s">
        <v>882</v>
      </c>
      <c r="B5548" s="33" t="s">
        <v>1407</v>
      </c>
      <c r="C5548" s="33" t="s">
        <v>1349</v>
      </c>
      <c r="D5548" s="33" t="s">
        <v>30</v>
      </c>
      <c r="E5548" s="34" t="s">
        <v>554</v>
      </c>
      <c r="F5548" s="35">
        <v>960</v>
      </c>
      <c r="G5548" s="35">
        <v>960</v>
      </c>
      <c r="H5548" s="35">
        <v>960</v>
      </c>
      <c r="I5548" s="63">
        <v>0</v>
      </c>
      <c r="J5548" s="63">
        <v>0</v>
      </c>
      <c r="K5548" s="35">
        <v>0</v>
      </c>
      <c r="L5548" s="35">
        <v>0</v>
      </c>
      <c r="M5548" s="35">
        <v>960</v>
      </c>
      <c r="N5548" s="78">
        <f t="shared" si="2798"/>
        <v>100</v>
      </c>
    </row>
    <row r="5549" spans="1:15" ht="47.25" x14ac:dyDescent="0.25">
      <c r="A5549" s="33" t="s">
        <v>882</v>
      </c>
      <c r="B5549" s="33" t="s">
        <v>1407</v>
      </c>
      <c r="C5549" s="33" t="s">
        <v>405</v>
      </c>
      <c r="D5549" s="33"/>
      <c r="E5549" s="34" t="s">
        <v>1174</v>
      </c>
      <c r="F5549" s="35">
        <f>F5550</f>
        <v>0</v>
      </c>
      <c r="G5549" s="35">
        <f t="shared" ref="G5549" si="2815">G5550</f>
        <v>1194</v>
      </c>
      <c r="H5549" s="35">
        <f t="shared" ref="H5549:M5549" si="2816">H5550</f>
        <v>1194</v>
      </c>
      <c r="I5549" s="63">
        <f t="shared" si="2816"/>
        <v>0</v>
      </c>
      <c r="J5549" s="63">
        <f t="shared" si="2816"/>
        <v>0</v>
      </c>
      <c r="K5549" s="35">
        <f t="shared" si="2816"/>
        <v>0</v>
      </c>
      <c r="L5549" s="35">
        <f t="shared" si="2816"/>
        <v>0</v>
      </c>
      <c r="M5549" s="35">
        <f t="shared" si="2816"/>
        <v>1194</v>
      </c>
      <c r="N5549" s="78">
        <f t="shared" si="2798"/>
        <v>100</v>
      </c>
    </row>
    <row r="5550" spans="1:15" ht="31.5" x14ac:dyDescent="0.25">
      <c r="A5550" s="33" t="s">
        <v>882</v>
      </c>
      <c r="B5550" s="33" t="s">
        <v>1407</v>
      </c>
      <c r="C5550" s="33" t="s">
        <v>405</v>
      </c>
      <c r="D5550" s="33" t="s">
        <v>18</v>
      </c>
      <c r="E5550" s="34" t="s">
        <v>552</v>
      </c>
      <c r="F5550" s="35">
        <f>F5551+F5552</f>
        <v>0</v>
      </c>
      <c r="G5550" s="35">
        <f>G5551+G5552</f>
        <v>1194</v>
      </c>
      <c r="H5550" s="35">
        <f t="shared" ref="H5550:M5550" si="2817">H5551+H5552</f>
        <v>1194</v>
      </c>
      <c r="I5550" s="63">
        <f t="shared" si="2817"/>
        <v>0</v>
      </c>
      <c r="J5550" s="63">
        <f t="shared" si="2817"/>
        <v>0</v>
      </c>
      <c r="K5550" s="35">
        <f t="shared" si="2817"/>
        <v>0</v>
      </c>
      <c r="L5550" s="35">
        <f t="shared" si="2817"/>
        <v>0</v>
      </c>
      <c r="M5550" s="35">
        <f t="shared" si="2817"/>
        <v>1194</v>
      </c>
      <c r="N5550" s="78">
        <f t="shared" si="2798"/>
        <v>100</v>
      </c>
    </row>
    <row r="5551" spans="1:15" x14ac:dyDescent="0.25">
      <c r="A5551" s="33" t="s">
        <v>882</v>
      </c>
      <c r="B5551" s="33" t="s">
        <v>1407</v>
      </c>
      <c r="C5551" s="33" t="s">
        <v>405</v>
      </c>
      <c r="D5551" s="33" t="s">
        <v>54</v>
      </c>
      <c r="E5551" s="34" t="s">
        <v>553</v>
      </c>
      <c r="F5551" s="35">
        <v>0</v>
      </c>
      <c r="G5551" s="35">
        <v>330</v>
      </c>
      <c r="H5551" s="35">
        <v>365</v>
      </c>
      <c r="I5551" s="63">
        <v>0</v>
      </c>
      <c r="J5551" s="63">
        <v>0</v>
      </c>
      <c r="K5551" s="35">
        <v>0</v>
      </c>
      <c r="L5551" s="35">
        <v>0</v>
      </c>
      <c r="M5551" s="35">
        <v>330</v>
      </c>
      <c r="N5551" s="78">
        <f t="shared" si="2798"/>
        <v>100</v>
      </c>
    </row>
    <row r="5552" spans="1:15" x14ac:dyDescent="0.25">
      <c r="A5552" s="33" t="s">
        <v>882</v>
      </c>
      <c r="B5552" s="33" t="s">
        <v>1407</v>
      </c>
      <c r="C5552" s="33" t="s">
        <v>405</v>
      </c>
      <c r="D5552" s="33" t="s">
        <v>30</v>
      </c>
      <c r="E5552" s="34" t="s">
        <v>554</v>
      </c>
      <c r="F5552" s="35">
        <v>0</v>
      </c>
      <c r="G5552" s="35">
        <v>864</v>
      </c>
      <c r="H5552" s="35">
        <v>829</v>
      </c>
      <c r="I5552" s="63">
        <v>0</v>
      </c>
      <c r="J5552" s="63">
        <v>0</v>
      </c>
      <c r="K5552" s="35">
        <v>0</v>
      </c>
      <c r="L5552" s="35">
        <v>0</v>
      </c>
      <c r="M5552" s="35">
        <v>864</v>
      </c>
      <c r="N5552" s="78">
        <f t="shared" si="2798"/>
        <v>100</v>
      </c>
    </row>
    <row r="5553" spans="1:15" s="32" customFormat="1" ht="18" customHeight="1" x14ac:dyDescent="0.25">
      <c r="A5553" s="29" t="s">
        <v>882</v>
      </c>
      <c r="B5553" s="29" t="s">
        <v>1386</v>
      </c>
      <c r="C5553" s="29"/>
      <c r="D5553" s="29"/>
      <c r="E5553" s="30" t="s">
        <v>910</v>
      </c>
      <c r="F5553" s="31">
        <f>F5554</f>
        <v>36055.141000000003</v>
      </c>
      <c r="G5553" s="31">
        <f>G5554+G5590</f>
        <v>67245.984479999999</v>
      </c>
      <c r="H5553" s="31">
        <f t="shared" ref="H5553:M5553" si="2818">H5554+H5590</f>
        <v>47973.26384</v>
      </c>
      <c r="I5553" s="62">
        <f t="shared" si="2818"/>
        <v>37986.441480000001</v>
      </c>
      <c r="J5553" s="62">
        <f t="shared" si="2818"/>
        <v>24293.347540000002</v>
      </c>
      <c r="K5553" s="31">
        <f t="shared" si="2818"/>
        <v>0</v>
      </c>
      <c r="L5553" s="31">
        <f t="shared" si="2818"/>
        <v>0</v>
      </c>
      <c r="M5553" s="31">
        <f t="shared" si="2818"/>
        <v>66158.417929999996</v>
      </c>
      <c r="N5553" s="79">
        <f t="shared" si="2798"/>
        <v>98.382704099865677</v>
      </c>
    </row>
    <row r="5554" spans="1:15" ht="31.5" x14ac:dyDescent="0.25">
      <c r="A5554" s="33" t="s">
        <v>882</v>
      </c>
      <c r="B5554" s="33" t="s">
        <v>1386</v>
      </c>
      <c r="C5554" s="33" t="s">
        <v>790</v>
      </c>
      <c r="D5554" s="33"/>
      <c r="E5554" s="34" t="s">
        <v>1227</v>
      </c>
      <c r="F5554" s="35">
        <f>F5555+F5567</f>
        <v>36055.141000000003</v>
      </c>
      <c r="G5554" s="35">
        <f>G5555+G5567</f>
        <v>67065.984479999999</v>
      </c>
      <c r="H5554" s="35">
        <f t="shared" ref="H5554:M5554" si="2819">H5555+H5567</f>
        <v>47793.26384</v>
      </c>
      <c r="I5554" s="63">
        <f t="shared" si="2819"/>
        <v>37986.441480000001</v>
      </c>
      <c r="J5554" s="63">
        <f t="shared" si="2819"/>
        <v>24293.347540000002</v>
      </c>
      <c r="K5554" s="35">
        <f t="shared" si="2819"/>
        <v>0</v>
      </c>
      <c r="L5554" s="35">
        <f t="shared" si="2819"/>
        <v>0</v>
      </c>
      <c r="M5554" s="35">
        <f t="shared" si="2819"/>
        <v>65978.417929999996</v>
      </c>
      <c r="N5554" s="78">
        <f t="shared" si="2798"/>
        <v>98.378363400712715</v>
      </c>
    </row>
    <row r="5555" spans="1:15" ht="31.5" x14ac:dyDescent="0.25">
      <c r="A5555" s="33" t="s">
        <v>882</v>
      </c>
      <c r="B5555" s="33" t="s">
        <v>1386</v>
      </c>
      <c r="C5555" s="33" t="s">
        <v>791</v>
      </c>
      <c r="D5555" s="33"/>
      <c r="E5555" s="34" t="s">
        <v>913</v>
      </c>
      <c r="F5555" s="35">
        <f>F5556+F5563</f>
        <v>17070.419999999998</v>
      </c>
      <c r="G5555" s="35">
        <f t="shared" ref="G5555:M5555" si="2820">G5556+G5563</f>
        <v>39084.187480000001</v>
      </c>
      <c r="H5555" s="35">
        <f t="shared" si="2820"/>
        <v>25451.093540000002</v>
      </c>
      <c r="I5555" s="63">
        <f t="shared" si="2820"/>
        <v>30986.441480000001</v>
      </c>
      <c r="J5555" s="63">
        <f t="shared" si="2820"/>
        <v>17353.347540000002</v>
      </c>
      <c r="K5555" s="35">
        <f t="shared" si="2820"/>
        <v>0</v>
      </c>
      <c r="L5555" s="35">
        <f t="shared" si="2820"/>
        <v>0</v>
      </c>
      <c r="M5555" s="35">
        <f t="shared" si="2820"/>
        <v>38017.734579999997</v>
      </c>
      <c r="N5555" s="78">
        <f t="shared" si="2798"/>
        <v>97.271395495823668</v>
      </c>
    </row>
    <row r="5556" spans="1:15" ht="63" x14ac:dyDescent="0.25">
      <c r="A5556" s="33" t="s">
        <v>882</v>
      </c>
      <c r="B5556" s="33" t="s">
        <v>1386</v>
      </c>
      <c r="C5556" s="33" t="s">
        <v>894</v>
      </c>
      <c r="D5556" s="33"/>
      <c r="E5556" s="34" t="s">
        <v>922</v>
      </c>
      <c r="F5556" s="35">
        <f>F5557+F5560</f>
        <v>7625.5</v>
      </c>
      <c r="G5556" s="35">
        <f>G5557+G5560</f>
        <v>29639.267479999999</v>
      </c>
      <c r="H5556" s="35">
        <f t="shared" ref="H5556:M5556" si="2821">H5557+H5560</f>
        <v>16006.17354</v>
      </c>
      <c r="I5556" s="63">
        <f t="shared" si="2821"/>
        <v>22013.767479999999</v>
      </c>
      <c r="J5556" s="63">
        <f t="shared" si="2821"/>
        <v>8380.6735399999998</v>
      </c>
      <c r="K5556" s="35">
        <f t="shared" si="2821"/>
        <v>0</v>
      </c>
      <c r="L5556" s="35">
        <f t="shared" si="2821"/>
        <v>0</v>
      </c>
      <c r="M5556" s="35">
        <f t="shared" si="2821"/>
        <v>28572.814579999998</v>
      </c>
      <c r="N5556" s="78">
        <f t="shared" si="2798"/>
        <v>96.401891845945173</v>
      </c>
    </row>
    <row r="5557" spans="1:15" ht="31.5" hidden="1" x14ac:dyDescent="0.25">
      <c r="A5557" s="33" t="s">
        <v>882</v>
      </c>
      <c r="B5557" s="33" t="s">
        <v>1386</v>
      </c>
      <c r="C5557" s="33" t="s">
        <v>897</v>
      </c>
      <c r="D5557" s="33"/>
      <c r="E5557" s="34" t="s">
        <v>924</v>
      </c>
      <c r="F5557" s="35">
        <f t="shared" ref="F5557:M5558" si="2822">F5558</f>
        <v>7625.5</v>
      </c>
      <c r="G5557" s="35">
        <f t="shared" si="2822"/>
        <v>0</v>
      </c>
      <c r="H5557" s="35">
        <f t="shared" si="2822"/>
        <v>0</v>
      </c>
      <c r="I5557" s="63">
        <f t="shared" si="2822"/>
        <v>0</v>
      </c>
      <c r="J5557" s="63">
        <f t="shared" si="2822"/>
        <v>0</v>
      </c>
      <c r="K5557" s="35">
        <f t="shared" si="2822"/>
        <v>0</v>
      </c>
      <c r="L5557" s="35">
        <f t="shared" si="2822"/>
        <v>0</v>
      </c>
      <c r="M5557" s="35">
        <f t="shared" si="2822"/>
        <v>0</v>
      </c>
      <c r="N5557" s="78">
        <v>0</v>
      </c>
      <c r="O5557" s="22">
        <v>1</v>
      </c>
    </row>
    <row r="5558" spans="1:15" ht="31.5" hidden="1" x14ac:dyDescent="0.25">
      <c r="A5558" s="33" t="s">
        <v>882</v>
      </c>
      <c r="B5558" s="33" t="s">
        <v>1386</v>
      </c>
      <c r="C5558" s="33" t="s">
        <v>897</v>
      </c>
      <c r="D5558" s="33" t="s">
        <v>18</v>
      </c>
      <c r="E5558" s="34" t="s">
        <v>552</v>
      </c>
      <c r="F5558" s="35">
        <f t="shared" si="2822"/>
        <v>7625.5</v>
      </c>
      <c r="G5558" s="35">
        <f t="shared" si="2822"/>
        <v>0</v>
      </c>
      <c r="H5558" s="35">
        <f t="shared" si="2822"/>
        <v>0</v>
      </c>
      <c r="I5558" s="63">
        <f t="shared" si="2822"/>
        <v>0</v>
      </c>
      <c r="J5558" s="63">
        <f t="shared" si="2822"/>
        <v>0</v>
      </c>
      <c r="K5558" s="35">
        <f t="shared" si="2822"/>
        <v>0</v>
      </c>
      <c r="L5558" s="35">
        <f t="shared" si="2822"/>
        <v>0</v>
      </c>
      <c r="M5558" s="35">
        <f t="shared" si="2822"/>
        <v>0</v>
      </c>
      <c r="N5558" s="78">
        <v>0</v>
      </c>
      <c r="O5558" s="22">
        <v>1</v>
      </c>
    </row>
    <row r="5559" spans="1:15" hidden="1" x14ac:dyDescent="0.25">
      <c r="A5559" s="33" t="s">
        <v>882</v>
      </c>
      <c r="B5559" s="33" t="s">
        <v>1386</v>
      </c>
      <c r="C5559" s="33" t="s">
        <v>897</v>
      </c>
      <c r="D5559" s="33" t="s">
        <v>30</v>
      </c>
      <c r="E5559" s="34" t="s">
        <v>554</v>
      </c>
      <c r="F5559" s="35">
        <f>25625.5-3000-15000</f>
        <v>7625.5</v>
      </c>
      <c r="G5559" s="35">
        <v>0</v>
      </c>
      <c r="H5559" s="35">
        <v>0</v>
      </c>
      <c r="I5559" s="63">
        <v>0</v>
      </c>
      <c r="J5559" s="63">
        <v>0</v>
      </c>
      <c r="K5559" s="35">
        <v>0</v>
      </c>
      <c r="L5559" s="35">
        <v>0</v>
      </c>
      <c r="M5559" s="35">
        <v>0</v>
      </c>
      <c r="N5559" s="78">
        <v>0</v>
      </c>
      <c r="O5559" s="22">
        <v>1</v>
      </c>
    </row>
    <row r="5560" spans="1:15" ht="63" x14ac:dyDescent="0.25">
      <c r="A5560" s="33" t="s">
        <v>882</v>
      </c>
      <c r="B5560" s="33" t="s">
        <v>1386</v>
      </c>
      <c r="C5560" s="33" t="s">
        <v>1456</v>
      </c>
      <c r="D5560" s="33"/>
      <c r="E5560" s="34" t="s">
        <v>1457</v>
      </c>
      <c r="F5560" s="35">
        <f>F5561</f>
        <v>0</v>
      </c>
      <c r="G5560" s="35">
        <f t="shared" ref="G5560:G5561" si="2823">G5561</f>
        <v>29639.267479999999</v>
      </c>
      <c r="H5560" s="35">
        <f t="shared" ref="H5560:M5561" si="2824">H5561</f>
        <v>16006.17354</v>
      </c>
      <c r="I5560" s="63">
        <f t="shared" si="2824"/>
        <v>22013.767479999999</v>
      </c>
      <c r="J5560" s="63">
        <f t="shared" si="2824"/>
        <v>8380.6735399999998</v>
      </c>
      <c r="K5560" s="35">
        <f t="shared" si="2824"/>
        <v>0</v>
      </c>
      <c r="L5560" s="35">
        <f t="shared" si="2824"/>
        <v>0</v>
      </c>
      <c r="M5560" s="35">
        <f t="shared" si="2824"/>
        <v>28572.814579999998</v>
      </c>
      <c r="N5560" s="78">
        <f t="shared" si="2798"/>
        <v>96.401891845945173</v>
      </c>
    </row>
    <row r="5561" spans="1:15" ht="31.5" x14ac:dyDescent="0.25">
      <c r="A5561" s="33" t="s">
        <v>882</v>
      </c>
      <c r="B5561" s="33" t="s">
        <v>1386</v>
      </c>
      <c r="C5561" s="33" t="s">
        <v>1456</v>
      </c>
      <c r="D5561" s="33" t="s">
        <v>18</v>
      </c>
      <c r="E5561" s="34" t="s">
        <v>552</v>
      </c>
      <c r="F5561" s="35">
        <f>F5562</f>
        <v>0</v>
      </c>
      <c r="G5561" s="35">
        <f t="shared" si="2823"/>
        <v>29639.267479999999</v>
      </c>
      <c r="H5561" s="35">
        <f t="shared" si="2824"/>
        <v>16006.17354</v>
      </c>
      <c r="I5561" s="63">
        <f t="shared" si="2824"/>
        <v>22013.767479999999</v>
      </c>
      <c r="J5561" s="63">
        <f t="shared" si="2824"/>
        <v>8380.6735399999998</v>
      </c>
      <c r="K5561" s="35">
        <f t="shared" si="2824"/>
        <v>0</v>
      </c>
      <c r="L5561" s="35">
        <f t="shared" si="2824"/>
        <v>0</v>
      </c>
      <c r="M5561" s="35">
        <f t="shared" si="2824"/>
        <v>28572.814579999998</v>
      </c>
      <c r="N5561" s="78">
        <f t="shared" si="2798"/>
        <v>96.401891845945173</v>
      </c>
    </row>
    <row r="5562" spans="1:15" x14ac:dyDescent="0.25">
      <c r="A5562" s="33" t="s">
        <v>882</v>
      </c>
      <c r="B5562" s="33" t="s">
        <v>1386</v>
      </c>
      <c r="C5562" s="33" t="s">
        <v>1456</v>
      </c>
      <c r="D5562" s="33" t="s">
        <v>30</v>
      </c>
      <c r="E5562" s="34" t="s">
        <v>554</v>
      </c>
      <c r="F5562" s="35">
        <v>0</v>
      </c>
      <c r="G5562" s="35">
        <v>29639.267479999999</v>
      </c>
      <c r="H5562" s="35">
        <f>7625.5+8380.67354</f>
        <v>16006.17354</v>
      </c>
      <c r="I5562" s="63">
        <v>22013.767479999999</v>
      </c>
      <c r="J5562" s="63">
        <v>8380.6735399999998</v>
      </c>
      <c r="K5562" s="35">
        <v>0</v>
      </c>
      <c r="L5562" s="35">
        <v>0</v>
      </c>
      <c r="M5562" s="35">
        <v>28572.814579999998</v>
      </c>
      <c r="N5562" s="78">
        <f t="shared" si="2798"/>
        <v>96.401891845945173</v>
      </c>
    </row>
    <row r="5563" spans="1:15" ht="31.5" x14ac:dyDescent="0.25">
      <c r="A5563" s="33" t="s">
        <v>882</v>
      </c>
      <c r="B5563" s="33" t="s">
        <v>1386</v>
      </c>
      <c r="C5563" s="33" t="s">
        <v>1785</v>
      </c>
      <c r="D5563" s="33"/>
      <c r="E5563" s="34" t="s">
        <v>1786</v>
      </c>
      <c r="F5563" s="35">
        <f t="shared" ref="F5563:G5565" si="2825">F5564</f>
        <v>9444.92</v>
      </c>
      <c r="G5563" s="35">
        <f t="shared" si="2825"/>
        <v>9444.92</v>
      </c>
      <c r="H5563" s="35">
        <f t="shared" ref="H5563:M5565" si="2826">H5564</f>
        <v>9444.92</v>
      </c>
      <c r="I5563" s="63">
        <f t="shared" si="2826"/>
        <v>8972.6740000000009</v>
      </c>
      <c r="J5563" s="63">
        <f t="shared" si="2826"/>
        <v>8972.6740000000009</v>
      </c>
      <c r="K5563" s="35">
        <f t="shared" si="2826"/>
        <v>0</v>
      </c>
      <c r="L5563" s="35">
        <f t="shared" si="2826"/>
        <v>0</v>
      </c>
      <c r="M5563" s="35">
        <f t="shared" si="2826"/>
        <v>9444.92</v>
      </c>
      <c r="N5563" s="78">
        <f t="shared" si="2798"/>
        <v>100</v>
      </c>
    </row>
    <row r="5564" spans="1:15" ht="31.5" x14ac:dyDescent="0.25">
      <c r="A5564" s="33" t="s">
        <v>882</v>
      </c>
      <c r="B5564" s="33" t="s">
        <v>1386</v>
      </c>
      <c r="C5564" s="33" t="s">
        <v>1787</v>
      </c>
      <c r="D5564" s="33"/>
      <c r="E5564" s="34" t="s">
        <v>1788</v>
      </c>
      <c r="F5564" s="35">
        <f t="shared" si="2825"/>
        <v>9444.92</v>
      </c>
      <c r="G5564" s="35">
        <f t="shared" si="2825"/>
        <v>9444.92</v>
      </c>
      <c r="H5564" s="35">
        <f t="shared" si="2826"/>
        <v>9444.92</v>
      </c>
      <c r="I5564" s="63">
        <f t="shared" si="2826"/>
        <v>8972.6740000000009</v>
      </c>
      <c r="J5564" s="63">
        <f t="shared" si="2826"/>
        <v>8972.6740000000009</v>
      </c>
      <c r="K5564" s="35">
        <f t="shared" si="2826"/>
        <v>0</v>
      </c>
      <c r="L5564" s="35">
        <f t="shared" si="2826"/>
        <v>0</v>
      </c>
      <c r="M5564" s="35">
        <f t="shared" si="2826"/>
        <v>9444.92</v>
      </c>
      <c r="N5564" s="78">
        <f t="shared" si="2798"/>
        <v>100</v>
      </c>
    </row>
    <row r="5565" spans="1:15" ht="31.5" x14ac:dyDescent="0.25">
      <c r="A5565" s="33" t="s">
        <v>882</v>
      </c>
      <c r="B5565" s="33" t="s">
        <v>1386</v>
      </c>
      <c r="C5565" s="33" t="s">
        <v>1787</v>
      </c>
      <c r="D5565" s="33" t="s">
        <v>18</v>
      </c>
      <c r="E5565" s="34" t="s">
        <v>552</v>
      </c>
      <c r="F5565" s="35">
        <f t="shared" si="2825"/>
        <v>9444.92</v>
      </c>
      <c r="G5565" s="35">
        <f t="shared" si="2825"/>
        <v>9444.92</v>
      </c>
      <c r="H5565" s="35">
        <f t="shared" si="2826"/>
        <v>9444.92</v>
      </c>
      <c r="I5565" s="63">
        <f t="shared" si="2826"/>
        <v>8972.6740000000009</v>
      </c>
      <c r="J5565" s="63">
        <f t="shared" si="2826"/>
        <v>8972.6740000000009</v>
      </c>
      <c r="K5565" s="35">
        <f t="shared" si="2826"/>
        <v>0</v>
      </c>
      <c r="L5565" s="35">
        <f t="shared" si="2826"/>
        <v>0</v>
      </c>
      <c r="M5565" s="35">
        <f t="shared" si="2826"/>
        <v>9444.92</v>
      </c>
      <c r="N5565" s="78">
        <f t="shared" si="2798"/>
        <v>100</v>
      </c>
    </row>
    <row r="5566" spans="1:15" ht="16.5" customHeight="1" x14ac:dyDescent="0.25">
      <c r="A5566" s="33" t="s">
        <v>882</v>
      </c>
      <c r="B5566" s="33" t="s">
        <v>1386</v>
      </c>
      <c r="C5566" s="33" t="s">
        <v>1787</v>
      </c>
      <c r="D5566" s="33" t="s">
        <v>30</v>
      </c>
      <c r="E5566" s="34" t="s">
        <v>554</v>
      </c>
      <c r="F5566" s="35">
        <v>9444.92</v>
      </c>
      <c r="G5566" s="35">
        <v>9444.92</v>
      </c>
      <c r="H5566" s="35">
        <f>472.246+8972.674</f>
        <v>9444.92</v>
      </c>
      <c r="I5566" s="63">
        <v>8972.6740000000009</v>
      </c>
      <c r="J5566" s="63">
        <v>8972.6740000000009</v>
      </c>
      <c r="K5566" s="35">
        <v>0</v>
      </c>
      <c r="L5566" s="35">
        <v>0</v>
      </c>
      <c r="M5566" s="35">
        <v>9444.92</v>
      </c>
      <c r="N5566" s="78">
        <f t="shared" si="2798"/>
        <v>100</v>
      </c>
    </row>
    <row r="5567" spans="1:15" ht="31.5" x14ac:dyDescent="0.25">
      <c r="A5567" s="33" t="s">
        <v>882</v>
      </c>
      <c r="B5567" s="33" t="s">
        <v>1386</v>
      </c>
      <c r="C5567" s="33" t="s">
        <v>794</v>
      </c>
      <c r="D5567" s="33"/>
      <c r="E5567" s="34" t="s">
        <v>929</v>
      </c>
      <c r="F5567" s="35">
        <f t="shared" ref="F5567:M5567" si="2827">F5568</f>
        <v>18984.721000000001</v>
      </c>
      <c r="G5567" s="35">
        <f t="shared" si="2827"/>
        <v>27981.796999999999</v>
      </c>
      <c r="H5567" s="35">
        <f t="shared" si="2827"/>
        <v>22342.170299999998</v>
      </c>
      <c r="I5567" s="63">
        <f t="shared" si="2827"/>
        <v>7000</v>
      </c>
      <c r="J5567" s="63">
        <f t="shared" si="2827"/>
        <v>6940</v>
      </c>
      <c r="K5567" s="35">
        <f t="shared" si="2827"/>
        <v>0</v>
      </c>
      <c r="L5567" s="35">
        <f t="shared" si="2827"/>
        <v>0</v>
      </c>
      <c r="M5567" s="35">
        <f t="shared" si="2827"/>
        <v>27960.683349999996</v>
      </c>
      <c r="N5567" s="78">
        <f t="shared" si="2798"/>
        <v>99.924545053343067</v>
      </c>
    </row>
    <row r="5568" spans="1:15" ht="31.5" x14ac:dyDescent="0.25">
      <c r="A5568" s="33" t="s">
        <v>882</v>
      </c>
      <c r="B5568" s="33" t="s">
        <v>1386</v>
      </c>
      <c r="C5568" s="33" t="s">
        <v>896</v>
      </c>
      <c r="D5568" s="33"/>
      <c r="E5568" s="34" t="s">
        <v>932</v>
      </c>
      <c r="F5568" s="35">
        <f>F5569+F5584+F5578+F5587</f>
        <v>18984.721000000001</v>
      </c>
      <c r="G5568" s="35">
        <f t="shared" ref="G5568" si="2828">G5569+G5584+G5578+G5587</f>
        <v>27981.796999999999</v>
      </c>
      <c r="H5568" s="35">
        <f t="shared" ref="H5568:M5568" si="2829">H5569+H5584+H5578+H5587</f>
        <v>22342.170299999998</v>
      </c>
      <c r="I5568" s="63">
        <f t="shared" si="2829"/>
        <v>7000</v>
      </c>
      <c r="J5568" s="63">
        <f t="shared" si="2829"/>
        <v>6940</v>
      </c>
      <c r="K5568" s="35">
        <f t="shared" si="2829"/>
        <v>0</v>
      </c>
      <c r="L5568" s="35">
        <f t="shared" si="2829"/>
        <v>0</v>
      </c>
      <c r="M5568" s="35">
        <f t="shared" si="2829"/>
        <v>27960.683349999996</v>
      </c>
      <c r="N5568" s="78">
        <f t="shared" si="2798"/>
        <v>99.924545053343067</v>
      </c>
    </row>
    <row r="5569" spans="1:14" x14ac:dyDescent="0.25">
      <c r="A5569" s="33" t="s">
        <v>882</v>
      </c>
      <c r="B5569" s="33" t="s">
        <v>1386</v>
      </c>
      <c r="C5569" s="33" t="s">
        <v>891</v>
      </c>
      <c r="D5569" s="33"/>
      <c r="E5569" s="34" t="s">
        <v>933</v>
      </c>
      <c r="F5569" s="35">
        <f>F5570+F5574</f>
        <v>13178.121000000001</v>
      </c>
      <c r="G5569" s="35">
        <f>G5570+G5574+G5572</f>
        <v>12775.196999999998</v>
      </c>
      <c r="H5569" s="35">
        <f t="shared" ref="H5569:M5569" si="2830">H5570+H5574+H5572</f>
        <v>8754.4602999999988</v>
      </c>
      <c r="I5569" s="63">
        <f t="shared" si="2830"/>
        <v>0</v>
      </c>
      <c r="J5569" s="63">
        <f t="shared" si="2830"/>
        <v>0</v>
      </c>
      <c r="K5569" s="35">
        <f t="shared" si="2830"/>
        <v>0</v>
      </c>
      <c r="L5569" s="35">
        <f t="shared" si="2830"/>
        <v>0</v>
      </c>
      <c r="M5569" s="35">
        <f t="shared" si="2830"/>
        <v>12771.934999999999</v>
      </c>
      <c r="N5569" s="78">
        <f t="shared" si="2798"/>
        <v>99.974466147175661</v>
      </c>
    </row>
    <row r="5570" spans="1:14" ht="31.5" x14ac:dyDescent="0.25">
      <c r="A5570" s="33" t="s">
        <v>882</v>
      </c>
      <c r="B5570" s="33" t="s">
        <v>1386</v>
      </c>
      <c r="C5570" s="33" t="s">
        <v>891</v>
      </c>
      <c r="D5570" s="33" t="s">
        <v>1111</v>
      </c>
      <c r="E5570" s="34" t="s">
        <v>542</v>
      </c>
      <c r="F5570" s="35">
        <f t="shared" ref="F5570:M5570" si="2831">F5571</f>
        <v>1600.9390000000001</v>
      </c>
      <c r="G5570" s="35">
        <f t="shared" si="2831"/>
        <v>506.43400000000003</v>
      </c>
      <c r="H5570" s="35">
        <f t="shared" si="2831"/>
        <v>0</v>
      </c>
      <c r="I5570" s="63">
        <f t="shared" si="2831"/>
        <v>0</v>
      </c>
      <c r="J5570" s="63">
        <f t="shared" si="2831"/>
        <v>0</v>
      </c>
      <c r="K5570" s="35">
        <f t="shared" si="2831"/>
        <v>0</v>
      </c>
      <c r="L5570" s="35">
        <f t="shared" si="2831"/>
        <v>0</v>
      </c>
      <c r="M5570" s="35">
        <f t="shared" si="2831"/>
        <v>503.62799999999999</v>
      </c>
      <c r="N5570" s="78">
        <f t="shared" si="2798"/>
        <v>99.445929775646974</v>
      </c>
    </row>
    <row r="5571" spans="1:14" ht="31.5" x14ac:dyDescent="0.25">
      <c r="A5571" s="33" t="s">
        <v>882</v>
      </c>
      <c r="B5571" s="33" t="s">
        <v>1386</v>
      </c>
      <c r="C5571" s="33" t="s">
        <v>891</v>
      </c>
      <c r="D5571" s="33" t="s">
        <v>1112</v>
      </c>
      <c r="E5571" s="34" t="s">
        <v>543</v>
      </c>
      <c r="F5571" s="35">
        <f>1873.342-114.218-62.677-95.508</f>
        <v>1600.9390000000001</v>
      </c>
      <c r="G5571" s="35">
        <v>506.43400000000003</v>
      </c>
      <c r="H5571" s="35">
        <v>0</v>
      </c>
      <c r="I5571" s="63">
        <v>0</v>
      </c>
      <c r="J5571" s="63">
        <v>0</v>
      </c>
      <c r="K5571" s="35">
        <v>0</v>
      </c>
      <c r="L5571" s="35">
        <v>0</v>
      </c>
      <c r="M5571" s="35">
        <v>503.62799999999999</v>
      </c>
      <c r="N5571" s="78">
        <f t="shared" si="2798"/>
        <v>99.445929775646974</v>
      </c>
    </row>
    <row r="5572" spans="1:14" x14ac:dyDescent="0.25">
      <c r="A5572" s="33" t="s">
        <v>882</v>
      </c>
      <c r="B5572" s="33" t="s">
        <v>1386</v>
      </c>
      <c r="C5572" s="33" t="s">
        <v>891</v>
      </c>
      <c r="D5572" s="33" t="s">
        <v>65</v>
      </c>
      <c r="E5572" s="34" t="s">
        <v>544</v>
      </c>
      <c r="F5572" s="35"/>
      <c r="G5572" s="35">
        <f>G5573</f>
        <v>287.35500000000002</v>
      </c>
      <c r="H5572" s="35">
        <f t="shared" ref="H5572:M5572" si="2832">H5573</f>
        <v>0</v>
      </c>
      <c r="I5572" s="63">
        <f t="shared" si="2832"/>
        <v>0</v>
      </c>
      <c r="J5572" s="63">
        <f t="shared" si="2832"/>
        <v>0</v>
      </c>
      <c r="K5572" s="35">
        <f t="shared" si="2832"/>
        <v>0</v>
      </c>
      <c r="L5572" s="35">
        <f t="shared" si="2832"/>
        <v>0</v>
      </c>
      <c r="M5572" s="35">
        <f t="shared" si="2832"/>
        <v>287.35500000000002</v>
      </c>
      <c r="N5572" s="78">
        <f t="shared" si="2798"/>
        <v>100</v>
      </c>
    </row>
    <row r="5573" spans="1:14" x14ac:dyDescent="0.25">
      <c r="A5573" s="33" t="s">
        <v>882</v>
      </c>
      <c r="B5573" s="33" t="s">
        <v>1386</v>
      </c>
      <c r="C5573" s="33" t="s">
        <v>891</v>
      </c>
      <c r="D5573" s="33" t="s">
        <v>50</v>
      </c>
      <c r="E5573" s="34" t="s">
        <v>548</v>
      </c>
      <c r="F5573" s="35"/>
      <c r="G5573" s="35">
        <v>287.35500000000002</v>
      </c>
      <c r="H5573" s="35">
        <v>0</v>
      </c>
      <c r="I5573" s="63">
        <v>0</v>
      </c>
      <c r="J5573" s="63">
        <v>0</v>
      </c>
      <c r="K5573" s="35">
        <v>0</v>
      </c>
      <c r="L5573" s="35">
        <v>0</v>
      </c>
      <c r="M5573" s="35">
        <v>287.35500000000002</v>
      </c>
      <c r="N5573" s="78">
        <f t="shared" si="2798"/>
        <v>100</v>
      </c>
    </row>
    <row r="5574" spans="1:14" ht="31.5" x14ac:dyDescent="0.25">
      <c r="A5574" s="33" t="s">
        <v>882</v>
      </c>
      <c r="B5574" s="33" t="s">
        <v>1386</v>
      </c>
      <c r="C5574" s="33" t="s">
        <v>891</v>
      </c>
      <c r="D5574" s="33" t="s">
        <v>18</v>
      </c>
      <c r="E5574" s="34" t="s">
        <v>552</v>
      </c>
      <c r="F5574" s="35">
        <f>F5575+F5576</f>
        <v>11577.182000000001</v>
      </c>
      <c r="G5574" s="35">
        <f>G5575+G5576+G5577</f>
        <v>11981.407999999999</v>
      </c>
      <c r="H5574" s="35">
        <f t="shared" ref="H5574:M5574" si="2833">H5575+H5576+H5577</f>
        <v>8754.4602999999988</v>
      </c>
      <c r="I5574" s="63">
        <f t="shared" si="2833"/>
        <v>0</v>
      </c>
      <c r="J5574" s="63">
        <f t="shared" si="2833"/>
        <v>0</v>
      </c>
      <c r="K5574" s="35">
        <f t="shared" si="2833"/>
        <v>0</v>
      </c>
      <c r="L5574" s="35">
        <f t="shared" si="2833"/>
        <v>0</v>
      </c>
      <c r="M5574" s="35">
        <f t="shared" si="2833"/>
        <v>11980.951999999999</v>
      </c>
      <c r="N5574" s="78">
        <f t="shared" si="2798"/>
        <v>99.996194103397528</v>
      </c>
    </row>
    <row r="5575" spans="1:14" x14ac:dyDescent="0.25">
      <c r="A5575" s="33" t="s">
        <v>882</v>
      </c>
      <c r="B5575" s="33" t="s">
        <v>1386</v>
      </c>
      <c r="C5575" s="33" t="s">
        <v>891</v>
      </c>
      <c r="D5575" s="33" t="s">
        <v>54</v>
      </c>
      <c r="E5575" s="34" t="s">
        <v>553</v>
      </c>
      <c r="F5575" s="35">
        <v>210.70999999999998</v>
      </c>
      <c r="G5575" s="35">
        <v>311.61</v>
      </c>
      <c r="H5575" s="35">
        <v>131.20079999999999</v>
      </c>
      <c r="I5575" s="63">
        <v>0</v>
      </c>
      <c r="J5575" s="63">
        <v>0</v>
      </c>
      <c r="K5575" s="35">
        <v>0</v>
      </c>
      <c r="L5575" s="35">
        <v>0</v>
      </c>
      <c r="M5575" s="35">
        <v>311.57920000000001</v>
      </c>
      <c r="N5575" s="78">
        <f t="shared" si="2798"/>
        <v>99.990115849940636</v>
      </c>
    </row>
    <row r="5576" spans="1:14" x14ac:dyDescent="0.25">
      <c r="A5576" s="33" t="s">
        <v>882</v>
      </c>
      <c r="B5576" s="33" t="s">
        <v>1386</v>
      </c>
      <c r="C5576" s="33" t="s">
        <v>891</v>
      </c>
      <c r="D5576" s="33" t="s">
        <v>30</v>
      </c>
      <c r="E5576" s="34" t="s">
        <v>554</v>
      </c>
      <c r="F5576" s="35">
        <f>10963.548+402.924</f>
        <v>11366.472000000002</v>
      </c>
      <c r="G5576" s="35">
        <v>11272.302</v>
      </c>
      <c r="H5576" s="35">
        <v>8225.7634999999991</v>
      </c>
      <c r="I5576" s="63">
        <v>0</v>
      </c>
      <c r="J5576" s="63">
        <v>0</v>
      </c>
      <c r="K5576" s="35">
        <v>0</v>
      </c>
      <c r="L5576" s="35">
        <v>0</v>
      </c>
      <c r="M5576" s="35">
        <v>11271.8768</v>
      </c>
      <c r="N5576" s="78">
        <f t="shared" si="2798"/>
        <v>99.99622792221146</v>
      </c>
    </row>
    <row r="5577" spans="1:14" ht="47.25" x14ac:dyDescent="0.25">
      <c r="A5577" s="33" t="s">
        <v>882</v>
      </c>
      <c r="B5577" s="33" t="s">
        <v>1386</v>
      </c>
      <c r="C5577" s="33" t="s">
        <v>891</v>
      </c>
      <c r="D5577" s="33" t="s">
        <v>14</v>
      </c>
      <c r="E5577" s="34" t="s">
        <v>555</v>
      </c>
      <c r="F5577" s="35">
        <v>0</v>
      </c>
      <c r="G5577" s="35">
        <v>397.49599999999998</v>
      </c>
      <c r="H5577" s="35">
        <v>397.49599999999998</v>
      </c>
      <c r="I5577" s="63">
        <v>0</v>
      </c>
      <c r="J5577" s="63">
        <v>0</v>
      </c>
      <c r="K5577" s="35">
        <v>0</v>
      </c>
      <c r="L5577" s="35">
        <v>0</v>
      </c>
      <c r="M5577" s="35">
        <v>397.49599999999998</v>
      </c>
      <c r="N5577" s="78">
        <f t="shared" si="2798"/>
        <v>100</v>
      </c>
    </row>
    <row r="5578" spans="1:14" x14ac:dyDescent="0.25">
      <c r="A5578" s="33" t="s">
        <v>882</v>
      </c>
      <c r="B5578" s="33" t="s">
        <v>1386</v>
      </c>
      <c r="C5578" s="33" t="s">
        <v>1297</v>
      </c>
      <c r="D5578" s="33"/>
      <c r="E5578" s="34" t="s">
        <v>1298</v>
      </c>
      <c r="F5578" s="35">
        <f t="shared" ref="F5578:M5579" si="2834">F5579</f>
        <v>5000</v>
      </c>
      <c r="G5578" s="35">
        <f>G5579+G5581</f>
        <v>11999.999999999998</v>
      </c>
      <c r="H5578" s="35">
        <f t="shared" ref="H5578:M5578" si="2835">H5579+H5581</f>
        <v>11940</v>
      </c>
      <c r="I5578" s="63">
        <f t="shared" si="2835"/>
        <v>7000</v>
      </c>
      <c r="J5578" s="63">
        <f t="shared" si="2835"/>
        <v>6940</v>
      </c>
      <c r="K5578" s="35">
        <f t="shared" si="2835"/>
        <v>0</v>
      </c>
      <c r="L5578" s="35">
        <f t="shared" si="2835"/>
        <v>0</v>
      </c>
      <c r="M5578" s="35">
        <f t="shared" si="2835"/>
        <v>11999.999999999998</v>
      </c>
      <c r="N5578" s="78">
        <f t="shared" ref="N5578:N5641" si="2836">M5578/G5578*100</f>
        <v>100</v>
      </c>
    </row>
    <row r="5579" spans="1:14" ht="31.5" x14ac:dyDescent="0.25">
      <c r="A5579" s="33" t="s">
        <v>882</v>
      </c>
      <c r="B5579" s="33" t="s">
        <v>1386</v>
      </c>
      <c r="C5579" s="33" t="s">
        <v>1297</v>
      </c>
      <c r="D5579" s="33" t="s">
        <v>1111</v>
      </c>
      <c r="E5579" s="34" t="s">
        <v>542</v>
      </c>
      <c r="F5579" s="35">
        <f t="shared" si="2834"/>
        <v>5000</v>
      </c>
      <c r="G5579" s="35">
        <f t="shared" si="2834"/>
        <v>2760.1085200000002</v>
      </c>
      <c r="H5579" s="35">
        <f t="shared" si="2834"/>
        <v>1102.35448</v>
      </c>
      <c r="I5579" s="63">
        <f t="shared" si="2834"/>
        <v>1917.75404</v>
      </c>
      <c r="J5579" s="63">
        <f t="shared" si="2834"/>
        <v>260</v>
      </c>
      <c r="K5579" s="35">
        <f t="shared" si="2834"/>
        <v>0</v>
      </c>
      <c r="L5579" s="35">
        <f t="shared" si="2834"/>
        <v>0</v>
      </c>
      <c r="M5579" s="35">
        <f t="shared" si="2834"/>
        <v>2760.1085200000002</v>
      </c>
      <c r="N5579" s="78">
        <f t="shared" si="2836"/>
        <v>100</v>
      </c>
    </row>
    <row r="5580" spans="1:14" ht="31.5" x14ac:dyDescent="0.25">
      <c r="A5580" s="33" t="s">
        <v>882</v>
      </c>
      <c r="B5580" s="33" t="s">
        <v>1386</v>
      </c>
      <c r="C5580" s="33" t="s">
        <v>1297</v>
      </c>
      <c r="D5580" s="33" t="s">
        <v>1112</v>
      </c>
      <c r="E5580" s="34" t="s">
        <v>543</v>
      </c>
      <c r="F5580" s="35">
        <v>5000</v>
      </c>
      <c r="G5580" s="35">
        <v>2760.1085200000002</v>
      </c>
      <c r="H5580" s="35">
        <f>842.35448+260</f>
        <v>1102.35448</v>
      </c>
      <c r="I5580" s="63">
        <v>1917.75404</v>
      </c>
      <c r="J5580" s="63">
        <v>260</v>
      </c>
      <c r="K5580" s="35">
        <v>0</v>
      </c>
      <c r="L5580" s="35">
        <v>0</v>
      </c>
      <c r="M5580" s="35">
        <v>2760.1085200000002</v>
      </c>
      <c r="N5580" s="78">
        <f t="shared" si="2836"/>
        <v>100</v>
      </c>
    </row>
    <row r="5581" spans="1:14" ht="31.5" x14ac:dyDescent="0.25">
      <c r="A5581" s="33" t="s">
        <v>882</v>
      </c>
      <c r="B5581" s="33" t="s">
        <v>1386</v>
      </c>
      <c r="C5581" s="33" t="s">
        <v>1297</v>
      </c>
      <c r="D5581" s="33" t="s">
        <v>18</v>
      </c>
      <c r="E5581" s="34" t="s">
        <v>552</v>
      </c>
      <c r="F5581" s="35">
        <v>0</v>
      </c>
      <c r="G5581" s="35">
        <f>G5582+G5583</f>
        <v>9239.8914799999984</v>
      </c>
      <c r="H5581" s="35">
        <f t="shared" ref="H5581:M5581" si="2837">H5582+H5583</f>
        <v>10837.64552</v>
      </c>
      <c r="I5581" s="63">
        <f t="shared" si="2837"/>
        <v>5082.2459600000002</v>
      </c>
      <c r="J5581" s="63">
        <f t="shared" si="2837"/>
        <v>6680</v>
      </c>
      <c r="K5581" s="35">
        <f t="shared" si="2837"/>
        <v>0</v>
      </c>
      <c r="L5581" s="35">
        <f t="shared" si="2837"/>
        <v>0</v>
      </c>
      <c r="M5581" s="35">
        <f t="shared" si="2837"/>
        <v>9239.8914799999984</v>
      </c>
      <c r="N5581" s="78">
        <f t="shared" si="2836"/>
        <v>100</v>
      </c>
    </row>
    <row r="5582" spans="1:14" x14ac:dyDescent="0.25">
      <c r="A5582" s="33" t="s">
        <v>882</v>
      </c>
      <c r="B5582" s="33" t="s">
        <v>1386</v>
      </c>
      <c r="C5582" s="33" t="s">
        <v>1297</v>
      </c>
      <c r="D5582" s="33" t="s">
        <v>54</v>
      </c>
      <c r="E5582" s="34" t="s">
        <v>553</v>
      </c>
      <c r="F5582" s="35">
        <v>0</v>
      </c>
      <c r="G5582" s="35">
        <v>575.79769999999996</v>
      </c>
      <c r="H5582" s="35">
        <f>0+420</f>
        <v>420</v>
      </c>
      <c r="I5582" s="63">
        <f>G5582</f>
        <v>575.79769999999996</v>
      </c>
      <c r="J5582" s="63">
        <f>H5582</f>
        <v>420</v>
      </c>
      <c r="K5582" s="35">
        <v>0</v>
      </c>
      <c r="L5582" s="35">
        <v>0</v>
      </c>
      <c r="M5582" s="35">
        <v>575.79769999999996</v>
      </c>
      <c r="N5582" s="78">
        <f t="shared" si="2836"/>
        <v>100</v>
      </c>
    </row>
    <row r="5583" spans="1:14" x14ac:dyDescent="0.25">
      <c r="A5583" s="33" t="s">
        <v>882</v>
      </c>
      <c r="B5583" s="33" t="s">
        <v>1386</v>
      </c>
      <c r="C5583" s="33" t="s">
        <v>1297</v>
      </c>
      <c r="D5583" s="33" t="s">
        <v>30</v>
      </c>
      <c r="E5583" s="34" t="s">
        <v>554</v>
      </c>
      <c r="F5583" s="35">
        <v>0</v>
      </c>
      <c r="G5583" s="35">
        <v>8664.0937799999992</v>
      </c>
      <c r="H5583" s="35">
        <f>4157.64552+6260</f>
        <v>10417.64552</v>
      </c>
      <c r="I5583" s="63">
        <v>4506.4482600000001</v>
      </c>
      <c r="J5583" s="63">
        <v>6260</v>
      </c>
      <c r="K5583" s="35">
        <v>0</v>
      </c>
      <c r="L5583" s="35">
        <v>0</v>
      </c>
      <c r="M5583" s="35">
        <v>8664.0937799999992</v>
      </c>
      <c r="N5583" s="78">
        <f t="shared" si="2836"/>
        <v>100</v>
      </c>
    </row>
    <row r="5584" spans="1:14" ht="94.5" x14ac:dyDescent="0.25">
      <c r="A5584" s="33" t="s">
        <v>882</v>
      </c>
      <c r="B5584" s="33" t="s">
        <v>1386</v>
      </c>
      <c r="C5584" s="33" t="s">
        <v>898</v>
      </c>
      <c r="D5584" s="33"/>
      <c r="E5584" s="34" t="s">
        <v>934</v>
      </c>
      <c r="F5584" s="35">
        <f t="shared" ref="F5584:M5585" si="2838">F5585</f>
        <v>806.6</v>
      </c>
      <c r="G5584" s="35">
        <f t="shared" si="2838"/>
        <v>806.6</v>
      </c>
      <c r="H5584" s="35">
        <f t="shared" si="2838"/>
        <v>447.71</v>
      </c>
      <c r="I5584" s="63">
        <f t="shared" si="2838"/>
        <v>0</v>
      </c>
      <c r="J5584" s="63">
        <f t="shared" si="2838"/>
        <v>0</v>
      </c>
      <c r="K5584" s="35">
        <f t="shared" si="2838"/>
        <v>0</v>
      </c>
      <c r="L5584" s="35">
        <f t="shared" si="2838"/>
        <v>0</v>
      </c>
      <c r="M5584" s="35">
        <f t="shared" si="2838"/>
        <v>793.54835000000003</v>
      </c>
      <c r="N5584" s="78">
        <f t="shared" si="2836"/>
        <v>98.381893131663773</v>
      </c>
    </row>
    <row r="5585" spans="1:14" ht="31.5" x14ac:dyDescent="0.25">
      <c r="A5585" s="33" t="s">
        <v>882</v>
      </c>
      <c r="B5585" s="33" t="s">
        <v>1386</v>
      </c>
      <c r="C5585" s="33" t="s">
        <v>898</v>
      </c>
      <c r="D5585" s="33" t="s">
        <v>18</v>
      </c>
      <c r="E5585" s="34" t="s">
        <v>552</v>
      </c>
      <c r="F5585" s="35">
        <f t="shared" si="2838"/>
        <v>806.6</v>
      </c>
      <c r="G5585" s="35">
        <f t="shared" si="2838"/>
        <v>806.6</v>
      </c>
      <c r="H5585" s="35">
        <f t="shared" si="2838"/>
        <v>447.71</v>
      </c>
      <c r="I5585" s="63">
        <f t="shared" si="2838"/>
        <v>0</v>
      </c>
      <c r="J5585" s="63">
        <f t="shared" si="2838"/>
        <v>0</v>
      </c>
      <c r="K5585" s="35">
        <f t="shared" si="2838"/>
        <v>0</v>
      </c>
      <c r="L5585" s="35">
        <f t="shared" si="2838"/>
        <v>0</v>
      </c>
      <c r="M5585" s="35">
        <f t="shared" si="2838"/>
        <v>793.54835000000003</v>
      </c>
      <c r="N5585" s="78">
        <f t="shared" si="2836"/>
        <v>98.381893131663773</v>
      </c>
    </row>
    <row r="5586" spans="1:14" ht="47.25" x14ac:dyDescent="0.25">
      <c r="A5586" s="33" t="s">
        <v>882</v>
      </c>
      <c r="B5586" s="33" t="s">
        <v>1386</v>
      </c>
      <c r="C5586" s="33" t="s">
        <v>898</v>
      </c>
      <c r="D5586" s="33" t="s">
        <v>14</v>
      </c>
      <c r="E5586" s="34" t="s">
        <v>555</v>
      </c>
      <c r="F5586" s="35">
        <v>806.6</v>
      </c>
      <c r="G5586" s="35">
        <v>806.6</v>
      </c>
      <c r="H5586" s="35">
        <v>447.71</v>
      </c>
      <c r="I5586" s="63">
        <v>0</v>
      </c>
      <c r="J5586" s="63">
        <v>0</v>
      </c>
      <c r="K5586" s="35">
        <v>0</v>
      </c>
      <c r="L5586" s="35">
        <v>0</v>
      </c>
      <c r="M5586" s="35">
        <v>793.54835000000003</v>
      </c>
      <c r="N5586" s="78">
        <f t="shared" si="2836"/>
        <v>98.381893131663773</v>
      </c>
    </row>
    <row r="5587" spans="1:14" ht="63" x14ac:dyDescent="0.25">
      <c r="A5587" s="33" t="s">
        <v>882</v>
      </c>
      <c r="B5587" s="33" t="s">
        <v>1386</v>
      </c>
      <c r="C5587" s="33" t="s">
        <v>893</v>
      </c>
      <c r="D5587" s="33"/>
      <c r="E5587" s="34" t="s">
        <v>935</v>
      </c>
      <c r="F5587" s="35">
        <f>F5588</f>
        <v>0</v>
      </c>
      <c r="G5587" s="35">
        <f t="shared" ref="G5587:G5588" si="2839">G5588</f>
        <v>2400</v>
      </c>
      <c r="H5587" s="35">
        <f t="shared" ref="H5587:M5588" si="2840">H5588</f>
        <v>1200</v>
      </c>
      <c r="I5587" s="63">
        <f t="shared" si="2840"/>
        <v>0</v>
      </c>
      <c r="J5587" s="63">
        <f t="shared" si="2840"/>
        <v>0</v>
      </c>
      <c r="K5587" s="35">
        <f t="shared" si="2840"/>
        <v>0</v>
      </c>
      <c r="L5587" s="35">
        <f t="shared" si="2840"/>
        <v>0</v>
      </c>
      <c r="M5587" s="35">
        <f t="shared" si="2840"/>
        <v>2395.1999999999998</v>
      </c>
      <c r="N5587" s="78">
        <f t="shared" si="2836"/>
        <v>99.799999999999983</v>
      </c>
    </row>
    <row r="5588" spans="1:14" ht="31.5" x14ac:dyDescent="0.25">
      <c r="A5588" s="33" t="s">
        <v>882</v>
      </c>
      <c r="B5588" s="33" t="s">
        <v>1386</v>
      </c>
      <c r="C5588" s="33" t="s">
        <v>893</v>
      </c>
      <c r="D5588" s="33" t="s">
        <v>18</v>
      </c>
      <c r="E5588" s="34" t="s">
        <v>552</v>
      </c>
      <c r="F5588" s="35">
        <f>F5589</f>
        <v>0</v>
      </c>
      <c r="G5588" s="35">
        <f t="shared" si="2839"/>
        <v>2400</v>
      </c>
      <c r="H5588" s="35">
        <f t="shared" si="2840"/>
        <v>1200</v>
      </c>
      <c r="I5588" s="63">
        <f t="shared" si="2840"/>
        <v>0</v>
      </c>
      <c r="J5588" s="63">
        <f t="shared" si="2840"/>
        <v>0</v>
      </c>
      <c r="K5588" s="35">
        <f t="shared" si="2840"/>
        <v>0</v>
      </c>
      <c r="L5588" s="35">
        <f t="shared" si="2840"/>
        <v>0</v>
      </c>
      <c r="M5588" s="35">
        <f t="shared" si="2840"/>
        <v>2395.1999999999998</v>
      </c>
      <c r="N5588" s="78">
        <f t="shared" si="2836"/>
        <v>99.799999999999983</v>
      </c>
    </row>
    <row r="5589" spans="1:14" ht="47.25" x14ac:dyDescent="0.25">
      <c r="A5589" s="33" t="s">
        <v>882</v>
      </c>
      <c r="B5589" s="33" t="s">
        <v>1386</v>
      </c>
      <c r="C5589" s="33" t="s">
        <v>893</v>
      </c>
      <c r="D5589" s="33" t="s">
        <v>14</v>
      </c>
      <c r="E5589" s="34" t="s">
        <v>555</v>
      </c>
      <c r="F5589" s="35">
        <v>0</v>
      </c>
      <c r="G5589" s="35">
        <v>2400</v>
      </c>
      <c r="H5589" s="35">
        <v>1200</v>
      </c>
      <c r="I5589" s="63">
        <v>0</v>
      </c>
      <c r="J5589" s="63">
        <v>0</v>
      </c>
      <c r="K5589" s="35">
        <v>0</v>
      </c>
      <c r="L5589" s="35">
        <v>0</v>
      </c>
      <c r="M5589" s="35">
        <v>2395.1999999999998</v>
      </c>
      <c r="N5589" s="78">
        <f t="shared" si="2836"/>
        <v>99.799999999999983</v>
      </c>
    </row>
    <row r="5590" spans="1:14" ht="31.5" x14ac:dyDescent="0.25">
      <c r="A5590" s="33" t="s">
        <v>882</v>
      </c>
      <c r="B5590" s="33" t="s">
        <v>1386</v>
      </c>
      <c r="C5590" s="33" t="s">
        <v>1122</v>
      </c>
      <c r="D5590" s="33"/>
      <c r="E5590" s="34" t="s">
        <v>1885</v>
      </c>
      <c r="F5590" s="35">
        <v>0</v>
      </c>
      <c r="G5590" s="35">
        <f>G5591</f>
        <v>180</v>
      </c>
      <c r="H5590" s="35">
        <f t="shared" ref="H5590:M5593" si="2841">H5591</f>
        <v>180</v>
      </c>
      <c r="I5590" s="63">
        <f t="shared" si="2841"/>
        <v>0</v>
      </c>
      <c r="J5590" s="63">
        <f t="shared" si="2841"/>
        <v>0</v>
      </c>
      <c r="K5590" s="35">
        <f t="shared" si="2841"/>
        <v>0</v>
      </c>
      <c r="L5590" s="35">
        <f t="shared" si="2841"/>
        <v>0</v>
      </c>
      <c r="M5590" s="35">
        <f t="shared" si="2841"/>
        <v>180</v>
      </c>
      <c r="N5590" s="78">
        <f t="shared" si="2836"/>
        <v>100</v>
      </c>
    </row>
    <row r="5591" spans="1:14" x14ac:dyDescent="0.25">
      <c r="A5591" s="33" t="s">
        <v>882</v>
      </c>
      <c r="B5591" s="33" t="s">
        <v>1386</v>
      </c>
      <c r="C5591" s="33" t="s">
        <v>1123</v>
      </c>
      <c r="D5591" s="33"/>
      <c r="E5591" s="34" t="s">
        <v>1175</v>
      </c>
      <c r="F5591" s="35">
        <v>0</v>
      </c>
      <c r="G5591" s="35">
        <f>G5592</f>
        <v>180</v>
      </c>
      <c r="H5591" s="35">
        <f t="shared" si="2841"/>
        <v>180</v>
      </c>
      <c r="I5591" s="63">
        <f t="shared" si="2841"/>
        <v>0</v>
      </c>
      <c r="J5591" s="63">
        <f t="shared" si="2841"/>
        <v>0</v>
      </c>
      <c r="K5591" s="35">
        <f t="shared" si="2841"/>
        <v>0</v>
      </c>
      <c r="L5591" s="35">
        <f t="shared" si="2841"/>
        <v>0</v>
      </c>
      <c r="M5591" s="35">
        <f t="shared" si="2841"/>
        <v>180</v>
      </c>
      <c r="N5591" s="78">
        <f t="shared" si="2836"/>
        <v>100</v>
      </c>
    </row>
    <row r="5592" spans="1:14" ht="78.75" x14ac:dyDescent="0.25">
      <c r="A5592" s="33" t="s">
        <v>882</v>
      </c>
      <c r="B5592" s="33" t="s">
        <v>1386</v>
      </c>
      <c r="C5592" s="33" t="s">
        <v>1828</v>
      </c>
      <c r="D5592" s="33"/>
      <c r="E5592" s="34" t="s">
        <v>1829</v>
      </c>
      <c r="F5592" s="35">
        <v>0</v>
      </c>
      <c r="G5592" s="35">
        <f>G5593</f>
        <v>180</v>
      </c>
      <c r="H5592" s="35">
        <f t="shared" si="2841"/>
        <v>180</v>
      </c>
      <c r="I5592" s="63">
        <f t="shared" si="2841"/>
        <v>0</v>
      </c>
      <c r="J5592" s="63">
        <f t="shared" si="2841"/>
        <v>0</v>
      </c>
      <c r="K5592" s="35">
        <f t="shared" si="2841"/>
        <v>0</v>
      </c>
      <c r="L5592" s="35">
        <f t="shared" si="2841"/>
        <v>0</v>
      </c>
      <c r="M5592" s="35">
        <f t="shared" si="2841"/>
        <v>180</v>
      </c>
      <c r="N5592" s="78">
        <f t="shared" si="2836"/>
        <v>100</v>
      </c>
    </row>
    <row r="5593" spans="1:14" x14ac:dyDescent="0.25">
      <c r="A5593" s="33" t="s">
        <v>882</v>
      </c>
      <c r="B5593" s="33" t="s">
        <v>1386</v>
      </c>
      <c r="C5593" s="33" t="s">
        <v>1828</v>
      </c>
      <c r="D5593" s="33" t="s">
        <v>1113</v>
      </c>
      <c r="E5593" s="34" t="s">
        <v>558</v>
      </c>
      <c r="F5593" s="35">
        <v>0</v>
      </c>
      <c r="G5593" s="35">
        <f>G5594</f>
        <v>180</v>
      </c>
      <c r="H5593" s="35">
        <f t="shared" si="2841"/>
        <v>180</v>
      </c>
      <c r="I5593" s="63">
        <f t="shared" si="2841"/>
        <v>0</v>
      </c>
      <c r="J5593" s="63">
        <f t="shared" si="2841"/>
        <v>0</v>
      </c>
      <c r="K5593" s="35">
        <f t="shared" si="2841"/>
        <v>0</v>
      </c>
      <c r="L5593" s="35">
        <f t="shared" si="2841"/>
        <v>0</v>
      </c>
      <c r="M5593" s="35">
        <f t="shared" si="2841"/>
        <v>180</v>
      </c>
      <c r="N5593" s="78">
        <f t="shared" si="2836"/>
        <v>100</v>
      </c>
    </row>
    <row r="5594" spans="1:14" x14ac:dyDescent="0.25">
      <c r="A5594" s="33" t="s">
        <v>882</v>
      </c>
      <c r="B5594" s="33" t="s">
        <v>1386</v>
      </c>
      <c r="C5594" s="33" t="s">
        <v>1828</v>
      </c>
      <c r="D5594" s="33" t="s">
        <v>1120</v>
      </c>
      <c r="E5594" s="34" t="s">
        <v>561</v>
      </c>
      <c r="F5594" s="35">
        <v>0</v>
      </c>
      <c r="G5594" s="35">
        <v>180</v>
      </c>
      <c r="H5594" s="35">
        <v>180</v>
      </c>
      <c r="I5594" s="63">
        <v>0</v>
      </c>
      <c r="J5594" s="63">
        <v>0</v>
      </c>
      <c r="K5594" s="35">
        <v>0</v>
      </c>
      <c r="L5594" s="35">
        <v>0</v>
      </c>
      <c r="M5594" s="35">
        <v>180</v>
      </c>
      <c r="N5594" s="78">
        <f t="shared" si="2836"/>
        <v>100</v>
      </c>
    </row>
    <row r="5595" spans="1:14" s="32" customFormat="1" x14ac:dyDescent="0.25">
      <c r="A5595" s="29" t="s">
        <v>882</v>
      </c>
      <c r="B5595" s="29" t="s">
        <v>1420</v>
      </c>
      <c r="C5595" s="29"/>
      <c r="D5595" s="29"/>
      <c r="E5595" s="30" t="s">
        <v>911</v>
      </c>
      <c r="F5595" s="31">
        <f t="shared" ref="F5595:M5597" si="2842">F5596</f>
        <v>81782</v>
      </c>
      <c r="G5595" s="31">
        <f t="shared" si="2842"/>
        <v>81782</v>
      </c>
      <c r="H5595" s="31">
        <f t="shared" si="2842"/>
        <v>48640.544220000003</v>
      </c>
      <c r="I5595" s="62">
        <f t="shared" si="2842"/>
        <v>0</v>
      </c>
      <c r="J5595" s="62">
        <f t="shared" si="2842"/>
        <v>0</v>
      </c>
      <c r="K5595" s="31">
        <f t="shared" si="2842"/>
        <v>0</v>
      </c>
      <c r="L5595" s="31">
        <f t="shared" si="2842"/>
        <v>0</v>
      </c>
      <c r="M5595" s="31">
        <f t="shared" si="2842"/>
        <v>81782</v>
      </c>
      <c r="N5595" s="79">
        <f t="shared" si="2836"/>
        <v>100</v>
      </c>
    </row>
    <row r="5596" spans="1:14" ht="31.5" x14ac:dyDescent="0.25">
      <c r="A5596" s="33" t="s">
        <v>882</v>
      </c>
      <c r="B5596" s="33" t="s">
        <v>1420</v>
      </c>
      <c r="C5596" s="33" t="s">
        <v>790</v>
      </c>
      <c r="D5596" s="33"/>
      <c r="E5596" s="34" t="s">
        <v>1227</v>
      </c>
      <c r="F5596" s="35">
        <f t="shared" si="2842"/>
        <v>81782</v>
      </c>
      <c r="G5596" s="35">
        <f t="shared" si="2842"/>
        <v>81782</v>
      </c>
      <c r="H5596" s="35">
        <f t="shared" si="2842"/>
        <v>48640.544220000003</v>
      </c>
      <c r="I5596" s="63">
        <f t="shared" si="2842"/>
        <v>0</v>
      </c>
      <c r="J5596" s="63">
        <f t="shared" si="2842"/>
        <v>0</v>
      </c>
      <c r="K5596" s="35">
        <f t="shared" si="2842"/>
        <v>0</v>
      </c>
      <c r="L5596" s="35">
        <f t="shared" si="2842"/>
        <v>0</v>
      </c>
      <c r="M5596" s="35">
        <f t="shared" si="2842"/>
        <v>81782</v>
      </c>
      <c r="N5596" s="78">
        <f t="shared" si="2836"/>
        <v>100</v>
      </c>
    </row>
    <row r="5597" spans="1:14" ht="31.5" x14ac:dyDescent="0.25">
      <c r="A5597" s="33" t="s">
        <v>882</v>
      </c>
      <c r="B5597" s="33" t="s">
        <v>1420</v>
      </c>
      <c r="C5597" s="33" t="s">
        <v>794</v>
      </c>
      <c r="D5597" s="33"/>
      <c r="E5597" s="34" t="s">
        <v>929</v>
      </c>
      <c r="F5597" s="35">
        <f t="shared" si="2842"/>
        <v>81782</v>
      </c>
      <c r="G5597" s="35">
        <f t="shared" si="2842"/>
        <v>81782</v>
      </c>
      <c r="H5597" s="35">
        <f t="shared" si="2842"/>
        <v>48640.544220000003</v>
      </c>
      <c r="I5597" s="63">
        <f t="shared" si="2842"/>
        <v>0</v>
      </c>
      <c r="J5597" s="63">
        <f t="shared" si="2842"/>
        <v>0</v>
      </c>
      <c r="K5597" s="35">
        <f t="shared" si="2842"/>
        <v>0</v>
      </c>
      <c r="L5597" s="35">
        <f t="shared" si="2842"/>
        <v>0</v>
      </c>
      <c r="M5597" s="35">
        <f t="shared" si="2842"/>
        <v>81782</v>
      </c>
      <c r="N5597" s="78">
        <f t="shared" si="2836"/>
        <v>100</v>
      </c>
    </row>
    <row r="5598" spans="1:14" ht="31.5" x14ac:dyDescent="0.25">
      <c r="A5598" s="33" t="s">
        <v>882</v>
      </c>
      <c r="B5598" s="33" t="s">
        <v>1420</v>
      </c>
      <c r="C5598" s="33" t="s">
        <v>896</v>
      </c>
      <c r="D5598" s="33"/>
      <c r="E5598" s="34" t="s">
        <v>932</v>
      </c>
      <c r="F5598" s="35">
        <f>F5599+F5602</f>
        <v>81782</v>
      </c>
      <c r="G5598" s="35">
        <f>G5599+G5602</f>
        <v>81782</v>
      </c>
      <c r="H5598" s="35">
        <f t="shared" ref="H5598:M5598" si="2843">H5599+H5602</f>
        <v>48640.544220000003</v>
      </c>
      <c r="I5598" s="63">
        <f t="shared" si="2843"/>
        <v>0</v>
      </c>
      <c r="J5598" s="63">
        <f t="shared" si="2843"/>
        <v>0</v>
      </c>
      <c r="K5598" s="35">
        <f t="shared" si="2843"/>
        <v>0</v>
      </c>
      <c r="L5598" s="35">
        <f t="shared" si="2843"/>
        <v>0</v>
      </c>
      <c r="M5598" s="35">
        <f t="shared" si="2843"/>
        <v>81782</v>
      </c>
      <c r="N5598" s="78">
        <f t="shared" si="2836"/>
        <v>100</v>
      </c>
    </row>
    <row r="5599" spans="1:14" ht="47.25" x14ac:dyDescent="0.25">
      <c r="A5599" s="33" t="s">
        <v>882</v>
      </c>
      <c r="B5599" s="33" t="s">
        <v>1420</v>
      </c>
      <c r="C5599" s="33" t="s">
        <v>899</v>
      </c>
      <c r="D5599" s="33"/>
      <c r="E5599" s="34" t="s">
        <v>1313</v>
      </c>
      <c r="F5599" s="35">
        <f t="shared" ref="F5599:M5600" si="2844">F5600</f>
        <v>80000</v>
      </c>
      <c r="G5599" s="35">
        <f t="shared" si="2844"/>
        <v>80000</v>
      </c>
      <c r="H5599" s="35">
        <f t="shared" si="2844"/>
        <v>47275.544220000003</v>
      </c>
      <c r="I5599" s="63">
        <f t="shared" si="2844"/>
        <v>0</v>
      </c>
      <c r="J5599" s="63">
        <f t="shared" si="2844"/>
        <v>0</v>
      </c>
      <c r="K5599" s="35">
        <f t="shared" si="2844"/>
        <v>0</v>
      </c>
      <c r="L5599" s="35">
        <f t="shared" si="2844"/>
        <v>0</v>
      </c>
      <c r="M5599" s="35">
        <f t="shared" si="2844"/>
        <v>80000</v>
      </c>
      <c r="N5599" s="78">
        <f t="shared" si="2836"/>
        <v>100</v>
      </c>
    </row>
    <row r="5600" spans="1:14" ht="31.5" x14ac:dyDescent="0.25">
      <c r="A5600" s="33" t="s">
        <v>882</v>
      </c>
      <c r="B5600" s="33" t="s">
        <v>1420</v>
      </c>
      <c r="C5600" s="33" t="s">
        <v>899</v>
      </c>
      <c r="D5600" s="33" t="s">
        <v>18</v>
      </c>
      <c r="E5600" s="34" t="s">
        <v>552</v>
      </c>
      <c r="F5600" s="35">
        <f t="shared" si="2844"/>
        <v>80000</v>
      </c>
      <c r="G5600" s="35">
        <f t="shared" si="2844"/>
        <v>80000</v>
      </c>
      <c r="H5600" s="35">
        <f t="shared" si="2844"/>
        <v>47275.544220000003</v>
      </c>
      <c r="I5600" s="63">
        <f t="shared" si="2844"/>
        <v>0</v>
      </c>
      <c r="J5600" s="63">
        <f t="shared" si="2844"/>
        <v>0</v>
      </c>
      <c r="K5600" s="35">
        <f t="shared" si="2844"/>
        <v>0</v>
      </c>
      <c r="L5600" s="35">
        <f t="shared" si="2844"/>
        <v>0</v>
      </c>
      <c r="M5600" s="35">
        <f t="shared" si="2844"/>
        <v>80000</v>
      </c>
      <c r="N5600" s="78">
        <f t="shared" si="2836"/>
        <v>100</v>
      </c>
    </row>
    <row r="5601" spans="1:14" ht="47.25" x14ac:dyDescent="0.25">
      <c r="A5601" s="33" t="s">
        <v>882</v>
      </c>
      <c r="B5601" s="33" t="s">
        <v>1420</v>
      </c>
      <c r="C5601" s="33" t="s">
        <v>899</v>
      </c>
      <c r="D5601" s="33" t="s">
        <v>14</v>
      </c>
      <c r="E5601" s="34" t="s">
        <v>555</v>
      </c>
      <c r="F5601" s="35">
        <f>60000+20000</f>
        <v>80000</v>
      </c>
      <c r="G5601" s="35">
        <v>80000</v>
      </c>
      <c r="H5601" s="35">
        <v>47275.544220000003</v>
      </c>
      <c r="I5601" s="63">
        <v>0</v>
      </c>
      <c r="J5601" s="63">
        <v>0</v>
      </c>
      <c r="K5601" s="35">
        <v>0</v>
      </c>
      <c r="L5601" s="35">
        <v>0</v>
      </c>
      <c r="M5601" s="35">
        <v>80000</v>
      </c>
      <c r="N5601" s="78">
        <f t="shared" si="2836"/>
        <v>100</v>
      </c>
    </row>
    <row r="5602" spans="1:14" ht="47.25" x14ac:dyDescent="0.25">
      <c r="A5602" s="33" t="s">
        <v>882</v>
      </c>
      <c r="B5602" s="33" t="s">
        <v>1420</v>
      </c>
      <c r="C5602" s="33" t="s">
        <v>900</v>
      </c>
      <c r="D5602" s="33"/>
      <c r="E5602" s="34" t="s">
        <v>936</v>
      </c>
      <c r="F5602" s="35">
        <f t="shared" ref="F5602:M5603" si="2845">F5603</f>
        <v>1782</v>
      </c>
      <c r="G5602" s="35">
        <f t="shared" si="2845"/>
        <v>1782</v>
      </c>
      <c r="H5602" s="35">
        <f t="shared" si="2845"/>
        <v>1365</v>
      </c>
      <c r="I5602" s="63">
        <f t="shared" si="2845"/>
        <v>0</v>
      </c>
      <c r="J5602" s="63">
        <f t="shared" si="2845"/>
        <v>0</v>
      </c>
      <c r="K5602" s="35">
        <f t="shared" si="2845"/>
        <v>0</v>
      </c>
      <c r="L5602" s="35">
        <f t="shared" si="2845"/>
        <v>0</v>
      </c>
      <c r="M5602" s="35">
        <f t="shared" si="2845"/>
        <v>1782</v>
      </c>
      <c r="N5602" s="78">
        <f t="shared" si="2836"/>
        <v>100</v>
      </c>
    </row>
    <row r="5603" spans="1:14" x14ac:dyDescent="0.25">
      <c r="A5603" s="33" t="s">
        <v>882</v>
      </c>
      <c r="B5603" s="33" t="s">
        <v>1420</v>
      </c>
      <c r="C5603" s="33" t="s">
        <v>900</v>
      </c>
      <c r="D5603" s="33" t="s">
        <v>65</v>
      </c>
      <c r="E5603" s="34" t="s">
        <v>544</v>
      </c>
      <c r="F5603" s="35">
        <f t="shared" si="2845"/>
        <v>1782</v>
      </c>
      <c r="G5603" s="35">
        <f t="shared" si="2845"/>
        <v>1782</v>
      </c>
      <c r="H5603" s="35">
        <f t="shared" si="2845"/>
        <v>1365</v>
      </c>
      <c r="I5603" s="63">
        <f t="shared" si="2845"/>
        <v>0</v>
      </c>
      <c r="J5603" s="63">
        <f t="shared" si="2845"/>
        <v>0</v>
      </c>
      <c r="K5603" s="35">
        <f t="shared" si="2845"/>
        <v>0</v>
      </c>
      <c r="L5603" s="35">
        <f t="shared" si="2845"/>
        <v>0</v>
      </c>
      <c r="M5603" s="35">
        <f t="shared" si="2845"/>
        <v>1782</v>
      </c>
      <c r="N5603" s="78">
        <f t="shared" si="2836"/>
        <v>100</v>
      </c>
    </row>
    <row r="5604" spans="1:14" ht="31.5" x14ac:dyDescent="0.25">
      <c r="A5604" s="33" t="s">
        <v>882</v>
      </c>
      <c r="B5604" s="33" t="s">
        <v>1420</v>
      </c>
      <c r="C5604" s="33" t="s">
        <v>900</v>
      </c>
      <c r="D5604" s="33" t="s">
        <v>872</v>
      </c>
      <c r="E5604" s="34" t="s">
        <v>904</v>
      </c>
      <c r="F5604" s="35">
        <f>1668+114</f>
        <v>1782</v>
      </c>
      <c r="G5604" s="35">
        <f>1668+114</f>
        <v>1782</v>
      </c>
      <c r="H5604" s="35">
        <v>1365</v>
      </c>
      <c r="I5604" s="63">
        <v>0</v>
      </c>
      <c r="J5604" s="63">
        <v>0</v>
      </c>
      <c r="K5604" s="35">
        <v>0</v>
      </c>
      <c r="L5604" s="35">
        <v>0</v>
      </c>
      <c r="M5604" s="35">
        <v>1782</v>
      </c>
      <c r="N5604" s="78">
        <f t="shared" si="2836"/>
        <v>100</v>
      </c>
    </row>
    <row r="5605" spans="1:14" s="32" customFormat="1" ht="31.5" x14ac:dyDescent="0.25">
      <c r="A5605" s="29" t="s">
        <v>882</v>
      </c>
      <c r="B5605" s="29" t="s">
        <v>1421</v>
      </c>
      <c r="C5605" s="29"/>
      <c r="D5605" s="29"/>
      <c r="E5605" s="30" t="s">
        <v>912</v>
      </c>
      <c r="F5605" s="31">
        <f>F5622+F5606</f>
        <v>11685.9</v>
      </c>
      <c r="G5605" s="31">
        <f>G5622+G5606</f>
        <v>38617.5</v>
      </c>
      <c r="H5605" s="31">
        <f t="shared" ref="H5605:M5605" si="2846">H5622+H5606</f>
        <v>23657.188199999997</v>
      </c>
      <c r="I5605" s="62">
        <f t="shared" si="2846"/>
        <v>305</v>
      </c>
      <c r="J5605" s="62">
        <f t="shared" si="2846"/>
        <v>0</v>
      </c>
      <c r="K5605" s="31">
        <f t="shared" si="2846"/>
        <v>0</v>
      </c>
      <c r="L5605" s="31">
        <f t="shared" si="2846"/>
        <v>0</v>
      </c>
      <c r="M5605" s="31">
        <f t="shared" si="2846"/>
        <v>38527.689610000001</v>
      </c>
      <c r="N5605" s="79">
        <f t="shared" si="2836"/>
        <v>99.76743603288665</v>
      </c>
    </row>
    <row r="5606" spans="1:14" ht="31.5" x14ac:dyDescent="0.25">
      <c r="A5606" s="33" t="s">
        <v>882</v>
      </c>
      <c r="B5606" s="33" t="s">
        <v>1421</v>
      </c>
      <c r="C5606" s="33" t="s">
        <v>1122</v>
      </c>
      <c r="D5606" s="33"/>
      <c r="E5606" s="34" t="s">
        <v>1885</v>
      </c>
      <c r="F5606" s="35">
        <f t="shared" ref="F5606" si="2847">F5607</f>
        <v>32</v>
      </c>
      <c r="G5606" s="35">
        <f>G5607+G5618</f>
        <v>26370.1</v>
      </c>
      <c r="H5606" s="35">
        <f t="shared" ref="H5606:M5606" si="2848">H5607+H5618</f>
        <v>13501.038999999999</v>
      </c>
      <c r="I5606" s="63">
        <f t="shared" si="2848"/>
        <v>305</v>
      </c>
      <c r="J5606" s="63">
        <f t="shared" si="2848"/>
        <v>0</v>
      </c>
      <c r="K5606" s="35">
        <f t="shared" si="2848"/>
        <v>0</v>
      </c>
      <c r="L5606" s="35">
        <f t="shared" si="2848"/>
        <v>0</v>
      </c>
      <c r="M5606" s="35">
        <f t="shared" si="2848"/>
        <v>26359.582289999998</v>
      </c>
      <c r="N5606" s="78">
        <f t="shared" si="2836"/>
        <v>99.960115016628677</v>
      </c>
    </row>
    <row r="5607" spans="1:14" x14ac:dyDescent="0.25">
      <c r="A5607" s="33" t="s">
        <v>882</v>
      </c>
      <c r="B5607" s="33" t="s">
        <v>1421</v>
      </c>
      <c r="C5607" s="33" t="s">
        <v>1143</v>
      </c>
      <c r="D5607" s="33"/>
      <c r="E5607" s="34" t="s">
        <v>1270</v>
      </c>
      <c r="F5607" s="35">
        <f>F5615+F5608</f>
        <v>32</v>
      </c>
      <c r="G5607" s="35">
        <f>G5615+G5608</f>
        <v>26065.1</v>
      </c>
      <c r="H5607" s="35">
        <f t="shared" ref="H5607:M5607" si="2849">H5615+H5608</f>
        <v>13501.038999999999</v>
      </c>
      <c r="I5607" s="63">
        <f t="shared" si="2849"/>
        <v>0</v>
      </c>
      <c r="J5607" s="63">
        <f t="shared" si="2849"/>
        <v>0</v>
      </c>
      <c r="K5607" s="35">
        <f t="shared" si="2849"/>
        <v>0</v>
      </c>
      <c r="L5607" s="35">
        <f t="shared" si="2849"/>
        <v>0</v>
      </c>
      <c r="M5607" s="35">
        <f t="shared" si="2849"/>
        <v>26054.582289999998</v>
      </c>
      <c r="N5607" s="78">
        <f t="shared" si="2836"/>
        <v>99.95964830367042</v>
      </c>
    </row>
    <row r="5608" spans="1:14" ht="47.25" x14ac:dyDescent="0.25">
      <c r="A5608" s="33" t="s">
        <v>882</v>
      </c>
      <c r="B5608" s="33" t="s">
        <v>1421</v>
      </c>
      <c r="C5608" s="33" t="s">
        <v>1144</v>
      </c>
      <c r="D5608" s="33"/>
      <c r="E5608" s="34" t="s">
        <v>589</v>
      </c>
      <c r="F5608" s="35">
        <f>F5609</f>
        <v>0</v>
      </c>
      <c r="G5608" s="35">
        <f>G5609+G5611+G5613</f>
        <v>26033.1</v>
      </c>
      <c r="H5608" s="35">
        <f t="shared" ref="H5608:M5608" si="2850">H5609+H5611+H5613</f>
        <v>13469.038999999999</v>
      </c>
      <c r="I5608" s="63">
        <f t="shared" si="2850"/>
        <v>0</v>
      </c>
      <c r="J5608" s="63">
        <f t="shared" si="2850"/>
        <v>0</v>
      </c>
      <c r="K5608" s="35">
        <f t="shared" si="2850"/>
        <v>0</v>
      </c>
      <c r="L5608" s="35">
        <f t="shared" si="2850"/>
        <v>0</v>
      </c>
      <c r="M5608" s="35">
        <f t="shared" si="2850"/>
        <v>26022.582289999998</v>
      </c>
      <c r="N5608" s="78">
        <f t="shared" si="2836"/>
        <v>99.9595987031894</v>
      </c>
    </row>
    <row r="5609" spans="1:14" ht="78.75" x14ac:dyDescent="0.25">
      <c r="A5609" s="33" t="s">
        <v>882</v>
      </c>
      <c r="B5609" s="33" t="s">
        <v>1421</v>
      </c>
      <c r="C5609" s="33" t="s">
        <v>1144</v>
      </c>
      <c r="D5609" s="33" t="s">
        <v>1118</v>
      </c>
      <c r="E5609" s="34" t="s">
        <v>539</v>
      </c>
      <c r="F5609" s="35">
        <f>F5610</f>
        <v>0</v>
      </c>
      <c r="G5609" s="35">
        <f t="shared" ref="G5609" si="2851">G5610</f>
        <v>22324.05</v>
      </c>
      <c r="H5609" s="35">
        <f t="shared" ref="H5609:M5609" si="2852">H5610</f>
        <v>11278.873</v>
      </c>
      <c r="I5609" s="63">
        <f t="shared" si="2852"/>
        <v>0</v>
      </c>
      <c r="J5609" s="63">
        <f t="shared" si="2852"/>
        <v>0</v>
      </c>
      <c r="K5609" s="35">
        <f t="shared" si="2852"/>
        <v>0</v>
      </c>
      <c r="L5609" s="35">
        <f t="shared" si="2852"/>
        <v>0</v>
      </c>
      <c r="M5609" s="35">
        <f t="shared" si="2852"/>
        <v>22322.834439999999</v>
      </c>
      <c r="N5609" s="78">
        <f t="shared" si="2836"/>
        <v>99.99455493066894</v>
      </c>
    </row>
    <row r="5610" spans="1:14" x14ac:dyDescent="0.25">
      <c r="A5610" s="33" t="s">
        <v>882</v>
      </c>
      <c r="B5610" s="33" t="s">
        <v>1421</v>
      </c>
      <c r="C5610" s="33" t="s">
        <v>1144</v>
      </c>
      <c r="D5610" s="33" t="s">
        <v>1119</v>
      </c>
      <c r="E5610" s="34" t="s">
        <v>540</v>
      </c>
      <c r="F5610" s="35">
        <v>0</v>
      </c>
      <c r="G5610" s="35">
        <v>22324.05</v>
      </c>
      <c r="H5610" s="35">
        <v>11278.873</v>
      </c>
      <c r="I5610" s="63">
        <v>0</v>
      </c>
      <c r="J5610" s="63">
        <v>0</v>
      </c>
      <c r="K5610" s="35">
        <v>0</v>
      </c>
      <c r="L5610" s="35">
        <v>0</v>
      </c>
      <c r="M5610" s="35">
        <v>22322.834439999999</v>
      </c>
      <c r="N5610" s="78">
        <f t="shared" si="2836"/>
        <v>99.99455493066894</v>
      </c>
    </row>
    <row r="5611" spans="1:14" ht="31.5" x14ac:dyDescent="0.25">
      <c r="A5611" s="33" t="s">
        <v>882</v>
      </c>
      <c r="B5611" s="33" t="s">
        <v>1421</v>
      </c>
      <c r="C5611" s="33" t="s">
        <v>1144</v>
      </c>
      <c r="D5611" s="33" t="s">
        <v>1111</v>
      </c>
      <c r="E5611" s="34" t="s">
        <v>542</v>
      </c>
      <c r="F5611" s="35">
        <v>0</v>
      </c>
      <c r="G5611" s="35">
        <f>G5612</f>
        <v>3708.2</v>
      </c>
      <c r="H5611" s="35">
        <f t="shared" ref="H5611:M5611" si="2853">H5612</f>
        <v>2189.366</v>
      </c>
      <c r="I5611" s="63">
        <f t="shared" si="2853"/>
        <v>0</v>
      </c>
      <c r="J5611" s="63">
        <f t="shared" si="2853"/>
        <v>0</v>
      </c>
      <c r="K5611" s="35">
        <f t="shared" si="2853"/>
        <v>0</v>
      </c>
      <c r="L5611" s="35">
        <f t="shared" si="2853"/>
        <v>0</v>
      </c>
      <c r="M5611" s="35">
        <f t="shared" si="2853"/>
        <v>3698.8978499999998</v>
      </c>
      <c r="N5611" s="78">
        <f t="shared" si="2836"/>
        <v>99.749146486165799</v>
      </c>
    </row>
    <row r="5612" spans="1:14" ht="31.5" x14ac:dyDescent="0.25">
      <c r="A5612" s="33" t="s">
        <v>882</v>
      </c>
      <c r="B5612" s="33" t="s">
        <v>1421</v>
      </c>
      <c r="C5612" s="33" t="s">
        <v>1144</v>
      </c>
      <c r="D5612" s="33" t="s">
        <v>1112</v>
      </c>
      <c r="E5612" s="34" t="s">
        <v>543</v>
      </c>
      <c r="F5612" s="35">
        <v>0</v>
      </c>
      <c r="G5612" s="35">
        <v>3708.2</v>
      </c>
      <c r="H5612" s="35">
        <v>2189.366</v>
      </c>
      <c r="I5612" s="63">
        <v>0</v>
      </c>
      <c r="J5612" s="63">
        <v>0</v>
      </c>
      <c r="K5612" s="35">
        <v>0</v>
      </c>
      <c r="L5612" s="35">
        <v>0</v>
      </c>
      <c r="M5612" s="35">
        <v>3698.8978499999998</v>
      </c>
      <c r="N5612" s="78">
        <f t="shared" si="2836"/>
        <v>99.749146486165799</v>
      </c>
    </row>
    <row r="5613" spans="1:14" x14ac:dyDescent="0.25">
      <c r="A5613" s="33" t="s">
        <v>882</v>
      </c>
      <c r="B5613" s="33" t="s">
        <v>1421</v>
      </c>
      <c r="C5613" s="33" t="s">
        <v>1144</v>
      </c>
      <c r="D5613" s="33" t="s">
        <v>1113</v>
      </c>
      <c r="E5613" s="34" t="s">
        <v>558</v>
      </c>
      <c r="F5613" s="35">
        <v>0</v>
      </c>
      <c r="G5613" s="35">
        <f>G5614</f>
        <v>0.85</v>
      </c>
      <c r="H5613" s="35">
        <f t="shared" ref="H5613:M5613" si="2854">H5614</f>
        <v>0.8</v>
      </c>
      <c r="I5613" s="63">
        <f t="shared" si="2854"/>
        <v>0</v>
      </c>
      <c r="J5613" s="63">
        <f t="shared" si="2854"/>
        <v>0</v>
      </c>
      <c r="K5613" s="35">
        <f t="shared" si="2854"/>
        <v>0</v>
      </c>
      <c r="L5613" s="35">
        <f t="shared" si="2854"/>
        <v>0</v>
      </c>
      <c r="M5613" s="35">
        <f t="shared" si="2854"/>
        <v>0.85</v>
      </c>
      <c r="N5613" s="78">
        <f t="shared" si="2836"/>
        <v>100</v>
      </c>
    </row>
    <row r="5614" spans="1:14" x14ac:dyDescent="0.25">
      <c r="A5614" s="33" t="s">
        <v>882</v>
      </c>
      <c r="B5614" s="33" t="s">
        <v>1421</v>
      </c>
      <c r="C5614" s="33" t="s">
        <v>1144</v>
      </c>
      <c r="D5614" s="33" t="s">
        <v>1120</v>
      </c>
      <c r="E5614" s="34" t="s">
        <v>561</v>
      </c>
      <c r="F5614" s="35">
        <v>0</v>
      </c>
      <c r="G5614" s="35">
        <v>0.85</v>
      </c>
      <c r="H5614" s="35">
        <v>0.8</v>
      </c>
      <c r="I5614" s="63">
        <v>0</v>
      </c>
      <c r="J5614" s="63">
        <v>0</v>
      </c>
      <c r="K5614" s="35">
        <v>0</v>
      </c>
      <c r="L5614" s="35">
        <v>0</v>
      </c>
      <c r="M5614" s="35">
        <v>0.85</v>
      </c>
      <c r="N5614" s="78">
        <f t="shared" si="2836"/>
        <v>100</v>
      </c>
    </row>
    <row r="5615" spans="1:14" x14ac:dyDescent="0.25">
      <c r="A5615" s="33" t="s">
        <v>882</v>
      </c>
      <c r="B5615" s="33" t="s">
        <v>1421</v>
      </c>
      <c r="C5615" s="33" t="s">
        <v>1349</v>
      </c>
      <c r="D5615" s="33"/>
      <c r="E5615" s="34" t="s">
        <v>1350</v>
      </c>
      <c r="F5615" s="35">
        <f t="shared" ref="F5615:M5616" si="2855">F5616</f>
        <v>32</v>
      </c>
      <c r="G5615" s="35">
        <f t="shared" si="2855"/>
        <v>32</v>
      </c>
      <c r="H5615" s="35">
        <f t="shared" si="2855"/>
        <v>32</v>
      </c>
      <c r="I5615" s="63">
        <f t="shared" si="2855"/>
        <v>0</v>
      </c>
      <c r="J5615" s="63">
        <f t="shared" si="2855"/>
        <v>0</v>
      </c>
      <c r="K5615" s="35">
        <f t="shared" si="2855"/>
        <v>0</v>
      </c>
      <c r="L5615" s="35">
        <f t="shared" si="2855"/>
        <v>0</v>
      </c>
      <c r="M5615" s="35">
        <f t="shared" si="2855"/>
        <v>32</v>
      </c>
      <c r="N5615" s="78">
        <f t="shared" si="2836"/>
        <v>100</v>
      </c>
    </row>
    <row r="5616" spans="1:14" ht="31.5" x14ac:dyDescent="0.25">
      <c r="A5616" s="33" t="s">
        <v>882</v>
      </c>
      <c r="B5616" s="33" t="s">
        <v>1421</v>
      </c>
      <c r="C5616" s="33" t="s">
        <v>1349</v>
      </c>
      <c r="D5616" s="33" t="s">
        <v>1111</v>
      </c>
      <c r="E5616" s="34" t="s">
        <v>542</v>
      </c>
      <c r="F5616" s="35">
        <f t="shared" si="2855"/>
        <v>32</v>
      </c>
      <c r="G5616" s="35">
        <f t="shared" si="2855"/>
        <v>32</v>
      </c>
      <c r="H5616" s="35">
        <f t="shared" si="2855"/>
        <v>32</v>
      </c>
      <c r="I5616" s="63">
        <f t="shared" si="2855"/>
        <v>0</v>
      </c>
      <c r="J5616" s="63">
        <f t="shared" si="2855"/>
        <v>0</v>
      </c>
      <c r="K5616" s="35">
        <f t="shared" si="2855"/>
        <v>0</v>
      </c>
      <c r="L5616" s="35">
        <f t="shared" si="2855"/>
        <v>0</v>
      </c>
      <c r="M5616" s="35">
        <f t="shared" si="2855"/>
        <v>32</v>
      </c>
      <c r="N5616" s="78">
        <f t="shared" si="2836"/>
        <v>100</v>
      </c>
    </row>
    <row r="5617" spans="1:14" ht="31.5" x14ac:dyDescent="0.25">
      <c r="A5617" s="33" t="s">
        <v>882</v>
      </c>
      <c r="B5617" s="33" t="s">
        <v>1421</v>
      </c>
      <c r="C5617" s="33" t="s">
        <v>1349</v>
      </c>
      <c r="D5617" s="33" t="s">
        <v>1112</v>
      </c>
      <c r="E5617" s="34" t="s">
        <v>543</v>
      </c>
      <c r="F5617" s="35">
        <v>32</v>
      </c>
      <c r="G5617" s="35">
        <v>32</v>
      </c>
      <c r="H5617" s="35">
        <v>32</v>
      </c>
      <c r="I5617" s="63">
        <v>0</v>
      </c>
      <c r="J5617" s="63">
        <v>0</v>
      </c>
      <c r="K5617" s="35">
        <v>0</v>
      </c>
      <c r="L5617" s="35">
        <v>0</v>
      </c>
      <c r="M5617" s="35">
        <v>32</v>
      </c>
      <c r="N5617" s="78">
        <f t="shared" si="2836"/>
        <v>100</v>
      </c>
    </row>
    <row r="5618" spans="1:14" x14ac:dyDescent="0.25">
      <c r="A5618" s="33" t="s">
        <v>882</v>
      </c>
      <c r="B5618" s="33" t="s">
        <v>1421</v>
      </c>
      <c r="C5618" s="33" t="s">
        <v>1123</v>
      </c>
      <c r="D5618" s="33"/>
      <c r="E5618" s="34" t="s">
        <v>1175</v>
      </c>
      <c r="F5618" s="35"/>
      <c r="G5618" s="35">
        <f>G5619</f>
        <v>305</v>
      </c>
      <c r="H5618" s="35">
        <f t="shared" ref="H5618:M5620" si="2856">H5619</f>
        <v>0</v>
      </c>
      <c r="I5618" s="63">
        <f t="shared" si="2856"/>
        <v>305</v>
      </c>
      <c r="J5618" s="63">
        <f t="shared" si="2856"/>
        <v>0</v>
      </c>
      <c r="K5618" s="35">
        <f t="shared" si="2856"/>
        <v>0</v>
      </c>
      <c r="L5618" s="35">
        <f t="shared" si="2856"/>
        <v>0</v>
      </c>
      <c r="M5618" s="35">
        <f t="shared" si="2856"/>
        <v>305</v>
      </c>
      <c r="N5618" s="78">
        <f t="shared" si="2836"/>
        <v>100</v>
      </c>
    </row>
    <row r="5619" spans="1:14" ht="47.25" x14ac:dyDescent="0.25">
      <c r="A5619" s="33" t="s">
        <v>882</v>
      </c>
      <c r="B5619" s="33" t="s">
        <v>1421</v>
      </c>
      <c r="C5619" s="33" t="s">
        <v>1916</v>
      </c>
      <c r="D5619" s="33"/>
      <c r="E5619" s="54" t="s">
        <v>1917</v>
      </c>
      <c r="F5619" s="35"/>
      <c r="G5619" s="35">
        <f>G5620</f>
        <v>305</v>
      </c>
      <c r="H5619" s="35">
        <f t="shared" si="2856"/>
        <v>0</v>
      </c>
      <c r="I5619" s="63">
        <f t="shared" si="2856"/>
        <v>305</v>
      </c>
      <c r="J5619" s="63">
        <f t="shared" si="2856"/>
        <v>0</v>
      </c>
      <c r="K5619" s="35">
        <f t="shared" si="2856"/>
        <v>0</v>
      </c>
      <c r="L5619" s="35">
        <f t="shared" si="2856"/>
        <v>0</v>
      </c>
      <c r="M5619" s="35">
        <f t="shared" si="2856"/>
        <v>305</v>
      </c>
      <c r="N5619" s="78">
        <f t="shared" si="2836"/>
        <v>100</v>
      </c>
    </row>
    <row r="5620" spans="1:14" x14ac:dyDescent="0.25">
      <c r="A5620" s="33" t="s">
        <v>882</v>
      </c>
      <c r="B5620" s="33" t="s">
        <v>1421</v>
      </c>
      <c r="C5620" s="33" t="s">
        <v>1916</v>
      </c>
      <c r="D5620" s="33" t="s">
        <v>65</v>
      </c>
      <c r="E5620" s="34" t="s">
        <v>544</v>
      </c>
      <c r="F5620" s="35"/>
      <c r="G5620" s="35">
        <f>G5621</f>
        <v>305</v>
      </c>
      <c r="H5620" s="35">
        <f t="shared" si="2856"/>
        <v>0</v>
      </c>
      <c r="I5620" s="63">
        <f t="shared" si="2856"/>
        <v>305</v>
      </c>
      <c r="J5620" s="63">
        <f t="shared" si="2856"/>
        <v>0</v>
      </c>
      <c r="K5620" s="35">
        <f t="shared" si="2856"/>
        <v>0</v>
      </c>
      <c r="L5620" s="35">
        <f t="shared" si="2856"/>
        <v>0</v>
      </c>
      <c r="M5620" s="35">
        <f t="shared" si="2856"/>
        <v>305</v>
      </c>
      <c r="N5620" s="78">
        <f t="shared" si="2836"/>
        <v>100</v>
      </c>
    </row>
    <row r="5621" spans="1:14" x14ac:dyDescent="0.25">
      <c r="A5621" s="33" t="s">
        <v>882</v>
      </c>
      <c r="B5621" s="33" t="s">
        <v>1421</v>
      </c>
      <c r="C5621" s="33" t="s">
        <v>1916</v>
      </c>
      <c r="D5621" s="33" t="s">
        <v>50</v>
      </c>
      <c r="E5621" s="34" t="s">
        <v>548</v>
      </c>
      <c r="F5621" s="35"/>
      <c r="G5621" s="35">
        <v>305</v>
      </c>
      <c r="H5621" s="35">
        <v>0</v>
      </c>
      <c r="I5621" s="63">
        <f>G5621</f>
        <v>305</v>
      </c>
      <c r="J5621" s="63">
        <f>H5621</f>
        <v>0</v>
      </c>
      <c r="K5621" s="35">
        <v>0</v>
      </c>
      <c r="L5621" s="35">
        <v>0</v>
      </c>
      <c r="M5621" s="35">
        <v>305</v>
      </c>
      <c r="N5621" s="78">
        <f t="shared" si="2836"/>
        <v>100</v>
      </c>
    </row>
    <row r="5622" spans="1:14" ht="31.5" x14ac:dyDescent="0.25">
      <c r="A5622" s="33" t="s">
        <v>882</v>
      </c>
      <c r="B5622" s="33" t="s">
        <v>1421</v>
      </c>
      <c r="C5622" s="33" t="s">
        <v>1125</v>
      </c>
      <c r="D5622" s="33"/>
      <c r="E5622" s="34" t="s">
        <v>1207</v>
      </c>
      <c r="F5622" s="35">
        <f t="shared" ref="F5622:M5622" si="2857">F5623</f>
        <v>11653.9</v>
      </c>
      <c r="G5622" s="35">
        <f t="shared" si="2857"/>
        <v>12247.4</v>
      </c>
      <c r="H5622" s="35">
        <f t="shared" si="2857"/>
        <v>10156.1492</v>
      </c>
      <c r="I5622" s="63">
        <f t="shared" si="2857"/>
        <v>0</v>
      </c>
      <c r="J5622" s="63">
        <f t="shared" si="2857"/>
        <v>0</v>
      </c>
      <c r="K5622" s="35">
        <f t="shared" si="2857"/>
        <v>0</v>
      </c>
      <c r="L5622" s="35">
        <f t="shared" si="2857"/>
        <v>0</v>
      </c>
      <c r="M5622" s="35">
        <f t="shared" si="2857"/>
        <v>12168.107319999999</v>
      </c>
      <c r="N5622" s="78">
        <f t="shared" si="2836"/>
        <v>99.352575403759161</v>
      </c>
    </row>
    <row r="5623" spans="1:14" ht="31.5" x14ac:dyDescent="0.25">
      <c r="A5623" s="33" t="s">
        <v>882</v>
      </c>
      <c r="B5623" s="33" t="s">
        <v>1421</v>
      </c>
      <c r="C5623" s="33" t="s">
        <v>1126</v>
      </c>
      <c r="D5623" s="33"/>
      <c r="E5623" s="34" t="s">
        <v>1210</v>
      </c>
      <c r="F5623" s="35">
        <f>F5624+F5627</f>
        <v>11653.9</v>
      </c>
      <c r="G5623" s="35">
        <f>G5624+G5627</f>
        <v>12247.4</v>
      </c>
      <c r="H5623" s="35">
        <f t="shared" ref="H5623:M5623" si="2858">H5624+H5627</f>
        <v>10156.1492</v>
      </c>
      <c r="I5623" s="63">
        <f t="shared" si="2858"/>
        <v>0</v>
      </c>
      <c r="J5623" s="63">
        <f t="shared" si="2858"/>
        <v>0</v>
      </c>
      <c r="K5623" s="35">
        <f t="shared" si="2858"/>
        <v>0</v>
      </c>
      <c r="L5623" s="35">
        <f t="shared" si="2858"/>
        <v>0</v>
      </c>
      <c r="M5623" s="35">
        <f t="shared" si="2858"/>
        <v>12168.107319999999</v>
      </c>
      <c r="N5623" s="78">
        <f t="shared" si="2836"/>
        <v>99.352575403759161</v>
      </c>
    </row>
    <row r="5624" spans="1:14" ht="31.5" x14ac:dyDescent="0.25">
      <c r="A5624" s="33" t="s">
        <v>882</v>
      </c>
      <c r="B5624" s="33" t="s">
        <v>1421</v>
      </c>
      <c r="C5624" s="33" t="s">
        <v>1127</v>
      </c>
      <c r="D5624" s="33"/>
      <c r="E5624" s="34" t="s">
        <v>1200</v>
      </c>
      <c r="F5624" s="35">
        <f t="shared" ref="F5624:M5625" si="2859">F5625</f>
        <v>10388.5</v>
      </c>
      <c r="G5624" s="35">
        <f t="shared" si="2859"/>
        <v>10982</v>
      </c>
      <c r="H5624" s="35">
        <f t="shared" si="2859"/>
        <v>9241.0491999999995</v>
      </c>
      <c r="I5624" s="63">
        <f t="shared" si="2859"/>
        <v>0</v>
      </c>
      <c r="J5624" s="63">
        <f t="shared" si="2859"/>
        <v>0</v>
      </c>
      <c r="K5624" s="35">
        <f t="shared" si="2859"/>
        <v>0</v>
      </c>
      <c r="L5624" s="35">
        <f t="shared" si="2859"/>
        <v>0</v>
      </c>
      <c r="M5624" s="35">
        <f t="shared" si="2859"/>
        <v>10959.88393</v>
      </c>
      <c r="N5624" s="78">
        <f t="shared" si="2836"/>
        <v>99.798615279548358</v>
      </c>
    </row>
    <row r="5625" spans="1:14" ht="78.75" x14ac:dyDescent="0.25">
      <c r="A5625" s="33" t="s">
        <v>882</v>
      </c>
      <c r="B5625" s="33" t="s">
        <v>1421</v>
      </c>
      <c r="C5625" s="33" t="s">
        <v>1127</v>
      </c>
      <c r="D5625" s="33" t="s">
        <v>1118</v>
      </c>
      <c r="E5625" s="34" t="s">
        <v>539</v>
      </c>
      <c r="F5625" s="35">
        <f t="shared" si="2859"/>
        <v>10388.5</v>
      </c>
      <c r="G5625" s="35">
        <f t="shared" si="2859"/>
        <v>10982</v>
      </c>
      <c r="H5625" s="35">
        <f t="shared" si="2859"/>
        <v>9241.0491999999995</v>
      </c>
      <c r="I5625" s="63">
        <f t="shared" si="2859"/>
        <v>0</v>
      </c>
      <c r="J5625" s="63">
        <f t="shared" si="2859"/>
        <v>0</v>
      </c>
      <c r="K5625" s="35">
        <f t="shared" si="2859"/>
        <v>0</v>
      </c>
      <c r="L5625" s="35">
        <f t="shared" si="2859"/>
        <v>0</v>
      </c>
      <c r="M5625" s="35">
        <f t="shared" si="2859"/>
        <v>10959.88393</v>
      </c>
      <c r="N5625" s="78">
        <f t="shared" si="2836"/>
        <v>99.798615279548358</v>
      </c>
    </row>
    <row r="5626" spans="1:14" ht="31.5" x14ac:dyDescent="0.25">
      <c r="A5626" s="33" t="s">
        <v>882</v>
      </c>
      <c r="B5626" s="33" t="s">
        <v>1421</v>
      </c>
      <c r="C5626" s="33" t="s">
        <v>1127</v>
      </c>
      <c r="D5626" s="33" t="s">
        <v>1128</v>
      </c>
      <c r="E5626" s="34" t="s">
        <v>541</v>
      </c>
      <c r="F5626" s="35">
        <v>10388.5</v>
      </c>
      <c r="G5626" s="35">
        <v>10982</v>
      </c>
      <c r="H5626" s="35">
        <v>9241.0491999999995</v>
      </c>
      <c r="I5626" s="63">
        <v>0</v>
      </c>
      <c r="J5626" s="63">
        <v>0</v>
      </c>
      <c r="K5626" s="35">
        <v>0</v>
      </c>
      <c r="L5626" s="35">
        <v>0</v>
      </c>
      <c r="M5626" s="35">
        <v>10959.88393</v>
      </c>
      <c r="N5626" s="78">
        <f t="shared" si="2836"/>
        <v>99.798615279548358</v>
      </c>
    </row>
    <row r="5627" spans="1:14" ht="31.5" x14ac:dyDescent="0.25">
      <c r="A5627" s="33" t="s">
        <v>882</v>
      </c>
      <c r="B5627" s="33" t="s">
        <v>1421</v>
      </c>
      <c r="C5627" s="33" t="s">
        <v>1129</v>
      </c>
      <c r="D5627" s="33"/>
      <c r="E5627" s="34" t="s">
        <v>1201</v>
      </c>
      <c r="F5627" s="35">
        <f>F5628+F5630+F5632</f>
        <v>1265.4000000000001</v>
      </c>
      <c r="G5627" s="35">
        <f>G5628+G5630+G5632</f>
        <v>1265.3999999999999</v>
      </c>
      <c r="H5627" s="35">
        <f t="shared" ref="H5627:M5627" si="2860">H5628+H5630+H5632</f>
        <v>915.1</v>
      </c>
      <c r="I5627" s="63">
        <f t="shared" si="2860"/>
        <v>0</v>
      </c>
      <c r="J5627" s="63">
        <f t="shared" si="2860"/>
        <v>0</v>
      </c>
      <c r="K5627" s="35">
        <f t="shared" si="2860"/>
        <v>0</v>
      </c>
      <c r="L5627" s="35">
        <f t="shared" si="2860"/>
        <v>0</v>
      </c>
      <c r="M5627" s="35">
        <f t="shared" si="2860"/>
        <v>1208.2233900000001</v>
      </c>
      <c r="N5627" s="78">
        <f t="shared" si="2836"/>
        <v>95.481538643907086</v>
      </c>
    </row>
    <row r="5628" spans="1:14" ht="78.75" x14ac:dyDescent="0.25">
      <c r="A5628" s="33" t="s">
        <v>882</v>
      </c>
      <c r="B5628" s="33" t="s">
        <v>1421</v>
      </c>
      <c r="C5628" s="33" t="s">
        <v>1129</v>
      </c>
      <c r="D5628" s="33" t="s">
        <v>1118</v>
      </c>
      <c r="E5628" s="34" t="s">
        <v>539</v>
      </c>
      <c r="F5628" s="35">
        <f t="shared" ref="F5628:M5628" si="2861">F5629</f>
        <v>0.7</v>
      </c>
      <c r="G5628" s="35">
        <f t="shared" si="2861"/>
        <v>0.7</v>
      </c>
      <c r="H5628" s="35">
        <f t="shared" si="2861"/>
        <v>0.7</v>
      </c>
      <c r="I5628" s="63">
        <f t="shared" si="2861"/>
        <v>0</v>
      </c>
      <c r="J5628" s="63">
        <f t="shared" si="2861"/>
        <v>0</v>
      </c>
      <c r="K5628" s="35">
        <f t="shared" si="2861"/>
        <v>0</v>
      </c>
      <c r="L5628" s="35">
        <f t="shared" si="2861"/>
        <v>0</v>
      </c>
      <c r="M5628" s="35">
        <f t="shared" si="2861"/>
        <v>0.51749999999999996</v>
      </c>
      <c r="N5628" s="78">
        <f t="shared" si="2836"/>
        <v>73.928571428571431</v>
      </c>
    </row>
    <row r="5629" spans="1:14" ht="31.5" x14ac:dyDescent="0.25">
      <c r="A5629" s="33" t="s">
        <v>882</v>
      </c>
      <c r="B5629" s="33" t="s">
        <v>1421</v>
      </c>
      <c r="C5629" s="33" t="s">
        <v>1129</v>
      </c>
      <c r="D5629" s="33" t="s">
        <v>1128</v>
      </c>
      <c r="E5629" s="34" t="s">
        <v>541</v>
      </c>
      <c r="F5629" s="35">
        <v>0.7</v>
      </c>
      <c r="G5629" s="35">
        <v>0.7</v>
      </c>
      <c r="H5629" s="35">
        <v>0.7</v>
      </c>
      <c r="I5629" s="63">
        <v>0</v>
      </c>
      <c r="J5629" s="63">
        <v>0</v>
      </c>
      <c r="K5629" s="35">
        <v>0</v>
      </c>
      <c r="L5629" s="35">
        <v>0</v>
      </c>
      <c r="M5629" s="35">
        <v>0.51749999999999996</v>
      </c>
      <c r="N5629" s="78">
        <f t="shared" si="2836"/>
        <v>73.928571428571431</v>
      </c>
    </row>
    <row r="5630" spans="1:14" ht="31.5" x14ac:dyDescent="0.25">
      <c r="A5630" s="33" t="s">
        <v>882</v>
      </c>
      <c r="B5630" s="33" t="s">
        <v>1421</v>
      </c>
      <c r="C5630" s="33" t="s">
        <v>1129</v>
      </c>
      <c r="D5630" s="33" t="s">
        <v>1111</v>
      </c>
      <c r="E5630" s="34" t="s">
        <v>542</v>
      </c>
      <c r="F5630" s="35">
        <f t="shared" ref="F5630:M5630" si="2862">F5631</f>
        <v>1264.2</v>
      </c>
      <c r="G5630" s="35">
        <f t="shared" si="2862"/>
        <v>1264.1911399999999</v>
      </c>
      <c r="H5630" s="35">
        <f t="shared" si="2862"/>
        <v>913.89113999999995</v>
      </c>
      <c r="I5630" s="63">
        <f t="shared" si="2862"/>
        <v>0</v>
      </c>
      <c r="J5630" s="63">
        <f t="shared" si="2862"/>
        <v>0</v>
      </c>
      <c r="K5630" s="35">
        <f t="shared" si="2862"/>
        <v>0</v>
      </c>
      <c r="L5630" s="35">
        <f t="shared" si="2862"/>
        <v>0</v>
      </c>
      <c r="M5630" s="35">
        <f t="shared" si="2862"/>
        <v>1207.4360300000001</v>
      </c>
      <c r="N5630" s="78">
        <f t="shared" si="2836"/>
        <v>95.510559423790937</v>
      </c>
    </row>
    <row r="5631" spans="1:14" ht="31.5" x14ac:dyDescent="0.25">
      <c r="A5631" s="33" t="s">
        <v>882</v>
      </c>
      <c r="B5631" s="33" t="s">
        <v>1421</v>
      </c>
      <c r="C5631" s="33" t="s">
        <v>1129</v>
      </c>
      <c r="D5631" s="33" t="s">
        <v>1112</v>
      </c>
      <c r="E5631" s="34" t="s">
        <v>543</v>
      </c>
      <c r="F5631" s="35">
        <v>1264.2</v>
      </c>
      <c r="G5631" s="35">
        <v>1264.1911399999999</v>
      </c>
      <c r="H5631" s="35">
        <v>913.89113999999995</v>
      </c>
      <c r="I5631" s="63">
        <v>0</v>
      </c>
      <c r="J5631" s="63">
        <v>0</v>
      </c>
      <c r="K5631" s="35">
        <v>0</v>
      </c>
      <c r="L5631" s="35">
        <v>0</v>
      </c>
      <c r="M5631" s="35">
        <v>1207.4360300000001</v>
      </c>
      <c r="N5631" s="78">
        <f t="shared" si="2836"/>
        <v>95.510559423790937</v>
      </c>
    </row>
    <row r="5632" spans="1:14" x14ac:dyDescent="0.25">
      <c r="A5632" s="33" t="s">
        <v>882</v>
      </c>
      <c r="B5632" s="33" t="s">
        <v>1421</v>
      </c>
      <c r="C5632" s="33" t="s">
        <v>1129</v>
      </c>
      <c r="D5632" s="33" t="s">
        <v>1113</v>
      </c>
      <c r="E5632" s="34" t="s">
        <v>558</v>
      </c>
      <c r="F5632" s="35">
        <f t="shared" ref="F5632:M5632" si="2863">F5633</f>
        <v>0.5</v>
      </c>
      <c r="G5632" s="35">
        <f t="shared" si="2863"/>
        <v>0.50885999999999998</v>
      </c>
      <c r="H5632" s="35">
        <f t="shared" si="2863"/>
        <v>0.50885999999999998</v>
      </c>
      <c r="I5632" s="63">
        <f t="shared" si="2863"/>
        <v>0</v>
      </c>
      <c r="J5632" s="63">
        <f t="shared" si="2863"/>
        <v>0</v>
      </c>
      <c r="K5632" s="35">
        <f t="shared" si="2863"/>
        <v>0</v>
      </c>
      <c r="L5632" s="35">
        <f t="shared" si="2863"/>
        <v>0</v>
      </c>
      <c r="M5632" s="35">
        <f t="shared" si="2863"/>
        <v>0.26985999999999999</v>
      </c>
      <c r="N5632" s="78">
        <f t="shared" si="2836"/>
        <v>53.032268207365483</v>
      </c>
    </row>
    <row r="5633" spans="1:14" x14ac:dyDescent="0.25">
      <c r="A5633" s="33" t="s">
        <v>882</v>
      </c>
      <c r="B5633" s="33" t="s">
        <v>1421</v>
      </c>
      <c r="C5633" s="33" t="s">
        <v>1129</v>
      </c>
      <c r="D5633" s="33" t="s">
        <v>1120</v>
      </c>
      <c r="E5633" s="34" t="s">
        <v>561</v>
      </c>
      <c r="F5633" s="35">
        <v>0.5</v>
      </c>
      <c r="G5633" s="35">
        <v>0.50885999999999998</v>
      </c>
      <c r="H5633" s="35">
        <v>0.50885999999999998</v>
      </c>
      <c r="I5633" s="63">
        <v>0</v>
      </c>
      <c r="J5633" s="63">
        <v>0</v>
      </c>
      <c r="K5633" s="35">
        <v>0</v>
      </c>
      <c r="L5633" s="35">
        <v>0</v>
      </c>
      <c r="M5633" s="35">
        <v>0.26985999999999999</v>
      </c>
      <c r="N5633" s="78">
        <f t="shared" si="2836"/>
        <v>53.032268207365483</v>
      </c>
    </row>
    <row r="5634" spans="1:14" s="22" customFormat="1" ht="18" customHeight="1" x14ac:dyDescent="0.25">
      <c r="A5634" s="25" t="s">
        <v>422</v>
      </c>
      <c r="B5634" s="25" t="s">
        <v>1387</v>
      </c>
      <c r="C5634" s="25"/>
      <c r="D5634" s="25"/>
      <c r="E5634" s="26" t="s">
        <v>493</v>
      </c>
      <c r="F5634" s="27">
        <f t="shared" ref="F5634:M5636" si="2864">F5635</f>
        <v>41195.9</v>
      </c>
      <c r="G5634" s="27">
        <f t="shared" si="2864"/>
        <v>41195.9</v>
      </c>
      <c r="H5634" s="27">
        <f t="shared" si="2864"/>
        <v>28547.877500000002</v>
      </c>
      <c r="I5634" s="61">
        <f t="shared" si="2864"/>
        <v>0</v>
      </c>
      <c r="J5634" s="61">
        <f t="shared" si="2864"/>
        <v>0</v>
      </c>
      <c r="K5634" s="27">
        <f t="shared" si="2864"/>
        <v>0</v>
      </c>
      <c r="L5634" s="27">
        <f t="shared" si="2864"/>
        <v>0</v>
      </c>
      <c r="M5634" s="27">
        <f t="shared" si="2864"/>
        <v>41173.551379999997</v>
      </c>
      <c r="N5634" s="79">
        <f t="shared" si="2836"/>
        <v>99.945750378071594</v>
      </c>
    </row>
    <row r="5635" spans="1:14" s="22" customFormat="1" x14ac:dyDescent="0.25">
      <c r="A5635" s="25" t="s">
        <v>422</v>
      </c>
      <c r="B5635" s="25" t="s">
        <v>1105</v>
      </c>
      <c r="C5635" s="25"/>
      <c r="D5635" s="25"/>
      <c r="E5635" s="26" t="s">
        <v>498</v>
      </c>
      <c r="F5635" s="27">
        <f t="shared" si="2864"/>
        <v>41195.9</v>
      </c>
      <c r="G5635" s="27">
        <f t="shared" si="2864"/>
        <v>41195.9</v>
      </c>
      <c r="H5635" s="27">
        <f t="shared" si="2864"/>
        <v>28547.877500000002</v>
      </c>
      <c r="I5635" s="61">
        <f t="shared" si="2864"/>
        <v>0</v>
      </c>
      <c r="J5635" s="61">
        <f t="shared" si="2864"/>
        <v>0</v>
      </c>
      <c r="K5635" s="27">
        <f t="shared" si="2864"/>
        <v>0</v>
      </c>
      <c r="L5635" s="27">
        <f t="shared" si="2864"/>
        <v>0</v>
      </c>
      <c r="M5635" s="27">
        <f t="shared" si="2864"/>
        <v>41173.551379999997</v>
      </c>
      <c r="N5635" s="78">
        <f t="shared" si="2836"/>
        <v>99.945750378071594</v>
      </c>
    </row>
    <row r="5636" spans="1:14" s="32" customFormat="1" ht="47.25" x14ac:dyDescent="0.25">
      <c r="A5636" s="29" t="s">
        <v>422</v>
      </c>
      <c r="B5636" s="29" t="s">
        <v>1388</v>
      </c>
      <c r="C5636" s="29"/>
      <c r="D5636" s="29"/>
      <c r="E5636" s="30" t="s">
        <v>511</v>
      </c>
      <c r="F5636" s="31">
        <f t="shared" si="2864"/>
        <v>41195.9</v>
      </c>
      <c r="G5636" s="31">
        <f t="shared" si="2864"/>
        <v>41195.9</v>
      </c>
      <c r="H5636" s="31">
        <f t="shared" si="2864"/>
        <v>28547.877500000002</v>
      </c>
      <c r="I5636" s="62">
        <f t="shared" si="2864"/>
        <v>0</v>
      </c>
      <c r="J5636" s="62">
        <f t="shared" si="2864"/>
        <v>0</v>
      </c>
      <c r="K5636" s="31">
        <f t="shared" si="2864"/>
        <v>0</v>
      </c>
      <c r="L5636" s="31">
        <f t="shared" si="2864"/>
        <v>0</v>
      </c>
      <c r="M5636" s="31">
        <f t="shared" si="2864"/>
        <v>41173.551379999997</v>
      </c>
      <c r="N5636" s="79">
        <f t="shared" si="2836"/>
        <v>99.945750378071594</v>
      </c>
    </row>
    <row r="5637" spans="1:14" ht="47.25" x14ac:dyDescent="0.25">
      <c r="A5637" s="33" t="s">
        <v>422</v>
      </c>
      <c r="B5637" s="33" t="s">
        <v>1388</v>
      </c>
      <c r="C5637" s="33" t="s">
        <v>426</v>
      </c>
      <c r="D5637" s="33"/>
      <c r="E5637" s="34" t="s">
        <v>1203</v>
      </c>
      <c r="F5637" s="35">
        <f>F5638+F5642</f>
        <v>41195.9</v>
      </c>
      <c r="G5637" s="35">
        <f>G5638+G5642</f>
        <v>41195.9</v>
      </c>
      <c r="H5637" s="35">
        <f t="shared" ref="H5637:M5637" si="2865">H5638+H5642</f>
        <v>28547.877500000002</v>
      </c>
      <c r="I5637" s="63">
        <f t="shared" si="2865"/>
        <v>0</v>
      </c>
      <c r="J5637" s="63">
        <f t="shared" si="2865"/>
        <v>0</v>
      </c>
      <c r="K5637" s="35">
        <f t="shared" si="2865"/>
        <v>0</v>
      </c>
      <c r="L5637" s="35">
        <f t="shared" si="2865"/>
        <v>0</v>
      </c>
      <c r="M5637" s="35">
        <f t="shared" si="2865"/>
        <v>41173.551379999997</v>
      </c>
      <c r="N5637" s="78">
        <f t="shared" si="2836"/>
        <v>99.945750378071594</v>
      </c>
    </row>
    <row r="5638" spans="1:14" ht="31.5" x14ac:dyDescent="0.25">
      <c r="A5638" s="33" t="s">
        <v>422</v>
      </c>
      <c r="B5638" s="33" t="s">
        <v>1388</v>
      </c>
      <c r="C5638" s="33" t="s">
        <v>427</v>
      </c>
      <c r="D5638" s="33"/>
      <c r="E5638" s="34" t="s">
        <v>1204</v>
      </c>
      <c r="F5638" s="35">
        <f t="shared" ref="F5638:M5640" si="2866">F5639</f>
        <v>4271.3999999999996</v>
      </c>
      <c r="G5638" s="35">
        <f t="shared" si="2866"/>
        <v>4366.9799499999999</v>
      </c>
      <c r="H5638" s="35">
        <f t="shared" si="2866"/>
        <v>3162.2</v>
      </c>
      <c r="I5638" s="63">
        <f t="shared" si="2866"/>
        <v>0</v>
      </c>
      <c r="J5638" s="63">
        <f t="shared" si="2866"/>
        <v>0</v>
      </c>
      <c r="K5638" s="35">
        <f t="shared" si="2866"/>
        <v>0</v>
      </c>
      <c r="L5638" s="35">
        <f t="shared" si="2866"/>
        <v>0</v>
      </c>
      <c r="M5638" s="35">
        <f t="shared" si="2866"/>
        <v>4366.9799499999999</v>
      </c>
      <c r="N5638" s="78">
        <f t="shared" si="2836"/>
        <v>100</v>
      </c>
    </row>
    <row r="5639" spans="1:14" ht="31.5" x14ac:dyDescent="0.25">
      <c r="A5639" s="33" t="s">
        <v>422</v>
      </c>
      <c r="B5639" s="33" t="s">
        <v>1388</v>
      </c>
      <c r="C5639" s="33" t="s">
        <v>423</v>
      </c>
      <c r="D5639" s="33"/>
      <c r="E5639" s="34" t="s">
        <v>1200</v>
      </c>
      <c r="F5639" s="35">
        <f t="shared" si="2866"/>
        <v>4271.3999999999996</v>
      </c>
      <c r="G5639" s="35">
        <f t="shared" si="2866"/>
        <v>4366.9799499999999</v>
      </c>
      <c r="H5639" s="35">
        <f t="shared" si="2866"/>
        <v>3162.2</v>
      </c>
      <c r="I5639" s="63">
        <f t="shared" si="2866"/>
        <v>0</v>
      </c>
      <c r="J5639" s="63">
        <f t="shared" si="2866"/>
        <v>0</v>
      </c>
      <c r="K5639" s="35">
        <f t="shared" si="2866"/>
        <v>0</v>
      </c>
      <c r="L5639" s="35">
        <f t="shared" si="2866"/>
        <v>0</v>
      </c>
      <c r="M5639" s="35">
        <f t="shared" si="2866"/>
        <v>4366.9799499999999</v>
      </c>
      <c r="N5639" s="78">
        <f t="shared" si="2836"/>
        <v>100</v>
      </c>
    </row>
    <row r="5640" spans="1:14" ht="78.75" x14ac:dyDescent="0.25">
      <c r="A5640" s="33" t="s">
        <v>422</v>
      </c>
      <c r="B5640" s="33" t="s">
        <v>1388</v>
      </c>
      <c r="C5640" s="33" t="s">
        <v>423</v>
      </c>
      <c r="D5640" s="33" t="s">
        <v>1118</v>
      </c>
      <c r="E5640" s="34" t="s">
        <v>539</v>
      </c>
      <c r="F5640" s="35">
        <f t="shared" si="2866"/>
        <v>4271.3999999999996</v>
      </c>
      <c r="G5640" s="35">
        <f t="shared" si="2866"/>
        <v>4366.9799499999999</v>
      </c>
      <c r="H5640" s="35">
        <f t="shared" si="2866"/>
        <v>3162.2</v>
      </c>
      <c r="I5640" s="63">
        <f t="shared" si="2866"/>
        <v>0</v>
      </c>
      <c r="J5640" s="63">
        <f t="shared" si="2866"/>
        <v>0</v>
      </c>
      <c r="K5640" s="35">
        <f t="shared" si="2866"/>
        <v>0</v>
      </c>
      <c r="L5640" s="35">
        <f t="shared" si="2866"/>
        <v>0</v>
      </c>
      <c r="M5640" s="35">
        <f t="shared" si="2866"/>
        <v>4366.9799499999999</v>
      </c>
      <c r="N5640" s="78">
        <f t="shared" si="2836"/>
        <v>100</v>
      </c>
    </row>
    <row r="5641" spans="1:14" ht="31.5" x14ac:dyDescent="0.25">
      <c r="A5641" s="33" t="s">
        <v>422</v>
      </c>
      <c r="B5641" s="33" t="s">
        <v>1388</v>
      </c>
      <c r="C5641" s="33" t="s">
        <v>423</v>
      </c>
      <c r="D5641" s="33" t="s">
        <v>1128</v>
      </c>
      <c r="E5641" s="34" t="s">
        <v>541</v>
      </c>
      <c r="F5641" s="35">
        <v>4271.3999999999996</v>
      </c>
      <c r="G5641" s="35">
        <v>4366.9799499999999</v>
      </c>
      <c r="H5641" s="35">
        <v>3162.2</v>
      </c>
      <c r="I5641" s="63">
        <v>0</v>
      </c>
      <c r="J5641" s="63">
        <v>0</v>
      </c>
      <c r="K5641" s="35">
        <v>0</v>
      </c>
      <c r="L5641" s="35">
        <v>0</v>
      </c>
      <c r="M5641" s="35">
        <v>4366.9799499999999</v>
      </c>
      <c r="N5641" s="78">
        <f t="shared" si="2836"/>
        <v>100</v>
      </c>
    </row>
    <row r="5642" spans="1:14" x14ac:dyDescent="0.25">
      <c r="A5642" s="33" t="s">
        <v>422</v>
      </c>
      <c r="B5642" s="33" t="s">
        <v>1388</v>
      </c>
      <c r="C5642" s="33" t="s">
        <v>428</v>
      </c>
      <c r="D5642" s="33"/>
      <c r="E5642" s="34" t="s">
        <v>1202</v>
      </c>
      <c r="F5642" s="35">
        <f>F5643+F5646</f>
        <v>36924.5</v>
      </c>
      <c r="G5642" s="35">
        <f>G5643+G5646</f>
        <v>36828.920050000001</v>
      </c>
      <c r="H5642" s="35">
        <f t="shared" ref="H5642:M5642" si="2867">H5643+H5646</f>
        <v>25385.677500000002</v>
      </c>
      <c r="I5642" s="63">
        <f t="shared" si="2867"/>
        <v>0</v>
      </c>
      <c r="J5642" s="63">
        <f t="shared" si="2867"/>
        <v>0</v>
      </c>
      <c r="K5642" s="35">
        <f t="shared" si="2867"/>
        <v>0</v>
      </c>
      <c r="L5642" s="35">
        <f t="shared" si="2867"/>
        <v>0</v>
      </c>
      <c r="M5642" s="35">
        <f t="shared" si="2867"/>
        <v>36806.571429999996</v>
      </c>
      <c r="N5642" s="78">
        <f t="shared" ref="N5642:N5705" si="2868">M5642/G5642*100</f>
        <v>99.939317742769376</v>
      </c>
    </row>
    <row r="5643" spans="1:14" ht="31.5" x14ac:dyDescent="0.25">
      <c r="A5643" s="33" t="s">
        <v>422</v>
      </c>
      <c r="B5643" s="33" t="s">
        <v>1388</v>
      </c>
      <c r="C5643" s="33" t="s">
        <v>424</v>
      </c>
      <c r="D5643" s="33"/>
      <c r="E5643" s="34" t="s">
        <v>1200</v>
      </c>
      <c r="F5643" s="35">
        <f t="shared" ref="F5643:M5644" si="2869">F5644</f>
        <v>31357.5</v>
      </c>
      <c r="G5643" s="35">
        <f t="shared" si="2869"/>
        <v>33321.224750000001</v>
      </c>
      <c r="H5643" s="35">
        <f t="shared" si="2869"/>
        <v>21874.7</v>
      </c>
      <c r="I5643" s="63">
        <f t="shared" si="2869"/>
        <v>0</v>
      </c>
      <c r="J5643" s="63">
        <f t="shared" si="2869"/>
        <v>0</v>
      </c>
      <c r="K5643" s="35">
        <f t="shared" si="2869"/>
        <v>0</v>
      </c>
      <c r="L5643" s="35">
        <f t="shared" si="2869"/>
        <v>0</v>
      </c>
      <c r="M5643" s="35">
        <f t="shared" si="2869"/>
        <v>33298.876129999997</v>
      </c>
      <c r="N5643" s="78">
        <f t="shared" si="2868"/>
        <v>99.932929776238183</v>
      </c>
    </row>
    <row r="5644" spans="1:14" ht="78.75" x14ac:dyDescent="0.25">
      <c r="A5644" s="33" t="s">
        <v>422</v>
      </c>
      <c r="B5644" s="33" t="s">
        <v>1388</v>
      </c>
      <c r="C5644" s="33" t="s">
        <v>424</v>
      </c>
      <c r="D5644" s="33" t="s">
        <v>1118</v>
      </c>
      <c r="E5644" s="34" t="s">
        <v>539</v>
      </c>
      <c r="F5644" s="35">
        <f t="shared" si="2869"/>
        <v>31357.5</v>
      </c>
      <c r="G5644" s="35">
        <f t="shared" si="2869"/>
        <v>33321.224750000001</v>
      </c>
      <c r="H5644" s="35">
        <f t="shared" si="2869"/>
        <v>21874.7</v>
      </c>
      <c r="I5644" s="63">
        <f t="shared" si="2869"/>
        <v>0</v>
      </c>
      <c r="J5644" s="63">
        <f t="shared" si="2869"/>
        <v>0</v>
      </c>
      <c r="K5644" s="35">
        <f t="shared" si="2869"/>
        <v>0</v>
      </c>
      <c r="L5644" s="35">
        <f t="shared" si="2869"/>
        <v>0</v>
      </c>
      <c r="M5644" s="35">
        <f t="shared" si="2869"/>
        <v>33298.876129999997</v>
      </c>
      <c r="N5644" s="78">
        <f t="shared" si="2868"/>
        <v>99.932929776238183</v>
      </c>
    </row>
    <row r="5645" spans="1:14" ht="31.5" x14ac:dyDescent="0.25">
      <c r="A5645" s="33" t="s">
        <v>422</v>
      </c>
      <c r="B5645" s="33" t="s">
        <v>1388</v>
      </c>
      <c r="C5645" s="33" t="s">
        <v>424</v>
      </c>
      <c r="D5645" s="33" t="s">
        <v>1128</v>
      </c>
      <c r="E5645" s="34" t="s">
        <v>541</v>
      </c>
      <c r="F5645" s="35">
        <v>31357.5</v>
      </c>
      <c r="G5645" s="35">
        <v>33321.224750000001</v>
      </c>
      <c r="H5645" s="35">
        <v>21874.7</v>
      </c>
      <c r="I5645" s="63">
        <v>0</v>
      </c>
      <c r="J5645" s="63">
        <v>0</v>
      </c>
      <c r="K5645" s="35">
        <v>0</v>
      </c>
      <c r="L5645" s="35">
        <v>0</v>
      </c>
      <c r="M5645" s="35">
        <v>33298.876129999997</v>
      </c>
      <c r="N5645" s="78">
        <f t="shared" si="2868"/>
        <v>99.932929776238183</v>
      </c>
    </row>
    <row r="5646" spans="1:14" ht="31.5" x14ac:dyDescent="0.25">
      <c r="A5646" s="33" t="s">
        <v>422</v>
      </c>
      <c r="B5646" s="33" t="s">
        <v>1388</v>
      </c>
      <c r="C5646" s="33" t="s">
        <v>425</v>
      </c>
      <c r="D5646" s="33"/>
      <c r="E5646" s="34" t="s">
        <v>1201</v>
      </c>
      <c r="F5646" s="35">
        <f>F5647+F5649+F5651</f>
        <v>5566.9999999999991</v>
      </c>
      <c r="G5646" s="35">
        <f>G5647+G5649+G5651</f>
        <v>3507.6953000000003</v>
      </c>
      <c r="H5646" s="35">
        <f t="shared" ref="H5646:M5646" si="2870">H5647+H5649+H5651</f>
        <v>3510.9775</v>
      </c>
      <c r="I5646" s="63">
        <f t="shared" si="2870"/>
        <v>0</v>
      </c>
      <c r="J5646" s="63">
        <f t="shared" si="2870"/>
        <v>0</v>
      </c>
      <c r="K5646" s="35">
        <f t="shared" si="2870"/>
        <v>0</v>
      </c>
      <c r="L5646" s="35">
        <f t="shared" si="2870"/>
        <v>0</v>
      </c>
      <c r="M5646" s="35">
        <f t="shared" si="2870"/>
        <v>3507.6953000000003</v>
      </c>
      <c r="N5646" s="78">
        <f t="shared" si="2868"/>
        <v>100</v>
      </c>
    </row>
    <row r="5647" spans="1:14" ht="78.75" x14ac:dyDescent="0.25">
      <c r="A5647" s="33" t="s">
        <v>422</v>
      </c>
      <c r="B5647" s="33" t="s">
        <v>1388</v>
      </c>
      <c r="C5647" s="33" t="s">
        <v>425</v>
      </c>
      <c r="D5647" s="33" t="s">
        <v>1118</v>
      </c>
      <c r="E5647" s="34" t="s">
        <v>539</v>
      </c>
      <c r="F5647" s="35">
        <f t="shared" ref="F5647:M5647" si="2871">F5648</f>
        <v>442.7</v>
      </c>
      <c r="G5647" s="35">
        <f t="shared" si="2871"/>
        <v>475.16444000000001</v>
      </c>
      <c r="H5647" s="35">
        <f t="shared" si="2871"/>
        <v>428.77749999999997</v>
      </c>
      <c r="I5647" s="63">
        <f t="shared" si="2871"/>
        <v>0</v>
      </c>
      <c r="J5647" s="63">
        <f t="shared" si="2871"/>
        <v>0</v>
      </c>
      <c r="K5647" s="35">
        <f t="shared" si="2871"/>
        <v>0</v>
      </c>
      <c r="L5647" s="35">
        <f t="shared" si="2871"/>
        <v>0</v>
      </c>
      <c r="M5647" s="35">
        <f t="shared" si="2871"/>
        <v>475.16444000000001</v>
      </c>
      <c r="N5647" s="78">
        <f t="shared" si="2868"/>
        <v>100</v>
      </c>
    </row>
    <row r="5648" spans="1:14" ht="31.5" x14ac:dyDescent="0.25">
      <c r="A5648" s="33" t="s">
        <v>422</v>
      </c>
      <c r="B5648" s="33" t="s">
        <v>1388</v>
      </c>
      <c r="C5648" s="33" t="s">
        <v>425</v>
      </c>
      <c r="D5648" s="33" t="s">
        <v>1128</v>
      </c>
      <c r="E5648" s="34" t="s">
        <v>541</v>
      </c>
      <c r="F5648" s="35">
        <v>442.7</v>
      </c>
      <c r="G5648" s="35">
        <v>475.16444000000001</v>
      </c>
      <c r="H5648" s="35">
        <v>428.77749999999997</v>
      </c>
      <c r="I5648" s="63">
        <v>0</v>
      </c>
      <c r="J5648" s="63">
        <v>0</v>
      </c>
      <c r="K5648" s="35">
        <v>0</v>
      </c>
      <c r="L5648" s="35">
        <v>0</v>
      </c>
      <c r="M5648" s="35">
        <v>475.16444000000001</v>
      </c>
      <c r="N5648" s="78">
        <f t="shared" si="2868"/>
        <v>100</v>
      </c>
    </row>
    <row r="5649" spans="1:14" ht="31.5" x14ac:dyDescent="0.25">
      <c r="A5649" s="33" t="s">
        <v>422</v>
      </c>
      <c r="B5649" s="33" t="s">
        <v>1388</v>
      </c>
      <c r="C5649" s="33" t="s">
        <v>425</v>
      </c>
      <c r="D5649" s="33" t="s">
        <v>1111</v>
      </c>
      <c r="E5649" s="34" t="s">
        <v>542</v>
      </c>
      <c r="F5649" s="35">
        <f t="shared" ref="F5649:M5649" si="2872">F5650</f>
        <v>5076.3999999999996</v>
      </c>
      <c r="G5649" s="35">
        <f t="shared" si="2872"/>
        <v>2987.5098600000001</v>
      </c>
      <c r="H5649" s="35">
        <f t="shared" si="2872"/>
        <v>3034.5</v>
      </c>
      <c r="I5649" s="63">
        <f t="shared" si="2872"/>
        <v>0</v>
      </c>
      <c r="J5649" s="63">
        <f t="shared" si="2872"/>
        <v>0</v>
      </c>
      <c r="K5649" s="35">
        <f t="shared" si="2872"/>
        <v>0</v>
      </c>
      <c r="L5649" s="35">
        <f t="shared" si="2872"/>
        <v>0</v>
      </c>
      <c r="M5649" s="35">
        <f t="shared" si="2872"/>
        <v>2987.5098600000001</v>
      </c>
      <c r="N5649" s="78">
        <f t="shared" si="2868"/>
        <v>100</v>
      </c>
    </row>
    <row r="5650" spans="1:14" ht="31.5" x14ac:dyDescent="0.25">
      <c r="A5650" s="33" t="s">
        <v>422</v>
      </c>
      <c r="B5650" s="33" t="s">
        <v>1388</v>
      </c>
      <c r="C5650" s="33" t="s">
        <v>425</v>
      </c>
      <c r="D5650" s="33" t="s">
        <v>1112</v>
      </c>
      <c r="E5650" s="34" t="s">
        <v>543</v>
      </c>
      <c r="F5650" s="35">
        <v>5076.3999999999996</v>
      </c>
      <c r="G5650" s="35">
        <v>2987.5098600000001</v>
      </c>
      <c r="H5650" s="35">
        <v>3034.5</v>
      </c>
      <c r="I5650" s="63">
        <v>0</v>
      </c>
      <c r="J5650" s="63">
        <v>0</v>
      </c>
      <c r="K5650" s="35">
        <v>0</v>
      </c>
      <c r="L5650" s="35">
        <v>0</v>
      </c>
      <c r="M5650" s="35">
        <v>2987.5098600000001</v>
      </c>
      <c r="N5650" s="78">
        <f t="shared" si="2868"/>
        <v>100</v>
      </c>
    </row>
    <row r="5651" spans="1:14" x14ac:dyDescent="0.25">
      <c r="A5651" s="33" t="s">
        <v>422</v>
      </c>
      <c r="B5651" s="33" t="s">
        <v>1388</v>
      </c>
      <c r="C5651" s="33" t="s">
        <v>425</v>
      </c>
      <c r="D5651" s="33" t="s">
        <v>1113</v>
      </c>
      <c r="E5651" s="34" t="s">
        <v>558</v>
      </c>
      <c r="F5651" s="35">
        <f t="shared" ref="F5651:M5651" si="2873">F5652</f>
        <v>47.9</v>
      </c>
      <c r="G5651" s="35">
        <f t="shared" si="2873"/>
        <v>45.021000000000001</v>
      </c>
      <c r="H5651" s="35">
        <f t="shared" si="2873"/>
        <v>47.7</v>
      </c>
      <c r="I5651" s="63">
        <f t="shared" si="2873"/>
        <v>0</v>
      </c>
      <c r="J5651" s="63">
        <f t="shared" si="2873"/>
        <v>0</v>
      </c>
      <c r="K5651" s="35">
        <f t="shared" si="2873"/>
        <v>0</v>
      </c>
      <c r="L5651" s="35">
        <f t="shared" si="2873"/>
        <v>0</v>
      </c>
      <c r="M5651" s="35">
        <f t="shared" si="2873"/>
        <v>45.021000000000001</v>
      </c>
      <c r="N5651" s="78">
        <f t="shared" si="2868"/>
        <v>100</v>
      </c>
    </row>
    <row r="5652" spans="1:14" x14ac:dyDescent="0.25">
      <c r="A5652" s="33" t="s">
        <v>422</v>
      </c>
      <c r="B5652" s="33" t="s">
        <v>1388</v>
      </c>
      <c r="C5652" s="33" t="s">
        <v>425</v>
      </c>
      <c r="D5652" s="33" t="s">
        <v>1120</v>
      </c>
      <c r="E5652" s="34" t="s">
        <v>561</v>
      </c>
      <c r="F5652" s="35">
        <v>47.9</v>
      </c>
      <c r="G5652" s="35">
        <v>45.021000000000001</v>
      </c>
      <c r="H5652" s="35">
        <v>47.7</v>
      </c>
      <c r="I5652" s="63">
        <v>0</v>
      </c>
      <c r="J5652" s="63">
        <v>0</v>
      </c>
      <c r="K5652" s="35">
        <v>0</v>
      </c>
      <c r="L5652" s="35">
        <v>0</v>
      </c>
      <c r="M5652" s="35">
        <v>45.021000000000001</v>
      </c>
      <c r="N5652" s="78">
        <f t="shared" si="2868"/>
        <v>100</v>
      </c>
    </row>
    <row r="5653" spans="1:14" s="22" customFormat="1" ht="18" customHeight="1" x14ac:dyDescent="0.25">
      <c r="A5653" s="25" t="s">
        <v>429</v>
      </c>
      <c r="B5653" s="25" t="s">
        <v>1387</v>
      </c>
      <c r="C5653" s="25"/>
      <c r="D5653" s="25"/>
      <c r="E5653" s="26" t="s">
        <v>494</v>
      </c>
      <c r="F5653" s="27">
        <f t="shared" ref="F5653:M5659" si="2874">F5654</f>
        <v>9578.1</v>
      </c>
      <c r="G5653" s="27">
        <f t="shared" si="2874"/>
        <v>9578.1</v>
      </c>
      <c r="H5653" s="27">
        <f t="shared" si="2874"/>
        <v>6883.1</v>
      </c>
      <c r="I5653" s="61">
        <f t="shared" si="2874"/>
        <v>0</v>
      </c>
      <c r="J5653" s="61">
        <f t="shared" si="2874"/>
        <v>0</v>
      </c>
      <c r="K5653" s="27">
        <f t="shared" si="2874"/>
        <v>0</v>
      </c>
      <c r="L5653" s="27">
        <f t="shared" si="2874"/>
        <v>0</v>
      </c>
      <c r="M5653" s="27">
        <f t="shared" si="2874"/>
        <v>9566.6105500000012</v>
      </c>
      <c r="N5653" s="79">
        <f t="shared" si="2868"/>
        <v>99.88004458086678</v>
      </c>
    </row>
    <row r="5654" spans="1:14" s="22" customFormat="1" x14ac:dyDescent="0.25">
      <c r="A5654" s="25" t="s">
        <v>429</v>
      </c>
      <c r="B5654" s="25" t="s">
        <v>1105</v>
      </c>
      <c r="C5654" s="25"/>
      <c r="D5654" s="25"/>
      <c r="E5654" s="26" t="s">
        <v>498</v>
      </c>
      <c r="F5654" s="27">
        <f t="shared" si="2874"/>
        <v>9578.1</v>
      </c>
      <c r="G5654" s="27">
        <f t="shared" si="2874"/>
        <v>9578.1</v>
      </c>
      <c r="H5654" s="27">
        <f t="shared" si="2874"/>
        <v>6883.1</v>
      </c>
      <c r="I5654" s="61">
        <f t="shared" si="2874"/>
        <v>0</v>
      </c>
      <c r="J5654" s="61">
        <f t="shared" si="2874"/>
        <v>0</v>
      </c>
      <c r="K5654" s="27">
        <f t="shared" si="2874"/>
        <v>0</v>
      </c>
      <c r="L5654" s="27">
        <f t="shared" si="2874"/>
        <v>0</v>
      </c>
      <c r="M5654" s="27">
        <f t="shared" si="2874"/>
        <v>9566.6105500000012</v>
      </c>
      <c r="N5654" s="78">
        <f t="shared" si="2868"/>
        <v>99.88004458086678</v>
      </c>
    </row>
    <row r="5655" spans="1:14" s="32" customFormat="1" x14ac:dyDescent="0.25">
      <c r="A5655" s="29" t="s">
        <v>429</v>
      </c>
      <c r="B5655" s="29" t="s">
        <v>1422</v>
      </c>
      <c r="C5655" s="29"/>
      <c r="D5655" s="29"/>
      <c r="E5655" s="30" t="s">
        <v>512</v>
      </c>
      <c r="F5655" s="31">
        <f t="shared" si="2874"/>
        <v>9578.1</v>
      </c>
      <c r="G5655" s="31">
        <f t="shared" si="2874"/>
        <v>9578.1</v>
      </c>
      <c r="H5655" s="31">
        <f t="shared" si="2874"/>
        <v>6883.1</v>
      </c>
      <c r="I5655" s="62">
        <f t="shared" si="2874"/>
        <v>0</v>
      </c>
      <c r="J5655" s="62">
        <f t="shared" si="2874"/>
        <v>0</v>
      </c>
      <c r="K5655" s="31">
        <f t="shared" si="2874"/>
        <v>0</v>
      </c>
      <c r="L5655" s="31">
        <f t="shared" si="2874"/>
        <v>0</v>
      </c>
      <c r="M5655" s="31">
        <f t="shared" si="2874"/>
        <v>9566.6105500000012</v>
      </c>
      <c r="N5655" s="79">
        <f t="shared" si="2868"/>
        <v>99.88004458086678</v>
      </c>
    </row>
    <row r="5656" spans="1:14" ht="31.5" x14ac:dyDescent="0.25">
      <c r="A5656" s="33" t="s">
        <v>429</v>
      </c>
      <c r="B5656" s="33" t="s">
        <v>1422</v>
      </c>
      <c r="C5656" s="33" t="s">
        <v>433</v>
      </c>
      <c r="D5656" s="33"/>
      <c r="E5656" s="34" t="s">
        <v>1205</v>
      </c>
      <c r="F5656" s="35">
        <f>F5657+F5661</f>
        <v>9578.1</v>
      </c>
      <c r="G5656" s="35">
        <f>G5657+G5661</f>
        <v>9578.1</v>
      </c>
      <c r="H5656" s="35">
        <f t="shared" ref="H5656:M5656" si="2875">H5657+H5661</f>
        <v>6883.1</v>
      </c>
      <c r="I5656" s="63">
        <f t="shared" si="2875"/>
        <v>0</v>
      </c>
      <c r="J5656" s="63">
        <f t="shared" si="2875"/>
        <v>0</v>
      </c>
      <c r="K5656" s="35">
        <f t="shared" si="2875"/>
        <v>0</v>
      </c>
      <c r="L5656" s="35">
        <f t="shared" si="2875"/>
        <v>0</v>
      </c>
      <c r="M5656" s="35">
        <f t="shared" si="2875"/>
        <v>9566.6105500000012</v>
      </c>
      <c r="N5656" s="78">
        <f t="shared" si="2868"/>
        <v>99.88004458086678</v>
      </c>
    </row>
    <row r="5657" spans="1:14" ht="31.5" x14ac:dyDescent="0.25">
      <c r="A5657" s="33" t="s">
        <v>429</v>
      </c>
      <c r="B5657" s="33" t="s">
        <v>1422</v>
      </c>
      <c r="C5657" s="33" t="s">
        <v>434</v>
      </c>
      <c r="D5657" s="33"/>
      <c r="E5657" s="34" t="s">
        <v>1206</v>
      </c>
      <c r="F5657" s="35">
        <f t="shared" si="2874"/>
        <v>8843.4</v>
      </c>
      <c r="G5657" s="35">
        <f t="shared" si="2874"/>
        <v>8843.4</v>
      </c>
      <c r="H5657" s="35">
        <f t="shared" si="2874"/>
        <v>6249.6</v>
      </c>
      <c r="I5657" s="63">
        <f t="shared" si="2874"/>
        <v>0</v>
      </c>
      <c r="J5657" s="63">
        <f t="shared" si="2874"/>
        <v>0</v>
      </c>
      <c r="K5657" s="35">
        <f t="shared" si="2874"/>
        <v>0</v>
      </c>
      <c r="L5657" s="35">
        <f t="shared" si="2874"/>
        <v>0</v>
      </c>
      <c r="M5657" s="35">
        <f t="shared" si="2874"/>
        <v>8833.0756600000004</v>
      </c>
      <c r="N5657" s="78">
        <f t="shared" si="2868"/>
        <v>99.883253725942524</v>
      </c>
    </row>
    <row r="5658" spans="1:14" ht="31.5" x14ac:dyDescent="0.25">
      <c r="A5658" s="33" t="s">
        <v>429</v>
      </c>
      <c r="B5658" s="33" t="s">
        <v>1422</v>
      </c>
      <c r="C5658" s="33" t="s">
        <v>430</v>
      </c>
      <c r="D5658" s="33"/>
      <c r="E5658" s="34" t="s">
        <v>1200</v>
      </c>
      <c r="F5658" s="35">
        <f t="shared" ref="F5658:M5659" si="2876">F5659</f>
        <v>8843.4</v>
      </c>
      <c r="G5658" s="35">
        <f t="shared" si="2874"/>
        <v>8843.4</v>
      </c>
      <c r="H5658" s="35">
        <f t="shared" si="2876"/>
        <v>6249.6</v>
      </c>
      <c r="I5658" s="63">
        <f t="shared" si="2876"/>
        <v>0</v>
      </c>
      <c r="J5658" s="63">
        <f t="shared" si="2876"/>
        <v>0</v>
      </c>
      <c r="K5658" s="35">
        <f t="shared" si="2876"/>
        <v>0</v>
      </c>
      <c r="L5658" s="35">
        <f t="shared" si="2876"/>
        <v>0</v>
      </c>
      <c r="M5658" s="35">
        <f t="shared" si="2876"/>
        <v>8833.0756600000004</v>
      </c>
      <c r="N5658" s="78">
        <f t="shared" si="2868"/>
        <v>99.883253725942524</v>
      </c>
    </row>
    <row r="5659" spans="1:14" ht="78.75" x14ac:dyDescent="0.25">
      <c r="A5659" s="33" t="s">
        <v>429</v>
      </c>
      <c r="B5659" s="33" t="s">
        <v>1422</v>
      </c>
      <c r="C5659" s="33" t="s">
        <v>430</v>
      </c>
      <c r="D5659" s="33" t="s">
        <v>1118</v>
      </c>
      <c r="E5659" s="34" t="s">
        <v>539</v>
      </c>
      <c r="F5659" s="35">
        <f t="shared" si="2876"/>
        <v>8843.4</v>
      </c>
      <c r="G5659" s="35">
        <f t="shared" si="2874"/>
        <v>8843.4</v>
      </c>
      <c r="H5659" s="35">
        <f t="shared" si="2876"/>
        <v>6249.6</v>
      </c>
      <c r="I5659" s="63">
        <f t="shared" si="2876"/>
        <v>0</v>
      </c>
      <c r="J5659" s="63">
        <f t="shared" si="2876"/>
        <v>0</v>
      </c>
      <c r="K5659" s="35">
        <f t="shared" si="2876"/>
        <v>0</v>
      </c>
      <c r="L5659" s="35">
        <f t="shared" si="2876"/>
        <v>0</v>
      </c>
      <c r="M5659" s="35">
        <f t="shared" si="2876"/>
        <v>8833.0756600000004</v>
      </c>
      <c r="N5659" s="78">
        <f t="shared" si="2868"/>
        <v>99.883253725942524</v>
      </c>
    </row>
    <row r="5660" spans="1:14" ht="31.5" x14ac:dyDescent="0.25">
      <c r="A5660" s="33" t="s">
        <v>429</v>
      </c>
      <c r="B5660" s="33" t="s">
        <v>1422</v>
      </c>
      <c r="C5660" s="33" t="s">
        <v>430</v>
      </c>
      <c r="D5660" s="33" t="s">
        <v>1128</v>
      </c>
      <c r="E5660" s="34" t="s">
        <v>541</v>
      </c>
      <c r="F5660" s="35">
        <v>8843.4</v>
      </c>
      <c r="G5660" s="35">
        <v>8843.4</v>
      </c>
      <c r="H5660" s="35">
        <v>6249.6</v>
      </c>
      <c r="I5660" s="63">
        <v>0</v>
      </c>
      <c r="J5660" s="63">
        <v>0</v>
      </c>
      <c r="K5660" s="35">
        <v>0</v>
      </c>
      <c r="L5660" s="35">
        <v>0</v>
      </c>
      <c r="M5660" s="35">
        <v>8833.0756600000004</v>
      </c>
      <c r="N5660" s="78">
        <f t="shared" si="2868"/>
        <v>99.883253725942524</v>
      </c>
    </row>
    <row r="5661" spans="1:14" x14ac:dyDescent="0.25">
      <c r="A5661" s="33" t="s">
        <v>429</v>
      </c>
      <c r="B5661" s="33" t="s">
        <v>1422</v>
      </c>
      <c r="C5661" s="33" t="s">
        <v>435</v>
      </c>
      <c r="D5661" s="33"/>
      <c r="E5661" s="34" t="s">
        <v>1202</v>
      </c>
      <c r="F5661" s="35">
        <f>F5662+F5665</f>
        <v>734.7</v>
      </c>
      <c r="G5661" s="35">
        <f>G5662+G5665</f>
        <v>734.7</v>
      </c>
      <c r="H5661" s="35">
        <f t="shared" ref="H5661:M5661" si="2877">H5662+H5665</f>
        <v>633.5</v>
      </c>
      <c r="I5661" s="63">
        <f t="shared" si="2877"/>
        <v>0</v>
      </c>
      <c r="J5661" s="63">
        <f t="shared" si="2877"/>
        <v>0</v>
      </c>
      <c r="K5661" s="35">
        <f t="shared" si="2877"/>
        <v>0</v>
      </c>
      <c r="L5661" s="35">
        <f t="shared" si="2877"/>
        <v>0</v>
      </c>
      <c r="M5661" s="35">
        <f t="shared" si="2877"/>
        <v>733.53489000000002</v>
      </c>
      <c r="N5661" s="78">
        <f t="shared" si="2868"/>
        <v>99.84141690485913</v>
      </c>
    </row>
    <row r="5662" spans="1:14" ht="31.5" x14ac:dyDescent="0.25">
      <c r="A5662" s="33" t="s">
        <v>429</v>
      </c>
      <c r="B5662" s="33" t="s">
        <v>1422</v>
      </c>
      <c r="C5662" s="33" t="s">
        <v>431</v>
      </c>
      <c r="D5662" s="33"/>
      <c r="E5662" s="34" t="s">
        <v>1200</v>
      </c>
      <c r="F5662" s="35">
        <f t="shared" ref="F5662:M5663" si="2878">F5663</f>
        <v>511</v>
      </c>
      <c r="G5662" s="35">
        <f t="shared" si="2878"/>
        <v>612.49846000000002</v>
      </c>
      <c r="H5662" s="35">
        <f t="shared" si="2878"/>
        <v>463.5</v>
      </c>
      <c r="I5662" s="63">
        <f t="shared" si="2878"/>
        <v>0</v>
      </c>
      <c r="J5662" s="63">
        <f t="shared" si="2878"/>
        <v>0</v>
      </c>
      <c r="K5662" s="35">
        <f t="shared" si="2878"/>
        <v>0</v>
      </c>
      <c r="L5662" s="35">
        <f t="shared" si="2878"/>
        <v>0</v>
      </c>
      <c r="M5662" s="35">
        <f t="shared" si="2878"/>
        <v>611.39846999999997</v>
      </c>
      <c r="N5662" s="78">
        <f t="shared" si="2868"/>
        <v>99.820409344376131</v>
      </c>
    </row>
    <row r="5663" spans="1:14" ht="78.75" x14ac:dyDescent="0.25">
      <c r="A5663" s="33" t="s">
        <v>429</v>
      </c>
      <c r="B5663" s="33" t="s">
        <v>1422</v>
      </c>
      <c r="C5663" s="33" t="s">
        <v>431</v>
      </c>
      <c r="D5663" s="33" t="s">
        <v>1118</v>
      </c>
      <c r="E5663" s="34" t="s">
        <v>539</v>
      </c>
      <c r="F5663" s="35">
        <f t="shared" si="2878"/>
        <v>511</v>
      </c>
      <c r="G5663" s="35">
        <f t="shared" si="2878"/>
        <v>612.49846000000002</v>
      </c>
      <c r="H5663" s="35">
        <f t="shared" si="2878"/>
        <v>463.5</v>
      </c>
      <c r="I5663" s="63">
        <f t="shared" si="2878"/>
        <v>0</v>
      </c>
      <c r="J5663" s="63">
        <f t="shared" si="2878"/>
        <v>0</v>
      </c>
      <c r="K5663" s="35">
        <f t="shared" si="2878"/>
        <v>0</v>
      </c>
      <c r="L5663" s="35">
        <f t="shared" si="2878"/>
        <v>0</v>
      </c>
      <c r="M5663" s="35">
        <f t="shared" si="2878"/>
        <v>611.39846999999997</v>
      </c>
      <c r="N5663" s="78">
        <f t="shared" si="2868"/>
        <v>99.820409344376131</v>
      </c>
    </row>
    <row r="5664" spans="1:14" ht="31.5" x14ac:dyDescent="0.25">
      <c r="A5664" s="33" t="s">
        <v>429</v>
      </c>
      <c r="B5664" s="33" t="s">
        <v>1422</v>
      </c>
      <c r="C5664" s="33" t="s">
        <v>431</v>
      </c>
      <c r="D5664" s="33" t="s">
        <v>1128</v>
      </c>
      <c r="E5664" s="34" t="s">
        <v>541</v>
      </c>
      <c r="F5664" s="35">
        <v>511</v>
      </c>
      <c r="G5664" s="35">
        <v>612.49846000000002</v>
      </c>
      <c r="H5664" s="35">
        <v>463.5</v>
      </c>
      <c r="I5664" s="63">
        <v>0</v>
      </c>
      <c r="J5664" s="63">
        <v>0</v>
      </c>
      <c r="K5664" s="35">
        <v>0</v>
      </c>
      <c r="L5664" s="35">
        <v>0</v>
      </c>
      <c r="M5664" s="35">
        <v>611.39846999999997</v>
      </c>
      <c r="N5664" s="78">
        <f t="shared" si="2868"/>
        <v>99.820409344376131</v>
      </c>
    </row>
    <row r="5665" spans="1:15" ht="31.5" x14ac:dyDescent="0.25">
      <c r="A5665" s="33" t="s">
        <v>429</v>
      </c>
      <c r="B5665" s="33" t="s">
        <v>1422</v>
      </c>
      <c r="C5665" s="33" t="s">
        <v>432</v>
      </c>
      <c r="D5665" s="33"/>
      <c r="E5665" s="34" t="s">
        <v>1201</v>
      </c>
      <c r="F5665" s="35">
        <f>F5666+F5668+F5670</f>
        <v>223.7</v>
      </c>
      <c r="G5665" s="35">
        <f>G5666+G5668+G5670</f>
        <v>122.20153999999999</v>
      </c>
      <c r="H5665" s="35">
        <f t="shared" ref="H5665:M5665" si="2879">H5666+H5668+H5670</f>
        <v>170</v>
      </c>
      <c r="I5665" s="63">
        <f t="shared" si="2879"/>
        <v>0</v>
      </c>
      <c r="J5665" s="63">
        <f t="shared" si="2879"/>
        <v>0</v>
      </c>
      <c r="K5665" s="35">
        <f t="shared" si="2879"/>
        <v>0</v>
      </c>
      <c r="L5665" s="35">
        <f t="shared" si="2879"/>
        <v>0</v>
      </c>
      <c r="M5665" s="35">
        <f t="shared" si="2879"/>
        <v>122.13642</v>
      </c>
      <c r="N5665" s="78">
        <f t="shared" si="2868"/>
        <v>99.946710982529368</v>
      </c>
    </row>
    <row r="5666" spans="1:15" ht="78.75" hidden="1" x14ac:dyDescent="0.25">
      <c r="A5666" s="33" t="s">
        <v>429</v>
      </c>
      <c r="B5666" s="33" t="s">
        <v>1422</v>
      </c>
      <c r="C5666" s="33" t="s">
        <v>432</v>
      </c>
      <c r="D5666" s="33" t="s">
        <v>1118</v>
      </c>
      <c r="E5666" s="34" t="s">
        <v>539</v>
      </c>
      <c r="F5666" s="35">
        <f t="shared" ref="F5666:M5666" si="2880">F5667</f>
        <v>2</v>
      </c>
      <c r="G5666" s="35">
        <f t="shared" si="2880"/>
        <v>0</v>
      </c>
      <c r="H5666" s="35">
        <f t="shared" si="2880"/>
        <v>0</v>
      </c>
      <c r="I5666" s="63">
        <f t="shared" si="2880"/>
        <v>0</v>
      </c>
      <c r="J5666" s="63">
        <f t="shared" si="2880"/>
        <v>0</v>
      </c>
      <c r="K5666" s="35">
        <f t="shared" si="2880"/>
        <v>0</v>
      </c>
      <c r="L5666" s="35">
        <f t="shared" si="2880"/>
        <v>0</v>
      </c>
      <c r="M5666" s="35">
        <f t="shared" si="2880"/>
        <v>0</v>
      </c>
      <c r="N5666" s="78">
        <v>0</v>
      </c>
      <c r="O5666" s="22">
        <v>1</v>
      </c>
    </row>
    <row r="5667" spans="1:15" ht="31.5" hidden="1" x14ac:dyDescent="0.25">
      <c r="A5667" s="33" t="s">
        <v>429</v>
      </c>
      <c r="B5667" s="33" t="s">
        <v>1422</v>
      </c>
      <c r="C5667" s="33" t="s">
        <v>432</v>
      </c>
      <c r="D5667" s="33" t="s">
        <v>1128</v>
      </c>
      <c r="E5667" s="34" t="s">
        <v>541</v>
      </c>
      <c r="F5667" s="35">
        <v>2</v>
      </c>
      <c r="G5667" s="35">
        <v>0</v>
      </c>
      <c r="H5667" s="35">
        <v>0</v>
      </c>
      <c r="I5667" s="63">
        <v>0</v>
      </c>
      <c r="J5667" s="63">
        <v>0</v>
      </c>
      <c r="K5667" s="35">
        <v>0</v>
      </c>
      <c r="L5667" s="35">
        <v>0</v>
      </c>
      <c r="M5667" s="35">
        <v>0</v>
      </c>
      <c r="N5667" s="78">
        <v>0</v>
      </c>
      <c r="O5667" s="22">
        <v>1</v>
      </c>
    </row>
    <row r="5668" spans="1:15" ht="31.5" x14ac:dyDescent="0.25">
      <c r="A5668" s="33" t="s">
        <v>429</v>
      </c>
      <c r="B5668" s="33" t="s">
        <v>1422</v>
      </c>
      <c r="C5668" s="33" t="s">
        <v>432</v>
      </c>
      <c r="D5668" s="33" t="s">
        <v>1111</v>
      </c>
      <c r="E5668" s="34" t="s">
        <v>542</v>
      </c>
      <c r="F5668" s="35">
        <f t="shared" ref="F5668:M5668" si="2881">F5669</f>
        <v>220.7</v>
      </c>
      <c r="G5668" s="35">
        <f t="shared" si="2881"/>
        <v>122.20153999999999</v>
      </c>
      <c r="H5668" s="35">
        <f t="shared" si="2881"/>
        <v>170</v>
      </c>
      <c r="I5668" s="63">
        <f t="shared" si="2881"/>
        <v>0</v>
      </c>
      <c r="J5668" s="63">
        <f t="shared" si="2881"/>
        <v>0</v>
      </c>
      <c r="K5668" s="35">
        <f t="shared" si="2881"/>
        <v>0</v>
      </c>
      <c r="L5668" s="35">
        <f t="shared" si="2881"/>
        <v>0</v>
      </c>
      <c r="M5668" s="35">
        <f t="shared" si="2881"/>
        <v>122.13642</v>
      </c>
      <c r="N5668" s="78">
        <f t="shared" si="2868"/>
        <v>99.946710982529368</v>
      </c>
    </row>
    <row r="5669" spans="1:15" ht="31.5" x14ac:dyDescent="0.25">
      <c r="A5669" s="33" t="s">
        <v>429</v>
      </c>
      <c r="B5669" s="33" t="s">
        <v>1422</v>
      </c>
      <c r="C5669" s="33" t="s">
        <v>432</v>
      </c>
      <c r="D5669" s="33" t="s">
        <v>1112</v>
      </c>
      <c r="E5669" s="34" t="s">
        <v>543</v>
      </c>
      <c r="F5669" s="35">
        <v>220.7</v>
      </c>
      <c r="G5669" s="35">
        <v>122.20153999999999</v>
      </c>
      <c r="H5669" s="35">
        <v>170</v>
      </c>
      <c r="I5669" s="63">
        <v>0</v>
      </c>
      <c r="J5669" s="63">
        <v>0</v>
      </c>
      <c r="K5669" s="35">
        <v>0</v>
      </c>
      <c r="L5669" s="35">
        <v>0</v>
      </c>
      <c r="M5669" s="35">
        <v>122.13642</v>
      </c>
      <c r="N5669" s="78">
        <f t="shared" si="2868"/>
        <v>99.946710982529368</v>
      </c>
    </row>
    <row r="5670" spans="1:15" hidden="1" x14ac:dyDescent="0.25">
      <c r="A5670" s="33" t="s">
        <v>429</v>
      </c>
      <c r="B5670" s="33" t="s">
        <v>1422</v>
      </c>
      <c r="C5670" s="33" t="s">
        <v>432</v>
      </c>
      <c r="D5670" s="33" t="s">
        <v>1113</v>
      </c>
      <c r="E5670" s="34" t="s">
        <v>558</v>
      </c>
      <c r="F5670" s="35">
        <f t="shared" ref="F5670:M5670" si="2882">F5671</f>
        <v>1</v>
      </c>
      <c r="G5670" s="35">
        <f t="shared" si="2882"/>
        <v>0</v>
      </c>
      <c r="H5670" s="35">
        <f t="shared" si="2882"/>
        <v>0</v>
      </c>
      <c r="I5670" s="63">
        <f t="shared" si="2882"/>
        <v>0</v>
      </c>
      <c r="J5670" s="63">
        <f t="shared" si="2882"/>
        <v>0</v>
      </c>
      <c r="K5670" s="35">
        <f t="shared" si="2882"/>
        <v>0</v>
      </c>
      <c r="L5670" s="35">
        <f t="shared" si="2882"/>
        <v>0</v>
      </c>
      <c r="M5670" s="35">
        <f t="shared" si="2882"/>
        <v>0</v>
      </c>
      <c r="N5670" s="78">
        <v>0</v>
      </c>
      <c r="O5670" s="22">
        <v>1</v>
      </c>
    </row>
    <row r="5671" spans="1:15" hidden="1" x14ac:dyDescent="0.25">
      <c r="A5671" s="33" t="s">
        <v>429</v>
      </c>
      <c r="B5671" s="33" t="s">
        <v>1422</v>
      </c>
      <c r="C5671" s="33" t="s">
        <v>432</v>
      </c>
      <c r="D5671" s="33" t="s">
        <v>1120</v>
      </c>
      <c r="E5671" s="34" t="s">
        <v>561</v>
      </c>
      <c r="F5671" s="35">
        <v>1</v>
      </c>
      <c r="G5671" s="35">
        <v>0</v>
      </c>
      <c r="H5671" s="35">
        <v>0</v>
      </c>
      <c r="I5671" s="63">
        <v>0</v>
      </c>
      <c r="J5671" s="63">
        <v>0</v>
      </c>
      <c r="K5671" s="35">
        <v>0</v>
      </c>
      <c r="L5671" s="35">
        <v>0</v>
      </c>
      <c r="M5671" s="35">
        <v>0</v>
      </c>
      <c r="N5671" s="78">
        <v>0</v>
      </c>
      <c r="O5671" s="22">
        <v>1</v>
      </c>
    </row>
    <row r="5672" spans="1:15" s="22" customFormat="1" ht="18" customHeight="1" x14ac:dyDescent="0.25">
      <c r="A5672" s="25" t="s">
        <v>436</v>
      </c>
      <c r="B5672" s="25" t="s">
        <v>1387</v>
      </c>
      <c r="C5672" s="25"/>
      <c r="D5672" s="25"/>
      <c r="E5672" s="26" t="s">
        <v>495</v>
      </c>
      <c r="F5672" s="27">
        <f t="shared" ref="F5672:M5672" si="2883">F5673</f>
        <v>193772.4</v>
      </c>
      <c r="G5672" s="27">
        <f t="shared" si="2883"/>
        <v>193872.4</v>
      </c>
      <c r="H5672" s="27">
        <f t="shared" si="2883"/>
        <v>137473.495</v>
      </c>
      <c r="I5672" s="61">
        <f t="shared" si="2883"/>
        <v>100</v>
      </c>
      <c r="J5672" s="61">
        <f t="shared" si="2883"/>
        <v>100</v>
      </c>
      <c r="K5672" s="27">
        <f t="shared" si="2883"/>
        <v>0</v>
      </c>
      <c r="L5672" s="27">
        <f t="shared" si="2883"/>
        <v>0</v>
      </c>
      <c r="M5672" s="27">
        <f t="shared" si="2883"/>
        <v>187517.08302000002</v>
      </c>
      <c r="N5672" s="79">
        <f t="shared" si="2868"/>
        <v>96.721907306042539</v>
      </c>
    </row>
    <row r="5673" spans="1:15" s="22" customFormat="1" x14ac:dyDescent="0.25">
      <c r="A5673" s="25" t="s">
        <v>436</v>
      </c>
      <c r="B5673" s="25" t="s">
        <v>1105</v>
      </c>
      <c r="C5673" s="25"/>
      <c r="D5673" s="25"/>
      <c r="E5673" s="26" t="s">
        <v>498</v>
      </c>
      <c r="F5673" s="27">
        <f>F5674+F5701</f>
        <v>193772.4</v>
      </c>
      <c r="G5673" s="27">
        <f t="shared" ref="G5673" si="2884">G5674+G5701</f>
        <v>193872.4</v>
      </c>
      <c r="H5673" s="27">
        <f t="shared" ref="H5673:M5673" si="2885">H5674+H5701</f>
        <v>137473.495</v>
      </c>
      <c r="I5673" s="61">
        <f t="shared" si="2885"/>
        <v>100</v>
      </c>
      <c r="J5673" s="61">
        <f t="shared" si="2885"/>
        <v>100</v>
      </c>
      <c r="K5673" s="27">
        <f t="shared" si="2885"/>
        <v>0</v>
      </c>
      <c r="L5673" s="27">
        <f t="shared" si="2885"/>
        <v>0</v>
      </c>
      <c r="M5673" s="27">
        <f t="shared" si="2885"/>
        <v>187517.08302000002</v>
      </c>
      <c r="N5673" s="78">
        <f t="shared" si="2868"/>
        <v>96.721907306042539</v>
      </c>
    </row>
    <row r="5674" spans="1:15" s="32" customFormat="1" ht="63" x14ac:dyDescent="0.25">
      <c r="A5674" s="29" t="s">
        <v>436</v>
      </c>
      <c r="B5674" s="29" t="s">
        <v>1423</v>
      </c>
      <c r="C5674" s="29"/>
      <c r="D5674" s="29"/>
      <c r="E5674" s="30" t="s">
        <v>509</v>
      </c>
      <c r="F5674" s="31">
        <f>F5682+F5675</f>
        <v>148803.35999999999</v>
      </c>
      <c r="G5674" s="31">
        <f t="shared" ref="G5674:M5674" si="2886">G5682+G5675</f>
        <v>148903.35999999999</v>
      </c>
      <c r="H5674" s="31">
        <f t="shared" si="2886"/>
        <v>104638.455</v>
      </c>
      <c r="I5674" s="62">
        <f t="shared" si="2886"/>
        <v>100</v>
      </c>
      <c r="J5674" s="62">
        <f t="shared" si="2886"/>
        <v>100</v>
      </c>
      <c r="K5674" s="31">
        <f t="shared" si="2886"/>
        <v>0</v>
      </c>
      <c r="L5674" s="31">
        <f t="shared" si="2886"/>
        <v>0</v>
      </c>
      <c r="M5674" s="31">
        <f t="shared" si="2886"/>
        <v>143173.56302</v>
      </c>
      <c r="N5674" s="79">
        <f t="shared" si="2868"/>
        <v>96.152002896375208</v>
      </c>
    </row>
    <row r="5675" spans="1:15" s="32" customFormat="1" ht="31.5" x14ac:dyDescent="0.25">
      <c r="A5675" s="33" t="s">
        <v>436</v>
      </c>
      <c r="B5675" s="33" t="s">
        <v>1423</v>
      </c>
      <c r="C5675" s="33" t="s">
        <v>1122</v>
      </c>
      <c r="D5675" s="29"/>
      <c r="E5675" s="34" t="s">
        <v>1885</v>
      </c>
      <c r="F5675" s="31">
        <f>F5676</f>
        <v>0</v>
      </c>
      <c r="G5675" s="35">
        <f t="shared" ref="G5675:M5675" si="2887">G5676</f>
        <v>100</v>
      </c>
      <c r="H5675" s="35">
        <f t="shared" si="2887"/>
        <v>100</v>
      </c>
      <c r="I5675" s="63">
        <f t="shared" si="2887"/>
        <v>100</v>
      </c>
      <c r="J5675" s="63">
        <f t="shared" si="2887"/>
        <v>100</v>
      </c>
      <c r="K5675" s="35">
        <f t="shared" si="2887"/>
        <v>0</v>
      </c>
      <c r="L5675" s="35">
        <f t="shared" si="2887"/>
        <v>0</v>
      </c>
      <c r="M5675" s="35">
        <f t="shared" si="2887"/>
        <v>100</v>
      </c>
      <c r="N5675" s="78">
        <f t="shared" si="2868"/>
        <v>100</v>
      </c>
    </row>
    <row r="5676" spans="1:15" s="32" customFormat="1" x14ac:dyDescent="0.25">
      <c r="A5676" s="33" t="s">
        <v>436</v>
      </c>
      <c r="B5676" s="33" t="s">
        <v>1423</v>
      </c>
      <c r="C5676" s="33" t="s">
        <v>1123</v>
      </c>
      <c r="D5676" s="29"/>
      <c r="E5676" s="34" t="s">
        <v>1175</v>
      </c>
      <c r="F5676" s="31">
        <f>F5677</f>
        <v>0</v>
      </c>
      <c r="G5676" s="35">
        <f t="shared" ref="G5676" si="2888">G5677</f>
        <v>100</v>
      </c>
      <c r="H5676" s="35">
        <f t="shared" ref="H5676:M5676" si="2889">H5677</f>
        <v>100</v>
      </c>
      <c r="I5676" s="63">
        <f t="shared" si="2889"/>
        <v>100</v>
      </c>
      <c r="J5676" s="63">
        <f t="shared" si="2889"/>
        <v>100</v>
      </c>
      <c r="K5676" s="35">
        <f t="shared" si="2889"/>
        <v>0</v>
      </c>
      <c r="L5676" s="35">
        <f t="shared" si="2889"/>
        <v>0</v>
      </c>
      <c r="M5676" s="35">
        <f t="shared" si="2889"/>
        <v>100</v>
      </c>
      <c r="N5676" s="78">
        <f t="shared" si="2868"/>
        <v>100</v>
      </c>
    </row>
    <row r="5677" spans="1:15" s="32" customFormat="1" ht="63" x14ac:dyDescent="0.25">
      <c r="A5677" s="33" t="s">
        <v>436</v>
      </c>
      <c r="B5677" s="33" t="s">
        <v>1423</v>
      </c>
      <c r="C5677" s="33" t="s">
        <v>1874</v>
      </c>
      <c r="D5677" s="29"/>
      <c r="E5677" s="34" t="s">
        <v>1875</v>
      </c>
      <c r="F5677" s="31">
        <f>F5678+F5680</f>
        <v>0</v>
      </c>
      <c r="G5677" s="35">
        <f t="shared" ref="G5677" si="2890">G5678+G5680</f>
        <v>100</v>
      </c>
      <c r="H5677" s="35">
        <f t="shared" ref="H5677:M5677" si="2891">H5678+H5680</f>
        <v>100</v>
      </c>
      <c r="I5677" s="63">
        <f t="shared" si="2891"/>
        <v>100</v>
      </c>
      <c r="J5677" s="63">
        <f t="shared" si="2891"/>
        <v>100</v>
      </c>
      <c r="K5677" s="35">
        <f t="shared" si="2891"/>
        <v>0</v>
      </c>
      <c r="L5677" s="35">
        <f t="shared" si="2891"/>
        <v>0</v>
      </c>
      <c r="M5677" s="35">
        <f t="shared" si="2891"/>
        <v>100</v>
      </c>
      <c r="N5677" s="78">
        <f t="shared" si="2868"/>
        <v>100</v>
      </c>
    </row>
    <row r="5678" spans="1:15" s="32" customFormat="1" ht="78.75" x14ac:dyDescent="0.25">
      <c r="A5678" s="33" t="s">
        <v>436</v>
      </c>
      <c r="B5678" s="33" t="s">
        <v>1423</v>
      </c>
      <c r="C5678" s="33" t="s">
        <v>1874</v>
      </c>
      <c r="D5678" s="33" t="s">
        <v>1118</v>
      </c>
      <c r="E5678" s="34" t="s">
        <v>539</v>
      </c>
      <c r="F5678" s="31">
        <f>F5679</f>
        <v>0</v>
      </c>
      <c r="G5678" s="35">
        <f t="shared" ref="G5678" si="2892">G5679</f>
        <v>69.006</v>
      </c>
      <c r="H5678" s="35">
        <f t="shared" ref="H5678:M5678" si="2893">H5679</f>
        <v>70</v>
      </c>
      <c r="I5678" s="63">
        <f t="shared" si="2893"/>
        <v>69.006</v>
      </c>
      <c r="J5678" s="63">
        <f t="shared" si="2893"/>
        <v>70</v>
      </c>
      <c r="K5678" s="35">
        <f t="shared" si="2893"/>
        <v>0</v>
      </c>
      <c r="L5678" s="35">
        <f t="shared" si="2893"/>
        <v>0</v>
      </c>
      <c r="M5678" s="35">
        <f t="shared" si="2893"/>
        <v>69.006</v>
      </c>
      <c r="N5678" s="78">
        <f t="shared" si="2868"/>
        <v>100</v>
      </c>
    </row>
    <row r="5679" spans="1:15" s="32" customFormat="1" ht="31.5" x14ac:dyDescent="0.25">
      <c r="A5679" s="33" t="s">
        <v>436</v>
      </c>
      <c r="B5679" s="33" t="s">
        <v>1423</v>
      </c>
      <c r="C5679" s="33" t="s">
        <v>1874</v>
      </c>
      <c r="D5679" s="33" t="s">
        <v>1128</v>
      </c>
      <c r="E5679" s="34" t="s">
        <v>541</v>
      </c>
      <c r="F5679" s="35">
        <v>0</v>
      </c>
      <c r="G5679" s="35">
        <v>69.006</v>
      </c>
      <c r="H5679" s="35">
        <v>70</v>
      </c>
      <c r="I5679" s="63">
        <f>G5679</f>
        <v>69.006</v>
      </c>
      <c r="J5679" s="63">
        <f>H5679</f>
        <v>70</v>
      </c>
      <c r="K5679" s="35">
        <v>0</v>
      </c>
      <c r="L5679" s="35">
        <v>0</v>
      </c>
      <c r="M5679" s="35">
        <v>69.006</v>
      </c>
      <c r="N5679" s="78">
        <f t="shared" si="2868"/>
        <v>100</v>
      </c>
    </row>
    <row r="5680" spans="1:15" s="32" customFormat="1" ht="31.5" x14ac:dyDescent="0.25">
      <c r="A5680" s="33" t="s">
        <v>436</v>
      </c>
      <c r="B5680" s="33" t="s">
        <v>1423</v>
      </c>
      <c r="C5680" s="33" t="s">
        <v>1874</v>
      </c>
      <c r="D5680" s="33" t="s">
        <v>1111</v>
      </c>
      <c r="E5680" s="34" t="s">
        <v>542</v>
      </c>
      <c r="F5680" s="31">
        <f>F5681</f>
        <v>0</v>
      </c>
      <c r="G5680" s="35">
        <f t="shared" ref="G5680" si="2894">G5681</f>
        <v>30.994</v>
      </c>
      <c r="H5680" s="35">
        <f t="shared" ref="H5680:M5680" si="2895">H5681</f>
        <v>30</v>
      </c>
      <c r="I5680" s="63">
        <f t="shared" si="2895"/>
        <v>30.994</v>
      </c>
      <c r="J5680" s="63">
        <f t="shared" si="2895"/>
        <v>30</v>
      </c>
      <c r="K5680" s="35">
        <f t="shared" si="2895"/>
        <v>0</v>
      </c>
      <c r="L5680" s="35">
        <f t="shared" si="2895"/>
        <v>0</v>
      </c>
      <c r="M5680" s="35">
        <f t="shared" si="2895"/>
        <v>30.994</v>
      </c>
      <c r="N5680" s="78">
        <f t="shared" si="2868"/>
        <v>100</v>
      </c>
    </row>
    <row r="5681" spans="1:14" s="32" customFormat="1" ht="31.5" x14ac:dyDescent="0.25">
      <c r="A5681" s="33" t="s">
        <v>436</v>
      </c>
      <c r="B5681" s="33" t="s">
        <v>1423</v>
      </c>
      <c r="C5681" s="33" t="s">
        <v>1874</v>
      </c>
      <c r="D5681" s="33" t="s">
        <v>1112</v>
      </c>
      <c r="E5681" s="34" t="s">
        <v>543</v>
      </c>
      <c r="F5681" s="35">
        <v>0</v>
      </c>
      <c r="G5681" s="35">
        <v>30.994</v>
      </c>
      <c r="H5681" s="35">
        <v>30</v>
      </c>
      <c r="I5681" s="63">
        <f>G5681</f>
        <v>30.994</v>
      </c>
      <c r="J5681" s="63">
        <f>H5681</f>
        <v>30</v>
      </c>
      <c r="K5681" s="35">
        <v>0</v>
      </c>
      <c r="L5681" s="35">
        <v>0</v>
      </c>
      <c r="M5681" s="35">
        <v>30.994</v>
      </c>
      <c r="N5681" s="78">
        <f t="shared" si="2868"/>
        <v>100</v>
      </c>
    </row>
    <row r="5682" spans="1:14" ht="31.5" x14ac:dyDescent="0.25">
      <c r="A5682" s="33" t="s">
        <v>436</v>
      </c>
      <c r="B5682" s="33" t="s">
        <v>1423</v>
      </c>
      <c r="C5682" s="33" t="s">
        <v>441</v>
      </c>
      <c r="D5682" s="33"/>
      <c r="E5682" s="34" t="s">
        <v>1231</v>
      </c>
      <c r="F5682" s="35">
        <f>F5683+F5690</f>
        <v>148803.35999999999</v>
      </c>
      <c r="G5682" s="35">
        <f>G5683+G5690</f>
        <v>148803.35999999999</v>
      </c>
      <c r="H5682" s="35">
        <f t="shared" ref="H5682:M5682" si="2896">H5683+H5690</f>
        <v>104538.455</v>
      </c>
      <c r="I5682" s="63">
        <f t="shared" si="2896"/>
        <v>0</v>
      </c>
      <c r="J5682" s="63">
        <f t="shared" si="2896"/>
        <v>0</v>
      </c>
      <c r="K5682" s="35">
        <f t="shared" si="2896"/>
        <v>0</v>
      </c>
      <c r="L5682" s="35">
        <f t="shared" si="2896"/>
        <v>0</v>
      </c>
      <c r="M5682" s="35">
        <f t="shared" si="2896"/>
        <v>143073.56302</v>
      </c>
      <c r="N5682" s="78">
        <f t="shared" si="2868"/>
        <v>96.149416935209004</v>
      </c>
    </row>
    <row r="5683" spans="1:14" x14ac:dyDescent="0.25">
      <c r="A5683" s="33" t="s">
        <v>436</v>
      </c>
      <c r="B5683" s="33" t="s">
        <v>1423</v>
      </c>
      <c r="C5683" s="33" t="s">
        <v>442</v>
      </c>
      <c r="D5683" s="33"/>
      <c r="E5683" s="34" t="s">
        <v>1199</v>
      </c>
      <c r="F5683" s="35">
        <f>F5684+F5687</f>
        <v>50498.6</v>
      </c>
      <c r="G5683" s="35">
        <f>G5684+G5687</f>
        <v>51048.600000000006</v>
      </c>
      <c r="H5683" s="35">
        <f t="shared" ref="H5683:M5683" si="2897">H5684+H5687</f>
        <v>33923.279999999999</v>
      </c>
      <c r="I5683" s="63">
        <f t="shared" si="2897"/>
        <v>0</v>
      </c>
      <c r="J5683" s="63">
        <f t="shared" si="2897"/>
        <v>0</v>
      </c>
      <c r="K5683" s="35">
        <f t="shared" si="2897"/>
        <v>0</v>
      </c>
      <c r="L5683" s="35">
        <f t="shared" si="2897"/>
        <v>0</v>
      </c>
      <c r="M5683" s="35">
        <f t="shared" si="2897"/>
        <v>51025.087420000003</v>
      </c>
      <c r="N5683" s="78">
        <f t="shared" si="2868"/>
        <v>99.953940793675045</v>
      </c>
    </row>
    <row r="5684" spans="1:14" ht="31.5" x14ac:dyDescent="0.25">
      <c r="A5684" s="33" t="s">
        <v>436</v>
      </c>
      <c r="B5684" s="33" t="s">
        <v>1423</v>
      </c>
      <c r="C5684" s="33" t="s">
        <v>437</v>
      </c>
      <c r="D5684" s="33"/>
      <c r="E5684" s="34" t="s">
        <v>1200</v>
      </c>
      <c r="F5684" s="35">
        <f t="shared" ref="F5684:M5685" si="2898">F5685</f>
        <v>46393.799999999996</v>
      </c>
      <c r="G5684" s="35">
        <f t="shared" si="2898"/>
        <v>46943.8</v>
      </c>
      <c r="H5684" s="35">
        <f t="shared" si="2898"/>
        <v>31212.7</v>
      </c>
      <c r="I5684" s="63">
        <f t="shared" si="2898"/>
        <v>0</v>
      </c>
      <c r="J5684" s="63">
        <f t="shared" si="2898"/>
        <v>0</v>
      </c>
      <c r="K5684" s="35">
        <f t="shared" si="2898"/>
        <v>0</v>
      </c>
      <c r="L5684" s="35">
        <f t="shared" si="2898"/>
        <v>0</v>
      </c>
      <c r="M5684" s="35">
        <f t="shared" si="2898"/>
        <v>46920.859920000003</v>
      </c>
      <c r="N5684" s="78">
        <f t="shared" si="2868"/>
        <v>99.951132886557971</v>
      </c>
    </row>
    <row r="5685" spans="1:14" ht="78.75" x14ac:dyDescent="0.25">
      <c r="A5685" s="33" t="s">
        <v>436</v>
      </c>
      <c r="B5685" s="33" t="s">
        <v>1423</v>
      </c>
      <c r="C5685" s="33" t="s">
        <v>437</v>
      </c>
      <c r="D5685" s="33" t="s">
        <v>1118</v>
      </c>
      <c r="E5685" s="34" t="s">
        <v>539</v>
      </c>
      <c r="F5685" s="35">
        <f t="shared" si="2898"/>
        <v>46393.799999999996</v>
      </c>
      <c r="G5685" s="35">
        <f t="shared" si="2898"/>
        <v>46943.8</v>
      </c>
      <c r="H5685" s="35">
        <f t="shared" si="2898"/>
        <v>31212.7</v>
      </c>
      <c r="I5685" s="63">
        <f t="shared" si="2898"/>
        <v>0</v>
      </c>
      <c r="J5685" s="63">
        <f t="shared" si="2898"/>
        <v>0</v>
      </c>
      <c r="K5685" s="35">
        <f t="shared" si="2898"/>
        <v>0</v>
      </c>
      <c r="L5685" s="35">
        <f t="shared" si="2898"/>
        <v>0</v>
      </c>
      <c r="M5685" s="35">
        <f t="shared" si="2898"/>
        <v>46920.859920000003</v>
      </c>
      <c r="N5685" s="78">
        <f t="shared" si="2868"/>
        <v>99.951132886557971</v>
      </c>
    </row>
    <row r="5686" spans="1:14" ht="31.5" x14ac:dyDescent="0.25">
      <c r="A5686" s="33" t="s">
        <v>436</v>
      </c>
      <c r="B5686" s="33" t="s">
        <v>1423</v>
      </c>
      <c r="C5686" s="33" t="s">
        <v>437</v>
      </c>
      <c r="D5686" s="33" t="s">
        <v>1128</v>
      </c>
      <c r="E5686" s="34" t="s">
        <v>541</v>
      </c>
      <c r="F5686" s="35">
        <v>46393.799999999996</v>
      </c>
      <c r="G5686" s="35">
        <v>46943.8</v>
      </c>
      <c r="H5686" s="35">
        <v>31212.7</v>
      </c>
      <c r="I5686" s="63">
        <v>0</v>
      </c>
      <c r="J5686" s="63">
        <v>0</v>
      </c>
      <c r="K5686" s="35">
        <v>0</v>
      </c>
      <c r="L5686" s="35">
        <v>0</v>
      </c>
      <c r="M5686" s="35">
        <v>46920.859920000003</v>
      </c>
      <c r="N5686" s="78">
        <f t="shared" si="2868"/>
        <v>99.951132886557971</v>
      </c>
    </row>
    <row r="5687" spans="1:14" ht="31.5" x14ac:dyDescent="0.25">
      <c r="A5687" s="33" t="s">
        <v>436</v>
      </c>
      <c r="B5687" s="33" t="s">
        <v>1423</v>
      </c>
      <c r="C5687" s="33" t="s">
        <v>438</v>
      </c>
      <c r="D5687" s="33"/>
      <c r="E5687" s="34" t="s">
        <v>1201</v>
      </c>
      <c r="F5687" s="35">
        <f t="shared" ref="F5687:M5688" si="2899">F5688</f>
        <v>4104.8</v>
      </c>
      <c r="G5687" s="35">
        <f t="shared" si="2899"/>
        <v>4104.8</v>
      </c>
      <c r="H5687" s="35">
        <f t="shared" si="2899"/>
        <v>2710.58</v>
      </c>
      <c r="I5687" s="63">
        <f t="shared" si="2899"/>
        <v>0</v>
      </c>
      <c r="J5687" s="63">
        <f t="shared" si="2899"/>
        <v>0</v>
      </c>
      <c r="K5687" s="35">
        <f t="shared" si="2899"/>
        <v>0</v>
      </c>
      <c r="L5687" s="35">
        <f t="shared" si="2899"/>
        <v>0</v>
      </c>
      <c r="M5687" s="35">
        <f t="shared" si="2899"/>
        <v>4104.2275</v>
      </c>
      <c r="N5687" s="78">
        <f t="shared" si="2868"/>
        <v>99.98605291366205</v>
      </c>
    </row>
    <row r="5688" spans="1:14" ht="78.75" x14ac:dyDescent="0.25">
      <c r="A5688" s="33" t="s">
        <v>436</v>
      </c>
      <c r="B5688" s="33" t="s">
        <v>1423</v>
      </c>
      <c r="C5688" s="33" t="s">
        <v>438</v>
      </c>
      <c r="D5688" s="33" t="s">
        <v>1118</v>
      </c>
      <c r="E5688" s="34" t="s">
        <v>539</v>
      </c>
      <c r="F5688" s="35">
        <f t="shared" si="2899"/>
        <v>4104.8</v>
      </c>
      <c r="G5688" s="35">
        <f t="shared" si="2899"/>
        <v>4104.8</v>
      </c>
      <c r="H5688" s="35">
        <f t="shared" si="2899"/>
        <v>2710.58</v>
      </c>
      <c r="I5688" s="63">
        <f t="shared" si="2899"/>
        <v>0</v>
      </c>
      <c r="J5688" s="63">
        <f t="shared" si="2899"/>
        <v>0</v>
      </c>
      <c r="K5688" s="35">
        <f t="shared" si="2899"/>
        <v>0</v>
      </c>
      <c r="L5688" s="35">
        <f t="shared" si="2899"/>
        <v>0</v>
      </c>
      <c r="M5688" s="35">
        <f t="shared" si="2899"/>
        <v>4104.2275</v>
      </c>
      <c r="N5688" s="78">
        <f t="shared" si="2868"/>
        <v>99.98605291366205</v>
      </c>
    </row>
    <row r="5689" spans="1:14" ht="31.5" x14ac:dyDescent="0.25">
      <c r="A5689" s="33" t="s">
        <v>436</v>
      </c>
      <c r="B5689" s="33" t="s">
        <v>1423</v>
      </c>
      <c r="C5689" s="33" t="s">
        <v>438</v>
      </c>
      <c r="D5689" s="33" t="s">
        <v>1128</v>
      </c>
      <c r="E5689" s="34" t="s">
        <v>541</v>
      </c>
      <c r="F5689" s="35">
        <v>4104.8</v>
      </c>
      <c r="G5689" s="35">
        <v>4104.8</v>
      </c>
      <c r="H5689" s="35">
        <v>2710.58</v>
      </c>
      <c r="I5689" s="63">
        <v>0</v>
      </c>
      <c r="J5689" s="63">
        <v>0</v>
      </c>
      <c r="K5689" s="35">
        <v>0</v>
      </c>
      <c r="L5689" s="35">
        <v>0</v>
      </c>
      <c r="M5689" s="35">
        <v>4104.2275</v>
      </c>
      <c r="N5689" s="78">
        <f t="shared" si="2868"/>
        <v>99.98605291366205</v>
      </c>
    </row>
    <row r="5690" spans="1:14" x14ac:dyDescent="0.25">
      <c r="A5690" s="33" t="s">
        <v>436</v>
      </c>
      <c r="B5690" s="33" t="s">
        <v>1423</v>
      </c>
      <c r="C5690" s="33" t="s">
        <v>443</v>
      </c>
      <c r="D5690" s="33"/>
      <c r="E5690" s="34" t="s">
        <v>1202</v>
      </c>
      <c r="F5690" s="35">
        <f>F5691+F5694</f>
        <v>98304.76</v>
      </c>
      <c r="G5690" s="35">
        <f>G5691+G5694</f>
        <v>97754.76</v>
      </c>
      <c r="H5690" s="35">
        <f t="shared" ref="H5690:M5690" si="2900">H5691+H5694</f>
        <v>70615.175000000003</v>
      </c>
      <c r="I5690" s="63">
        <f t="shared" si="2900"/>
        <v>0</v>
      </c>
      <c r="J5690" s="63">
        <f t="shared" si="2900"/>
        <v>0</v>
      </c>
      <c r="K5690" s="35">
        <f t="shared" si="2900"/>
        <v>0</v>
      </c>
      <c r="L5690" s="35">
        <f t="shared" si="2900"/>
        <v>0</v>
      </c>
      <c r="M5690" s="35">
        <f t="shared" si="2900"/>
        <v>92048.475599999991</v>
      </c>
      <c r="N5690" s="78">
        <f t="shared" si="2868"/>
        <v>94.162653153667392</v>
      </c>
    </row>
    <row r="5691" spans="1:14" ht="31.5" x14ac:dyDescent="0.25">
      <c r="A5691" s="33" t="s">
        <v>436</v>
      </c>
      <c r="B5691" s="33" t="s">
        <v>1423</v>
      </c>
      <c r="C5691" s="33" t="s">
        <v>439</v>
      </c>
      <c r="D5691" s="33"/>
      <c r="E5691" s="34" t="s">
        <v>1200</v>
      </c>
      <c r="F5691" s="35">
        <f t="shared" ref="F5691:M5692" si="2901">F5692</f>
        <v>68860.899999999994</v>
      </c>
      <c r="G5691" s="35">
        <f t="shared" si="2901"/>
        <v>75280.899999999994</v>
      </c>
      <c r="H5691" s="35">
        <f t="shared" si="2901"/>
        <v>47935</v>
      </c>
      <c r="I5691" s="63">
        <f t="shared" si="2901"/>
        <v>0</v>
      </c>
      <c r="J5691" s="63">
        <f t="shared" si="2901"/>
        <v>0</v>
      </c>
      <c r="K5691" s="35">
        <f t="shared" si="2901"/>
        <v>0</v>
      </c>
      <c r="L5691" s="35">
        <f t="shared" si="2901"/>
        <v>0</v>
      </c>
      <c r="M5691" s="35">
        <f t="shared" si="2901"/>
        <v>75275.015759999995</v>
      </c>
      <c r="N5691" s="78">
        <f t="shared" si="2868"/>
        <v>99.9921836216092</v>
      </c>
    </row>
    <row r="5692" spans="1:14" ht="78.75" x14ac:dyDescent="0.25">
      <c r="A5692" s="33" t="s">
        <v>436</v>
      </c>
      <c r="B5692" s="33" t="s">
        <v>1423</v>
      </c>
      <c r="C5692" s="33" t="s">
        <v>439</v>
      </c>
      <c r="D5692" s="33" t="s">
        <v>1118</v>
      </c>
      <c r="E5692" s="34" t="s">
        <v>539</v>
      </c>
      <c r="F5692" s="35">
        <f t="shared" si="2901"/>
        <v>68860.899999999994</v>
      </c>
      <c r="G5692" s="35">
        <f t="shared" si="2901"/>
        <v>75280.899999999994</v>
      </c>
      <c r="H5692" s="35">
        <f t="shared" si="2901"/>
        <v>47935</v>
      </c>
      <c r="I5692" s="63">
        <f t="shared" si="2901"/>
        <v>0</v>
      </c>
      <c r="J5692" s="63">
        <f t="shared" si="2901"/>
        <v>0</v>
      </c>
      <c r="K5692" s="35">
        <f t="shared" si="2901"/>
        <v>0</v>
      </c>
      <c r="L5692" s="35">
        <f t="shared" si="2901"/>
        <v>0</v>
      </c>
      <c r="M5692" s="35">
        <f t="shared" si="2901"/>
        <v>75275.015759999995</v>
      </c>
      <c r="N5692" s="78">
        <f t="shared" si="2868"/>
        <v>99.9921836216092</v>
      </c>
    </row>
    <row r="5693" spans="1:14" ht="31.5" x14ac:dyDescent="0.25">
      <c r="A5693" s="33" t="s">
        <v>436</v>
      </c>
      <c r="B5693" s="33" t="s">
        <v>1423</v>
      </c>
      <c r="C5693" s="33" t="s">
        <v>439</v>
      </c>
      <c r="D5693" s="33" t="s">
        <v>1128</v>
      </c>
      <c r="E5693" s="34" t="s">
        <v>541</v>
      </c>
      <c r="F5693" s="35">
        <v>68860.899999999994</v>
      </c>
      <c r="G5693" s="35">
        <v>75280.899999999994</v>
      </c>
      <c r="H5693" s="35">
        <v>47935</v>
      </c>
      <c r="I5693" s="63">
        <v>0</v>
      </c>
      <c r="J5693" s="63">
        <v>0</v>
      </c>
      <c r="K5693" s="35">
        <v>0</v>
      </c>
      <c r="L5693" s="35">
        <v>0</v>
      </c>
      <c r="M5693" s="35">
        <v>75275.015759999995</v>
      </c>
      <c r="N5693" s="78">
        <f t="shared" si="2868"/>
        <v>99.9921836216092</v>
      </c>
    </row>
    <row r="5694" spans="1:14" ht="31.5" x14ac:dyDescent="0.25">
      <c r="A5694" s="33" t="s">
        <v>436</v>
      </c>
      <c r="B5694" s="33" t="s">
        <v>1423</v>
      </c>
      <c r="C5694" s="33" t="s">
        <v>440</v>
      </c>
      <c r="D5694" s="33"/>
      <c r="E5694" s="34" t="s">
        <v>1201</v>
      </c>
      <c r="F5694" s="35">
        <f>F5695+F5697+F5699</f>
        <v>29443.86</v>
      </c>
      <c r="G5694" s="35">
        <f>G5695+G5697+G5699</f>
        <v>22473.86</v>
      </c>
      <c r="H5694" s="35">
        <f t="shared" ref="H5694:M5694" si="2902">H5695+H5697+H5699</f>
        <v>22680.174999999999</v>
      </c>
      <c r="I5694" s="63">
        <f t="shared" si="2902"/>
        <v>0</v>
      </c>
      <c r="J5694" s="63">
        <f t="shared" si="2902"/>
        <v>0</v>
      </c>
      <c r="K5694" s="35">
        <f t="shared" si="2902"/>
        <v>0</v>
      </c>
      <c r="L5694" s="35">
        <f t="shared" si="2902"/>
        <v>0</v>
      </c>
      <c r="M5694" s="35">
        <f t="shared" si="2902"/>
        <v>16773.45984</v>
      </c>
      <c r="N5694" s="78">
        <f t="shared" si="2868"/>
        <v>74.635420172591608</v>
      </c>
    </row>
    <row r="5695" spans="1:14" ht="78.75" x14ac:dyDescent="0.25">
      <c r="A5695" s="33" t="s">
        <v>436</v>
      </c>
      <c r="B5695" s="33" t="s">
        <v>1423</v>
      </c>
      <c r="C5695" s="33" t="s">
        <v>440</v>
      </c>
      <c r="D5695" s="33" t="s">
        <v>1118</v>
      </c>
      <c r="E5695" s="34" t="s">
        <v>539</v>
      </c>
      <c r="F5695" s="35">
        <f t="shared" ref="F5695:M5695" si="2903">F5696</f>
        <v>400</v>
      </c>
      <c r="G5695" s="35">
        <f t="shared" si="2903"/>
        <v>900</v>
      </c>
      <c r="H5695" s="35">
        <f t="shared" si="2903"/>
        <v>698.57500000000005</v>
      </c>
      <c r="I5695" s="63">
        <f t="shared" si="2903"/>
        <v>0</v>
      </c>
      <c r="J5695" s="63">
        <f t="shared" si="2903"/>
        <v>0</v>
      </c>
      <c r="K5695" s="35">
        <f t="shared" si="2903"/>
        <v>0</v>
      </c>
      <c r="L5695" s="35">
        <f t="shared" si="2903"/>
        <v>0</v>
      </c>
      <c r="M5695" s="35">
        <f t="shared" si="2903"/>
        <v>641.67544999999996</v>
      </c>
      <c r="N5695" s="78">
        <f t="shared" si="2868"/>
        <v>71.297272222222219</v>
      </c>
    </row>
    <row r="5696" spans="1:14" ht="31.5" x14ac:dyDescent="0.25">
      <c r="A5696" s="33" t="s">
        <v>436</v>
      </c>
      <c r="B5696" s="33" t="s">
        <v>1423</v>
      </c>
      <c r="C5696" s="33" t="s">
        <v>440</v>
      </c>
      <c r="D5696" s="33" t="s">
        <v>1128</v>
      </c>
      <c r="E5696" s="34" t="s">
        <v>541</v>
      </c>
      <c r="F5696" s="35">
        <v>400</v>
      </c>
      <c r="G5696" s="35">
        <v>900</v>
      </c>
      <c r="H5696" s="35">
        <v>698.57500000000005</v>
      </c>
      <c r="I5696" s="63">
        <v>0</v>
      </c>
      <c r="J5696" s="63">
        <v>0</v>
      </c>
      <c r="K5696" s="35">
        <v>0</v>
      </c>
      <c r="L5696" s="35">
        <v>0</v>
      </c>
      <c r="M5696" s="35">
        <v>641.67544999999996</v>
      </c>
      <c r="N5696" s="78">
        <f t="shared" si="2868"/>
        <v>71.297272222222219</v>
      </c>
    </row>
    <row r="5697" spans="1:14" ht="31.5" x14ac:dyDescent="0.25">
      <c r="A5697" s="33" t="s">
        <v>436</v>
      </c>
      <c r="B5697" s="33" t="s">
        <v>1423</v>
      </c>
      <c r="C5697" s="33" t="s">
        <v>440</v>
      </c>
      <c r="D5697" s="33" t="s">
        <v>1111</v>
      </c>
      <c r="E5697" s="34" t="s">
        <v>542</v>
      </c>
      <c r="F5697" s="35">
        <f t="shared" ref="F5697:M5697" si="2904">F5698</f>
        <v>29012.06</v>
      </c>
      <c r="G5697" s="35">
        <f t="shared" si="2904"/>
        <v>21542.06</v>
      </c>
      <c r="H5697" s="35">
        <f t="shared" si="2904"/>
        <v>21957.599999999999</v>
      </c>
      <c r="I5697" s="63">
        <f t="shared" si="2904"/>
        <v>0</v>
      </c>
      <c r="J5697" s="63">
        <f t="shared" si="2904"/>
        <v>0</v>
      </c>
      <c r="K5697" s="35">
        <f t="shared" si="2904"/>
        <v>0</v>
      </c>
      <c r="L5697" s="35">
        <f t="shared" si="2904"/>
        <v>0</v>
      </c>
      <c r="M5697" s="35">
        <f t="shared" si="2904"/>
        <v>16124.81539</v>
      </c>
      <c r="N5697" s="78">
        <f t="shared" si="2868"/>
        <v>74.852708561762427</v>
      </c>
    </row>
    <row r="5698" spans="1:14" ht="31.5" x14ac:dyDescent="0.25">
      <c r="A5698" s="33" t="s">
        <v>436</v>
      </c>
      <c r="B5698" s="33" t="s">
        <v>1423</v>
      </c>
      <c r="C5698" s="33" t="s">
        <v>440</v>
      </c>
      <c r="D5698" s="33" t="s">
        <v>1112</v>
      </c>
      <c r="E5698" s="34" t="s">
        <v>543</v>
      </c>
      <c r="F5698" s="35">
        <f>29226.06-214</f>
        <v>29012.06</v>
      </c>
      <c r="G5698" s="35">
        <v>21542.06</v>
      </c>
      <c r="H5698" s="35">
        <v>21957.599999999999</v>
      </c>
      <c r="I5698" s="63">
        <v>0</v>
      </c>
      <c r="J5698" s="63">
        <v>0</v>
      </c>
      <c r="K5698" s="35">
        <v>0</v>
      </c>
      <c r="L5698" s="35">
        <v>0</v>
      </c>
      <c r="M5698" s="35">
        <v>16124.81539</v>
      </c>
      <c r="N5698" s="78">
        <f t="shared" si="2868"/>
        <v>74.852708561762427</v>
      </c>
    </row>
    <row r="5699" spans="1:14" x14ac:dyDescent="0.25">
      <c r="A5699" s="33" t="s">
        <v>436</v>
      </c>
      <c r="B5699" s="33" t="s">
        <v>1423</v>
      </c>
      <c r="C5699" s="33" t="s">
        <v>440</v>
      </c>
      <c r="D5699" s="33" t="s">
        <v>1113</v>
      </c>
      <c r="E5699" s="34" t="s">
        <v>558</v>
      </c>
      <c r="F5699" s="35">
        <f t="shared" ref="F5699:M5699" si="2905">F5700</f>
        <v>31.8</v>
      </c>
      <c r="G5699" s="35">
        <f t="shared" si="2905"/>
        <v>31.8</v>
      </c>
      <c r="H5699" s="35">
        <f t="shared" si="2905"/>
        <v>24</v>
      </c>
      <c r="I5699" s="63">
        <f t="shared" si="2905"/>
        <v>0</v>
      </c>
      <c r="J5699" s="63">
        <f t="shared" si="2905"/>
        <v>0</v>
      </c>
      <c r="K5699" s="35">
        <f t="shared" si="2905"/>
        <v>0</v>
      </c>
      <c r="L5699" s="35">
        <f t="shared" si="2905"/>
        <v>0</v>
      </c>
      <c r="M5699" s="35">
        <f t="shared" si="2905"/>
        <v>6.9690000000000003</v>
      </c>
      <c r="N5699" s="78">
        <f t="shared" si="2868"/>
        <v>21.915094339622641</v>
      </c>
    </row>
    <row r="5700" spans="1:14" x14ac:dyDescent="0.25">
      <c r="A5700" s="33" t="s">
        <v>436</v>
      </c>
      <c r="B5700" s="33" t="s">
        <v>1423</v>
      </c>
      <c r="C5700" s="33" t="s">
        <v>440</v>
      </c>
      <c r="D5700" s="33" t="s">
        <v>1120</v>
      </c>
      <c r="E5700" s="34" t="s">
        <v>561</v>
      </c>
      <c r="F5700" s="35">
        <v>31.8</v>
      </c>
      <c r="G5700" s="35">
        <v>31.8</v>
      </c>
      <c r="H5700" s="35">
        <v>24</v>
      </c>
      <c r="I5700" s="63">
        <v>0</v>
      </c>
      <c r="J5700" s="63">
        <v>0</v>
      </c>
      <c r="K5700" s="35">
        <v>0</v>
      </c>
      <c r="L5700" s="35">
        <v>0</v>
      </c>
      <c r="M5700" s="35">
        <v>6.9690000000000003</v>
      </c>
      <c r="N5700" s="78">
        <f t="shared" si="2868"/>
        <v>21.915094339622641</v>
      </c>
    </row>
    <row r="5701" spans="1:14" s="32" customFormat="1" x14ac:dyDescent="0.25">
      <c r="A5701" s="29" t="s">
        <v>436</v>
      </c>
      <c r="B5701" s="29" t="s">
        <v>1384</v>
      </c>
      <c r="C5701" s="29"/>
      <c r="D5701" s="29"/>
      <c r="E5701" s="30" t="s">
        <v>514</v>
      </c>
      <c r="F5701" s="31">
        <f t="shared" ref="F5701:M5705" si="2906">F5702</f>
        <v>44969.04</v>
      </c>
      <c r="G5701" s="31">
        <f t="shared" si="2906"/>
        <v>44969.04</v>
      </c>
      <c r="H5701" s="31">
        <f t="shared" si="2906"/>
        <v>32835.040000000001</v>
      </c>
      <c r="I5701" s="62">
        <f t="shared" si="2906"/>
        <v>0</v>
      </c>
      <c r="J5701" s="62">
        <f t="shared" si="2906"/>
        <v>0</v>
      </c>
      <c r="K5701" s="31">
        <f t="shared" si="2906"/>
        <v>0</v>
      </c>
      <c r="L5701" s="31">
        <f t="shared" si="2906"/>
        <v>0</v>
      </c>
      <c r="M5701" s="31">
        <f t="shared" si="2906"/>
        <v>44343.520000000004</v>
      </c>
      <c r="N5701" s="79">
        <f t="shared" si="2868"/>
        <v>98.608998546555597</v>
      </c>
    </row>
    <row r="5702" spans="1:14" ht="31.5" x14ac:dyDescent="0.25">
      <c r="A5702" s="33" t="s">
        <v>436</v>
      </c>
      <c r="B5702" s="33" t="s">
        <v>1384</v>
      </c>
      <c r="C5702" s="33" t="s">
        <v>1122</v>
      </c>
      <c r="D5702" s="33"/>
      <c r="E5702" s="34" t="s">
        <v>1885</v>
      </c>
      <c r="F5702" s="35">
        <f t="shared" si="2906"/>
        <v>44969.04</v>
      </c>
      <c r="G5702" s="35">
        <f t="shared" si="2906"/>
        <v>44969.04</v>
      </c>
      <c r="H5702" s="35">
        <f t="shared" si="2906"/>
        <v>32835.040000000001</v>
      </c>
      <c r="I5702" s="63">
        <f t="shared" si="2906"/>
        <v>0</v>
      </c>
      <c r="J5702" s="63">
        <f t="shared" si="2906"/>
        <v>0</v>
      </c>
      <c r="K5702" s="35">
        <f t="shared" si="2906"/>
        <v>0</v>
      </c>
      <c r="L5702" s="35">
        <f t="shared" si="2906"/>
        <v>0</v>
      </c>
      <c r="M5702" s="35">
        <f t="shared" si="2906"/>
        <v>44343.520000000004</v>
      </c>
      <c r="N5702" s="78">
        <f t="shared" si="2868"/>
        <v>98.608998546555597</v>
      </c>
    </row>
    <row r="5703" spans="1:14" x14ac:dyDescent="0.25">
      <c r="A5703" s="33" t="s">
        <v>436</v>
      </c>
      <c r="B5703" s="33" t="s">
        <v>1384</v>
      </c>
      <c r="C5703" s="33" t="s">
        <v>1123</v>
      </c>
      <c r="D5703" s="33"/>
      <c r="E5703" s="34" t="s">
        <v>1175</v>
      </c>
      <c r="F5703" s="35">
        <f>F5704+F5707+F5710</f>
        <v>44969.04</v>
      </c>
      <c r="G5703" s="35">
        <f>G5704+G5707+G5710</f>
        <v>44969.04</v>
      </c>
      <c r="H5703" s="35">
        <f t="shared" ref="H5703:M5703" si="2907">H5704+H5707+H5710</f>
        <v>32835.040000000001</v>
      </c>
      <c r="I5703" s="63">
        <f t="shared" si="2907"/>
        <v>0</v>
      </c>
      <c r="J5703" s="63">
        <f t="shared" si="2907"/>
        <v>0</v>
      </c>
      <c r="K5703" s="35">
        <f t="shared" si="2907"/>
        <v>0</v>
      </c>
      <c r="L5703" s="35">
        <f t="shared" si="2907"/>
        <v>0</v>
      </c>
      <c r="M5703" s="35">
        <f t="shared" si="2907"/>
        <v>44343.520000000004</v>
      </c>
      <c r="N5703" s="78">
        <f t="shared" si="2868"/>
        <v>98.608998546555597</v>
      </c>
    </row>
    <row r="5704" spans="1:14" ht="31.5" x14ac:dyDescent="0.25">
      <c r="A5704" s="33" t="s">
        <v>436</v>
      </c>
      <c r="B5704" s="33" t="s">
        <v>1384</v>
      </c>
      <c r="C5704" s="33" t="s">
        <v>410</v>
      </c>
      <c r="D5704" s="33"/>
      <c r="E5704" s="34" t="s">
        <v>1183</v>
      </c>
      <c r="F5704" s="35">
        <f t="shared" si="2906"/>
        <v>44834</v>
      </c>
      <c r="G5704" s="35">
        <f t="shared" si="2906"/>
        <v>44834</v>
      </c>
      <c r="H5704" s="35">
        <f t="shared" si="2906"/>
        <v>32700</v>
      </c>
      <c r="I5704" s="63">
        <f t="shared" si="2906"/>
        <v>0</v>
      </c>
      <c r="J5704" s="63">
        <f t="shared" si="2906"/>
        <v>0</v>
      </c>
      <c r="K5704" s="35">
        <f t="shared" si="2906"/>
        <v>0</v>
      </c>
      <c r="L5704" s="35">
        <f t="shared" si="2906"/>
        <v>0</v>
      </c>
      <c r="M5704" s="35">
        <f t="shared" si="2906"/>
        <v>44220.04</v>
      </c>
      <c r="N5704" s="78">
        <f t="shared" si="2868"/>
        <v>98.630592853637864</v>
      </c>
    </row>
    <row r="5705" spans="1:14" ht="31.5" x14ac:dyDescent="0.25">
      <c r="A5705" s="33" t="s">
        <v>436</v>
      </c>
      <c r="B5705" s="33" t="s">
        <v>1384</v>
      </c>
      <c r="C5705" s="33" t="s">
        <v>410</v>
      </c>
      <c r="D5705" s="33" t="s">
        <v>1111</v>
      </c>
      <c r="E5705" s="34" t="s">
        <v>542</v>
      </c>
      <c r="F5705" s="35">
        <f t="shared" si="2906"/>
        <v>44834</v>
      </c>
      <c r="G5705" s="35">
        <f t="shared" si="2906"/>
        <v>44834</v>
      </c>
      <c r="H5705" s="35">
        <f t="shared" si="2906"/>
        <v>32700</v>
      </c>
      <c r="I5705" s="63">
        <f t="shared" si="2906"/>
        <v>0</v>
      </c>
      <c r="J5705" s="63">
        <f t="shared" si="2906"/>
        <v>0</v>
      </c>
      <c r="K5705" s="35">
        <f t="shared" si="2906"/>
        <v>0</v>
      </c>
      <c r="L5705" s="35">
        <f t="shared" si="2906"/>
        <v>0</v>
      </c>
      <c r="M5705" s="35">
        <f t="shared" si="2906"/>
        <v>44220.04</v>
      </c>
      <c r="N5705" s="78">
        <f t="shared" si="2868"/>
        <v>98.630592853637864</v>
      </c>
    </row>
    <row r="5706" spans="1:14" ht="31.5" x14ac:dyDescent="0.25">
      <c r="A5706" s="33" t="s">
        <v>436</v>
      </c>
      <c r="B5706" s="33" t="s">
        <v>1384</v>
      </c>
      <c r="C5706" s="33" t="s">
        <v>410</v>
      </c>
      <c r="D5706" s="33" t="s">
        <v>1112</v>
      </c>
      <c r="E5706" s="34" t="s">
        <v>543</v>
      </c>
      <c r="F5706" s="35">
        <v>44834</v>
      </c>
      <c r="G5706" s="35">
        <v>44834</v>
      </c>
      <c r="H5706" s="35">
        <v>32700</v>
      </c>
      <c r="I5706" s="63">
        <v>0</v>
      </c>
      <c r="J5706" s="63">
        <v>0</v>
      </c>
      <c r="K5706" s="35">
        <v>0</v>
      </c>
      <c r="L5706" s="35">
        <v>0</v>
      </c>
      <c r="M5706" s="35">
        <v>44220.04</v>
      </c>
      <c r="N5706" s="78">
        <f t="shared" ref="N5706:N5769" si="2908">M5706/G5706*100</f>
        <v>98.630592853637864</v>
      </c>
    </row>
    <row r="5707" spans="1:14" ht="47.25" x14ac:dyDescent="0.25">
      <c r="A5707" s="33" t="s">
        <v>436</v>
      </c>
      <c r="B5707" s="33" t="s">
        <v>1384</v>
      </c>
      <c r="C5707" s="33" t="s">
        <v>1314</v>
      </c>
      <c r="D5707" s="33"/>
      <c r="E5707" s="34" t="s">
        <v>1368</v>
      </c>
      <c r="F5707" s="35">
        <f t="shared" ref="F5707:M5708" si="2909">F5708</f>
        <v>20.04</v>
      </c>
      <c r="G5707" s="35">
        <f t="shared" si="2909"/>
        <v>20.04</v>
      </c>
      <c r="H5707" s="35">
        <f t="shared" si="2909"/>
        <v>20.04</v>
      </c>
      <c r="I5707" s="63">
        <f t="shared" si="2909"/>
        <v>0</v>
      </c>
      <c r="J5707" s="63">
        <f t="shared" si="2909"/>
        <v>0</v>
      </c>
      <c r="K5707" s="35">
        <f t="shared" si="2909"/>
        <v>0</v>
      </c>
      <c r="L5707" s="35">
        <f t="shared" si="2909"/>
        <v>0</v>
      </c>
      <c r="M5707" s="35">
        <f t="shared" si="2909"/>
        <v>19.98</v>
      </c>
      <c r="N5707" s="78">
        <f t="shared" si="2908"/>
        <v>99.700598802395206</v>
      </c>
    </row>
    <row r="5708" spans="1:14" ht="31.5" x14ac:dyDescent="0.25">
      <c r="A5708" s="33" t="s">
        <v>436</v>
      </c>
      <c r="B5708" s="33" t="s">
        <v>1384</v>
      </c>
      <c r="C5708" s="33" t="s">
        <v>1314</v>
      </c>
      <c r="D5708" s="33" t="s">
        <v>1111</v>
      </c>
      <c r="E5708" s="34" t="s">
        <v>542</v>
      </c>
      <c r="F5708" s="35">
        <f t="shared" si="2909"/>
        <v>20.04</v>
      </c>
      <c r="G5708" s="35">
        <f t="shared" si="2909"/>
        <v>20.04</v>
      </c>
      <c r="H5708" s="35">
        <f t="shared" si="2909"/>
        <v>20.04</v>
      </c>
      <c r="I5708" s="63">
        <f t="shared" si="2909"/>
        <v>0</v>
      </c>
      <c r="J5708" s="63">
        <f t="shared" si="2909"/>
        <v>0</v>
      </c>
      <c r="K5708" s="35">
        <f t="shared" si="2909"/>
        <v>0</v>
      </c>
      <c r="L5708" s="35">
        <f t="shared" si="2909"/>
        <v>0</v>
      </c>
      <c r="M5708" s="35">
        <f t="shared" si="2909"/>
        <v>19.98</v>
      </c>
      <c r="N5708" s="78">
        <f t="shared" si="2908"/>
        <v>99.700598802395206</v>
      </c>
    </row>
    <row r="5709" spans="1:14" ht="31.5" x14ac:dyDescent="0.25">
      <c r="A5709" s="33" t="s">
        <v>436</v>
      </c>
      <c r="B5709" s="33" t="s">
        <v>1384</v>
      </c>
      <c r="C5709" s="33" t="s">
        <v>1314</v>
      </c>
      <c r="D5709" s="33" t="s">
        <v>1112</v>
      </c>
      <c r="E5709" s="34" t="s">
        <v>543</v>
      </c>
      <c r="F5709" s="35">
        <v>20.04</v>
      </c>
      <c r="G5709" s="35">
        <v>20.04</v>
      </c>
      <c r="H5709" s="35">
        <v>20.04</v>
      </c>
      <c r="I5709" s="63">
        <v>0</v>
      </c>
      <c r="J5709" s="63">
        <v>0</v>
      </c>
      <c r="K5709" s="35">
        <v>0</v>
      </c>
      <c r="L5709" s="35">
        <v>0</v>
      </c>
      <c r="M5709" s="35">
        <v>19.98</v>
      </c>
      <c r="N5709" s="78">
        <f t="shared" si="2908"/>
        <v>99.700598802395206</v>
      </c>
    </row>
    <row r="5710" spans="1:14" ht="63" x14ac:dyDescent="0.25">
      <c r="A5710" s="33" t="s">
        <v>436</v>
      </c>
      <c r="B5710" s="33" t="s">
        <v>1384</v>
      </c>
      <c r="C5710" s="33" t="s">
        <v>1315</v>
      </c>
      <c r="D5710" s="33"/>
      <c r="E5710" s="34" t="s">
        <v>1369</v>
      </c>
      <c r="F5710" s="35">
        <f t="shared" ref="F5710:M5711" si="2910">F5711</f>
        <v>115</v>
      </c>
      <c r="G5710" s="35">
        <f t="shared" si="2910"/>
        <v>115</v>
      </c>
      <c r="H5710" s="35">
        <f t="shared" si="2910"/>
        <v>115</v>
      </c>
      <c r="I5710" s="63">
        <f t="shared" si="2910"/>
        <v>0</v>
      </c>
      <c r="J5710" s="63">
        <f t="shared" si="2910"/>
        <v>0</v>
      </c>
      <c r="K5710" s="35">
        <f t="shared" si="2910"/>
        <v>0</v>
      </c>
      <c r="L5710" s="35">
        <f t="shared" si="2910"/>
        <v>0</v>
      </c>
      <c r="M5710" s="35">
        <f t="shared" si="2910"/>
        <v>103.5</v>
      </c>
      <c r="N5710" s="78">
        <f t="shared" si="2908"/>
        <v>90</v>
      </c>
    </row>
    <row r="5711" spans="1:14" x14ac:dyDescent="0.25">
      <c r="A5711" s="33" t="s">
        <v>436</v>
      </c>
      <c r="B5711" s="33" t="s">
        <v>1384</v>
      </c>
      <c r="C5711" s="33" t="s">
        <v>1315</v>
      </c>
      <c r="D5711" s="33" t="s">
        <v>65</v>
      </c>
      <c r="E5711" s="34" t="s">
        <v>544</v>
      </c>
      <c r="F5711" s="35">
        <f t="shared" si="2910"/>
        <v>115</v>
      </c>
      <c r="G5711" s="35">
        <f t="shared" si="2910"/>
        <v>115</v>
      </c>
      <c r="H5711" s="35">
        <f t="shared" si="2910"/>
        <v>115</v>
      </c>
      <c r="I5711" s="63">
        <f t="shared" si="2910"/>
        <v>0</v>
      </c>
      <c r="J5711" s="63">
        <f t="shared" si="2910"/>
        <v>0</v>
      </c>
      <c r="K5711" s="35">
        <f t="shared" si="2910"/>
        <v>0</v>
      </c>
      <c r="L5711" s="35">
        <f t="shared" si="2910"/>
        <v>0</v>
      </c>
      <c r="M5711" s="35">
        <f t="shared" si="2910"/>
        <v>103.5</v>
      </c>
      <c r="N5711" s="78">
        <f t="shared" si="2908"/>
        <v>90</v>
      </c>
    </row>
    <row r="5712" spans="1:14" x14ac:dyDescent="0.25">
      <c r="A5712" s="33" t="s">
        <v>436</v>
      </c>
      <c r="B5712" s="33" t="s">
        <v>1384</v>
      </c>
      <c r="C5712" s="33" t="s">
        <v>1315</v>
      </c>
      <c r="D5712" s="33" t="s">
        <v>393</v>
      </c>
      <c r="E5712" s="34" t="s">
        <v>549</v>
      </c>
      <c r="F5712" s="35">
        <v>115</v>
      </c>
      <c r="G5712" s="35">
        <v>115</v>
      </c>
      <c r="H5712" s="35">
        <v>115</v>
      </c>
      <c r="I5712" s="63">
        <v>0</v>
      </c>
      <c r="J5712" s="63">
        <v>0</v>
      </c>
      <c r="K5712" s="35">
        <v>0</v>
      </c>
      <c r="L5712" s="35">
        <v>0</v>
      </c>
      <c r="M5712" s="35">
        <v>103.5</v>
      </c>
      <c r="N5712" s="78">
        <f t="shared" si="2908"/>
        <v>90</v>
      </c>
    </row>
    <row r="5713" spans="1:14" s="22" customFormat="1" ht="31.5" x14ac:dyDescent="0.25">
      <c r="A5713" s="25" t="s">
        <v>444</v>
      </c>
      <c r="B5713" s="25" t="s">
        <v>1387</v>
      </c>
      <c r="C5713" s="25"/>
      <c r="D5713" s="25"/>
      <c r="E5713" s="26" t="s">
        <v>496</v>
      </c>
      <c r="F5713" s="27">
        <f>F5714+F5741+F5799</f>
        <v>2574267.6030000001</v>
      </c>
      <c r="G5713" s="27">
        <f>G5714+G5741+G5799</f>
        <v>2756872.7696500001</v>
      </c>
      <c r="H5713" s="27">
        <f t="shared" ref="H5713:M5713" si="2911">H5714+H5741+H5799</f>
        <v>1484960.7081799998</v>
      </c>
      <c r="I5713" s="61">
        <f t="shared" si="2911"/>
        <v>1907568.5626400001</v>
      </c>
      <c r="J5713" s="61">
        <f t="shared" si="2911"/>
        <v>800906.74081999995</v>
      </c>
      <c r="K5713" s="27">
        <f t="shared" si="2911"/>
        <v>1713380.39576</v>
      </c>
      <c r="L5713" s="27">
        <f t="shared" si="2911"/>
        <v>806724.23334999988</v>
      </c>
      <c r="M5713" s="27">
        <f t="shared" si="2911"/>
        <v>2620474.43652</v>
      </c>
      <c r="N5713" s="79">
        <f t="shared" si="2908"/>
        <v>95.052425536949372</v>
      </c>
    </row>
    <row r="5714" spans="1:14" s="22" customFormat="1" x14ac:dyDescent="0.25">
      <c r="A5714" s="25" t="s">
        <v>444</v>
      </c>
      <c r="B5714" s="25" t="s">
        <v>1105</v>
      </c>
      <c r="C5714" s="25"/>
      <c r="D5714" s="25"/>
      <c r="E5714" s="26" t="s">
        <v>498</v>
      </c>
      <c r="F5714" s="27">
        <f t="shared" ref="F5714:M5714" si="2912">F5715</f>
        <v>46047.928</v>
      </c>
      <c r="G5714" s="27">
        <f t="shared" si="2912"/>
        <v>70450.325339999996</v>
      </c>
      <c r="H5714" s="27">
        <f t="shared" si="2912"/>
        <v>39279.148530000006</v>
      </c>
      <c r="I5714" s="61">
        <f t="shared" si="2912"/>
        <v>402.2</v>
      </c>
      <c r="J5714" s="61">
        <f t="shared" si="2912"/>
        <v>7.65</v>
      </c>
      <c r="K5714" s="27">
        <f t="shared" si="2912"/>
        <v>0</v>
      </c>
      <c r="L5714" s="27">
        <f t="shared" si="2912"/>
        <v>0</v>
      </c>
      <c r="M5714" s="27">
        <f t="shared" si="2912"/>
        <v>70450.319929999998</v>
      </c>
      <c r="N5714" s="78">
        <f t="shared" si="2908"/>
        <v>99.999992320830358</v>
      </c>
    </row>
    <row r="5715" spans="1:14" s="32" customFormat="1" x14ac:dyDescent="0.25">
      <c r="A5715" s="29" t="s">
        <v>444</v>
      </c>
      <c r="B5715" s="29" t="s">
        <v>1384</v>
      </c>
      <c r="C5715" s="29"/>
      <c r="D5715" s="29"/>
      <c r="E5715" s="30" t="s">
        <v>514</v>
      </c>
      <c r="F5715" s="31">
        <f>F5716+F5724+F5736</f>
        <v>46047.928</v>
      </c>
      <c r="G5715" s="31">
        <f>G5716+G5724+G5736</f>
        <v>70450.325339999996</v>
      </c>
      <c r="H5715" s="31">
        <f t="shared" ref="H5715:M5715" si="2913">H5716+H5724+H5736</f>
        <v>39279.148530000006</v>
      </c>
      <c r="I5715" s="62">
        <f t="shared" si="2913"/>
        <v>402.2</v>
      </c>
      <c r="J5715" s="62">
        <f t="shared" si="2913"/>
        <v>7.65</v>
      </c>
      <c r="K5715" s="31">
        <f t="shared" si="2913"/>
        <v>0</v>
      </c>
      <c r="L5715" s="31">
        <f t="shared" si="2913"/>
        <v>0</v>
      </c>
      <c r="M5715" s="31">
        <f t="shared" si="2913"/>
        <v>70450.319929999998</v>
      </c>
      <c r="N5715" s="79">
        <f t="shared" si="2908"/>
        <v>99.999992320830358</v>
      </c>
    </row>
    <row r="5716" spans="1:14" ht="31.5" x14ac:dyDescent="0.25">
      <c r="A5716" s="33" t="s">
        <v>444</v>
      </c>
      <c r="B5716" s="33" t="s">
        <v>1384</v>
      </c>
      <c r="C5716" s="33" t="s">
        <v>1122</v>
      </c>
      <c r="D5716" s="33"/>
      <c r="E5716" s="34" t="s">
        <v>1885</v>
      </c>
      <c r="F5716" s="35">
        <f t="shared" ref="F5716:M5719" si="2914">F5717</f>
        <v>10.199999999999999</v>
      </c>
      <c r="G5716" s="35">
        <f t="shared" si="2914"/>
        <v>402.2</v>
      </c>
      <c r="H5716" s="35">
        <f t="shared" si="2914"/>
        <v>7.65</v>
      </c>
      <c r="I5716" s="63">
        <f t="shared" si="2914"/>
        <v>402.2</v>
      </c>
      <c r="J5716" s="63">
        <f t="shared" si="2914"/>
        <v>7.65</v>
      </c>
      <c r="K5716" s="35">
        <f t="shared" si="2914"/>
        <v>0</v>
      </c>
      <c r="L5716" s="35">
        <f t="shared" si="2914"/>
        <v>0</v>
      </c>
      <c r="M5716" s="35">
        <f t="shared" si="2914"/>
        <v>402.19716</v>
      </c>
      <c r="N5716" s="78">
        <f t="shared" si="2908"/>
        <v>99.999293883639979</v>
      </c>
    </row>
    <row r="5717" spans="1:14" x14ac:dyDescent="0.25">
      <c r="A5717" s="33" t="s">
        <v>444</v>
      </c>
      <c r="B5717" s="33" t="s">
        <v>1384</v>
      </c>
      <c r="C5717" s="33" t="s">
        <v>1123</v>
      </c>
      <c r="D5717" s="33"/>
      <c r="E5717" s="34" t="s">
        <v>1175</v>
      </c>
      <c r="F5717" s="35">
        <f t="shared" si="2914"/>
        <v>10.199999999999999</v>
      </c>
      <c r="G5717" s="35">
        <f>G5718+G5721</f>
        <v>402.2</v>
      </c>
      <c r="H5717" s="35">
        <f t="shared" ref="H5717:M5717" si="2915">H5718+H5721</f>
        <v>7.65</v>
      </c>
      <c r="I5717" s="63">
        <f t="shared" si="2915"/>
        <v>402.2</v>
      </c>
      <c r="J5717" s="63">
        <f t="shared" si="2915"/>
        <v>7.65</v>
      </c>
      <c r="K5717" s="35">
        <f t="shared" si="2915"/>
        <v>0</v>
      </c>
      <c r="L5717" s="35">
        <f t="shared" si="2915"/>
        <v>0</v>
      </c>
      <c r="M5717" s="35">
        <f t="shared" si="2915"/>
        <v>402.19716</v>
      </c>
      <c r="N5717" s="78">
        <f t="shared" si="2908"/>
        <v>99.999293883639979</v>
      </c>
    </row>
    <row r="5718" spans="1:14" ht="78.75" x14ac:dyDescent="0.25">
      <c r="A5718" s="33" t="s">
        <v>444</v>
      </c>
      <c r="B5718" s="33" t="s">
        <v>1384</v>
      </c>
      <c r="C5718" s="33" t="s">
        <v>445</v>
      </c>
      <c r="D5718" s="33"/>
      <c r="E5718" s="34" t="s">
        <v>1193</v>
      </c>
      <c r="F5718" s="35">
        <f t="shared" si="2914"/>
        <v>10.199999999999999</v>
      </c>
      <c r="G5718" s="35">
        <f t="shared" si="2914"/>
        <v>10.199999999999999</v>
      </c>
      <c r="H5718" s="35">
        <f t="shared" si="2914"/>
        <v>7.65</v>
      </c>
      <c r="I5718" s="63">
        <f t="shared" si="2914"/>
        <v>10.199999999999999</v>
      </c>
      <c r="J5718" s="63">
        <f t="shared" si="2914"/>
        <v>7.65</v>
      </c>
      <c r="K5718" s="35">
        <f t="shared" si="2914"/>
        <v>0</v>
      </c>
      <c r="L5718" s="35">
        <f t="shared" si="2914"/>
        <v>0</v>
      </c>
      <c r="M5718" s="35">
        <f t="shared" si="2914"/>
        <v>10.19716</v>
      </c>
      <c r="N5718" s="78">
        <f t="shared" si="2908"/>
        <v>99.972156862745109</v>
      </c>
    </row>
    <row r="5719" spans="1:14" ht="31.5" x14ac:dyDescent="0.25">
      <c r="A5719" s="33" t="s">
        <v>444</v>
      </c>
      <c r="B5719" s="33" t="s">
        <v>1384</v>
      </c>
      <c r="C5719" s="33" t="s">
        <v>445</v>
      </c>
      <c r="D5719" s="33" t="s">
        <v>1111</v>
      </c>
      <c r="E5719" s="34" t="s">
        <v>542</v>
      </c>
      <c r="F5719" s="35">
        <f t="shared" si="2914"/>
        <v>10.199999999999999</v>
      </c>
      <c r="G5719" s="35">
        <f t="shared" si="2914"/>
        <v>10.199999999999999</v>
      </c>
      <c r="H5719" s="35">
        <f t="shared" si="2914"/>
        <v>7.65</v>
      </c>
      <c r="I5719" s="63">
        <f t="shared" si="2914"/>
        <v>10.199999999999999</v>
      </c>
      <c r="J5719" s="63">
        <f t="shared" si="2914"/>
        <v>7.65</v>
      </c>
      <c r="K5719" s="35">
        <f t="shared" si="2914"/>
        <v>0</v>
      </c>
      <c r="L5719" s="35">
        <f t="shared" si="2914"/>
        <v>0</v>
      </c>
      <c r="M5719" s="35">
        <f t="shared" si="2914"/>
        <v>10.19716</v>
      </c>
      <c r="N5719" s="78">
        <f t="shared" si="2908"/>
        <v>99.972156862745109</v>
      </c>
    </row>
    <row r="5720" spans="1:14" ht="31.5" x14ac:dyDescent="0.25">
      <c r="A5720" s="33" t="s">
        <v>444</v>
      </c>
      <c r="B5720" s="33" t="s">
        <v>1384</v>
      </c>
      <c r="C5720" s="33" t="s">
        <v>445</v>
      </c>
      <c r="D5720" s="33" t="s">
        <v>1112</v>
      </c>
      <c r="E5720" s="34" t="s">
        <v>543</v>
      </c>
      <c r="F5720" s="35">
        <v>10.199999999999999</v>
      </c>
      <c r="G5720" s="35">
        <v>10.199999999999999</v>
      </c>
      <c r="H5720" s="35">
        <v>7.65</v>
      </c>
      <c r="I5720" s="63">
        <f>G5720</f>
        <v>10.199999999999999</v>
      </c>
      <c r="J5720" s="63">
        <f>H5720</f>
        <v>7.65</v>
      </c>
      <c r="K5720" s="35">
        <v>0</v>
      </c>
      <c r="L5720" s="35">
        <v>0</v>
      </c>
      <c r="M5720" s="35">
        <v>10.19716</v>
      </c>
      <c r="N5720" s="78">
        <f t="shared" si="2908"/>
        <v>99.972156862745109</v>
      </c>
    </row>
    <row r="5721" spans="1:14" ht="47.25" x14ac:dyDescent="0.25">
      <c r="A5721" s="33" t="s">
        <v>444</v>
      </c>
      <c r="B5721" s="33" t="s">
        <v>1384</v>
      </c>
      <c r="C5721" s="33" t="s">
        <v>1912</v>
      </c>
      <c r="D5721" s="33"/>
      <c r="E5721" s="56" t="s">
        <v>1913</v>
      </c>
      <c r="F5721" s="35"/>
      <c r="G5721" s="35">
        <f>G5722</f>
        <v>392</v>
      </c>
      <c r="H5721" s="35">
        <f t="shared" ref="H5721:M5722" si="2916">H5722</f>
        <v>0</v>
      </c>
      <c r="I5721" s="63">
        <f t="shared" si="2916"/>
        <v>392</v>
      </c>
      <c r="J5721" s="63">
        <f t="shared" si="2916"/>
        <v>0</v>
      </c>
      <c r="K5721" s="35">
        <f t="shared" si="2916"/>
        <v>0</v>
      </c>
      <c r="L5721" s="35">
        <f t="shared" si="2916"/>
        <v>0</v>
      </c>
      <c r="M5721" s="35">
        <f t="shared" si="2916"/>
        <v>392</v>
      </c>
      <c r="N5721" s="78">
        <f t="shared" si="2908"/>
        <v>100</v>
      </c>
    </row>
    <row r="5722" spans="1:14" ht="78.75" x14ac:dyDescent="0.25">
      <c r="A5722" s="33" t="s">
        <v>444</v>
      </c>
      <c r="B5722" s="33" t="s">
        <v>1384</v>
      </c>
      <c r="C5722" s="33" t="s">
        <v>1912</v>
      </c>
      <c r="D5722" s="33" t="s">
        <v>1118</v>
      </c>
      <c r="E5722" s="34" t="s">
        <v>539</v>
      </c>
      <c r="F5722" s="35"/>
      <c r="G5722" s="35">
        <f>G5723</f>
        <v>392</v>
      </c>
      <c r="H5722" s="35">
        <f t="shared" si="2916"/>
        <v>0</v>
      </c>
      <c r="I5722" s="63">
        <f t="shared" si="2916"/>
        <v>392</v>
      </c>
      <c r="J5722" s="63">
        <f t="shared" si="2916"/>
        <v>0</v>
      </c>
      <c r="K5722" s="35">
        <f t="shared" si="2916"/>
        <v>0</v>
      </c>
      <c r="L5722" s="35">
        <f t="shared" si="2916"/>
        <v>0</v>
      </c>
      <c r="M5722" s="35">
        <f t="shared" si="2916"/>
        <v>392</v>
      </c>
      <c r="N5722" s="78">
        <f t="shared" si="2908"/>
        <v>100</v>
      </c>
    </row>
    <row r="5723" spans="1:14" ht="31.5" x14ac:dyDescent="0.25">
      <c r="A5723" s="33" t="s">
        <v>444</v>
      </c>
      <c r="B5723" s="33" t="s">
        <v>1384</v>
      </c>
      <c r="C5723" s="33" t="s">
        <v>1912</v>
      </c>
      <c r="D5723" s="33" t="s">
        <v>1128</v>
      </c>
      <c r="E5723" s="34" t="s">
        <v>541</v>
      </c>
      <c r="F5723" s="35"/>
      <c r="G5723" s="35">
        <v>392</v>
      </c>
      <c r="H5723" s="35">
        <v>0</v>
      </c>
      <c r="I5723" s="63">
        <f>G5723</f>
        <v>392</v>
      </c>
      <c r="J5723" s="63">
        <f>H5723</f>
        <v>0</v>
      </c>
      <c r="K5723" s="35">
        <v>0</v>
      </c>
      <c r="L5723" s="35">
        <v>0</v>
      </c>
      <c r="M5723" s="35">
        <v>392</v>
      </c>
      <c r="N5723" s="78">
        <f t="shared" si="2908"/>
        <v>100</v>
      </c>
    </row>
    <row r="5724" spans="1:14" ht="31.5" x14ac:dyDescent="0.25">
      <c r="A5724" s="33" t="s">
        <v>444</v>
      </c>
      <c r="B5724" s="33" t="s">
        <v>1384</v>
      </c>
      <c r="C5724" s="33" t="s">
        <v>1125</v>
      </c>
      <c r="D5724" s="33"/>
      <c r="E5724" s="34" t="s">
        <v>1207</v>
      </c>
      <c r="F5724" s="35">
        <f t="shared" ref="F5724:M5724" si="2917">F5725</f>
        <v>34245.4</v>
      </c>
      <c r="G5724" s="35">
        <f t="shared" si="2917"/>
        <v>35582.400000000001</v>
      </c>
      <c r="H5724" s="35">
        <f t="shared" si="2917"/>
        <v>25934.69282</v>
      </c>
      <c r="I5724" s="63">
        <f t="shared" si="2917"/>
        <v>0</v>
      </c>
      <c r="J5724" s="63">
        <f t="shared" si="2917"/>
        <v>0</v>
      </c>
      <c r="K5724" s="35">
        <f t="shared" si="2917"/>
        <v>0</v>
      </c>
      <c r="L5724" s="35">
        <f t="shared" si="2917"/>
        <v>0</v>
      </c>
      <c r="M5724" s="35">
        <f t="shared" si="2917"/>
        <v>35582.39832</v>
      </c>
      <c r="N5724" s="78">
        <f t="shared" si="2908"/>
        <v>99.999995278564683</v>
      </c>
    </row>
    <row r="5725" spans="1:14" ht="31.5" x14ac:dyDescent="0.25">
      <c r="A5725" s="33" t="s">
        <v>444</v>
      </c>
      <c r="B5725" s="33" t="s">
        <v>1384</v>
      </c>
      <c r="C5725" s="33" t="s">
        <v>1126</v>
      </c>
      <c r="D5725" s="33"/>
      <c r="E5725" s="34" t="s">
        <v>1210</v>
      </c>
      <c r="F5725" s="35">
        <f>F5726+F5729</f>
        <v>34245.4</v>
      </c>
      <c r="G5725" s="35">
        <f>G5726+G5729</f>
        <v>35582.400000000001</v>
      </c>
      <c r="H5725" s="35">
        <f t="shared" ref="H5725:M5725" si="2918">H5726+H5729</f>
        <v>25934.69282</v>
      </c>
      <c r="I5725" s="63">
        <f t="shared" si="2918"/>
        <v>0</v>
      </c>
      <c r="J5725" s="63">
        <f t="shared" si="2918"/>
        <v>0</v>
      </c>
      <c r="K5725" s="35">
        <f t="shared" si="2918"/>
        <v>0</v>
      </c>
      <c r="L5725" s="35">
        <f t="shared" si="2918"/>
        <v>0</v>
      </c>
      <c r="M5725" s="35">
        <f t="shared" si="2918"/>
        <v>35582.39832</v>
      </c>
      <c r="N5725" s="78">
        <f t="shared" si="2908"/>
        <v>99.999995278564683</v>
      </c>
    </row>
    <row r="5726" spans="1:14" ht="31.5" x14ac:dyDescent="0.25">
      <c r="A5726" s="33" t="s">
        <v>444</v>
      </c>
      <c r="B5726" s="33" t="s">
        <v>1384</v>
      </c>
      <c r="C5726" s="33" t="s">
        <v>1127</v>
      </c>
      <c r="D5726" s="33"/>
      <c r="E5726" s="34" t="s">
        <v>1200</v>
      </c>
      <c r="F5726" s="35">
        <f t="shared" ref="F5726:M5727" si="2919">F5727</f>
        <v>31239.3</v>
      </c>
      <c r="G5726" s="35">
        <f t="shared" si="2919"/>
        <v>32424.701659999999</v>
      </c>
      <c r="H5726" s="35">
        <f t="shared" si="2919"/>
        <v>23671.061000000002</v>
      </c>
      <c r="I5726" s="63">
        <f t="shared" si="2919"/>
        <v>0</v>
      </c>
      <c r="J5726" s="63">
        <f t="shared" si="2919"/>
        <v>0</v>
      </c>
      <c r="K5726" s="35">
        <f t="shared" si="2919"/>
        <v>0</v>
      </c>
      <c r="L5726" s="35">
        <f t="shared" si="2919"/>
        <v>0</v>
      </c>
      <c r="M5726" s="35">
        <f t="shared" si="2919"/>
        <v>32424.701659999999</v>
      </c>
      <c r="N5726" s="78">
        <f t="shared" si="2908"/>
        <v>100</v>
      </c>
    </row>
    <row r="5727" spans="1:14" ht="78.75" x14ac:dyDescent="0.25">
      <c r="A5727" s="33" t="s">
        <v>444</v>
      </c>
      <c r="B5727" s="33" t="s">
        <v>1384</v>
      </c>
      <c r="C5727" s="33" t="s">
        <v>1127</v>
      </c>
      <c r="D5727" s="33" t="s">
        <v>1118</v>
      </c>
      <c r="E5727" s="34" t="s">
        <v>539</v>
      </c>
      <c r="F5727" s="35">
        <f t="shared" si="2919"/>
        <v>31239.3</v>
      </c>
      <c r="G5727" s="35">
        <f t="shared" si="2919"/>
        <v>32424.701659999999</v>
      </c>
      <c r="H5727" s="35">
        <f t="shared" si="2919"/>
        <v>23671.061000000002</v>
      </c>
      <c r="I5727" s="63">
        <f t="shared" si="2919"/>
        <v>0</v>
      </c>
      <c r="J5727" s="63">
        <f t="shared" si="2919"/>
        <v>0</v>
      </c>
      <c r="K5727" s="35">
        <f t="shared" si="2919"/>
        <v>0</v>
      </c>
      <c r="L5727" s="35">
        <f t="shared" si="2919"/>
        <v>0</v>
      </c>
      <c r="M5727" s="35">
        <f t="shared" si="2919"/>
        <v>32424.701659999999</v>
      </c>
      <c r="N5727" s="78">
        <f t="shared" si="2908"/>
        <v>100</v>
      </c>
    </row>
    <row r="5728" spans="1:14" ht="31.5" x14ac:dyDescent="0.25">
      <c r="A5728" s="33" t="s">
        <v>444</v>
      </c>
      <c r="B5728" s="33" t="s">
        <v>1384</v>
      </c>
      <c r="C5728" s="33" t="s">
        <v>1127</v>
      </c>
      <c r="D5728" s="33" t="s">
        <v>1128</v>
      </c>
      <c r="E5728" s="34" t="s">
        <v>541</v>
      </c>
      <c r="F5728" s="35">
        <v>31239.3</v>
      </c>
      <c r="G5728" s="35">
        <v>32424.701659999999</v>
      </c>
      <c r="H5728" s="35">
        <v>23671.061000000002</v>
      </c>
      <c r="I5728" s="63">
        <v>0</v>
      </c>
      <c r="J5728" s="63">
        <v>0</v>
      </c>
      <c r="K5728" s="35">
        <v>0</v>
      </c>
      <c r="L5728" s="35">
        <v>0</v>
      </c>
      <c r="M5728" s="35">
        <v>32424.701659999999</v>
      </c>
      <c r="N5728" s="78">
        <f t="shared" si="2908"/>
        <v>100</v>
      </c>
    </row>
    <row r="5729" spans="1:14" ht="31.5" x14ac:dyDescent="0.25">
      <c r="A5729" s="33" t="s">
        <v>444</v>
      </c>
      <c r="B5729" s="33" t="s">
        <v>1384</v>
      </c>
      <c r="C5729" s="33" t="s">
        <v>1129</v>
      </c>
      <c r="D5729" s="33"/>
      <c r="E5729" s="34" t="s">
        <v>1201</v>
      </c>
      <c r="F5729" s="35">
        <f>F5730+F5732+F5734</f>
        <v>3006.1</v>
      </c>
      <c r="G5729" s="35">
        <f>G5730+G5732+G5734</f>
        <v>3157.6983399999995</v>
      </c>
      <c r="H5729" s="35">
        <f t="shared" ref="H5729:M5729" si="2920">H5730+H5732+H5734</f>
        <v>2263.6318200000001</v>
      </c>
      <c r="I5729" s="63">
        <f t="shared" si="2920"/>
        <v>0</v>
      </c>
      <c r="J5729" s="63">
        <f t="shared" si="2920"/>
        <v>0</v>
      </c>
      <c r="K5729" s="35">
        <f t="shared" si="2920"/>
        <v>0</v>
      </c>
      <c r="L5729" s="35">
        <f t="shared" si="2920"/>
        <v>0</v>
      </c>
      <c r="M5729" s="35">
        <f t="shared" si="2920"/>
        <v>3157.6966599999996</v>
      </c>
      <c r="N5729" s="78">
        <f t="shared" si="2908"/>
        <v>99.999946796691162</v>
      </c>
    </row>
    <row r="5730" spans="1:14" ht="78.75" x14ac:dyDescent="0.25">
      <c r="A5730" s="33" t="s">
        <v>444</v>
      </c>
      <c r="B5730" s="33" t="s">
        <v>1384</v>
      </c>
      <c r="C5730" s="33" t="s">
        <v>1129</v>
      </c>
      <c r="D5730" s="33" t="s">
        <v>1118</v>
      </c>
      <c r="E5730" s="34" t="s">
        <v>539</v>
      </c>
      <c r="F5730" s="35">
        <f t="shared" ref="F5730:M5730" si="2921">F5731</f>
        <v>4.0999999999999996</v>
      </c>
      <c r="G5730" s="35">
        <f t="shared" si="2921"/>
        <v>3.0719400000000001</v>
      </c>
      <c r="H5730" s="35">
        <f t="shared" si="2921"/>
        <v>2.6408900000000002</v>
      </c>
      <c r="I5730" s="63">
        <f t="shared" si="2921"/>
        <v>0</v>
      </c>
      <c r="J5730" s="63">
        <f t="shared" si="2921"/>
        <v>0</v>
      </c>
      <c r="K5730" s="35">
        <f t="shared" si="2921"/>
        <v>0</v>
      </c>
      <c r="L5730" s="35">
        <f t="shared" si="2921"/>
        <v>0</v>
      </c>
      <c r="M5730" s="35">
        <f t="shared" si="2921"/>
        <v>3.0719400000000001</v>
      </c>
      <c r="N5730" s="78">
        <f t="shared" si="2908"/>
        <v>100</v>
      </c>
    </row>
    <row r="5731" spans="1:14" ht="31.5" x14ac:dyDescent="0.25">
      <c r="A5731" s="33" t="s">
        <v>444</v>
      </c>
      <c r="B5731" s="33" t="s">
        <v>1384</v>
      </c>
      <c r="C5731" s="33" t="s">
        <v>1129</v>
      </c>
      <c r="D5731" s="33" t="s">
        <v>1128</v>
      </c>
      <c r="E5731" s="34" t="s">
        <v>541</v>
      </c>
      <c r="F5731" s="35">
        <v>4.0999999999999996</v>
      </c>
      <c r="G5731" s="35">
        <v>3.0719400000000001</v>
      </c>
      <c r="H5731" s="35">
        <v>2.6408900000000002</v>
      </c>
      <c r="I5731" s="63">
        <v>0</v>
      </c>
      <c r="J5731" s="63">
        <v>0</v>
      </c>
      <c r="K5731" s="35">
        <v>0</v>
      </c>
      <c r="L5731" s="35">
        <v>0</v>
      </c>
      <c r="M5731" s="35">
        <v>3.0719400000000001</v>
      </c>
      <c r="N5731" s="78">
        <f t="shared" si="2908"/>
        <v>100</v>
      </c>
    </row>
    <row r="5732" spans="1:14" ht="31.5" x14ac:dyDescent="0.25">
      <c r="A5732" s="33" t="s">
        <v>444</v>
      </c>
      <c r="B5732" s="33" t="s">
        <v>1384</v>
      </c>
      <c r="C5732" s="33" t="s">
        <v>1129</v>
      </c>
      <c r="D5732" s="33" t="s">
        <v>1111</v>
      </c>
      <c r="E5732" s="34" t="s">
        <v>542</v>
      </c>
      <c r="F5732" s="35">
        <f t="shared" ref="F5732:M5732" si="2922">F5733</f>
        <v>3001.1</v>
      </c>
      <c r="G5732" s="35">
        <f t="shared" si="2922"/>
        <v>3000.9443999999999</v>
      </c>
      <c r="H5732" s="35">
        <f t="shared" si="2922"/>
        <v>2110.8589299999999</v>
      </c>
      <c r="I5732" s="63">
        <f t="shared" si="2922"/>
        <v>0</v>
      </c>
      <c r="J5732" s="63">
        <f t="shared" si="2922"/>
        <v>0</v>
      </c>
      <c r="K5732" s="35">
        <f t="shared" si="2922"/>
        <v>0</v>
      </c>
      <c r="L5732" s="35">
        <f t="shared" si="2922"/>
        <v>0</v>
      </c>
      <c r="M5732" s="35">
        <f t="shared" si="2922"/>
        <v>3000.94272</v>
      </c>
      <c r="N5732" s="78">
        <f t="shared" si="2908"/>
        <v>99.99994401762325</v>
      </c>
    </row>
    <row r="5733" spans="1:14" ht="31.5" x14ac:dyDescent="0.25">
      <c r="A5733" s="33" t="s">
        <v>444</v>
      </c>
      <c r="B5733" s="33" t="s">
        <v>1384</v>
      </c>
      <c r="C5733" s="33" t="s">
        <v>1129</v>
      </c>
      <c r="D5733" s="33" t="s">
        <v>1112</v>
      </c>
      <c r="E5733" s="34" t="s">
        <v>543</v>
      </c>
      <c r="F5733" s="35">
        <v>3001.1</v>
      </c>
      <c r="G5733" s="35">
        <v>3000.9443999999999</v>
      </c>
      <c r="H5733" s="35">
        <v>2110.8589299999999</v>
      </c>
      <c r="I5733" s="63">
        <v>0</v>
      </c>
      <c r="J5733" s="63">
        <v>0</v>
      </c>
      <c r="K5733" s="35">
        <v>0</v>
      </c>
      <c r="L5733" s="35">
        <v>0</v>
      </c>
      <c r="M5733" s="35">
        <v>3000.94272</v>
      </c>
      <c r="N5733" s="78">
        <f t="shared" si="2908"/>
        <v>99.99994401762325</v>
      </c>
    </row>
    <row r="5734" spans="1:14" x14ac:dyDescent="0.25">
      <c r="A5734" s="33" t="s">
        <v>444</v>
      </c>
      <c r="B5734" s="33" t="s">
        <v>1384</v>
      </c>
      <c r="C5734" s="33" t="s">
        <v>1129</v>
      </c>
      <c r="D5734" s="33" t="s">
        <v>1113</v>
      </c>
      <c r="E5734" s="34" t="s">
        <v>558</v>
      </c>
      <c r="F5734" s="35">
        <f t="shared" ref="F5734:M5734" si="2923">F5735</f>
        <v>0.9</v>
      </c>
      <c r="G5734" s="35">
        <f t="shared" si="2923"/>
        <v>153.68199999999999</v>
      </c>
      <c r="H5734" s="35">
        <f t="shared" si="2923"/>
        <v>150.13200000000001</v>
      </c>
      <c r="I5734" s="63">
        <f t="shared" si="2923"/>
        <v>0</v>
      </c>
      <c r="J5734" s="63">
        <f t="shared" si="2923"/>
        <v>0</v>
      </c>
      <c r="K5734" s="35">
        <f t="shared" si="2923"/>
        <v>0</v>
      </c>
      <c r="L5734" s="35">
        <f t="shared" si="2923"/>
        <v>0</v>
      </c>
      <c r="M5734" s="35">
        <f t="shared" si="2923"/>
        <v>153.68199999999999</v>
      </c>
      <c r="N5734" s="78">
        <f t="shared" si="2908"/>
        <v>100</v>
      </c>
    </row>
    <row r="5735" spans="1:14" x14ac:dyDescent="0.25">
      <c r="A5735" s="33" t="s">
        <v>444</v>
      </c>
      <c r="B5735" s="33" t="s">
        <v>1384</v>
      </c>
      <c r="C5735" s="33" t="s">
        <v>1129</v>
      </c>
      <c r="D5735" s="33" t="s">
        <v>1120</v>
      </c>
      <c r="E5735" s="34" t="s">
        <v>561</v>
      </c>
      <c r="F5735" s="35">
        <v>0.9</v>
      </c>
      <c r="G5735" s="35">
        <v>153.68199999999999</v>
      </c>
      <c r="H5735" s="35">
        <v>150.13200000000001</v>
      </c>
      <c r="I5735" s="63">
        <v>0</v>
      </c>
      <c r="J5735" s="63">
        <v>0</v>
      </c>
      <c r="K5735" s="35">
        <v>0</v>
      </c>
      <c r="L5735" s="35">
        <v>0</v>
      </c>
      <c r="M5735" s="35">
        <v>153.68199999999999</v>
      </c>
      <c r="N5735" s="78">
        <f t="shared" si="2908"/>
        <v>100</v>
      </c>
    </row>
    <row r="5736" spans="1:14" ht="47.25" x14ac:dyDescent="0.25">
      <c r="A5736" s="33" t="s">
        <v>444</v>
      </c>
      <c r="B5736" s="33" t="s">
        <v>1384</v>
      </c>
      <c r="C5736" s="33" t="s">
        <v>1139</v>
      </c>
      <c r="D5736" s="33"/>
      <c r="E5736" s="34" t="s">
        <v>1211</v>
      </c>
      <c r="F5736" s="35">
        <f>F5737</f>
        <v>11792.328</v>
      </c>
      <c r="G5736" s="35">
        <f t="shared" ref="G5736:G5739" si="2924">G5737</f>
        <v>34465.725339999997</v>
      </c>
      <c r="H5736" s="35">
        <f t="shared" ref="H5736:M5739" si="2925">H5737</f>
        <v>13336.805710000001</v>
      </c>
      <c r="I5736" s="63">
        <f t="shared" si="2925"/>
        <v>0</v>
      </c>
      <c r="J5736" s="63">
        <f t="shared" si="2925"/>
        <v>0</v>
      </c>
      <c r="K5736" s="35">
        <f t="shared" si="2925"/>
        <v>0</v>
      </c>
      <c r="L5736" s="35">
        <f t="shared" si="2925"/>
        <v>0</v>
      </c>
      <c r="M5736" s="35">
        <f t="shared" si="2925"/>
        <v>34465.724450000002</v>
      </c>
      <c r="N5736" s="78">
        <f t="shared" si="2908"/>
        <v>99.999997417724458</v>
      </c>
    </row>
    <row r="5737" spans="1:14" ht="31.5" x14ac:dyDescent="0.25">
      <c r="A5737" s="33" t="s">
        <v>444</v>
      </c>
      <c r="B5737" s="33" t="s">
        <v>1384</v>
      </c>
      <c r="C5737" s="33" t="s">
        <v>1146</v>
      </c>
      <c r="D5737" s="33"/>
      <c r="E5737" s="34" t="s">
        <v>1212</v>
      </c>
      <c r="F5737" s="35">
        <f>F5738</f>
        <v>11792.328</v>
      </c>
      <c r="G5737" s="35">
        <f t="shared" si="2924"/>
        <v>34465.725339999997</v>
      </c>
      <c r="H5737" s="35">
        <f t="shared" si="2925"/>
        <v>13336.805710000001</v>
      </c>
      <c r="I5737" s="63">
        <f t="shared" si="2925"/>
        <v>0</v>
      </c>
      <c r="J5737" s="63">
        <f t="shared" si="2925"/>
        <v>0</v>
      </c>
      <c r="K5737" s="35">
        <f t="shared" si="2925"/>
        <v>0</v>
      </c>
      <c r="L5737" s="35">
        <f t="shared" si="2925"/>
        <v>0</v>
      </c>
      <c r="M5737" s="35">
        <f t="shared" si="2925"/>
        <v>34465.724450000002</v>
      </c>
      <c r="N5737" s="78">
        <f t="shared" si="2908"/>
        <v>99.999997417724458</v>
      </c>
    </row>
    <row r="5738" spans="1:14" ht="31.5" x14ac:dyDescent="0.25">
      <c r="A5738" s="33" t="s">
        <v>444</v>
      </c>
      <c r="B5738" s="33" t="s">
        <v>1384</v>
      </c>
      <c r="C5738" s="33" t="s">
        <v>1147</v>
      </c>
      <c r="D5738" s="33"/>
      <c r="E5738" s="34" t="s">
        <v>1213</v>
      </c>
      <c r="F5738" s="35">
        <f>F5739</f>
        <v>11792.328</v>
      </c>
      <c r="G5738" s="35">
        <f t="shared" si="2924"/>
        <v>34465.725339999997</v>
      </c>
      <c r="H5738" s="35">
        <f t="shared" si="2925"/>
        <v>13336.805710000001</v>
      </c>
      <c r="I5738" s="63">
        <f t="shared" si="2925"/>
        <v>0</v>
      </c>
      <c r="J5738" s="63">
        <f t="shared" si="2925"/>
        <v>0</v>
      </c>
      <c r="K5738" s="35">
        <f t="shared" si="2925"/>
        <v>0</v>
      </c>
      <c r="L5738" s="35">
        <f t="shared" si="2925"/>
        <v>0</v>
      </c>
      <c r="M5738" s="35">
        <f t="shared" si="2925"/>
        <v>34465.724450000002</v>
      </c>
      <c r="N5738" s="78">
        <f t="shared" si="2908"/>
        <v>99.999997417724458</v>
      </c>
    </row>
    <row r="5739" spans="1:14" x14ac:dyDescent="0.25">
      <c r="A5739" s="33" t="s">
        <v>444</v>
      </c>
      <c r="B5739" s="33" t="s">
        <v>1384</v>
      </c>
      <c r="C5739" s="33" t="s">
        <v>1147</v>
      </c>
      <c r="D5739" s="33" t="s">
        <v>1113</v>
      </c>
      <c r="E5739" s="34" t="s">
        <v>558</v>
      </c>
      <c r="F5739" s="35">
        <f>F5740</f>
        <v>11792.328</v>
      </c>
      <c r="G5739" s="35">
        <f t="shared" si="2924"/>
        <v>34465.725339999997</v>
      </c>
      <c r="H5739" s="35">
        <f t="shared" si="2925"/>
        <v>13336.805710000001</v>
      </c>
      <c r="I5739" s="63">
        <f t="shared" si="2925"/>
        <v>0</v>
      </c>
      <c r="J5739" s="63">
        <f t="shared" si="2925"/>
        <v>0</v>
      </c>
      <c r="K5739" s="35">
        <f t="shared" si="2925"/>
        <v>0</v>
      </c>
      <c r="L5739" s="35">
        <f t="shared" si="2925"/>
        <v>0</v>
      </c>
      <c r="M5739" s="35">
        <f t="shared" si="2925"/>
        <v>34465.724450000002</v>
      </c>
      <c r="N5739" s="78">
        <f t="shared" si="2908"/>
        <v>99.999997417724458</v>
      </c>
    </row>
    <row r="5740" spans="1:14" x14ac:dyDescent="0.25">
      <c r="A5740" s="33" t="s">
        <v>444</v>
      </c>
      <c r="B5740" s="33" t="s">
        <v>1384</v>
      </c>
      <c r="C5740" s="33" t="s">
        <v>1147</v>
      </c>
      <c r="D5740" s="33" t="s">
        <v>1114</v>
      </c>
      <c r="E5740" s="34" t="s">
        <v>560</v>
      </c>
      <c r="F5740" s="35">
        <v>11792.328</v>
      </c>
      <c r="G5740" s="35">
        <v>34465.725339999997</v>
      </c>
      <c r="H5740" s="35">
        <v>13336.805710000001</v>
      </c>
      <c r="I5740" s="63">
        <v>0</v>
      </c>
      <c r="J5740" s="63">
        <v>0</v>
      </c>
      <c r="K5740" s="35">
        <v>0</v>
      </c>
      <c r="L5740" s="35">
        <v>0</v>
      </c>
      <c r="M5740" s="35">
        <v>34465.724450000002</v>
      </c>
      <c r="N5740" s="78">
        <f t="shared" si="2908"/>
        <v>99.999997417724458</v>
      </c>
    </row>
    <row r="5741" spans="1:14" s="22" customFormat="1" x14ac:dyDescent="0.25">
      <c r="A5741" s="25" t="s">
        <v>444</v>
      </c>
      <c r="B5741" s="25" t="s">
        <v>22</v>
      </c>
      <c r="C5741" s="25"/>
      <c r="D5741" s="25"/>
      <c r="E5741" s="26" t="s">
        <v>501</v>
      </c>
      <c r="F5741" s="27">
        <f>F5742+F5788</f>
        <v>2176639.9750000001</v>
      </c>
      <c r="G5741" s="27">
        <f>G5742+G5788</f>
        <v>1473125.4116400001</v>
      </c>
      <c r="H5741" s="27">
        <f t="shared" ref="H5741:M5741" si="2926">H5742+H5788</f>
        <v>757278.72424999985</v>
      </c>
      <c r="I5741" s="61">
        <f t="shared" si="2926"/>
        <v>1113661.6275900002</v>
      </c>
      <c r="J5741" s="61">
        <f t="shared" si="2926"/>
        <v>474262.38647999999</v>
      </c>
      <c r="K5741" s="27">
        <f t="shared" si="2926"/>
        <v>1385758.86564</v>
      </c>
      <c r="L5741" s="27">
        <f t="shared" si="2926"/>
        <v>721880.88039999991</v>
      </c>
      <c r="M5741" s="27">
        <f t="shared" si="2926"/>
        <v>1434300.8989299999</v>
      </c>
      <c r="N5741" s="78">
        <f t="shared" si="2908"/>
        <v>97.364480145191607</v>
      </c>
    </row>
    <row r="5742" spans="1:14" s="32" customFormat="1" x14ac:dyDescent="0.25">
      <c r="A5742" s="29" t="s">
        <v>444</v>
      </c>
      <c r="B5742" s="29" t="s">
        <v>1415</v>
      </c>
      <c r="C5742" s="29"/>
      <c r="D5742" s="29"/>
      <c r="E5742" s="30" t="s">
        <v>522</v>
      </c>
      <c r="F5742" s="31">
        <f t="shared" ref="F5742:M5742" si="2927">F5743</f>
        <v>2145501.88</v>
      </c>
      <c r="G5742" s="31">
        <f t="shared" si="2927"/>
        <v>1441987.3166400001</v>
      </c>
      <c r="H5742" s="31">
        <f t="shared" si="2927"/>
        <v>736208.86204999988</v>
      </c>
      <c r="I5742" s="62">
        <f t="shared" si="2927"/>
        <v>1113661.6275900002</v>
      </c>
      <c r="J5742" s="62">
        <f t="shared" si="2927"/>
        <v>474262.38647999999</v>
      </c>
      <c r="K5742" s="31">
        <f t="shared" si="2927"/>
        <v>1385758.86564</v>
      </c>
      <c r="L5742" s="31">
        <f t="shared" si="2927"/>
        <v>721880.88039999991</v>
      </c>
      <c r="M5742" s="31">
        <f t="shared" si="2927"/>
        <v>1403507.1938999998</v>
      </c>
      <c r="N5742" s="79">
        <f t="shared" si="2908"/>
        <v>97.331452066467307</v>
      </c>
    </row>
    <row r="5743" spans="1:14" ht="31.5" x14ac:dyDescent="0.25">
      <c r="A5743" s="33" t="s">
        <v>444</v>
      </c>
      <c r="B5743" s="33" t="s">
        <v>1415</v>
      </c>
      <c r="C5743" s="33" t="s">
        <v>210</v>
      </c>
      <c r="D5743" s="33"/>
      <c r="E5743" s="34" t="s">
        <v>1008</v>
      </c>
      <c r="F5743" s="35">
        <f>F5744+F5774+F5782</f>
        <v>2145501.88</v>
      </c>
      <c r="G5743" s="35">
        <f>G5744+G5774+G5782</f>
        <v>1441987.3166400001</v>
      </c>
      <c r="H5743" s="35">
        <f t="shared" ref="H5743:M5743" si="2928">H5744+H5774+H5782</f>
        <v>736208.86204999988</v>
      </c>
      <c r="I5743" s="63">
        <f t="shared" si="2928"/>
        <v>1113661.6275900002</v>
      </c>
      <c r="J5743" s="63">
        <f t="shared" si="2928"/>
        <v>474262.38647999999</v>
      </c>
      <c r="K5743" s="35">
        <f t="shared" si="2928"/>
        <v>1385758.86564</v>
      </c>
      <c r="L5743" s="35">
        <f t="shared" si="2928"/>
        <v>721880.88039999991</v>
      </c>
      <c r="M5743" s="35">
        <f t="shared" si="2928"/>
        <v>1403507.1938999998</v>
      </c>
      <c r="N5743" s="78">
        <f t="shared" si="2908"/>
        <v>97.331452066467307</v>
      </c>
    </row>
    <row r="5744" spans="1:14" ht="31.5" x14ac:dyDescent="0.25">
      <c r="A5744" s="33" t="s">
        <v>444</v>
      </c>
      <c r="B5744" s="33" t="s">
        <v>1415</v>
      </c>
      <c r="C5744" s="33" t="s">
        <v>420</v>
      </c>
      <c r="D5744" s="33"/>
      <c r="E5744" s="34" t="s">
        <v>1009</v>
      </c>
      <c r="F5744" s="35">
        <f>F5745+F5758+F5764</f>
        <v>2074356.9319999998</v>
      </c>
      <c r="G5744" s="35">
        <f>G5745+G5758+G5764</f>
        <v>1369975.3802200002</v>
      </c>
      <c r="H5744" s="35">
        <f t="shared" ref="H5744:M5744" si="2929">H5745+H5758+H5764</f>
        <v>678058.0999599999</v>
      </c>
      <c r="I5744" s="63">
        <f t="shared" si="2929"/>
        <v>1113661.6275900002</v>
      </c>
      <c r="J5744" s="63">
        <f t="shared" si="2929"/>
        <v>474262.38647999999</v>
      </c>
      <c r="K5744" s="35">
        <f t="shared" si="2929"/>
        <v>1331026.22297</v>
      </c>
      <c r="L5744" s="35">
        <f t="shared" si="2929"/>
        <v>673389.18944999995</v>
      </c>
      <c r="M5744" s="35">
        <f t="shared" si="2929"/>
        <v>1333579.1185699999</v>
      </c>
      <c r="N5744" s="78">
        <f t="shared" si="2908"/>
        <v>97.343290822922995</v>
      </c>
    </row>
    <row r="5745" spans="1:14" ht="47.25" x14ac:dyDescent="0.25">
      <c r="A5745" s="33" t="s">
        <v>444</v>
      </c>
      <c r="B5745" s="33" t="s">
        <v>1415</v>
      </c>
      <c r="C5745" s="33" t="s">
        <v>452</v>
      </c>
      <c r="D5745" s="33"/>
      <c r="E5745" s="34" t="s">
        <v>1010</v>
      </c>
      <c r="F5745" s="35">
        <f>F5746+F5749+F5752+F5755</f>
        <v>874419.63399999996</v>
      </c>
      <c r="G5745" s="35">
        <f>G5746+G5749+G5752+G5755</f>
        <v>519657.38073999999</v>
      </c>
      <c r="H5745" s="35">
        <f t="shared" ref="H5745:M5745" si="2930">H5746+H5749+H5752+H5755</f>
        <v>302267.71120999998</v>
      </c>
      <c r="I5745" s="63">
        <f t="shared" si="2930"/>
        <v>288679.34188000002</v>
      </c>
      <c r="J5745" s="63">
        <f t="shared" si="2930"/>
        <v>120940.37715</v>
      </c>
      <c r="K5745" s="35">
        <f t="shared" si="2930"/>
        <v>483115.12348999997</v>
      </c>
      <c r="L5745" s="35">
        <f t="shared" si="2930"/>
        <v>299172.25662</v>
      </c>
      <c r="M5745" s="35">
        <f t="shared" si="2930"/>
        <v>506598.30771999998</v>
      </c>
      <c r="N5745" s="78">
        <f t="shared" si="2908"/>
        <v>97.486984019854845</v>
      </c>
    </row>
    <row r="5746" spans="1:14" ht="31.5" x14ac:dyDescent="0.25">
      <c r="A5746" s="33" t="s">
        <v>444</v>
      </c>
      <c r="B5746" s="33" t="s">
        <v>1415</v>
      </c>
      <c r="C5746" s="33" t="s">
        <v>446</v>
      </c>
      <c r="D5746" s="33"/>
      <c r="E5746" s="34" t="s">
        <v>1011</v>
      </c>
      <c r="F5746" s="35">
        <f t="shared" ref="F5746:M5747" si="2931">F5747</f>
        <v>37111.856999999996</v>
      </c>
      <c r="G5746" s="35">
        <f t="shared" si="2931"/>
        <v>36542.257250000002</v>
      </c>
      <c r="H5746" s="35">
        <f t="shared" si="2931"/>
        <v>3095.4545899999998</v>
      </c>
      <c r="I5746" s="63">
        <f t="shared" si="2931"/>
        <v>0</v>
      </c>
      <c r="J5746" s="63">
        <f t="shared" si="2931"/>
        <v>0</v>
      </c>
      <c r="K5746" s="35">
        <f t="shared" si="2931"/>
        <v>0</v>
      </c>
      <c r="L5746" s="35">
        <f t="shared" si="2931"/>
        <v>0</v>
      </c>
      <c r="M5746" s="35">
        <f t="shared" si="2931"/>
        <v>36542.257210000003</v>
      </c>
      <c r="N5746" s="78">
        <f t="shared" si="2908"/>
        <v>99.999999890537694</v>
      </c>
    </row>
    <row r="5747" spans="1:14" ht="31.5" x14ac:dyDescent="0.25">
      <c r="A5747" s="33" t="s">
        <v>444</v>
      </c>
      <c r="B5747" s="33" t="s">
        <v>1415</v>
      </c>
      <c r="C5747" s="33" t="s">
        <v>446</v>
      </c>
      <c r="D5747" s="33" t="s">
        <v>1111</v>
      </c>
      <c r="E5747" s="34" t="s">
        <v>542</v>
      </c>
      <c r="F5747" s="35">
        <f t="shared" si="2931"/>
        <v>37111.856999999996</v>
      </c>
      <c r="G5747" s="35">
        <f t="shared" si="2931"/>
        <v>36542.257250000002</v>
      </c>
      <c r="H5747" s="35">
        <f t="shared" si="2931"/>
        <v>3095.4545899999998</v>
      </c>
      <c r="I5747" s="63">
        <f t="shared" si="2931"/>
        <v>0</v>
      </c>
      <c r="J5747" s="63">
        <f t="shared" si="2931"/>
        <v>0</v>
      </c>
      <c r="K5747" s="35">
        <f t="shared" si="2931"/>
        <v>0</v>
      </c>
      <c r="L5747" s="35">
        <f t="shared" si="2931"/>
        <v>0</v>
      </c>
      <c r="M5747" s="35">
        <f t="shared" si="2931"/>
        <v>36542.257210000003</v>
      </c>
      <c r="N5747" s="78">
        <f t="shared" si="2908"/>
        <v>99.999999890537694</v>
      </c>
    </row>
    <row r="5748" spans="1:14" ht="31.5" x14ac:dyDescent="0.25">
      <c r="A5748" s="33" t="s">
        <v>444</v>
      </c>
      <c r="B5748" s="33" t="s">
        <v>1415</v>
      </c>
      <c r="C5748" s="33" t="s">
        <v>446</v>
      </c>
      <c r="D5748" s="33" t="s">
        <v>1112</v>
      </c>
      <c r="E5748" s="34" t="s">
        <v>543</v>
      </c>
      <c r="F5748" s="35">
        <f>37874.045-702.881-59.307</f>
        <v>37111.856999999996</v>
      </c>
      <c r="G5748" s="35">
        <v>36542.257250000002</v>
      </c>
      <c r="H5748" s="35">
        <v>3095.4545899999998</v>
      </c>
      <c r="I5748" s="63">
        <v>0</v>
      </c>
      <c r="J5748" s="63">
        <v>0</v>
      </c>
      <c r="K5748" s="35">
        <v>0</v>
      </c>
      <c r="L5748" s="35">
        <v>0</v>
      </c>
      <c r="M5748" s="35">
        <v>36542.257210000003</v>
      </c>
      <c r="N5748" s="78">
        <f t="shared" si="2908"/>
        <v>99.999999890537694</v>
      </c>
    </row>
    <row r="5749" spans="1:14" ht="63" x14ac:dyDescent="0.25">
      <c r="A5749" s="33" t="s">
        <v>444</v>
      </c>
      <c r="B5749" s="33" t="s">
        <v>1415</v>
      </c>
      <c r="C5749" s="33" t="s">
        <v>447</v>
      </c>
      <c r="D5749" s="33"/>
      <c r="E5749" s="34" t="s">
        <v>1012</v>
      </c>
      <c r="F5749" s="35">
        <f t="shared" ref="F5749:M5750" si="2932">F5750</f>
        <v>4810</v>
      </c>
      <c r="G5749" s="35">
        <f t="shared" si="2932"/>
        <v>4809.9995699999999</v>
      </c>
      <c r="H5749" s="35">
        <f t="shared" si="2932"/>
        <v>4809.9995699999999</v>
      </c>
      <c r="I5749" s="63">
        <f t="shared" si="2932"/>
        <v>0</v>
      </c>
      <c r="J5749" s="63">
        <f t="shared" si="2932"/>
        <v>0</v>
      </c>
      <c r="K5749" s="35">
        <f t="shared" si="2932"/>
        <v>4809.9995699999999</v>
      </c>
      <c r="L5749" s="35">
        <f t="shared" si="2932"/>
        <v>4809.9995699999999</v>
      </c>
      <c r="M5749" s="35">
        <f t="shared" si="2932"/>
        <v>4809.9995699999999</v>
      </c>
      <c r="N5749" s="78">
        <f t="shared" si="2908"/>
        <v>100</v>
      </c>
    </row>
    <row r="5750" spans="1:14" ht="31.5" x14ac:dyDescent="0.25">
      <c r="A5750" s="33" t="s">
        <v>444</v>
      </c>
      <c r="B5750" s="33" t="s">
        <v>1415</v>
      </c>
      <c r="C5750" s="33" t="s">
        <v>447</v>
      </c>
      <c r="D5750" s="33" t="s">
        <v>220</v>
      </c>
      <c r="E5750" s="34" t="s">
        <v>550</v>
      </c>
      <c r="F5750" s="35">
        <f t="shared" si="2932"/>
        <v>4810</v>
      </c>
      <c r="G5750" s="35">
        <f t="shared" si="2932"/>
        <v>4809.9995699999999</v>
      </c>
      <c r="H5750" s="35">
        <f t="shared" si="2932"/>
        <v>4809.9995699999999</v>
      </c>
      <c r="I5750" s="63">
        <f t="shared" si="2932"/>
        <v>0</v>
      </c>
      <c r="J5750" s="63">
        <f t="shared" si="2932"/>
        <v>0</v>
      </c>
      <c r="K5750" s="35">
        <f t="shared" si="2932"/>
        <v>4809.9995699999999</v>
      </c>
      <c r="L5750" s="35">
        <f t="shared" si="2932"/>
        <v>4809.9995699999999</v>
      </c>
      <c r="M5750" s="35">
        <f t="shared" si="2932"/>
        <v>4809.9995699999999</v>
      </c>
      <c r="N5750" s="78">
        <f t="shared" si="2908"/>
        <v>100</v>
      </c>
    </row>
    <row r="5751" spans="1:14" x14ac:dyDescent="0.25">
      <c r="A5751" s="33" t="s">
        <v>444</v>
      </c>
      <c r="B5751" s="33" t="s">
        <v>1415</v>
      </c>
      <c r="C5751" s="33" t="s">
        <v>447</v>
      </c>
      <c r="D5751" s="33" t="s">
        <v>219</v>
      </c>
      <c r="E5751" s="34" t="s">
        <v>551</v>
      </c>
      <c r="F5751" s="35">
        <f>100401.1-95591.1</f>
        <v>4810</v>
      </c>
      <c r="G5751" s="35">
        <v>4809.9995699999999</v>
      </c>
      <c r="H5751" s="35">
        <v>4809.9995699999999</v>
      </c>
      <c r="I5751" s="63">
        <v>0</v>
      </c>
      <c r="J5751" s="63">
        <v>0</v>
      </c>
      <c r="K5751" s="35">
        <f>G5751</f>
        <v>4809.9995699999999</v>
      </c>
      <c r="L5751" s="35">
        <f>H5751</f>
        <v>4809.9995699999999</v>
      </c>
      <c r="M5751" s="35">
        <v>4809.9995699999999</v>
      </c>
      <c r="N5751" s="78">
        <f t="shared" si="2908"/>
        <v>100</v>
      </c>
    </row>
    <row r="5752" spans="1:14" ht="47.25" x14ac:dyDescent="0.25">
      <c r="A5752" s="33" t="s">
        <v>444</v>
      </c>
      <c r="B5752" s="33" t="s">
        <v>1415</v>
      </c>
      <c r="C5752" s="33" t="s">
        <v>448</v>
      </c>
      <c r="D5752" s="33"/>
      <c r="E5752" s="34" t="s">
        <v>1013</v>
      </c>
      <c r="F5752" s="35">
        <f t="shared" ref="F5752:M5753" si="2933">F5753</f>
        <v>15647.896999999997</v>
      </c>
      <c r="G5752" s="35">
        <f t="shared" si="2933"/>
        <v>15647.896129999999</v>
      </c>
      <c r="H5752" s="35">
        <f t="shared" si="2933"/>
        <v>5640.6940000000004</v>
      </c>
      <c r="I5752" s="63">
        <f t="shared" si="2933"/>
        <v>0</v>
      </c>
      <c r="J5752" s="63">
        <f t="shared" si="2933"/>
        <v>0</v>
      </c>
      <c r="K5752" s="35">
        <f t="shared" si="2933"/>
        <v>15647.896129999999</v>
      </c>
      <c r="L5752" s="35">
        <f t="shared" si="2933"/>
        <v>5640.6940000000004</v>
      </c>
      <c r="M5752" s="35">
        <f t="shared" si="2933"/>
        <v>15641.125</v>
      </c>
      <c r="N5752" s="78">
        <f t="shared" si="2908"/>
        <v>99.95672817646701</v>
      </c>
    </row>
    <row r="5753" spans="1:14" ht="31.5" x14ac:dyDescent="0.25">
      <c r="A5753" s="33" t="s">
        <v>444</v>
      </c>
      <c r="B5753" s="33" t="s">
        <v>1415</v>
      </c>
      <c r="C5753" s="33" t="s">
        <v>448</v>
      </c>
      <c r="D5753" s="33" t="s">
        <v>220</v>
      </c>
      <c r="E5753" s="34" t="s">
        <v>550</v>
      </c>
      <c r="F5753" s="35">
        <f t="shared" si="2933"/>
        <v>15647.896999999997</v>
      </c>
      <c r="G5753" s="35">
        <f t="shared" si="2933"/>
        <v>15647.896129999999</v>
      </c>
      <c r="H5753" s="35">
        <f t="shared" si="2933"/>
        <v>5640.6940000000004</v>
      </c>
      <c r="I5753" s="63">
        <f t="shared" si="2933"/>
        <v>0</v>
      </c>
      <c r="J5753" s="63">
        <f t="shared" si="2933"/>
        <v>0</v>
      </c>
      <c r="K5753" s="35">
        <f t="shared" si="2933"/>
        <v>15647.896129999999</v>
      </c>
      <c r="L5753" s="35">
        <f t="shared" si="2933"/>
        <v>5640.6940000000004</v>
      </c>
      <c r="M5753" s="35">
        <f t="shared" si="2933"/>
        <v>15641.125</v>
      </c>
      <c r="N5753" s="78">
        <f t="shared" si="2908"/>
        <v>99.95672817646701</v>
      </c>
    </row>
    <row r="5754" spans="1:14" x14ac:dyDescent="0.25">
      <c r="A5754" s="33" t="s">
        <v>444</v>
      </c>
      <c r="B5754" s="33" t="s">
        <v>1415</v>
      </c>
      <c r="C5754" s="33" t="s">
        <v>448</v>
      </c>
      <c r="D5754" s="33" t="s">
        <v>219</v>
      </c>
      <c r="E5754" s="34" t="s">
        <v>551</v>
      </c>
      <c r="F5754" s="35">
        <f>158030.3-157382.403+15000</f>
        <v>15647.896999999997</v>
      </c>
      <c r="G5754" s="35">
        <v>15647.896129999999</v>
      </c>
      <c r="H5754" s="35">
        <v>5640.6940000000004</v>
      </c>
      <c r="I5754" s="63">
        <v>0</v>
      </c>
      <c r="J5754" s="63">
        <v>0</v>
      </c>
      <c r="K5754" s="35">
        <f>G5754</f>
        <v>15647.896129999999</v>
      </c>
      <c r="L5754" s="35">
        <f>H5754</f>
        <v>5640.6940000000004</v>
      </c>
      <c r="M5754" s="35">
        <v>15641.125</v>
      </c>
      <c r="N5754" s="78">
        <f t="shared" si="2908"/>
        <v>99.95672817646701</v>
      </c>
    </row>
    <row r="5755" spans="1:14" ht="47.25" x14ac:dyDescent="0.25">
      <c r="A5755" s="33" t="s">
        <v>444</v>
      </c>
      <c r="B5755" s="33" t="s">
        <v>1415</v>
      </c>
      <c r="C5755" s="33" t="s">
        <v>449</v>
      </c>
      <c r="D5755" s="33"/>
      <c r="E5755" s="34" t="s">
        <v>1014</v>
      </c>
      <c r="F5755" s="35">
        <f t="shared" ref="F5755:M5756" si="2934">F5756</f>
        <v>816849.88</v>
      </c>
      <c r="G5755" s="35">
        <f t="shared" si="2934"/>
        <v>462657.22778999998</v>
      </c>
      <c r="H5755" s="35">
        <f t="shared" si="2934"/>
        <v>288721.56305</v>
      </c>
      <c r="I5755" s="63">
        <f t="shared" si="2934"/>
        <v>288679.34188000002</v>
      </c>
      <c r="J5755" s="63">
        <f t="shared" si="2934"/>
        <v>120940.37715</v>
      </c>
      <c r="K5755" s="35">
        <f t="shared" si="2934"/>
        <v>462657.22778999998</v>
      </c>
      <c r="L5755" s="35">
        <f t="shared" si="2934"/>
        <v>288721.56305</v>
      </c>
      <c r="M5755" s="35">
        <f t="shared" si="2934"/>
        <v>449604.92593999999</v>
      </c>
      <c r="N5755" s="78">
        <f t="shared" si="2908"/>
        <v>97.178839740092755</v>
      </c>
    </row>
    <row r="5756" spans="1:14" ht="31.5" x14ac:dyDescent="0.25">
      <c r="A5756" s="33" t="s">
        <v>444</v>
      </c>
      <c r="B5756" s="33" t="s">
        <v>1415</v>
      </c>
      <c r="C5756" s="33" t="s">
        <v>449</v>
      </c>
      <c r="D5756" s="33" t="s">
        <v>220</v>
      </c>
      <c r="E5756" s="34" t="s">
        <v>550</v>
      </c>
      <c r="F5756" s="35">
        <f t="shared" si="2934"/>
        <v>816849.88</v>
      </c>
      <c r="G5756" s="35">
        <f t="shared" si="2934"/>
        <v>462657.22778999998</v>
      </c>
      <c r="H5756" s="35">
        <f t="shared" si="2934"/>
        <v>288721.56305</v>
      </c>
      <c r="I5756" s="63">
        <f t="shared" si="2934"/>
        <v>288679.34188000002</v>
      </c>
      <c r="J5756" s="63">
        <f t="shared" si="2934"/>
        <v>120940.37715</v>
      </c>
      <c r="K5756" s="35">
        <f t="shared" si="2934"/>
        <v>462657.22778999998</v>
      </c>
      <c r="L5756" s="35">
        <f t="shared" si="2934"/>
        <v>288721.56305</v>
      </c>
      <c r="M5756" s="35">
        <f t="shared" si="2934"/>
        <v>449604.92593999999</v>
      </c>
      <c r="N5756" s="78">
        <f t="shared" si="2908"/>
        <v>97.178839740092755</v>
      </c>
    </row>
    <row r="5757" spans="1:14" x14ac:dyDescent="0.25">
      <c r="A5757" s="33" t="s">
        <v>444</v>
      </c>
      <c r="B5757" s="33" t="s">
        <v>1415</v>
      </c>
      <c r="C5757" s="33" t="s">
        <v>449</v>
      </c>
      <c r="D5757" s="33" t="s">
        <v>219</v>
      </c>
      <c r="E5757" s="34" t="s">
        <v>551</v>
      </c>
      <c r="F5757" s="35">
        <f>699720.9+117128.98</f>
        <v>816849.88</v>
      </c>
      <c r="G5757" s="35">
        <v>462657.22778999998</v>
      </c>
      <c r="H5757" s="35">
        <f>167781.1859+120940.37715</f>
        <v>288721.56305</v>
      </c>
      <c r="I5757" s="63">
        <v>288679.34188000002</v>
      </c>
      <c r="J5757" s="63">
        <v>120940.37715</v>
      </c>
      <c r="K5757" s="35">
        <f>G5757</f>
        <v>462657.22778999998</v>
      </c>
      <c r="L5757" s="35">
        <f>H5757</f>
        <v>288721.56305</v>
      </c>
      <c r="M5757" s="35">
        <v>449604.92593999999</v>
      </c>
      <c r="N5757" s="78">
        <f t="shared" si="2908"/>
        <v>97.178839740092755</v>
      </c>
    </row>
    <row r="5758" spans="1:14" ht="31.5" x14ac:dyDescent="0.25">
      <c r="A5758" s="33" t="s">
        <v>444</v>
      </c>
      <c r="B5758" s="33" t="s">
        <v>1415</v>
      </c>
      <c r="C5758" s="33" t="s">
        <v>419</v>
      </c>
      <c r="D5758" s="33"/>
      <c r="E5758" s="34" t="s">
        <v>1015</v>
      </c>
      <c r="F5758" s="35">
        <f>F5759+F5761</f>
        <v>2406.9</v>
      </c>
      <c r="G5758" s="35">
        <f>G5759+G5761</f>
        <v>2406.9</v>
      </c>
      <c r="H5758" s="35">
        <f t="shared" ref="H5758:M5758" si="2935">H5759+H5761</f>
        <v>1573.4559200000001</v>
      </c>
      <c r="I5758" s="63">
        <f t="shared" si="2935"/>
        <v>0</v>
      </c>
      <c r="J5758" s="63">
        <f t="shared" si="2935"/>
        <v>0</v>
      </c>
      <c r="K5758" s="35">
        <f t="shared" si="2935"/>
        <v>0</v>
      </c>
      <c r="L5758" s="35">
        <f t="shared" si="2935"/>
        <v>0</v>
      </c>
      <c r="M5758" s="35">
        <f t="shared" si="2935"/>
        <v>2392.7407199999998</v>
      </c>
      <c r="N5758" s="78">
        <f t="shared" si="2908"/>
        <v>99.411721301258865</v>
      </c>
    </row>
    <row r="5759" spans="1:14" ht="31.5" x14ac:dyDescent="0.25">
      <c r="A5759" s="33" t="s">
        <v>444</v>
      </c>
      <c r="B5759" s="33" t="s">
        <v>1415</v>
      </c>
      <c r="C5759" s="33" t="s">
        <v>419</v>
      </c>
      <c r="D5759" s="33" t="s">
        <v>1111</v>
      </c>
      <c r="E5759" s="34" t="s">
        <v>542</v>
      </c>
      <c r="F5759" s="35">
        <f t="shared" ref="F5759:M5759" si="2936">F5760</f>
        <v>829.5</v>
      </c>
      <c r="G5759" s="35">
        <f t="shared" si="2936"/>
        <v>874.38</v>
      </c>
      <c r="H5759" s="35">
        <f t="shared" si="2936"/>
        <v>337.36200000000002</v>
      </c>
      <c r="I5759" s="63">
        <f t="shared" si="2936"/>
        <v>0</v>
      </c>
      <c r="J5759" s="63">
        <f t="shared" si="2936"/>
        <v>0</v>
      </c>
      <c r="K5759" s="35">
        <f t="shared" si="2936"/>
        <v>0</v>
      </c>
      <c r="L5759" s="35">
        <f t="shared" si="2936"/>
        <v>0</v>
      </c>
      <c r="M5759" s="35">
        <f t="shared" si="2936"/>
        <v>873.34680000000003</v>
      </c>
      <c r="N5759" s="78">
        <f t="shared" si="2908"/>
        <v>99.881836272558843</v>
      </c>
    </row>
    <row r="5760" spans="1:14" ht="31.5" x14ac:dyDescent="0.25">
      <c r="A5760" s="33" t="s">
        <v>444</v>
      </c>
      <c r="B5760" s="33" t="s">
        <v>1415</v>
      </c>
      <c r="C5760" s="33" t="s">
        <v>419</v>
      </c>
      <c r="D5760" s="33" t="s">
        <v>1112</v>
      </c>
      <c r="E5760" s="34" t="s">
        <v>543</v>
      </c>
      <c r="F5760" s="35">
        <f>960.8-86.42-44.88</f>
        <v>829.5</v>
      </c>
      <c r="G5760" s="35">
        <v>874.38</v>
      </c>
      <c r="H5760" s="35">
        <v>337.36200000000002</v>
      </c>
      <c r="I5760" s="63">
        <v>0</v>
      </c>
      <c r="J5760" s="63">
        <v>0</v>
      </c>
      <c r="K5760" s="35">
        <v>0</v>
      </c>
      <c r="L5760" s="35">
        <v>0</v>
      </c>
      <c r="M5760" s="35">
        <v>873.34680000000003</v>
      </c>
      <c r="N5760" s="78">
        <f t="shared" si="2908"/>
        <v>99.881836272558843</v>
      </c>
    </row>
    <row r="5761" spans="1:14" x14ac:dyDescent="0.25">
      <c r="A5761" s="33" t="s">
        <v>444</v>
      </c>
      <c r="B5761" s="33" t="s">
        <v>1415</v>
      </c>
      <c r="C5761" s="33" t="s">
        <v>419</v>
      </c>
      <c r="D5761" s="33" t="s">
        <v>1113</v>
      </c>
      <c r="E5761" s="34" t="s">
        <v>558</v>
      </c>
      <c r="F5761" s="35">
        <f>F5763</f>
        <v>1577.4</v>
      </c>
      <c r="G5761" s="35">
        <f>G5763+G5762</f>
        <v>1532.52</v>
      </c>
      <c r="H5761" s="35">
        <f t="shared" ref="H5761:M5761" si="2937">H5763+H5762</f>
        <v>1236.09392</v>
      </c>
      <c r="I5761" s="63">
        <f t="shared" si="2937"/>
        <v>0</v>
      </c>
      <c r="J5761" s="63">
        <f t="shared" si="2937"/>
        <v>0</v>
      </c>
      <c r="K5761" s="35">
        <f t="shared" si="2937"/>
        <v>0</v>
      </c>
      <c r="L5761" s="35">
        <f t="shared" si="2937"/>
        <v>0</v>
      </c>
      <c r="M5761" s="35">
        <f t="shared" si="2937"/>
        <v>1519.39392</v>
      </c>
      <c r="N5761" s="78">
        <f t="shared" si="2908"/>
        <v>99.143496985357444</v>
      </c>
    </row>
    <row r="5762" spans="1:14" x14ac:dyDescent="0.25">
      <c r="A5762" s="33" t="s">
        <v>444</v>
      </c>
      <c r="B5762" s="33" t="s">
        <v>1415</v>
      </c>
      <c r="C5762" s="33" t="s">
        <v>419</v>
      </c>
      <c r="D5762" s="33" t="s">
        <v>1114</v>
      </c>
      <c r="E5762" s="34" t="s">
        <v>560</v>
      </c>
      <c r="F5762" s="35">
        <v>0</v>
      </c>
      <c r="G5762" s="35">
        <v>615.29999999999995</v>
      </c>
      <c r="H5762" s="35">
        <v>408.5</v>
      </c>
      <c r="I5762" s="63">
        <v>0</v>
      </c>
      <c r="J5762" s="63">
        <v>0</v>
      </c>
      <c r="K5762" s="35">
        <v>0</v>
      </c>
      <c r="L5762" s="35">
        <v>0</v>
      </c>
      <c r="M5762" s="35">
        <v>615.29999999999995</v>
      </c>
      <c r="N5762" s="78">
        <f t="shared" si="2908"/>
        <v>100</v>
      </c>
    </row>
    <row r="5763" spans="1:14" x14ac:dyDescent="0.25">
      <c r="A5763" s="33" t="s">
        <v>444</v>
      </c>
      <c r="B5763" s="33" t="s">
        <v>1415</v>
      </c>
      <c r="C5763" s="33" t="s">
        <v>419</v>
      </c>
      <c r="D5763" s="33" t="s">
        <v>1120</v>
      </c>
      <c r="E5763" s="34" t="s">
        <v>561</v>
      </c>
      <c r="F5763" s="35">
        <v>1577.4</v>
      </c>
      <c r="G5763" s="35">
        <v>917.22</v>
      </c>
      <c r="H5763" s="35">
        <v>827.59392000000003</v>
      </c>
      <c r="I5763" s="63">
        <v>0</v>
      </c>
      <c r="J5763" s="63">
        <v>0</v>
      </c>
      <c r="K5763" s="35">
        <v>0</v>
      </c>
      <c r="L5763" s="35">
        <v>0</v>
      </c>
      <c r="M5763" s="35">
        <v>904.09392000000003</v>
      </c>
      <c r="N5763" s="78">
        <f t="shared" si="2908"/>
        <v>98.568927847190423</v>
      </c>
    </row>
    <row r="5764" spans="1:14" ht="47.25" x14ac:dyDescent="0.25">
      <c r="A5764" s="33" t="s">
        <v>444</v>
      </c>
      <c r="B5764" s="33" t="s">
        <v>1415</v>
      </c>
      <c r="C5764" s="33" t="s">
        <v>1789</v>
      </c>
      <c r="D5764" s="33"/>
      <c r="E5764" s="34" t="s">
        <v>1790</v>
      </c>
      <c r="F5764" s="35">
        <f>F5765+F5768+F5771</f>
        <v>1197530.3979999998</v>
      </c>
      <c r="G5764" s="35">
        <f t="shared" ref="G5764:M5764" si="2938">G5765+G5768+G5771</f>
        <v>847911.09948000009</v>
      </c>
      <c r="H5764" s="35">
        <f t="shared" si="2938"/>
        <v>374216.93282999995</v>
      </c>
      <c r="I5764" s="63">
        <f t="shared" si="2938"/>
        <v>824982.28571000008</v>
      </c>
      <c r="J5764" s="63">
        <f t="shared" si="2938"/>
        <v>353322.00932999997</v>
      </c>
      <c r="K5764" s="35">
        <f t="shared" si="2938"/>
        <v>847911.09948000009</v>
      </c>
      <c r="L5764" s="35">
        <f t="shared" si="2938"/>
        <v>374216.93282999995</v>
      </c>
      <c r="M5764" s="35">
        <f t="shared" si="2938"/>
        <v>824588.07013000001</v>
      </c>
      <c r="N5764" s="78">
        <f t="shared" si="2908"/>
        <v>97.24935439997148</v>
      </c>
    </row>
    <row r="5765" spans="1:14" ht="31.5" x14ac:dyDescent="0.25">
      <c r="A5765" s="33" t="s">
        <v>444</v>
      </c>
      <c r="B5765" s="33" t="s">
        <v>1415</v>
      </c>
      <c r="C5765" s="33" t="s">
        <v>1791</v>
      </c>
      <c r="D5765" s="33"/>
      <c r="E5765" s="34" t="s">
        <v>1792</v>
      </c>
      <c r="F5765" s="35">
        <f>F5766</f>
        <v>669449.18699999992</v>
      </c>
      <c r="G5765" s="35">
        <f>G5766</f>
        <v>669449.18691000005</v>
      </c>
      <c r="H5765" s="35">
        <f t="shared" ref="H5765:M5766" si="2939">H5766</f>
        <v>353322.00932999997</v>
      </c>
      <c r="I5765" s="63">
        <f t="shared" si="2939"/>
        <v>669449.18691000005</v>
      </c>
      <c r="J5765" s="63">
        <f t="shared" si="2939"/>
        <v>353322.00932999997</v>
      </c>
      <c r="K5765" s="35">
        <f t="shared" si="2939"/>
        <v>669449.18691000005</v>
      </c>
      <c r="L5765" s="35">
        <f t="shared" si="2939"/>
        <v>353322.00932999997</v>
      </c>
      <c r="M5765" s="35">
        <f t="shared" si="2939"/>
        <v>648597.89142999996</v>
      </c>
      <c r="N5765" s="78">
        <f t="shared" si="2908"/>
        <v>96.885305727796293</v>
      </c>
    </row>
    <row r="5766" spans="1:14" ht="31.5" x14ac:dyDescent="0.25">
      <c r="A5766" s="33" t="s">
        <v>444</v>
      </c>
      <c r="B5766" s="33" t="s">
        <v>1415</v>
      </c>
      <c r="C5766" s="33" t="s">
        <v>1791</v>
      </c>
      <c r="D5766" s="33" t="s">
        <v>220</v>
      </c>
      <c r="E5766" s="34" t="s">
        <v>550</v>
      </c>
      <c r="F5766" s="35">
        <f>F5767</f>
        <v>669449.18699999992</v>
      </c>
      <c r="G5766" s="35">
        <f>G5767</f>
        <v>669449.18691000005</v>
      </c>
      <c r="H5766" s="35">
        <f t="shared" si="2939"/>
        <v>353322.00932999997</v>
      </c>
      <c r="I5766" s="63">
        <f t="shared" si="2939"/>
        <v>669449.18691000005</v>
      </c>
      <c r="J5766" s="63">
        <f t="shared" si="2939"/>
        <v>353322.00932999997</v>
      </c>
      <c r="K5766" s="35">
        <f t="shared" si="2939"/>
        <v>669449.18691000005</v>
      </c>
      <c r="L5766" s="35">
        <f t="shared" si="2939"/>
        <v>353322.00932999997</v>
      </c>
      <c r="M5766" s="35">
        <f t="shared" si="2939"/>
        <v>648597.89142999996</v>
      </c>
      <c r="N5766" s="78">
        <f t="shared" si="2908"/>
        <v>96.885305727796293</v>
      </c>
    </row>
    <row r="5767" spans="1:14" x14ac:dyDescent="0.25">
      <c r="A5767" s="33" t="s">
        <v>444</v>
      </c>
      <c r="B5767" s="33" t="s">
        <v>1415</v>
      </c>
      <c r="C5767" s="33" t="s">
        <v>1791</v>
      </c>
      <c r="D5767" s="33" t="s">
        <v>219</v>
      </c>
      <c r="E5767" s="34" t="s">
        <v>551</v>
      </c>
      <c r="F5767" s="35">
        <f>1177740.032-508290.845</f>
        <v>669449.18699999992</v>
      </c>
      <c r="G5767" s="35">
        <v>669449.18691000005</v>
      </c>
      <c r="H5767" s="35">
        <v>353322.00932999997</v>
      </c>
      <c r="I5767" s="63">
        <f>G5767</f>
        <v>669449.18691000005</v>
      </c>
      <c r="J5767" s="63">
        <f>H5767</f>
        <v>353322.00932999997</v>
      </c>
      <c r="K5767" s="35">
        <f>G5767</f>
        <v>669449.18691000005</v>
      </c>
      <c r="L5767" s="35">
        <f>H5767</f>
        <v>353322.00932999997</v>
      </c>
      <c r="M5767" s="35">
        <v>648597.89142999996</v>
      </c>
      <c r="N5767" s="78">
        <f t="shared" si="2908"/>
        <v>96.885305727796293</v>
      </c>
    </row>
    <row r="5768" spans="1:14" ht="47.25" x14ac:dyDescent="0.25">
      <c r="A5768" s="33" t="s">
        <v>444</v>
      </c>
      <c r="B5768" s="33" t="s">
        <v>1415</v>
      </c>
      <c r="C5768" s="33" t="s">
        <v>1793</v>
      </c>
      <c r="D5768" s="33"/>
      <c r="E5768" s="34" t="s">
        <v>1794</v>
      </c>
      <c r="F5768" s="35">
        <f>F5769</f>
        <v>372548.11200000002</v>
      </c>
      <c r="G5768" s="35">
        <f>G5769</f>
        <v>22928.813770000001</v>
      </c>
      <c r="H5768" s="35">
        <f t="shared" ref="H5768:M5769" si="2940">H5769</f>
        <v>20894.923500000001</v>
      </c>
      <c r="I5768" s="63">
        <f t="shared" si="2940"/>
        <v>0</v>
      </c>
      <c r="J5768" s="63">
        <f t="shared" si="2940"/>
        <v>0</v>
      </c>
      <c r="K5768" s="35">
        <f t="shared" si="2940"/>
        <v>22928.813770000001</v>
      </c>
      <c r="L5768" s="35">
        <f t="shared" si="2940"/>
        <v>20894.923500000001</v>
      </c>
      <c r="M5768" s="35">
        <f t="shared" si="2940"/>
        <v>22499.0291</v>
      </c>
      <c r="N5768" s="78">
        <f t="shared" si="2908"/>
        <v>98.125569537477205</v>
      </c>
    </row>
    <row r="5769" spans="1:14" ht="31.5" x14ac:dyDescent="0.25">
      <c r="A5769" s="33" t="s">
        <v>444</v>
      </c>
      <c r="B5769" s="33" t="s">
        <v>1415</v>
      </c>
      <c r="C5769" s="33" t="s">
        <v>1793</v>
      </c>
      <c r="D5769" s="33" t="s">
        <v>220</v>
      </c>
      <c r="E5769" s="34" t="s">
        <v>550</v>
      </c>
      <c r="F5769" s="35">
        <f>F5770</f>
        <v>372548.11200000002</v>
      </c>
      <c r="G5769" s="35">
        <f>G5770</f>
        <v>22928.813770000001</v>
      </c>
      <c r="H5769" s="35">
        <f t="shared" si="2940"/>
        <v>20894.923500000001</v>
      </c>
      <c r="I5769" s="63">
        <f t="shared" si="2940"/>
        <v>0</v>
      </c>
      <c r="J5769" s="63">
        <f t="shared" si="2940"/>
        <v>0</v>
      </c>
      <c r="K5769" s="35">
        <f t="shared" si="2940"/>
        <v>22928.813770000001</v>
      </c>
      <c r="L5769" s="35">
        <f t="shared" si="2940"/>
        <v>20894.923500000001</v>
      </c>
      <c r="M5769" s="35">
        <f t="shared" si="2940"/>
        <v>22499.0291</v>
      </c>
      <c r="N5769" s="78">
        <f t="shared" si="2908"/>
        <v>98.125569537477205</v>
      </c>
    </row>
    <row r="5770" spans="1:14" x14ac:dyDescent="0.25">
      <c r="A5770" s="33" t="s">
        <v>444</v>
      </c>
      <c r="B5770" s="33" t="s">
        <v>1415</v>
      </c>
      <c r="C5770" s="33" t="s">
        <v>1793</v>
      </c>
      <c r="D5770" s="33" t="s">
        <v>219</v>
      </c>
      <c r="E5770" s="34" t="s">
        <v>551</v>
      </c>
      <c r="F5770" s="35">
        <v>372548.11200000002</v>
      </c>
      <c r="G5770" s="35">
        <v>22928.813770000001</v>
      </c>
      <c r="H5770" s="35">
        <v>20894.923500000001</v>
      </c>
      <c r="I5770" s="63">
        <v>0</v>
      </c>
      <c r="J5770" s="63">
        <v>0</v>
      </c>
      <c r="K5770" s="35">
        <f>G5770</f>
        <v>22928.813770000001</v>
      </c>
      <c r="L5770" s="35">
        <f>H5770</f>
        <v>20894.923500000001</v>
      </c>
      <c r="M5770" s="35">
        <v>22499.0291</v>
      </c>
      <c r="N5770" s="78">
        <f t="shared" ref="N5770:N5832" si="2941">M5770/G5770*100</f>
        <v>98.125569537477205</v>
      </c>
    </row>
    <row r="5771" spans="1:14" ht="31.5" x14ac:dyDescent="0.25">
      <c r="A5771" s="33" t="s">
        <v>444</v>
      </c>
      <c r="B5771" s="33" t="s">
        <v>1415</v>
      </c>
      <c r="C5771" s="48" t="s">
        <v>1910</v>
      </c>
      <c r="D5771" s="48"/>
      <c r="E5771" s="49" t="s">
        <v>1911</v>
      </c>
      <c r="F5771" s="35">
        <f>F5772</f>
        <v>155533.09899999999</v>
      </c>
      <c r="G5771" s="35">
        <f t="shared" ref="G5771:M5772" si="2942">G5772</f>
        <v>155533.09880000001</v>
      </c>
      <c r="H5771" s="35">
        <f t="shared" si="2942"/>
        <v>0</v>
      </c>
      <c r="I5771" s="63">
        <f t="shared" si="2942"/>
        <v>155533.09880000001</v>
      </c>
      <c r="J5771" s="63">
        <f t="shared" si="2942"/>
        <v>0</v>
      </c>
      <c r="K5771" s="35">
        <f t="shared" si="2942"/>
        <v>155533.09880000001</v>
      </c>
      <c r="L5771" s="35">
        <f t="shared" si="2942"/>
        <v>0</v>
      </c>
      <c r="M5771" s="35">
        <f t="shared" si="2942"/>
        <v>153491.1496</v>
      </c>
      <c r="N5771" s="78">
        <f t="shared" si="2941"/>
        <v>98.687128838970963</v>
      </c>
    </row>
    <row r="5772" spans="1:14" ht="31.5" x14ac:dyDescent="0.25">
      <c r="A5772" s="33" t="s">
        <v>444</v>
      </c>
      <c r="B5772" s="33" t="s">
        <v>1415</v>
      </c>
      <c r="C5772" s="48" t="s">
        <v>1910</v>
      </c>
      <c r="D5772" s="48" t="s">
        <v>220</v>
      </c>
      <c r="E5772" s="49" t="s">
        <v>550</v>
      </c>
      <c r="F5772" s="35">
        <f>F5773</f>
        <v>155533.09899999999</v>
      </c>
      <c r="G5772" s="35">
        <f t="shared" si="2942"/>
        <v>155533.09880000001</v>
      </c>
      <c r="H5772" s="35">
        <f t="shared" si="2942"/>
        <v>0</v>
      </c>
      <c r="I5772" s="63">
        <f t="shared" si="2942"/>
        <v>155533.09880000001</v>
      </c>
      <c r="J5772" s="63">
        <f t="shared" si="2942"/>
        <v>0</v>
      </c>
      <c r="K5772" s="35">
        <f t="shared" si="2942"/>
        <v>155533.09880000001</v>
      </c>
      <c r="L5772" s="35">
        <f t="shared" si="2942"/>
        <v>0</v>
      </c>
      <c r="M5772" s="35">
        <f t="shared" si="2942"/>
        <v>153491.1496</v>
      </c>
      <c r="N5772" s="78">
        <f t="shared" si="2941"/>
        <v>98.687128838970963</v>
      </c>
    </row>
    <row r="5773" spans="1:14" x14ac:dyDescent="0.25">
      <c r="A5773" s="33" t="s">
        <v>444</v>
      </c>
      <c r="B5773" s="33" t="s">
        <v>1415</v>
      </c>
      <c r="C5773" s="48" t="s">
        <v>1910</v>
      </c>
      <c r="D5773" s="48" t="s">
        <v>219</v>
      </c>
      <c r="E5773" s="49" t="s">
        <v>551</v>
      </c>
      <c r="F5773" s="35">
        <v>155533.09899999999</v>
      </c>
      <c r="G5773" s="35">
        <v>155533.09880000001</v>
      </c>
      <c r="H5773" s="35">
        <v>0</v>
      </c>
      <c r="I5773" s="63">
        <f>G5773</f>
        <v>155533.09880000001</v>
      </c>
      <c r="J5773" s="63">
        <f>H5773</f>
        <v>0</v>
      </c>
      <c r="K5773" s="35">
        <f>G5773</f>
        <v>155533.09880000001</v>
      </c>
      <c r="L5773" s="35">
        <f>H5773</f>
        <v>0</v>
      </c>
      <c r="M5773" s="35">
        <v>153491.1496</v>
      </c>
      <c r="N5773" s="78">
        <f t="shared" si="2941"/>
        <v>98.687128838970963</v>
      </c>
    </row>
    <row r="5774" spans="1:14" ht="31.5" x14ac:dyDescent="0.25">
      <c r="A5774" s="33" t="s">
        <v>444</v>
      </c>
      <c r="B5774" s="33" t="s">
        <v>1415</v>
      </c>
      <c r="C5774" s="33" t="s">
        <v>453</v>
      </c>
      <c r="D5774" s="33"/>
      <c r="E5774" s="34" t="s">
        <v>1016</v>
      </c>
      <c r="F5774" s="35">
        <f t="shared" ref="F5774:M5775" si="2943">F5775</f>
        <v>17403.588000000003</v>
      </c>
      <c r="G5774" s="35">
        <f t="shared" si="2943"/>
        <v>16553.539499999999</v>
      </c>
      <c r="H5774" s="35">
        <f t="shared" si="2943"/>
        <v>9125.8620900000005</v>
      </c>
      <c r="I5774" s="63">
        <f t="shared" si="2943"/>
        <v>0</v>
      </c>
      <c r="J5774" s="63">
        <f t="shared" si="2943"/>
        <v>0</v>
      </c>
      <c r="K5774" s="35">
        <f t="shared" si="2943"/>
        <v>0</v>
      </c>
      <c r="L5774" s="35">
        <f t="shared" si="2943"/>
        <v>0</v>
      </c>
      <c r="M5774" s="35">
        <f t="shared" si="2943"/>
        <v>16464.445940000001</v>
      </c>
      <c r="N5774" s="78">
        <f t="shared" si="2941"/>
        <v>99.461785438697277</v>
      </c>
    </row>
    <row r="5775" spans="1:14" ht="47.25" x14ac:dyDescent="0.25">
      <c r="A5775" s="33" t="s">
        <v>444</v>
      </c>
      <c r="B5775" s="33" t="s">
        <v>1415</v>
      </c>
      <c r="C5775" s="33" t="s">
        <v>454</v>
      </c>
      <c r="D5775" s="33"/>
      <c r="E5775" s="34" t="s">
        <v>1017</v>
      </c>
      <c r="F5775" s="35">
        <f t="shared" si="2943"/>
        <v>17403.588000000003</v>
      </c>
      <c r="G5775" s="35">
        <f t="shared" si="2943"/>
        <v>16553.539499999999</v>
      </c>
      <c r="H5775" s="35">
        <f t="shared" si="2943"/>
        <v>9125.8620900000005</v>
      </c>
      <c r="I5775" s="63">
        <f t="shared" si="2943"/>
        <v>0</v>
      </c>
      <c r="J5775" s="63">
        <f t="shared" si="2943"/>
        <v>0</v>
      </c>
      <c r="K5775" s="35">
        <f t="shared" si="2943"/>
        <v>0</v>
      </c>
      <c r="L5775" s="35">
        <f t="shared" si="2943"/>
        <v>0</v>
      </c>
      <c r="M5775" s="35">
        <f t="shared" si="2943"/>
        <v>16464.445940000001</v>
      </c>
      <c r="N5775" s="78">
        <f t="shared" si="2941"/>
        <v>99.461785438697277</v>
      </c>
    </row>
    <row r="5776" spans="1:14" ht="31.5" x14ac:dyDescent="0.25">
      <c r="A5776" s="33" t="s">
        <v>444</v>
      </c>
      <c r="B5776" s="33" t="s">
        <v>1415</v>
      </c>
      <c r="C5776" s="33" t="s">
        <v>450</v>
      </c>
      <c r="D5776" s="33"/>
      <c r="E5776" s="34" t="s">
        <v>1018</v>
      </c>
      <c r="F5776" s="35">
        <f>F5777+F5779</f>
        <v>17403.588000000003</v>
      </c>
      <c r="G5776" s="35">
        <f>G5777+G5779</f>
        <v>16553.539499999999</v>
      </c>
      <c r="H5776" s="35">
        <f t="shared" ref="H5776:M5776" si="2944">H5777+H5779</f>
        <v>9125.8620900000005</v>
      </c>
      <c r="I5776" s="63">
        <f t="shared" si="2944"/>
        <v>0</v>
      </c>
      <c r="J5776" s="63">
        <f t="shared" si="2944"/>
        <v>0</v>
      </c>
      <c r="K5776" s="35">
        <f t="shared" si="2944"/>
        <v>0</v>
      </c>
      <c r="L5776" s="35">
        <f t="shared" si="2944"/>
        <v>0</v>
      </c>
      <c r="M5776" s="35">
        <f t="shared" si="2944"/>
        <v>16464.445940000001</v>
      </c>
      <c r="N5776" s="78">
        <f t="shared" si="2941"/>
        <v>99.461785438697277</v>
      </c>
    </row>
    <row r="5777" spans="1:14" ht="31.5" x14ac:dyDescent="0.25">
      <c r="A5777" s="33" t="s">
        <v>444</v>
      </c>
      <c r="B5777" s="33" t="s">
        <v>1415</v>
      </c>
      <c r="C5777" s="33" t="s">
        <v>450</v>
      </c>
      <c r="D5777" s="33" t="s">
        <v>1111</v>
      </c>
      <c r="E5777" s="34" t="s">
        <v>542</v>
      </c>
      <c r="F5777" s="35">
        <f t="shared" ref="F5777:M5777" si="2945">F5778</f>
        <v>17137.188000000002</v>
      </c>
      <c r="G5777" s="35">
        <f t="shared" si="2945"/>
        <v>16277.269679999999</v>
      </c>
      <c r="H5777" s="35">
        <f t="shared" si="2945"/>
        <v>8871.4620900000009</v>
      </c>
      <c r="I5777" s="63">
        <f t="shared" si="2945"/>
        <v>0</v>
      </c>
      <c r="J5777" s="63">
        <f t="shared" si="2945"/>
        <v>0</v>
      </c>
      <c r="K5777" s="35">
        <f t="shared" si="2945"/>
        <v>0</v>
      </c>
      <c r="L5777" s="35">
        <f t="shared" si="2945"/>
        <v>0</v>
      </c>
      <c r="M5777" s="35">
        <f t="shared" si="2945"/>
        <v>16188.20419</v>
      </c>
      <c r="N5777" s="78">
        <f t="shared" si="2941"/>
        <v>99.452822913480176</v>
      </c>
    </row>
    <row r="5778" spans="1:14" ht="31.5" x14ac:dyDescent="0.25">
      <c r="A5778" s="33" t="s">
        <v>444</v>
      </c>
      <c r="B5778" s="33" t="s">
        <v>1415</v>
      </c>
      <c r="C5778" s="33" t="s">
        <v>450</v>
      </c>
      <c r="D5778" s="33" t="s">
        <v>1112</v>
      </c>
      <c r="E5778" s="34" t="s">
        <v>543</v>
      </c>
      <c r="F5778" s="35">
        <f>17540.625-285.603-117.834</f>
        <v>17137.188000000002</v>
      </c>
      <c r="G5778" s="35">
        <v>16277.269679999999</v>
      </c>
      <c r="H5778" s="35">
        <v>8871.4620900000009</v>
      </c>
      <c r="I5778" s="63">
        <v>0</v>
      </c>
      <c r="J5778" s="63">
        <v>0</v>
      </c>
      <c r="K5778" s="35">
        <v>0</v>
      </c>
      <c r="L5778" s="35">
        <v>0</v>
      </c>
      <c r="M5778" s="35">
        <v>16188.20419</v>
      </c>
      <c r="N5778" s="78">
        <f t="shared" si="2941"/>
        <v>99.452822913480176</v>
      </c>
    </row>
    <row r="5779" spans="1:14" x14ac:dyDescent="0.25">
      <c r="A5779" s="33" t="s">
        <v>444</v>
      </c>
      <c r="B5779" s="33" t="s">
        <v>1415</v>
      </c>
      <c r="C5779" s="33" t="s">
        <v>450</v>
      </c>
      <c r="D5779" s="33" t="s">
        <v>1113</v>
      </c>
      <c r="E5779" s="34" t="s">
        <v>558</v>
      </c>
      <c r="F5779" s="35">
        <f>F5781+F5780</f>
        <v>266.39999999999998</v>
      </c>
      <c r="G5779" s="35">
        <f t="shared" ref="G5779" si="2946">G5781+G5780</f>
        <v>276.26981999999998</v>
      </c>
      <c r="H5779" s="35">
        <f t="shared" ref="H5779:M5779" si="2947">H5781+H5780</f>
        <v>254.4</v>
      </c>
      <c r="I5779" s="63">
        <f t="shared" si="2947"/>
        <v>0</v>
      </c>
      <c r="J5779" s="63">
        <f t="shared" si="2947"/>
        <v>0</v>
      </c>
      <c r="K5779" s="35">
        <f t="shared" si="2947"/>
        <v>0</v>
      </c>
      <c r="L5779" s="35">
        <f t="shared" si="2947"/>
        <v>0</v>
      </c>
      <c r="M5779" s="35">
        <f t="shared" si="2947"/>
        <v>276.24174999999997</v>
      </c>
      <c r="N5779" s="78">
        <f t="shared" si="2941"/>
        <v>99.989839642998277</v>
      </c>
    </row>
    <row r="5780" spans="1:14" x14ac:dyDescent="0.25">
      <c r="A5780" s="33" t="s">
        <v>444</v>
      </c>
      <c r="B5780" s="33" t="s">
        <v>1415</v>
      </c>
      <c r="C5780" s="33" t="s">
        <v>450</v>
      </c>
      <c r="D5780" s="33" t="s">
        <v>1114</v>
      </c>
      <c r="E5780" s="34" t="s">
        <v>560</v>
      </c>
      <c r="F5780" s="35">
        <v>0</v>
      </c>
      <c r="G5780" s="35">
        <v>17.015090000000001</v>
      </c>
      <c r="H5780" s="35">
        <v>7.14527</v>
      </c>
      <c r="I5780" s="63">
        <v>0</v>
      </c>
      <c r="J5780" s="63">
        <v>0</v>
      </c>
      <c r="K5780" s="35">
        <v>0</v>
      </c>
      <c r="L5780" s="35">
        <v>0</v>
      </c>
      <c r="M5780" s="35">
        <v>17.015090000000001</v>
      </c>
      <c r="N5780" s="78">
        <f t="shared" si="2941"/>
        <v>100</v>
      </c>
    </row>
    <row r="5781" spans="1:14" x14ac:dyDescent="0.25">
      <c r="A5781" s="33" t="s">
        <v>444</v>
      </c>
      <c r="B5781" s="33" t="s">
        <v>1415</v>
      </c>
      <c r="C5781" s="33" t="s">
        <v>450</v>
      </c>
      <c r="D5781" s="33" t="s">
        <v>1120</v>
      </c>
      <c r="E5781" s="34" t="s">
        <v>561</v>
      </c>
      <c r="F5781" s="35">
        <v>266.39999999999998</v>
      </c>
      <c r="G5781" s="35">
        <v>259.25473</v>
      </c>
      <c r="H5781" s="35">
        <v>247.25473</v>
      </c>
      <c r="I5781" s="63">
        <v>0</v>
      </c>
      <c r="J5781" s="63">
        <v>0</v>
      </c>
      <c r="K5781" s="35">
        <v>0</v>
      </c>
      <c r="L5781" s="35">
        <v>0</v>
      </c>
      <c r="M5781" s="35">
        <v>259.22665999999998</v>
      </c>
      <c r="N5781" s="78">
        <f t="shared" si="2941"/>
        <v>99.989172810848999</v>
      </c>
    </row>
    <row r="5782" spans="1:14" x14ac:dyDescent="0.25">
      <c r="A5782" s="33" t="s">
        <v>444</v>
      </c>
      <c r="B5782" s="33" t="s">
        <v>1415</v>
      </c>
      <c r="C5782" s="33" t="s">
        <v>211</v>
      </c>
      <c r="D5782" s="33"/>
      <c r="E5782" s="34" t="s">
        <v>1019</v>
      </c>
      <c r="F5782" s="35">
        <f t="shared" ref="F5782:M5782" si="2948">F5783</f>
        <v>53741.360000000008</v>
      </c>
      <c r="G5782" s="35">
        <f t="shared" si="2948"/>
        <v>55458.396919999999</v>
      </c>
      <c r="H5782" s="35">
        <f t="shared" si="2948"/>
        <v>49024.899999999994</v>
      </c>
      <c r="I5782" s="63">
        <f t="shared" si="2948"/>
        <v>0</v>
      </c>
      <c r="J5782" s="63">
        <f t="shared" si="2948"/>
        <v>0</v>
      </c>
      <c r="K5782" s="35">
        <f t="shared" si="2948"/>
        <v>54732.642670000001</v>
      </c>
      <c r="L5782" s="35">
        <f t="shared" si="2948"/>
        <v>48491.690949999997</v>
      </c>
      <c r="M5782" s="35">
        <f t="shared" si="2948"/>
        <v>53463.629390000002</v>
      </c>
      <c r="N5782" s="78">
        <f t="shared" si="2941"/>
        <v>96.403128036900355</v>
      </c>
    </row>
    <row r="5783" spans="1:14" ht="31.5" x14ac:dyDescent="0.25">
      <c r="A5783" s="33" t="s">
        <v>444</v>
      </c>
      <c r="B5783" s="33" t="s">
        <v>1415</v>
      </c>
      <c r="C5783" s="33" t="s">
        <v>451</v>
      </c>
      <c r="D5783" s="33"/>
      <c r="E5783" s="34" t="s">
        <v>1020</v>
      </c>
      <c r="F5783" s="35">
        <f>F5784+F5786</f>
        <v>53741.360000000008</v>
      </c>
      <c r="G5783" s="35">
        <f>G5784+G5786</f>
        <v>55458.396919999999</v>
      </c>
      <c r="H5783" s="35">
        <f t="shared" ref="H5783:M5783" si="2949">H5784+H5786</f>
        <v>49024.899999999994</v>
      </c>
      <c r="I5783" s="63">
        <f t="shared" si="2949"/>
        <v>0</v>
      </c>
      <c r="J5783" s="63">
        <f t="shared" si="2949"/>
        <v>0</v>
      </c>
      <c r="K5783" s="35">
        <f t="shared" si="2949"/>
        <v>54732.642670000001</v>
      </c>
      <c r="L5783" s="35">
        <f t="shared" si="2949"/>
        <v>48491.690949999997</v>
      </c>
      <c r="M5783" s="35">
        <f t="shared" si="2949"/>
        <v>53463.629390000002</v>
      </c>
      <c r="N5783" s="78">
        <f t="shared" si="2941"/>
        <v>96.403128036900355</v>
      </c>
    </row>
    <row r="5784" spans="1:14" ht="31.5" x14ac:dyDescent="0.25">
      <c r="A5784" s="33" t="s">
        <v>444</v>
      </c>
      <c r="B5784" s="33" t="s">
        <v>1415</v>
      </c>
      <c r="C5784" s="33" t="s">
        <v>451</v>
      </c>
      <c r="D5784" s="33" t="s">
        <v>220</v>
      </c>
      <c r="E5784" s="34" t="s">
        <v>550</v>
      </c>
      <c r="F5784" s="35">
        <f t="shared" ref="F5784:M5784" si="2950">F5785</f>
        <v>53105.450000000004</v>
      </c>
      <c r="G5784" s="35">
        <f t="shared" si="2950"/>
        <v>54732.642670000001</v>
      </c>
      <c r="H5784" s="35">
        <f t="shared" si="2950"/>
        <v>48491.690949999997</v>
      </c>
      <c r="I5784" s="63">
        <f t="shared" si="2950"/>
        <v>0</v>
      </c>
      <c r="J5784" s="63">
        <f t="shared" si="2950"/>
        <v>0</v>
      </c>
      <c r="K5784" s="35">
        <f t="shared" si="2950"/>
        <v>54732.642670000001</v>
      </c>
      <c r="L5784" s="35">
        <f t="shared" si="2950"/>
        <v>48491.690949999997</v>
      </c>
      <c r="M5784" s="35">
        <f t="shared" si="2950"/>
        <v>52830.695140000003</v>
      </c>
      <c r="N5784" s="78">
        <f t="shared" si="2941"/>
        <v>96.525021564430162</v>
      </c>
    </row>
    <row r="5785" spans="1:14" x14ac:dyDescent="0.25">
      <c r="A5785" s="33" t="s">
        <v>444</v>
      </c>
      <c r="B5785" s="33" t="s">
        <v>1415</v>
      </c>
      <c r="C5785" s="33" t="s">
        <v>451</v>
      </c>
      <c r="D5785" s="33" t="s">
        <v>219</v>
      </c>
      <c r="E5785" s="34" t="s">
        <v>551</v>
      </c>
      <c r="F5785" s="35">
        <f>48724.9-125.26-107.95+4613.76</f>
        <v>53105.450000000004</v>
      </c>
      <c r="G5785" s="35">
        <v>54732.642670000001</v>
      </c>
      <c r="H5785" s="35">
        <v>48491.690949999997</v>
      </c>
      <c r="I5785" s="63">
        <v>0</v>
      </c>
      <c r="J5785" s="63">
        <v>0</v>
      </c>
      <c r="K5785" s="35">
        <f>G5785</f>
        <v>54732.642670000001</v>
      </c>
      <c r="L5785" s="35">
        <f>H5785</f>
        <v>48491.690949999997</v>
      </c>
      <c r="M5785" s="35">
        <v>52830.695140000003</v>
      </c>
      <c r="N5785" s="78">
        <f t="shared" si="2941"/>
        <v>96.525021564430162</v>
      </c>
    </row>
    <row r="5786" spans="1:14" x14ac:dyDescent="0.25">
      <c r="A5786" s="33" t="s">
        <v>444</v>
      </c>
      <c r="B5786" s="33" t="s">
        <v>1415</v>
      </c>
      <c r="C5786" s="33" t="s">
        <v>451</v>
      </c>
      <c r="D5786" s="33" t="s">
        <v>1113</v>
      </c>
      <c r="E5786" s="34" t="s">
        <v>558</v>
      </c>
      <c r="F5786" s="35">
        <f t="shared" ref="F5786:M5786" si="2951">F5787</f>
        <v>635.91000000000008</v>
      </c>
      <c r="G5786" s="35">
        <f t="shared" si="2951"/>
        <v>725.75424999999996</v>
      </c>
      <c r="H5786" s="35">
        <f t="shared" si="2951"/>
        <v>533.20905000000005</v>
      </c>
      <c r="I5786" s="63">
        <f t="shared" si="2951"/>
        <v>0</v>
      </c>
      <c r="J5786" s="63">
        <f t="shared" si="2951"/>
        <v>0</v>
      </c>
      <c r="K5786" s="35">
        <f t="shared" si="2951"/>
        <v>0</v>
      </c>
      <c r="L5786" s="35">
        <f t="shared" si="2951"/>
        <v>0</v>
      </c>
      <c r="M5786" s="35">
        <f t="shared" si="2951"/>
        <v>632.93425000000002</v>
      </c>
      <c r="N5786" s="78">
        <f t="shared" si="2941"/>
        <v>87.210546820773018</v>
      </c>
    </row>
    <row r="5787" spans="1:14" x14ac:dyDescent="0.25">
      <c r="A5787" s="33" t="s">
        <v>444</v>
      </c>
      <c r="B5787" s="33" t="s">
        <v>1415</v>
      </c>
      <c r="C5787" s="33" t="s">
        <v>451</v>
      </c>
      <c r="D5787" s="33" t="s">
        <v>1114</v>
      </c>
      <c r="E5787" s="34" t="s">
        <v>560</v>
      </c>
      <c r="F5787" s="35">
        <f>300+125.26+107.95+102.7</f>
        <v>635.91000000000008</v>
      </c>
      <c r="G5787" s="35">
        <v>725.75424999999996</v>
      </c>
      <c r="H5787" s="35">
        <v>533.20905000000005</v>
      </c>
      <c r="I5787" s="63">
        <v>0</v>
      </c>
      <c r="J5787" s="63">
        <v>0</v>
      </c>
      <c r="K5787" s="35">
        <v>0</v>
      </c>
      <c r="L5787" s="35">
        <v>0</v>
      </c>
      <c r="M5787" s="35">
        <v>632.93425000000002</v>
      </c>
      <c r="N5787" s="78">
        <f t="shared" si="2941"/>
        <v>87.210546820773018</v>
      </c>
    </row>
    <row r="5788" spans="1:14" s="32" customFormat="1" ht="31.5" x14ac:dyDescent="0.25">
      <c r="A5788" s="29" t="s">
        <v>444</v>
      </c>
      <c r="B5788" s="29" t="s">
        <v>1414</v>
      </c>
      <c r="C5788" s="29"/>
      <c r="D5788" s="29"/>
      <c r="E5788" s="30" t="s">
        <v>525</v>
      </c>
      <c r="F5788" s="31">
        <f t="shared" ref="F5788:M5791" si="2952">F5789</f>
        <v>31138.094999999998</v>
      </c>
      <c r="G5788" s="31">
        <f t="shared" si="2952"/>
        <v>31138.094999999998</v>
      </c>
      <c r="H5788" s="31">
        <f t="shared" si="2952"/>
        <v>21069.862200000003</v>
      </c>
      <c r="I5788" s="62">
        <f t="shared" si="2952"/>
        <v>0</v>
      </c>
      <c r="J5788" s="62">
        <f t="shared" si="2952"/>
        <v>0</v>
      </c>
      <c r="K5788" s="31">
        <f t="shared" si="2952"/>
        <v>0</v>
      </c>
      <c r="L5788" s="31">
        <f t="shared" si="2952"/>
        <v>0</v>
      </c>
      <c r="M5788" s="31">
        <f t="shared" si="2952"/>
        <v>30793.705030000001</v>
      </c>
      <c r="N5788" s="79">
        <f t="shared" si="2941"/>
        <v>98.893991523887394</v>
      </c>
    </row>
    <row r="5789" spans="1:14" ht="31.5" x14ac:dyDescent="0.25">
      <c r="A5789" s="33" t="s">
        <v>444</v>
      </c>
      <c r="B5789" s="33" t="s">
        <v>1414</v>
      </c>
      <c r="C5789" s="33" t="s">
        <v>210</v>
      </c>
      <c r="D5789" s="33"/>
      <c r="E5789" s="34" t="s">
        <v>1008</v>
      </c>
      <c r="F5789" s="35">
        <f t="shared" si="2952"/>
        <v>31138.094999999998</v>
      </c>
      <c r="G5789" s="35">
        <f t="shared" si="2952"/>
        <v>31138.094999999998</v>
      </c>
      <c r="H5789" s="35">
        <f t="shared" si="2952"/>
        <v>21069.862200000003</v>
      </c>
      <c r="I5789" s="63">
        <f t="shared" si="2952"/>
        <v>0</v>
      </c>
      <c r="J5789" s="63">
        <f t="shared" si="2952"/>
        <v>0</v>
      </c>
      <c r="K5789" s="35">
        <f t="shared" si="2952"/>
        <v>0</v>
      </c>
      <c r="L5789" s="35">
        <f t="shared" si="2952"/>
        <v>0</v>
      </c>
      <c r="M5789" s="35">
        <f t="shared" si="2952"/>
        <v>30793.705030000001</v>
      </c>
      <c r="N5789" s="78">
        <f t="shared" si="2941"/>
        <v>98.893991523887394</v>
      </c>
    </row>
    <row r="5790" spans="1:14" ht="31.5" x14ac:dyDescent="0.25">
      <c r="A5790" s="33" t="s">
        <v>444</v>
      </c>
      <c r="B5790" s="33" t="s">
        <v>1414</v>
      </c>
      <c r="C5790" s="33" t="s">
        <v>453</v>
      </c>
      <c r="D5790" s="33"/>
      <c r="E5790" s="34" t="s">
        <v>1016</v>
      </c>
      <c r="F5790" s="35">
        <f t="shared" si="2952"/>
        <v>31138.094999999998</v>
      </c>
      <c r="G5790" s="35">
        <f t="shared" si="2952"/>
        <v>31138.094999999998</v>
      </c>
      <c r="H5790" s="35">
        <f t="shared" si="2952"/>
        <v>21069.862200000003</v>
      </c>
      <c r="I5790" s="63">
        <f t="shared" si="2952"/>
        <v>0</v>
      </c>
      <c r="J5790" s="63">
        <f t="shared" si="2952"/>
        <v>0</v>
      </c>
      <c r="K5790" s="35">
        <f t="shared" si="2952"/>
        <v>0</v>
      </c>
      <c r="L5790" s="35">
        <f t="shared" si="2952"/>
        <v>0</v>
      </c>
      <c r="M5790" s="35">
        <f t="shared" si="2952"/>
        <v>30793.705030000001</v>
      </c>
      <c r="N5790" s="78">
        <f t="shared" si="2941"/>
        <v>98.893991523887394</v>
      </c>
    </row>
    <row r="5791" spans="1:14" ht="47.25" x14ac:dyDescent="0.25">
      <c r="A5791" s="33" t="s">
        <v>444</v>
      </c>
      <c r="B5791" s="33" t="s">
        <v>1414</v>
      </c>
      <c r="C5791" s="33" t="s">
        <v>454</v>
      </c>
      <c r="D5791" s="33"/>
      <c r="E5791" s="34" t="s">
        <v>1017</v>
      </c>
      <c r="F5791" s="35">
        <f t="shared" si="2952"/>
        <v>31138.094999999998</v>
      </c>
      <c r="G5791" s="35">
        <f t="shared" si="2952"/>
        <v>31138.094999999998</v>
      </c>
      <c r="H5791" s="35">
        <f t="shared" si="2952"/>
        <v>21069.862200000003</v>
      </c>
      <c r="I5791" s="63">
        <f t="shared" si="2952"/>
        <v>0</v>
      </c>
      <c r="J5791" s="63">
        <f t="shared" si="2952"/>
        <v>0</v>
      </c>
      <c r="K5791" s="35">
        <f t="shared" si="2952"/>
        <v>0</v>
      </c>
      <c r="L5791" s="35">
        <f t="shared" si="2952"/>
        <v>0</v>
      </c>
      <c r="M5791" s="35">
        <f t="shared" si="2952"/>
        <v>30793.705030000001</v>
      </c>
      <c r="N5791" s="78">
        <f t="shared" si="2941"/>
        <v>98.893991523887394</v>
      </c>
    </row>
    <row r="5792" spans="1:14" ht="47.25" x14ac:dyDescent="0.25">
      <c r="A5792" s="33" t="s">
        <v>444</v>
      </c>
      <c r="B5792" s="33" t="s">
        <v>1414</v>
      </c>
      <c r="C5792" s="33" t="s">
        <v>455</v>
      </c>
      <c r="D5792" s="33"/>
      <c r="E5792" s="34" t="s">
        <v>589</v>
      </c>
      <c r="F5792" s="35">
        <f>F5793+F5795+F5797</f>
        <v>31138.094999999998</v>
      </c>
      <c r="G5792" s="35">
        <f>G5793+G5795+G5797</f>
        <v>31138.094999999998</v>
      </c>
      <c r="H5792" s="35">
        <f t="shared" ref="H5792:M5792" si="2953">H5793+H5795+H5797</f>
        <v>21069.862200000003</v>
      </c>
      <c r="I5792" s="63">
        <f t="shared" si="2953"/>
        <v>0</v>
      </c>
      <c r="J5792" s="63">
        <f t="shared" si="2953"/>
        <v>0</v>
      </c>
      <c r="K5792" s="35">
        <f t="shared" si="2953"/>
        <v>0</v>
      </c>
      <c r="L5792" s="35">
        <f t="shared" si="2953"/>
        <v>0</v>
      </c>
      <c r="M5792" s="35">
        <f t="shared" si="2953"/>
        <v>30793.705030000001</v>
      </c>
      <c r="N5792" s="78">
        <f t="shared" si="2941"/>
        <v>98.893991523887394</v>
      </c>
    </row>
    <row r="5793" spans="1:14" ht="78.75" x14ac:dyDescent="0.25">
      <c r="A5793" s="33" t="s">
        <v>444</v>
      </c>
      <c r="B5793" s="33" t="s">
        <v>1414</v>
      </c>
      <c r="C5793" s="33" t="s">
        <v>455</v>
      </c>
      <c r="D5793" s="33" t="s">
        <v>1118</v>
      </c>
      <c r="E5793" s="34" t="s">
        <v>539</v>
      </c>
      <c r="F5793" s="35">
        <f t="shared" ref="F5793:M5793" si="2954">F5794</f>
        <v>28317.153999999999</v>
      </c>
      <c r="G5793" s="35">
        <f t="shared" si="2954"/>
        <v>28317.153999999999</v>
      </c>
      <c r="H5793" s="35">
        <f t="shared" si="2954"/>
        <v>18822.621200000001</v>
      </c>
      <c r="I5793" s="63">
        <f t="shared" si="2954"/>
        <v>0</v>
      </c>
      <c r="J5793" s="63">
        <f t="shared" si="2954"/>
        <v>0</v>
      </c>
      <c r="K5793" s="35">
        <f t="shared" si="2954"/>
        <v>0</v>
      </c>
      <c r="L5793" s="35">
        <f t="shared" si="2954"/>
        <v>0</v>
      </c>
      <c r="M5793" s="35">
        <f t="shared" si="2954"/>
        <v>28313.974610000001</v>
      </c>
      <c r="N5793" s="78">
        <f t="shared" si="2941"/>
        <v>99.988772212066237</v>
      </c>
    </row>
    <row r="5794" spans="1:14" x14ac:dyDescent="0.25">
      <c r="A5794" s="33" t="s">
        <v>444</v>
      </c>
      <c r="B5794" s="33" t="s">
        <v>1414</v>
      </c>
      <c r="C5794" s="33" t="s">
        <v>455</v>
      </c>
      <c r="D5794" s="33" t="s">
        <v>1119</v>
      </c>
      <c r="E5794" s="34" t="s">
        <v>540</v>
      </c>
      <c r="F5794" s="35">
        <f>21414.8+6937.554-35.2</f>
        <v>28317.153999999999</v>
      </c>
      <c r="G5794" s="35">
        <v>28317.153999999999</v>
      </c>
      <c r="H5794" s="35">
        <v>18822.621200000001</v>
      </c>
      <c r="I5794" s="63">
        <v>0</v>
      </c>
      <c r="J5794" s="63">
        <v>0</v>
      </c>
      <c r="K5794" s="35">
        <v>0</v>
      </c>
      <c r="L5794" s="35">
        <v>0</v>
      </c>
      <c r="M5794" s="35">
        <v>28313.974610000001</v>
      </c>
      <c r="N5794" s="78">
        <f t="shared" si="2941"/>
        <v>99.988772212066237</v>
      </c>
    </row>
    <row r="5795" spans="1:14" ht="31.5" x14ac:dyDescent="0.25">
      <c r="A5795" s="33" t="s">
        <v>444</v>
      </c>
      <c r="B5795" s="33" t="s">
        <v>1414</v>
      </c>
      <c r="C5795" s="33" t="s">
        <v>455</v>
      </c>
      <c r="D5795" s="33" t="s">
        <v>1111</v>
      </c>
      <c r="E5795" s="34" t="s">
        <v>542</v>
      </c>
      <c r="F5795" s="35">
        <f t="shared" ref="F5795:M5795" si="2955">F5796</f>
        <v>2758.8409999999999</v>
      </c>
      <c r="G5795" s="35">
        <f t="shared" si="2955"/>
        <v>2789.0486999999998</v>
      </c>
      <c r="H5795" s="35">
        <f t="shared" si="2955"/>
        <v>2226.8409999999999</v>
      </c>
      <c r="I5795" s="63">
        <f t="shared" si="2955"/>
        <v>0</v>
      </c>
      <c r="J5795" s="63">
        <f t="shared" si="2955"/>
        <v>0</v>
      </c>
      <c r="K5795" s="35">
        <f t="shared" si="2955"/>
        <v>0</v>
      </c>
      <c r="L5795" s="35">
        <f t="shared" si="2955"/>
        <v>0</v>
      </c>
      <c r="M5795" s="35">
        <f t="shared" si="2955"/>
        <v>2447.8381199999999</v>
      </c>
      <c r="N5795" s="78">
        <f t="shared" si="2941"/>
        <v>87.766058728196455</v>
      </c>
    </row>
    <row r="5796" spans="1:14" ht="31.5" x14ac:dyDescent="0.25">
      <c r="A5796" s="33" t="s">
        <v>444</v>
      </c>
      <c r="B5796" s="33" t="s">
        <v>1414</v>
      </c>
      <c r="C5796" s="33" t="s">
        <v>455</v>
      </c>
      <c r="D5796" s="33" t="s">
        <v>1112</v>
      </c>
      <c r="E5796" s="34" t="s">
        <v>543</v>
      </c>
      <c r="F5796" s="35">
        <f>2505.2+273.333-19.692</f>
        <v>2758.8409999999999</v>
      </c>
      <c r="G5796" s="35">
        <v>2789.0486999999998</v>
      </c>
      <c r="H5796" s="35">
        <v>2226.8409999999999</v>
      </c>
      <c r="I5796" s="63">
        <v>0</v>
      </c>
      <c r="J5796" s="63">
        <v>0</v>
      </c>
      <c r="K5796" s="35">
        <v>0</v>
      </c>
      <c r="L5796" s="35">
        <v>0</v>
      </c>
      <c r="M5796" s="35">
        <v>2447.8381199999999</v>
      </c>
      <c r="N5796" s="78">
        <f t="shared" si="2941"/>
        <v>87.766058728196455</v>
      </c>
    </row>
    <row r="5797" spans="1:14" x14ac:dyDescent="0.25">
      <c r="A5797" s="33" t="s">
        <v>444</v>
      </c>
      <c r="B5797" s="33" t="s">
        <v>1414</v>
      </c>
      <c r="C5797" s="33" t="s">
        <v>455</v>
      </c>
      <c r="D5797" s="33" t="s">
        <v>1113</v>
      </c>
      <c r="E5797" s="34" t="s">
        <v>558</v>
      </c>
      <c r="F5797" s="35">
        <f t="shared" ref="F5797:M5797" si="2956">F5798</f>
        <v>62.1</v>
      </c>
      <c r="G5797" s="35">
        <f t="shared" si="2956"/>
        <v>31.892299999999999</v>
      </c>
      <c r="H5797" s="35">
        <f t="shared" si="2956"/>
        <v>20.399999999999999</v>
      </c>
      <c r="I5797" s="63">
        <f t="shared" si="2956"/>
        <v>0</v>
      </c>
      <c r="J5797" s="63">
        <f t="shared" si="2956"/>
        <v>0</v>
      </c>
      <c r="K5797" s="35">
        <f t="shared" si="2956"/>
        <v>0</v>
      </c>
      <c r="L5797" s="35">
        <f t="shared" si="2956"/>
        <v>0</v>
      </c>
      <c r="M5797" s="35">
        <f t="shared" si="2956"/>
        <v>31.892299999999999</v>
      </c>
      <c r="N5797" s="78">
        <f t="shared" si="2941"/>
        <v>100</v>
      </c>
    </row>
    <row r="5798" spans="1:14" x14ac:dyDescent="0.25">
      <c r="A5798" s="33" t="s">
        <v>444</v>
      </c>
      <c r="B5798" s="33" t="s">
        <v>1414</v>
      </c>
      <c r="C5798" s="33" t="s">
        <v>455</v>
      </c>
      <c r="D5798" s="33" t="s">
        <v>1120</v>
      </c>
      <c r="E5798" s="34" t="s">
        <v>561</v>
      </c>
      <c r="F5798" s="35">
        <v>62.1</v>
      </c>
      <c r="G5798" s="35">
        <v>31.892299999999999</v>
      </c>
      <c r="H5798" s="35">
        <v>20.399999999999999</v>
      </c>
      <c r="I5798" s="63">
        <v>0</v>
      </c>
      <c r="J5798" s="63">
        <v>0</v>
      </c>
      <c r="K5798" s="35">
        <v>0</v>
      </c>
      <c r="L5798" s="35">
        <v>0</v>
      </c>
      <c r="M5798" s="35">
        <v>31.892299999999999</v>
      </c>
      <c r="N5798" s="78">
        <f t="shared" si="2941"/>
        <v>100</v>
      </c>
    </row>
    <row r="5799" spans="1:14" s="22" customFormat="1" x14ac:dyDescent="0.25">
      <c r="A5799" s="25" t="s">
        <v>444</v>
      </c>
      <c r="B5799" s="25" t="s">
        <v>98</v>
      </c>
      <c r="C5799" s="25"/>
      <c r="D5799" s="25"/>
      <c r="E5799" s="26" t="s">
        <v>506</v>
      </c>
      <c r="F5799" s="27">
        <f>F5800+F5838+F5848</f>
        <v>351579.69999999995</v>
      </c>
      <c r="G5799" s="27">
        <f>G5800+G5838+G5848</f>
        <v>1213297.0326700001</v>
      </c>
      <c r="H5799" s="27">
        <f t="shared" ref="H5799:M5799" si="2957">H5800+H5838+H5848</f>
        <v>688402.83539999998</v>
      </c>
      <c r="I5799" s="61">
        <f t="shared" si="2957"/>
        <v>793504.73505000002</v>
      </c>
      <c r="J5799" s="61">
        <f t="shared" si="2957"/>
        <v>326636.70434</v>
      </c>
      <c r="K5799" s="27">
        <f t="shared" si="2957"/>
        <v>327621.53012000001</v>
      </c>
      <c r="L5799" s="27">
        <f t="shared" si="2957"/>
        <v>84843.35295</v>
      </c>
      <c r="M5799" s="27">
        <f t="shared" si="2957"/>
        <v>1115723.2176599998</v>
      </c>
      <c r="N5799" s="78">
        <f t="shared" si="2941"/>
        <v>91.957961456867835</v>
      </c>
    </row>
    <row r="5800" spans="1:14" s="32" customFormat="1" x14ac:dyDescent="0.25">
      <c r="A5800" s="29" t="s">
        <v>444</v>
      </c>
      <c r="B5800" s="29" t="s">
        <v>1401</v>
      </c>
      <c r="C5800" s="29"/>
      <c r="D5800" s="29"/>
      <c r="E5800" s="30" t="s">
        <v>535</v>
      </c>
      <c r="F5800" s="31">
        <f>F5801+F5833</f>
        <v>50765.3</v>
      </c>
      <c r="G5800" s="31">
        <f>G5801+G5833</f>
        <v>882773.72045999998</v>
      </c>
      <c r="H5800" s="31">
        <f t="shared" ref="H5800:M5800" si="2958">H5801+H5833</f>
        <v>601613.77807999996</v>
      </c>
      <c r="I5800" s="62">
        <f t="shared" si="2958"/>
        <v>462981.42284000001</v>
      </c>
      <c r="J5800" s="62">
        <f t="shared" si="2958"/>
        <v>239847.64702</v>
      </c>
      <c r="K5800" s="31">
        <f t="shared" si="2958"/>
        <v>0</v>
      </c>
      <c r="L5800" s="31">
        <f t="shared" si="2958"/>
        <v>0</v>
      </c>
      <c r="M5800" s="31">
        <f t="shared" si="2958"/>
        <v>815612.66909999994</v>
      </c>
      <c r="N5800" s="79">
        <f t="shared" si="2941"/>
        <v>92.39204228632866</v>
      </c>
    </row>
    <row r="5801" spans="1:14" ht="31.5" x14ac:dyDescent="0.25">
      <c r="A5801" s="33" t="s">
        <v>444</v>
      </c>
      <c r="B5801" s="33" t="s">
        <v>1401</v>
      </c>
      <c r="C5801" s="33" t="s">
        <v>210</v>
      </c>
      <c r="D5801" s="33"/>
      <c r="E5801" s="34" t="s">
        <v>1008</v>
      </c>
      <c r="F5801" s="35">
        <f>F5811</f>
        <v>50765.3</v>
      </c>
      <c r="G5801" s="35">
        <f>G5811+G5802</f>
        <v>882773.72045999998</v>
      </c>
      <c r="H5801" s="35">
        <f t="shared" ref="H5801:M5801" si="2959">H5811+H5802</f>
        <v>601613.77807999996</v>
      </c>
      <c r="I5801" s="63">
        <f t="shared" si="2959"/>
        <v>462981.42284000001</v>
      </c>
      <c r="J5801" s="63">
        <f t="shared" si="2959"/>
        <v>239847.64702</v>
      </c>
      <c r="K5801" s="35">
        <f t="shared" si="2959"/>
        <v>0</v>
      </c>
      <c r="L5801" s="35">
        <f t="shared" si="2959"/>
        <v>0</v>
      </c>
      <c r="M5801" s="35">
        <f t="shared" si="2959"/>
        <v>815612.66909999994</v>
      </c>
      <c r="N5801" s="78">
        <f t="shared" si="2941"/>
        <v>92.39204228632866</v>
      </c>
    </row>
    <row r="5802" spans="1:14" ht="31.5" x14ac:dyDescent="0.25">
      <c r="A5802" s="33" t="s">
        <v>444</v>
      </c>
      <c r="B5802" s="33" t="s">
        <v>1401</v>
      </c>
      <c r="C5802" s="33" t="s">
        <v>420</v>
      </c>
      <c r="D5802" s="33"/>
      <c r="E5802" s="34" t="s">
        <v>1724</v>
      </c>
      <c r="F5802" s="35">
        <v>0</v>
      </c>
      <c r="G5802" s="35">
        <f>G5803+G5807</f>
        <v>703811.95105999999</v>
      </c>
      <c r="H5802" s="35">
        <f t="shared" ref="H5802:M5802" si="2960">H5803+H5807</f>
        <v>527134.49867999996</v>
      </c>
      <c r="I5802" s="63">
        <f t="shared" si="2960"/>
        <v>306019.65344000002</v>
      </c>
      <c r="J5802" s="63">
        <f t="shared" si="2960"/>
        <v>179419.91198</v>
      </c>
      <c r="K5802" s="35">
        <f t="shared" si="2960"/>
        <v>0</v>
      </c>
      <c r="L5802" s="35">
        <f t="shared" si="2960"/>
        <v>0</v>
      </c>
      <c r="M5802" s="35">
        <f t="shared" si="2960"/>
        <v>676947.74087999994</v>
      </c>
      <c r="N5802" s="78">
        <f t="shared" si="2941"/>
        <v>96.183041487212563</v>
      </c>
    </row>
    <row r="5803" spans="1:14" ht="47.25" x14ac:dyDescent="0.25">
      <c r="A5803" s="33" t="s">
        <v>444</v>
      </c>
      <c r="B5803" s="33" t="s">
        <v>1401</v>
      </c>
      <c r="C5803" s="33" t="s">
        <v>452</v>
      </c>
      <c r="D5803" s="33"/>
      <c r="E5803" s="34" t="s">
        <v>1733</v>
      </c>
      <c r="F5803" s="35">
        <v>0</v>
      </c>
      <c r="G5803" s="35">
        <f t="shared" ref="G5803:G5805" si="2961">G5804</f>
        <v>354192.65364999999</v>
      </c>
      <c r="H5803" s="35">
        <f t="shared" ref="H5803:M5805" si="2962">H5804</f>
        <v>251037.13798</v>
      </c>
      <c r="I5803" s="63">
        <f t="shared" si="2962"/>
        <v>119745.59785000001</v>
      </c>
      <c r="J5803" s="63">
        <f t="shared" si="2962"/>
        <v>56824.162579999997</v>
      </c>
      <c r="K5803" s="35">
        <f t="shared" si="2962"/>
        <v>0</v>
      </c>
      <c r="L5803" s="35">
        <f t="shared" si="2962"/>
        <v>0</v>
      </c>
      <c r="M5803" s="35">
        <f t="shared" si="2962"/>
        <v>342779.36838</v>
      </c>
      <c r="N5803" s="78">
        <f t="shared" si="2941"/>
        <v>96.777661774634609</v>
      </c>
    </row>
    <row r="5804" spans="1:14" ht="47.25" x14ac:dyDescent="0.25">
      <c r="A5804" s="33" t="s">
        <v>444</v>
      </c>
      <c r="B5804" s="33" t="s">
        <v>1401</v>
      </c>
      <c r="C5804" s="33" t="s">
        <v>449</v>
      </c>
      <c r="D5804" s="33"/>
      <c r="E5804" s="34" t="s">
        <v>1014</v>
      </c>
      <c r="F5804" s="35">
        <v>0</v>
      </c>
      <c r="G5804" s="35">
        <f t="shared" si="2961"/>
        <v>354192.65364999999</v>
      </c>
      <c r="H5804" s="35">
        <f t="shared" si="2962"/>
        <v>251037.13798</v>
      </c>
      <c r="I5804" s="63">
        <f t="shared" si="2962"/>
        <v>119745.59785000001</v>
      </c>
      <c r="J5804" s="63">
        <f t="shared" si="2962"/>
        <v>56824.162579999997</v>
      </c>
      <c r="K5804" s="35">
        <f t="shared" si="2962"/>
        <v>0</v>
      </c>
      <c r="L5804" s="35">
        <f t="shared" si="2962"/>
        <v>0</v>
      </c>
      <c r="M5804" s="35">
        <f t="shared" si="2962"/>
        <v>342779.36838</v>
      </c>
      <c r="N5804" s="78">
        <f t="shared" si="2941"/>
        <v>96.777661774634609</v>
      </c>
    </row>
    <row r="5805" spans="1:14" ht="17.25" customHeight="1" x14ac:dyDescent="0.25">
      <c r="A5805" s="33" t="s">
        <v>444</v>
      </c>
      <c r="B5805" s="33" t="s">
        <v>1401</v>
      </c>
      <c r="C5805" s="33" t="s">
        <v>449</v>
      </c>
      <c r="D5805" s="33" t="s">
        <v>65</v>
      </c>
      <c r="E5805" s="34" t="s">
        <v>544</v>
      </c>
      <c r="F5805" s="35">
        <v>0</v>
      </c>
      <c r="G5805" s="35">
        <f t="shared" si="2961"/>
        <v>354192.65364999999</v>
      </c>
      <c r="H5805" s="35">
        <f t="shared" si="2962"/>
        <v>251037.13798</v>
      </c>
      <c r="I5805" s="63">
        <f t="shared" si="2962"/>
        <v>119745.59785000001</v>
      </c>
      <c r="J5805" s="63">
        <f t="shared" si="2962"/>
        <v>56824.162579999997</v>
      </c>
      <c r="K5805" s="35">
        <f t="shared" si="2962"/>
        <v>0</v>
      </c>
      <c r="L5805" s="35">
        <f t="shared" si="2962"/>
        <v>0</v>
      </c>
      <c r="M5805" s="35">
        <f t="shared" si="2962"/>
        <v>342779.36838</v>
      </c>
      <c r="N5805" s="78">
        <f t="shared" si="2941"/>
        <v>96.777661774634609</v>
      </c>
    </row>
    <row r="5806" spans="1:14" ht="31.5" x14ac:dyDescent="0.25">
      <c r="A5806" s="33" t="s">
        <v>444</v>
      </c>
      <c r="B5806" s="33" t="s">
        <v>1401</v>
      </c>
      <c r="C5806" s="33" t="s">
        <v>449</v>
      </c>
      <c r="D5806" s="33" t="s">
        <v>353</v>
      </c>
      <c r="E5806" s="34" t="s">
        <v>546</v>
      </c>
      <c r="F5806" s="35">
        <v>0</v>
      </c>
      <c r="G5806" s="35">
        <v>354192.65364999999</v>
      </c>
      <c r="H5806" s="35">
        <f>194212.9754+56824.16258</f>
        <v>251037.13798</v>
      </c>
      <c r="I5806" s="63">
        <v>119745.59785000001</v>
      </c>
      <c r="J5806" s="63">
        <v>56824.162579999997</v>
      </c>
      <c r="K5806" s="35">
        <v>0</v>
      </c>
      <c r="L5806" s="35">
        <v>0</v>
      </c>
      <c r="M5806" s="35">
        <v>342779.36838</v>
      </c>
      <c r="N5806" s="78">
        <f t="shared" si="2941"/>
        <v>96.777661774634609</v>
      </c>
    </row>
    <row r="5807" spans="1:14" ht="47.25" x14ac:dyDescent="0.25">
      <c r="A5807" s="33" t="s">
        <v>444</v>
      </c>
      <c r="B5807" s="33" t="s">
        <v>1401</v>
      </c>
      <c r="C5807" s="33" t="s">
        <v>1789</v>
      </c>
      <c r="D5807" s="33"/>
      <c r="E5807" s="34" t="s">
        <v>1790</v>
      </c>
      <c r="F5807" s="35">
        <v>0</v>
      </c>
      <c r="G5807" s="35">
        <f>G5808</f>
        <v>349619.29741</v>
      </c>
      <c r="H5807" s="35">
        <f t="shared" ref="H5807:M5809" si="2963">H5808</f>
        <v>276097.36069999996</v>
      </c>
      <c r="I5807" s="63">
        <f t="shared" si="2963"/>
        <v>186274.05559</v>
      </c>
      <c r="J5807" s="63">
        <f t="shared" si="2963"/>
        <v>122595.7494</v>
      </c>
      <c r="K5807" s="35">
        <f t="shared" si="2963"/>
        <v>0</v>
      </c>
      <c r="L5807" s="35">
        <f t="shared" si="2963"/>
        <v>0</v>
      </c>
      <c r="M5807" s="35">
        <f t="shared" si="2963"/>
        <v>334168.3725</v>
      </c>
      <c r="N5807" s="78">
        <f t="shared" si="2941"/>
        <v>95.580642995263318</v>
      </c>
    </row>
    <row r="5808" spans="1:14" ht="47.25" x14ac:dyDescent="0.25">
      <c r="A5808" s="33" t="s">
        <v>444</v>
      </c>
      <c r="B5808" s="33" t="s">
        <v>1401</v>
      </c>
      <c r="C5808" s="33" t="s">
        <v>1793</v>
      </c>
      <c r="D5808" s="33"/>
      <c r="E5808" s="34" t="s">
        <v>1794</v>
      </c>
      <c r="F5808" s="35">
        <v>0</v>
      </c>
      <c r="G5808" s="35">
        <f>G5809</f>
        <v>349619.29741</v>
      </c>
      <c r="H5808" s="35">
        <f t="shared" si="2963"/>
        <v>276097.36069999996</v>
      </c>
      <c r="I5808" s="63">
        <f t="shared" si="2963"/>
        <v>186274.05559</v>
      </c>
      <c r="J5808" s="63">
        <f t="shared" si="2963"/>
        <v>122595.7494</v>
      </c>
      <c r="K5808" s="35">
        <f t="shared" si="2963"/>
        <v>0</v>
      </c>
      <c r="L5808" s="35">
        <f t="shared" si="2963"/>
        <v>0</v>
      </c>
      <c r="M5808" s="35">
        <f t="shared" si="2963"/>
        <v>334168.3725</v>
      </c>
      <c r="N5808" s="78">
        <f t="shared" si="2941"/>
        <v>95.580642995263318</v>
      </c>
    </row>
    <row r="5809" spans="1:14" x14ac:dyDescent="0.25">
      <c r="A5809" s="33" t="s">
        <v>444</v>
      </c>
      <c r="B5809" s="33" t="s">
        <v>1401</v>
      </c>
      <c r="C5809" s="33" t="s">
        <v>1793</v>
      </c>
      <c r="D5809" s="33" t="s">
        <v>65</v>
      </c>
      <c r="E5809" s="34" t="s">
        <v>544</v>
      </c>
      <c r="F5809" s="35">
        <v>0</v>
      </c>
      <c r="G5809" s="35">
        <f>G5810</f>
        <v>349619.29741</v>
      </c>
      <c r="H5809" s="35">
        <f t="shared" si="2963"/>
        <v>276097.36069999996</v>
      </c>
      <c r="I5809" s="63">
        <f t="shared" si="2963"/>
        <v>186274.05559</v>
      </c>
      <c r="J5809" s="63">
        <f t="shared" si="2963"/>
        <v>122595.7494</v>
      </c>
      <c r="K5809" s="35">
        <f t="shared" si="2963"/>
        <v>0</v>
      </c>
      <c r="L5809" s="35">
        <f t="shared" si="2963"/>
        <v>0</v>
      </c>
      <c r="M5809" s="35">
        <f t="shared" si="2963"/>
        <v>334168.3725</v>
      </c>
      <c r="N5809" s="78">
        <f t="shared" si="2941"/>
        <v>95.580642995263318</v>
      </c>
    </row>
    <row r="5810" spans="1:14" ht="31.5" x14ac:dyDescent="0.25">
      <c r="A5810" s="33" t="s">
        <v>444</v>
      </c>
      <c r="B5810" s="33" t="s">
        <v>1401</v>
      </c>
      <c r="C5810" s="33" t="s">
        <v>1793</v>
      </c>
      <c r="D5810" s="33" t="s">
        <v>353</v>
      </c>
      <c r="E5810" s="34" t="s">
        <v>546</v>
      </c>
      <c r="F5810" s="35">
        <v>0</v>
      </c>
      <c r="G5810" s="35">
        <v>349619.29741</v>
      </c>
      <c r="H5810" s="35">
        <f>153501.6113+122595.7494</f>
        <v>276097.36069999996</v>
      </c>
      <c r="I5810" s="63">
        <v>186274.05559</v>
      </c>
      <c r="J5810" s="63">
        <v>122595.7494</v>
      </c>
      <c r="K5810" s="35">
        <v>0</v>
      </c>
      <c r="L5810" s="35">
        <v>0</v>
      </c>
      <c r="M5810" s="35">
        <v>334168.3725</v>
      </c>
      <c r="N5810" s="78">
        <f t="shared" si="2941"/>
        <v>95.580642995263318</v>
      </c>
    </row>
    <row r="5811" spans="1:14" x14ac:dyDescent="0.25">
      <c r="A5811" s="33" t="s">
        <v>444</v>
      </c>
      <c r="B5811" s="33" t="s">
        <v>1401</v>
      </c>
      <c r="C5811" s="33" t="s">
        <v>211</v>
      </c>
      <c r="D5811" s="33"/>
      <c r="E5811" s="34" t="s">
        <v>1019</v>
      </c>
      <c r="F5811" s="35">
        <f t="shared" ref="F5811:M5811" si="2964">F5812</f>
        <v>50765.3</v>
      </c>
      <c r="G5811" s="35">
        <f t="shared" si="2964"/>
        <v>178961.76939999999</v>
      </c>
      <c r="H5811" s="35">
        <f t="shared" si="2964"/>
        <v>74479.279399999999</v>
      </c>
      <c r="I5811" s="63">
        <f t="shared" si="2964"/>
        <v>156961.76939999999</v>
      </c>
      <c r="J5811" s="63">
        <f t="shared" si="2964"/>
        <v>60427.73504</v>
      </c>
      <c r="K5811" s="35">
        <f t="shared" si="2964"/>
        <v>0</v>
      </c>
      <c r="L5811" s="35">
        <f t="shared" si="2964"/>
        <v>0</v>
      </c>
      <c r="M5811" s="35">
        <f t="shared" si="2964"/>
        <v>138664.92822</v>
      </c>
      <c r="N5811" s="78">
        <f t="shared" si="2941"/>
        <v>77.482989067943365</v>
      </c>
    </row>
    <row r="5812" spans="1:14" ht="47.25" x14ac:dyDescent="0.25">
      <c r="A5812" s="33" t="s">
        <v>444</v>
      </c>
      <c r="B5812" s="33" t="s">
        <v>1401</v>
      </c>
      <c r="C5812" s="33" t="s">
        <v>459</v>
      </c>
      <c r="D5812" s="33"/>
      <c r="E5812" s="34" t="s">
        <v>1025</v>
      </c>
      <c r="F5812" s="35">
        <f>F5816+F5830+F5821+F5824+F5827+F5813</f>
        <v>50765.3</v>
      </c>
      <c r="G5812" s="35">
        <f>G5816+G5830+G5821+G5824+G5827+G5813</f>
        <v>178961.76939999999</v>
      </c>
      <c r="H5812" s="35">
        <f t="shared" ref="H5812:M5812" si="2965">H5816+H5830+H5821+H5824+H5827+H5813</f>
        <v>74479.279399999999</v>
      </c>
      <c r="I5812" s="63">
        <f t="shared" si="2965"/>
        <v>156961.76939999999</v>
      </c>
      <c r="J5812" s="63">
        <f t="shared" si="2965"/>
        <v>60427.73504</v>
      </c>
      <c r="K5812" s="35">
        <f t="shared" si="2965"/>
        <v>0</v>
      </c>
      <c r="L5812" s="35">
        <f t="shared" si="2965"/>
        <v>0</v>
      </c>
      <c r="M5812" s="35">
        <f t="shared" si="2965"/>
        <v>138664.92822</v>
      </c>
      <c r="N5812" s="78">
        <f t="shared" si="2941"/>
        <v>77.482989067943365</v>
      </c>
    </row>
    <row r="5813" spans="1:14" x14ac:dyDescent="0.25">
      <c r="A5813" s="33" t="s">
        <v>444</v>
      </c>
      <c r="B5813" s="33" t="s">
        <v>1401</v>
      </c>
      <c r="C5813" s="33" t="s">
        <v>1458</v>
      </c>
      <c r="D5813" s="33"/>
      <c r="E5813" s="34" t="s">
        <v>1459</v>
      </c>
      <c r="F5813" s="35">
        <f>F5814</f>
        <v>0</v>
      </c>
      <c r="G5813" s="35">
        <f t="shared" ref="G5813:G5814" si="2966">G5814</f>
        <v>76941.223400000003</v>
      </c>
      <c r="H5813" s="35">
        <f t="shared" ref="H5813:M5814" si="2967">H5814</f>
        <v>26978.1476</v>
      </c>
      <c r="I5813" s="63">
        <f t="shared" si="2967"/>
        <v>76941.223400000003</v>
      </c>
      <c r="J5813" s="63">
        <f t="shared" si="2967"/>
        <v>26978.1476</v>
      </c>
      <c r="K5813" s="35">
        <f t="shared" si="2967"/>
        <v>0</v>
      </c>
      <c r="L5813" s="35">
        <f t="shared" si="2967"/>
        <v>0</v>
      </c>
      <c r="M5813" s="35">
        <f t="shared" si="2967"/>
        <v>57077.712919999998</v>
      </c>
      <c r="N5813" s="78">
        <f t="shared" si="2941"/>
        <v>74.183526590506489</v>
      </c>
    </row>
    <row r="5814" spans="1:14" x14ac:dyDescent="0.25">
      <c r="A5814" s="33" t="s">
        <v>444</v>
      </c>
      <c r="B5814" s="33" t="s">
        <v>1401</v>
      </c>
      <c r="C5814" s="33" t="s">
        <v>1458</v>
      </c>
      <c r="D5814" s="33" t="s">
        <v>65</v>
      </c>
      <c r="E5814" s="34" t="s">
        <v>544</v>
      </c>
      <c r="F5814" s="35">
        <f>F5815</f>
        <v>0</v>
      </c>
      <c r="G5814" s="35">
        <f t="shared" si="2966"/>
        <v>76941.223400000003</v>
      </c>
      <c r="H5814" s="35">
        <f t="shared" si="2967"/>
        <v>26978.1476</v>
      </c>
      <c r="I5814" s="63">
        <f t="shared" si="2967"/>
        <v>76941.223400000003</v>
      </c>
      <c r="J5814" s="63">
        <f t="shared" si="2967"/>
        <v>26978.1476</v>
      </c>
      <c r="K5814" s="35">
        <f t="shared" si="2967"/>
        <v>0</v>
      </c>
      <c r="L5814" s="35">
        <f t="shared" si="2967"/>
        <v>0</v>
      </c>
      <c r="M5814" s="35">
        <f t="shared" si="2967"/>
        <v>57077.712919999998</v>
      </c>
      <c r="N5814" s="78">
        <f t="shared" si="2941"/>
        <v>74.183526590506489</v>
      </c>
    </row>
    <row r="5815" spans="1:14" ht="31.5" x14ac:dyDescent="0.25">
      <c r="A5815" s="33" t="s">
        <v>444</v>
      </c>
      <c r="B5815" s="33" t="s">
        <v>1401</v>
      </c>
      <c r="C5815" s="33" t="s">
        <v>1458</v>
      </c>
      <c r="D5815" s="33" t="s">
        <v>353</v>
      </c>
      <c r="E5815" s="34" t="s">
        <v>546</v>
      </c>
      <c r="F5815" s="35">
        <v>0</v>
      </c>
      <c r="G5815" s="35">
        <v>76941.223400000003</v>
      </c>
      <c r="H5815" s="35">
        <v>26978.1476</v>
      </c>
      <c r="I5815" s="63">
        <f>G5815</f>
        <v>76941.223400000003</v>
      </c>
      <c r="J5815" s="63">
        <f>H5815</f>
        <v>26978.1476</v>
      </c>
      <c r="K5815" s="35">
        <v>0</v>
      </c>
      <c r="L5815" s="35">
        <v>0</v>
      </c>
      <c r="M5815" s="35">
        <v>57077.712919999998</v>
      </c>
      <c r="N5815" s="78">
        <f t="shared" si="2941"/>
        <v>74.183526590506489</v>
      </c>
    </row>
    <row r="5816" spans="1:14" ht="63" x14ac:dyDescent="0.25">
      <c r="A5816" s="33" t="s">
        <v>444</v>
      </c>
      <c r="B5816" s="33" t="s">
        <v>1401</v>
      </c>
      <c r="C5816" s="33" t="s">
        <v>456</v>
      </c>
      <c r="D5816" s="33"/>
      <c r="E5816" s="34" t="s">
        <v>1026</v>
      </c>
      <c r="F5816" s="35">
        <f>F5819+F5817</f>
        <v>5432.7</v>
      </c>
      <c r="G5816" s="35">
        <f t="shared" ref="G5816" si="2968">G5819+G5817</f>
        <v>6168.0519999999997</v>
      </c>
      <c r="H5816" s="35">
        <f t="shared" ref="H5816:M5816" si="2969">H5819+H5817</f>
        <v>1448.6420000000001</v>
      </c>
      <c r="I5816" s="63">
        <f t="shared" si="2969"/>
        <v>6168.0519999999997</v>
      </c>
      <c r="J5816" s="63">
        <f t="shared" si="2969"/>
        <v>1448.6420000000001</v>
      </c>
      <c r="K5816" s="35">
        <f t="shared" si="2969"/>
        <v>0</v>
      </c>
      <c r="L5816" s="35">
        <f t="shared" si="2969"/>
        <v>0</v>
      </c>
      <c r="M5816" s="35">
        <f t="shared" si="2969"/>
        <v>6168.0514699999994</v>
      </c>
      <c r="N5816" s="78">
        <f t="shared" si="2941"/>
        <v>99.999991407335727</v>
      </c>
    </row>
    <row r="5817" spans="1:14" ht="31.5" x14ac:dyDescent="0.25">
      <c r="A5817" s="33" t="s">
        <v>444</v>
      </c>
      <c r="B5817" s="33" t="s">
        <v>1401</v>
      </c>
      <c r="C5817" s="33" t="s">
        <v>456</v>
      </c>
      <c r="D5817" s="33" t="s">
        <v>1111</v>
      </c>
      <c r="E5817" s="34" t="s">
        <v>542</v>
      </c>
      <c r="F5817" s="35">
        <f>F5818</f>
        <v>0</v>
      </c>
      <c r="G5817" s="35">
        <f t="shared" ref="G5817" si="2970">G5818</f>
        <v>61</v>
      </c>
      <c r="H5817" s="35">
        <f t="shared" ref="H5817:M5817" si="2971">H5818</f>
        <v>14.3</v>
      </c>
      <c r="I5817" s="63">
        <f t="shared" si="2971"/>
        <v>61</v>
      </c>
      <c r="J5817" s="63">
        <f t="shared" si="2971"/>
        <v>14.3</v>
      </c>
      <c r="K5817" s="35">
        <f t="shared" si="2971"/>
        <v>0</v>
      </c>
      <c r="L5817" s="35">
        <f t="shared" si="2971"/>
        <v>0</v>
      </c>
      <c r="M5817" s="35">
        <f t="shared" si="2971"/>
        <v>60.999470000000002</v>
      </c>
      <c r="N5817" s="78">
        <f t="shared" si="2941"/>
        <v>99.999131147540993</v>
      </c>
    </row>
    <row r="5818" spans="1:14" ht="31.5" x14ac:dyDescent="0.25">
      <c r="A5818" s="33" t="s">
        <v>444</v>
      </c>
      <c r="B5818" s="33" t="s">
        <v>1401</v>
      </c>
      <c r="C5818" s="33" t="s">
        <v>456</v>
      </c>
      <c r="D5818" s="33" t="s">
        <v>1112</v>
      </c>
      <c r="E5818" s="34" t="s">
        <v>543</v>
      </c>
      <c r="F5818" s="35">
        <v>0</v>
      </c>
      <c r="G5818" s="35">
        <v>61</v>
      </c>
      <c r="H5818" s="35">
        <v>14.3</v>
      </c>
      <c r="I5818" s="63">
        <f>G5818</f>
        <v>61</v>
      </c>
      <c r="J5818" s="63">
        <f>H5818</f>
        <v>14.3</v>
      </c>
      <c r="K5818" s="35">
        <v>0</v>
      </c>
      <c r="L5818" s="35">
        <v>0</v>
      </c>
      <c r="M5818" s="35">
        <v>60.999470000000002</v>
      </c>
      <c r="N5818" s="78">
        <f t="shared" si="2941"/>
        <v>99.999131147540993</v>
      </c>
    </row>
    <row r="5819" spans="1:14" x14ac:dyDescent="0.25">
      <c r="A5819" s="33" t="s">
        <v>444</v>
      </c>
      <c r="B5819" s="33" t="s">
        <v>1401</v>
      </c>
      <c r="C5819" s="33" t="s">
        <v>456</v>
      </c>
      <c r="D5819" s="33" t="s">
        <v>65</v>
      </c>
      <c r="E5819" s="34" t="s">
        <v>544</v>
      </c>
      <c r="F5819" s="35">
        <f t="shared" ref="F5819:M5819" si="2972">F5820</f>
        <v>5432.7</v>
      </c>
      <c r="G5819" s="35">
        <f t="shared" si="2972"/>
        <v>6107.0519999999997</v>
      </c>
      <c r="H5819" s="35">
        <f t="shared" si="2972"/>
        <v>1434.3420000000001</v>
      </c>
      <c r="I5819" s="63">
        <f t="shared" si="2972"/>
        <v>6107.0519999999997</v>
      </c>
      <c r="J5819" s="63">
        <f t="shared" si="2972"/>
        <v>1434.3420000000001</v>
      </c>
      <c r="K5819" s="35">
        <f t="shared" si="2972"/>
        <v>0</v>
      </c>
      <c r="L5819" s="35">
        <f t="shared" si="2972"/>
        <v>0</v>
      </c>
      <c r="M5819" s="35">
        <f t="shared" si="2972"/>
        <v>6107.0519999999997</v>
      </c>
      <c r="N5819" s="78">
        <f t="shared" si="2941"/>
        <v>100</v>
      </c>
    </row>
    <row r="5820" spans="1:14" ht="31.5" x14ac:dyDescent="0.25">
      <c r="A5820" s="33" t="s">
        <v>444</v>
      </c>
      <c r="B5820" s="33" t="s">
        <v>1401</v>
      </c>
      <c r="C5820" s="33" t="s">
        <v>456</v>
      </c>
      <c r="D5820" s="33" t="s">
        <v>353</v>
      </c>
      <c r="E5820" s="34" t="s">
        <v>546</v>
      </c>
      <c r="F5820" s="35">
        <v>5432.7</v>
      </c>
      <c r="G5820" s="35">
        <v>6107.0519999999997</v>
      </c>
      <c r="H5820" s="35">
        <v>1434.3420000000001</v>
      </c>
      <c r="I5820" s="63">
        <f>G5820</f>
        <v>6107.0519999999997</v>
      </c>
      <c r="J5820" s="63">
        <f>H5820</f>
        <v>1434.3420000000001</v>
      </c>
      <c r="K5820" s="35">
        <v>0</v>
      </c>
      <c r="L5820" s="35">
        <v>0</v>
      </c>
      <c r="M5820" s="35">
        <v>6107.0519999999997</v>
      </c>
      <c r="N5820" s="78">
        <f t="shared" si="2941"/>
        <v>100</v>
      </c>
    </row>
    <row r="5821" spans="1:14" ht="94.5" x14ac:dyDescent="0.25">
      <c r="A5821" s="33" t="s">
        <v>444</v>
      </c>
      <c r="B5821" s="33" t="s">
        <v>1401</v>
      </c>
      <c r="C5821" s="33" t="s">
        <v>1291</v>
      </c>
      <c r="D5821" s="33"/>
      <c r="E5821" s="34" t="s">
        <v>1292</v>
      </c>
      <c r="F5821" s="35">
        <f t="shared" ref="F5821:M5822" si="2973">F5822</f>
        <v>1458.3</v>
      </c>
      <c r="G5821" s="35">
        <f t="shared" si="2973"/>
        <v>7782.12</v>
      </c>
      <c r="H5821" s="35">
        <f t="shared" si="2973"/>
        <v>0</v>
      </c>
      <c r="I5821" s="63">
        <f t="shared" si="2973"/>
        <v>7782.12</v>
      </c>
      <c r="J5821" s="63">
        <f t="shared" si="2973"/>
        <v>0</v>
      </c>
      <c r="K5821" s="35">
        <f t="shared" si="2973"/>
        <v>0</v>
      </c>
      <c r="L5821" s="35">
        <f t="shared" si="2973"/>
        <v>0</v>
      </c>
      <c r="M5821" s="35">
        <f t="shared" si="2973"/>
        <v>4669.2719999999999</v>
      </c>
      <c r="N5821" s="78">
        <f t="shared" si="2941"/>
        <v>60</v>
      </c>
    </row>
    <row r="5822" spans="1:14" x14ac:dyDescent="0.25">
      <c r="A5822" s="33" t="s">
        <v>444</v>
      </c>
      <c r="B5822" s="33" t="s">
        <v>1401</v>
      </c>
      <c r="C5822" s="33" t="s">
        <v>1291</v>
      </c>
      <c r="D5822" s="33" t="s">
        <v>65</v>
      </c>
      <c r="E5822" s="34" t="s">
        <v>544</v>
      </c>
      <c r="F5822" s="35">
        <f t="shared" si="2973"/>
        <v>1458.3</v>
      </c>
      <c r="G5822" s="35">
        <f t="shared" si="2973"/>
        <v>7782.12</v>
      </c>
      <c r="H5822" s="35">
        <f t="shared" si="2973"/>
        <v>0</v>
      </c>
      <c r="I5822" s="63">
        <f t="shared" si="2973"/>
        <v>7782.12</v>
      </c>
      <c r="J5822" s="63">
        <f t="shared" si="2973"/>
        <v>0</v>
      </c>
      <c r="K5822" s="35">
        <f t="shared" si="2973"/>
        <v>0</v>
      </c>
      <c r="L5822" s="35">
        <f t="shared" si="2973"/>
        <v>0</v>
      </c>
      <c r="M5822" s="35">
        <f t="shared" si="2973"/>
        <v>4669.2719999999999</v>
      </c>
      <c r="N5822" s="78">
        <f t="shared" si="2941"/>
        <v>60</v>
      </c>
    </row>
    <row r="5823" spans="1:14" ht="31.5" x14ac:dyDescent="0.25">
      <c r="A5823" s="33" t="s">
        <v>444</v>
      </c>
      <c r="B5823" s="33" t="s">
        <v>1401</v>
      </c>
      <c r="C5823" s="33" t="s">
        <v>1291</v>
      </c>
      <c r="D5823" s="33" t="s">
        <v>353</v>
      </c>
      <c r="E5823" s="34" t="s">
        <v>546</v>
      </c>
      <c r="F5823" s="35">
        <v>1458.3</v>
      </c>
      <c r="G5823" s="35">
        <v>7782.12</v>
      </c>
      <c r="H5823" s="35">
        <v>0</v>
      </c>
      <c r="I5823" s="63">
        <f>G5823</f>
        <v>7782.12</v>
      </c>
      <c r="J5823" s="63">
        <f>H5823</f>
        <v>0</v>
      </c>
      <c r="K5823" s="35">
        <v>0</v>
      </c>
      <c r="L5823" s="35">
        <v>0</v>
      </c>
      <c r="M5823" s="35">
        <v>4669.2719999999999</v>
      </c>
      <c r="N5823" s="78">
        <f t="shared" si="2941"/>
        <v>60</v>
      </c>
    </row>
    <row r="5824" spans="1:14" ht="47.25" x14ac:dyDescent="0.25">
      <c r="A5824" s="33" t="s">
        <v>444</v>
      </c>
      <c r="B5824" s="33" t="s">
        <v>1401</v>
      </c>
      <c r="C5824" s="33" t="s">
        <v>1293</v>
      </c>
      <c r="D5824" s="33"/>
      <c r="E5824" s="34" t="s">
        <v>1294</v>
      </c>
      <c r="F5824" s="35">
        <f t="shared" ref="F5824:M5825" si="2974">F5825</f>
        <v>8020.6</v>
      </c>
      <c r="G5824" s="35">
        <f t="shared" si="2974"/>
        <v>14570.154</v>
      </c>
      <c r="H5824" s="35">
        <f t="shared" si="2974"/>
        <v>2118.7620000000002</v>
      </c>
      <c r="I5824" s="63">
        <f t="shared" si="2974"/>
        <v>14570.154</v>
      </c>
      <c r="J5824" s="63">
        <f t="shared" si="2974"/>
        <v>2118.7620000000002</v>
      </c>
      <c r="K5824" s="35">
        <f t="shared" si="2974"/>
        <v>0</v>
      </c>
      <c r="L5824" s="35">
        <f t="shared" si="2974"/>
        <v>0</v>
      </c>
      <c r="M5824" s="35">
        <f t="shared" si="2974"/>
        <v>5999.99</v>
      </c>
      <c r="N5824" s="78">
        <f t="shared" si="2941"/>
        <v>41.180003999957719</v>
      </c>
    </row>
    <row r="5825" spans="1:15" x14ac:dyDescent="0.25">
      <c r="A5825" s="33" t="s">
        <v>444</v>
      </c>
      <c r="B5825" s="33" t="s">
        <v>1401</v>
      </c>
      <c r="C5825" s="33" t="s">
        <v>1293</v>
      </c>
      <c r="D5825" s="33" t="s">
        <v>65</v>
      </c>
      <c r="E5825" s="34" t="s">
        <v>544</v>
      </c>
      <c r="F5825" s="35">
        <f t="shared" si="2974"/>
        <v>8020.6</v>
      </c>
      <c r="G5825" s="35">
        <f t="shared" si="2974"/>
        <v>14570.154</v>
      </c>
      <c r="H5825" s="35">
        <f t="shared" si="2974"/>
        <v>2118.7620000000002</v>
      </c>
      <c r="I5825" s="63">
        <f t="shared" si="2974"/>
        <v>14570.154</v>
      </c>
      <c r="J5825" s="63">
        <f t="shared" si="2974"/>
        <v>2118.7620000000002</v>
      </c>
      <c r="K5825" s="35">
        <f t="shared" si="2974"/>
        <v>0</v>
      </c>
      <c r="L5825" s="35">
        <f t="shared" si="2974"/>
        <v>0</v>
      </c>
      <c r="M5825" s="35">
        <f t="shared" si="2974"/>
        <v>5999.99</v>
      </c>
      <c r="N5825" s="78">
        <f t="shared" si="2941"/>
        <v>41.180003999957719</v>
      </c>
    </row>
    <row r="5826" spans="1:15" ht="31.5" x14ac:dyDescent="0.25">
      <c r="A5826" s="33" t="s">
        <v>444</v>
      </c>
      <c r="B5826" s="33" t="s">
        <v>1401</v>
      </c>
      <c r="C5826" s="33" t="s">
        <v>1293</v>
      </c>
      <c r="D5826" s="33" t="s">
        <v>353</v>
      </c>
      <c r="E5826" s="34" t="s">
        <v>546</v>
      </c>
      <c r="F5826" s="35">
        <v>8020.6</v>
      </c>
      <c r="G5826" s="35">
        <v>14570.154</v>
      </c>
      <c r="H5826" s="35">
        <v>2118.7620000000002</v>
      </c>
      <c r="I5826" s="63">
        <f>G5826</f>
        <v>14570.154</v>
      </c>
      <c r="J5826" s="63">
        <f>H5826</f>
        <v>2118.7620000000002</v>
      </c>
      <c r="K5826" s="35">
        <v>0</v>
      </c>
      <c r="L5826" s="35">
        <v>0</v>
      </c>
      <c r="M5826" s="35">
        <v>5999.99</v>
      </c>
      <c r="N5826" s="78">
        <f t="shared" si="2941"/>
        <v>41.180003999957719</v>
      </c>
    </row>
    <row r="5827" spans="1:15" ht="63" x14ac:dyDescent="0.25">
      <c r="A5827" s="33" t="s">
        <v>444</v>
      </c>
      <c r="B5827" s="33" t="s">
        <v>1401</v>
      </c>
      <c r="C5827" s="33" t="s">
        <v>1295</v>
      </c>
      <c r="D5827" s="33"/>
      <c r="E5827" s="34" t="s">
        <v>1296</v>
      </c>
      <c r="F5827" s="35">
        <f t="shared" ref="F5827:M5828" si="2975">F5828</f>
        <v>13853.7</v>
      </c>
      <c r="G5827" s="35">
        <f t="shared" si="2975"/>
        <v>17526.941999999999</v>
      </c>
      <c r="H5827" s="35">
        <f t="shared" si="2975"/>
        <v>2207.34</v>
      </c>
      <c r="I5827" s="63">
        <f t="shared" si="2975"/>
        <v>17526.941999999999</v>
      </c>
      <c r="J5827" s="63">
        <f t="shared" si="2975"/>
        <v>2207.34</v>
      </c>
      <c r="K5827" s="35">
        <f t="shared" si="2975"/>
        <v>0</v>
      </c>
      <c r="L5827" s="35">
        <f t="shared" si="2975"/>
        <v>0</v>
      </c>
      <c r="M5827" s="35">
        <f t="shared" si="2975"/>
        <v>9911.232</v>
      </c>
      <c r="N5827" s="78">
        <f t="shared" si="2941"/>
        <v>56.54855250847524</v>
      </c>
    </row>
    <row r="5828" spans="1:15" x14ac:dyDescent="0.25">
      <c r="A5828" s="33" t="s">
        <v>444</v>
      </c>
      <c r="B5828" s="33" t="s">
        <v>1401</v>
      </c>
      <c r="C5828" s="33" t="s">
        <v>1295</v>
      </c>
      <c r="D5828" s="33" t="s">
        <v>65</v>
      </c>
      <c r="E5828" s="34" t="s">
        <v>544</v>
      </c>
      <c r="F5828" s="35">
        <f t="shared" si="2975"/>
        <v>13853.7</v>
      </c>
      <c r="G5828" s="35">
        <f t="shared" si="2975"/>
        <v>17526.941999999999</v>
      </c>
      <c r="H5828" s="35">
        <f t="shared" si="2975"/>
        <v>2207.34</v>
      </c>
      <c r="I5828" s="63">
        <f t="shared" si="2975"/>
        <v>17526.941999999999</v>
      </c>
      <c r="J5828" s="63">
        <f t="shared" si="2975"/>
        <v>2207.34</v>
      </c>
      <c r="K5828" s="35">
        <f t="shared" si="2975"/>
        <v>0</v>
      </c>
      <c r="L5828" s="35">
        <f t="shared" si="2975"/>
        <v>0</v>
      </c>
      <c r="M5828" s="35">
        <f t="shared" si="2975"/>
        <v>9911.232</v>
      </c>
      <c r="N5828" s="78">
        <f t="shared" si="2941"/>
        <v>56.54855250847524</v>
      </c>
    </row>
    <row r="5829" spans="1:15" ht="31.5" x14ac:dyDescent="0.25">
      <c r="A5829" s="33" t="s">
        <v>444</v>
      </c>
      <c r="B5829" s="33" t="s">
        <v>1401</v>
      </c>
      <c r="C5829" s="33" t="s">
        <v>1295</v>
      </c>
      <c r="D5829" s="33" t="s">
        <v>353</v>
      </c>
      <c r="E5829" s="34" t="s">
        <v>546</v>
      </c>
      <c r="F5829" s="35">
        <v>13853.7</v>
      </c>
      <c r="G5829" s="35">
        <v>17526.941999999999</v>
      </c>
      <c r="H5829" s="35">
        <v>2207.34</v>
      </c>
      <c r="I5829" s="63">
        <f>G5829</f>
        <v>17526.941999999999</v>
      </c>
      <c r="J5829" s="63">
        <f>H5829</f>
        <v>2207.34</v>
      </c>
      <c r="K5829" s="35">
        <v>0</v>
      </c>
      <c r="L5829" s="35">
        <v>0</v>
      </c>
      <c r="M5829" s="35">
        <v>9911.232</v>
      </c>
      <c r="N5829" s="78">
        <f t="shared" si="2941"/>
        <v>56.54855250847524</v>
      </c>
    </row>
    <row r="5830" spans="1:15" ht="78.75" x14ac:dyDescent="0.25">
      <c r="A5830" s="33" t="s">
        <v>444</v>
      </c>
      <c r="B5830" s="33" t="s">
        <v>1401</v>
      </c>
      <c r="C5830" s="33" t="s">
        <v>457</v>
      </c>
      <c r="D5830" s="33"/>
      <c r="E5830" s="34" t="s">
        <v>1027</v>
      </c>
      <c r="F5830" s="35">
        <f t="shared" ref="F5830:M5831" si="2976">F5831</f>
        <v>22000</v>
      </c>
      <c r="G5830" s="35">
        <f t="shared" si="2976"/>
        <v>55973.277999999998</v>
      </c>
      <c r="H5830" s="35">
        <f t="shared" si="2976"/>
        <v>41726.387799999997</v>
      </c>
      <c r="I5830" s="63">
        <f t="shared" si="2976"/>
        <v>33973.277999999998</v>
      </c>
      <c r="J5830" s="63">
        <f t="shared" si="2976"/>
        <v>27674.843440000001</v>
      </c>
      <c r="K5830" s="35">
        <f t="shared" si="2976"/>
        <v>0</v>
      </c>
      <c r="L5830" s="35">
        <f t="shared" si="2976"/>
        <v>0</v>
      </c>
      <c r="M5830" s="35">
        <f t="shared" si="2976"/>
        <v>54838.669829999999</v>
      </c>
      <c r="N5830" s="78">
        <f t="shared" si="2941"/>
        <v>97.972946715752471</v>
      </c>
    </row>
    <row r="5831" spans="1:15" ht="17.25" customHeight="1" x14ac:dyDescent="0.25">
      <c r="A5831" s="33" t="s">
        <v>444</v>
      </c>
      <c r="B5831" s="33" t="s">
        <v>1401</v>
      </c>
      <c r="C5831" s="33" t="s">
        <v>457</v>
      </c>
      <c r="D5831" s="33" t="s">
        <v>65</v>
      </c>
      <c r="E5831" s="34" t="s">
        <v>544</v>
      </c>
      <c r="F5831" s="35">
        <f t="shared" si="2976"/>
        <v>22000</v>
      </c>
      <c r="G5831" s="35">
        <f t="shared" si="2976"/>
        <v>55973.277999999998</v>
      </c>
      <c r="H5831" s="35">
        <f t="shared" si="2976"/>
        <v>41726.387799999997</v>
      </c>
      <c r="I5831" s="63">
        <f t="shared" si="2976"/>
        <v>33973.277999999998</v>
      </c>
      <c r="J5831" s="63">
        <f t="shared" si="2976"/>
        <v>27674.843440000001</v>
      </c>
      <c r="K5831" s="35">
        <f t="shared" si="2976"/>
        <v>0</v>
      </c>
      <c r="L5831" s="35">
        <f t="shared" si="2976"/>
        <v>0</v>
      </c>
      <c r="M5831" s="35">
        <f t="shared" si="2976"/>
        <v>54838.669829999999</v>
      </c>
      <c r="N5831" s="78">
        <f t="shared" si="2941"/>
        <v>97.972946715752471</v>
      </c>
    </row>
    <row r="5832" spans="1:15" ht="31.5" x14ac:dyDescent="0.25">
      <c r="A5832" s="33" t="s">
        <v>444</v>
      </c>
      <c r="B5832" s="33" t="s">
        <v>1401</v>
      </c>
      <c r="C5832" s="33" t="s">
        <v>457</v>
      </c>
      <c r="D5832" s="33" t="s">
        <v>353</v>
      </c>
      <c r="E5832" s="34" t="s">
        <v>546</v>
      </c>
      <c r="F5832" s="35">
        <v>22000</v>
      </c>
      <c r="G5832" s="35">
        <v>55973.277999999998</v>
      </c>
      <c r="H5832" s="35">
        <f>14051.54436+27674.84344</f>
        <v>41726.387799999997</v>
      </c>
      <c r="I5832" s="63">
        <v>33973.277999999998</v>
      </c>
      <c r="J5832" s="63">
        <v>27674.843440000001</v>
      </c>
      <c r="K5832" s="35">
        <v>0</v>
      </c>
      <c r="L5832" s="35">
        <v>0</v>
      </c>
      <c r="M5832" s="35">
        <v>54838.669829999999</v>
      </c>
      <c r="N5832" s="78">
        <f t="shared" si="2941"/>
        <v>97.972946715752471</v>
      </c>
    </row>
    <row r="5833" spans="1:15" ht="31.5" hidden="1" x14ac:dyDescent="0.25">
      <c r="A5833" s="33" t="s">
        <v>444</v>
      </c>
      <c r="B5833" s="33" t="s">
        <v>1401</v>
      </c>
      <c r="C5833" s="33" t="s">
        <v>1122</v>
      </c>
      <c r="D5833" s="33"/>
      <c r="E5833" s="34" t="s">
        <v>1885</v>
      </c>
      <c r="F5833" s="35">
        <f t="shared" ref="F5833:M5836" si="2977">F5834</f>
        <v>0</v>
      </c>
      <c r="G5833" s="35">
        <f t="shared" si="2977"/>
        <v>0</v>
      </c>
      <c r="H5833" s="35">
        <f t="shared" si="2977"/>
        <v>0</v>
      </c>
      <c r="I5833" s="63">
        <f t="shared" si="2977"/>
        <v>0</v>
      </c>
      <c r="J5833" s="63">
        <f t="shared" si="2977"/>
        <v>0</v>
      </c>
      <c r="K5833" s="35">
        <f t="shared" si="2977"/>
        <v>0</v>
      </c>
      <c r="L5833" s="35">
        <f t="shared" si="2977"/>
        <v>0</v>
      </c>
      <c r="M5833" s="35">
        <f t="shared" si="2977"/>
        <v>0</v>
      </c>
      <c r="N5833" s="78">
        <v>0</v>
      </c>
      <c r="O5833" s="22">
        <v>1</v>
      </c>
    </row>
    <row r="5834" spans="1:15" hidden="1" x14ac:dyDescent="0.25">
      <c r="A5834" s="33" t="s">
        <v>444</v>
      </c>
      <c r="B5834" s="33" t="s">
        <v>1401</v>
      </c>
      <c r="C5834" s="33" t="s">
        <v>1123</v>
      </c>
      <c r="D5834" s="33"/>
      <c r="E5834" s="34" t="s">
        <v>1175</v>
      </c>
      <c r="F5834" s="35">
        <f t="shared" si="2977"/>
        <v>0</v>
      </c>
      <c r="G5834" s="35">
        <f t="shared" si="2977"/>
        <v>0</v>
      </c>
      <c r="H5834" s="35">
        <f t="shared" si="2977"/>
        <v>0</v>
      </c>
      <c r="I5834" s="63">
        <f t="shared" si="2977"/>
        <v>0</v>
      </c>
      <c r="J5834" s="63">
        <f t="shared" si="2977"/>
        <v>0</v>
      </c>
      <c r="K5834" s="35">
        <f t="shared" si="2977"/>
        <v>0</v>
      </c>
      <c r="L5834" s="35">
        <f t="shared" si="2977"/>
        <v>0</v>
      </c>
      <c r="M5834" s="35">
        <f t="shared" si="2977"/>
        <v>0</v>
      </c>
      <c r="N5834" s="78">
        <v>0</v>
      </c>
      <c r="O5834" s="22">
        <v>1</v>
      </c>
    </row>
    <row r="5835" spans="1:15" ht="63" hidden="1" x14ac:dyDescent="0.25">
      <c r="A5835" s="33" t="s">
        <v>444</v>
      </c>
      <c r="B5835" s="33" t="s">
        <v>1401</v>
      </c>
      <c r="C5835" s="33" t="s">
        <v>458</v>
      </c>
      <c r="D5835" s="33"/>
      <c r="E5835" s="34" t="s">
        <v>1026</v>
      </c>
      <c r="F5835" s="35">
        <f t="shared" si="2977"/>
        <v>0</v>
      </c>
      <c r="G5835" s="35">
        <f t="shared" si="2977"/>
        <v>0</v>
      </c>
      <c r="H5835" s="35">
        <f t="shared" si="2977"/>
        <v>0</v>
      </c>
      <c r="I5835" s="63">
        <f t="shared" si="2977"/>
        <v>0</v>
      </c>
      <c r="J5835" s="63">
        <f t="shared" si="2977"/>
        <v>0</v>
      </c>
      <c r="K5835" s="35">
        <f t="shared" si="2977"/>
        <v>0</v>
      </c>
      <c r="L5835" s="35">
        <f t="shared" si="2977"/>
        <v>0</v>
      </c>
      <c r="M5835" s="35">
        <f t="shared" si="2977"/>
        <v>0</v>
      </c>
      <c r="N5835" s="78">
        <v>0</v>
      </c>
      <c r="O5835" s="22">
        <v>1</v>
      </c>
    </row>
    <row r="5836" spans="1:15" ht="31.5" hidden="1" x14ac:dyDescent="0.25">
      <c r="A5836" s="33" t="s">
        <v>444</v>
      </c>
      <c r="B5836" s="33" t="s">
        <v>1401</v>
      </c>
      <c r="C5836" s="33" t="s">
        <v>458</v>
      </c>
      <c r="D5836" s="33" t="s">
        <v>1111</v>
      </c>
      <c r="E5836" s="34" t="s">
        <v>542</v>
      </c>
      <c r="F5836" s="35">
        <f t="shared" si="2977"/>
        <v>0</v>
      </c>
      <c r="G5836" s="35">
        <f t="shared" si="2977"/>
        <v>0</v>
      </c>
      <c r="H5836" s="35">
        <f t="shared" si="2977"/>
        <v>0</v>
      </c>
      <c r="I5836" s="63">
        <f t="shared" si="2977"/>
        <v>0</v>
      </c>
      <c r="J5836" s="63">
        <f t="shared" si="2977"/>
        <v>0</v>
      </c>
      <c r="K5836" s="35">
        <f t="shared" si="2977"/>
        <v>0</v>
      </c>
      <c r="L5836" s="35">
        <f t="shared" si="2977"/>
        <v>0</v>
      </c>
      <c r="M5836" s="35">
        <f t="shared" si="2977"/>
        <v>0</v>
      </c>
      <c r="N5836" s="78">
        <v>0</v>
      </c>
      <c r="O5836" s="22">
        <v>1</v>
      </c>
    </row>
    <row r="5837" spans="1:15" ht="31.5" hidden="1" x14ac:dyDescent="0.25">
      <c r="A5837" s="33" t="s">
        <v>444</v>
      </c>
      <c r="B5837" s="33" t="s">
        <v>1401</v>
      </c>
      <c r="C5837" s="33" t="s">
        <v>458</v>
      </c>
      <c r="D5837" s="33" t="s">
        <v>1112</v>
      </c>
      <c r="E5837" s="34" t="s">
        <v>543</v>
      </c>
      <c r="F5837" s="35">
        <v>0</v>
      </c>
      <c r="G5837" s="35">
        <v>0</v>
      </c>
      <c r="H5837" s="35">
        <v>0</v>
      </c>
      <c r="I5837" s="63">
        <v>0</v>
      </c>
      <c r="J5837" s="63">
        <v>0</v>
      </c>
      <c r="K5837" s="35">
        <v>0</v>
      </c>
      <c r="L5837" s="35">
        <v>0</v>
      </c>
      <c r="M5837" s="35">
        <v>0</v>
      </c>
      <c r="N5837" s="78">
        <v>0</v>
      </c>
      <c r="O5837" s="22">
        <v>1</v>
      </c>
    </row>
    <row r="5838" spans="1:15" s="32" customFormat="1" x14ac:dyDescent="0.25">
      <c r="A5838" s="29" t="s">
        <v>444</v>
      </c>
      <c r="B5838" s="29" t="s">
        <v>1405</v>
      </c>
      <c r="C5838" s="29"/>
      <c r="D5838" s="29"/>
      <c r="E5838" s="30" t="s">
        <v>536</v>
      </c>
      <c r="F5838" s="31">
        <f t="shared" ref="F5838:M5840" si="2978">F5839</f>
        <v>297912.59999999998</v>
      </c>
      <c r="G5838" s="31">
        <f t="shared" si="2978"/>
        <v>327621.53012000001</v>
      </c>
      <c r="H5838" s="31">
        <f t="shared" si="2978"/>
        <v>84843.35295</v>
      </c>
      <c r="I5838" s="62">
        <f t="shared" si="2978"/>
        <v>327621.53012000001</v>
      </c>
      <c r="J5838" s="62">
        <f t="shared" si="2978"/>
        <v>84843.35295</v>
      </c>
      <c r="K5838" s="31">
        <f t="shared" si="2978"/>
        <v>327621.53012000001</v>
      </c>
      <c r="L5838" s="31">
        <f t="shared" si="2978"/>
        <v>84843.35295</v>
      </c>
      <c r="M5838" s="31">
        <f t="shared" si="2978"/>
        <v>297424.08798000001</v>
      </c>
      <c r="N5838" s="79">
        <f t="shared" ref="N5838:N5897" si="2979">M5838/G5838*100</f>
        <v>90.782827328552131</v>
      </c>
    </row>
    <row r="5839" spans="1:15" ht="31.5" x14ac:dyDescent="0.25">
      <c r="A5839" s="33" t="s">
        <v>444</v>
      </c>
      <c r="B5839" s="33" t="s">
        <v>1405</v>
      </c>
      <c r="C5839" s="33" t="s">
        <v>210</v>
      </c>
      <c r="D5839" s="33"/>
      <c r="E5839" s="34" t="s">
        <v>1008</v>
      </c>
      <c r="F5839" s="35">
        <f t="shared" si="2978"/>
        <v>297912.59999999998</v>
      </c>
      <c r="G5839" s="35">
        <f t="shared" si="2978"/>
        <v>327621.53012000001</v>
      </c>
      <c r="H5839" s="35">
        <f t="shared" si="2978"/>
        <v>84843.35295</v>
      </c>
      <c r="I5839" s="63">
        <f t="shared" si="2978"/>
        <v>327621.53012000001</v>
      </c>
      <c r="J5839" s="63">
        <f t="shared" si="2978"/>
        <v>84843.35295</v>
      </c>
      <c r="K5839" s="35">
        <f t="shared" si="2978"/>
        <v>327621.53012000001</v>
      </c>
      <c r="L5839" s="35">
        <f t="shared" si="2978"/>
        <v>84843.35295</v>
      </c>
      <c r="M5839" s="35">
        <f t="shared" si="2978"/>
        <v>297424.08798000001</v>
      </c>
      <c r="N5839" s="78">
        <f t="shared" si="2979"/>
        <v>90.782827328552131</v>
      </c>
    </row>
    <row r="5840" spans="1:15" x14ac:dyDescent="0.25">
      <c r="A5840" s="33" t="s">
        <v>444</v>
      </c>
      <c r="B5840" s="33" t="s">
        <v>1405</v>
      </c>
      <c r="C5840" s="33" t="s">
        <v>211</v>
      </c>
      <c r="D5840" s="33"/>
      <c r="E5840" s="34" t="s">
        <v>1019</v>
      </c>
      <c r="F5840" s="35">
        <f t="shared" si="2978"/>
        <v>297912.59999999998</v>
      </c>
      <c r="G5840" s="35">
        <f t="shared" si="2978"/>
        <v>327621.53012000001</v>
      </c>
      <c r="H5840" s="35">
        <f t="shared" si="2978"/>
        <v>84843.35295</v>
      </c>
      <c r="I5840" s="63">
        <f t="shared" si="2978"/>
        <v>327621.53012000001</v>
      </c>
      <c r="J5840" s="63">
        <f t="shared" si="2978"/>
        <v>84843.35295</v>
      </c>
      <c r="K5840" s="35">
        <f t="shared" si="2978"/>
        <v>327621.53012000001</v>
      </c>
      <c r="L5840" s="35">
        <f t="shared" si="2978"/>
        <v>84843.35295</v>
      </c>
      <c r="M5840" s="35">
        <f t="shared" si="2978"/>
        <v>297424.08798000001</v>
      </c>
      <c r="N5840" s="78">
        <f t="shared" si="2979"/>
        <v>90.782827328552131</v>
      </c>
    </row>
    <row r="5841" spans="1:14" ht="63" x14ac:dyDescent="0.25">
      <c r="A5841" s="33" t="s">
        <v>444</v>
      </c>
      <c r="B5841" s="33" t="s">
        <v>1405</v>
      </c>
      <c r="C5841" s="33" t="s">
        <v>212</v>
      </c>
      <c r="D5841" s="33"/>
      <c r="E5841" s="34" t="s">
        <v>1021</v>
      </c>
      <c r="F5841" s="35">
        <f>F5842+F5845</f>
        <v>297912.59999999998</v>
      </c>
      <c r="G5841" s="35">
        <f>G5842+G5845</f>
        <v>327621.53012000001</v>
      </c>
      <c r="H5841" s="35">
        <f t="shared" ref="H5841:M5841" si="2980">H5842+H5845</f>
        <v>84843.35295</v>
      </c>
      <c r="I5841" s="63">
        <f t="shared" si="2980"/>
        <v>327621.53012000001</v>
      </c>
      <c r="J5841" s="63">
        <f t="shared" si="2980"/>
        <v>84843.35295</v>
      </c>
      <c r="K5841" s="35">
        <f t="shared" si="2980"/>
        <v>327621.53012000001</v>
      </c>
      <c r="L5841" s="35">
        <f t="shared" si="2980"/>
        <v>84843.35295</v>
      </c>
      <c r="M5841" s="35">
        <f t="shared" si="2980"/>
        <v>297424.08798000001</v>
      </c>
      <c r="N5841" s="78">
        <f t="shared" si="2979"/>
        <v>90.782827328552131</v>
      </c>
    </row>
    <row r="5842" spans="1:14" ht="110.25" x14ac:dyDescent="0.25">
      <c r="A5842" s="33" t="s">
        <v>444</v>
      </c>
      <c r="B5842" s="33" t="s">
        <v>1405</v>
      </c>
      <c r="C5842" s="33" t="s">
        <v>460</v>
      </c>
      <c r="D5842" s="33"/>
      <c r="E5842" s="34" t="s">
        <v>1023</v>
      </c>
      <c r="F5842" s="35">
        <f t="shared" ref="F5842:M5843" si="2981">F5843</f>
        <v>117447.2</v>
      </c>
      <c r="G5842" s="35">
        <f t="shared" si="2981"/>
        <v>147156.13088000001</v>
      </c>
      <c r="H5842" s="35">
        <f t="shared" si="2981"/>
        <v>75485.887740000006</v>
      </c>
      <c r="I5842" s="63">
        <f t="shared" si="2981"/>
        <v>147156.13088000001</v>
      </c>
      <c r="J5842" s="63">
        <f t="shared" si="2981"/>
        <v>75485.887740000006</v>
      </c>
      <c r="K5842" s="35">
        <f t="shared" si="2981"/>
        <v>147156.13088000001</v>
      </c>
      <c r="L5842" s="35">
        <f t="shared" si="2981"/>
        <v>75485.887740000006</v>
      </c>
      <c r="M5842" s="35">
        <f t="shared" si="2981"/>
        <v>116958.68874</v>
      </c>
      <c r="N5842" s="78">
        <f t="shared" si="2979"/>
        <v>79.479317674759457</v>
      </c>
    </row>
    <row r="5843" spans="1:14" ht="31.5" x14ac:dyDescent="0.25">
      <c r="A5843" s="33" t="s">
        <v>444</v>
      </c>
      <c r="B5843" s="33" t="s">
        <v>1405</v>
      </c>
      <c r="C5843" s="33" t="s">
        <v>460</v>
      </c>
      <c r="D5843" s="33" t="s">
        <v>220</v>
      </c>
      <c r="E5843" s="34" t="s">
        <v>550</v>
      </c>
      <c r="F5843" s="35">
        <f t="shared" si="2981"/>
        <v>117447.2</v>
      </c>
      <c r="G5843" s="35">
        <f t="shared" si="2981"/>
        <v>147156.13088000001</v>
      </c>
      <c r="H5843" s="35">
        <f t="shared" si="2981"/>
        <v>75485.887740000006</v>
      </c>
      <c r="I5843" s="63">
        <f t="shared" si="2981"/>
        <v>147156.13088000001</v>
      </c>
      <c r="J5843" s="63">
        <f t="shared" si="2981"/>
        <v>75485.887740000006</v>
      </c>
      <c r="K5843" s="35">
        <f t="shared" si="2981"/>
        <v>147156.13088000001</v>
      </c>
      <c r="L5843" s="35">
        <f t="shared" si="2981"/>
        <v>75485.887740000006</v>
      </c>
      <c r="M5843" s="35">
        <f t="shared" si="2981"/>
        <v>116958.68874</v>
      </c>
      <c r="N5843" s="78">
        <f t="shared" si="2979"/>
        <v>79.479317674759457</v>
      </c>
    </row>
    <row r="5844" spans="1:14" x14ac:dyDescent="0.25">
      <c r="A5844" s="33" t="s">
        <v>444</v>
      </c>
      <c r="B5844" s="33" t="s">
        <v>1405</v>
      </c>
      <c r="C5844" s="33" t="s">
        <v>460</v>
      </c>
      <c r="D5844" s="33" t="s">
        <v>219</v>
      </c>
      <c r="E5844" s="34" t="s">
        <v>551</v>
      </c>
      <c r="F5844" s="35">
        <v>117447.2</v>
      </c>
      <c r="G5844" s="35">
        <v>147156.13088000001</v>
      </c>
      <c r="H5844" s="35">
        <v>75485.887740000006</v>
      </c>
      <c r="I5844" s="63">
        <f>G5844</f>
        <v>147156.13088000001</v>
      </c>
      <c r="J5844" s="63">
        <f>H5844</f>
        <v>75485.887740000006</v>
      </c>
      <c r="K5844" s="35">
        <f>G5844</f>
        <v>147156.13088000001</v>
      </c>
      <c r="L5844" s="35">
        <f>H5844</f>
        <v>75485.887740000006</v>
      </c>
      <c r="M5844" s="35">
        <v>116958.68874</v>
      </c>
      <c r="N5844" s="78">
        <f t="shared" si="2979"/>
        <v>79.479317674759457</v>
      </c>
    </row>
    <row r="5845" spans="1:14" ht="63" x14ac:dyDescent="0.25">
      <c r="A5845" s="33" t="s">
        <v>444</v>
      </c>
      <c r="B5845" s="33" t="s">
        <v>1405</v>
      </c>
      <c r="C5845" s="33" t="s">
        <v>461</v>
      </c>
      <c r="D5845" s="33"/>
      <c r="E5845" s="34" t="s">
        <v>1024</v>
      </c>
      <c r="F5845" s="35">
        <f t="shared" ref="F5845:M5846" si="2982">F5846</f>
        <v>180465.4</v>
      </c>
      <c r="G5845" s="35">
        <f t="shared" si="2982"/>
        <v>180465.39924</v>
      </c>
      <c r="H5845" s="35">
        <f t="shared" si="2982"/>
        <v>9357.4652100000003</v>
      </c>
      <c r="I5845" s="63">
        <f t="shared" si="2982"/>
        <v>180465.39924</v>
      </c>
      <c r="J5845" s="63">
        <f t="shared" si="2982"/>
        <v>9357.4652100000003</v>
      </c>
      <c r="K5845" s="35">
        <f t="shared" si="2982"/>
        <v>180465.39924</v>
      </c>
      <c r="L5845" s="35">
        <f t="shared" si="2982"/>
        <v>9357.4652100000003</v>
      </c>
      <c r="M5845" s="35">
        <f t="shared" si="2982"/>
        <v>180465.39924</v>
      </c>
      <c r="N5845" s="78">
        <f t="shared" si="2979"/>
        <v>100</v>
      </c>
    </row>
    <row r="5846" spans="1:14" ht="31.5" x14ac:dyDescent="0.25">
      <c r="A5846" s="33" t="s">
        <v>444</v>
      </c>
      <c r="B5846" s="33" t="s">
        <v>1405</v>
      </c>
      <c r="C5846" s="33" t="s">
        <v>461</v>
      </c>
      <c r="D5846" s="33" t="s">
        <v>220</v>
      </c>
      <c r="E5846" s="34" t="s">
        <v>550</v>
      </c>
      <c r="F5846" s="35">
        <f t="shared" si="2982"/>
        <v>180465.4</v>
      </c>
      <c r="G5846" s="35">
        <f t="shared" si="2982"/>
        <v>180465.39924</v>
      </c>
      <c r="H5846" s="35">
        <f t="shared" si="2982"/>
        <v>9357.4652100000003</v>
      </c>
      <c r="I5846" s="63">
        <f t="shared" si="2982"/>
        <v>180465.39924</v>
      </c>
      <c r="J5846" s="63">
        <f t="shared" si="2982"/>
        <v>9357.4652100000003</v>
      </c>
      <c r="K5846" s="35">
        <f t="shared" si="2982"/>
        <v>180465.39924</v>
      </c>
      <c r="L5846" s="35">
        <f t="shared" si="2982"/>
        <v>9357.4652100000003</v>
      </c>
      <c r="M5846" s="35">
        <f t="shared" si="2982"/>
        <v>180465.39924</v>
      </c>
      <c r="N5846" s="78">
        <f t="shared" si="2979"/>
        <v>100</v>
      </c>
    </row>
    <row r="5847" spans="1:14" x14ac:dyDescent="0.25">
      <c r="A5847" s="33" t="s">
        <v>444</v>
      </c>
      <c r="B5847" s="33" t="s">
        <v>1405</v>
      </c>
      <c r="C5847" s="33" t="s">
        <v>461</v>
      </c>
      <c r="D5847" s="33" t="s">
        <v>219</v>
      </c>
      <c r="E5847" s="34" t="s">
        <v>551</v>
      </c>
      <c r="F5847" s="35">
        <v>180465.4</v>
      </c>
      <c r="G5847" s="35">
        <v>180465.39924</v>
      </c>
      <c r="H5847" s="35">
        <v>9357.4652100000003</v>
      </c>
      <c r="I5847" s="63">
        <f>G5847</f>
        <v>180465.39924</v>
      </c>
      <c r="J5847" s="63">
        <f>H5847</f>
        <v>9357.4652100000003</v>
      </c>
      <c r="K5847" s="35">
        <f>G5847</f>
        <v>180465.39924</v>
      </c>
      <c r="L5847" s="35">
        <f>H5847</f>
        <v>9357.4652100000003</v>
      </c>
      <c r="M5847" s="35">
        <v>180465.39924</v>
      </c>
      <c r="N5847" s="78">
        <f t="shared" si="2979"/>
        <v>100</v>
      </c>
    </row>
    <row r="5848" spans="1:14" s="32" customFormat="1" x14ac:dyDescent="0.25">
      <c r="A5848" s="29" t="s">
        <v>444</v>
      </c>
      <c r="B5848" s="29" t="s">
        <v>1406</v>
      </c>
      <c r="C5848" s="29"/>
      <c r="D5848" s="29"/>
      <c r="E5848" s="30" t="s">
        <v>537</v>
      </c>
      <c r="F5848" s="31">
        <f>F5849+F5855</f>
        <v>2901.8</v>
      </c>
      <c r="G5848" s="31">
        <f>G5849+G5855</f>
        <v>2901.7820900000002</v>
      </c>
      <c r="H5848" s="31">
        <f t="shared" ref="H5848:M5848" si="2983">H5849+H5855</f>
        <v>1945.7043699999999</v>
      </c>
      <c r="I5848" s="62">
        <f t="shared" si="2983"/>
        <v>2901.7820900000002</v>
      </c>
      <c r="J5848" s="62">
        <f t="shared" si="2983"/>
        <v>1945.7043699999999</v>
      </c>
      <c r="K5848" s="31">
        <f t="shared" si="2983"/>
        <v>0</v>
      </c>
      <c r="L5848" s="31">
        <f t="shared" si="2983"/>
        <v>0</v>
      </c>
      <c r="M5848" s="31">
        <f t="shared" si="2983"/>
        <v>2686.4605799999999</v>
      </c>
      <c r="N5848" s="79">
        <f t="shared" si="2979"/>
        <v>92.57968023367323</v>
      </c>
    </row>
    <row r="5849" spans="1:14" ht="31.5" x14ac:dyDescent="0.25">
      <c r="A5849" s="33" t="s">
        <v>444</v>
      </c>
      <c r="B5849" s="33" t="s">
        <v>1406</v>
      </c>
      <c r="C5849" s="33" t="s">
        <v>210</v>
      </c>
      <c r="D5849" s="33"/>
      <c r="E5849" s="34" t="s">
        <v>1008</v>
      </c>
      <c r="F5849" s="35">
        <f t="shared" ref="F5849:M5853" si="2984">F5850</f>
        <v>268.8</v>
      </c>
      <c r="G5849" s="35">
        <f t="shared" si="2984"/>
        <v>268.78208999999998</v>
      </c>
      <c r="H5849" s="35">
        <f t="shared" si="2984"/>
        <v>86.448369999999997</v>
      </c>
      <c r="I5849" s="63">
        <f t="shared" si="2984"/>
        <v>268.78208999999998</v>
      </c>
      <c r="J5849" s="63">
        <f t="shared" si="2984"/>
        <v>86.448369999999997</v>
      </c>
      <c r="K5849" s="35">
        <f t="shared" si="2984"/>
        <v>0</v>
      </c>
      <c r="L5849" s="35">
        <f t="shared" si="2984"/>
        <v>0</v>
      </c>
      <c r="M5849" s="35">
        <f t="shared" si="2984"/>
        <v>53.465940000000003</v>
      </c>
      <c r="N5849" s="78">
        <f t="shared" si="2979"/>
        <v>19.891928067082151</v>
      </c>
    </row>
    <row r="5850" spans="1:14" x14ac:dyDescent="0.25">
      <c r="A5850" s="33" t="s">
        <v>444</v>
      </c>
      <c r="B5850" s="33" t="s">
        <v>1406</v>
      </c>
      <c r="C5850" s="33" t="s">
        <v>211</v>
      </c>
      <c r="D5850" s="33"/>
      <c r="E5850" s="34" t="s">
        <v>1019</v>
      </c>
      <c r="F5850" s="35">
        <f t="shared" si="2984"/>
        <v>268.8</v>
      </c>
      <c r="G5850" s="35">
        <f t="shared" si="2984"/>
        <v>268.78208999999998</v>
      </c>
      <c r="H5850" s="35">
        <f t="shared" si="2984"/>
        <v>86.448369999999997</v>
      </c>
      <c r="I5850" s="63">
        <f t="shared" si="2984"/>
        <v>268.78208999999998</v>
      </c>
      <c r="J5850" s="63">
        <f t="shared" si="2984"/>
        <v>86.448369999999997</v>
      </c>
      <c r="K5850" s="35">
        <f t="shared" si="2984"/>
        <v>0</v>
      </c>
      <c r="L5850" s="35">
        <f t="shared" si="2984"/>
        <v>0</v>
      </c>
      <c r="M5850" s="35">
        <f t="shared" si="2984"/>
        <v>53.465940000000003</v>
      </c>
      <c r="N5850" s="78">
        <f t="shared" si="2979"/>
        <v>19.891928067082151</v>
      </c>
    </row>
    <row r="5851" spans="1:14" ht="63" x14ac:dyDescent="0.25">
      <c r="A5851" s="33" t="s">
        <v>444</v>
      </c>
      <c r="B5851" s="33" t="s">
        <v>1406</v>
      </c>
      <c r="C5851" s="33" t="s">
        <v>212</v>
      </c>
      <c r="D5851" s="33"/>
      <c r="E5851" s="34" t="s">
        <v>1021</v>
      </c>
      <c r="F5851" s="35">
        <f t="shared" si="2984"/>
        <v>268.8</v>
      </c>
      <c r="G5851" s="35">
        <f t="shared" si="2984"/>
        <v>268.78208999999998</v>
      </c>
      <c r="H5851" s="35">
        <f t="shared" si="2984"/>
        <v>86.448369999999997</v>
      </c>
      <c r="I5851" s="63">
        <f t="shared" si="2984"/>
        <v>268.78208999999998</v>
      </c>
      <c r="J5851" s="63">
        <f t="shared" si="2984"/>
        <v>86.448369999999997</v>
      </c>
      <c r="K5851" s="35">
        <f t="shared" si="2984"/>
        <v>0</v>
      </c>
      <c r="L5851" s="35">
        <f t="shared" si="2984"/>
        <v>0</v>
      </c>
      <c r="M5851" s="35">
        <f t="shared" si="2984"/>
        <v>53.465940000000003</v>
      </c>
      <c r="N5851" s="78">
        <f t="shared" si="2979"/>
        <v>19.891928067082151</v>
      </c>
    </row>
    <row r="5852" spans="1:14" ht="47.25" x14ac:dyDescent="0.25">
      <c r="A5852" s="33" t="s">
        <v>444</v>
      </c>
      <c r="B5852" s="33" t="s">
        <v>1406</v>
      </c>
      <c r="C5852" s="33" t="s">
        <v>209</v>
      </c>
      <c r="D5852" s="33"/>
      <c r="E5852" s="34" t="s">
        <v>1022</v>
      </c>
      <c r="F5852" s="35">
        <f t="shared" si="2984"/>
        <v>268.8</v>
      </c>
      <c r="G5852" s="35">
        <f t="shared" si="2984"/>
        <v>268.78208999999998</v>
      </c>
      <c r="H5852" s="35">
        <f t="shared" si="2984"/>
        <v>86.448369999999997</v>
      </c>
      <c r="I5852" s="63">
        <f t="shared" si="2984"/>
        <v>268.78208999999998</v>
      </c>
      <c r="J5852" s="63">
        <f t="shared" si="2984"/>
        <v>86.448369999999997</v>
      </c>
      <c r="K5852" s="35">
        <f t="shared" si="2984"/>
        <v>0</v>
      </c>
      <c r="L5852" s="35">
        <f t="shared" si="2984"/>
        <v>0</v>
      </c>
      <c r="M5852" s="35">
        <f t="shared" si="2984"/>
        <v>53.465940000000003</v>
      </c>
      <c r="N5852" s="78">
        <f t="shared" si="2979"/>
        <v>19.891928067082151</v>
      </c>
    </row>
    <row r="5853" spans="1:14" ht="31.5" x14ac:dyDescent="0.25">
      <c r="A5853" s="33" t="s">
        <v>444</v>
      </c>
      <c r="B5853" s="33" t="s">
        <v>1406</v>
      </c>
      <c r="C5853" s="33" t="s">
        <v>209</v>
      </c>
      <c r="D5853" s="33" t="s">
        <v>1111</v>
      </c>
      <c r="E5853" s="34" t="s">
        <v>542</v>
      </c>
      <c r="F5853" s="35">
        <f t="shared" si="2984"/>
        <v>268.8</v>
      </c>
      <c r="G5853" s="35">
        <f t="shared" si="2984"/>
        <v>268.78208999999998</v>
      </c>
      <c r="H5853" s="35">
        <f t="shared" si="2984"/>
        <v>86.448369999999997</v>
      </c>
      <c r="I5853" s="63">
        <f t="shared" si="2984"/>
        <v>268.78208999999998</v>
      </c>
      <c r="J5853" s="63">
        <f t="shared" si="2984"/>
        <v>86.448369999999997</v>
      </c>
      <c r="K5853" s="35">
        <f t="shared" si="2984"/>
        <v>0</v>
      </c>
      <c r="L5853" s="35">
        <f t="shared" si="2984"/>
        <v>0</v>
      </c>
      <c r="M5853" s="35">
        <f t="shared" si="2984"/>
        <v>53.465940000000003</v>
      </c>
      <c r="N5853" s="78">
        <f t="shared" si="2979"/>
        <v>19.891928067082151</v>
      </c>
    </row>
    <row r="5854" spans="1:14" ht="31.5" x14ac:dyDescent="0.25">
      <c r="A5854" s="33" t="s">
        <v>444</v>
      </c>
      <c r="B5854" s="33" t="s">
        <v>1406</v>
      </c>
      <c r="C5854" s="33" t="s">
        <v>209</v>
      </c>
      <c r="D5854" s="33" t="s">
        <v>1112</v>
      </c>
      <c r="E5854" s="34" t="s">
        <v>543</v>
      </c>
      <c r="F5854" s="35">
        <v>268.8</v>
      </c>
      <c r="G5854" s="35">
        <v>268.78208999999998</v>
      </c>
      <c r="H5854" s="35">
        <v>86.448369999999997</v>
      </c>
      <c r="I5854" s="63">
        <f>G5854</f>
        <v>268.78208999999998</v>
      </c>
      <c r="J5854" s="63">
        <f>H5854</f>
        <v>86.448369999999997</v>
      </c>
      <c r="K5854" s="35">
        <v>0</v>
      </c>
      <c r="L5854" s="35">
        <v>0</v>
      </c>
      <c r="M5854" s="35">
        <v>53.465940000000003</v>
      </c>
      <c r="N5854" s="78">
        <f t="shared" si="2979"/>
        <v>19.891928067082151</v>
      </c>
    </row>
    <row r="5855" spans="1:14" ht="31.5" x14ac:dyDescent="0.25">
      <c r="A5855" s="33" t="s">
        <v>444</v>
      </c>
      <c r="B5855" s="33" t="s">
        <v>1406</v>
      </c>
      <c r="C5855" s="33" t="s">
        <v>1122</v>
      </c>
      <c r="D5855" s="33"/>
      <c r="E5855" s="34" t="s">
        <v>1885</v>
      </c>
      <c r="F5855" s="35">
        <f t="shared" ref="F5855:M5856" si="2985">F5856</f>
        <v>2633</v>
      </c>
      <c r="G5855" s="35">
        <f t="shared" si="2985"/>
        <v>2633</v>
      </c>
      <c r="H5855" s="35">
        <f t="shared" si="2985"/>
        <v>1859.2559999999999</v>
      </c>
      <c r="I5855" s="63">
        <f t="shared" si="2985"/>
        <v>2633</v>
      </c>
      <c r="J5855" s="63">
        <f t="shared" si="2985"/>
        <v>1859.2559999999999</v>
      </c>
      <c r="K5855" s="35">
        <f t="shared" si="2985"/>
        <v>0</v>
      </c>
      <c r="L5855" s="35">
        <f t="shared" si="2985"/>
        <v>0</v>
      </c>
      <c r="M5855" s="35">
        <f t="shared" si="2985"/>
        <v>2632.9946399999999</v>
      </c>
      <c r="N5855" s="78">
        <f t="shared" si="2979"/>
        <v>99.999796429927841</v>
      </c>
    </row>
    <row r="5856" spans="1:14" x14ac:dyDescent="0.25">
      <c r="A5856" s="33" t="s">
        <v>444</v>
      </c>
      <c r="B5856" s="33" t="s">
        <v>1406</v>
      </c>
      <c r="C5856" s="33" t="s">
        <v>1123</v>
      </c>
      <c r="D5856" s="33"/>
      <c r="E5856" s="34" t="s">
        <v>1175</v>
      </c>
      <c r="F5856" s="35">
        <f t="shared" si="2985"/>
        <v>2633</v>
      </c>
      <c r="G5856" s="35">
        <f t="shared" si="2985"/>
        <v>2633</v>
      </c>
      <c r="H5856" s="35">
        <f t="shared" si="2985"/>
        <v>1859.2559999999999</v>
      </c>
      <c r="I5856" s="63">
        <f t="shared" si="2985"/>
        <v>2633</v>
      </c>
      <c r="J5856" s="63">
        <f t="shared" si="2985"/>
        <v>1859.2559999999999</v>
      </c>
      <c r="K5856" s="35">
        <f t="shared" si="2985"/>
        <v>0</v>
      </c>
      <c r="L5856" s="35">
        <f t="shared" si="2985"/>
        <v>0</v>
      </c>
      <c r="M5856" s="35">
        <f t="shared" si="2985"/>
        <v>2632.9946399999999</v>
      </c>
      <c r="N5856" s="78">
        <f t="shared" si="2979"/>
        <v>99.999796429927841</v>
      </c>
    </row>
    <row r="5857" spans="1:14" ht="78.75" x14ac:dyDescent="0.25">
      <c r="A5857" s="33" t="s">
        <v>444</v>
      </c>
      <c r="B5857" s="33" t="s">
        <v>1406</v>
      </c>
      <c r="C5857" s="33" t="s">
        <v>462</v>
      </c>
      <c r="D5857" s="33"/>
      <c r="E5857" s="34" t="s">
        <v>1192</v>
      </c>
      <c r="F5857" s="35">
        <f>F5858+F5861</f>
        <v>2633</v>
      </c>
      <c r="G5857" s="35">
        <f>G5858+G5861</f>
        <v>2633</v>
      </c>
      <c r="H5857" s="35">
        <f t="shared" ref="H5857:M5857" si="2986">H5858+H5861</f>
        <v>1859.2559999999999</v>
      </c>
      <c r="I5857" s="63">
        <f t="shared" si="2986"/>
        <v>2633</v>
      </c>
      <c r="J5857" s="63">
        <f t="shared" si="2986"/>
        <v>1859.2559999999999</v>
      </c>
      <c r="K5857" s="35">
        <f t="shared" si="2986"/>
        <v>0</v>
      </c>
      <c r="L5857" s="35">
        <f t="shared" si="2986"/>
        <v>0</v>
      </c>
      <c r="M5857" s="35">
        <f t="shared" si="2986"/>
        <v>2632.9946399999999</v>
      </c>
      <c r="N5857" s="78">
        <f t="shared" si="2979"/>
        <v>99.999796429927841</v>
      </c>
    </row>
    <row r="5858" spans="1:14" ht="78.75" x14ac:dyDescent="0.25">
      <c r="A5858" s="33" t="s">
        <v>444</v>
      </c>
      <c r="B5858" s="33" t="s">
        <v>1406</v>
      </c>
      <c r="C5858" s="33" t="s">
        <v>462</v>
      </c>
      <c r="D5858" s="33" t="s">
        <v>1118</v>
      </c>
      <c r="E5858" s="34" t="s">
        <v>539</v>
      </c>
      <c r="F5858" s="35">
        <f>F5860+F5859</f>
        <v>2523.6</v>
      </c>
      <c r="G5858" s="35">
        <f>G5860+G5859</f>
        <v>2567.4</v>
      </c>
      <c r="H5858" s="35">
        <f t="shared" ref="H5858:M5858" si="2987">H5860+H5859</f>
        <v>1809.7559999999999</v>
      </c>
      <c r="I5858" s="63">
        <f t="shared" si="2987"/>
        <v>2567.4</v>
      </c>
      <c r="J5858" s="63">
        <f t="shared" si="2987"/>
        <v>1809.7559999999999</v>
      </c>
      <c r="K5858" s="35">
        <f t="shared" si="2987"/>
        <v>0</v>
      </c>
      <c r="L5858" s="35">
        <f t="shared" si="2987"/>
        <v>0</v>
      </c>
      <c r="M5858" s="35">
        <f t="shared" si="2987"/>
        <v>2567.4</v>
      </c>
      <c r="N5858" s="78">
        <f t="shared" si="2979"/>
        <v>100</v>
      </c>
    </row>
    <row r="5859" spans="1:14" ht="18" customHeight="1" x14ac:dyDescent="0.25">
      <c r="A5859" s="33" t="s">
        <v>444</v>
      </c>
      <c r="B5859" s="33" t="s">
        <v>1406</v>
      </c>
      <c r="C5859" s="33" t="s">
        <v>462</v>
      </c>
      <c r="D5859" s="33" t="s">
        <v>1119</v>
      </c>
      <c r="E5859" s="34" t="s">
        <v>540</v>
      </c>
      <c r="F5859" s="35">
        <v>644.29999999999995</v>
      </c>
      <c r="G5859" s="35">
        <v>688.1</v>
      </c>
      <c r="H5859" s="35">
        <v>470.75599999999997</v>
      </c>
      <c r="I5859" s="63">
        <f>G5859</f>
        <v>688.1</v>
      </c>
      <c r="J5859" s="63">
        <f>H5859</f>
        <v>470.75599999999997</v>
      </c>
      <c r="K5859" s="35">
        <v>0</v>
      </c>
      <c r="L5859" s="35">
        <v>0</v>
      </c>
      <c r="M5859" s="35">
        <v>688.1</v>
      </c>
      <c r="N5859" s="78">
        <f t="shared" si="2979"/>
        <v>100</v>
      </c>
    </row>
    <row r="5860" spans="1:14" ht="31.5" x14ac:dyDescent="0.25">
      <c r="A5860" s="33" t="s">
        <v>444</v>
      </c>
      <c r="B5860" s="33" t="s">
        <v>1406</v>
      </c>
      <c r="C5860" s="33" t="s">
        <v>462</v>
      </c>
      <c r="D5860" s="33" t="s">
        <v>1128</v>
      </c>
      <c r="E5860" s="34" t="s">
        <v>541</v>
      </c>
      <c r="F5860" s="35">
        <v>1879.3</v>
      </c>
      <c r="G5860" s="35">
        <v>1879.3</v>
      </c>
      <c r="H5860" s="35">
        <v>1339</v>
      </c>
      <c r="I5860" s="63">
        <f>G5860</f>
        <v>1879.3</v>
      </c>
      <c r="J5860" s="63">
        <f>H5860</f>
        <v>1339</v>
      </c>
      <c r="K5860" s="35">
        <v>0</v>
      </c>
      <c r="L5860" s="35">
        <v>0</v>
      </c>
      <c r="M5860" s="35">
        <v>1879.3</v>
      </c>
      <c r="N5860" s="78">
        <f t="shared" si="2979"/>
        <v>100</v>
      </c>
    </row>
    <row r="5861" spans="1:14" ht="31.5" x14ac:dyDescent="0.25">
      <c r="A5861" s="33" t="s">
        <v>444</v>
      </c>
      <c r="B5861" s="33" t="s">
        <v>1406</v>
      </c>
      <c r="C5861" s="33" t="s">
        <v>462</v>
      </c>
      <c r="D5861" s="33" t="s">
        <v>1111</v>
      </c>
      <c r="E5861" s="34" t="s">
        <v>542</v>
      </c>
      <c r="F5861" s="35">
        <f t="shared" ref="F5861:M5861" si="2988">F5862</f>
        <v>109.4</v>
      </c>
      <c r="G5861" s="35">
        <f t="shared" si="2988"/>
        <v>65.599999999999994</v>
      </c>
      <c r="H5861" s="35">
        <f t="shared" si="2988"/>
        <v>49.5</v>
      </c>
      <c r="I5861" s="63">
        <f t="shared" si="2988"/>
        <v>65.599999999999994</v>
      </c>
      <c r="J5861" s="63">
        <f t="shared" si="2988"/>
        <v>49.5</v>
      </c>
      <c r="K5861" s="35">
        <f t="shared" si="2988"/>
        <v>0</v>
      </c>
      <c r="L5861" s="35">
        <f t="shared" si="2988"/>
        <v>0</v>
      </c>
      <c r="M5861" s="35">
        <f t="shared" si="2988"/>
        <v>65.594639999999998</v>
      </c>
      <c r="N5861" s="78">
        <f t="shared" si="2979"/>
        <v>99.99182926829269</v>
      </c>
    </row>
    <row r="5862" spans="1:14" ht="31.5" x14ac:dyDescent="0.25">
      <c r="A5862" s="33" t="s">
        <v>444</v>
      </c>
      <c r="B5862" s="33" t="s">
        <v>1406</v>
      </c>
      <c r="C5862" s="33" t="s">
        <v>462</v>
      </c>
      <c r="D5862" s="33" t="s">
        <v>1112</v>
      </c>
      <c r="E5862" s="34" t="s">
        <v>543</v>
      </c>
      <c r="F5862" s="35">
        <v>109.4</v>
      </c>
      <c r="G5862" s="35">
        <v>65.599999999999994</v>
      </c>
      <c r="H5862" s="35">
        <v>49.5</v>
      </c>
      <c r="I5862" s="63">
        <f>G5862</f>
        <v>65.599999999999994</v>
      </c>
      <c r="J5862" s="63">
        <f>H5862</f>
        <v>49.5</v>
      </c>
      <c r="K5862" s="35">
        <v>0</v>
      </c>
      <c r="L5862" s="35">
        <v>0</v>
      </c>
      <c r="M5862" s="35">
        <v>65.594639999999998</v>
      </c>
      <c r="N5862" s="78">
        <f t="shared" si="2979"/>
        <v>99.99182926829269</v>
      </c>
    </row>
    <row r="5863" spans="1:14" s="22" customFormat="1" ht="31.5" x14ac:dyDescent="0.25">
      <c r="A5863" s="25" t="s">
        <v>463</v>
      </c>
      <c r="B5863" s="25" t="s">
        <v>1387</v>
      </c>
      <c r="C5863" s="25"/>
      <c r="D5863" s="25"/>
      <c r="E5863" s="26" t="s">
        <v>497</v>
      </c>
      <c r="F5863" s="27">
        <f>F5864+F5888</f>
        <v>375502.23600000003</v>
      </c>
      <c r="G5863" s="27">
        <f>G5864+G5888</f>
        <v>393172.86976000003</v>
      </c>
      <c r="H5863" s="27">
        <f t="shared" ref="H5863:M5863" si="2989">H5864+H5888</f>
        <v>69326.805510000006</v>
      </c>
      <c r="I5863" s="61">
        <f t="shared" si="2989"/>
        <v>222832.77975000002</v>
      </c>
      <c r="J5863" s="61">
        <f t="shared" si="2989"/>
        <v>0</v>
      </c>
      <c r="K5863" s="27">
        <f t="shared" si="2989"/>
        <v>283433.40000000002</v>
      </c>
      <c r="L5863" s="27">
        <f t="shared" si="2989"/>
        <v>0</v>
      </c>
      <c r="M5863" s="27">
        <f t="shared" si="2989"/>
        <v>154544.67694</v>
      </c>
      <c r="N5863" s="79">
        <f t="shared" si="2979"/>
        <v>39.307055197968502</v>
      </c>
    </row>
    <row r="5864" spans="1:14" s="22" customFormat="1" x14ac:dyDescent="0.25">
      <c r="A5864" s="25" t="s">
        <v>463</v>
      </c>
      <c r="B5864" s="25" t="s">
        <v>1105</v>
      </c>
      <c r="C5864" s="25"/>
      <c r="D5864" s="25"/>
      <c r="E5864" s="26" t="s">
        <v>498</v>
      </c>
      <c r="F5864" s="27">
        <f t="shared" ref="F5864:M5871" si="2990">F5865</f>
        <v>70468.100000000006</v>
      </c>
      <c r="G5864" s="27">
        <f t="shared" si="2990"/>
        <v>78817.507280000005</v>
      </c>
      <c r="H5864" s="27">
        <f t="shared" si="2990"/>
        <v>55939.20551</v>
      </c>
      <c r="I5864" s="61">
        <f t="shared" si="2990"/>
        <v>711.55327</v>
      </c>
      <c r="J5864" s="61">
        <f t="shared" si="2990"/>
        <v>0</v>
      </c>
      <c r="K5864" s="27">
        <f t="shared" si="2990"/>
        <v>0</v>
      </c>
      <c r="L5864" s="27">
        <f t="shared" si="2990"/>
        <v>0</v>
      </c>
      <c r="M5864" s="27">
        <f t="shared" si="2990"/>
        <v>78817.507280000005</v>
      </c>
      <c r="N5864" s="78">
        <f t="shared" si="2979"/>
        <v>100</v>
      </c>
    </row>
    <row r="5865" spans="1:14" s="32" customFormat="1" x14ac:dyDescent="0.25">
      <c r="A5865" s="29" t="s">
        <v>463</v>
      </c>
      <c r="B5865" s="29" t="s">
        <v>1384</v>
      </c>
      <c r="C5865" s="29"/>
      <c r="D5865" s="29"/>
      <c r="E5865" s="30" t="s">
        <v>514</v>
      </c>
      <c r="F5865" s="31">
        <f>F5871+F5883</f>
        <v>70468.100000000006</v>
      </c>
      <c r="G5865" s="31">
        <f>G5871+G5883+G5866</f>
        <v>78817.507280000005</v>
      </c>
      <c r="H5865" s="31">
        <f t="shared" ref="H5865:M5865" si="2991">H5871+H5883+H5866</f>
        <v>55939.20551</v>
      </c>
      <c r="I5865" s="62">
        <f t="shared" si="2991"/>
        <v>711.55327</v>
      </c>
      <c r="J5865" s="62">
        <f t="shared" si="2991"/>
        <v>0</v>
      </c>
      <c r="K5865" s="31">
        <f t="shared" si="2991"/>
        <v>0</v>
      </c>
      <c r="L5865" s="31">
        <f t="shared" si="2991"/>
        <v>0</v>
      </c>
      <c r="M5865" s="31">
        <f t="shared" si="2991"/>
        <v>78817.507280000005</v>
      </c>
      <c r="N5865" s="79">
        <f t="shared" si="2979"/>
        <v>100</v>
      </c>
    </row>
    <row r="5866" spans="1:14" s="32" customFormat="1" ht="31.5" x14ac:dyDescent="0.25">
      <c r="A5866" s="33" t="s">
        <v>463</v>
      </c>
      <c r="B5866" s="33" t="s">
        <v>1384</v>
      </c>
      <c r="C5866" s="33" t="s">
        <v>1122</v>
      </c>
      <c r="D5866" s="33"/>
      <c r="E5866" s="34" t="s">
        <v>1885</v>
      </c>
      <c r="F5866" s="31"/>
      <c r="G5866" s="35">
        <f>G5867</f>
        <v>711.55327</v>
      </c>
      <c r="H5866" s="35">
        <f t="shared" ref="H5866:M5869" si="2992">H5867</f>
        <v>0</v>
      </c>
      <c r="I5866" s="63">
        <f t="shared" si="2992"/>
        <v>711.55327</v>
      </c>
      <c r="J5866" s="63">
        <f t="shared" si="2992"/>
        <v>0</v>
      </c>
      <c r="K5866" s="35">
        <f t="shared" si="2992"/>
        <v>0</v>
      </c>
      <c r="L5866" s="35">
        <f t="shared" si="2992"/>
        <v>0</v>
      </c>
      <c r="M5866" s="35">
        <f t="shared" si="2992"/>
        <v>711.55327</v>
      </c>
      <c r="N5866" s="78">
        <f t="shared" si="2979"/>
        <v>100</v>
      </c>
    </row>
    <row r="5867" spans="1:14" s="32" customFormat="1" x14ac:dyDescent="0.25">
      <c r="A5867" s="33" t="s">
        <v>463</v>
      </c>
      <c r="B5867" s="33" t="s">
        <v>1384</v>
      </c>
      <c r="C5867" s="33" t="s">
        <v>1123</v>
      </c>
      <c r="D5867" s="33"/>
      <c r="E5867" s="34" t="s">
        <v>1175</v>
      </c>
      <c r="F5867" s="31"/>
      <c r="G5867" s="35">
        <f>G5868</f>
        <v>711.55327</v>
      </c>
      <c r="H5867" s="35">
        <f t="shared" si="2992"/>
        <v>0</v>
      </c>
      <c r="I5867" s="63">
        <f t="shared" si="2992"/>
        <v>711.55327</v>
      </c>
      <c r="J5867" s="63">
        <f t="shared" si="2992"/>
        <v>0</v>
      </c>
      <c r="K5867" s="35">
        <f t="shared" si="2992"/>
        <v>0</v>
      </c>
      <c r="L5867" s="35">
        <f t="shared" si="2992"/>
        <v>0</v>
      </c>
      <c r="M5867" s="35">
        <f t="shared" si="2992"/>
        <v>711.55327</v>
      </c>
      <c r="N5867" s="78">
        <f t="shared" si="2979"/>
        <v>100</v>
      </c>
    </row>
    <row r="5868" spans="1:14" s="32" customFormat="1" ht="47.25" x14ac:dyDescent="0.25">
      <c r="A5868" s="33" t="s">
        <v>463</v>
      </c>
      <c r="B5868" s="33" t="s">
        <v>1384</v>
      </c>
      <c r="C5868" s="33" t="s">
        <v>1912</v>
      </c>
      <c r="D5868" s="33"/>
      <c r="E5868" s="56" t="s">
        <v>1913</v>
      </c>
      <c r="F5868" s="31"/>
      <c r="G5868" s="35">
        <f>G5869</f>
        <v>711.55327</v>
      </c>
      <c r="H5868" s="35">
        <f t="shared" si="2992"/>
        <v>0</v>
      </c>
      <c r="I5868" s="63">
        <f t="shared" si="2992"/>
        <v>711.55327</v>
      </c>
      <c r="J5868" s="63">
        <f t="shared" si="2992"/>
        <v>0</v>
      </c>
      <c r="K5868" s="35">
        <f t="shared" si="2992"/>
        <v>0</v>
      </c>
      <c r="L5868" s="35">
        <f t="shared" si="2992"/>
        <v>0</v>
      </c>
      <c r="M5868" s="35">
        <f t="shared" si="2992"/>
        <v>711.55327</v>
      </c>
      <c r="N5868" s="78">
        <f t="shared" si="2979"/>
        <v>100</v>
      </c>
    </row>
    <row r="5869" spans="1:14" s="32" customFormat="1" ht="78.75" x14ac:dyDescent="0.25">
      <c r="A5869" s="33" t="s">
        <v>463</v>
      </c>
      <c r="B5869" s="33" t="s">
        <v>1384</v>
      </c>
      <c r="C5869" s="33" t="s">
        <v>1912</v>
      </c>
      <c r="D5869" s="33" t="s">
        <v>1118</v>
      </c>
      <c r="E5869" s="34" t="s">
        <v>539</v>
      </c>
      <c r="F5869" s="31"/>
      <c r="G5869" s="35">
        <f>G5870</f>
        <v>711.55327</v>
      </c>
      <c r="H5869" s="35">
        <f t="shared" si="2992"/>
        <v>0</v>
      </c>
      <c r="I5869" s="63">
        <f t="shared" si="2992"/>
        <v>711.55327</v>
      </c>
      <c r="J5869" s="63">
        <f t="shared" si="2992"/>
        <v>0</v>
      </c>
      <c r="K5869" s="35">
        <f t="shared" si="2992"/>
        <v>0</v>
      </c>
      <c r="L5869" s="35">
        <f t="shared" si="2992"/>
        <v>0</v>
      </c>
      <c r="M5869" s="35">
        <f t="shared" si="2992"/>
        <v>711.55327</v>
      </c>
      <c r="N5869" s="78">
        <f t="shared" si="2979"/>
        <v>100</v>
      </c>
    </row>
    <row r="5870" spans="1:14" s="32" customFormat="1" ht="31.5" x14ac:dyDescent="0.25">
      <c r="A5870" s="33" t="s">
        <v>463</v>
      </c>
      <c r="B5870" s="33" t="s">
        <v>1384</v>
      </c>
      <c r="C5870" s="33" t="s">
        <v>1912</v>
      </c>
      <c r="D5870" s="33" t="s">
        <v>1128</v>
      </c>
      <c r="E5870" s="34" t="s">
        <v>541</v>
      </c>
      <c r="F5870" s="31"/>
      <c r="G5870" s="35">
        <v>711.55327</v>
      </c>
      <c r="H5870" s="35">
        <v>0</v>
      </c>
      <c r="I5870" s="63">
        <f>G5870</f>
        <v>711.55327</v>
      </c>
      <c r="J5870" s="63">
        <f>H5870</f>
        <v>0</v>
      </c>
      <c r="K5870" s="35">
        <v>0</v>
      </c>
      <c r="L5870" s="35">
        <v>0</v>
      </c>
      <c r="M5870" s="35">
        <v>711.55327</v>
      </c>
      <c r="N5870" s="78">
        <f t="shared" si="2979"/>
        <v>100</v>
      </c>
    </row>
    <row r="5871" spans="1:14" ht="31.5" x14ac:dyDescent="0.25">
      <c r="A5871" s="33" t="s">
        <v>463</v>
      </c>
      <c r="B5871" s="33" t="s">
        <v>1384</v>
      </c>
      <c r="C5871" s="33" t="s">
        <v>1125</v>
      </c>
      <c r="D5871" s="33"/>
      <c r="E5871" s="34" t="s">
        <v>1207</v>
      </c>
      <c r="F5871" s="35">
        <f t="shared" si="2990"/>
        <v>70468.100000000006</v>
      </c>
      <c r="G5871" s="35">
        <f t="shared" si="2990"/>
        <v>70097.5</v>
      </c>
      <c r="H5871" s="35">
        <f t="shared" si="2990"/>
        <v>48597.373599999999</v>
      </c>
      <c r="I5871" s="63">
        <f t="shared" si="2990"/>
        <v>0</v>
      </c>
      <c r="J5871" s="63">
        <f t="shared" si="2990"/>
        <v>0</v>
      </c>
      <c r="K5871" s="35">
        <f t="shared" si="2990"/>
        <v>0</v>
      </c>
      <c r="L5871" s="35">
        <f t="shared" si="2990"/>
        <v>0</v>
      </c>
      <c r="M5871" s="35">
        <f t="shared" si="2990"/>
        <v>70097.5</v>
      </c>
      <c r="N5871" s="78">
        <f t="shared" si="2979"/>
        <v>100</v>
      </c>
    </row>
    <row r="5872" spans="1:14" ht="31.5" x14ac:dyDescent="0.25">
      <c r="A5872" s="33" t="s">
        <v>463</v>
      </c>
      <c r="B5872" s="33" t="s">
        <v>1384</v>
      </c>
      <c r="C5872" s="33" t="s">
        <v>1126</v>
      </c>
      <c r="D5872" s="33"/>
      <c r="E5872" s="34" t="s">
        <v>1210</v>
      </c>
      <c r="F5872" s="35">
        <f>F5873+F5876</f>
        <v>70468.100000000006</v>
      </c>
      <c r="G5872" s="35">
        <f>G5873+G5876</f>
        <v>70097.5</v>
      </c>
      <c r="H5872" s="35">
        <f t="shared" ref="H5872:M5872" si="2993">H5873+H5876</f>
        <v>48597.373599999999</v>
      </c>
      <c r="I5872" s="63">
        <f t="shared" si="2993"/>
        <v>0</v>
      </c>
      <c r="J5872" s="63">
        <f t="shared" si="2993"/>
        <v>0</v>
      </c>
      <c r="K5872" s="35">
        <f t="shared" si="2993"/>
        <v>0</v>
      </c>
      <c r="L5872" s="35">
        <f t="shared" si="2993"/>
        <v>0</v>
      </c>
      <c r="M5872" s="35">
        <f t="shared" si="2993"/>
        <v>70097.5</v>
      </c>
      <c r="N5872" s="78">
        <f t="shared" si="2979"/>
        <v>100</v>
      </c>
    </row>
    <row r="5873" spans="1:15" ht="31.5" x14ac:dyDescent="0.25">
      <c r="A5873" s="33" t="s">
        <v>463</v>
      </c>
      <c r="B5873" s="33" t="s">
        <v>1384</v>
      </c>
      <c r="C5873" s="33" t="s">
        <v>1127</v>
      </c>
      <c r="D5873" s="33"/>
      <c r="E5873" s="34" t="s">
        <v>1200</v>
      </c>
      <c r="F5873" s="35">
        <f t="shared" ref="F5873:M5874" si="2994">F5874</f>
        <v>65613.8</v>
      </c>
      <c r="G5873" s="35">
        <f t="shared" si="2994"/>
        <v>65403.660040000002</v>
      </c>
      <c r="H5873" s="35">
        <f t="shared" si="2994"/>
        <v>44818.381439999997</v>
      </c>
      <c r="I5873" s="63">
        <f t="shared" si="2994"/>
        <v>0</v>
      </c>
      <c r="J5873" s="63">
        <f t="shared" si="2994"/>
        <v>0</v>
      </c>
      <c r="K5873" s="35">
        <f t="shared" si="2994"/>
        <v>0</v>
      </c>
      <c r="L5873" s="35">
        <f t="shared" si="2994"/>
        <v>0</v>
      </c>
      <c r="M5873" s="35">
        <f t="shared" si="2994"/>
        <v>65403.660040000002</v>
      </c>
      <c r="N5873" s="78">
        <f t="shared" si="2979"/>
        <v>100</v>
      </c>
    </row>
    <row r="5874" spans="1:15" ht="78.75" x14ac:dyDescent="0.25">
      <c r="A5874" s="33" t="s">
        <v>463</v>
      </c>
      <c r="B5874" s="33" t="s">
        <v>1384</v>
      </c>
      <c r="C5874" s="33" t="s">
        <v>1127</v>
      </c>
      <c r="D5874" s="33" t="s">
        <v>1118</v>
      </c>
      <c r="E5874" s="34" t="s">
        <v>539</v>
      </c>
      <c r="F5874" s="35">
        <f t="shared" si="2994"/>
        <v>65613.8</v>
      </c>
      <c r="G5874" s="35">
        <f t="shared" si="2994"/>
        <v>65403.660040000002</v>
      </c>
      <c r="H5874" s="35">
        <f t="shared" si="2994"/>
        <v>44818.381439999997</v>
      </c>
      <c r="I5874" s="63">
        <f t="shared" si="2994"/>
        <v>0</v>
      </c>
      <c r="J5874" s="63">
        <f t="shared" si="2994"/>
        <v>0</v>
      </c>
      <c r="K5874" s="35">
        <f t="shared" si="2994"/>
        <v>0</v>
      </c>
      <c r="L5874" s="35">
        <f t="shared" si="2994"/>
        <v>0</v>
      </c>
      <c r="M5874" s="35">
        <f t="shared" si="2994"/>
        <v>65403.660040000002</v>
      </c>
      <c r="N5874" s="78">
        <f t="shared" si="2979"/>
        <v>100</v>
      </c>
    </row>
    <row r="5875" spans="1:15" ht="31.5" x14ac:dyDescent="0.25">
      <c r="A5875" s="33" t="s">
        <v>463</v>
      </c>
      <c r="B5875" s="33" t="s">
        <v>1384</v>
      </c>
      <c r="C5875" s="33" t="s">
        <v>1127</v>
      </c>
      <c r="D5875" s="33" t="s">
        <v>1128</v>
      </c>
      <c r="E5875" s="34" t="s">
        <v>541</v>
      </c>
      <c r="F5875" s="35">
        <v>65613.8</v>
      </c>
      <c r="G5875" s="35">
        <v>65403.660040000002</v>
      </c>
      <c r="H5875" s="35">
        <v>44818.381439999997</v>
      </c>
      <c r="I5875" s="63">
        <v>0</v>
      </c>
      <c r="J5875" s="63">
        <v>0</v>
      </c>
      <c r="K5875" s="35">
        <v>0</v>
      </c>
      <c r="L5875" s="35">
        <v>0</v>
      </c>
      <c r="M5875" s="35">
        <v>65403.660040000002</v>
      </c>
      <c r="N5875" s="78">
        <f t="shared" si="2979"/>
        <v>100</v>
      </c>
    </row>
    <row r="5876" spans="1:15" ht="31.5" x14ac:dyDescent="0.25">
      <c r="A5876" s="33" t="s">
        <v>463</v>
      </c>
      <c r="B5876" s="33" t="s">
        <v>1384</v>
      </c>
      <c r="C5876" s="33" t="s">
        <v>1129</v>
      </c>
      <c r="D5876" s="33"/>
      <c r="E5876" s="34" t="s">
        <v>1201</v>
      </c>
      <c r="F5876" s="35">
        <f>F5877+F5879+F5881</f>
        <v>4854.3</v>
      </c>
      <c r="G5876" s="35">
        <f>G5877+G5879+G5881</f>
        <v>4693.8399600000002</v>
      </c>
      <c r="H5876" s="35">
        <f t="shared" ref="H5876:M5876" si="2995">H5877+H5879+H5881</f>
        <v>3778.9921600000002</v>
      </c>
      <c r="I5876" s="63">
        <f t="shared" si="2995"/>
        <v>0</v>
      </c>
      <c r="J5876" s="63">
        <f t="shared" si="2995"/>
        <v>0</v>
      </c>
      <c r="K5876" s="35">
        <f t="shared" si="2995"/>
        <v>0</v>
      </c>
      <c r="L5876" s="35">
        <f t="shared" si="2995"/>
        <v>0</v>
      </c>
      <c r="M5876" s="35">
        <f t="shared" si="2995"/>
        <v>4693.8399600000002</v>
      </c>
      <c r="N5876" s="78">
        <f t="shared" si="2979"/>
        <v>100</v>
      </c>
    </row>
    <row r="5877" spans="1:15" ht="78.75" x14ac:dyDescent="0.25">
      <c r="A5877" s="33" t="s">
        <v>463</v>
      </c>
      <c r="B5877" s="33" t="s">
        <v>1384</v>
      </c>
      <c r="C5877" s="33" t="s">
        <v>1129</v>
      </c>
      <c r="D5877" s="33" t="s">
        <v>1118</v>
      </c>
      <c r="E5877" s="34" t="s">
        <v>539</v>
      </c>
      <c r="F5877" s="35">
        <f t="shared" ref="F5877:M5877" si="2996">F5878</f>
        <v>153</v>
      </c>
      <c r="G5877" s="35">
        <f t="shared" si="2996"/>
        <v>110.34635</v>
      </c>
      <c r="H5877" s="35">
        <f t="shared" si="2996"/>
        <v>113.649</v>
      </c>
      <c r="I5877" s="63">
        <f t="shared" si="2996"/>
        <v>0</v>
      </c>
      <c r="J5877" s="63">
        <f t="shared" si="2996"/>
        <v>0</v>
      </c>
      <c r="K5877" s="35">
        <f t="shared" si="2996"/>
        <v>0</v>
      </c>
      <c r="L5877" s="35">
        <f t="shared" si="2996"/>
        <v>0</v>
      </c>
      <c r="M5877" s="35">
        <f t="shared" si="2996"/>
        <v>110.34635</v>
      </c>
      <c r="N5877" s="78">
        <f t="shared" si="2979"/>
        <v>100</v>
      </c>
    </row>
    <row r="5878" spans="1:15" ht="31.5" x14ac:dyDescent="0.25">
      <c r="A5878" s="33" t="s">
        <v>463</v>
      </c>
      <c r="B5878" s="33" t="s">
        <v>1384</v>
      </c>
      <c r="C5878" s="33" t="s">
        <v>1129</v>
      </c>
      <c r="D5878" s="33" t="s">
        <v>1128</v>
      </c>
      <c r="E5878" s="34" t="s">
        <v>541</v>
      </c>
      <c r="F5878" s="35">
        <v>153</v>
      </c>
      <c r="G5878" s="35">
        <v>110.34635</v>
      </c>
      <c r="H5878" s="35">
        <v>113.649</v>
      </c>
      <c r="I5878" s="63">
        <v>0</v>
      </c>
      <c r="J5878" s="63">
        <v>0</v>
      </c>
      <c r="K5878" s="35">
        <v>0</v>
      </c>
      <c r="L5878" s="35">
        <v>0</v>
      </c>
      <c r="M5878" s="35">
        <v>110.34635</v>
      </c>
      <c r="N5878" s="78">
        <f t="shared" si="2979"/>
        <v>100</v>
      </c>
    </row>
    <row r="5879" spans="1:15" ht="31.5" x14ac:dyDescent="0.25">
      <c r="A5879" s="33" t="s">
        <v>463</v>
      </c>
      <c r="B5879" s="33" t="s">
        <v>1384</v>
      </c>
      <c r="C5879" s="33" t="s">
        <v>1129</v>
      </c>
      <c r="D5879" s="33" t="s">
        <v>1111</v>
      </c>
      <c r="E5879" s="34" t="s">
        <v>542</v>
      </c>
      <c r="F5879" s="35">
        <f t="shared" ref="F5879:M5879" si="2997">F5880</f>
        <v>4698</v>
      </c>
      <c r="G5879" s="35">
        <f t="shared" si="2997"/>
        <v>4583.4936100000004</v>
      </c>
      <c r="H5879" s="35">
        <f t="shared" si="2997"/>
        <v>3662.0431600000002</v>
      </c>
      <c r="I5879" s="63">
        <f t="shared" si="2997"/>
        <v>0</v>
      </c>
      <c r="J5879" s="63">
        <f t="shared" si="2997"/>
        <v>0</v>
      </c>
      <c r="K5879" s="35">
        <f t="shared" si="2997"/>
        <v>0</v>
      </c>
      <c r="L5879" s="35">
        <f t="shared" si="2997"/>
        <v>0</v>
      </c>
      <c r="M5879" s="35">
        <f t="shared" si="2997"/>
        <v>4583.4936100000004</v>
      </c>
      <c r="N5879" s="78">
        <f t="shared" si="2979"/>
        <v>100</v>
      </c>
    </row>
    <row r="5880" spans="1:15" ht="31.5" x14ac:dyDescent="0.25">
      <c r="A5880" s="33" t="s">
        <v>463</v>
      </c>
      <c r="B5880" s="33" t="s">
        <v>1384</v>
      </c>
      <c r="C5880" s="33" t="s">
        <v>1129</v>
      </c>
      <c r="D5880" s="33" t="s">
        <v>1112</v>
      </c>
      <c r="E5880" s="34" t="s">
        <v>543</v>
      </c>
      <c r="F5880" s="35">
        <v>4698</v>
      </c>
      <c r="G5880" s="35">
        <v>4583.4936100000004</v>
      </c>
      <c r="H5880" s="35">
        <v>3662.0431600000002</v>
      </c>
      <c r="I5880" s="63">
        <v>0</v>
      </c>
      <c r="J5880" s="63">
        <v>0</v>
      </c>
      <c r="K5880" s="35">
        <v>0</v>
      </c>
      <c r="L5880" s="35">
        <v>0</v>
      </c>
      <c r="M5880" s="35">
        <v>4583.4936100000004</v>
      </c>
      <c r="N5880" s="78">
        <f t="shared" si="2979"/>
        <v>100</v>
      </c>
    </row>
    <row r="5881" spans="1:15" hidden="1" x14ac:dyDescent="0.25">
      <c r="A5881" s="33" t="s">
        <v>463</v>
      </c>
      <c r="B5881" s="33" t="s">
        <v>1384</v>
      </c>
      <c r="C5881" s="33" t="s">
        <v>1129</v>
      </c>
      <c r="D5881" s="33" t="s">
        <v>1113</v>
      </c>
      <c r="E5881" s="34" t="s">
        <v>558</v>
      </c>
      <c r="F5881" s="35">
        <f t="shared" ref="F5881:M5881" si="2998">F5882</f>
        <v>3.3</v>
      </c>
      <c r="G5881" s="35">
        <f t="shared" si="2998"/>
        <v>0</v>
      </c>
      <c r="H5881" s="35">
        <f t="shared" si="2998"/>
        <v>3.3</v>
      </c>
      <c r="I5881" s="63">
        <f t="shared" si="2998"/>
        <v>0</v>
      </c>
      <c r="J5881" s="63">
        <f t="shared" si="2998"/>
        <v>0</v>
      </c>
      <c r="K5881" s="35">
        <f t="shared" si="2998"/>
        <v>0</v>
      </c>
      <c r="L5881" s="35">
        <f t="shared" si="2998"/>
        <v>0</v>
      </c>
      <c r="M5881" s="35">
        <f t="shared" si="2998"/>
        <v>0</v>
      </c>
      <c r="N5881" s="78">
        <v>0</v>
      </c>
      <c r="O5881" s="22">
        <v>1</v>
      </c>
    </row>
    <row r="5882" spans="1:15" hidden="1" x14ac:dyDescent="0.25">
      <c r="A5882" s="33" t="s">
        <v>463</v>
      </c>
      <c r="B5882" s="33" t="s">
        <v>1384</v>
      </c>
      <c r="C5882" s="33" t="s">
        <v>1129</v>
      </c>
      <c r="D5882" s="33" t="s">
        <v>1120</v>
      </c>
      <c r="E5882" s="34" t="s">
        <v>561</v>
      </c>
      <c r="F5882" s="35">
        <v>3.3</v>
      </c>
      <c r="G5882" s="35">
        <v>0</v>
      </c>
      <c r="H5882" s="35">
        <v>3.3</v>
      </c>
      <c r="I5882" s="63">
        <v>0</v>
      </c>
      <c r="J5882" s="63">
        <v>0</v>
      </c>
      <c r="K5882" s="35">
        <v>0</v>
      </c>
      <c r="L5882" s="35">
        <v>0</v>
      </c>
      <c r="M5882" s="35">
        <v>0</v>
      </c>
      <c r="N5882" s="78">
        <v>0</v>
      </c>
      <c r="O5882" s="22">
        <v>1</v>
      </c>
    </row>
    <row r="5883" spans="1:15" ht="47.25" x14ac:dyDescent="0.25">
      <c r="A5883" s="33" t="s">
        <v>463</v>
      </c>
      <c r="B5883" s="33" t="s">
        <v>1384</v>
      </c>
      <c r="C5883" s="33" t="s">
        <v>1139</v>
      </c>
      <c r="D5883" s="33"/>
      <c r="E5883" s="34" t="s">
        <v>1211</v>
      </c>
      <c r="F5883" s="35">
        <f>F5884</f>
        <v>0</v>
      </c>
      <c r="G5883" s="35">
        <f t="shared" ref="G5883:G5886" si="2999">G5884</f>
        <v>8008.4540100000004</v>
      </c>
      <c r="H5883" s="35">
        <f t="shared" ref="H5883:M5886" si="3000">H5884</f>
        <v>7341.8319099999999</v>
      </c>
      <c r="I5883" s="63">
        <f t="shared" si="3000"/>
        <v>0</v>
      </c>
      <c r="J5883" s="63">
        <f t="shared" si="3000"/>
        <v>0</v>
      </c>
      <c r="K5883" s="35">
        <f t="shared" si="3000"/>
        <v>0</v>
      </c>
      <c r="L5883" s="35">
        <f t="shared" si="3000"/>
        <v>0</v>
      </c>
      <c r="M5883" s="35">
        <f t="shared" si="3000"/>
        <v>8008.4540100000004</v>
      </c>
      <c r="N5883" s="78">
        <f t="shared" si="2979"/>
        <v>100</v>
      </c>
    </row>
    <row r="5884" spans="1:15" ht="31.5" x14ac:dyDescent="0.25">
      <c r="A5884" s="33" t="s">
        <v>463</v>
      </c>
      <c r="B5884" s="33" t="s">
        <v>1384</v>
      </c>
      <c r="C5884" s="33" t="s">
        <v>1146</v>
      </c>
      <c r="D5884" s="33"/>
      <c r="E5884" s="34" t="s">
        <v>1212</v>
      </c>
      <c r="F5884" s="35">
        <f>F5885</f>
        <v>0</v>
      </c>
      <c r="G5884" s="35">
        <f t="shared" si="2999"/>
        <v>8008.4540100000004</v>
      </c>
      <c r="H5884" s="35">
        <f t="shared" si="3000"/>
        <v>7341.8319099999999</v>
      </c>
      <c r="I5884" s="63">
        <f t="shared" si="3000"/>
        <v>0</v>
      </c>
      <c r="J5884" s="63">
        <f t="shared" si="3000"/>
        <v>0</v>
      </c>
      <c r="K5884" s="35">
        <f t="shared" si="3000"/>
        <v>0</v>
      </c>
      <c r="L5884" s="35">
        <f t="shared" si="3000"/>
        <v>0</v>
      </c>
      <c r="M5884" s="35">
        <f t="shared" si="3000"/>
        <v>8008.4540100000004</v>
      </c>
      <c r="N5884" s="78">
        <f t="shared" si="2979"/>
        <v>100</v>
      </c>
    </row>
    <row r="5885" spans="1:15" ht="31.5" x14ac:dyDescent="0.25">
      <c r="A5885" s="33" t="s">
        <v>463</v>
      </c>
      <c r="B5885" s="33" t="s">
        <v>1384</v>
      </c>
      <c r="C5885" s="33" t="s">
        <v>1147</v>
      </c>
      <c r="D5885" s="33"/>
      <c r="E5885" s="34" t="s">
        <v>1213</v>
      </c>
      <c r="F5885" s="35">
        <f>F5886</f>
        <v>0</v>
      </c>
      <c r="G5885" s="35">
        <f t="shared" si="2999"/>
        <v>8008.4540100000004</v>
      </c>
      <c r="H5885" s="35">
        <f t="shared" si="3000"/>
        <v>7341.8319099999999</v>
      </c>
      <c r="I5885" s="63">
        <f t="shared" si="3000"/>
        <v>0</v>
      </c>
      <c r="J5885" s="63">
        <f t="shared" si="3000"/>
        <v>0</v>
      </c>
      <c r="K5885" s="35">
        <f t="shared" si="3000"/>
        <v>0</v>
      </c>
      <c r="L5885" s="35">
        <f t="shared" si="3000"/>
        <v>0</v>
      </c>
      <c r="M5885" s="35">
        <f t="shared" si="3000"/>
        <v>8008.4540100000004</v>
      </c>
      <c r="N5885" s="78">
        <f t="shared" si="2979"/>
        <v>100</v>
      </c>
    </row>
    <row r="5886" spans="1:15" x14ac:dyDescent="0.25">
      <c r="A5886" s="33" t="s">
        <v>463</v>
      </c>
      <c r="B5886" s="33" t="s">
        <v>1384</v>
      </c>
      <c r="C5886" s="33" t="s">
        <v>1147</v>
      </c>
      <c r="D5886" s="33" t="s">
        <v>1113</v>
      </c>
      <c r="E5886" s="34" t="s">
        <v>558</v>
      </c>
      <c r="F5886" s="35">
        <f>F5887</f>
        <v>0</v>
      </c>
      <c r="G5886" s="35">
        <f t="shared" si="2999"/>
        <v>8008.4540100000004</v>
      </c>
      <c r="H5886" s="35">
        <f t="shared" si="3000"/>
        <v>7341.8319099999999</v>
      </c>
      <c r="I5886" s="63">
        <f t="shared" si="3000"/>
        <v>0</v>
      </c>
      <c r="J5886" s="63">
        <f t="shared" si="3000"/>
        <v>0</v>
      </c>
      <c r="K5886" s="35">
        <f t="shared" si="3000"/>
        <v>0</v>
      </c>
      <c r="L5886" s="35">
        <f t="shared" si="3000"/>
        <v>0</v>
      </c>
      <c r="M5886" s="35">
        <f t="shared" si="3000"/>
        <v>8008.4540100000004</v>
      </c>
      <c r="N5886" s="78">
        <f t="shared" si="2979"/>
        <v>100</v>
      </c>
    </row>
    <row r="5887" spans="1:15" x14ac:dyDescent="0.25">
      <c r="A5887" s="33" t="s">
        <v>463</v>
      </c>
      <c r="B5887" s="33" t="s">
        <v>1384</v>
      </c>
      <c r="C5887" s="33" t="s">
        <v>1147</v>
      </c>
      <c r="D5887" s="33" t="s">
        <v>1114</v>
      </c>
      <c r="E5887" s="34" t="s">
        <v>560</v>
      </c>
      <c r="F5887" s="35">
        <v>0</v>
      </c>
      <c r="G5887" s="35">
        <v>8008.4540100000004</v>
      </c>
      <c r="H5887" s="35">
        <v>7341.8319099999999</v>
      </c>
      <c r="I5887" s="63">
        <v>0</v>
      </c>
      <c r="J5887" s="63">
        <v>0</v>
      </c>
      <c r="K5887" s="35">
        <v>0</v>
      </c>
      <c r="L5887" s="35">
        <v>0</v>
      </c>
      <c r="M5887" s="35">
        <v>8008.4540100000004</v>
      </c>
      <c r="N5887" s="78">
        <f t="shared" si="2979"/>
        <v>100</v>
      </c>
    </row>
    <row r="5888" spans="1:15" s="22" customFormat="1" x14ac:dyDescent="0.25">
      <c r="A5888" s="25" t="s">
        <v>463</v>
      </c>
      <c r="B5888" s="25" t="s">
        <v>1130</v>
      </c>
      <c r="C5888" s="25"/>
      <c r="D5888" s="25"/>
      <c r="E5888" s="26" t="s">
        <v>500</v>
      </c>
      <c r="F5888" s="27">
        <f>F5901+F5889</f>
        <v>305034.136</v>
      </c>
      <c r="G5888" s="27">
        <f>G5901+G5889</f>
        <v>314355.36248000001</v>
      </c>
      <c r="H5888" s="27">
        <f t="shared" ref="H5888:M5888" si="3001">H5901+H5889</f>
        <v>13387.6</v>
      </c>
      <c r="I5888" s="61">
        <f t="shared" si="3001"/>
        <v>222121.22648000001</v>
      </c>
      <c r="J5888" s="61">
        <f t="shared" si="3001"/>
        <v>0</v>
      </c>
      <c r="K5888" s="27">
        <f t="shared" si="3001"/>
        <v>283433.40000000002</v>
      </c>
      <c r="L5888" s="27">
        <f t="shared" si="3001"/>
        <v>0</v>
      </c>
      <c r="M5888" s="27">
        <f t="shared" si="3001"/>
        <v>75727.16966</v>
      </c>
      <c r="N5888" s="78">
        <f t="shared" si="2979"/>
        <v>24.089670067205528</v>
      </c>
    </row>
    <row r="5889" spans="1:15" s="39" customFormat="1" x14ac:dyDescent="0.25">
      <c r="A5889" s="29" t="s">
        <v>463</v>
      </c>
      <c r="B5889" s="29" t="s">
        <v>1411</v>
      </c>
      <c r="C5889" s="51"/>
      <c r="D5889" s="51"/>
      <c r="E5889" s="50" t="s">
        <v>520</v>
      </c>
      <c r="F5889" s="35">
        <f t="shared" ref="F5889:F5894" si="3002">F5890</f>
        <v>283733.40000000002</v>
      </c>
      <c r="G5889" s="31">
        <f t="shared" ref="G5889:M5894" si="3003">G5890</f>
        <v>283733.40000000002</v>
      </c>
      <c r="H5889" s="31">
        <f t="shared" si="3003"/>
        <v>0</v>
      </c>
      <c r="I5889" s="62">
        <f t="shared" si="3003"/>
        <v>212800</v>
      </c>
      <c r="J5889" s="62">
        <f t="shared" si="3003"/>
        <v>0</v>
      </c>
      <c r="K5889" s="31">
        <f t="shared" si="3003"/>
        <v>283433.40000000002</v>
      </c>
      <c r="L5889" s="31">
        <f t="shared" si="3003"/>
        <v>0</v>
      </c>
      <c r="M5889" s="31">
        <f t="shared" si="3003"/>
        <v>45115.48</v>
      </c>
      <c r="N5889" s="79">
        <f t="shared" si="2979"/>
        <v>15.900658857927899</v>
      </c>
    </row>
    <row r="5890" spans="1:15" ht="31.5" x14ac:dyDescent="0.25">
      <c r="A5890" s="33" t="s">
        <v>463</v>
      </c>
      <c r="B5890" s="33" t="s">
        <v>1411</v>
      </c>
      <c r="C5890" s="48" t="s">
        <v>138</v>
      </c>
      <c r="D5890" s="48"/>
      <c r="E5890" s="49" t="s">
        <v>691</v>
      </c>
      <c r="F5890" s="35">
        <f t="shared" si="3002"/>
        <v>283733.40000000002</v>
      </c>
      <c r="G5890" s="35">
        <f t="shared" si="3003"/>
        <v>283733.40000000002</v>
      </c>
      <c r="H5890" s="35">
        <f t="shared" si="3003"/>
        <v>0</v>
      </c>
      <c r="I5890" s="63">
        <f t="shared" si="3003"/>
        <v>212800</v>
      </c>
      <c r="J5890" s="63">
        <f t="shared" si="3003"/>
        <v>0</v>
      </c>
      <c r="K5890" s="35">
        <f t="shared" si="3003"/>
        <v>283433.40000000002</v>
      </c>
      <c r="L5890" s="35">
        <f t="shared" si="3003"/>
        <v>0</v>
      </c>
      <c r="M5890" s="35">
        <f t="shared" si="3003"/>
        <v>45115.48</v>
      </c>
      <c r="N5890" s="78">
        <f t="shared" si="2979"/>
        <v>15.900658857927899</v>
      </c>
    </row>
    <row r="5891" spans="1:15" ht="63" x14ac:dyDescent="0.25">
      <c r="A5891" s="33" t="s">
        <v>463</v>
      </c>
      <c r="B5891" s="33" t="s">
        <v>1411</v>
      </c>
      <c r="C5891" s="48" t="s">
        <v>276</v>
      </c>
      <c r="D5891" s="48"/>
      <c r="E5891" s="49" t="s">
        <v>706</v>
      </c>
      <c r="F5891" s="35">
        <f t="shared" si="3002"/>
        <v>283733.40000000002</v>
      </c>
      <c r="G5891" s="35">
        <f t="shared" si="3003"/>
        <v>283733.40000000002</v>
      </c>
      <c r="H5891" s="35">
        <f t="shared" si="3003"/>
        <v>0</v>
      </c>
      <c r="I5891" s="63">
        <f t="shared" si="3003"/>
        <v>212800</v>
      </c>
      <c r="J5891" s="63">
        <f t="shared" si="3003"/>
        <v>0</v>
      </c>
      <c r="K5891" s="35">
        <f t="shared" si="3003"/>
        <v>283433.40000000002</v>
      </c>
      <c r="L5891" s="35">
        <f t="shared" si="3003"/>
        <v>0</v>
      </c>
      <c r="M5891" s="35">
        <f t="shared" si="3003"/>
        <v>45115.48</v>
      </c>
      <c r="N5891" s="78">
        <f t="shared" si="2979"/>
        <v>15.900658857927899</v>
      </c>
    </row>
    <row r="5892" spans="1:15" ht="47.25" x14ac:dyDescent="0.25">
      <c r="A5892" s="33" t="s">
        <v>463</v>
      </c>
      <c r="B5892" s="33" t="s">
        <v>1411</v>
      </c>
      <c r="C5892" s="48" t="s">
        <v>275</v>
      </c>
      <c r="D5892" s="48"/>
      <c r="E5892" s="49" t="s">
        <v>707</v>
      </c>
      <c r="F5892" s="35">
        <f t="shared" si="3002"/>
        <v>283733.40000000002</v>
      </c>
      <c r="G5892" s="35">
        <f>G5893+G5896</f>
        <v>283733.40000000002</v>
      </c>
      <c r="H5892" s="35">
        <f t="shared" ref="H5892:M5892" si="3004">H5893+H5896</f>
        <v>0</v>
      </c>
      <c r="I5892" s="63">
        <f t="shared" si="3004"/>
        <v>212800</v>
      </c>
      <c r="J5892" s="63">
        <f t="shared" si="3004"/>
        <v>0</v>
      </c>
      <c r="K5892" s="35">
        <f t="shared" si="3004"/>
        <v>283433.40000000002</v>
      </c>
      <c r="L5892" s="35">
        <f t="shared" si="3004"/>
        <v>0</v>
      </c>
      <c r="M5892" s="35">
        <f t="shared" si="3004"/>
        <v>45115.48</v>
      </c>
      <c r="N5892" s="78">
        <f t="shared" si="2979"/>
        <v>15.900658857927899</v>
      </c>
    </row>
    <row r="5893" spans="1:15" ht="47.25" hidden="1" x14ac:dyDescent="0.25">
      <c r="A5893" s="33" t="s">
        <v>463</v>
      </c>
      <c r="B5893" s="33" t="s">
        <v>1411</v>
      </c>
      <c r="C5893" s="48" t="s">
        <v>1905</v>
      </c>
      <c r="D5893" s="48"/>
      <c r="E5893" s="49" t="s">
        <v>1449</v>
      </c>
      <c r="F5893" s="35">
        <f t="shared" si="3002"/>
        <v>283733.40000000002</v>
      </c>
      <c r="G5893" s="35">
        <f>G5894</f>
        <v>0</v>
      </c>
      <c r="H5893" s="35">
        <f t="shared" si="3003"/>
        <v>0</v>
      </c>
      <c r="I5893" s="63">
        <f t="shared" si="3003"/>
        <v>0</v>
      </c>
      <c r="J5893" s="63">
        <f t="shared" si="3003"/>
        <v>0</v>
      </c>
      <c r="K5893" s="35">
        <f t="shared" si="3003"/>
        <v>0</v>
      </c>
      <c r="L5893" s="35">
        <f t="shared" si="3003"/>
        <v>0</v>
      </c>
      <c r="M5893" s="35">
        <f t="shared" si="3003"/>
        <v>0</v>
      </c>
      <c r="N5893" s="78">
        <v>0</v>
      </c>
      <c r="O5893" s="22">
        <v>1</v>
      </c>
    </row>
    <row r="5894" spans="1:15" ht="31.5" hidden="1" x14ac:dyDescent="0.25">
      <c r="A5894" s="33" t="s">
        <v>463</v>
      </c>
      <c r="B5894" s="33" t="s">
        <v>1411</v>
      </c>
      <c r="C5894" s="48" t="s">
        <v>1905</v>
      </c>
      <c r="D5894" s="48" t="s">
        <v>220</v>
      </c>
      <c r="E5894" s="49" t="s">
        <v>550</v>
      </c>
      <c r="F5894" s="35">
        <f t="shared" si="3002"/>
        <v>283733.40000000002</v>
      </c>
      <c r="G5894" s="35">
        <f t="shared" si="3003"/>
        <v>0</v>
      </c>
      <c r="H5894" s="35">
        <f t="shared" si="3003"/>
        <v>0</v>
      </c>
      <c r="I5894" s="63">
        <f t="shared" si="3003"/>
        <v>0</v>
      </c>
      <c r="J5894" s="63">
        <f t="shared" si="3003"/>
        <v>0</v>
      </c>
      <c r="K5894" s="35">
        <f t="shared" si="3003"/>
        <v>0</v>
      </c>
      <c r="L5894" s="35">
        <f t="shared" si="3003"/>
        <v>0</v>
      </c>
      <c r="M5894" s="35">
        <f t="shared" si="3003"/>
        <v>0</v>
      </c>
      <c r="N5894" s="78">
        <v>0</v>
      </c>
      <c r="O5894" s="22">
        <v>1</v>
      </c>
    </row>
    <row r="5895" spans="1:15" hidden="1" x14ac:dyDescent="0.25">
      <c r="A5895" s="33" t="s">
        <v>463</v>
      </c>
      <c r="B5895" s="33" t="s">
        <v>1411</v>
      </c>
      <c r="C5895" s="48" t="s">
        <v>1905</v>
      </c>
      <c r="D5895" s="48" t="s">
        <v>219</v>
      </c>
      <c r="E5895" s="49" t="s">
        <v>551</v>
      </c>
      <c r="F5895" s="35">
        <v>283733.40000000002</v>
      </c>
      <c r="G5895" s="35">
        <v>0</v>
      </c>
      <c r="H5895" s="35">
        <v>0</v>
      </c>
      <c r="I5895" s="63">
        <v>0</v>
      </c>
      <c r="J5895" s="63">
        <v>0</v>
      </c>
      <c r="K5895" s="35">
        <v>0</v>
      </c>
      <c r="L5895" s="35">
        <v>0</v>
      </c>
      <c r="M5895" s="35">
        <v>0</v>
      </c>
      <c r="N5895" s="78">
        <v>0</v>
      </c>
      <c r="O5895" s="22">
        <v>1</v>
      </c>
    </row>
    <row r="5896" spans="1:15" ht="63" x14ac:dyDescent="0.25">
      <c r="A5896" s="33" t="s">
        <v>463</v>
      </c>
      <c r="B5896" s="33" t="s">
        <v>1411</v>
      </c>
      <c r="C5896" s="48" t="s">
        <v>1931</v>
      </c>
      <c r="D5896" s="48"/>
      <c r="E5896" s="57" t="s">
        <v>1932</v>
      </c>
      <c r="F5896" s="35"/>
      <c r="G5896" s="35">
        <f>G5897+G5899</f>
        <v>283733.40000000002</v>
      </c>
      <c r="H5896" s="35">
        <f t="shared" ref="H5896:M5896" si="3005">H5897+H5899</f>
        <v>0</v>
      </c>
      <c r="I5896" s="63">
        <f t="shared" si="3005"/>
        <v>212800</v>
      </c>
      <c r="J5896" s="63">
        <f t="shared" si="3005"/>
        <v>0</v>
      </c>
      <c r="K5896" s="35">
        <f t="shared" si="3005"/>
        <v>283433.40000000002</v>
      </c>
      <c r="L5896" s="35">
        <f t="shared" si="3005"/>
        <v>0</v>
      </c>
      <c r="M5896" s="35">
        <f t="shared" si="3005"/>
        <v>45115.48</v>
      </c>
      <c r="N5896" s="78">
        <f t="shared" si="2979"/>
        <v>15.900658857927899</v>
      </c>
    </row>
    <row r="5897" spans="1:15" ht="31.5" x14ac:dyDescent="0.25">
      <c r="A5897" s="33" t="s">
        <v>463</v>
      </c>
      <c r="B5897" s="33" t="s">
        <v>1411</v>
      </c>
      <c r="C5897" s="48" t="s">
        <v>1931</v>
      </c>
      <c r="D5897" s="33" t="s">
        <v>1111</v>
      </c>
      <c r="E5897" s="34" t="s">
        <v>542</v>
      </c>
      <c r="F5897" s="35"/>
      <c r="G5897" s="35">
        <f>G5898</f>
        <v>300</v>
      </c>
      <c r="H5897" s="35">
        <f t="shared" ref="H5897:M5897" si="3006">H5898</f>
        <v>0</v>
      </c>
      <c r="I5897" s="63">
        <f t="shared" si="3006"/>
        <v>0</v>
      </c>
      <c r="J5897" s="63">
        <f t="shared" si="3006"/>
        <v>0</v>
      </c>
      <c r="K5897" s="35">
        <f t="shared" si="3006"/>
        <v>0</v>
      </c>
      <c r="L5897" s="35">
        <f t="shared" si="3006"/>
        <v>0</v>
      </c>
      <c r="M5897" s="35">
        <f t="shared" si="3006"/>
        <v>300</v>
      </c>
      <c r="N5897" s="78">
        <f t="shared" si="2979"/>
        <v>100</v>
      </c>
    </row>
    <row r="5898" spans="1:15" ht="31.5" x14ac:dyDescent="0.25">
      <c r="A5898" s="33" t="s">
        <v>463</v>
      </c>
      <c r="B5898" s="33" t="s">
        <v>1411</v>
      </c>
      <c r="C5898" s="48" t="s">
        <v>1931</v>
      </c>
      <c r="D5898" s="33" t="s">
        <v>1112</v>
      </c>
      <c r="E5898" s="34" t="s">
        <v>543</v>
      </c>
      <c r="F5898" s="35"/>
      <c r="G5898" s="35">
        <v>300</v>
      </c>
      <c r="H5898" s="35">
        <v>0</v>
      </c>
      <c r="I5898" s="63">
        <v>0</v>
      </c>
      <c r="J5898" s="63">
        <v>0</v>
      </c>
      <c r="K5898" s="35">
        <v>0</v>
      </c>
      <c r="L5898" s="35">
        <v>0</v>
      </c>
      <c r="M5898" s="35">
        <v>300</v>
      </c>
      <c r="N5898" s="78">
        <f t="shared" ref="N5898:N5925" si="3007">M5898/G5898*100</f>
        <v>100</v>
      </c>
    </row>
    <row r="5899" spans="1:15" ht="31.5" x14ac:dyDescent="0.25">
      <c r="A5899" s="33" t="s">
        <v>463</v>
      </c>
      <c r="B5899" s="33" t="s">
        <v>1411</v>
      </c>
      <c r="C5899" s="48" t="s">
        <v>1931</v>
      </c>
      <c r="D5899" s="48" t="s">
        <v>220</v>
      </c>
      <c r="E5899" s="49" t="s">
        <v>550</v>
      </c>
      <c r="F5899" s="35"/>
      <c r="G5899" s="35">
        <f>G5900</f>
        <v>283433.40000000002</v>
      </c>
      <c r="H5899" s="35">
        <f t="shared" ref="H5899:M5899" si="3008">H5900</f>
        <v>0</v>
      </c>
      <c r="I5899" s="63">
        <f t="shared" si="3008"/>
        <v>212800</v>
      </c>
      <c r="J5899" s="63">
        <f t="shared" si="3008"/>
        <v>0</v>
      </c>
      <c r="K5899" s="35">
        <f t="shared" si="3008"/>
        <v>283433.40000000002</v>
      </c>
      <c r="L5899" s="35">
        <f t="shared" si="3008"/>
        <v>0</v>
      </c>
      <c r="M5899" s="35">
        <f t="shared" si="3008"/>
        <v>44815.48</v>
      </c>
      <c r="N5899" s="78">
        <f t="shared" si="3007"/>
        <v>15.811643934695063</v>
      </c>
    </row>
    <row r="5900" spans="1:15" x14ac:dyDescent="0.25">
      <c r="A5900" s="33" t="s">
        <v>463</v>
      </c>
      <c r="B5900" s="33" t="s">
        <v>1411</v>
      </c>
      <c r="C5900" s="48" t="s">
        <v>1931</v>
      </c>
      <c r="D5900" s="48" t="s">
        <v>219</v>
      </c>
      <c r="E5900" s="49" t="s">
        <v>551</v>
      </c>
      <c r="F5900" s="35"/>
      <c r="G5900" s="35">
        <v>283433.40000000002</v>
      </c>
      <c r="H5900" s="35">
        <v>0</v>
      </c>
      <c r="I5900" s="63">
        <v>212800</v>
      </c>
      <c r="J5900" s="63">
        <v>0</v>
      </c>
      <c r="K5900" s="35">
        <f>G5900</f>
        <v>283433.40000000002</v>
      </c>
      <c r="L5900" s="35">
        <f>H5900</f>
        <v>0</v>
      </c>
      <c r="M5900" s="35">
        <v>44815.48</v>
      </c>
      <c r="N5900" s="78">
        <f t="shared" si="3007"/>
        <v>15.811643934695063</v>
      </c>
    </row>
    <row r="5901" spans="1:15" s="32" customFormat="1" x14ac:dyDescent="0.25">
      <c r="A5901" s="29" t="s">
        <v>463</v>
      </c>
      <c r="B5901" s="29" t="s">
        <v>1391</v>
      </c>
      <c r="C5901" s="29"/>
      <c r="D5901" s="29"/>
      <c r="E5901" s="30" t="s">
        <v>521</v>
      </c>
      <c r="F5901" s="31">
        <f t="shared" ref="F5901:M5901" si="3009">F5902</f>
        <v>21300.736000000001</v>
      </c>
      <c r="G5901" s="31">
        <f t="shared" si="3009"/>
        <v>30621.962480000002</v>
      </c>
      <c r="H5901" s="31">
        <f t="shared" si="3009"/>
        <v>13387.6</v>
      </c>
      <c r="I5901" s="62">
        <f t="shared" si="3009"/>
        <v>9321.2264799999994</v>
      </c>
      <c r="J5901" s="62">
        <f t="shared" si="3009"/>
        <v>0</v>
      </c>
      <c r="K5901" s="31">
        <f t="shared" si="3009"/>
        <v>0</v>
      </c>
      <c r="L5901" s="31">
        <f t="shared" si="3009"/>
        <v>0</v>
      </c>
      <c r="M5901" s="31">
        <f t="shared" si="3009"/>
        <v>30611.68966</v>
      </c>
      <c r="N5901" s="79">
        <f t="shared" si="3007"/>
        <v>99.96645277059983</v>
      </c>
    </row>
    <row r="5902" spans="1:15" ht="31.5" x14ac:dyDescent="0.25">
      <c r="A5902" s="33" t="s">
        <v>463</v>
      </c>
      <c r="B5902" s="33" t="s">
        <v>1391</v>
      </c>
      <c r="C5902" s="33" t="s">
        <v>155</v>
      </c>
      <c r="D5902" s="33"/>
      <c r="E5902" s="34" t="s">
        <v>1099</v>
      </c>
      <c r="F5902" s="35">
        <f>F5903+F5917</f>
        <v>21300.736000000001</v>
      </c>
      <c r="G5902" s="35">
        <f>G5903+G5917</f>
        <v>30621.962480000002</v>
      </c>
      <c r="H5902" s="35">
        <f t="shared" ref="H5902:M5902" si="3010">H5903+H5917</f>
        <v>13387.6</v>
      </c>
      <c r="I5902" s="63">
        <f t="shared" si="3010"/>
        <v>9321.2264799999994</v>
      </c>
      <c r="J5902" s="63">
        <f t="shared" si="3010"/>
        <v>0</v>
      </c>
      <c r="K5902" s="35">
        <f t="shared" si="3010"/>
        <v>0</v>
      </c>
      <c r="L5902" s="35">
        <f t="shared" si="3010"/>
        <v>0</v>
      </c>
      <c r="M5902" s="35">
        <f t="shared" si="3010"/>
        <v>30611.68966</v>
      </c>
      <c r="N5902" s="78">
        <f t="shared" si="3007"/>
        <v>99.96645277059983</v>
      </c>
    </row>
    <row r="5903" spans="1:15" ht="47.25" x14ac:dyDescent="0.25">
      <c r="A5903" s="33" t="s">
        <v>463</v>
      </c>
      <c r="B5903" s="33" t="s">
        <v>1391</v>
      </c>
      <c r="C5903" s="33" t="s">
        <v>156</v>
      </c>
      <c r="D5903" s="33"/>
      <c r="E5903" s="34" t="s">
        <v>1100</v>
      </c>
      <c r="F5903" s="35">
        <f t="shared" ref="F5903:M5903" si="3011">F5904</f>
        <v>4993.9520000000002</v>
      </c>
      <c r="G5903" s="35">
        <f t="shared" si="3011"/>
        <v>14315.17848</v>
      </c>
      <c r="H5903" s="35">
        <f t="shared" si="3011"/>
        <v>2500.51809</v>
      </c>
      <c r="I5903" s="63">
        <f t="shared" si="3011"/>
        <v>9321.2264799999994</v>
      </c>
      <c r="J5903" s="63">
        <f t="shared" si="3011"/>
        <v>0</v>
      </c>
      <c r="K5903" s="35">
        <f t="shared" si="3011"/>
        <v>0</v>
      </c>
      <c r="L5903" s="35">
        <f t="shared" si="3011"/>
        <v>0</v>
      </c>
      <c r="M5903" s="35">
        <f t="shared" si="3011"/>
        <v>14314.90597</v>
      </c>
      <c r="N5903" s="78">
        <f t="shared" si="3007"/>
        <v>99.998096356253043</v>
      </c>
    </row>
    <row r="5904" spans="1:15" ht="31.5" x14ac:dyDescent="0.25">
      <c r="A5904" s="33" t="s">
        <v>463</v>
      </c>
      <c r="B5904" s="33" t="s">
        <v>1391</v>
      </c>
      <c r="C5904" s="33" t="s">
        <v>157</v>
      </c>
      <c r="D5904" s="33"/>
      <c r="E5904" s="34" t="s">
        <v>1877</v>
      </c>
      <c r="F5904" s="35">
        <f>F5905+F5911+F5914</f>
        <v>4993.9520000000002</v>
      </c>
      <c r="G5904" s="35">
        <f>G5905+G5911+G5914</f>
        <v>14315.17848</v>
      </c>
      <c r="H5904" s="35">
        <f t="shared" ref="H5904:M5904" si="3012">H5905+H5911+H5914</f>
        <v>2500.51809</v>
      </c>
      <c r="I5904" s="63">
        <f t="shared" si="3012"/>
        <v>9321.2264799999994</v>
      </c>
      <c r="J5904" s="63">
        <f t="shared" si="3012"/>
        <v>0</v>
      </c>
      <c r="K5904" s="35">
        <f t="shared" si="3012"/>
        <v>0</v>
      </c>
      <c r="L5904" s="35">
        <f t="shared" si="3012"/>
        <v>0</v>
      </c>
      <c r="M5904" s="35">
        <f t="shared" si="3012"/>
        <v>14314.90597</v>
      </c>
      <c r="N5904" s="78">
        <f t="shared" si="3007"/>
        <v>99.998096356253043</v>
      </c>
    </row>
    <row r="5905" spans="1:14" ht="31.5" x14ac:dyDescent="0.25">
      <c r="A5905" s="33" t="s">
        <v>463</v>
      </c>
      <c r="B5905" s="33" t="s">
        <v>1391</v>
      </c>
      <c r="C5905" s="33" t="s">
        <v>464</v>
      </c>
      <c r="D5905" s="33"/>
      <c r="E5905" s="34" t="s">
        <v>1878</v>
      </c>
      <c r="F5905" s="35">
        <f>F5906+F5908</f>
        <v>2738.6289999999999</v>
      </c>
      <c r="G5905" s="35">
        <f>G5906+G5908</f>
        <v>3278.6289999999999</v>
      </c>
      <c r="H5905" s="35">
        <f t="shared" ref="H5905:M5905" si="3013">H5906+H5908</f>
        <v>2496.76809</v>
      </c>
      <c r="I5905" s="63">
        <f t="shared" si="3013"/>
        <v>0</v>
      </c>
      <c r="J5905" s="63">
        <f t="shared" si="3013"/>
        <v>0</v>
      </c>
      <c r="K5905" s="35">
        <f t="shared" si="3013"/>
        <v>0</v>
      </c>
      <c r="L5905" s="35">
        <f t="shared" si="3013"/>
        <v>0</v>
      </c>
      <c r="M5905" s="35">
        <f t="shared" si="3013"/>
        <v>3278.46423</v>
      </c>
      <c r="N5905" s="78">
        <f t="shared" si="3007"/>
        <v>99.994974423760667</v>
      </c>
    </row>
    <row r="5906" spans="1:14" ht="31.5" x14ac:dyDescent="0.25">
      <c r="A5906" s="33" t="s">
        <v>463</v>
      </c>
      <c r="B5906" s="33" t="s">
        <v>1391</v>
      </c>
      <c r="C5906" s="33" t="s">
        <v>464</v>
      </c>
      <c r="D5906" s="33" t="s">
        <v>1111</v>
      </c>
      <c r="E5906" s="34" t="s">
        <v>542</v>
      </c>
      <c r="F5906" s="35">
        <f t="shared" ref="F5906:M5906" si="3014">F5907</f>
        <v>1906.6289999999999</v>
      </c>
      <c r="G5906" s="35">
        <f t="shared" si="3014"/>
        <v>1981.6289999999999</v>
      </c>
      <c r="H5906" s="35">
        <f t="shared" si="3014"/>
        <v>1691.76809</v>
      </c>
      <c r="I5906" s="63">
        <f t="shared" si="3014"/>
        <v>0</v>
      </c>
      <c r="J5906" s="63">
        <f t="shared" si="3014"/>
        <v>0</v>
      </c>
      <c r="K5906" s="35">
        <f t="shared" si="3014"/>
        <v>0</v>
      </c>
      <c r="L5906" s="35">
        <f t="shared" si="3014"/>
        <v>0</v>
      </c>
      <c r="M5906" s="35">
        <f t="shared" si="3014"/>
        <v>1981.46423</v>
      </c>
      <c r="N5906" s="78">
        <f t="shared" si="3007"/>
        <v>99.991685123703789</v>
      </c>
    </row>
    <row r="5907" spans="1:14" ht="31.5" x14ac:dyDescent="0.25">
      <c r="A5907" s="33" t="s">
        <v>463</v>
      </c>
      <c r="B5907" s="33" t="s">
        <v>1391</v>
      </c>
      <c r="C5907" s="33" t="s">
        <v>464</v>
      </c>
      <c r="D5907" s="33" t="s">
        <v>1112</v>
      </c>
      <c r="E5907" s="34" t="s">
        <v>543</v>
      </c>
      <c r="F5907" s="35">
        <f>1409.6+472.029+25</f>
        <v>1906.6289999999999</v>
      </c>
      <c r="G5907" s="35">
        <v>1981.6289999999999</v>
      </c>
      <c r="H5907" s="35">
        <v>1691.76809</v>
      </c>
      <c r="I5907" s="63">
        <v>0</v>
      </c>
      <c r="J5907" s="63">
        <v>0</v>
      </c>
      <c r="K5907" s="35">
        <v>0</v>
      </c>
      <c r="L5907" s="35">
        <v>0</v>
      </c>
      <c r="M5907" s="35">
        <v>1981.46423</v>
      </c>
      <c r="N5907" s="78">
        <f t="shared" si="3007"/>
        <v>99.991685123703789</v>
      </c>
    </row>
    <row r="5908" spans="1:14" x14ac:dyDescent="0.25">
      <c r="A5908" s="33" t="s">
        <v>463</v>
      </c>
      <c r="B5908" s="33" t="s">
        <v>1391</v>
      </c>
      <c r="C5908" s="33" t="s">
        <v>464</v>
      </c>
      <c r="D5908" s="33" t="s">
        <v>1113</v>
      </c>
      <c r="E5908" s="34" t="s">
        <v>558</v>
      </c>
      <c r="F5908" s="35">
        <f>F5909</f>
        <v>832</v>
      </c>
      <c r="G5908" s="35">
        <f>G5909+G5910</f>
        <v>1297</v>
      </c>
      <c r="H5908" s="35">
        <f t="shared" ref="H5908:M5908" si="3015">H5909+H5910</f>
        <v>805</v>
      </c>
      <c r="I5908" s="63">
        <f t="shared" si="3015"/>
        <v>0</v>
      </c>
      <c r="J5908" s="63">
        <f t="shared" si="3015"/>
        <v>0</v>
      </c>
      <c r="K5908" s="35">
        <f t="shared" si="3015"/>
        <v>0</v>
      </c>
      <c r="L5908" s="35">
        <f t="shared" si="3015"/>
        <v>0</v>
      </c>
      <c r="M5908" s="35">
        <f t="shared" si="3015"/>
        <v>1297</v>
      </c>
      <c r="N5908" s="78">
        <f t="shared" si="3007"/>
        <v>100</v>
      </c>
    </row>
    <row r="5909" spans="1:14" x14ac:dyDescent="0.25">
      <c r="A5909" s="33" t="s">
        <v>463</v>
      </c>
      <c r="B5909" s="33" t="s">
        <v>1391</v>
      </c>
      <c r="C5909" s="33" t="s">
        <v>464</v>
      </c>
      <c r="D5909" s="33" t="s">
        <v>1114</v>
      </c>
      <c r="E5909" s="34" t="s">
        <v>560</v>
      </c>
      <c r="F5909" s="35">
        <v>832</v>
      </c>
      <c r="G5909" s="35">
        <v>832</v>
      </c>
      <c r="H5909" s="35">
        <v>590</v>
      </c>
      <c r="I5909" s="63">
        <v>0</v>
      </c>
      <c r="J5909" s="63">
        <v>0</v>
      </c>
      <c r="K5909" s="35">
        <v>0</v>
      </c>
      <c r="L5909" s="35">
        <v>0</v>
      </c>
      <c r="M5909" s="35">
        <v>832</v>
      </c>
      <c r="N5909" s="78">
        <f t="shared" si="3007"/>
        <v>100</v>
      </c>
    </row>
    <row r="5910" spans="1:14" x14ac:dyDescent="0.25">
      <c r="A5910" s="33" t="s">
        <v>463</v>
      </c>
      <c r="B5910" s="33" t="s">
        <v>1391</v>
      </c>
      <c r="C5910" s="33" t="s">
        <v>464</v>
      </c>
      <c r="D5910" s="33" t="s">
        <v>1120</v>
      </c>
      <c r="E5910" s="34" t="s">
        <v>561</v>
      </c>
      <c r="F5910" s="35">
        <v>0</v>
      </c>
      <c r="G5910" s="35">
        <v>465</v>
      </c>
      <c r="H5910" s="35">
        <v>215</v>
      </c>
      <c r="I5910" s="63">
        <v>0</v>
      </c>
      <c r="J5910" s="63">
        <v>0</v>
      </c>
      <c r="K5910" s="35">
        <v>0</v>
      </c>
      <c r="L5910" s="35">
        <v>0</v>
      </c>
      <c r="M5910" s="35">
        <v>465</v>
      </c>
      <c r="N5910" s="78">
        <f t="shared" si="3007"/>
        <v>100</v>
      </c>
    </row>
    <row r="5911" spans="1:14" ht="31.5" x14ac:dyDescent="0.25">
      <c r="A5911" s="33" t="s">
        <v>463</v>
      </c>
      <c r="B5911" s="33" t="s">
        <v>1391</v>
      </c>
      <c r="C5911" s="33" t="s">
        <v>151</v>
      </c>
      <c r="D5911" s="33"/>
      <c r="E5911" s="34" t="s">
        <v>1879</v>
      </c>
      <c r="F5911" s="35">
        <f t="shared" ref="F5911:M5912" si="3016">F5912</f>
        <v>70.400000000000006</v>
      </c>
      <c r="G5911" s="35">
        <f t="shared" si="3016"/>
        <v>70.400000000000006</v>
      </c>
      <c r="H5911" s="35">
        <f t="shared" si="3016"/>
        <v>3.75</v>
      </c>
      <c r="I5911" s="63">
        <f t="shared" si="3016"/>
        <v>0</v>
      </c>
      <c r="J5911" s="63">
        <f t="shared" si="3016"/>
        <v>0</v>
      </c>
      <c r="K5911" s="35">
        <f t="shared" si="3016"/>
        <v>0</v>
      </c>
      <c r="L5911" s="35">
        <f t="shared" si="3016"/>
        <v>0</v>
      </c>
      <c r="M5911" s="35">
        <f t="shared" si="3016"/>
        <v>70.400000000000006</v>
      </c>
      <c r="N5911" s="78">
        <f t="shared" si="3007"/>
        <v>100</v>
      </c>
    </row>
    <row r="5912" spans="1:14" ht="31.5" x14ac:dyDescent="0.25">
      <c r="A5912" s="33" t="s">
        <v>463</v>
      </c>
      <c r="B5912" s="33" t="s">
        <v>1391</v>
      </c>
      <c r="C5912" s="33" t="s">
        <v>151</v>
      </c>
      <c r="D5912" s="33" t="s">
        <v>1111</v>
      </c>
      <c r="E5912" s="34" t="s">
        <v>542</v>
      </c>
      <c r="F5912" s="35">
        <f t="shared" si="3016"/>
        <v>70.400000000000006</v>
      </c>
      <c r="G5912" s="35">
        <f t="shared" si="3016"/>
        <v>70.400000000000006</v>
      </c>
      <c r="H5912" s="35">
        <f t="shared" si="3016"/>
        <v>3.75</v>
      </c>
      <c r="I5912" s="63">
        <f t="shared" si="3016"/>
        <v>0</v>
      </c>
      <c r="J5912" s="63">
        <f t="shared" si="3016"/>
        <v>0</v>
      </c>
      <c r="K5912" s="35">
        <f t="shared" si="3016"/>
        <v>0</v>
      </c>
      <c r="L5912" s="35">
        <f t="shared" si="3016"/>
        <v>0</v>
      </c>
      <c r="M5912" s="35">
        <f t="shared" si="3016"/>
        <v>70.400000000000006</v>
      </c>
      <c r="N5912" s="78">
        <f t="shared" si="3007"/>
        <v>100</v>
      </c>
    </row>
    <row r="5913" spans="1:14" ht="31.5" x14ac:dyDescent="0.25">
      <c r="A5913" s="33" t="s">
        <v>463</v>
      </c>
      <c r="B5913" s="33" t="s">
        <v>1391</v>
      </c>
      <c r="C5913" s="33" t="s">
        <v>151</v>
      </c>
      <c r="D5913" s="33" t="s">
        <v>1112</v>
      </c>
      <c r="E5913" s="34" t="s">
        <v>543</v>
      </c>
      <c r="F5913" s="35">
        <v>70.400000000000006</v>
      </c>
      <c r="G5913" s="35">
        <v>70.400000000000006</v>
      </c>
      <c r="H5913" s="35">
        <v>3.75</v>
      </c>
      <c r="I5913" s="63">
        <v>0</v>
      </c>
      <c r="J5913" s="63">
        <v>0</v>
      </c>
      <c r="K5913" s="35">
        <v>0</v>
      </c>
      <c r="L5913" s="35">
        <v>0</v>
      </c>
      <c r="M5913" s="35">
        <v>70.400000000000006</v>
      </c>
      <c r="N5913" s="78">
        <f t="shared" si="3007"/>
        <v>100</v>
      </c>
    </row>
    <row r="5914" spans="1:14" ht="63" x14ac:dyDescent="0.25">
      <c r="A5914" s="33" t="s">
        <v>463</v>
      </c>
      <c r="B5914" s="33" t="s">
        <v>1391</v>
      </c>
      <c r="C5914" s="33" t="s">
        <v>465</v>
      </c>
      <c r="D5914" s="33"/>
      <c r="E5914" s="34" t="s">
        <v>1880</v>
      </c>
      <c r="F5914" s="35">
        <f t="shared" ref="F5914:M5915" si="3017">F5915</f>
        <v>2184.9230000000002</v>
      </c>
      <c r="G5914" s="35">
        <f t="shared" si="3017"/>
        <v>10966.14948</v>
      </c>
      <c r="H5914" s="35">
        <f t="shared" si="3017"/>
        <v>0</v>
      </c>
      <c r="I5914" s="63">
        <f t="shared" si="3017"/>
        <v>9321.2264799999994</v>
      </c>
      <c r="J5914" s="63">
        <f t="shared" si="3017"/>
        <v>0</v>
      </c>
      <c r="K5914" s="35">
        <f t="shared" si="3017"/>
        <v>0</v>
      </c>
      <c r="L5914" s="35">
        <f t="shared" si="3017"/>
        <v>0</v>
      </c>
      <c r="M5914" s="35">
        <f t="shared" si="3017"/>
        <v>10966.041740000001</v>
      </c>
      <c r="N5914" s="78">
        <f t="shared" si="3007"/>
        <v>99.999017522055524</v>
      </c>
    </row>
    <row r="5915" spans="1:14" ht="31.5" x14ac:dyDescent="0.25">
      <c r="A5915" s="33" t="s">
        <v>463</v>
      </c>
      <c r="B5915" s="33" t="s">
        <v>1391</v>
      </c>
      <c r="C5915" s="33" t="s">
        <v>465</v>
      </c>
      <c r="D5915" s="33" t="s">
        <v>1111</v>
      </c>
      <c r="E5915" s="34" t="s">
        <v>542</v>
      </c>
      <c r="F5915" s="35">
        <f t="shared" si="3017"/>
        <v>2184.9230000000002</v>
      </c>
      <c r="G5915" s="35">
        <f t="shared" si="3017"/>
        <v>10966.14948</v>
      </c>
      <c r="H5915" s="35">
        <f t="shared" si="3017"/>
        <v>0</v>
      </c>
      <c r="I5915" s="63">
        <f t="shared" si="3017"/>
        <v>9321.2264799999994</v>
      </c>
      <c r="J5915" s="63">
        <f t="shared" si="3017"/>
        <v>0</v>
      </c>
      <c r="K5915" s="35">
        <f t="shared" si="3017"/>
        <v>0</v>
      </c>
      <c r="L5915" s="35">
        <f t="shared" si="3017"/>
        <v>0</v>
      </c>
      <c r="M5915" s="35">
        <f t="shared" si="3017"/>
        <v>10966.041740000001</v>
      </c>
      <c r="N5915" s="78">
        <f t="shared" si="3007"/>
        <v>99.999017522055524</v>
      </c>
    </row>
    <row r="5916" spans="1:14" ht="31.5" x14ac:dyDescent="0.25">
      <c r="A5916" s="33" t="s">
        <v>463</v>
      </c>
      <c r="B5916" s="33" t="s">
        <v>1391</v>
      </c>
      <c r="C5916" s="33" t="s">
        <v>465</v>
      </c>
      <c r="D5916" s="33" t="s">
        <v>1112</v>
      </c>
      <c r="E5916" s="34" t="s">
        <v>543</v>
      </c>
      <c r="F5916" s="35">
        <f>2449.3-264.377</f>
        <v>2184.9230000000002</v>
      </c>
      <c r="G5916" s="35">
        <v>10966.14948</v>
      </c>
      <c r="H5916" s="35">
        <v>0</v>
      </c>
      <c r="I5916" s="63">
        <v>9321.2264799999994</v>
      </c>
      <c r="J5916" s="63">
        <f>H5916</f>
        <v>0</v>
      </c>
      <c r="K5916" s="35">
        <v>0</v>
      </c>
      <c r="L5916" s="35">
        <v>0</v>
      </c>
      <c r="M5916" s="35">
        <v>10966.041740000001</v>
      </c>
      <c r="N5916" s="78">
        <f t="shared" si="3007"/>
        <v>99.999017522055524</v>
      </c>
    </row>
    <row r="5917" spans="1:14" ht="47.25" x14ac:dyDescent="0.25">
      <c r="A5917" s="33" t="s">
        <v>463</v>
      </c>
      <c r="B5917" s="33" t="s">
        <v>1391</v>
      </c>
      <c r="C5917" s="33" t="s">
        <v>468</v>
      </c>
      <c r="D5917" s="33"/>
      <c r="E5917" s="34" t="s">
        <v>1881</v>
      </c>
      <c r="F5917" s="35">
        <f t="shared" ref="F5917:M5917" si="3018">F5918</f>
        <v>16306.784</v>
      </c>
      <c r="G5917" s="35">
        <f t="shared" si="3018"/>
        <v>16306.784</v>
      </c>
      <c r="H5917" s="35">
        <f t="shared" si="3018"/>
        <v>10887.081910000001</v>
      </c>
      <c r="I5917" s="63">
        <f t="shared" si="3018"/>
        <v>0</v>
      </c>
      <c r="J5917" s="63">
        <f t="shared" si="3018"/>
        <v>0</v>
      </c>
      <c r="K5917" s="35">
        <f t="shared" si="3018"/>
        <v>0</v>
      </c>
      <c r="L5917" s="35">
        <f t="shared" si="3018"/>
        <v>0</v>
      </c>
      <c r="M5917" s="35">
        <f t="shared" si="3018"/>
        <v>16296.78369</v>
      </c>
      <c r="N5917" s="78">
        <f t="shared" si="3007"/>
        <v>99.938673928593161</v>
      </c>
    </row>
    <row r="5918" spans="1:14" ht="31.5" x14ac:dyDescent="0.25">
      <c r="A5918" s="33" t="s">
        <v>463</v>
      </c>
      <c r="B5918" s="33" t="s">
        <v>1391</v>
      </c>
      <c r="C5918" s="33" t="s">
        <v>469</v>
      </c>
      <c r="D5918" s="33"/>
      <c r="E5918" s="34" t="s">
        <v>1882</v>
      </c>
      <c r="F5918" s="35">
        <f>F5919+F5922</f>
        <v>16306.784</v>
      </c>
      <c r="G5918" s="35">
        <f>G5919+G5922</f>
        <v>16306.784</v>
      </c>
      <c r="H5918" s="35">
        <f t="shared" ref="H5918:M5918" si="3019">H5919+H5922</f>
        <v>10887.081910000001</v>
      </c>
      <c r="I5918" s="63">
        <f t="shared" si="3019"/>
        <v>0</v>
      </c>
      <c r="J5918" s="63">
        <f t="shared" si="3019"/>
        <v>0</v>
      </c>
      <c r="K5918" s="35">
        <f t="shared" si="3019"/>
        <v>0</v>
      </c>
      <c r="L5918" s="35">
        <f t="shared" si="3019"/>
        <v>0</v>
      </c>
      <c r="M5918" s="35">
        <f t="shared" si="3019"/>
        <v>16296.78369</v>
      </c>
      <c r="N5918" s="78">
        <f t="shared" si="3007"/>
        <v>99.938673928593161</v>
      </c>
    </row>
    <row r="5919" spans="1:14" ht="31.5" x14ac:dyDescent="0.25">
      <c r="A5919" s="33" t="s">
        <v>463</v>
      </c>
      <c r="B5919" s="33" t="s">
        <v>1391</v>
      </c>
      <c r="C5919" s="33" t="s">
        <v>466</v>
      </c>
      <c r="D5919" s="33"/>
      <c r="E5919" s="34" t="s">
        <v>1883</v>
      </c>
      <c r="F5919" s="35">
        <f t="shared" ref="F5919:M5920" si="3020">F5920</f>
        <v>15686.053</v>
      </c>
      <c r="G5919" s="35">
        <f t="shared" si="3020"/>
        <v>15686.053</v>
      </c>
      <c r="H5919" s="35">
        <f t="shared" si="3020"/>
        <v>10887.081910000001</v>
      </c>
      <c r="I5919" s="63">
        <f t="shared" si="3020"/>
        <v>0</v>
      </c>
      <c r="J5919" s="63">
        <f t="shared" si="3020"/>
        <v>0</v>
      </c>
      <c r="K5919" s="35">
        <f t="shared" si="3020"/>
        <v>0</v>
      </c>
      <c r="L5919" s="35">
        <f t="shared" si="3020"/>
        <v>0</v>
      </c>
      <c r="M5919" s="35">
        <f t="shared" si="3020"/>
        <v>15676.05277</v>
      </c>
      <c r="N5919" s="78">
        <f t="shared" si="3007"/>
        <v>99.9362476334869</v>
      </c>
    </row>
    <row r="5920" spans="1:14" ht="31.5" x14ac:dyDescent="0.25">
      <c r="A5920" s="33" t="s">
        <v>463</v>
      </c>
      <c r="B5920" s="33" t="s">
        <v>1391</v>
      </c>
      <c r="C5920" s="33" t="s">
        <v>466</v>
      </c>
      <c r="D5920" s="33" t="s">
        <v>1111</v>
      </c>
      <c r="E5920" s="34" t="s">
        <v>542</v>
      </c>
      <c r="F5920" s="35">
        <f t="shared" si="3020"/>
        <v>15686.053</v>
      </c>
      <c r="G5920" s="35">
        <f t="shared" si="3020"/>
        <v>15686.053</v>
      </c>
      <c r="H5920" s="35">
        <f t="shared" si="3020"/>
        <v>10887.081910000001</v>
      </c>
      <c r="I5920" s="63">
        <f t="shared" si="3020"/>
        <v>0</v>
      </c>
      <c r="J5920" s="63">
        <f t="shared" si="3020"/>
        <v>0</v>
      </c>
      <c r="K5920" s="35">
        <f t="shared" si="3020"/>
        <v>0</v>
      </c>
      <c r="L5920" s="35">
        <f t="shared" si="3020"/>
        <v>0</v>
      </c>
      <c r="M5920" s="35">
        <f t="shared" si="3020"/>
        <v>15676.05277</v>
      </c>
      <c r="N5920" s="78">
        <f t="shared" si="3007"/>
        <v>99.9362476334869</v>
      </c>
    </row>
    <row r="5921" spans="1:255" ht="31.5" x14ac:dyDescent="0.25">
      <c r="A5921" s="33" t="s">
        <v>463</v>
      </c>
      <c r="B5921" s="33" t="s">
        <v>1391</v>
      </c>
      <c r="C5921" s="33" t="s">
        <v>466</v>
      </c>
      <c r="D5921" s="33" t="s">
        <v>1112</v>
      </c>
      <c r="E5921" s="34" t="s">
        <v>543</v>
      </c>
      <c r="F5921" s="35">
        <f>16650.3-42.6-921.647</f>
        <v>15686.053</v>
      </c>
      <c r="G5921" s="35">
        <v>15686.053</v>
      </c>
      <c r="H5921" s="35">
        <v>10887.081910000001</v>
      </c>
      <c r="I5921" s="63">
        <v>0</v>
      </c>
      <c r="J5921" s="63">
        <v>0</v>
      </c>
      <c r="K5921" s="35">
        <v>0</v>
      </c>
      <c r="L5921" s="35">
        <v>0</v>
      </c>
      <c r="M5921" s="35">
        <v>15676.05277</v>
      </c>
      <c r="N5921" s="78">
        <f t="shared" si="3007"/>
        <v>99.9362476334869</v>
      </c>
    </row>
    <row r="5922" spans="1:255" x14ac:dyDescent="0.25">
      <c r="A5922" s="33" t="s">
        <v>463</v>
      </c>
      <c r="B5922" s="33" t="s">
        <v>1391</v>
      </c>
      <c r="C5922" s="33" t="s">
        <v>467</v>
      </c>
      <c r="D5922" s="33"/>
      <c r="E5922" s="34" t="s">
        <v>1884</v>
      </c>
      <c r="F5922" s="35">
        <f t="shared" ref="F5922:M5923" si="3021">F5923</f>
        <v>620.73099999999999</v>
      </c>
      <c r="G5922" s="35">
        <f t="shared" si="3021"/>
        <v>620.73099999999999</v>
      </c>
      <c r="H5922" s="35">
        <f t="shared" si="3021"/>
        <v>0</v>
      </c>
      <c r="I5922" s="63">
        <f t="shared" si="3021"/>
        <v>0</v>
      </c>
      <c r="J5922" s="63">
        <f t="shared" si="3021"/>
        <v>0</v>
      </c>
      <c r="K5922" s="35">
        <f t="shared" si="3021"/>
        <v>0</v>
      </c>
      <c r="L5922" s="35">
        <f t="shared" si="3021"/>
        <v>0</v>
      </c>
      <c r="M5922" s="35">
        <f t="shared" si="3021"/>
        <v>620.73091999999997</v>
      </c>
      <c r="N5922" s="78">
        <f t="shared" si="3007"/>
        <v>99.999987111969588</v>
      </c>
    </row>
    <row r="5923" spans="1:255" ht="31.5" x14ac:dyDescent="0.25">
      <c r="A5923" s="33" t="s">
        <v>463</v>
      </c>
      <c r="B5923" s="33" t="s">
        <v>1391</v>
      </c>
      <c r="C5923" s="33" t="s">
        <v>467</v>
      </c>
      <c r="D5923" s="33" t="s">
        <v>1111</v>
      </c>
      <c r="E5923" s="34" t="s">
        <v>542</v>
      </c>
      <c r="F5923" s="35">
        <f t="shared" si="3021"/>
        <v>620.73099999999999</v>
      </c>
      <c r="G5923" s="35">
        <f t="shared" si="3021"/>
        <v>620.73099999999999</v>
      </c>
      <c r="H5923" s="35">
        <f t="shared" si="3021"/>
        <v>0</v>
      </c>
      <c r="I5923" s="63">
        <f t="shared" si="3021"/>
        <v>0</v>
      </c>
      <c r="J5923" s="63">
        <f t="shared" si="3021"/>
        <v>0</v>
      </c>
      <c r="K5923" s="35">
        <f t="shared" si="3021"/>
        <v>0</v>
      </c>
      <c r="L5923" s="35">
        <f t="shared" si="3021"/>
        <v>0</v>
      </c>
      <c r="M5923" s="35">
        <f t="shared" si="3021"/>
        <v>620.73091999999997</v>
      </c>
      <c r="N5923" s="78">
        <f t="shared" si="3007"/>
        <v>99.999987111969588</v>
      </c>
    </row>
    <row r="5924" spans="1:255" ht="31.5" x14ac:dyDescent="0.25">
      <c r="A5924" s="33" t="s">
        <v>463</v>
      </c>
      <c r="B5924" s="33" t="s">
        <v>1391</v>
      </c>
      <c r="C5924" s="33" t="s">
        <v>467</v>
      </c>
      <c r="D5924" s="33" t="s">
        <v>1112</v>
      </c>
      <c r="E5924" s="34" t="s">
        <v>543</v>
      </c>
      <c r="F5924" s="35">
        <f>449.4+171.331</f>
        <v>620.73099999999999</v>
      </c>
      <c r="G5924" s="35">
        <v>620.73099999999999</v>
      </c>
      <c r="H5924" s="35">
        <v>0</v>
      </c>
      <c r="I5924" s="63">
        <v>0</v>
      </c>
      <c r="J5924" s="63">
        <v>0</v>
      </c>
      <c r="K5924" s="35">
        <v>0</v>
      </c>
      <c r="L5924" s="35">
        <v>0</v>
      </c>
      <c r="M5924" s="35">
        <v>620.73091999999997</v>
      </c>
      <c r="N5924" s="78">
        <f t="shared" si="3007"/>
        <v>99.999987111969588</v>
      </c>
    </row>
    <row r="5925" spans="1:255" s="42" customFormat="1" ht="20.25" customHeight="1" x14ac:dyDescent="0.25">
      <c r="A5925" s="86" t="s">
        <v>902</v>
      </c>
      <c r="B5925" s="87"/>
      <c r="C5925" s="87"/>
      <c r="D5925" s="87"/>
      <c r="E5925" s="88"/>
      <c r="F5925" s="41">
        <f t="shared" ref="F5925:M5925" si="3022">F9+F105+F163+F247+F360+F658+F1157+F1501+F1862+F2231+F2580+F2934+F3235+F3562+F3806+F4020+F4305+F4694+F4896+F4973+F5122+F5224+F5397+F5634+F5653+F5672+F5713+F5863+F232+F4872</f>
        <v>32257791.895999998</v>
      </c>
      <c r="G5925" s="41">
        <f t="shared" si="3022"/>
        <v>34311768.158679999</v>
      </c>
      <c r="H5925" s="41">
        <f t="shared" si="3022"/>
        <v>20717194.99972</v>
      </c>
      <c r="I5925" s="67">
        <f t="shared" si="3022"/>
        <v>15495649.233220002</v>
      </c>
      <c r="J5925" s="67">
        <f t="shared" si="3022"/>
        <v>8000587.2099899994</v>
      </c>
      <c r="K5925" s="41">
        <f t="shared" si="3022"/>
        <v>5470572.2599300006</v>
      </c>
      <c r="L5925" s="41">
        <f t="shared" si="3022"/>
        <v>2005981.88738</v>
      </c>
      <c r="M5925" s="41">
        <f t="shared" si="3022"/>
        <v>31013174.324754994</v>
      </c>
      <c r="N5925" s="77">
        <f t="shared" si="3007"/>
        <v>90.386406731736599</v>
      </c>
    </row>
    <row r="5926" spans="1:255" s="22" customFormat="1" hidden="1" x14ac:dyDescent="0.25">
      <c r="A5926" s="43"/>
      <c r="B5926" s="43"/>
      <c r="C5926" s="43"/>
      <c r="D5926" s="43"/>
      <c r="E5926" s="43"/>
      <c r="F5926" s="44"/>
      <c r="G5926" s="44"/>
      <c r="H5926" s="44"/>
      <c r="I5926" s="68"/>
      <c r="J5926" s="68"/>
      <c r="K5926" s="44"/>
      <c r="L5926" s="44"/>
      <c r="M5926" s="44" t="s">
        <v>1876</v>
      </c>
      <c r="N5926" s="44"/>
    </row>
    <row r="5927" spans="1:255" s="22" customFormat="1" hidden="1" x14ac:dyDescent="0.25">
      <c r="A5927" s="45"/>
      <c r="B5927" s="45"/>
      <c r="C5927" s="45"/>
      <c r="D5927" s="46"/>
      <c r="E5927" s="45"/>
      <c r="F5927" s="45"/>
      <c r="G5927" s="21"/>
      <c r="H5927" s="21"/>
      <c r="I5927" s="69"/>
      <c r="J5927" s="69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  <c r="AC5927" s="21"/>
      <c r="AD5927" s="21"/>
      <c r="AE5927" s="21"/>
      <c r="AF5927" s="21"/>
      <c r="AG5927" s="21"/>
      <c r="AH5927" s="21"/>
      <c r="AI5927" s="21"/>
      <c r="AJ5927" s="21"/>
      <c r="AK5927" s="21"/>
      <c r="AL5927" s="21"/>
      <c r="AM5927" s="21"/>
      <c r="AN5927" s="21"/>
      <c r="AO5927" s="21"/>
      <c r="AP5927" s="21"/>
      <c r="AQ5927" s="21"/>
      <c r="AR5927" s="21"/>
      <c r="AS5927" s="21"/>
      <c r="AT5927" s="21"/>
      <c r="AU5927" s="21"/>
      <c r="AV5927" s="21"/>
      <c r="AW5927" s="21"/>
      <c r="AX5927" s="21"/>
      <c r="AY5927" s="21"/>
      <c r="AZ5927" s="21"/>
      <c r="BA5927" s="21"/>
      <c r="BB5927" s="21"/>
      <c r="BC5927" s="21"/>
      <c r="BD5927" s="21"/>
      <c r="BE5927" s="21"/>
      <c r="BF5927" s="21"/>
      <c r="BG5927" s="21"/>
      <c r="BH5927" s="21"/>
      <c r="BI5927" s="21"/>
      <c r="BJ5927" s="21"/>
      <c r="BK5927" s="21"/>
      <c r="BL5927" s="21"/>
      <c r="BM5927" s="21"/>
      <c r="BN5927" s="21"/>
      <c r="BO5927" s="21"/>
      <c r="BP5927" s="21"/>
      <c r="BQ5927" s="21"/>
      <c r="BR5927" s="21"/>
      <c r="BS5927" s="21"/>
      <c r="BT5927" s="21"/>
      <c r="BU5927" s="21"/>
      <c r="BV5927" s="21"/>
      <c r="BW5927" s="21"/>
      <c r="BX5927" s="21"/>
      <c r="BY5927" s="21"/>
      <c r="BZ5927" s="21"/>
      <c r="CA5927" s="21"/>
      <c r="CB5927" s="21"/>
      <c r="CC5927" s="21"/>
      <c r="CD5927" s="21"/>
      <c r="CE5927" s="21"/>
      <c r="CF5927" s="21"/>
      <c r="CG5927" s="21"/>
      <c r="CH5927" s="21"/>
      <c r="CI5927" s="21"/>
      <c r="CJ5927" s="21"/>
      <c r="CK5927" s="21"/>
      <c r="CL5927" s="21"/>
      <c r="CM5927" s="21"/>
      <c r="CN5927" s="21"/>
      <c r="CO5927" s="21"/>
      <c r="CP5927" s="21"/>
      <c r="CQ5927" s="21"/>
      <c r="CR5927" s="21"/>
      <c r="CS5927" s="21"/>
      <c r="CT5927" s="21"/>
      <c r="CU5927" s="21"/>
      <c r="CV5927" s="21"/>
      <c r="CW5927" s="21"/>
      <c r="CX5927" s="21"/>
      <c r="CY5927" s="21"/>
      <c r="CZ5927" s="21"/>
      <c r="DA5927" s="21"/>
      <c r="DB5927" s="21"/>
      <c r="DC5927" s="21"/>
      <c r="DD5927" s="21"/>
      <c r="DE5927" s="21"/>
      <c r="DF5927" s="21"/>
      <c r="DG5927" s="21"/>
      <c r="DH5927" s="21"/>
      <c r="DI5927" s="21"/>
      <c r="DJ5927" s="21"/>
      <c r="DK5927" s="21"/>
      <c r="DL5927" s="21"/>
      <c r="DM5927" s="21"/>
      <c r="DN5927" s="21"/>
      <c r="DO5927" s="21"/>
      <c r="DP5927" s="21"/>
      <c r="DQ5927" s="21"/>
      <c r="DR5927" s="21"/>
      <c r="DS5927" s="21"/>
      <c r="DT5927" s="21"/>
      <c r="DU5927" s="21"/>
      <c r="DV5927" s="21"/>
      <c r="DW5927" s="21"/>
      <c r="DX5927" s="21"/>
      <c r="DY5927" s="21"/>
      <c r="DZ5927" s="21"/>
      <c r="EA5927" s="21"/>
      <c r="EB5927" s="21"/>
      <c r="EC5927" s="21"/>
      <c r="ED5927" s="21"/>
      <c r="EE5927" s="21"/>
      <c r="EF5927" s="21"/>
      <c r="EG5927" s="21"/>
      <c r="EH5927" s="21"/>
      <c r="EI5927" s="21"/>
      <c r="EJ5927" s="21"/>
      <c r="EK5927" s="21"/>
      <c r="EL5927" s="21"/>
      <c r="EM5927" s="21"/>
      <c r="EN5927" s="21"/>
      <c r="EO5927" s="21"/>
      <c r="EP5927" s="21"/>
      <c r="EQ5927" s="21"/>
      <c r="ER5927" s="21"/>
      <c r="ES5927" s="21"/>
      <c r="ET5927" s="21"/>
      <c r="EU5927" s="21"/>
      <c r="EV5927" s="21"/>
      <c r="EW5927" s="21"/>
      <c r="EX5927" s="21"/>
      <c r="EY5927" s="21"/>
      <c r="EZ5927" s="21"/>
      <c r="FA5927" s="21"/>
      <c r="FB5927" s="21"/>
      <c r="FC5927" s="21"/>
      <c r="FD5927" s="21"/>
      <c r="FE5927" s="21"/>
      <c r="FF5927" s="21"/>
      <c r="FG5927" s="21"/>
      <c r="FH5927" s="21"/>
      <c r="FI5927" s="21"/>
      <c r="FJ5927" s="21"/>
      <c r="FK5927" s="21"/>
      <c r="FL5927" s="21"/>
      <c r="FM5927" s="21"/>
      <c r="FN5927" s="21"/>
      <c r="FO5927" s="21"/>
      <c r="FP5927" s="21"/>
      <c r="FQ5927" s="21"/>
      <c r="FR5927" s="21"/>
      <c r="FS5927" s="21"/>
      <c r="FT5927" s="21"/>
      <c r="FU5927" s="21"/>
      <c r="FV5927" s="21"/>
      <c r="FW5927" s="21"/>
      <c r="FX5927" s="21"/>
      <c r="FY5927" s="21"/>
      <c r="FZ5927" s="21"/>
      <c r="GA5927" s="21"/>
      <c r="GB5927" s="21"/>
      <c r="GC5927" s="21"/>
      <c r="GD5927" s="21"/>
      <c r="GE5927" s="21"/>
      <c r="GF5927" s="21"/>
      <c r="GG5927" s="21"/>
      <c r="GH5927" s="21"/>
      <c r="GI5927" s="21"/>
      <c r="GJ5927" s="21"/>
      <c r="GK5927" s="21"/>
      <c r="GL5927" s="21"/>
      <c r="GM5927" s="21"/>
      <c r="GN5927" s="21"/>
      <c r="GO5927" s="21"/>
      <c r="GP5927" s="21"/>
      <c r="GQ5927" s="21"/>
      <c r="GR5927" s="21"/>
      <c r="GS5927" s="21"/>
      <c r="GT5927" s="21"/>
      <c r="GU5927" s="21"/>
      <c r="GV5927" s="21"/>
      <c r="GW5927" s="21"/>
      <c r="GX5927" s="21"/>
      <c r="GY5927" s="21"/>
      <c r="GZ5927" s="21"/>
      <c r="HA5927" s="21"/>
      <c r="HB5927" s="21"/>
      <c r="HC5927" s="21"/>
      <c r="HD5927" s="21"/>
      <c r="HE5927" s="21"/>
      <c r="HF5927" s="21"/>
      <c r="HG5927" s="21"/>
      <c r="HH5927" s="21"/>
      <c r="HI5927" s="21"/>
      <c r="HJ5927" s="21"/>
      <c r="HK5927" s="21"/>
      <c r="HL5927" s="21"/>
      <c r="HM5927" s="21"/>
      <c r="HN5927" s="21"/>
      <c r="HO5927" s="21"/>
      <c r="HP5927" s="21"/>
      <c r="HQ5927" s="21"/>
      <c r="HR5927" s="21"/>
      <c r="HS5927" s="21"/>
      <c r="HT5927" s="21"/>
      <c r="HU5927" s="21"/>
      <c r="HV5927" s="21"/>
      <c r="HW5927" s="21"/>
      <c r="HX5927" s="21"/>
      <c r="HY5927" s="21"/>
      <c r="HZ5927" s="21"/>
      <c r="IA5927" s="21"/>
      <c r="IB5927" s="21"/>
      <c r="IC5927" s="21"/>
      <c r="ID5927" s="21"/>
      <c r="IE5927" s="21"/>
      <c r="IF5927" s="21"/>
      <c r="IG5927" s="21"/>
      <c r="IH5927" s="21"/>
      <c r="II5927" s="21"/>
      <c r="IJ5927" s="21"/>
      <c r="IK5927" s="21"/>
      <c r="IL5927" s="21"/>
      <c r="IM5927" s="21"/>
      <c r="IN5927" s="21"/>
      <c r="IO5927" s="21"/>
      <c r="IP5927" s="21"/>
      <c r="IQ5927" s="21"/>
      <c r="IR5927" s="21"/>
      <c r="IS5927" s="21"/>
      <c r="IT5927" s="21"/>
      <c r="IU5927" s="21"/>
    </row>
    <row r="5928" spans="1:255" hidden="1" x14ac:dyDescent="0.25">
      <c r="A5928" s="45"/>
      <c r="B5928" s="45"/>
      <c r="C5928" s="46"/>
      <c r="D5928" s="45"/>
      <c r="E5928" s="45"/>
      <c r="F5928" s="21"/>
      <c r="G5928" s="21"/>
      <c r="H5928" s="21"/>
      <c r="I5928" s="69"/>
      <c r="J5928" s="69"/>
      <c r="K5928" s="21"/>
      <c r="L5928" s="21"/>
      <c r="M5928" s="21"/>
      <c r="N5928" s="21"/>
    </row>
    <row r="5929" spans="1:255" hidden="1" x14ac:dyDescent="0.25">
      <c r="A5929" s="47"/>
      <c r="B5929" s="47"/>
      <c r="C5929" s="47"/>
      <c r="D5929" s="47"/>
      <c r="E5929" s="81"/>
      <c r="F5929" s="80"/>
      <c r="G5929" s="81"/>
      <c r="H5929" s="80"/>
      <c r="I5929" s="80"/>
      <c r="J5929" s="80"/>
      <c r="K5929" s="80"/>
      <c r="L5929" s="80"/>
      <c r="M5929" s="81"/>
      <c r="N5929" s="81"/>
    </row>
    <row r="5930" spans="1:255" hidden="1" x14ac:dyDescent="0.25"/>
    <row r="5931" spans="1:255" hidden="1" x14ac:dyDescent="0.25">
      <c r="F5931" s="52">
        <v>31674707.768999998</v>
      </c>
      <c r="G5931" s="52"/>
      <c r="H5931" s="52"/>
      <c r="I5931" s="70">
        <v>15778087.860210005</v>
      </c>
      <c r="J5931" s="70"/>
      <c r="K5931" s="52">
        <v>5996796.7272899998</v>
      </c>
    </row>
    <row r="5932" spans="1:255" x14ac:dyDescent="0.25">
      <c r="F5932" s="52">
        <v>32610549.642000005</v>
      </c>
    </row>
    <row r="5933" spans="1:255" x14ac:dyDescent="0.25">
      <c r="F5933" s="52">
        <f>F5932-F5931</f>
        <v>935841.87300000712</v>
      </c>
    </row>
    <row r="5936" spans="1:255" x14ac:dyDescent="0.25">
      <c r="F5936" s="52">
        <v>32610549.642000005</v>
      </c>
    </row>
    <row r="5937" spans="6:6" x14ac:dyDescent="0.25">
      <c r="F5937" s="52">
        <v>32257791.895999998</v>
      </c>
    </row>
    <row r="5938" spans="6:6" x14ac:dyDescent="0.25">
      <c r="F5938" s="52">
        <f>F5937-F5936</f>
        <v>-352757.74600000679</v>
      </c>
    </row>
  </sheetData>
  <autoFilter ref="A8:IU5929">
    <filterColumn colId="14">
      <filters blank="1"/>
    </filterColumn>
  </autoFilter>
  <mergeCells count="14">
    <mergeCell ref="N6:N8"/>
    <mergeCell ref="A4:N4"/>
    <mergeCell ref="A5925:E5925"/>
    <mergeCell ref="F6:F8"/>
    <mergeCell ref="M6:M8"/>
    <mergeCell ref="A6:A8"/>
    <mergeCell ref="C6:C8"/>
    <mergeCell ref="D6:D8"/>
    <mergeCell ref="E6:E8"/>
    <mergeCell ref="B6:B8"/>
    <mergeCell ref="I6:L6"/>
    <mergeCell ref="I7:J7"/>
    <mergeCell ref="G6:G8"/>
    <mergeCell ref="K7:L7"/>
  </mergeCells>
  <phoneticPr fontId="4" type="noConversion"/>
  <printOptions horizontalCentered="1"/>
  <pageMargins left="0" right="0" top="0.15748031496062992" bottom="0.15748031496062992" header="0.11811023622047245" footer="0.11811023622047245"/>
  <pageSetup paperSize="9" scale="63" fitToHeight="158" orientation="portrait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F4590"/>
  <sheetViews>
    <sheetView workbookViewId="0">
      <selection activeCell="E5" sqref="E5:E7"/>
    </sheetView>
  </sheetViews>
  <sheetFormatPr defaultColWidth="16" defaultRowHeight="12" x14ac:dyDescent="0.2"/>
  <cols>
    <col min="1" max="1" width="5.5703125" style="5" customWidth="1"/>
    <col min="2" max="2" width="6" style="5" customWidth="1"/>
    <col min="3" max="3" width="10.28515625" style="5" customWidth="1"/>
    <col min="4" max="16384" width="16" style="5"/>
  </cols>
  <sheetData>
    <row r="2" spans="1:6" x14ac:dyDescent="0.2">
      <c r="A2" s="6"/>
      <c r="B2" s="6"/>
      <c r="C2" s="6"/>
      <c r="D2" s="6"/>
      <c r="E2" s="6"/>
      <c r="F2" s="6"/>
    </row>
    <row r="3" spans="1:6" s="4" customFormat="1" ht="60" hidden="1" x14ac:dyDescent="0.25">
      <c r="A3" s="1" t="s">
        <v>1104</v>
      </c>
      <c r="B3" s="1"/>
      <c r="C3" s="1"/>
      <c r="D3" s="1"/>
      <c r="E3" s="2" t="s">
        <v>471</v>
      </c>
      <c r="F3" s="3">
        <v>1317605.9696800001</v>
      </c>
    </row>
    <row r="4" spans="1:6" s="4" customFormat="1" ht="24" hidden="1" x14ac:dyDescent="0.25">
      <c r="A4" s="1" t="s">
        <v>1104</v>
      </c>
      <c r="B4" s="1" t="s">
        <v>1105</v>
      </c>
      <c r="C4" s="1"/>
      <c r="D4" s="1"/>
      <c r="E4" s="2" t="s">
        <v>498</v>
      </c>
      <c r="F4" s="3">
        <v>173277.21968000001</v>
      </c>
    </row>
    <row r="5" spans="1:6" s="4" customFormat="1" ht="36" hidden="1" x14ac:dyDescent="0.25">
      <c r="A5" s="1" t="s">
        <v>1104</v>
      </c>
      <c r="B5" s="1" t="s">
        <v>1384</v>
      </c>
      <c r="C5" s="1"/>
      <c r="D5" s="1"/>
      <c r="E5" s="2" t="s">
        <v>514</v>
      </c>
      <c r="F5" s="3">
        <v>173277.21968000001</v>
      </c>
    </row>
    <row r="6" spans="1:6" s="4" customFormat="1" ht="72" x14ac:dyDescent="0.25">
      <c r="A6" s="1" t="s">
        <v>1104</v>
      </c>
      <c r="B6" s="1" t="s">
        <v>1384</v>
      </c>
      <c r="C6" s="1" t="s">
        <v>1107</v>
      </c>
      <c r="D6" s="1"/>
      <c r="E6" s="2" t="s">
        <v>1028</v>
      </c>
      <c r="F6" s="3">
        <v>112581.4005</v>
      </c>
    </row>
    <row r="7" spans="1:6" s="4" customFormat="1" ht="48" x14ac:dyDescent="0.25">
      <c r="A7" s="1" t="s">
        <v>1104</v>
      </c>
      <c r="B7" s="1" t="s">
        <v>1105</v>
      </c>
      <c r="C7" s="1" t="s">
        <v>1108</v>
      </c>
      <c r="D7" s="1"/>
      <c r="E7" s="2" t="s">
        <v>1029</v>
      </c>
      <c r="F7" s="3">
        <v>12930.5</v>
      </c>
    </row>
    <row r="8" spans="1:6" s="4" customFormat="1" ht="132" x14ac:dyDescent="0.25">
      <c r="A8" s="1" t="s">
        <v>1104</v>
      </c>
      <c r="B8" s="1" t="s">
        <v>1384</v>
      </c>
      <c r="C8" s="1" t="s">
        <v>1109</v>
      </c>
      <c r="D8" s="1"/>
      <c r="E8" s="2" t="s">
        <v>1030</v>
      </c>
      <c r="F8" s="3">
        <v>12930.5</v>
      </c>
    </row>
    <row r="9" spans="1:6" s="4" customFormat="1" ht="120" x14ac:dyDescent="0.25">
      <c r="A9" s="1" t="s">
        <v>1104</v>
      </c>
      <c r="B9" s="1" t="s">
        <v>1384</v>
      </c>
      <c r="C9" s="1" t="s">
        <v>1110</v>
      </c>
      <c r="D9" s="1"/>
      <c r="E9" s="2" t="s">
        <v>1032</v>
      </c>
      <c r="F9" s="3">
        <v>12930.5</v>
      </c>
    </row>
    <row r="10" spans="1:6" s="4" customFormat="1" ht="72" hidden="1" x14ac:dyDescent="0.25">
      <c r="A10" s="1" t="s">
        <v>1104</v>
      </c>
      <c r="B10" s="1" t="s">
        <v>1384</v>
      </c>
      <c r="C10" s="1" t="s">
        <v>1110</v>
      </c>
      <c r="D10" s="1" t="s">
        <v>1111</v>
      </c>
      <c r="E10" s="2" t="s">
        <v>542</v>
      </c>
      <c r="F10" s="3">
        <v>11390.5</v>
      </c>
    </row>
    <row r="11" spans="1:6" s="4" customFormat="1" ht="84" hidden="1" x14ac:dyDescent="0.25">
      <c r="A11" s="1" t="s">
        <v>1104</v>
      </c>
      <c r="B11" s="1" t="s">
        <v>1384</v>
      </c>
      <c r="C11" s="1" t="s">
        <v>1110</v>
      </c>
      <c r="D11" s="1" t="s">
        <v>1112</v>
      </c>
      <c r="E11" s="2" t="s">
        <v>543</v>
      </c>
      <c r="F11" s="3">
        <v>11390.5</v>
      </c>
    </row>
    <row r="12" spans="1:6" s="4" customFormat="1" ht="24" hidden="1" x14ac:dyDescent="0.25">
      <c r="A12" s="1" t="s">
        <v>1104</v>
      </c>
      <c r="B12" s="1" t="s">
        <v>1384</v>
      </c>
      <c r="C12" s="1" t="s">
        <v>1110</v>
      </c>
      <c r="D12" s="1" t="s">
        <v>1113</v>
      </c>
      <c r="E12" s="2" t="s">
        <v>558</v>
      </c>
      <c r="F12" s="3">
        <v>1540</v>
      </c>
    </row>
    <row r="13" spans="1:6" s="4" customFormat="1" ht="24" hidden="1" x14ac:dyDescent="0.25">
      <c r="A13" s="1" t="s">
        <v>1104</v>
      </c>
      <c r="B13" s="1" t="s">
        <v>1384</v>
      </c>
      <c r="C13" s="1" t="s">
        <v>1110</v>
      </c>
      <c r="D13" s="1" t="s">
        <v>1114</v>
      </c>
      <c r="E13" s="2" t="s">
        <v>560</v>
      </c>
      <c r="F13" s="3">
        <v>1540</v>
      </c>
    </row>
    <row r="14" spans="1:6" s="4" customFormat="1" ht="48" x14ac:dyDescent="0.25">
      <c r="A14" s="1" t="s">
        <v>1104</v>
      </c>
      <c r="B14" s="1" t="s">
        <v>1384</v>
      </c>
      <c r="C14" s="1" t="s">
        <v>1115</v>
      </c>
      <c r="D14" s="1"/>
      <c r="E14" s="2" t="s">
        <v>1033</v>
      </c>
      <c r="F14" s="3">
        <v>99650.900500000003</v>
      </c>
    </row>
    <row r="15" spans="1:6" s="4" customFormat="1" ht="96" x14ac:dyDescent="0.25">
      <c r="A15" s="1" t="s">
        <v>1104</v>
      </c>
      <c r="B15" s="1" t="s">
        <v>1384</v>
      </c>
      <c r="C15" s="1" t="s">
        <v>1116</v>
      </c>
      <c r="D15" s="1"/>
      <c r="E15" s="2" t="s">
        <v>1034</v>
      </c>
      <c r="F15" s="3">
        <v>99650.900500000003</v>
      </c>
    </row>
    <row r="16" spans="1:6" s="4" customFormat="1" ht="84" x14ac:dyDescent="0.25">
      <c r="A16" s="1" t="s">
        <v>1104</v>
      </c>
      <c r="B16" s="1" t="s">
        <v>1384</v>
      </c>
      <c r="C16" s="1" t="s">
        <v>1117</v>
      </c>
      <c r="D16" s="1"/>
      <c r="E16" s="2" t="s">
        <v>589</v>
      </c>
      <c r="F16" s="3">
        <v>39828</v>
      </c>
    </row>
    <row r="17" spans="1:6" s="4" customFormat="1" ht="180" hidden="1" x14ac:dyDescent="0.25">
      <c r="A17" s="1" t="s">
        <v>1104</v>
      </c>
      <c r="B17" s="1" t="s">
        <v>1384</v>
      </c>
      <c r="C17" s="1" t="s">
        <v>1117</v>
      </c>
      <c r="D17" s="1" t="s">
        <v>1118</v>
      </c>
      <c r="E17" s="2" t="s">
        <v>539</v>
      </c>
      <c r="F17" s="3">
        <v>27015.547999999999</v>
      </c>
    </row>
    <row r="18" spans="1:6" s="4" customFormat="1" ht="36" hidden="1" x14ac:dyDescent="0.25">
      <c r="A18" s="1" t="s">
        <v>1104</v>
      </c>
      <c r="B18" s="1" t="s">
        <v>1384</v>
      </c>
      <c r="C18" s="1" t="s">
        <v>1117</v>
      </c>
      <c r="D18" s="1" t="s">
        <v>1119</v>
      </c>
      <c r="E18" s="2" t="s">
        <v>540</v>
      </c>
      <c r="F18" s="3">
        <v>27015.547999999999</v>
      </c>
    </row>
    <row r="19" spans="1:6" s="4" customFormat="1" ht="72" hidden="1" x14ac:dyDescent="0.25">
      <c r="A19" s="1" t="s">
        <v>1104</v>
      </c>
      <c r="B19" s="1" t="s">
        <v>1384</v>
      </c>
      <c r="C19" s="1" t="s">
        <v>1117</v>
      </c>
      <c r="D19" s="1" t="s">
        <v>1111</v>
      </c>
      <c r="E19" s="2" t="s">
        <v>542</v>
      </c>
      <c r="F19" s="3">
        <v>12258.352000000001</v>
      </c>
    </row>
    <row r="20" spans="1:6" s="4" customFormat="1" ht="84" hidden="1" x14ac:dyDescent="0.25">
      <c r="A20" s="1" t="s">
        <v>1104</v>
      </c>
      <c r="B20" s="1" t="s">
        <v>1384</v>
      </c>
      <c r="C20" s="1" t="s">
        <v>1117</v>
      </c>
      <c r="D20" s="1" t="s">
        <v>1112</v>
      </c>
      <c r="E20" s="2" t="s">
        <v>543</v>
      </c>
      <c r="F20" s="3">
        <v>12258.352000000001</v>
      </c>
    </row>
    <row r="21" spans="1:6" s="4" customFormat="1" ht="24" hidden="1" x14ac:dyDescent="0.25">
      <c r="A21" s="1" t="s">
        <v>1104</v>
      </c>
      <c r="B21" s="1" t="s">
        <v>1384</v>
      </c>
      <c r="C21" s="1" t="s">
        <v>1117</v>
      </c>
      <c r="D21" s="1" t="s">
        <v>1113</v>
      </c>
      <c r="E21" s="2" t="s">
        <v>558</v>
      </c>
      <c r="F21" s="3">
        <v>554.1</v>
      </c>
    </row>
    <row r="22" spans="1:6" s="4" customFormat="1" ht="36" hidden="1" x14ac:dyDescent="0.25">
      <c r="A22" s="1" t="s">
        <v>1104</v>
      </c>
      <c r="B22" s="1" t="s">
        <v>1384</v>
      </c>
      <c r="C22" s="1" t="s">
        <v>1117</v>
      </c>
      <c r="D22" s="1" t="s">
        <v>1120</v>
      </c>
      <c r="E22" s="2" t="s">
        <v>561</v>
      </c>
      <c r="F22" s="3">
        <v>554.1</v>
      </c>
    </row>
    <row r="23" spans="1:6" s="4" customFormat="1" ht="84" x14ac:dyDescent="0.25">
      <c r="A23" s="1" t="s">
        <v>1104</v>
      </c>
      <c r="B23" s="1" t="s">
        <v>1384</v>
      </c>
      <c r="C23" s="1" t="s">
        <v>1121</v>
      </c>
      <c r="D23" s="1"/>
      <c r="E23" s="2" t="s">
        <v>1035</v>
      </c>
      <c r="F23" s="3">
        <v>59822.900500000003</v>
      </c>
    </row>
    <row r="24" spans="1:6" s="4" customFormat="1" ht="72" hidden="1" x14ac:dyDescent="0.25">
      <c r="A24" s="1" t="s">
        <v>1104</v>
      </c>
      <c r="B24" s="1" t="s">
        <v>1384</v>
      </c>
      <c r="C24" s="1" t="s">
        <v>1121</v>
      </c>
      <c r="D24" s="1" t="s">
        <v>1111</v>
      </c>
      <c r="E24" s="2" t="s">
        <v>542</v>
      </c>
      <c r="F24" s="3">
        <v>59605.471550000002</v>
      </c>
    </row>
    <row r="25" spans="1:6" s="4" customFormat="1" ht="84" hidden="1" x14ac:dyDescent="0.25">
      <c r="A25" s="1" t="s">
        <v>1104</v>
      </c>
      <c r="B25" s="1" t="s">
        <v>1384</v>
      </c>
      <c r="C25" s="1" t="s">
        <v>1121</v>
      </c>
      <c r="D25" s="1" t="s">
        <v>1112</v>
      </c>
      <c r="E25" s="2" t="s">
        <v>543</v>
      </c>
      <c r="F25" s="3">
        <v>59605.471550000002</v>
      </c>
    </row>
    <row r="26" spans="1:6" s="4" customFormat="1" ht="24" hidden="1" x14ac:dyDescent="0.25">
      <c r="A26" s="1" t="s">
        <v>1104</v>
      </c>
      <c r="B26" s="1" t="s">
        <v>1384</v>
      </c>
      <c r="C26" s="1" t="s">
        <v>1121</v>
      </c>
      <c r="D26" s="1" t="s">
        <v>1113</v>
      </c>
      <c r="E26" s="2" t="s">
        <v>558</v>
      </c>
      <c r="F26" s="3">
        <v>217.42894999999999</v>
      </c>
    </row>
    <row r="27" spans="1:6" s="4" customFormat="1" ht="24" hidden="1" x14ac:dyDescent="0.25">
      <c r="A27" s="1" t="s">
        <v>1104</v>
      </c>
      <c r="B27" s="1" t="s">
        <v>1384</v>
      </c>
      <c r="C27" s="1" t="s">
        <v>1121</v>
      </c>
      <c r="D27" s="1" t="s">
        <v>1114</v>
      </c>
      <c r="E27" s="2" t="s">
        <v>560</v>
      </c>
      <c r="F27" s="3">
        <v>217.42894999999999</v>
      </c>
    </row>
    <row r="28" spans="1:6" s="4" customFormat="1" ht="60" x14ac:dyDescent="0.25">
      <c r="A28" s="1" t="s">
        <v>1104</v>
      </c>
      <c r="B28" s="1" t="s">
        <v>1384</v>
      </c>
      <c r="C28" s="1" t="s">
        <v>1122</v>
      </c>
      <c r="D28" s="1"/>
      <c r="E28" s="2" t="s">
        <v>1885</v>
      </c>
      <c r="F28" s="3">
        <v>1038.356</v>
      </c>
    </row>
    <row r="29" spans="1:6" s="4" customFormat="1" ht="36" x14ac:dyDescent="0.25">
      <c r="A29" s="1" t="s">
        <v>1104</v>
      </c>
      <c r="B29" s="1" t="s">
        <v>1384</v>
      </c>
      <c r="C29" s="1" t="s">
        <v>1123</v>
      </c>
      <c r="D29" s="1"/>
      <c r="E29" s="2" t="s">
        <v>1175</v>
      </c>
      <c r="F29" s="3">
        <v>1038.356</v>
      </c>
    </row>
    <row r="30" spans="1:6" s="4" customFormat="1" ht="60" x14ac:dyDescent="0.25">
      <c r="A30" s="1" t="s">
        <v>1104</v>
      </c>
      <c r="B30" s="1" t="s">
        <v>1384</v>
      </c>
      <c r="C30" s="1" t="s">
        <v>1124</v>
      </c>
      <c r="D30" s="1"/>
      <c r="E30" s="2" t="s">
        <v>1176</v>
      </c>
      <c r="F30" s="3">
        <v>1038.356</v>
      </c>
    </row>
    <row r="31" spans="1:6" s="4" customFormat="1" ht="24" hidden="1" x14ac:dyDescent="0.25">
      <c r="A31" s="1" t="s">
        <v>1104</v>
      </c>
      <c r="B31" s="1" t="s">
        <v>1384</v>
      </c>
      <c r="C31" s="1" t="s">
        <v>1124</v>
      </c>
      <c r="D31" s="1" t="s">
        <v>1113</v>
      </c>
      <c r="E31" s="2" t="s">
        <v>558</v>
      </c>
      <c r="F31" s="3">
        <v>1038.356</v>
      </c>
    </row>
    <row r="32" spans="1:6" s="4" customFormat="1" ht="36" hidden="1" x14ac:dyDescent="0.25">
      <c r="A32" s="1" t="s">
        <v>1104</v>
      </c>
      <c r="B32" s="1" t="s">
        <v>1384</v>
      </c>
      <c r="C32" s="1" t="s">
        <v>1124</v>
      </c>
      <c r="D32" s="1" t="s">
        <v>1120</v>
      </c>
      <c r="E32" s="2" t="s">
        <v>561</v>
      </c>
      <c r="F32" s="3">
        <v>1038.356</v>
      </c>
    </row>
    <row r="33" spans="1:6" s="4" customFormat="1" ht="72" x14ac:dyDescent="0.25">
      <c r="A33" s="1" t="s">
        <v>1104</v>
      </c>
      <c r="B33" s="1" t="s">
        <v>1384</v>
      </c>
      <c r="C33" s="1" t="s">
        <v>1125</v>
      </c>
      <c r="D33" s="1"/>
      <c r="E33" s="2" t="s">
        <v>1207</v>
      </c>
      <c r="F33" s="3">
        <v>58691.3</v>
      </c>
    </row>
    <row r="34" spans="1:6" s="4" customFormat="1" ht="48" x14ac:dyDescent="0.25">
      <c r="A34" s="1" t="s">
        <v>1104</v>
      </c>
      <c r="B34" s="1" t="s">
        <v>1384</v>
      </c>
      <c r="C34" s="1" t="s">
        <v>1126</v>
      </c>
      <c r="D34" s="1"/>
      <c r="E34" s="2" t="s">
        <v>1210</v>
      </c>
      <c r="F34" s="3">
        <v>58691.3</v>
      </c>
    </row>
    <row r="35" spans="1:6" s="4" customFormat="1" ht="60" x14ac:dyDescent="0.25">
      <c r="A35" s="1" t="s">
        <v>1104</v>
      </c>
      <c r="B35" s="1" t="s">
        <v>1384</v>
      </c>
      <c r="C35" s="1" t="s">
        <v>1127</v>
      </c>
      <c r="D35" s="1"/>
      <c r="E35" s="2" t="s">
        <v>1200</v>
      </c>
      <c r="F35" s="3">
        <v>54433.8</v>
      </c>
    </row>
    <row r="36" spans="1:6" s="4" customFormat="1" ht="180" hidden="1" x14ac:dyDescent="0.25">
      <c r="A36" s="1" t="s">
        <v>1104</v>
      </c>
      <c r="B36" s="1" t="s">
        <v>1384</v>
      </c>
      <c r="C36" s="1" t="s">
        <v>1127</v>
      </c>
      <c r="D36" s="1" t="s">
        <v>1118</v>
      </c>
      <c r="E36" s="2" t="s">
        <v>539</v>
      </c>
      <c r="F36" s="3">
        <v>54433.8</v>
      </c>
    </row>
    <row r="37" spans="1:6" s="4" customFormat="1" ht="60" hidden="1" x14ac:dyDescent="0.25">
      <c r="A37" s="1" t="s">
        <v>1104</v>
      </c>
      <c r="B37" s="1" t="s">
        <v>1384</v>
      </c>
      <c r="C37" s="1" t="s">
        <v>1127</v>
      </c>
      <c r="D37" s="1" t="s">
        <v>1128</v>
      </c>
      <c r="E37" s="2" t="s">
        <v>541</v>
      </c>
      <c r="F37" s="3">
        <v>54433.8</v>
      </c>
    </row>
    <row r="38" spans="1:6" s="4" customFormat="1" ht="60" x14ac:dyDescent="0.25">
      <c r="A38" s="1" t="s">
        <v>1104</v>
      </c>
      <c r="B38" s="1" t="s">
        <v>1384</v>
      </c>
      <c r="C38" s="1" t="s">
        <v>1129</v>
      </c>
      <c r="D38" s="1"/>
      <c r="E38" s="2" t="s">
        <v>1201</v>
      </c>
      <c r="F38" s="3">
        <v>4257.5</v>
      </c>
    </row>
    <row r="39" spans="1:6" s="4" customFormat="1" ht="180" hidden="1" x14ac:dyDescent="0.25">
      <c r="A39" s="1" t="s">
        <v>1104</v>
      </c>
      <c r="B39" s="1" t="s">
        <v>1384</v>
      </c>
      <c r="C39" s="1" t="s">
        <v>1129</v>
      </c>
      <c r="D39" s="1" t="s">
        <v>1118</v>
      </c>
      <c r="E39" s="2" t="s">
        <v>539</v>
      </c>
      <c r="F39" s="3">
        <v>93.4</v>
      </c>
    </row>
    <row r="40" spans="1:6" s="4" customFormat="1" ht="60" hidden="1" x14ac:dyDescent="0.25">
      <c r="A40" s="1" t="s">
        <v>1104</v>
      </c>
      <c r="B40" s="1" t="s">
        <v>1384</v>
      </c>
      <c r="C40" s="1" t="s">
        <v>1129</v>
      </c>
      <c r="D40" s="1" t="s">
        <v>1128</v>
      </c>
      <c r="E40" s="2" t="s">
        <v>541</v>
      </c>
      <c r="F40" s="3">
        <v>93.4</v>
      </c>
    </row>
    <row r="41" spans="1:6" s="4" customFormat="1" ht="72" hidden="1" x14ac:dyDescent="0.25">
      <c r="A41" s="1" t="s">
        <v>1104</v>
      </c>
      <c r="B41" s="1" t="s">
        <v>1384</v>
      </c>
      <c r="C41" s="1" t="s">
        <v>1129</v>
      </c>
      <c r="D41" s="1" t="s">
        <v>1111</v>
      </c>
      <c r="E41" s="2" t="s">
        <v>542</v>
      </c>
      <c r="F41" s="3">
        <v>4162</v>
      </c>
    </row>
    <row r="42" spans="1:6" s="4" customFormat="1" ht="84" hidden="1" x14ac:dyDescent="0.25">
      <c r="A42" s="1" t="s">
        <v>1104</v>
      </c>
      <c r="B42" s="1" t="s">
        <v>1384</v>
      </c>
      <c r="C42" s="1" t="s">
        <v>1129</v>
      </c>
      <c r="D42" s="1" t="s">
        <v>1112</v>
      </c>
      <c r="E42" s="2" t="s">
        <v>543</v>
      </c>
      <c r="F42" s="3">
        <v>4162</v>
      </c>
    </row>
    <row r="43" spans="1:6" s="4" customFormat="1" ht="24" hidden="1" x14ac:dyDescent="0.25">
      <c r="A43" s="1" t="s">
        <v>1104</v>
      </c>
      <c r="B43" s="1" t="s">
        <v>1384</v>
      </c>
      <c r="C43" s="1" t="s">
        <v>1129</v>
      </c>
      <c r="D43" s="1" t="s">
        <v>1113</v>
      </c>
      <c r="E43" s="2" t="s">
        <v>558</v>
      </c>
      <c r="F43" s="3">
        <v>2.1</v>
      </c>
    </row>
    <row r="44" spans="1:6" s="4" customFormat="1" ht="36" hidden="1" x14ac:dyDescent="0.25">
      <c r="A44" s="1" t="s">
        <v>1104</v>
      </c>
      <c r="B44" s="1" t="s">
        <v>1384</v>
      </c>
      <c r="C44" s="1" t="s">
        <v>1129</v>
      </c>
      <c r="D44" s="1" t="s">
        <v>1120</v>
      </c>
      <c r="E44" s="2" t="s">
        <v>561</v>
      </c>
      <c r="F44" s="3">
        <v>2.1</v>
      </c>
    </row>
    <row r="45" spans="1:6" s="4" customFormat="1" ht="108" x14ac:dyDescent="0.25">
      <c r="A45" s="1" t="s">
        <v>1104</v>
      </c>
      <c r="B45" s="1" t="s">
        <v>1384</v>
      </c>
      <c r="C45" s="1" t="s">
        <v>1139</v>
      </c>
      <c r="D45" s="1"/>
      <c r="E45" s="2" t="s">
        <v>1211</v>
      </c>
      <c r="F45" s="3">
        <v>966.16318000000001</v>
      </c>
    </row>
    <row r="46" spans="1:6" s="4" customFormat="1" ht="84" x14ac:dyDescent="0.25">
      <c r="A46" s="1" t="s">
        <v>1104</v>
      </c>
      <c r="B46" s="1" t="s">
        <v>1384</v>
      </c>
      <c r="C46" s="1" t="s">
        <v>1146</v>
      </c>
      <c r="D46" s="1"/>
      <c r="E46" s="2" t="s">
        <v>1212</v>
      </c>
      <c r="F46" s="3">
        <v>966.16318000000001</v>
      </c>
    </row>
    <row r="47" spans="1:6" s="4" customFormat="1" ht="60" x14ac:dyDescent="0.25">
      <c r="A47" s="1" t="s">
        <v>1104</v>
      </c>
      <c r="B47" s="1" t="s">
        <v>1384</v>
      </c>
      <c r="C47" s="1" t="s">
        <v>1147</v>
      </c>
      <c r="D47" s="1"/>
      <c r="E47" s="2" t="s">
        <v>1213</v>
      </c>
      <c r="F47" s="3">
        <v>966.16318000000001</v>
      </c>
    </row>
    <row r="48" spans="1:6" s="4" customFormat="1" ht="24" hidden="1" x14ac:dyDescent="0.25">
      <c r="A48" s="1" t="s">
        <v>1104</v>
      </c>
      <c r="B48" s="1" t="s">
        <v>1384</v>
      </c>
      <c r="C48" s="1" t="s">
        <v>1147</v>
      </c>
      <c r="D48" s="1" t="s">
        <v>1113</v>
      </c>
      <c r="E48" s="2" t="s">
        <v>558</v>
      </c>
      <c r="F48" s="3">
        <v>966.16318000000001</v>
      </c>
    </row>
    <row r="49" spans="1:6" s="4" customFormat="1" ht="24" hidden="1" x14ac:dyDescent="0.25">
      <c r="A49" s="1" t="s">
        <v>1104</v>
      </c>
      <c r="B49" s="1" t="s">
        <v>1384</v>
      </c>
      <c r="C49" s="1" t="s">
        <v>1147</v>
      </c>
      <c r="D49" s="1" t="s">
        <v>1114</v>
      </c>
      <c r="E49" s="2" t="s">
        <v>560</v>
      </c>
      <c r="F49" s="3">
        <v>966.16318000000001</v>
      </c>
    </row>
    <row r="50" spans="1:6" s="4" customFormat="1" ht="24" hidden="1" x14ac:dyDescent="0.25">
      <c r="A50" s="1" t="s">
        <v>1104</v>
      </c>
      <c r="B50" s="1" t="s">
        <v>1130</v>
      </c>
      <c r="C50" s="1"/>
      <c r="D50" s="1"/>
      <c r="E50" s="2" t="s">
        <v>500</v>
      </c>
      <c r="F50" s="3">
        <v>1144328.75</v>
      </c>
    </row>
    <row r="51" spans="1:6" s="4" customFormat="1" hidden="1" x14ac:dyDescent="0.25">
      <c r="A51" s="1" t="s">
        <v>1104</v>
      </c>
      <c r="B51" s="1" t="s">
        <v>1385</v>
      </c>
      <c r="C51" s="1"/>
      <c r="D51" s="1"/>
      <c r="E51" s="2" t="s">
        <v>519</v>
      </c>
      <c r="F51" s="3">
        <v>1144328.75</v>
      </c>
    </row>
    <row r="52" spans="1:6" s="4" customFormat="1" ht="168" x14ac:dyDescent="0.25">
      <c r="A52" s="1" t="s">
        <v>1104</v>
      </c>
      <c r="B52" s="1" t="s">
        <v>1385</v>
      </c>
      <c r="C52" s="1" t="s">
        <v>1132</v>
      </c>
      <c r="D52" s="1"/>
      <c r="E52" s="2" t="s">
        <v>1557</v>
      </c>
      <c r="F52" s="3">
        <v>1144328.75</v>
      </c>
    </row>
    <row r="53" spans="1:6" s="4" customFormat="1" ht="132" x14ac:dyDescent="0.25">
      <c r="A53" s="1" t="s">
        <v>1104</v>
      </c>
      <c r="B53" s="1" t="s">
        <v>1385</v>
      </c>
      <c r="C53" s="1" t="s">
        <v>1133</v>
      </c>
      <c r="D53" s="1"/>
      <c r="E53" s="2" t="s">
        <v>741</v>
      </c>
      <c r="F53" s="3">
        <v>1144328.75</v>
      </c>
    </row>
    <row r="54" spans="1:6" s="4" customFormat="1" ht="108" x14ac:dyDescent="0.25">
      <c r="A54" s="1" t="s">
        <v>1104</v>
      </c>
      <c r="B54" s="1" t="s">
        <v>1385</v>
      </c>
      <c r="C54" s="1" t="s">
        <v>1134</v>
      </c>
      <c r="D54" s="1"/>
      <c r="E54" s="2" t="s">
        <v>753</v>
      </c>
      <c r="F54" s="3">
        <v>1144328.75</v>
      </c>
    </row>
    <row r="55" spans="1:6" s="4" customFormat="1" ht="132" x14ac:dyDescent="0.25">
      <c r="A55" s="1" t="s">
        <v>1104</v>
      </c>
      <c r="B55" s="1" t="s">
        <v>1385</v>
      </c>
      <c r="C55" s="1" t="s">
        <v>1460</v>
      </c>
      <c r="D55" s="1"/>
      <c r="E55" s="2" t="s">
        <v>754</v>
      </c>
      <c r="F55" s="3">
        <v>583500</v>
      </c>
    </row>
    <row r="56" spans="1:6" s="4" customFormat="1" ht="72" hidden="1" x14ac:dyDescent="0.25">
      <c r="A56" s="1" t="s">
        <v>1104</v>
      </c>
      <c r="B56" s="1" t="s">
        <v>1385</v>
      </c>
      <c r="C56" s="1" t="s">
        <v>1460</v>
      </c>
      <c r="D56" s="1" t="s">
        <v>1111</v>
      </c>
      <c r="E56" s="2" t="s">
        <v>542</v>
      </c>
      <c r="F56" s="3">
        <v>583500</v>
      </c>
    </row>
    <row r="57" spans="1:6" s="4" customFormat="1" ht="84" hidden="1" x14ac:dyDescent="0.25">
      <c r="A57" s="1" t="s">
        <v>1104</v>
      </c>
      <c r="B57" s="1" t="s">
        <v>1385</v>
      </c>
      <c r="C57" s="1" t="s">
        <v>1460</v>
      </c>
      <c r="D57" s="1" t="s">
        <v>1112</v>
      </c>
      <c r="E57" s="2" t="s">
        <v>543</v>
      </c>
      <c r="F57" s="3">
        <v>583500</v>
      </c>
    </row>
    <row r="58" spans="1:6" s="4" customFormat="1" ht="72" x14ac:dyDescent="0.25">
      <c r="A58" s="1" t="s">
        <v>1104</v>
      </c>
      <c r="B58" s="1" t="s">
        <v>1385</v>
      </c>
      <c r="C58" s="1" t="s">
        <v>1135</v>
      </c>
      <c r="D58" s="1"/>
      <c r="E58" s="2" t="s">
        <v>755</v>
      </c>
      <c r="F58" s="3">
        <v>560828.75</v>
      </c>
    </row>
    <row r="59" spans="1:6" s="4" customFormat="1" ht="72" hidden="1" x14ac:dyDescent="0.25">
      <c r="A59" s="1" t="s">
        <v>1104</v>
      </c>
      <c r="B59" s="1" t="s">
        <v>1385</v>
      </c>
      <c r="C59" s="1" t="s">
        <v>1135</v>
      </c>
      <c r="D59" s="1" t="s">
        <v>1111</v>
      </c>
      <c r="E59" s="2" t="s">
        <v>542</v>
      </c>
      <c r="F59" s="3">
        <v>560828.75</v>
      </c>
    </row>
    <row r="60" spans="1:6" s="4" customFormat="1" ht="84" hidden="1" x14ac:dyDescent="0.25">
      <c r="A60" s="1" t="s">
        <v>1104</v>
      </c>
      <c r="B60" s="1" t="s">
        <v>1385</v>
      </c>
      <c r="C60" s="1" t="s">
        <v>1135</v>
      </c>
      <c r="D60" s="1" t="s">
        <v>1112</v>
      </c>
      <c r="E60" s="2" t="s">
        <v>543</v>
      </c>
      <c r="F60" s="3">
        <v>560828.75</v>
      </c>
    </row>
    <row r="61" spans="1:6" s="4" customFormat="1" ht="48" hidden="1" x14ac:dyDescent="0.25">
      <c r="A61" s="1" t="s">
        <v>1136</v>
      </c>
      <c r="B61" s="1" t="s">
        <v>1387</v>
      </c>
      <c r="C61" s="1"/>
      <c r="D61" s="1"/>
      <c r="E61" s="2" t="s">
        <v>472</v>
      </c>
      <c r="F61" s="3">
        <v>244709.28611000002</v>
      </c>
    </row>
    <row r="62" spans="1:6" s="4" customFormat="1" ht="24" hidden="1" x14ac:dyDescent="0.25">
      <c r="A62" s="1" t="s">
        <v>1136</v>
      </c>
      <c r="B62" s="1" t="s">
        <v>1105</v>
      </c>
      <c r="C62" s="1"/>
      <c r="D62" s="1"/>
      <c r="E62" s="2" t="s">
        <v>498</v>
      </c>
      <c r="F62" s="3">
        <v>239427.68611000001</v>
      </c>
    </row>
    <row r="63" spans="1:6" s="4" customFormat="1" ht="120" hidden="1" x14ac:dyDescent="0.25">
      <c r="A63" s="1" t="s">
        <v>1136</v>
      </c>
      <c r="B63" s="1" t="s">
        <v>1388</v>
      </c>
      <c r="C63" s="1"/>
      <c r="D63" s="1"/>
      <c r="E63" s="2" t="s">
        <v>511</v>
      </c>
      <c r="F63" s="3">
        <v>114367</v>
      </c>
    </row>
    <row r="64" spans="1:6" s="4" customFormat="1" ht="60" x14ac:dyDescent="0.25">
      <c r="A64" s="1" t="s">
        <v>1136</v>
      </c>
      <c r="B64" s="1" t="s">
        <v>1388</v>
      </c>
      <c r="C64" s="1" t="s">
        <v>1122</v>
      </c>
      <c r="D64" s="1"/>
      <c r="E64" s="2" t="s">
        <v>1885</v>
      </c>
      <c r="F64" s="3">
        <v>32</v>
      </c>
    </row>
    <row r="65" spans="1:6" s="4" customFormat="1" ht="36" x14ac:dyDescent="0.25">
      <c r="A65" s="1" t="s">
        <v>1136</v>
      </c>
      <c r="B65" s="1" t="s">
        <v>1388</v>
      </c>
      <c r="C65" s="1" t="s">
        <v>1143</v>
      </c>
      <c r="D65" s="1"/>
      <c r="E65" s="2" t="s">
        <v>1270</v>
      </c>
      <c r="F65" s="3">
        <v>32</v>
      </c>
    </row>
    <row r="66" spans="1:6" s="4" customFormat="1" ht="48" x14ac:dyDescent="0.25">
      <c r="A66" s="1" t="s">
        <v>1136</v>
      </c>
      <c r="B66" s="1" t="s">
        <v>1388</v>
      </c>
      <c r="C66" s="1" t="s">
        <v>1349</v>
      </c>
      <c r="D66" s="1"/>
      <c r="E66" s="2" t="s">
        <v>1350</v>
      </c>
      <c r="F66" s="3">
        <v>32</v>
      </c>
    </row>
    <row r="67" spans="1:6" s="4" customFormat="1" ht="72" hidden="1" x14ac:dyDescent="0.25">
      <c r="A67" s="1" t="s">
        <v>1136</v>
      </c>
      <c r="B67" s="1" t="s">
        <v>1388</v>
      </c>
      <c r="C67" s="1" t="s">
        <v>1349</v>
      </c>
      <c r="D67" s="1" t="s">
        <v>1111</v>
      </c>
      <c r="E67" s="2" t="s">
        <v>542</v>
      </c>
      <c r="F67" s="3">
        <v>32</v>
      </c>
    </row>
    <row r="68" spans="1:6" s="4" customFormat="1" ht="84" hidden="1" x14ac:dyDescent="0.25">
      <c r="A68" s="1" t="s">
        <v>1136</v>
      </c>
      <c r="B68" s="1" t="s">
        <v>1388</v>
      </c>
      <c r="C68" s="1" t="s">
        <v>1349</v>
      </c>
      <c r="D68" s="1" t="s">
        <v>1112</v>
      </c>
      <c r="E68" s="2" t="s">
        <v>543</v>
      </c>
      <c r="F68" s="3">
        <v>32</v>
      </c>
    </row>
    <row r="69" spans="1:6" s="4" customFormat="1" ht="72" x14ac:dyDescent="0.25">
      <c r="A69" s="1" t="s">
        <v>1136</v>
      </c>
      <c r="B69" s="1" t="s">
        <v>1388</v>
      </c>
      <c r="C69" s="1" t="s">
        <v>1125</v>
      </c>
      <c r="D69" s="1"/>
      <c r="E69" s="2" t="s">
        <v>1207</v>
      </c>
      <c r="F69" s="3">
        <v>114335</v>
      </c>
    </row>
    <row r="70" spans="1:6" s="4" customFormat="1" ht="48" x14ac:dyDescent="0.25">
      <c r="A70" s="1" t="s">
        <v>1136</v>
      </c>
      <c r="B70" s="1" t="s">
        <v>1388</v>
      </c>
      <c r="C70" s="1" t="s">
        <v>1126</v>
      </c>
      <c r="D70" s="1"/>
      <c r="E70" s="2" t="s">
        <v>1210</v>
      </c>
      <c r="F70" s="3">
        <v>114335</v>
      </c>
    </row>
    <row r="71" spans="1:6" s="4" customFormat="1" ht="60" x14ac:dyDescent="0.25">
      <c r="A71" s="1" t="s">
        <v>1136</v>
      </c>
      <c r="B71" s="1" t="s">
        <v>1388</v>
      </c>
      <c r="C71" s="1" t="s">
        <v>1127</v>
      </c>
      <c r="D71" s="1"/>
      <c r="E71" s="2" t="s">
        <v>1200</v>
      </c>
      <c r="F71" s="3">
        <v>107624.3</v>
      </c>
    </row>
    <row r="72" spans="1:6" s="4" customFormat="1" ht="180" hidden="1" x14ac:dyDescent="0.25">
      <c r="A72" s="1" t="s">
        <v>1136</v>
      </c>
      <c r="B72" s="1" t="s">
        <v>1388</v>
      </c>
      <c r="C72" s="1" t="s">
        <v>1127</v>
      </c>
      <c r="D72" s="1" t="s">
        <v>1118</v>
      </c>
      <c r="E72" s="2" t="s">
        <v>539</v>
      </c>
      <c r="F72" s="3">
        <v>107624.3</v>
      </c>
    </row>
    <row r="73" spans="1:6" s="4" customFormat="1" ht="60" hidden="1" x14ac:dyDescent="0.25">
      <c r="A73" s="1" t="s">
        <v>1136</v>
      </c>
      <c r="B73" s="1" t="s">
        <v>1388</v>
      </c>
      <c r="C73" s="1" t="s">
        <v>1127</v>
      </c>
      <c r="D73" s="1" t="s">
        <v>1128</v>
      </c>
      <c r="E73" s="2" t="s">
        <v>541</v>
      </c>
      <c r="F73" s="3">
        <v>107624.3</v>
      </c>
    </row>
    <row r="74" spans="1:6" s="4" customFormat="1" ht="60" x14ac:dyDescent="0.25">
      <c r="A74" s="1" t="s">
        <v>1136</v>
      </c>
      <c r="B74" s="1" t="s">
        <v>1388</v>
      </c>
      <c r="C74" s="1" t="s">
        <v>1129</v>
      </c>
      <c r="D74" s="1"/>
      <c r="E74" s="2" t="s">
        <v>1201</v>
      </c>
      <c r="F74" s="3">
        <v>6710.7</v>
      </c>
    </row>
    <row r="75" spans="1:6" s="4" customFormat="1" ht="180" hidden="1" x14ac:dyDescent="0.25">
      <c r="A75" s="1" t="s">
        <v>1136</v>
      </c>
      <c r="B75" s="1" t="s">
        <v>1388</v>
      </c>
      <c r="C75" s="1" t="s">
        <v>1129</v>
      </c>
      <c r="D75" s="1" t="s">
        <v>1118</v>
      </c>
      <c r="E75" s="2" t="s">
        <v>539</v>
      </c>
      <c r="F75" s="3">
        <v>345.7</v>
      </c>
    </row>
    <row r="76" spans="1:6" s="4" customFormat="1" ht="60" hidden="1" x14ac:dyDescent="0.25">
      <c r="A76" s="1" t="s">
        <v>1136</v>
      </c>
      <c r="B76" s="1" t="s">
        <v>1388</v>
      </c>
      <c r="C76" s="1" t="s">
        <v>1129</v>
      </c>
      <c r="D76" s="1" t="s">
        <v>1128</v>
      </c>
      <c r="E76" s="2" t="s">
        <v>541</v>
      </c>
      <c r="F76" s="3">
        <v>345.7</v>
      </c>
    </row>
    <row r="77" spans="1:6" s="4" customFormat="1" ht="72" hidden="1" x14ac:dyDescent="0.25">
      <c r="A77" s="1" t="s">
        <v>1136</v>
      </c>
      <c r="B77" s="1" t="s">
        <v>1388</v>
      </c>
      <c r="C77" s="1" t="s">
        <v>1129</v>
      </c>
      <c r="D77" s="1" t="s">
        <v>1111</v>
      </c>
      <c r="E77" s="2" t="s">
        <v>542</v>
      </c>
      <c r="F77" s="3">
        <v>6324</v>
      </c>
    </row>
    <row r="78" spans="1:6" s="4" customFormat="1" ht="84" hidden="1" x14ac:dyDescent="0.25">
      <c r="A78" s="1" t="s">
        <v>1136</v>
      </c>
      <c r="B78" s="1" t="s">
        <v>1388</v>
      </c>
      <c r="C78" s="1" t="s">
        <v>1129</v>
      </c>
      <c r="D78" s="1" t="s">
        <v>1112</v>
      </c>
      <c r="E78" s="2" t="s">
        <v>543</v>
      </c>
      <c r="F78" s="3">
        <v>6324</v>
      </c>
    </row>
    <row r="79" spans="1:6" s="4" customFormat="1" ht="24" hidden="1" x14ac:dyDescent="0.25">
      <c r="A79" s="1" t="s">
        <v>1136</v>
      </c>
      <c r="B79" s="1" t="s">
        <v>1388</v>
      </c>
      <c r="C79" s="1" t="s">
        <v>1129</v>
      </c>
      <c r="D79" s="1" t="s">
        <v>1113</v>
      </c>
      <c r="E79" s="2" t="s">
        <v>558</v>
      </c>
      <c r="F79" s="3">
        <v>41</v>
      </c>
    </row>
    <row r="80" spans="1:6" s="4" customFormat="1" ht="36" hidden="1" x14ac:dyDescent="0.25">
      <c r="A80" s="1" t="s">
        <v>1136</v>
      </c>
      <c r="B80" s="1" t="s">
        <v>1388</v>
      </c>
      <c r="C80" s="1" t="s">
        <v>1129</v>
      </c>
      <c r="D80" s="1" t="s">
        <v>1120</v>
      </c>
      <c r="E80" s="2" t="s">
        <v>561</v>
      </c>
      <c r="F80" s="3">
        <v>41</v>
      </c>
    </row>
    <row r="81" spans="1:6" s="4" customFormat="1" hidden="1" x14ac:dyDescent="0.25">
      <c r="A81" s="1" t="s">
        <v>1136</v>
      </c>
      <c r="B81" s="1" t="s">
        <v>1389</v>
      </c>
      <c r="C81" s="1"/>
      <c r="D81" s="1"/>
      <c r="E81" s="2" t="s">
        <v>513</v>
      </c>
      <c r="F81" s="3">
        <v>71293.580029999997</v>
      </c>
    </row>
    <row r="82" spans="1:6" s="4" customFormat="1" ht="108" x14ac:dyDescent="0.25">
      <c r="A82" s="1" t="s">
        <v>1136</v>
      </c>
      <c r="B82" s="1" t="s">
        <v>1389</v>
      </c>
      <c r="C82" s="1" t="s">
        <v>1139</v>
      </c>
      <c r="D82" s="1"/>
      <c r="E82" s="2" t="s">
        <v>1211</v>
      </c>
      <c r="F82" s="3">
        <v>71293.580029999997</v>
      </c>
    </row>
    <row r="83" spans="1:6" s="4" customFormat="1" x14ac:dyDescent="0.25">
      <c r="A83" s="1" t="s">
        <v>1136</v>
      </c>
      <c r="B83" s="1" t="s">
        <v>1389</v>
      </c>
      <c r="C83" s="1" t="s">
        <v>1140</v>
      </c>
      <c r="D83" s="1"/>
      <c r="E83" s="2" t="s">
        <v>1214</v>
      </c>
      <c r="F83" s="3">
        <v>71293.580029999997</v>
      </c>
    </row>
    <row r="84" spans="1:6" s="4" customFormat="1" ht="36" x14ac:dyDescent="0.25">
      <c r="A84" s="1" t="s">
        <v>1136</v>
      </c>
      <c r="B84" s="1" t="s">
        <v>1389</v>
      </c>
      <c r="C84" s="1" t="s">
        <v>1141</v>
      </c>
      <c r="D84" s="1"/>
      <c r="E84" s="2" t="s">
        <v>1215</v>
      </c>
      <c r="F84" s="3">
        <v>71293.580029999997</v>
      </c>
    </row>
    <row r="85" spans="1:6" s="4" customFormat="1" ht="24" hidden="1" x14ac:dyDescent="0.25">
      <c r="A85" s="1" t="s">
        <v>1136</v>
      </c>
      <c r="B85" s="1" t="s">
        <v>1389</v>
      </c>
      <c r="C85" s="1" t="s">
        <v>1141</v>
      </c>
      <c r="D85" s="1" t="s">
        <v>1113</v>
      </c>
      <c r="E85" s="2" t="s">
        <v>558</v>
      </c>
      <c r="F85" s="3">
        <v>71293.580029999997</v>
      </c>
    </row>
    <row r="86" spans="1:6" s="4" customFormat="1" hidden="1" x14ac:dyDescent="0.25">
      <c r="A86" s="1" t="s">
        <v>1136</v>
      </c>
      <c r="B86" s="1" t="s">
        <v>1389</v>
      </c>
      <c r="C86" s="1" t="s">
        <v>1141</v>
      </c>
      <c r="D86" s="1" t="s">
        <v>1142</v>
      </c>
      <c r="E86" s="2" t="s">
        <v>563</v>
      </c>
      <c r="F86" s="3">
        <v>71293.580029999997</v>
      </c>
    </row>
    <row r="87" spans="1:6" s="4" customFormat="1" ht="36" hidden="1" x14ac:dyDescent="0.25">
      <c r="A87" s="1" t="s">
        <v>1136</v>
      </c>
      <c r="B87" s="1" t="s">
        <v>1384</v>
      </c>
      <c r="C87" s="1"/>
      <c r="D87" s="1"/>
      <c r="E87" s="2" t="s">
        <v>514</v>
      </c>
      <c r="F87" s="3">
        <v>53767.106079999998</v>
      </c>
    </row>
    <row r="88" spans="1:6" s="4" customFormat="1" ht="60" x14ac:dyDescent="0.25">
      <c r="A88" s="1" t="s">
        <v>1136</v>
      </c>
      <c r="B88" s="1" t="s">
        <v>1384</v>
      </c>
      <c r="C88" s="1" t="s">
        <v>1122</v>
      </c>
      <c r="D88" s="1"/>
      <c r="E88" s="2" t="s">
        <v>1885</v>
      </c>
      <c r="F88" s="3">
        <v>46092.440669999996</v>
      </c>
    </row>
    <row r="89" spans="1:6" s="4" customFormat="1" ht="36" x14ac:dyDescent="0.25">
      <c r="A89" s="1" t="s">
        <v>1136</v>
      </c>
      <c r="B89" s="1" t="s">
        <v>1384</v>
      </c>
      <c r="C89" s="1" t="s">
        <v>1143</v>
      </c>
      <c r="D89" s="1"/>
      <c r="E89" s="2" t="s">
        <v>1270</v>
      </c>
      <c r="F89" s="3">
        <v>26697.7</v>
      </c>
    </row>
    <row r="90" spans="1:6" s="4" customFormat="1" ht="84" x14ac:dyDescent="0.25">
      <c r="A90" s="1" t="s">
        <v>1136</v>
      </c>
      <c r="B90" s="1" t="s">
        <v>1384</v>
      </c>
      <c r="C90" s="1" t="s">
        <v>1144</v>
      </c>
      <c r="D90" s="1"/>
      <c r="E90" s="2" t="s">
        <v>589</v>
      </c>
      <c r="F90" s="3">
        <v>26697.7</v>
      </c>
    </row>
    <row r="91" spans="1:6" s="4" customFormat="1" ht="180" hidden="1" x14ac:dyDescent="0.25">
      <c r="A91" s="1" t="s">
        <v>1136</v>
      </c>
      <c r="B91" s="1" t="s">
        <v>1384</v>
      </c>
      <c r="C91" s="1" t="s">
        <v>1144</v>
      </c>
      <c r="D91" s="1" t="s">
        <v>1118</v>
      </c>
      <c r="E91" s="2" t="s">
        <v>539</v>
      </c>
      <c r="F91" s="3">
        <v>22315.4</v>
      </c>
    </row>
    <row r="92" spans="1:6" s="4" customFormat="1" ht="36" hidden="1" x14ac:dyDescent="0.25">
      <c r="A92" s="1" t="s">
        <v>1136</v>
      </c>
      <c r="B92" s="1" t="s">
        <v>1384</v>
      </c>
      <c r="C92" s="1" t="s">
        <v>1144</v>
      </c>
      <c r="D92" s="1" t="s">
        <v>1119</v>
      </c>
      <c r="E92" s="2" t="s">
        <v>540</v>
      </c>
      <c r="F92" s="3">
        <v>22315.4</v>
      </c>
    </row>
    <row r="93" spans="1:6" s="4" customFormat="1" ht="72" hidden="1" x14ac:dyDescent="0.25">
      <c r="A93" s="1" t="s">
        <v>1136</v>
      </c>
      <c r="B93" s="1" t="s">
        <v>1384</v>
      </c>
      <c r="C93" s="1" t="s">
        <v>1144</v>
      </c>
      <c r="D93" s="1" t="s">
        <v>1111</v>
      </c>
      <c r="E93" s="2" t="s">
        <v>542</v>
      </c>
      <c r="F93" s="3">
        <v>4382.3</v>
      </c>
    </row>
    <row r="94" spans="1:6" s="4" customFormat="1" ht="84" hidden="1" x14ac:dyDescent="0.25">
      <c r="A94" s="1" t="s">
        <v>1136</v>
      </c>
      <c r="B94" s="1" t="s">
        <v>1384</v>
      </c>
      <c r="C94" s="1" t="s">
        <v>1144</v>
      </c>
      <c r="D94" s="1" t="s">
        <v>1112</v>
      </c>
      <c r="E94" s="2" t="s">
        <v>543</v>
      </c>
      <c r="F94" s="3">
        <v>4382.3</v>
      </c>
    </row>
    <row r="95" spans="1:6" s="4" customFormat="1" ht="36" x14ac:dyDescent="0.25">
      <c r="A95" s="1" t="s">
        <v>1136</v>
      </c>
      <c r="B95" s="1" t="s">
        <v>1384</v>
      </c>
      <c r="C95" s="1" t="s">
        <v>1123</v>
      </c>
      <c r="D95" s="1"/>
      <c r="E95" s="2" t="s">
        <v>1175</v>
      </c>
      <c r="F95" s="3">
        <v>19394.740669999999</v>
      </c>
    </row>
    <row r="96" spans="1:6" s="4" customFormat="1" ht="48" x14ac:dyDescent="0.25">
      <c r="A96" s="1" t="s">
        <v>1136</v>
      </c>
      <c r="B96" s="1" t="s">
        <v>1384</v>
      </c>
      <c r="C96" s="1" t="s">
        <v>1145</v>
      </c>
      <c r="D96" s="1"/>
      <c r="E96" s="2" t="s">
        <v>1179</v>
      </c>
      <c r="F96" s="3">
        <v>12322.099999999999</v>
      </c>
    </row>
    <row r="97" spans="1:6" s="4" customFormat="1" ht="72" hidden="1" x14ac:dyDescent="0.25">
      <c r="A97" s="1" t="s">
        <v>1136</v>
      </c>
      <c r="B97" s="1" t="s">
        <v>1384</v>
      </c>
      <c r="C97" s="1" t="s">
        <v>1145</v>
      </c>
      <c r="D97" s="1" t="s">
        <v>1111</v>
      </c>
      <c r="E97" s="2" t="s">
        <v>542</v>
      </c>
      <c r="F97" s="3">
        <v>12322.099999999999</v>
      </c>
    </row>
    <row r="98" spans="1:6" s="4" customFormat="1" ht="84" hidden="1" x14ac:dyDescent="0.25">
      <c r="A98" s="1" t="s">
        <v>1136</v>
      </c>
      <c r="B98" s="1" t="s">
        <v>1384</v>
      </c>
      <c r="C98" s="1" t="s">
        <v>1145</v>
      </c>
      <c r="D98" s="1" t="s">
        <v>1112</v>
      </c>
      <c r="E98" s="2" t="s">
        <v>543</v>
      </c>
      <c r="F98" s="3">
        <v>12322.099999999999</v>
      </c>
    </row>
    <row r="99" spans="1:6" s="4" customFormat="1" ht="156" x14ac:dyDescent="0.25">
      <c r="A99" s="1" t="s">
        <v>1136</v>
      </c>
      <c r="B99" s="1" t="s">
        <v>1384</v>
      </c>
      <c r="C99" s="1" t="s">
        <v>1424</v>
      </c>
      <c r="D99" s="1"/>
      <c r="E99" s="2" t="s">
        <v>920</v>
      </c>
      <c r="F99" s="3">
        <v>7072.6406699999998</v>
      </c>
    </row>
    <row r="100" spans="1:6" s="4" customFormat="1" ht="72" hidden="1" x14ac:dyDescent="0.25">
      <c r="A100" s="1" t="s">
        <v>1136</v>
      </c>
      <c r="B100" s="1" t="s">
        <v>1384</v>
      </c>
      <c r="C100" s="1" t="s">
        <v>1424</v>
      </c>
      <c r="D100" s="1" t="s">
        <v>1111</v>
      </c>
      <c r="E100" s="2" t="s">
        <v>542</v>
      </c>
      <c r="F100" s="3">
        <v>7072.6406699999998</v>
      </c>
    </row>
    <row r="101" spans="1:6" s="4" customFormat="1" ht="84" hidden="1" x14ac:dyDescent="0.25">
      <c r="A101" s="1" t="s">
        <v>1136</v>
      </c>
      <c r="B101" s="1" t="s">
        <v>1384</v>
      </c>
      <c r="C101" s="1" t="s">
        <v>1424</v>
      </c>
      <c r="D101" s="1" t="s">
        <v>1112</v>
      </c>
      <c r="E101" s="2" t="s">
        <v>543</v>
      </c>
      <c r="F101" s="3">
        <v>7072.6406699999998</v>
      </c>
    </row>
    <row r="102" spans="1:6" s="4" customFormat="1" ht="108" x14ac:dyDescent="0.25">
      <c r="A102" s="1" t="s">
        <v>1136</v>
      </c>
      <c r="B102" s="1" t="s">
        <v>1384</v>
      </c>
      <c r="C102" s="1" t="s">
        <v>1139</v>
      </c>
      <c r="D102" s="1"/>
      <c r="E102" s="2" t="s">
        <v>1211</v>
      </c>
      <c r="F102" s="3">
        <v>7674.6654099999996</v>
      </c>
    </row>
    <row r="103" spans="1:6" s="4" customFormat="1" ht="84" x14ac:dyDescent="0.25">
      <c r="A103" s="1" t="s">
        <v>1136</v>
      </c>
      <c r="B103" s="1" t="s">
        <v>1384</v>
      </c>
      <c r="C103" s="1" t="s">
        <v>1146</v>
      </c>
      <c r="D103" s="1"/>
      <c r="E103" s="2" t="s">
        <v>1212</v>
      </c>
      <c r="F103" s="3">
        <v>7674.6654099999996</v>
      </c>
    </row>
    <row r="104" spans="1:6" s="4" customFormat="1" ht="60" x14ac:dyDescent="0.25">
      <c r="A104" s="1" t="s">
        <v>1136</v>
      </c>
      <c r="B104" s="1" t="s">
        <v>1384</v>
      </c>
      <c r="C104" s="1" t="s">
        <v>1147</v>
      </c>
      <c r="D104" s="1"/>
      <c r="E104" s="2" t="s">
        <v>1213</v>
      </c>
      <c r="F104" s="3">
        <v>7674.6654099999996</v>
      </c>
    </row>
    <row r="105" spans="1:6" s="4" customFormat="1" ht="24" hidden="1" x14ac:dyDescent="0.25">
      <c r="A105" s="1" t="s">
        <v>1136</v>
      </c>
      <c r="B105" s="1" t="s">
        <v>1384</v>
      </c>
      <c r="C105" s="1" t="s">
        <v>1147</v>
      </c>
      <c r="D105" s="1" t="s">
        <v>1113</v>
      </c>
      <c r="E105" s="2" t="s">
        <v>558</v>
      </c>
      <c r="F105" s="3">
        <v>7674.6654099999996</v>
      </c>
    </row>
    <row r="106" spans="1:6" s="4" customFormat="1" ht="24" hidden="1" x14ac:dyDescent="0.25">
      <c r="A106" s="1" t="s">
        <v>1136</v>
      </c>
      <c r="B106" s="1" t="s">
        <v>1384</v>
      </c>
      <c r="C106" s="1" t="s">
        <v>1147</v>
      </c>
      <c r="D106" s="1" t="s">
        <v>1114</v>
      </c>
      <c r="E106" s="2" t="s">
        <v>560</v>
      </c>
      <c r="F106" s="3">
        <v>7674.6654099999996</v>
      </c>
    </row>
    <row r="107" spans="1:6" s="4" customFormat="1" ht="48" hidden="1" x14ac:dyDescent="0.25">
      <c r="A107" s="1" t="s">
        <v>1136</v>
      </c>
      <c r="B107" s="1" t="s">
        <v>1106</v>
      </c>
      <c r="C107" s="1"/>
      <c r="D107" s="1"/>
      <c r="E107" s="2" t="s">
        <v>507</v>
      </c>
      <c r="F107" s="3">
        <v>5281.6</v>
      </c>
    </row>
    <row r="108" spans="1:6" s="4" customFormat="1" ht="60" hidden="1" x14ac:dyDescent="0.25">
      <c r="A108" s="1" t="s">
        <v>1136</v>
      </c>
      <c r="B108" s="1" t="s">
        <v>1390</v>
      </c>
      <c r="C108" s="1"/>
      <c r="D108" s="1"/>
      <c r="E108" s="2" t="s">
        <v>538</v>
      </c>
      <c r="F108" s="3">
        <v>5281.6</v>
      </c>
    </row>
    <row r="109" spans="1:6" s="4" customFormat="1" ht="60" x14ac:dyDescent="0.25">
      <c r="A109" s="1" t="s">
        <v>1136</v>
      </c>
      <c r="B109" s="1" t="s">
        <v>1390</v>
      </c>
      <c r="C109" s="1" t="s">
        <v>1122</v>
      </c>
      <c r="D109" s="1"/>
      <c r="E109" s="2" t="s">
        <v>1885</v>
      </c>
      <c r="F109" s="3">
        <v>5281.6</v>
      </c>
    </row>
    <row r="110" spans="1:6" s="4" customFormat="1" ht="36" x14ac:dyDescent="0.25">
      <c r="A110" s="1" t="s">
        <v>1136</v>
      </c>
      <c r="B110" s="1" t="s">
        <v>1390</v>
      </c>
      <c r="C110" s="1" t="s">
        <v>1123</v>
      </c>
      <c r="D110" s="1"/>
      <c r="E110" s="2" t="s">
        <v>1175</v>
      </c>
      <c r="F110" s="3">
        <v>5281.6</v>
      </c>
    </row>
    <row r="111" spans="1:6" s="4" customFormat="1" ht="60" x14ac:dyDescent="0.25">
      <c r="A111" s="1" t="s">
        <v>1136</v>
      </c>
      <c r="B111" s="1" t="s">
        <v>1390</v>
      </c>
      <c r="C111" s="1" t="s">
        <v>1148</v>
      </c>
      <c r="D111" s="1"/>
      <c r="E111" s="2" t="s">
        <v>1189</v>
      </c>
      <c r="F111" s="3">
        <v>5281.6</v>
      </c>
    </row>
    <row r="112" spans="1:6" s="4" customFormat="1" ht="48" hidden="1" x14ac:dyDescent="0.25">
      <c r="A112" s="1" t="s">
        <v>1136</v>
      </c>
      <c r="B112" s="1" t="s">
        <v>1390</v>
      </c>
      <c r="C112" s="1" t="s">
        <v>1148</v>
      </c>
      <c r="D112" s="1" t="s">
        <v>1149</v>
      </c>
      <c r="E112" s="2" t="s">
        <v>556</v>
      </c>
      <c r="F112" s="3">
        <v>5281.6</v>
      </c>
    </row>
    <row r="113" spans="1:6" s="4" customFormat="1" ht="36" hidden="1" x14ac:dyDescent="0.25">
      <c r="A113" s="1" t="s">
        <v>1136</v>
      </c>
      <c r="B113" s="1" t="s">
        <v>1390</v>
      </c>
      <c r="C113" s="1" t="s">
        <v>1148</v>
      </c>
      <c r="D113" s="1" t="s">
        <v>1150</v>
      </c>
      <c r="E113" s="2" t="s">
        <v>557</v>
      </c>
      <c r="F113" s="3">
        <v>5281.6</v>
      </c>
    </row>
    <row r="114" spans="1:6" s="4" customFormat="1" ht="60" hidden="1" x14ac:dyDescent="0.25">
      <c r="A114" s="1" t="s">
        <v>1151</v>
      </c>
      <c r="B114" s="1" t="s">
        <v>1387</v>
      </c>
      <c r="C114" s="1"/>
      <c r="D114" s="1"/>
      <c r="E114" s="2" t="s">
        <v>473</v>
      </c>
      <c r="F114" s="3">
        <v>187477.6</v>
      </c>
    </row>
    <row r="115" spans="1:6" s="4" customFormat="1" ht="24" hidden="1" x14ac:dyDescent="0.25">
      <c r="A115" s="1" t="s">
        <v>1151</v>
      </c>
      <c r="B115" s="1" t="s">
        <v>1105</v>
      </c>
      <c r="C115" s="1"/>
      <c r="D115" s="1"/>
      <c r="E115" s="2" t="s">
        <v>498</v>
      </c>
      <c r="F115" s="3">
        <v>74435.5</v>
      </c>
    </row>
    <row r="116" spans="1:6" s="4" customFormat="1" ht="36" hidden="1" x14ac:dyDescent="0.25">
      <c r="A116" s="1" t="s">
        <v>1151</v>
      </c>
      <c r="B116" s="1" t="s">
        <v>1384</v>
      </c>
      <c r="C116" s="1"/>
      <c r="D116" s="1"/>
      <c r="E116" s="2" t="s">
        <v>514</v>
      </c>
      <c r="F116" s="3">
        <v>74435.5</v>
      </c>
    </row>
    <row r="117" spans="1:6" s="4" customFormat="1" ht="72" x14ac:dyDescent="0.25">
      <c r="A117" s="1" t="s">
        <v>1151</v>
      </c>
      <c r="B117" s="1" t="s">
        <v>1384</v>
      </c>
      <c r="C117" s="1" t="s">
        <v>1125</v>
      </c>
      <c r="D117" s="1"/>
      <c r="E117" s="2" t="s">
        <v>1207</v>
      </c>
      <c r="F117" s="3">
        <v>74435.5</v>
      </c>
    </row>
    <row r="118" spans="1:6" s="4" customFormat="1" ht="48" x14ac:dyDescent="0.25">
      <c r="A118" s="1" t="s">
        <v>1151</v>
      </c>
      <c r="B118" s="1" t="s">
        <v>1384</v>
      </c>
      <c r="C118" s="1" t="s">
        <v>1126</v>
      </c>
      <c r="D118" s="1"/>
      <c r="E118" s="2" t="s">
        <v>1210</v>
      </c>
      <c r="F118" s="3">
        <v>74435.5</v>
      </c>
    </row>
    <row r="119" spans="1:6" s="4" customFormat="1" ht="60" x14ac:dyDescent="0.25">
      <c r="A119" s="1" t="s">
        <v>1151</v>
      </c>
      <c r="B119" s="1" t="s">
        <v>1384</v>
      </c>
      <c r="C119" s="1" t="s">
        <v>1127</v>
      </c>
      <c r="D119" s="1"/>
      <c r="E119" s="2" t="s">
        <v>1200</v>
      </c>
      <c r="F119" s="3">
        <v>69859.8</v>
      </c>
    </row>
    <row r="120" spans="1:6" s="4" customFormat="1" ht="180" hidden="1" x14ac:dyDescent="0.25">
      <c r="A120" s="1" t="s">
        <v>1151</v>
      </c>
      <c r="B120" s="1" t="s">
        <v>1384</v>
      </c>
      <c r="C120" s="1" t="s">
        <v>1127</v>
      </c>
      <c r="D120" s="1" t="s">
        <v>1118</v>
      </c>
      <c r="E120" s="2" t="s">
        <v>539</v>
      </c>
      <c r="F120" s="3">
        <v>69859.8</v>
      </c>
    </row>
    <row r="121" spans="1:6" s="4" customFormat="1" ht="60" hidden="1" x14ac:dyDescent="0.25">
      <c r="A121" s="1" t="s">
        <v>1151</v>
      </c>
      <c r="B121" s="1" t="s">
        <v>1384</v>
      </c>
      <c r="C121" s="1" t="s">
        <v>1127</v>
      </c>
      <c r="D121" s="1" t="s">
        <v>1128</v>
      </c>
      <c r="E121" s="2" t="s">
        <v>541</v>
      </c>
      <c r="F121" s="3">
        <v>69859.8</v>
      </c>
    </row>
    <row r="122" spans="1:6" s="4" customFormat="1" ht="60" x14ac:dyDescent="0.25">
      <c r="A122" s="1" t="s">
        <v>1151</v>
      </c>
      <c r="B122" s="1" t="s">
        <v>1384</v>
      </c>
      <c r="C122" s="1" t="s">
        <v>1129</v>
      </c>
      <c r="D122" s="1"/>
      <c r="E122" s="2" t="s">
        <v>1201</v>
      </c>
      <c r="F122" s="3">
        <v>4575.7</v>
      </c>
    </row>
    <row r="123" spans="1:6" s="4" customFormat="1" ht="180" hidden="1" x14ac:dyDescent="0.25">
      <c r="A123" s="1" t="s">
        <v>1151</v>
      </c>
      <c r="B123" s="1" t="s">
        <v>1384</v>
      </c>
      <c r="C123" s="1" t="s">
        <v>1129</v>
      </c>
      <c r="D123" s="1" t="s">
        <v>1118</v>
      </c>
      <c r="E123" s="2" t="s">
        <v>539</v>
      </c>
      <c r="F123" s="3">
        <v>345</v>
      </c>
    </row>
    <row r="124" spans="1:6" s="4" customFormat="1" ht="60" hidden="1" x14ac:dyDescent="0.25">
      <c r="A124" s="1" t="s">
        <v>1151</v>
      </c>
      <c r="B124" s="1" t="s">
        <v>1384</v>
      </c>
      <c r="C124" s="1" t="s">
        <v>1129</v>
      </c>
      <c r="D124" s="1" t="s">
        <v>1128</v>
      </c>
      <c r="E124" s="2" t="s">
        <v>541</v>
      </c>
      <c r="F124" s="3">
        <v>345</v>
      </c>
    </row>
    <row r="125" spans="1:6" s="4" customFormat="1" ht="72" hidden="1" x14ac:dyDescent="0.25">
      <c r="A125" s="1" t="s">
        <v>1151</v>
      </c>
      <c r="B125" s="1" t="s">
        <v>1384</v>
      </c>
      <c r="C125" s="1" t="s">
        <v>1129</v>
      </c>
      <c r="D125" s="1" t="s">
        <v>1111</v>
      </c>
      <c r="E125" s="2" t="s">
        <v>542</v>
      </c>
      <c r="F125" s="3">
        <v>4219</v>
      </c>
    </row>
    <row r="126" spans="1:6" s="4" customFormat="1" ht="84" hidden="1" x14ac:dyDescent="0.25">
      <c r="A126" s="1" t="s">
        <v>1151</v>
      </c>
      <c r="B126" s="1" t="s">
        <v>1384</v>
      </c>
      <c r="C126" s="1" t="s">
        <v>1129</v>
      </c>
      <c r="D126" s="1" t="s">
        <v>1112</v>
      </c>
      <c r="E126" s="2" t="s">
        <v>543</v>
      </c>
      <c r="F126" s="3">
        <v>4219</v>
      </c>
    </row>
    <row r="127" spans="1:6" s="4" customFormat="1" ht="24" hidden="1" x14ac:dyDescent="0.25">
      <c r="A127" s="1" t="s">
        <v>1151</v>
      </c>
      <c r="B127" s="1" t="s">
        <v>1384</v>
      </c>
      <c r="C127" s="1" t="s">
        <v>1129</v>
      </c>
      <c r="D127" s="1" t="s">
        <v>1113</v>
      </c>
      <c r="E127" s="2" t="s">
        <v>558</v>
      </c>
      <c r="F127" s="3">
        <v>11.7</v>
      </c>
    </row>
    <row r="128" spans="1:6" s="4" customFormat="1" ht="36" hidden="1" x14ac:dyDescent="0.25">
      <c r="A128" s="1" t="s">
        <v>1151</v>
      </c>
      <c r="B128" s="1" t="s">
        <v>1384</v>
      </c>
      <c r="C128" s="1" t="s">
        <v>1129</v>
      </c>
      <c r="D128" s="1" t="s">
        <v>1120</v>
      </c>
      <c r="E128" s="2" t="s">
        <v>561</v>
      </c>
      <c r="F128" s="3">
        <v>11.7</v>
      </c>
    </row>
    <row r="129" spans="1:6" s="4" customFormat="1" ht="24" hidden="1" x14ac:dyDescent="0.25">
      <c r="A129" s="1" t="s">
        <v>1151</v>
      </c>
      <c r="B129" s="1" t="s">
        <v>1130</v>
      </c>
      <c r="C129" s="1"/>
      <c r="D129" s="1"/>
      <c r="E129" s="2" t="s">
        <v>500</v>
      </c>
      <c r="F129" s="3">
        <v>113042.1</v>
      </c>
    </row>
    <row r="130" spans="1:6" s="4" customFormat="1" ht="48" hidden="1" x14ac:dyDescent="0.25">
      <c r="A130" s="1" t="s">
        <v>1151</v>
      </c>
      <c r="B130" s="1" t="s">
        <v>1391</v>
      </c>
      <c r="C130" s="1"/>
      <c r="D130" s="1"/>
      <c r="E130" s="2" t="s">
        <v>521</v>
      </c>
      <c r="F130" s="3">
        <v>113042.1</v>
      </c>
    </row>
    <row r="131" spans="1:6" s="4" customFormat="1" ht="72" x14ac:dyDescent="0.25">
      <c r="A131" s="1" t="s">
        <v>1151</v>
      </c>
      <c r="B131" s="1" t="s">
        <v>1391</v>
      </c>
      <c r="C131" s="1" t="s">
        <v>1152</v>
      </c>
      <c r="D131" s="1"/>
      <c r="E131" s="2" t="s">
        <v>1083</v>
      </c>
      <c r="F131" s="3">
        <v>113007.1</v>
      </c>
    </row>
    <row r="132" spans="1:6" s="4" customFormat="1" ht="120" x14ac:dyDescent="0.25">
      <c r="A132" s="1" t="s">
        <v>1151</v>
      </c>
      <c r="B132" s="1" t="s">
        <v>1391</v>
      </c>
      <c r="C132" s="1" t="s">
        <v>1153</v>
      </c>
      <c r="D132" s="1"/>
      <c r="E132" s="2" t="s">
        <v>1238</v>
      </c>
      <c r="F132" s="3">
        <v>69935.400000000009</v>
      </c>
    </row>
    <row r="133" spans="1:6" s="4" customFormat="1" ht="84" x14ac:dyDescent="0.25">
      <c r="A133" s="1" t="s">
        <v>1151</v>
      </c>
      <c r="B133" s="1" t="s">
        <v>1391</v>
      </c>
      <c r="C133" s="1" t="s">
        <v>1154</v>
      </c>
      <c r="D133" s="1"/>
      <c r="E133" s="2" t="s">
        <v>1274</v>
      </c>
      <c r="F133" s="3">
        <v>27088.2</v>
      </c>
    </row>
    <row r="134" spans="1:6" s="4" customFormat="1" ht="84" x14ac:dyDescent="0.25">
      <c r="A134" s="1" t="s">
        <v>1151</v>
      </c>
      <c r="B134" s="1" t="s">
        <v>1391</v>
      </c>
      <c r="C134" s="1" t="s">
        <v>1155</v>
      </c>
      <c r="D134" s="1"/>
      <c r="E134" s="2" t="s">
        <v>589</v>
      </c>
      <c r="F134" s="3">
        <v>27088.2</v>
      </c>
    </row>
    <row r="135" spans="1:6" s="4" customFormat="1" ht="180" hidden="1" x14ac:dyDescent="0.25">
      <c r="A135" s="1" t="s">
        <v>1151</v>
      </c>
      <c r="B135" s="1" t="s">
        <v>1391</v>
      </c>
      <c r="C135" s="1" t="s">
        <v>1155</v>
      </c>
      <c r="D135" s="1" t="s">
        <v>1118</v>
      </c>
      <c r="E135" s="2" t="s">
        <v>539</v>
      </c>
      <c r="F135" s="3">
        <v>22637.5</v>
      </c>
    </row>
    <row r="136" spans="1:6" s="4" customFormat="1" ht="36" hidden="1" x14ac:dyDescent="0.25">
      <c r="A136" s="1" t="s">
        <v>1151</v>
      </c>
      <c r="B136" s="1" t="s">
        <v>1391</v>
      </c>
      <c r="C136" s="1" t="s">
        <v>1155</v>
      </c>
      <c r="D136" s="1" t="s">
        <v>1119</v>
      </c>
      <c r="E136" s="2" t="s">
        <v>540</v>
      </c>
      <c r="F136" s="3">
        <v>22637.5</v>
      </c>
    </row>
    <row r="137" spans="1:6" s="4" customFormat="1" ht="72" hidden="1" x14ac:dyDescent="0.25">
      <c r="A137" s="1" t="s">
        <v>1151</v>
      </c>
      <c r="B137" s="1" t="s">
        <v>1391</v>
      </c>
      <c r="C137" s="1" t="s">
        <v>1155</v>
      </c>
      <c r="D137" s="1" t="s">
        <v>1111</v>
      </c>
      <c r="E137" s="2" t="s">
        <v>542</v>
      </c>
      <c r="F137" s="3">
        <v>4353</v>
      </c>
    </row>
    <row r="138" spans="1:6" s="4" customFormat="1" ht="84" hidden="1" x14ac:dyDescent="0.25">
      <c r="A138" s="1" t="s">
        <v>1151</v>
      </c>
      <c r="B138" s="1" t="s">
        <v>1391</v>
      </c>
      <c r="C138" s="1" t="s">
        <v>1155</v>
      </c>
      <c r="D138" s="1" t="s">
        <v>1112</v>
      </c>
      <c r="E138" s="2" t="s">
        <v>543</v>
      </c>
      <c r="F138" s="3">
        <v>4353</v>
      </c>
    </row>
    <row r="139" spans="1:6" s="4" customFormat="1" ht="24" hidden="1" x14ac:dyDescent="0.25">
      <c r="A139" s="1" t="s">
        <v>1151</v>
      </c>
      <c r="B139" s="1" t="s">
        <v>1391</v>
      </c>
      <c r="C139" s="1" t="s">
        <v>1155</v>
      </c>
      <c r="D139" s="1" t="s">
        <v>1113</v>
      </c>
      <c r="E139" s="2" t="s">
        <v>558</v>
      </c>
      <c r="F139" s="3">
        <v>97.7</v>
      </c>
    </row>
    <row r="140" spans="1:6" s="4" customFormat="1" ht="36" hidden="1" x14ac:dyDescent="0.25">
      <c r="A140" s="1" t="s">
        <v>1151</v>
      </c>
      <c r="B140" s="1" t="s">
        <v>1391</v>
      </c>
      <c r="C140" s="1" t="s">
        <v>1155</v>
      </c>
      <c r="D140" s="1" t="s">
        <v>1120</v>
      </c>
      <c r="E140" s="2" t="s">
        <v>561</v>
      </c>
      <c r="F140" s="3">
        <v>97.7</v>
      </c>
    </row>
    <row r="141" spans="1:6" s="4" customFormat="1" ht="72" x14ac:dyDescent="0.25">
      <c r="A141" s="1" t="s">
        <v>1151</v>
      </c>
      <c r="B141" s="1" t="s">
        <v>1391</v>
      </c>
      <c r="C141" s="1" t="s">
        <v>1156</v>
      </c>
      <c r="D141" s="1"/>
      <c r="E141" s="2" t="s">
        <v>1084</v>
      </c>
      <c r="F141" s="3">
        <v>39706.6</v>
      </c>
    </row>
    <row r="142" spans="1:6" s="4" customFormat="1" ht="60" x14ac:dyDescent="0.25">
      <c r="A142" s="1" t="s">
        <v>1151</v>
      </c>
      <c r="B142" s="1" t="s">
        <v>1391</v>
      </c>
      <c r="C142" s="1" t="s">
        <v>1157</v>
      </c>
      <c r="D142" s="1"/>
      <c r="E142" s="2" t="s">
        <v>1085</v>
      </c>
      <c r="F142" s="3">
        <v>39706.6</v>
      </c>
    </row>
    <row r="143" spans="1:6" s="4" customFormat="1" ht="72" hidden="1" x14ac:dyDescent="0.25">
      <c r="A143" s="1" t="s">
        <v>1151</v>
      </c>
      <c r="B143" s="1" t="s">
        <v>1391</v>
      </c>
      <c r="C143" s="1" t="s">
        <v>1157</v>
      </c>
      <c r="D143" s="1" t="s">
        <v>1111</v>
      </c>
      <c r="E143" s="2" t="s">
        <v>542</v>
      </c>
      <c r="F143" s="3">
        <v>39706.6</v>
      </c>
    </row>
    <row r="144" spans="1:6" s="4" customFormat="1" ht="84" hidden="1" x14ac:dyDescent="0.25">
      <c r="A144" s="1" t="s">
        <v>1151</v>
      </c>
      <c r="B144" s="1" t="s">
        <v>1391</v>
      </c>
      <c r="C144" s="1" t="s">
        <v>1157</v>
      </c>
      <c r="D144" s="1" t="s">
        <v>1112</v>
      </c>
      <c r="E144" s="2" t="s">
        <v>543</v>
      </c>
      <c r="F144" s="3">
        <v>39706.6</v>
      </c>
    </row>
    <row r="145" spans="1:6" s="4" customFormat="1" ht="108" x14ac:dyDescent="0.25">
      <c r="A145" s="1" t="s">
        <v>1151</v>
      </c>
      <c r="B145" s="1" t="s">
        <v>1391</v>
      </c>
      <c r="C145" s="1" t="s">
        <v>1158</v>
      </c>
      <c r="D145" s="1"/>
      <c r="E145" s="2" t="s">
        <v>1086</v>
      </c>
      <c r="F145" s="3">
        <v>3140.6</v>
      </c>
    </row>
    <row r="146" spans="1:6" s="4" customFormat="1" ht="60" x14ac:dyDescent="0.25">
      <c r="A146" s="1" t="s">
        <v>1151</v>
      </c>
      <c r="B146" s="1" t="s">
        <v>1391</v>
      </c>
      <c r="C146" s="1" t="s">
        <v>1159</v>
      </c>
      <c r="D146" s="1"/>
      <c r="E146" s="2" t="s">
        <v>1087</v>
      </c>
      <c r="F146" s="3">
        <v>365.3</v>
      </c>
    </row>
    <row r="147" spans="1:6" s="4" customFormat="1" ht="72" hidden="1" x14ac:dyDescent="0.25">
      <c r="A147" s="1" t="s">
        <v>1151</v>
      </c>
      <c r="B147" s="1" t="s">
        <v>1391</v>
      </c>
      <c r="C147" s="1" t="s">
        <v>1159</v>
      </c>
      <c r="D147" s="1" t="s">
        <v>1111</v>
      </c>
      <c r="E147" s="2" t="s">
        <v>542</v>
      </c>
      <c r="F147" s="3">
        <v>365.3</v>
      </c>
    </row>
    <row r="148" spans="1:6" s="4" customFormat="1" ht="84" hidden="1" x14ac:dyDescent="0.25">
      <c r="A148" s="1" t="s">
        <v>1151</v>
      </c>
      <c r="B148" s="1" t="s">
        <v>1391</v>
      </c>
      <c r="C148" s="1" t="s">
        <v>1159</v>
      </c>
      <c r="D148" s="1" t="s">
        <v>1112</v>
      </c>
      <c r="E148" s="2" t="s">
        <v>543</v>
      </c>
      <c r="F148" s="3">
        <v>365.3</v>
      </c>
    </row>
    <row r="149" spans="1:6" s="4" customFormat="1" ht="48" x14ac:dyDescent="0.25">
      <c r="A149" s="1" t="s">
        <v>1151</v>
      </c>
      <c r="B149" s="1" t="s">
        <v>1391</v>
      </c>
      <c r="C149" s="1" t="s">
        <v>1160</v>
      </c>
      <c r="D149" s="1"/>
      <c r="E149" s="2" t="s">
        <v>1088</v>
      </c>
      <c r="F149" s="3">
        <v>647.29999999999995</v>
      </c>
    </row>
    <row r="150" spans="1:6" s="4" customFormat="1" ht="72" hidden="1" x14ac:dyDescent="0.25">
      <c r="A150" s="1" t="s">
        <v>1151</v>
      </c>
      <c r="B150" s="1" t="s">
        <v>1391</v>
      </c>
      <c r="C150" s="1" t="s">
        <v>1160</v>
      </c>
      <c r="D150" s="1" t="s">
        <v>1111</v>
      </c>
      <c r="E150" s="2" t="s">
        <v>542</v>
      </c>
      <c r="F150" s="3">
        <v>444.09999999999997</v>
      </c>
    </row>
    <row r="151" spans="1:6" s="4" customFormat="1" ht="84" hidden="1" x14ac:dyDescent="0.25">
      <c r="A151" s="1" t="s">
        <v>1151</v>
      </c>
      <c r="B151" s="1" t="s">
        <v>1391</v>
      </c>
      <c r="C151" s="1" t="s">
        <v>1160</v>
      </c>
      <c r="D151" s="1" t="s">
        <v>1112</v>
      </c>
      <c r="E151" s="2" t="s">
        <v>543</v>
      </c>
      <c r="F151" s="3">
        <v>444.09999999999997</v>
      </c>
    </row>
    <row r="152" spans="1:6" s="4" customFormat="1" ht="24" hidden="1" x14ac:dyDescent="0.25">
      <c r="A152" s="1" t="s">
        <v>1151</v>
      </c>
      <c r="B152" s="1" t="s">
        <v>1391</v>
      </c>
      <c r="C152" s="1" t="s">
        <v>1160</v>
      </c>
      <c r="D152" s="1" t="s">
        <v>1113</v>
      </c>
      <c r="E152" s="2" t="s">
        <v>558</v>
      </c>
      <c r="F152" s="3">
        <v>203.2</v>
      </c>
    </row>
    <row r="153" spans="1:6" s="4" customFormat="1" ht="24" hidden="1" x14ac:dyDescent="0.25">
      <c r="A153" s="1" t="s">
        <v>1151</v>
      </c>
      <c r="B153" s="1" t="s">
        <v>1391</v>
      </c>
      <c r="C153" s="1" t="s">
        <v>1160</v>
      </c>
      <c r="D153" s="1" t="s">
        <v>1114</v>
      </c>
      <c r="E153" s="2" t="s">
        <v>560</v>
      </c>
      <c r="F153" s="3">
        <v>203.2</v>
      </c>
    </row>
    <row r="154" spans="1:6" s="4" customFormat="1" ht="60" x14ac:dyDescent="0.25">
      <c r="A154" s="1" t="s">
        <v>1151</v>
      </c>
      <c r="B154" s="1" t="s">
        <v>1391</v>
      </c>
      <c r="C154" s="1" t="s">
        <v>1161</v>
      </c>
      <c r="D154" s="1"/>
      <c r="E154" s="2" t="s">
        <v>1089</v>
      </c>
      <c r="F154" s="3">
        <v>2128</v>
      </c>
    </row>
    <row r="155" spans="1:6" s="4" customFormat="1" ht="72" hidden="1" x14ac:dyDescent="0.25">
      <c r="A155" s="1" t="s">
        <v>1151</v>
      </c>
      <c r="B155" s="1" t="s">
        <v>1391</v>
      </c>
      <c r="C155" s="1" t="s">
        <v>1161</v>
      </c>
      <c r="D155" s="1" t="s">
        <v>1111</v>
      </c>
      <c r="E155" s="2" t="s">
        <v>542</v>
      </c>
      <c r="F155" s="3">
        <v>2128</v>
      </c>
    </row>
    <row r="156" spans="1:6" s="4" customFormat="1" ht="84" hidden="1" x14ac:dyDescent="0.25">
      <c r="A156" s="1" t="s">
        <v>1151</v>
      </c>
      <c r="B156" s="1" t="s">
        <v>1391</v>
      </c>
      <c r="C156" s="1" t="s">
        <v>1161</v>
      </c>
      <c r="D156" s="1" t="s">
        <v>1112</v>
      </c>
      <c r="E156" s="2" t="s">
        <v>543</v>
      </c>
      <c r="F156" s="3">
        <v>2128</v>
      </c>
    </row>
    <row r="157" spans="1:6" s="4" customFormat="1" ht="60" x14ac:dyDescent="0.25">
      <c r="A157" s="1" t="s">
        <v>1151</v>
      </c>
      <c r="B157" s="1" t="s">
        <v>1391</v>
      </c>
      <c r="C157" s="1" t="s">
        <v>1162</v>
      </c>
      <c r="D157" s="1"/>
      <c r="E157" s="2" t="s">
        <v>1090</v>
      </c>
      <c r="F157" s="3">
        <v>668</v>
      </c>
    </row>
    <row r="158" spans="1:6" s="4" customFormat="1" ht="84" x14ac:dyDescent="0.25">
      <c r="A158" s="1" t="s">
        <v>1151</v>
      </c>
      <c r="B158" s="1" t="s">
        <v>1391</v>
      </c>
      <c r="C158" s="1" t="s">
        <v>1163</v>
      </c>
      <c r="D158" s="1"/>
      <c r="E158" s="2" t="s">
        <v>1091</v>
      </c>
      <c r="F158" s="3">
        <v>668</v>
      </c>
    </row>
    <row r="159" spans="1:6" s="4" customFormat="1" ht="72" hidden="1" x14ac:dyDescent="0.25">
      <c r="A159" s="1" t="s">
        <v>1151</v>
      </c>
      <c r="B159" s="1" t="s">
        <v>1391</v>
      </c>
      <c r="C159" s="1" t="s">
        <v>1163</v>
      </c>
      <c r="D159" s="1" t="s">
        <v>1111</v>
      </c>
      <c r="E159" s="2" t="s">
        <v>542</v>
      </c>
      <c r="F159" s="3">
        <v>668</v>
      </c>
    </row>
    <row r="160" spans="1:6" s="4" customFormat="1" ht="84" hidden="1" x14ac:dyDescent="0.25">
      <c r="A160" s="1" t="s">
        <v>1151</v>
      </c>
      <c r="B160" s="1" t="s">
        <v>1391</v>
      </c>
      <c r="C160" s="1" t="s">
        <v>1163</v>
      </c>
      <c r="D160" s="1" t="s">
        <v>1112</v>
      </c>
      <c r="E160" s="2" t="s">
        <v>543</v>
      </c>
      <c r="F160" s="3">
        <v>668</v>
      </c>
    </row>
    <row r="161" spans="1:6" s="4" customFormat="1" ht="60" x14ac:dyDescent="0.25">
      <c r="A161" s="1" t="s">
        <v>1151</v>
      </c>
      <c r="B161" s="1" t="s">
        <v>1391</v>
      </c>
      <c r="C161" s="1" t="s">
        <v>1164</v>
      </c>
      <c r="D161" s="1"/>
      <c r="E161" s="2" t="s">
        <v>1093</v>
      </c>
      <c r="F161" s="3">
        <v>1392.2</v>
      </c>
    </row>
    <row r="162" spans="1:6" s="4" customFormat="1" ht="84" x14ac:dyDescent="0.25">
      <c r="A162" s="1" t="s">
        <v>1151</v>
      </c>
      <c r="B162" s="1" t="s">
        <v>1391</v>
      </c>
      <c r="C162" s="1" t="s">
        <v>1165</v>
      </c>
      <c r="D162" s="1"/>
      <c r="E162" s="2" t="s">
        <v>1094</v>
      </c>
      <c r="F162" s="3">
        <v>1392.2</v>
      </c>
    </row>
    <row r="163" spans="1:6" s="4" customFormat="1" ht="72" hidden="1" x14ac:dyDescent="0.25">
      <c r="A163" s="1" t="s">
        <v>1151</v>
      </c>
      <c r="B163" s="1" t="s">
        <v>1391</v>
      </c>
      <c r="C163" s="1" t="s">
        <v>1165</v>
      </c>
      <c r="D163" s="1" t="s">
        <v>1111</v>
      </c>
      <c r="E163" s="2" t="s">
        <v>542</v>
      </c>
      <c r="F163" s="3">
        <v>1392.2</v>
      </c>
    </row>
    <row r="164" spans="1:6" s="4" customFormat="1" ht="84" hidden="1" x14ac:dyDescent="0.25">
      <c r="A164" s="1" t="s">
        <v>1151</v>
      </c>
      <c r="B164" s="1" t="s">
        <v>1391</v>
      </c>
      <c r="C164" s="1" t="s">
        <v>1165</v>
      </c>
      <c r="D164" s="1" t="s">
        <v>1112</v>
      </c>
      <c r="E164" s="2" t="s">
        <v>543</v>
      </c>
      <c r="F164" s="3">
        <v>1392.2</v>
      </c>
    </row>
    <row r="165" spans="1:6" s="4" customFormat="1" ht="156" x14ac:dyDescent="0.25">
      <c r="A165" s="1" t="s">
        <v>1151</v>
      </c>
      <c r="B165" s="1" t="s">
        <v>1391</v>
      </c>
      <c r="C165" s="1" t="s">
        <v>1166</v>
      </c>
      <c r="D165" s="1"/>
      <c r="E165" s="2" t="s">
        <v>1095</v>
      </c>
      <c r="F165" s="3">
        <v>41011.5</v>
      </c>
    </row>
    <row r="166" spans="1:6" s="4" customFormat="1" ht="108" x14ac:dyDescent="0.25">
      <c r="A166" s="1" t="s">
        <v>1151</v>
      </c>
      <c r="B166" s="1" t="s">
        <v>1391</v>
      </c>
      <c r="C166" s="1" t="s">
        <v>1167</v>
      </c>
      <c r="D166" s="1"/>
      <c r="E166" s="2" t="s">
        <v>1096</v>
      </c>
      <c r="F166" s="3">
        <v>41011.5</v>
      </c>
    </row>
    <row r="167" spans="1:6" s="4" customFormat="1" ht="84" x14ac:dyDescent="0.25">
      <c r="A167" s="1" t="s">
        <v>1151</v>
      </c>
      <c r="B167" s="1" t="s">
        <v>1391</v>
      </c>
      <c r="C167" s="1" t="s">
        <v>1168</v>
      </c>
      <c r="D167" s="1"/>
      <c r="E167" s="2" t="s">
        <v>1097</v>
      </c>
      <c r="F167" s="3">
        <v>4382.6000000000004</v>
      </c>
    </row>
    <row r="168" spans="1:6" s="4" customFormat="1" ht="72" hidden="1" x14ac:dyDescent="0.25">
      <c r="A168" s="1" t="s">
        <v>1151</v>
      </c>
      <c r="B168" s="1" t="s">
        <v>1391</v>
      </c>
      <c r="C168" s="1" t="s">
        <v>1168</v>
      </c>
      <c r="D168" s="1" t="s">
        <v>1111</v>
      </c>
      <c r="E168" s="2" t="s">
        <v>542</v>
      </c>
      <c r="F168" s="3">
        <v>4382.6000000000004</v>
      </c>
    </row>
    <row r="169" spans="1:6" s="4" customFormat="1" ht="84" hidden="1" x14ac:dyDescent="0.25">
      <c r="A169" s="1" t="s">
        <v>1151</v>
      </c>
      <c r="B169" s="1" t="s">
        <v>1391</v>
      </c>
      <c r="C169" s="1" t="s">
        <v>1168</v>
      </c>
      <c r="D169" s="1" t="s">
        <v>1112</v>
      </c>
      <c r="E169" s="2" t="s">
        <v>543</v>
      </c>
      <c r="F169" s="3">
        <v>4382.6000000000004</v>
      </c>
    </row>
    <row r="170" spans="1:6" s="4" customFormat="1" ht="84" x14ac:dyDescent="0.25">
      <c r="A170" s="1" t="s">
        <v>1151</v>
      </c>
      <c r="B170" s="1" t="s">
        <v>1391</v>
      </c>
      <c r="C170" s="1" t="s">
        <v>1169</v>
      </c>
      <c r="D170" s="1"/>
      <c r="E170" s="2" t="s">
        <v>1098</v>
      </c>
      <c r="F170" s="3">
        <v>36628.9</v>
      </c>
    </row>
    <row r="171" spans="1:6" s="4" customFormat="1" ht="72" hidden="1" x14ac:dyDescent="0.25">
      <c r="A171" s="1" t="s">
        <v>1151</v>
      </c>
      <c r="B171" s="1" t="s">
        <v>1391</v>
      </c>
      <c r="C171" s="1" t="s">
        <v>1169</v>
      </c>
      <c r="D171" s="1" t="s">
        <v>1111</v>
      </c>
      <c r="E171" s="2" t="s">
        <v>542</v>
      </c>
      <c r="F171" s="3">
        <v>36628.9</v>
      </c>
    </row>
    <row r="172" spans="1:6" s="4" customFormat="1" ht="84" hidden="1" x14ac:dyDescent="0.25">
      <c r="A172" s="1" t="s">
        <v>1151</v>
      </c>
      <c r="B172" s="1" t="s">
        <v>1391</v>
      </c>
      <c r="C172" s="1" t="s">
        <v>1169</v>
      </c>
      <c r="D172" s="1" t="s">
        <v>1112</v>
      </c>
      <c r="E172" s="2" t="s">
        <v>543</v>
      </c>
      <c r="F172" s="3">
        <v>36628.9</v>
      </c>
    </row>
    <row r="173" spans="1:6" s="4" customFormat="1" ht="108" x14ac:dyDescent="0.25">
      <c r="A173" s="1" t="s">
        <v>1151</v>
      </c>
      <c r="B173" s="1" t="s">
        <v>1391</v>
      </c>
      <c r="C173" s="1" t="s">
        <v>1139</v>
      </c>
      <c r="D173" s="1"/>
      <c r="E173" s="2" t="s">
        <v>1211</v>
      </c>
      <c r="F173" s="3">
        <v>35</v>
      </c>
    </row>
    <row r="174" spans="1:6" s="4" customFormat="1" ht="84" x14ac:dyDescent="0.25">
      <c r="A174" s="1" t="s">
        <v>1151</v>
      </c>
      <c r="B174" s="1" t="s">
        <v>1391</v>
      </c>
      <c r="C174" s="1" t="s">
        <v>1146</v>
      </c>
      <c r="D174" s="1"/>
      <c r="E174" s="2" t="s">
        <v>1212</v>
      </c>
      <c r="F174" s="3">
        <v>35</v>
      </c>
    </row>
    <row r="175" spans="1:6" s="4" customFormat="1" ht="60" x14ac:dyDescent="0.25">
      <c r="A175" s="1" t="s">
        <v>1151</v>
      </c>
      <c r="B175" s="1" t="s">
        <v>1391</v>
      </c>
      <c r="C175" s="1" t="s">
        <v>1147</v>
      </c>
      <c r="D175" s="1"/>
      <c r="E175" s="2" t="s">
        <v>1213</v>
      </c>
      <c r="F175" s="3">
        <v>35</v>
      </c>
    </row>
    <row r="176" spans="1:6" s="4" customFormat="1" ht="24" hidden="1" x14ac:dyDescent="0.25">
      <c r="A176" s="1" t="s">
        <v>1151</v>
      </c>
      <c r="B176" s="1" t="s">
        <v>1391</v>
      </c>
      <c r="C176" s="1" t="s">
        <v>1147</v>
      </c>
      <c r="D176" s="1" t="s">
        <v>1113</v>
      </c>
      <c r="E176" s="2" t="s">
        <v>558</v>
      </c>
      <c r="F176" s="3">
        <v>35</v>
      </c>
    </row>
    <row r="177" spans="1:6" s="4" customFormat="1" ht="24" hidden="1" x14ac:dyDescent="0.25">
      <c r="A177" s="1" t="s">
        <v>1151</v>
      </c>
      <c r="B177" s="1" t="s">
        <v>1391</v>
      </c>
      <c r="C177" s="1" t="s">
        <v>1147</v>
      </c>
      <c r="D177" s="1" t="s">
        <v>1114</v>
      </c>
      <c r="E177" s="2" t="s">
        <v>560</v>
      </c>
      <c r="F177" s="3">
        <v>35</v>
      </c>
    </row>
    <row r="178" spans="1:6" s="4" customFormat="1" ht="60" hidden="1" x14ac:dyDescent="0.25">
      <c r="A178" s="1" t="s">
        <v>1287</v>
      </c>
      <c r="B178" s="1" t="s">
        <v>1387</v>
      </c>
      <c r="C178" s="1"/>
      <c r="D178" s="1"/>
      <c r="E178" s="2" t="s">
        <v>1290</v>
      </c>
      <c r="F178" s="3">
        <v>50883.5</v>
      </c>
    </row>
    <row r="179" spans="1:6" s="4" customFormat="1" ht="24" hidden="1" x14ac:dyDescent="0.25">
      <c r="A179" s="1" t="s">
        <v>1287</v>
      </c>
      <c r="B179" s="1" t="s">
        <v>1105</v>
      </c>
      <c r="C179" s="1"/>
      <c r="D179" s="1"/>
      <c r="E179" s="2" t="s">
        <v>498</v>
      </c>
      <c r="F179" s="3">
        <v>50883.5</v>
      </c>
    </row>
    <row r="180" spans="1:6" s="4" customFormat="1" ht="36" hidden="1" x14ac:dyDescent="0.25">
      <c r="A180" s="1" t="s">
        <v>1287</v>
      </c>
      <c r="B180" s="1" t="s">
        <v>1384</v>
      </c>
      <c r="C180" s="1"/>
      <c r="D180" s="1"/>
      <c r="E180" s="2" t="s">
        <v>514</v>
      </c>
      <c r="F180" s="3">
        <v>50883.5</v>
      </c>
    </row>
    <row r="181" spans="1:6" s="4" customFormat="1" ht="60" x14ac:dyDescent="0.25">
      <c r="A181" s="1" t="s">
        <v>1287</v>
      </c>
      <c r="B181" s="1" t="s">
        <v>1384</v>
      </c>
      <c r="C181" s="1" t="s">
        <v>1122</v>
      </c>
      <c r="D181" s="1"/>
      <c r="E181" s="2" t="s">
        <v>1885</v>
      </c>
      <c r="F181" s="3">
        <v>50883.5</v>
      </c>
    </row>
    <row r="182" spans="1:6" s="4" customFormat="1" ht="36" x14ac:dyDescent="0.25">
      <c r="A182" s="1" t="s">
        <v>1287</v>
      </c>
      <c r="B182" s="1" t="s">
        <v>1384</v>
      </c>
      <c r="C182" s="1" t="s">
        <v>1123</v>
      </c>
      <c r="D182" s="1"/>
      <c r="E182" s="2" t="s">
        <v>1175</v>
      </c>
      <c r="F182" s="3">
        <v>50883.5</v>
      </c>
    </row>
    <row r="183" spans="1:6" s="4" customFormat="1" ht="48" x14ac:dyDescent="0.25">
      <c r="A183" s="1" t="s">
        <v>1287</v>
      </c>
      <c r="B183" s="1" t="s">
        <v>1384</v>
      </c>
      <c r="C183" s="1" t="s">
        <v>1288</v>
      </c>
      <c r="D183" s="1"/>
      <c r="E183" s="2" t="s">
        <v>1289</v>
      </c>
      <c r="F183" s="3">
        <v>50883.5</v>
      </c>
    </row>
    <row r="184" spans="1:6" s="4" customFormat="1" ht="180" hidden="1" x14ac:dyDescent="0.25">
      <c r="A184" s="1" t="s">
        <v>1287</v>
      </c>
      <c r="B184" s="1" t="s">
        <v>1384</v>
      </c>
      <c r="C184" s="1" t="s">
        <v>1288</v>
      </c>
      <c r="D184" s="1" t="s">
        <v>1118</v>
      </c>
      <c r="E184" s="2" t="s">
        <v>539</v>
      </c>
      <c r="F184" s="3">
        <v>32819</v>
      </c>
    </row>
    <row r="185" spans="1:6" s="4" customFormat="1" ht="60" hidden="1" x14ac:dyDescent="0.25">
      <c r="A185" s="1" t="s">
        <v>1287</v>
      </c>
      <c r="B185" s="1" t="s">
        <v>1384</v>
      </c>
      <c r="C185" s="1" t="s">
        <v>1288</v>
      </c>
      <c r="D185" s="1" t="s">
        <v>1128</v>
      </c>
      <c r="E185" s="2" t="s">
        <v>541</v>
      </c>
      <c r="F185" s="3">
        <v>32819</v>
      </c>
    </row>
    <row r="186" spans="1:6" s="4" customFormat="1" ht="72" hidden="1" x14ac:dyDescent="0.25">
      <c r="A186" s="1" t="s">
        <v>1287</v>
      </c>
      <c r="B186" s="1" t="s">
        <v>1384</v>
      </c>
      <c r="C186" s="1" t="s">
        <v>1288</v>
      </c>
      <c r="D186" s="1" t="s">
        <v>1111</v>
      </c>
      <c r="E186" s="2" t="s">
        <v>542</v>
      </c>
      <c r="F186" s="3">
        <v>17984.5</v>
      </c>
    </row>
    <row r="187" spans="1:6" s="4" customFormat="1" ht="84" hidden="1" x14ac:dyDescent="0.25">
      <c r="A187" s="1" t="s">
        <v>1287</v>
      </c>
      <c r="B187" s="1" t="s">
        <v>1384</v>
      </c>
      <c r="C187" s="1" t="s">
        <v>1288</v>
      </c>
      <c r="D187" s="1" t="s">
        <v>1112</v>
      </c>
      <c r="E187" s="2" t="s">
        <v>543</v>
      </c>
      <c r="F187" s="3">
        <v>17984.5</v>
      </c>
    </row>
    <row r="188" spans="1:6" s="4" customFormat="1" ht="24" hidden="1" x14ac:dyDescent="0.25">
      <c r="A188" s="1" t="s">
        <v>1287</v>
      </c>
      <c r="B188" s="1" t="s">
        <v>1384</v>
      </c>
      <c r="C188" s="1" t="s">
        <v>1288</v>
      </c>
      <c r="D188" s="1" t="s">
        <v>1113</v>
      </c>
      <c r="E188" s="2" t="s">
        <v>558</v>
      </c>
      <c r="F188" s="3">
        <v>80</v>
      </c>
    </row>
    <row r="189" spans="1:6" s="4" customFormat="1" ht="36" hidden="1" x14ac:dyDescent="0.25">
      <c r="A189" s="1" t="s">
        <v>1287</v>
      </c>
      <c r="B189" s="1" t="s">
        <v>1384</v>
      </c>
      <c r="C189" s="1" t="s">
        <v>1288</v>
      </c>
      <c r="D189" s="1" t="s">
        <v>1120</v>
      </c>
      <c r="E189" s="2" t="s">
        <v>561</v>
      </c>
      <c r="F189" s="3">
        <v>80</v>
      </c>
    </row>
    <row r="190" spans="1:6" s="4" customFormat="1" ht="60" hidden="1" x14ac:dyDescent="0.25">
      <c r="A190" s="1" t="s">
        <v>1170</v>
      </c>
      <c r="B190" s="1" t="s">
        <v>1387</v>
      </c>
      <c r="C190" s="1"/>
      <c r="D190" s="1"/>
      <c r="E190" s="2" t="s">
        <v>474</v>
      </c>
      <c r="F190" s="3">
        <v>98867.667860000016</v>
      </c>
    </row>
    <row r="191" spans="1:6" s="4" customFormat="1" ht="24" hidden="1" x14ac:dyDescent="0.25">
      <c r="A191" s="1" t="s">
        <v>1170</v>
      </c>
      <c r="B191" s="1" t="s">
        <v>1130</v>
      </c>
      <c r="C191" s="1"/>
      <c r="D191" s="1"/>
      <c r="E191" s="2" t="s">
        <v>500</v>
      </c>
      <c r="F191" s="3">
        <v>51788.25</v>
      </c>
    </row>
    <row r="192" spans="1:6" s="4" customFormat="1" hidden="1" x14ac:dyDescent="0.25">
      <c r="A192" s="1" t="s">
        <v>1170</v>
      </c>
      <c r="B192" s="1" t="s">
        <v>1392</v>
      </c>
      <c r="C192" s="1"/>
      <c r="D192" s="1"/>
      <c r="E192" s="2" t="s">
        <v>518</v>
      </c>
      <c r="F192" s="3">
        <v>51788.25</v>
      </c>
    </row>
    <row r="193" spans="1:6" s="4" customFormat="1" ht="60" x14ac:dyDescent="0.25">
      <c r="A193" s="1" t="s">
        <v>1170</v>
      </c>
      <c r="B193" s="1" t="s">
        <v>1392</v>
      </c>
      <c r="C193" s="1" t="s">
        <v>1172</v>
      </c>
      <c r="D193" s="1"/>
      <c r="E193" s="2" t="s">
        <v>769</v>
      </c>
      <c r="F193" s="3">
        <v>51788.25</v>
      </c>
    </row>
    <row r="194" spans="1:6" s="4" customFormat="1" ht="48" x14ac:dyDescent="0.25">
      <c r="A194" s="1" t="s">
        <v>1170</v>
      </c>
      <c r="B194" s="1" t="s">
        <v>1392</v>
      </c>
      <c r="C194" s="1" t="s">
        <v>6</v>
      </c>
      <c r="D194" s="1"/>
      <c r="E194" s="2" t="s">
        <v>770</v>
      </c>
      <c r="F194" s="3">
        <v>753.5</v>
      </c>
    </row>
    <row r="195" spans="1:6" s="4" customFormat="1" ht="108" x14ac:dyDescent="0.25">
      <c r="A195" s="1" t="s">
        <v>1170</v>
      </c>
      <c r="B195" s="1" t="s">
        <v>1392</v>
      </c>
      <c r="C195" s="1" t="s">
        <v>7</v>
      </c>
      <c r="D195" s="1"/>
      <c r="E195" s="2" t="s">
        <v>771</v>
      </c>
      <c r="F195" s="3">
        <v>753.5</v>
      </c>
    </row>
    <row r="196" spans="1:6" s="4" customFormat="1" ht="48" x14ac:dyDescent="0.25">
      <c r="A196" s="1" t="s">
        <v>1170</v>
      </c>
      <c r="B196" s="1" t="s">
        <v>1392</v>
      </c>
      <c r="C196" s="1" t="s">
        <v>0</v>
      </c>
      <c r="D196" s="1"/>
      <c r="E196" s="2" t="s">
        <v>773</v>
      </c>
      <c r="F196" s="3">
        <v>753.5</v>
      </c>
    </row>
    <row r="197" spans="1:6" s="4" customFormat="1" ht="72" hidden="1" x14ac:dyDescent="0.25">
      <c r="A197" s="1" t="s">
        <v>1170</v>
      </c>
      <c r="B197" s="1" t="s">
        <v>1392</v>
      </c>
      <c r="C197" s="1" t="s">
        <v>0</v>
      </c>
      <c r="D197" s="1" t="s">
        <v>1111</v>
      </c>
      <c r="E197" s="2" t="s">
        <v>542</v>
      </c>
      <c r="F197" s="3">
        <v>753.5</v>
      </c>
    </row>
    <row r="198" spans="1:6" s="4" customFormat="1" ht="84" hidden="1" x14ac:dyDescent="0.25">
      <c r="A198" s="1" t="s">
        <v>1170</v>
      </c>
      <c r="B198" s="1" t="s">
        <v>1392</v>
      </c>
      <c r="C198" s="1" t="s">
        <v>0</v>
      </c>
      <c r="D198" s="1" t="s">
        <v>1112</v>
      </c>
      <c r="E198" s="2" t="s">
        <v>543</v>
      </c>
      <c r="F198" s="3">
        <v>753.5</v>
      </c>
    </row>
    <row r="199" spans="1:6" s="4" customFormat="1" ht="48" x14ac:dyDescent="0.25">
      <c r="A199" s="1" t="s">
        <v>1170</v>
      </c>
      <c r="B199" s="1" t="s">
        <v>1392</v>
      </c>
      <c r="C199" s="1" t="s">
        <v>8</v>
      </c>
      <c r="D199" s="1"/>
      <c r="E199" s="2" t="s">
        <v>782</v>
      </c>
      <c r="F199" s="3">
        <v>51034.75</v>
      </c>
    </row>
    <row r="200" spans="1:6" s="4" customFormat="1" ht="96" x14ac:dyDescent="0.25">
      <c r="A200" s="1" t="s">
        <v>1170</v>
      </c>
      <c r="B200" s="1" t="s">
        <v>1392</v>
      </c>
      <c r="C200" s="1" t="s">
        <v>9</v>
      </c>
      <c r="D200" s="1"/>
      <c r="E200" s="2" t="s">
        <v>783</v>
      </c>
      <c r="F200" s="3">
        <v>8053</v>
      </c>
    </row>
    <row r="201" spans="1:6" s="4" customFormat="1" ht="60" x14ac:dyDescent="0.25">
      <c r="A201" s="1" t="s">
        <v>1170</v>
      </c>
      <c r="B201" s="1" t="s">
        <v>1392</v>
      </c>
      <c r="C201" s="1" t="s">
        <v>1</v>
      </c>
      <c r="D201" s="1"/>
      <c r="E201" s="2" t="s">
        <v>784</v>
      </c>
      <c r="F201" s="3">
        <v>8053</v>
      </c>
    </row>
    <row r="202" spans="1:6" s="4" customFormat="1" ht="72" hidden="1" x14ac:dyDescent="0.25">
      <c r="A202" s="1" t="s">
        <v>1170</v>
      </c>
      <c r="B202" s="1" t="s">
        <v>1392</v>
      </c>
      <c r="C202" s="1" t="s">
        <v>1</v>
      </c>
      <c r="D202" s="1" t="s">
        <v>1111</v>
      </c>
      <c r="E202" s="2" t="s">
        <v>542</v>
      </c>
      <c r="F202" s="3">
        <v>8053</v>
      </c>
    </row>
    <row r="203" spans="1:6" s="4" customFormat="1" ht="84" hidden="1" x14ac:dyDescent="0.25">
      <c r="A203" s="1" t="s">
        <v>1170</v>
      </c>
      <c r="B203" s="1" t="s">
        <v>1392</v>
      </c>
      <c r="C203" s="1" t="s">
        <v>1</v>
      </c>
      <c r="D203" s="1" t="s">
        <v>1112</v>
      </c>
      <c r="E203" s="2" t="s">
        <v>543</v>
      </c>
      <c r="F203" s="3">
        <v>8053</v>
      </c>
    </row>
    <row r="204" spans="1:6" s="4" customFormat="1" ht="84" x14ac:dyDescent="0.25">
      <c r="A204" s="1" t="s">
        <v>1170</v>
      </c>
      <c r="B204" s="1" t="s">
        <v>1392</v>
      </c>
      <c r="C204" s="1" t="s">
        <v>10</v>
      </c>
      <c r="D204" s="1"/>
      <c r="E204" s="2" t="s">
        <v>785</v>
      </c>
      <c r="F204" s="3">
        <v>31816.400000000001</v>
      </c>
    </row>
    <row r="205" spans="1:6" s="4" customFormat="1" ht="84" x14ac:dyDescent="0.25">
      <c r="A205" s="1" t="s">
        <v>1170</v>
      </c>
      <c r="B205" s="1" t="s">
        <v>1392</v>
      </c>
      <c r="C205" s="1" t="s">
        <v>2</v>
      </c>
      <c r="D205" s="1"/>
      <c r="E205" s="2" t="s">
        <v>589</v>
      </c>
      <c r="F205" s="3">
        <v>29361</v>
      </c>
    </row>
    <row r="206" spans="1:6" s="4" customFormat="1" ht="180" hidden="1" x14ac:dyDescent="0.25">
      <c r="A206" s="1" t="s">
        <v>1170</v>
      </c>
      <c r="B206" s="1" t="s">
        <v>1392</v>
      </c>
      <c r="C206" s="1" t="s">
        <v>2</v>
      </c>
      <c r="D206" s="1" t="s">
        <v>1118</v>
      </c>
      <c r="E206" s="2" t="s">
        <v>539</v>
      </c>
      <c r="F206" s="3">
        <v>24019.5</v>
      </c>
    </row>
    <row r="207" spans="1:6" s="4" customFormat="1" ht="36" hidden="1" x14ac:dyDescent="0.25">
      <c r="A207" s="1" t="s">
        <v>1170</v>
      </c>
      <c r="B207" s="1" t="s">
        <v>1392</v>
      </c>
      <c r="C207" s="1" t="s">
        <v>2</v>
      </c>
      <c r="D207" s="1" t="s">
        <v>1119</v>
      </c>
      <c r="E207" s="2" t="s">
        <v>540</v>
      </c>
      <c r="F207" s="3">
        <v>24019.5</v>
      </c>
    </row>
    <row r="208" spans="1:6" s="4" customFormat="1" ht="72" hidden="1" x14ac:dyDescent="0.25">
      <c r="A208" s="1" t="s">
        <v>1170</v>
      </c>
      <c r="B208" s="1" t="s">
        <v>1392</v>
      </c>
      <c r="C208" s="1" t="s">
        <v>2</v>
      </c>
      <c r="D208" s="1" t="s">
        <v>1111</v>
      </c>
      <c r="E208" s="2" t="s">
        <v>542</v>
      </c>
      <c r="F208" s="3">
        <v>5168.91291</v>
      </c>
    </row>
    <row r="209" spans="1:6" s="4" customFormat="1" ht="84" hidden="1" x14ac:dyDescent="0.25">
      <c r="A209" s="1" t="s">
        <v>1170</v>
      </c>
      <c r="B209" s="1" t="s">
        <v>1392</v>
      </c>
      <c r="C209" s="1" t="s">
        <v>2</v>
      </c>
      <c r="D209" s="1" t="s">
        <v>1112</v>
      </c>
      <c r="E209" s="2" t="s">
        <v>543</v>
      </c>
      <c r="F209" s="3">
        <v>5168.91291</v>
      </c>
    </row>
    <row r="210" spans="1:6" s="4" customFormat="1" ht="24" hidden="1" x14ac:dyDescent="0.25">
      <c r="A210" s="1" t="s">
        <v>1170</v>
      </c>
      <c r="B210" s="1" t="s">
        <v>1392</v>
      </c>
      <c r="C210" s="1" t="s">
        <v>2</v>
      </c>
      <c r="D210" s="1" t="s">
        <v>1113</v>
      </c>
      <c r="E210" s="2" t="s">
        <v>558</v>
      </c>
      <c r="F210" s="3">
        <v>172.58708999999999</v>
      </c>
    </row>
    <row r="211" spans="1:6" s="4" customFormat="1" ht="36" hidden="1" x14ac:dyDescent="0.25">
      <c r="A211" s="1" t="s">
        <v>1170</v>
      </c>
      <c r="B211" s="1" t="s">
        <v>1392</v>
      </c>
      <c r="C211" s="1" t="s">
        <v>2</v>
      </c>
      <c r="D211" s="1" t="s">
        <v>1120</v>
      </c>
      <c r="E211" s="2" t="s">
        <v>561</v>
      </c>
      <c r="F211" s="3">
        <v>172.58708999999999</v>
      </c>
    </row>
    <row r="212" spans="1:6" s="4" customFormat="1" ht="96" x14ac:dyDescent="0.25">
      <c r="A212" s="1" t="s">
        <v>1170</v>
      </c>
      <c r="B212" s="1" t="s">
        <v>1392</v>
      </c>
      <c r="C212" s="1" t="s">
        <v>3</v>
      </c>
      <c r="D212" s="1"/>
      <c r="E212" s="2" t="s">
        <v>786</v>
      </c>
      <c r="F212" s="3">
        <v>2455.4</v>
      </c>
    </row>
    <row r="213" spans="1:6" s="4" customFormat="1" ht="72" hidden="1" x14ac:dyDescent="0.25">
      <c r="A213" s="1" t="s">
        <v>1170</v>
      </c>
      <c r="B213" s="1" t="s">
        <v>1392</v>
      </c>
      <c r="C213" s="1" t="s">
        <v>3</v>
      </c>
      <c r="D213" s="1" t="s">
        <v>1111</v>
      </c>
      <c r="E213" s="2" t="s">
        <v>542</v>
      </c>
      <c r="F213" s="3">
        <v>2455.4</v>
      </c>
    </row>
    <row r="214" spans="1:6" s="4" customFormat="1" ht="84" hidden="1" x14ac:dyDescent="0.25">
      <c r="A214" s="1" t="s">
        <v>1170</v>
      </c>
      <c r="B214" s="1" t="s">
        <v>1392</v>
      </c>
      <c r="C214" s="1" t="s">
        <v>3</v>
      </c>
      <c r="D214" s="1" t="s">
        <v>1112</v>
      </c>
      <c r="E214" s="2" t="s">
        <v>543</v>
      </c>
      <c r="F214" s="3">
        <v>2455.4</v>
      </c>
    </row>
    <row r="215" spans="1:6" s="4" customFormat="1" ht="108" x14ac:dyDescent="0.25">
      <c r="A215" s="1" t="s">
        <v>1170</v>
      </c>
      <c r="B215" s="1" t="s">
        <v>1392</v>
      </c>
      <c r="C215" s="1" t="s">
        <v>11</v>
      </c>
      <c r="D215" s="1"/>
      <c r="E215" s="2" t="s">
        <v>787</v>
      </c>
      <c r="F215" s="3">
        <v>11165.35</v>
      </c>
    </row>
    <row r="216" spans="1:6" s="4" customFormat="1" ht="60" x14ac:dyDescent="0.25">
      <c r="A216" s="1" t="s">
        <v>1170</v>
      </c>
      <c r="B216" s="1" t="s">
        <v>1392</v>
      </c>
      <c r="C216" s="1" t="s">
        <v>4</v>
      </c>
      <c r="D216" s="1"/>
      <c r="E216" s="2" t="s">
        <v>788</v>
      </c>
      <c r="F216" s="3">
        <v>10666</v>
      </c>
    </row>
    <row r="217" spans="1:6" s="4" customFormat="1" ht="72" hidden="1" x14ac:dyDescent="0.25">
      <c r="A217" s="1" t="s">
        <v>1170</v>
      </c>
      <c r="B217" s="1" t="s">
        <v>1392</v>
      </c>
      <c r="C217" s="1" t="s">
        <v>4</v>
      </c>
      <c r="D217" s="1" t="s">
        <v>1111</v>
      </c>
      <c r="E217" s="2" t="s">
        <v>542</v>
      </c>
      <c r="F217" s="3">
        <v>10666</v>
      </c>
    </row>
    <row r="218" spans="1:6" s="4" customFormat="1" ht="84" hidden="1" x14ac:dyDescent="0.25">
      <c r="A218" s="1" t="s">
        <v>1170</v>
      </c>
      <c r="B218" s="1" t="s">
        <v>1392</v>
      </c>
      <c r="C218" s="1" t="s">
        <v>4</v>
      </c>
      <c r="D218" s="1" t="s">
        <v>1112</v>
      </c>
      <c r="E218" s="2" t="s">
        <v>543</v>
      </c>
      <c r="F218" s="3">
        <v>10666</v>
      </c>
    </row>
    <row r="219" spans="1:6" s="4" customFormat="1" ht="48" x14ac:dyDescent="0.25">
      <c r="A219" s="1" t="s">
        <v>1170</v>
      </c>
      <c r="B219" s="1" t="s">
        <v>1392</v>
      </c>
      <c r="C219" s="1" t="s">
        <v>1425</v>
      </c>
      <c r="D219" s="1"/>
      <c r="E219" s="2" t="s">
        <v>1426</v>
      </c>
      <c r="F219" s="3">
        <v>499.35</v>
      </c>
    </row>
    <row r="220" spans="1:6" s="4" customFormat="1" ht="72" hidden="1" x14ac:dyDescent="0.25">
      <c r="A220" s="1" t="s">
        <v>1170</v>
      </c>
      <c r="B220" s="1" t="s">
        <v>1392</v>
      </c>
      <c r="C220" s="1" t="s">
        <v>1425</v>
      </c>
      <c r="D220" s="1" t="s">
        <v>1111</v>
      </c>
      <c r="E220" s="2" t="s">
        <v>542</v>
      </c>
      <c r="F220" s="3">
        <v>499.35</v>
      </c>
    </row>
    <row r="221" spans="1:6" s="4" customFormat="1" ht="84" hidden="1" x14ac:dyDescent="0.25">
      <c r="A221" s="1" t="s">
        <v>1170</v>
      </c>
      <c r="B221" s="1" t="s">
        <v>1392</v>
      </c>
      <c r="C221" s="1" t="s">
        <v>1425</v>
      </c>
      <c r="D221" s="1" t="s">
        <v>1112</v>
      </c>
      <c r="E221" s="2" t="s">
        <v>543</v>
      </c>
      <c r="F221" s="3">
        <v>499.35</v>
      </c>
    </row>
    <row r="222" spans="1:6" s="4" customFormat="1" ht="24" hidden="1" x14ac:dyDescent="0.25">
      <c r="A222" s="1" t="s">
        <v>1170</v>
      </c>
      <c r="B222" s="1" t="s">
        <v>1137</v>
      </c>
      <c r="C222" s="1"/>
      <c r="D222" s="1"/>
      <c r="E222" s="2" t="s">
        <v>502</v>
      </c>
      <c r="F222" s="3">
        <v>20611.599999999999</v>
      </c>
    </row>
    <row r="223" spans="1:6" s="4" customFormat="1" ht="48" hidden="1" x14ac:dyDescent="0.25">
      <c r="A223" s="1" t="s">
        <v>1170</v>
      </c>
      <c r="B223" s="1" t="s">
        <v>1393</v>
      </c>
      <c r="C223" s="1"/>
      <c r="D223" s="1"/>
      <c r="E223" s="2" t="s">
        <v>526</v>
      </c>
      <c r="F223" s="3">
        <v>5382.9</v>
      </c>
    </row>
    <row r="224" spans="1:6" s="4" customFormat="1" ht="60" x14ac:dyDescent="0.25">
      <c r="A224" s="1" t="s">
        <v>1170</v>
      </c>
      <c r="B224" s="1" t="s">
        <v>1393</v>
      </c>
      <c r="C224" s="1" t="s">
        <v>1172</v>
      </c>
      <c r="D224" s="1"/>
      <c r="E224" s="2" t="s">
        <v>769</v>
      </c>
      <c r="F224" s="3">
        <v>5382.9</v>
      </c>
    </row>
    <row r="225" spans="1:6" s="4" customFormat="1" ht="48" x14ac:dyDescent="0.25">
      <c r="A225" s="1" t="s">
        <v>1170</v>
      </c>
      <c r="B225" s="1" t="s">
        <v>1393</v>
      </c>
      <c r="C225" s="1" t="s">
        <v>6</v>
      </c>
      <c r="D225" s="1"/>
      <c r="E225" s="2" t="s">
        <v>770</v>
      </c>
      <c r="F225" s="3">
        <v>5382.9</v>
      </c>
    </row>
    <row r="226" spans="1:6" s="4" customFormat="1" ht="108" x14ac:dyDescent="0.25">
      <c r="A226" s="1" t="s">
        <v>1170</v>
      </c>
      <c r="B226" s="1" t="s">
        <v>1393</v>
      </c>
      <c r="C226" s="1" t="s">
        <v>7</v>
      </c>
      <c r="D226" s="1"/>
      <c r="E226" s="2" t="s">
        <v>771</v>
      </c>
      <c r="F226" s="3">
        <v>1167.5</v>
      </c>
    </row>
    <row r="227" spans="1:6" s="4" customFormat="1" ht="48" x14ac:dyDescent="0.25">
      <c r="A227" s="1" t="s">
        <v>1170</v>
      </c>
      <c r="B227" s="1" t="s">
        <v>1393</v>
      </c>
      <c r="C227" s="1" t="s">
        <v>12</v>
      </c>
      <c r="D227" s="1"/>
      <c r="E227" s="2" t="s">
        <v>772</v>
      </c>
      <c r="F227" s="3">
        <v>1167.5</v>
      </c>
    </row>
    <row r="228" spans="1:6" s="4" customFormat="1" ht="72" hidden="1" x14ac:dyDescent="0.25">
      <c r="A228" s="1" t="s">
        <v>1170</v>
      </c>
      <c r="B228" s="1" t="s">
        <v>1393</v>
      </c>
      <c r="C228" s="1" t="s">
        <v>12</v>
      </c>
      <c r="D228" s="1" t="s">
        <v>1111</v>
      </c>
      <c r="E228" s="2" t="s">
        <v>542</v>
      </c>
      <c r="F228" s="3">
        <v>1167.5</v>
      </c>
    </row>
    <row r="229" spans="1:6" s="4" customFormat="1" ht="84" hidden="1" x14ac:dyDescent="0.25">
      <c r="A229" s="1" t="s">
        <v>1170</v>
      </c>
      <c r="B229" s="1" t="s">
        <v>1393</v>
      </c>
      <c r="C229" s="1" t="s">
        <v>12</v>
      </c>
      <c r="D229" s="1" t="s">
        <v>1112</v>
      </c>
      <c r="E229" s="2" t="s">
        <v>543</v>
      </c>
      <c r="F229" s="3">
        <v>1167.5</v>
      </c>
    </row>
    <row r="230" spans="1:6" s="4" customFormat="1" ht="120" x14ac:dyDescent="0.25">
      <c r="A230" s="1" t="s">
        <v>1170</v>
      </c>
      <c r="B230" s="1" t="s">
        <v>1393</v>
      </c>
      <c r="C230" s="1" t="s">
        <v>17</v>
      </c>
      <c r="D230" s="1"/>
      <c r="E230" s="2" t="s">
        <v>774</v>
      </c>
      <c r="F230" s="3">
        <v>673.6</v>
      </c>
    </row>
    <row r="231" spans="1:6" s="4" customFormat="1" ht="36" x14ac:dyDescent="0.25">
      <c r="A231" s="1" t="s">
        <v>1170</v>
      </c>
      <c r="B231" s="1" t="s">
        <v>1393</v>
      </c>
      <c r="C231" s="1" t="s">
        <v>13</v>
      </c>
      <c r="D231" s="1"/>
      <c r="E231" s="2" t="s">
        <v>775</v>
      </c>
      <c r="F231" s="3">
        <v>673.6</v>
      </c>
    </row>
    <row r="232" spans="1:6" s="4" customFormat="1" ht="96" hidden="1" x14ac:dyDescent="0.25">
      <c r="A232" s="1" t="s">
        <v>1170</v>
      </c>
      <c r="B232" s="1" t="s">
        <v>1393</v>
      </c>
      <c r="C232" s="1" t="s">
        <v>13</v>
      </c>
      <c r="D232" s="1" t="s">
        <v>18</v>
      </c>
      <c r="E232" s="2" t="s">
        <v>552</v>
      </c>
      <c r="F232" s="3">
        <v>673.6</v>
      </c>
    </row>
    <row r="233" spans="1:6" s="4" customFormat="1" ht="84" hidden="1" x14ac:dyDescent="0.25">
      <c r="A233" s="1" t="s">
        <v>1170</v>
      </c>
      <c r="B233" s="1" t="s">
        <v>1393</v>
      </c>
      <c r="C233" s="1" t="s">
        <v>13</v>
      </c>
      <c r="D233" s="1" t="s">
        <v>14</v>
      </c>
      <c r="E233" s="2" t="s">
        <v>555</v>
      </c>
      <c r="F233" s="3">
        <v>673.6</v>
      </c>
    </row>
    <row r="234" spans="1:6" s="4" customFormat="1" ht="72" x14ac:dyDescent="0.25">
      <c r="A234" s="1" t="s">
        <v>1170</v>
      </c>
      <c r="B234" s="1" t="s">
        <v>1393</v>
      </c>
      <c r="C234" s="1" t="s">
        <v>19</v>
      </c>
      <c r="D234" s="1"/>
      <c r="E234" s="2" t="s">
        <v>776</v>
      </c>
      <c r="F234" s="3">
        <v>1047.8</v>
      </c>
    </row>
    <row r="235" spans="1:6" s="4" customFormat="1" ht="36" x14ac:dyDescent="0.25">
      <c r="A235" s="1" t="s">
        <v>1170</v>
      </c>
      <c r="B235" s="1" t="s">
        <v>1393</v>
      </c>
      <c r="C235" s="1" t="s">
        <v>15</v>
      </c>
      <c r="D235" s="1"/>
      <c r="E235" s="2" t="s">
        <v>777</v>
      </c>
      <c r="F235" s="3">
        <v>1047.8</v>
      </c>
    </row>
    <row r="236" spans="1:6" s="4" customFormat="1" ht="72" hidden="1" x14ac:dyDescent="0.25">
      <c r="A236" s="1" t="s">
        <v>1170</v>
      </c>
      <c r="B236" s="1" t="s">
        <v>1393</v>
      </c>
      <c r="C236" s="1" t="s">
        <v>15</v>
      </c>
      <c r="D236" s="1" t="s">
        <v>1111</v>
      </c>
      <c r="E236" s="2" t="s">
        <v>542</v>
      </c>
      <c r="F236" s="3">
        <v>1047.8</v>
      </c>
    </row>
    <row r="237" spans="1:6" s="4" customFormat="1" ht="84" hidden="1" x14ac:dyDescent="0.25">
      <c r="A237" s="1" t="s">
        <v>1170</v>
      </c>
      <c r="B237" s="1" t="s">
        <v>1393</v>
      </c>
      <c r="C237" s="1" t="s">
        <v>15</v>
      </c>
      <c r="D237" s="1" t="s">
        <v>1112</v>
      </c>
      <c r="E237" s="2" t="s">
        <v>543</v>
      </c>
      <c r="F237" s="3">
        <v>1047.8</v>
      </c>
    </row>
    <row r="238" spans="1:6" s="4" customFormat="1" ht="96" x14ac:dyDescent="0.25">
      <c r="A238" s="1" t="s">
        <v>1170</v>
      </c>
      <c r="B238" s="1" t="s">
        <v>1393</v>
      </c>
      <c r="C238" s="1" t="s">
        <v>20</v>
      </c>
      <c r="D238" s="1"/>
      <c r="E238" s="2" t="s">
        <v>778</v>
      </c>
      <c r="F238" s="3">
        <v>2494</v>
      </c>
    </row>
    <row r="239" spans="1:6" s="4" customFormat="1" ht="72" x14ac:dyDescent="0.25">
      <c r="A239" s="1" t="s">
        <v>1170</v>
      </c>
      <c r="B239" s="1" t="s">
        <v>1393</v>
      </c>
      <c r="C239" s="1" t="s">
        <v>16</v>
      </c>
      <c r="D239" s="1"/>
      <c r="E239" s="2" t="s">
        <v>779</v>
      </c>
      <c r="F239" s="3">
        <v>2494</v>
      </c>
    </row>
    <row r="240" spans="1:6" s="4" customFormat="1" ht="72" hidden="1" x14ac:dyDescent="0.25">
      <c r="A240" s="1" t="s">
        <v>1170</v>
      </c>
      <c r="B240" s="1" t="s">
        <v>1393</v>
      </c>
      <c r="C240" s="1" t="s">
        <v>16</v>
      </c>
      <c r="D240" s="1" t="s">
        <v>1111</v>
      </c>
      <c r="E240" s="2" t="s">
        <v>542</v>
      </c>
      <c r="F240" s="3">
        <v>2494</v>
      </c>
    </row>
    <row r="241" spans="1:6" s="4" customFormat="1" ht="84" hidden="1" x14ac:dyDescent="0.25">
      <c r="A241" s="1" t="s">
        <v>1170</v>
      </c>
      <c r="B241" s="1" t="s">
        <v>1393</v>
      </c>
      <c r="C241" s="1" t="s">
        <v>16</v>
      </c>
      <c r="D241" s="1" t="s">
        <v>1112</v>
      </c>
      <c r="E241" s="2" t="s">
        <v>543</v>
      </c>
      <c r="F241" s="3">
        <v>2494</v>
      </c>
    </row>
    <row r="242" spans="1:6" s="4" customFormat="1" ht="36" hidden="1" x14ac:dyDescent="0.25">
      <c r="A242" s="1" t="s">
        <v>1170</v>
      </c>
      <c r="B242" s="1" t="s">
        <v>1394</v>
      </c>
      <c r="C242" s="1"/>
      <c r="D242" s="1"/>
      <c r="E242" s="2" t="s">
        <v>527</v>
      </c>
      <c r="F242" s="3">
        <v>15228.7</v>
      </c>
    </row>
    <row r="243" spans="1:6" s="4" customFormat="1" ht="60" x14ac:dyDescent="0.25">
      <c r="A243" s="1" t="s">
        <v>1170</v>
      </c>
      <c r="B243" s="1" t="s">
        <v>1394</v>
      </c>
      <c r="C243" s="1" t="s">
        <v>1122</v>
      </c>
      <c r="D243" s="1"/>
      <c r="E243" s="2" t="s">
        <v>1885</v>
      </c>
      <c r="F243" s="3">
        <v>315.39999999999998</v>
      </c>
    </row>
    <row r="244" spans="1:6" s="4" customFormat="1" ht="36" x14ac:dyDescent="0.25">
      <c r="A244" s="1" t="s">
        <v>1170</v>
      </c>
      <c r="B244" s="1" t="s">
        <v>1394</v>
      </c>
      <c r="C244" s="1" t="s">
        <v>1123</v>
      </c>
      <c r="D244" s="1"/>
      <c r="E244" s="2" t="s">
        <v>1175</v>
      </c>
      <c r="F244" s="3">
        <v>315.39999999999998</v>
      </c>
    </row>
    <row r="245" spans="1:6" s="4" customFormat="1" ht="204" x14ac:dyDescent="0.25">
      <c r="A245" s="1" t="s">
        <v>1170</v>
      </c>
      <c r="B245" s="1" t="s">
        <v>1394</v>
      </c>
      <c r="C245" s="1" t="s">
        <v>21</v>
      </c>
      <c r="D245" s="1"/>
      <c r="E245" s="2" t="s">
        <v>1173</v>
      </c>
      <c r="F245" s="3">
        <v>315.39999999999998</v>
      </c>
    </row>
    <row r="246" spans="1:6" s="4" customFormat="1" ht="180" hidden="1" x14ac:dyDescent="0.25">
      <c r="A246" s="1" t="s">
        <v>1170</v>
      </c>
      <c r="B246" s="1" t="s">
        <v>1394</v>
      </c>
      <c r="C246" s="1" t="s">
        <v>21</v>
      </c>
      <c r="D246" s="1" t="s">
        <v>1118</v>
      </c>
      <c r="E246" s="2" t="s">
        <v>539</v>
      </c>
      <c r="F246" s="3">
        <v>283.5</v>
      </c>
    </row>
    <row r="247" spans="1:6" s="4" customFormat="1" ht="60" hidden="1" x14ac:dyDescent="0.25">
      <c r="A247" s="1" t="s">
        <v>1170</v>
      </c>
      <c r="B247" s="1" t="s">
        <v>1394</v>
      </c>
      <c r="C247" s="1" t="s">
        <v>21</v>
      </c>
      <c r="D247" s="1" t="s">
        <v>1128</v>
      </c>
      <c r="E247" s="2" t="s">
        <v>541</v>
      </c>
      <c r="F247" s="3">
        <v>283.5</v>
      </c>
    </row>
    <row r="248" spans="1:6" s="4" customFormat="1" ht="72" hidden="1" x14ac:dyDescent="0.25">
      <c r="A248" s="1" t="s">
        <v>1170</v>
      </c>
      <c r="B248" s="1" t="s">
        <v>1394</v>
      </c>
      <c r="C248" s="1" t="s">
        <v>21</v>
      </c>
      <c r="D248" s="1" t="s">
        <v>1111</v>
      </c>
      <c r="E248" s="2" t="s">
        <v>542</v>
      </c>
      <c r="F248" s="3">
        <v>31.9</v>
      </c>
    </row>
    <row r="249" spans="1:6" s="4" customFormat="1" ht="84" hidden="1" x14ac:dyDescent="0.25">
      <c r="A249" s="1" t="s">
        <v>1170</v>
      </c>
      <c r="B249" s="1" t="s">
        <v>1394</v>
      </c>
      <c r="C249" s="1" t="s">
        <v>21</v>
      </c>
      <c r="D249" s="1" t="s">
        <v>1112</v>
      </c>
      <c r="E249" s="2" t="s">
        <v>543</v>
      </c>
      <c r="F249" s="3">
        <v>31.9</v>
      </c>
    </row>
    <row r="250" spans="1:6" s="4" customFormat="1" ht="72" x14ac:dyDescent="0.25">
      <c r="A250" s="1" t="s">
        <v>1170</v>
      </c>
      <c r="B250" s="1" t="s">
        <v>1394</v>
      </c>
      <c r="C250" s="1" t="s">
        <v>1125</v>
      </c>
      <c r="D250" s="1"/>
      <c r="E250" s="2" t="s">
        <v>1207</v>
      </c>
      <c r="F250" s="3">
        <v>14913.300000000001</v>
      </c>
    </row>
    <row r="251" spans="1:6" s="4" customFormat="1" ht="48" x14ac:dyDescent="0.25">
      <c r="A251" s="1" t="s">
        <v>1170</v>
      </c>
      <c r="B251" s="1" t="s">
        <v>1394</v>
      </c>
      <c r="C251" s="1" t="s">
        <v>1126</v>
      </c>
      <c r="D251" s="1"/>
      <c r="E251" s="2" t="s">
        <v>1210</v>
      </c>
      <c r="F251" s="3">
        <v>14913.300000000001</v>
      </c>
    </row>
    <row r="252" spans="1:6" s="4" customFormat="1" ht="60" x14ac:dyDescent="0.25">
      <c r="A252" s="1" t="s">
        <v>1170</v>
      </c>
      <c r="B252" s="1" t="s">
        <v>1394</v>
      </c>
      <c r="C252" s="1" t="s">
        <v>1127</v>
      </c>
      <c r="D252" s="1"/>
      <c r="E252" s="2" t="s">
        <v>1200</v>
      </c>
      <c r="F252" s="3">
        <v>13752.2</v>
      </c>
    </row>
    <row r="253" spans="1:6" s="4" customFormat="1" ht="180" hidden="1" x14ac:dyDescent="0.25">
      <c r="A253" s="1" t="s">
        <v>1170</v>
      </c>
      <c r="B253" s="1" t="s">
        <v>1394</v>
      </c>
      <c r="C253" s="1" t="s">
        <v>1127</v>
      </c>
      <c r="D253" s="1" t="s">
        <v>1118</v>
      </c>
      <c r="E253" s="2" t="s">
        <v>539</v>
      </c>
      <c r="F253" s="3">
        <v>13752.2</v>
      </c>
    </row>
    <row r="254" spans="1:6" s="4" customFormat="1" ht="60" hidden="1" x14ac:dyDescent="0.25">
      <c r="A254" s="1" t="s">
        <v>1170</v>
      </c>
      <c r="B254" s="1" t="s">
        <v>1394</v>
      </c>
      <c r="C254" s="1" t="s">
        <v>1127</v>
      </c>
      <c r="D254" s="1" t="s">
        <v>1128</v>
      </c>
      <c r="E254" s="2" t="s">
        <v>541</v>
      </c>
      <c r="F254" s="3">
        <v>13752.2</v>
      </c>
    </row>
    <row r="255" spans="1:6" s="4" customFormat="1" ht="60" x14ac:dyDescent="0.25">
      <c r="A255" s="1" t="s">
        <v>1170</v>
      </c>
      <c r="B255" s="1" t="s">
        <v>1394</v>
      </c>
      <c r="C255" s="1" t="s">
        <v>1129</v>
      </c>
      <c r="D255" s="1"/>
      <c r="E255" s="2" t="s">
        <v>1201</v>
      </c>
      <c r="F255" s="3">
        <v>1161.0999999999999</v>
      </c>
    </row>
    <row r="256" spans="1:6" s="4" customFormat="1" ht="180" hidden="1" x14ac:dyDescent="0.25">
      <c r="A256" s="1" t="s">
        <v>1170</v>
      </c>
      <c r="B256" s="1" t="s">
        <v>1394</v>
      </c>
      <c r="C256" s="1" t="s">
        <v>1129</v>
      </c>
      <c r="D256" s="1" t="s">
        <v>1118</v>
      </c>
      <c r="E256" s="2" t="s">
        <v>539</v>
      </c>
      <c r="F256" s="3">
        <v>47.2</v>
      </c>
    </row>
    <row r="257" spans="1:6" s="4" customFormat="1" ht="60" hidden="1" x14ac:dyDescent="0.25">
      <c r="A257" s="1" t="s">
        <v>1170</v>
      </c>
      <c r="B257" s="1" t="s">
        <v>1394</v>
      </c>
      <c r="C257" s="1" t="s">
        <v>1129</v>
      </c>
      <c r="D257" s="1" t="s">
        <v>1128</v>
      </c>
      <c r="E257" s="2" t="s">
        <v>541</v>
      </c>
      <c r="F257" s="3">
        <v>47.2</v>
      </c>
    </row>
    <row r="258" spans="1:6" s="4" customFormat="1" ht="72" hidden="1" x14ac:dyDescent="0.25">
      <c r="A258" s="1" t="s">
        <v>1170</v>
      </c>
      <c r="B258" s="1" t="s">
        <v>1394</v>
      </c>
      <c r="C258" s="1" t="s">
        <v>1129</v>
      </c>
      <c r="D258" s="1" t="s">
        <v>1111</v>
      </c>
      <c r="E258" s="2" t="s">
        <v>542</v>
      </c>
      <c r="F258" s="3">
        <v>1113.3</v>
      </c>
    </row>
    <row r="259" spans="1:6" s="4" customFormat="1" ht="84" hidden="1" x14ac:dyDescent="0.25">
      <c r="A259" s="1" t="s">
        <v>1170</v>
      </c>
      <c r="B259" s="1" t="s">
        <v>1394</v>
      </c>
      <c r="C259" s="1" t="s">
        <v>1129</v>
      </c>
      <c r="D259" s="1" t="s">
        <v>1112</v>
      </c>
      <c r="E259" s="2" t="s">
        <v>543</v>
      </c>
      <c r="F259" s="3">
        <v>1113.3</v>
      </c>
    </row>
    <row r="260" spans="1:6" s="4" customFormat="1" ht="24" hidden="1" x14ac:dyDescent="0.25">
      <c r="A260" s="1" t="s">
        <v>1170</v>
      </c>
      <c r="B260" s="1" t="s">
        <v>1394</v>
      </c>
      <c r="C260" s="1" t="s">
        <v>1129</v>
      </c>
      <c r="D260" s="1" t="s">
        <v>1113</v>
      </c>
      <c r="E260" s="2" t="s">
        <v>558</v>
      </c>
      <c r="F260" s="3">
        <v>0.6</v>
      </c>
    </row>
    <row r="261" spans="1:6" s="4" customFormat="1" ht="36" hidden="1" x14ac:dyDescent="0.25">
      <c r="A261" s="1" t="s">
        <v>1170</v>
      </c>
      <c r="B261" s="1" t="s">
        <v>1394</v>
      </c>
      <c r="C261" s="1" t="s">
        <v>1129</v>
      </c>
      <c r="D261" s="1" t="s">
        <v>1120</v>
      </c>
      <c r="E261" s="2" t="s">
        <v>561</v>
      </c>
      <c r="F261" s="3">
        <v>0.6</v>
      </c>
    </row>
    <row r="262" spans="1:6" s="4" customFormat="1" hidden="1" x14ac:dyDescent="0.25">
      <c r="A262" s="1" t="s">
        <v>1170</v>
      </c>
      <c r="B262" s="1" t="s">
        <v>23</v>
      </c>
      <c r="C262" s="1"/>
      <c r="D262" s="1"/>
      <c r="E262" s="2" t="s">
        <v>505</v>
      </c>
      <c r="F262" s="3">
        <v>26467.817860000003</v>
      </c>
    </row>
    <row r="263" spans="1:6" s="4" customFormat="1" ht="36" hidden="1" x14ac:dyDescent="0.25">
      <c r="A263" s="1" t="s">
        <v>1170</v>
      </c>
      <c r="B263" s="1" t="s">
        <v>1395</v>
      </c>
      <c r="C263" s="1"/>
      <c r="D263" s="1"/>
      <c r="E263" s="2" t="s">
        <v>533</v>
      </c>
      <c r="F263" s="3">
        <v>26467.817860000003</v>
      </c>
    </row>
    <row r="264" spans="1:6" s="4" customFormat="1" ht="60" x14ac:dyDescent="0.25">
      <c r="A264" s="1" t="s">
        <v>1170</v>
      </c>
      <c r="B264" s="1" t="s">
        <v>1395</v>
      </c>
      <c r="C264" s="1" t="s">
        <v>1122</v>
      </c>
      <c r="D264" s="1"/>
      <c r="E264" s="2" t="s">
        <v>1885</v>
      </c>
      <c r="F264" s="3">
        <v>26467.817860000003</v>
      </c>
    </row>
    <row r="265" spans="1:6" s="4" customFormat="1" ht="108" x14ac:dyDescent="0.25">
      <c r="A265" s="1" t="s">
        <v>1170</v>
      </c>
      <c r="B265" s="1" t="s">
        <v>1395</v>
      </c>
      <c r="C265" s="1" t="s">
        <v>27</v>
      </c>
      <c r="D265" s="1"/>
      <c r="E265" s="2" t="s">
        <v>1891</v>
      </c>
      <c r="F265" s="3">
        <v>26467.817860000003</v>
      </c>
    </row>
    <row r="266" spans="1:6" s="4" customFormat="1" ht="84" x14ac:dyDescent="0.25">
      <c r="A266" s="1" t="s">
        <v>1170</v>
      </c>
      <c r="B266" s="1" t="s">
        <v>1395</v>
      </c>
      <c r="C266" s="1" t="s">
        <v>24</v>
      </c>
      <c r="D266" s="1"/>
      <c r="E266" s="2" t="s">
        <v>589</v>
      </c>
      <c r="F266" s="3">
        <v>14688.11786</v>
      </c>
    </row>
    <row r="267" spans="1:6" s="4" customFormat="1" ht="180" hidden="1" x14ac:dyDescent="0.25">
      <c r="A267" s="1" t="s">
        <v>1170</v>
      </c>
      <c r="B267" s="1" t="s">
        <v>1395</v>
      </c>
      <c r="C267" s="1" t="s">
        <v>24</v>
      </c>
      <c r="D267" s="1" t="s">
        <v>1118</v>
      </c>
      <c r="E267" s="2" t="s">
        <v>539</v>
      </c>
      <c r="F267" s="3">
        <v>11899.5</v>
      </c>
    </row>
    <row r="268" spans="1:6" s="4" customFormat="1" ht="36" hidden="1" x14ac:dyDescent="0.25">
      <c r="A268" s="1" t="s">
        <v>1170</v>
      </c>
      <c r="B268" s="1" t="s">
        <v>1395</v>
      </c>
      <c r="C268" s="1" t="s">
        <v>24</v>
      </c>
      <c r="D268" s="1" t="s">
        <v>1119</v>
      </c>
      <c r="E268" s="2" t="s">
        <v>540</v>
      </c>
      <c r="F268" s="3">
        <v>11899.5</v>
      </c>
    </row>
    <row r="269" spans="1:6" s="4" customFormat="1" ht="72" hidden="1" x14ac:dyDescent="0.25">
      <c r="A269" s="1" t="s">
        <v>1170</v>
      </c>
      <c r="B269" s="1" t="s">
        <v>1395</v>
      </c>
      <c r="C269" s="1" t="s">
        <v>24</v>
      </c>
      <c r="D269" s="1" t="s">
        <v>1111</v>
      </c>
      <c r="E269" s="2" t="s">
        <v>542</v>
      </c>
      <c r="F269" s="3">
        <v>1977.41786</v>
      </c>
    </row>
    <row r="270" spans="1:6" s="4" customFormat="1" ht="84" hidden="1" x14ac:dyDescent="0.25">
      <c r="A270" s="1" t="s">
        <v>1170</v>
      </c>
      <c r="B270" s="1" t="s">
        <v>1395</v>
      </c>
      <c r="C270" s="1" t="s">
        <v>24</v>
      </c>
      <c r="D270" s="1" t="s">
        <v>1112</v>
      </c>
      <c r="E270" s="2" t="s">
        <v>543</v>
      </c>
      <c r="F270" s="3">
        <v>1977.41786</v>
      </c>
    </row>
    <row r="271" spans="1:6" s="4" customFormat="1" ht="24" hidden="1" x14ac:dyDescent="0.25">
      <c r="A271" s="1" t="s">
        <v>1170</v>
      </c>
      <c r="B271" s="1" t="s">
        <v>1395</v>
      </c>
      <c r="C271" s="1" t="s">
        <v>24</v>
      </c>
      <c r="D271" s="1" t="s">
        <v>1113</v>
      </c>
      <c r="E271" s="2" t="s">
        <v>558</v>
      </c>
      <c r="F271" s="3">
        <v>811.2</v>
      </c>
    </row>
    <row r="272" spans="1:6" s="4" customFormat="1" ht="36" hidden="1" x14ac:dyDescent="0.25">
      <c r="A272" s="1" t="s">
        <v>1170</v>
      </c>
      <c r="B272" s="1" t="s">
        <v>1395</v>
      </c>
      <c r="C272" s="1" t="s">
        <v>24</v>
      </c>
      <c r="D272" s="1" t="s">
        <v>1120</v>
      </c>
      <c r="E272" s="2" t="s">
        <v>561</v>
      </c>
      <c r="F272" s="3">
        <v>811.2</v>
      </c>
    </row>
    <row r="273" spans="1:6" s="4" customFormat="1" ht="144" x14ac:dyDescent="0.25">
      <c r="A273" s="1" t="s">
        <v>1170</v>
      </c>
      <c r="B273" s="1" t="s">
        <v>1395</v>
      </c>
      <c r="C273" s="1" t="s">
        <v>25</v>
      </c>
      <c r="D273" s="1"/>
      <c r="E273" s="2" t="s">
        <v>1892</v>
      </c>
      <c r="F273" s="3">
        <v>10870.7</v>
      </c>
    </row>
    <row r="274" spans="1:6" s="4" customFormat="1" ht="72" hidden="1" x14ac:dyDescent="0.25">
      <c r="A274" s="1" t="s">
        <v>1170</v>
      </c>
      <c r="B274" s="1" t="s">
        <v>1395</v>
      </c>
      <c r="C274" s="1" t="s">
        <v>25</v>
      </c>
      <c r="D274" s="1" t="s">
        <v>1111</v>
      </c>
      <c r="E274" s="2" t="s">
        <v>542</v>
      </c>
      <c r="F274" s="3">
        <v>10870.7</v>
      </c>
    </row>
    <row r="275" spans="1:6" s="4" customFormat="1" ht="84" hidden="1" x14ac:dyDescent="0.25">
      <c r="A275" s="1" t="s">
        <v>1170</v>
      </c>
      <c r="B275" s="1" t="s">
        <v>1395</v>
      </c>
      <c r="C275" s="1" t="s">
        <v>25</v>
      </c>
      <c r="D275" s="1" t="s">
        <v>1112</v>
      </c>
      <c r="E275" s="2" t="s">
        <v>543</v>
      </c>
      <c r="F275" s="3">
        <v>10870.7</v>
      </c>
    </row>
    <row r="276" spans="1:6" s="4" customFormat="1" ht="204" x14ac:dyDescent="0.25">
      <c r="A276" s="1" t="s">
        <v>1170</v>
      </c>
      <c r="B276" s="1" t="s">
        <v>1395</v>
      </c>
      <c r="C276" s="1" t="s">
        <v>26</v>
      </c>
      <c r="D276" s="1"/>
      <c r="E276" s="2" t="s">
        <v>1173</v>
      </c>
      <c r="F276" s="3">
        <v>909</v>
      </c>
    </row>
    <row r="277" spans="1:6" s="4" customFormat="1" ht="180" hidden="1" x14ac:dyDescent="0.25">
      <c r="A277" s="1" t="s">
        <v>1170</v>
      </c>
      <c r="B277" s="1" t="s">
        <v>1395</v>
      </c>
      <c r="C277" s="1" t="s">
        <v>26</v>
      </c>
      <c r="D277" s="1" t="s">
        <v>1118</v>
      </c>
      <c r="E277" s="2" t="s">
        <v>539</v>
      </c>
      <c r="F277" s="3">
        <v>909</v>
      </c>
    </row>
    <row r="278" spans="1:6" s="4" customFormat="1" ht="36" hidden="1" x14ac:dyDescent="0.25">
      <c r="A278" s="1" t="s">
        <v>1170</v>
      </c>
      <c r="B278" s="1" t="s">
        <v>1395</v>
      </c>
      <c r="C278" s="1" t="s">
        <v>26</v>
      </c>
      <c r="D278" s="1" t="s">
        <v>1119</v>
      </c>
      <c r="E278" s="2" t="s">
        <v>540</v>
      </c>
      <c r="F278" s="3">
        <v>909</v>
      </c>
    </row>
    <row r="279" spans="1:6" s="4" customFormat="1" ht="72" hidden="1" x14ac:dyDescent="0.25">
      <c r="A279" s="1" t="s">
        <v>28</v>
      </c>
      <c r="B279" s="1" t="s">
        <v>1387</v>
      </c>
      <c r="C279" s="1"/>
      <c r="D279" s="1"/>
      <c r="E279" s="2" t="s">
        <v>475</v>
      </c>
      <c r="F279" s="3">
        <v>1238910.9899999998</v>
      </c>
    </row>
    <row r="280" spans="1:6" s="4" customFormat="1" hidden="1" x14ac:dyDescent="0.25">
      <c r="A280" s="1" t="s">
        <v>28</v>
      </c>
      <c r="B280" s="1" t="s">
        <v>1171</v>
      </c>
      <c r="C280" s="1"/>
      <c r="D280" s="1"/>
      <c r="E280" s="2" t="s">
        <v>503</v>
      </c>
      <c r="F280" s="3">
        <v>357412.8</v>
      </c>
    </row>
    <row r="281" spans="1:6" s="4" customFormat="1" ht="24" hidden="1" x14ac:dyDescent="0.25">
      <c r="A281" s="1" t="s">
        <v>28</v>
      </c>
      <c r="B281" s="1" t="s">
        <v>1396</v>
      </c>
      <c r="C281" s="1"/>
      <c r="D281" s="1"/>
      <c r="E281" s="2" t="s">
        <v>528</v>
      </c>
      <c r="F281" s="3">
        <v>327039</v>
      </c>
    </row>
    <row r="282" spans="1:6" s="4" customFormat="1" ht="48" x14ac:dyDescent="0.25">
      <c r="A282" s="1" t="s">
        <v>28</v>
      </c>
      <c r="B282" s="1" t="s">
        <v>1396</v>
      </c>
      <c r="C282" s="1" t="s">
        <v>37</v>
      </c>
      <c r="D282" s="1"/>
      <c r="E282" s="2" t="s">
        <v>609</v>
      </c>
      <c r="F282" s="3">
        <v>325358.5</v>
      </c>
    </row>
    <row r="283" spans="1:6" s="4" customFormat="1" ht="144" x14ac:dyDescent="0.25">
      <c r="A283" s="1" t="s">
        <v>28</v>
      </c>
      <c r="B283" s="1" t="s">
        <v>1396</v>
      </c>
      <c r="C283" s="1" t="s">
        <v>38</v>
      </c>
      <c r="D283" s="1"/>
      <c r="E283" s="2" t="s">
        <v>622</v>
      </c>
      <c r="F283" s="3">
        <v>7914</v>
      </c>
    </row>
    <row r="284" spans="1:6" s="4" customFormat="1" ht="108" x14ac:dyDescent="0.25">
      <c r="A284" s="1" t="s">
        <v>28</v>
      </c>
      <c r="B284" s="1" t="s">
        <v>1396</v>
      </c>
      <c r="C284" s="1" t="s">
        <v>39</v>
      </c>
      <c r="D284" s="1"/>
      <c r="E284" s="2" t="s">
        <v>623</v>
      </c>
      <c r="F284" s="3">
        <v>7914</v>
      </c>
    </row>
    <row r="285" spans="1:6" s="4" customFormat="1" ht="72" x14ac:dyDescent="0.25">
      <c r="A285" s="1" t="s">
        <v>28</v>
      </c>
      <c r="B285" s="1" t="s">
        <v>1396</v>
      </c>
      <c r="C285" s="1" t="s">
        <v>29</v>
      </c>
      <c r="D285" s="1"/>
      <c r="E285" s="2" t="s">
        <v>625</v>
      </c>
      <c r="F285" s="3">
        <v>314</v>
      </c>
    </row>
    <row r="286" spans="1:6" s="4" customFormat="1" ht="96" hidden="1" x14ac:dyDescent="0.25">
      <c r="A286" s="1" t="s">
        <v>28</v>
      </c>
      <c r="B286" s="1" t="s">
        <v>1396</v>
      </c>
      <c r="C286" s="1" t="s">
        <v>29</v>
      </c>
      <c r="D286" s="1" t="s">
        <v>18</v>
      </c>
      <c r="E286" s="2" t="s">
        <v>552</v>
      </c>
      <c r="F286" s="3">
        <v>314</v>
      </c>
    </row>
    <row r="287" spans="1:6" s="4" customFormat="1" ht="36" hidden="1" x14ac:dyDescent="0.25">
      <c r="A287" s="1" t="s">
        <v>28</v>
      </c>
      <c r="B287" s="1" t="s">
        <v>1396</v>
      </c>
      <c r="C287" s="1" t="s">
        <v>29</v>
      </c>
      <c r="D287" s="1" t="s">
        <v>30</v>
      </c>
      <c r="E287" s="2" t="s">
        <v>554</v>
      </c>
      <c r="F287" s="3">
        <v>314</v>
      </c>
    </row>
    <row r="288" spans="1:6" s="4" customFormat="1" ht="120" x14ac:dyDescent="0.25">
      <c r="A288" s="1" t="s">
        <v>28</v>
      </c>
      <c r="B288" s="1" t="s">
        <v>1396</v>
      </c>
      <c r="C288" s="1" t="s">
        <v>31</v>
      </c>
      <c r="D288" s="1"/>
      <c r="E288" s="2" t="s">
        <v>1276</v>
      </c>
      <c r="F288" s="3">
        <v>7600</v>
      </c>
    </row>
    <row r="289" spans="1:6" s="4" customFormat="1" ht="96" hidden="1" x14ac:dyDescent="0.25">
      <c r="A289" s="1" t="s">
        <v>28</v>
      </c>
      <c r="B289" s="1" t="s">
        <v>1396</v>
      </c>
      <c r="C289" s="1" t="s">
        <v>31</v>
      </c>
      <c r="D289" s="1" t="s">
        <v>18</v>
      </c>
      <c r="E289" s="2" t="s">
        <v>552</v>
      </c>
      <c r="F289" s="3">
        <v>7600</v>
      </c>
    </row>
    <row r="290" spans="1:6" s="4" customFormat="1" ht="36" hidden="1" x14ac:dyDescent="0.25">
      <c r="A290" s="1" t="s">
        <v>28</v>
      </c>
      <c r="B290" s="1" t="s">
        <v>1396</v>
      </c>
      <c r="C290" s="1" t="s">
        <v>31</v>
      </c>
      <c r="D290" s="1" t="s">
        <v>30</v>
      </c>
      <c r="E290" s="2" t="s">
        <v>554</v>
      </c>
      <c r="F290" s="3">
        <v>7600</v>
      </c>
    </row>
    <row r="291" spans="1:6" s="4" customFormat="1" ht="36" x14ac:dyDescent="0.25">
      <c r="A291" s="1" t="s">
        <v>28</v>
      </c>
      <c r="B291" s="1" t="s">
        <v>1396</v>
      </c>
      <c r="C291" s="1" t="s">
        <v>40</v>
      </c>
      <c r="D291" s="1"/>
      <c r="E291" s="2" t="s">
        <v>628</v>
      </c>
      <c r="F291" s="3">
        <v>317444.5</v>
      </c>
    </row>
    <row r="292" spans="1:6" s="4" customFormat="1" ht="120" x14ac:dyDescent="0.25">
      <c r="A292" s="1" t="s">
        <v>28</v>
      </c>
      <c r="B292" s="1" t="s">
        <v>1396</v>
      </c>
      <c r="C292" s="1" t="s">
        <v>41</v>
      </c>
      <c r="D292" s="1"/>
      <c r="E292" s="2" t="s">
        <v>629</v>
      </c>
      <c r="F292" s="3">
        <v>317444.5</v>
      </c>
    </row>
    <row r="293" spans="1:6" s="4" customFormat="1" ht="84" x14ac:dyDescent="0.25">
      <c r="A293" s="1" t="s">
        <v>28</v>
      </c>
      <c r="B293" s="1" t="s">
        <v>1396</v>
      </c>
      <c r="C293" s="1" t="s">
        <v>32</v>
      </c>
      <c r="D293" s="1"/>
      <c r="E293" s="2" t="s">
        <v>589</v>
      </c>
      <c r="F293" s="3">
        <v>296787.7</v>
      </c>
    </row>
    <row r="294" spans="1:6" s="4" customFormat="1" ht="96" hidden="1" x14ac:dyDescent="0.25">
      <c r="A294" s="1" t="s">
        <v>28</v>
      </c>
      <c r="B294" s="1" t="s">
        <v>1396</v>
      </c>
      <c r="C294" s="1" t="s">
        <v>32</v>
      </c>
      <c r="D294" s="1" t="s">
        <v>18</v>
      </c>
      <c r="E294" s="2" t="s">
        <v>552</v>
      </c>
      <c r="F294" s="3">
        <v>296787.7</v>
      </c>
    </row>
    <row r="295" spans="1:6" s="4" customFormat="1" ht="36" hidden="1" x14ac:dyDescent="0.25">
      <c r="A295" s="1" t="s">
        <v>28</v>
      </c>
      <c r="B295" s="1" t="s">
        <v>1396</v>
      </c>
      <c r="C295" s="1" t="s">
        <v>32</v>
      </c>
      <c r="D295" s="1" t="s">
        <v>30</v>
      </c>
      <c r="E295" s="2" t="s">
        <v>554</v>
      </c>
      <c r="F295" s="3">
        <v>296787.7</v>
      </c>
    </row>
    <row r="296" spans="1:6" s="4" customFormat="1" ht="36" x14ac:dyDescent="0.25">
      <c r="A296" s="1" t="s">
        <v>28</v>
      </c>
      <c r="B296" s="1" t="s">
        <v>1396</v>
      </c>
      <c r="C296" s="1" t="s">
        <v>34</v>
      </c>
      <c r="D296" s="1"/>
      <c r="E296" s="2" t="s">
        <v>613</v>
      </c>
      <c r="F296" s="3">
        <v>5605</v>
      </c>
    </row>
    <row r="297" spans="1:6" s="4" customFormat="1" ht="96" hidden="1" x14ac:dyDescent="0.25">
      <c r="A297" s="1" t="s">
        <v>28</v>
      </c>
      <c r="B297" s="1" t="s">
        <v>1396</v>
      </c>
      <c r="C297" s="1" t="s">
        <v>34</v>
      </c>
      <c r="D297" s="1" t="s">
        <v>18</v>
      </c>
      <c r="E297" s="2" t="s">
        <v>552</v>
      </c>
      <c r="F297" s="3">
        <v>5605</v>
      </c>
    </row>
    <row r="298" spans="1:6" s="4" customFormat="1" ht="36" hidden="1" x14ac:dyDescent="0.25">
      <c r="A298" s="1" t="s">
        <v>28</v>
      </c>
      <c r="B298" s="1" t="s">
        <v>1396</v>
      </c>
      <c r="C298" s="1" t="s">
        <v>34</v>
      </c>
      <c r="D298" s="1" t="s">
        <v>30</v>
      </c>
      <c r="E298" s="2" t="s">
        <v>554</v>
      </c>
      <c r="F298" s="3">
        <v>5605</v>
      </c>
    </row>
    <row r="299" spans="1:6" s="4" customFormat="1" ht="108" x14ac:dyDescent="0.25">
      <c r="A299" s="1" t="s">
        <v>28</v>
      </c>
      <c r="B299" s="1" t="s">
        <v>1396</v>
      </c>
      <c r="C299" s="1" t="s">
        <v>1299</v>
      </c>
      <c r="D299" s="1"/>
      <c r="E299" s="2" t="s">
        <v>1300</v>
      </c>
      <c r="F299" s="3">
        <v>2560</v>
      </c>
    </row>
    <row r="300" spans="1:6" s="4" customFormat="1" ht="72" hidden="1" x14ac:dyDescent="0.25">
      <c r="A300" s="1" t="s">
        <v>28</v>
      </c>
      <c r="B300" s="1" t="s">
        <v>1396</v>
      </c>
      <c r="C300" s="1" t="s">
        <v>1299</v>
      </c>
      <c r="D300" s="1" t="s">
        <v>1111</v>
      </c>
      <c r="E300" s="2" t="s">
        <v>542</v>
      </c>
      <c r="F300" s="3">
        <v>2560</v>
      </c>
    </row>
    <row r="301" spans="1:6" s="4" customFormat="1" ht="84" hidden="1" x14ac:dyDescent="0.25">
      <c r="A301" s="1" t="s">
        <v>28</v>
      </c>
      <c r="B301" s="1" t="s">
        <v>1396</v>
      </c>
      <c r="C301" s="1" t="s">
        <v>1299</v>
      </c>
      <c r="D301" s="1" t="s">
        <v>1112</v>
      </c>
      <c r="E301" s="2" t="s">
        <v>543</v>
      </c>
      <c r="F301" s="3">
        <v>2560</v>
      </c>
    </row>
    <row r="302" spans="1:6" s="4" customFormat="1" ht="120" x14ac:dyDescent="0.25">
      <c r="A302" s="1" t="s">
        <v>28</v>
      </c>
      <c r="B302" s="1" t="s">
        <v>1396</v>
      </c>
      <c r="C302" s="1" t="s">
        <v>35</v>
      </c>
      <c r="D302" s="1"/>
      <c r="E302" s="2" t="s">
        <v>632</v>
      </c>
      <c r="F302" s="3">
        <v>12491.8</v>
      </c>
    </row>
    <row r="303" spans="1:6" s="4" customFormat="1" ht="96" hidden="1" x14ac:dyDescent="0.25">
      <c r="A303" s="1" t="s">
        <v>28</v>
      </c>
      <c r="B303" s="1" t="s">
        <v>1396</v>
      </c>
      <c r="C303" s="1" t="s">
        <v>35</v>
      </c>
      <c r="D303" s="1" t="s">
        <v>18</v>
      </c>
      <c r="E303" s="2" t="s">
        <v>552</v>
      </c>
      <c r="F303" s="3">
        <v>12491.8</v>
      </c>
    </row>
    <row r="304" spans="1:6" s="4" customFormat="1" ht="36" hidden="1" x14ac:dyDescent="0.25">
      <c r="A304" s="1" t="s">
        <v>28</v>
      </c>
      <c r="B304" s="1" t="s">
        <v>1396</v>
      </c>
      <c r="C304" s="1" t="s">
        <v>35</v>
      </c>
      <c r="D304" s="1" t="s">
        <v>30</v>
      </c>
      <c r="E304" s="2" t="s">
        <v>554</v>
      </c>
      <c r="F304" s="3">
        <v>12491.8</v>
      </c>
    </row>
    <row r="305" spans="1:6" s="4" customFormat="1" ht="108" x14ac:dyDescent="0.25">
      <c r="A305" s="1" t="s">
        <v>28</v>
      </c>
      <c r="B305" s="1" t="s">
        <v>1396</v>
      </c>
      <c r="C305" s="1" t="s">
        <v>42</v>
      </c>
      <c r="D305" s="1"/>
      <c r="E305" s="2" t="s">
        <v>647</v>
      </c>
      <c r="F305" s="3">
        <v>808.5</v>
      </c>
    </row>
    <row r="306" spans="1:6" s="4" customFormat="1" ht="60" x14ac:dyDescent="0.25">
      <c r="A306" s="1" t="s">
        <v>28</v>
      </c>
      <c r="B306" s="1" t="s">
        <v>1396</v>
      </c>
      <c r="C306" s="1" t="s">
        <v>43</v>
      </c>
      <c r="D306" s="1"/>
      <c r="E306" s="2" t="s">
        <v>660</v>
      </c>
      <c r="F306" s="3">
        <v>808.5</v>
      </c>
    </row>
    <row r="307" spans="1:6" s="4" customFormat="1" ht="180" x14ac:dyDescent="0.25">
      <c r="A307" s="1" t="s">
        <v>28</v>
      </c>
      <c r="B307" s="1" t="s">
        <v>1396</v>
      </c>
      <c r="C307" s="1" t="s">
        <v>44</v>
      </c>
      <c r="D307" s="1"/>
      <c r="E307" s="2" t="s">
        <v>661</v>
      </c>
      <c r="F307" s="3">
        <v>808.5</v>
      </c>
    </row>
    <row r="308" spans="1:6" s="4" customFormat="1" ht="84" x14ac:dyDescent="0.25">
      <c r="A308" s="1" t="s">
        <v>28</v>
      </c>
      <c r="B308" s="1" t="s">
        <v>1396</v>
      </c>
      <c r="C308" s="1" t="s">
        <v>36</v>
      </c>
      <c r="D308" s="1"/>
      <c r="E308" s="2" t="s">
        <v>1229</v>
      </c>
      <c r="F308" s="3">
        <v>808.5</v>
      </c>
    </row>
    <row r="309" spans="1:6" s="4" customFormat="1" ht="96" hidden="1" x14ac:dyDescent="0.25">
      <c r="A309" s="1" t="s">
        <v>28</v>
      </c>
      <c r="B309" s="1" t="s">
        <v>1396</v>
      </c>
      <c r="C309" s="1" t="s">
        <v>36</v>
      </c>
      <c r="D309" s="1" t="s">
        <v>18</v>
      </c>
      <c r="E309" s="2" t="s">
        <v>552</v>
      </c>
      <c r="F309" s="3">
        <v>808.5</v>
      </c>
    </row>
    <row r="310" spans="1:6" s="4" customFormat="1" ht="36" hidden="1" x14ac:dyDescent="0.25">
      <c r="A310" s="1" t="s">
        <v>28</v>
      </c>
      <c r="B310" s="1" t="s">
        <v>1396</v>
      </c>
      <c r="C310" s="1" t="s">
        <v>36</v>
      </c>
      <c r="D310" s="1" t="s">
        <v>30</v>
      </c>
      <c r="E310" s="2" t="s">
        <v>554</v>
      </c>
      <c r="F310" s="3">
        <v>808.5</v>
      </c>
    </row>
    <row r="311" spans="1:6" s="4" customFormat="1" ht="60" x14ac:dyDescent="0.25">
      <c r="A311" s="1" t="s">
        <v>28</v>
      </c>
      <c r="B311" s="1" t="s">
        <v>1396</v>
      </c>
      <c r="C311" s="1" t="s">
        <v>1122</v>
      </c>
      <c r="D311" s="1"/>
      <c r="E311" s="2" t="s">
        <v>1885</v>
      </c>
      <c r="F311" s="3">
        <v>872</v>
      </c>
    </row>
    <row r="312" spans="1:6" s="4" customFormat="1" ht="36" x14ac:dyDescent="0.25">
      <c r="A312" s="1" t="s">
        <v>28</v>
      </c>
      <c r="B312" s="1" t="s">
        <v>1396</v>
      </c>
      <c r="C312" s="1" t="s">
        <v>1143</v>
      </c>
      <c r="D312" s="1"/>
      <c r="E312" s="2" t="s">
        <v>1270</v>
      </c>
      <c r="F312" s="3">
        <v>872</v>
      </c>
    </row>
    <row r="313" spans="1:6" s="4" customFormat="1" ht="48" x14ac:dyDescent="0.25">
      <c r="A313" s="1" t="s">
        <v>28</v>
      </c>
      <c r="B313" s="1" t="s">
        <v>1396</v>
      </c>
      <c r="C313" s="1" t="s">
        <v>1349</v>
      </c>
      <c r="D313" s="1"/>
      <c r="E313" s="2" t="s">
        <v>1350</v>
      </c>
      <c r="F313" s="3">
        <v>872</v>
      </c>
    </row>
    <row r="314" spans="1:6" s="4" customFormat="1" ht="96" hidden="1" x14ac:dyDescent="0.25">
      <c r="A314" s="1" t="s">
        <v>28</v>
      </c>
      <c r="B314" s="1" t="s">
        <v>1396</v>
      </c>
      <c r="C314" s="1" t="s">
        <v>1349</v>
      </c>
      <c r="D314" s="1" t="s">
        <v>18</v>
      </c>
      <c r="E314" s="2" t="s">
        <v>552</v>
      </c>
      <c r="F314" s="3">
        <v>872</v>
      </c>
    </row>
    <row r="315" spans="1:6" s="4" customFormat="1" ht="36" hidden="1" x14ac:dyDescent="0.25">
      <c r="A315" s="1" t="s">
        <v>28</v>
      </c>
      <c r="B315" s="1" t="s">
        <v>1396</v>
      </c>
      <c r="C315" s="1" t="s">
        <v>1349</v>
      </c>
      <c r="D315" s="1" t="s">
        <v>30</v>
      </c>
      <c r="E315" s="2" t="s">
        <v>554</v>
      </c>
      <c r="F315" s="3">
        <v>872</v>
      </c>
    </row>
    <row r="316" spans="1:6" s="4" customFormat="1" ht="24" hidden="1" x14ac:dyDescent="0.25">
      <c r="A316" s="1" t="s">
        <v>28</v>
      </c>
      <c r="B316" s="1" t="s">
        <v>1397</v>
      </c>
      <c r="C316" s="1"/>
      <c r="D316" s="1"/>
      <c r="E316" s="2" t="s">
        <v>529</v>
      </c>
      <c r="F316" s="3">
        <v>26737.8</v>
      </c>
    </row>
    <row r="317" spans="1:6" s="4" customFormat="1" ht="48" x14ac:dyDescent="0.25">
      <c r="A317" s="1" t="s">
        <v>28</v>
      </c>
      <c r="B317" s="1" t="s">
        <v>1397</v>
      </c>
      <c r="C317" s="1" t="s">
        <v>56</v>
      </c>
      <c r="D317" s="1"/>
      <c r="E317" s="2" t="s">
        <v>564</v>
      </c>
      <c r="F317" s="3">
        <v>800</v>
      </c>
    </row>
    <row r="318" spans="1:6" s="4" customFormat="1" ht="84" x14ac:dyDescent="0.25">
      <c r="A318" s="1" t="s">
        <v>28</v>
      </c>
      <c r="B318" s="1" t="s">
        <v>1397</v>
      </c>
      <c r="C318" s="1" t="s">
        <v>57</v>
      </c>
      <c r="D318" s="1"/>
      <c r="E318" s="2" t="s">
        <v>574</v>
      </c>
      <c r="F318" s="3">
        <v>800</v>
      </c>
    </row>
    <row r="319" spans="1:6" s="4" customFormat="1" ht="120" x14ac:dyDescent="0.25">
      <c r="A319" s="1" t="s">
        <v>28</v>
      </c>
      <c r="B319" s="1" t="s">
        <v>1397</v>
      </c>
      <c r="C319" s="1" t="s">
        <v>58</v>
      </c>
      <c r="D319" s="1"/>
      <c r="E319" s="2" t="s">
        <v>575</v>
      </c>
      <c r="F319" s="3">
        <v>800</v>
      </c>
    </row>
    <row r="320" spans="1:6" s="4" customFormat="1" ht="156" x14ac:dyDescent="0.25">
      <c r="A320" s="1" t="s">
        <v>28</v>
      </c>
      <c r="B320" s="1" t="s">
        <v>1397</v>
      </c>
      <c r="C320" s="1" t="s">
        <v>45</v>
      </c>
      <c r="D320" s="1"/>
      <c r="E320" s="2" t="s">
        <v>577</v>
      </c>
      <c r="F320" s="3">
        <v>800</v>
      </c>
    </row>
    <row r="321" spans="1:6" s="4" customFormat="1" ht="96" hidden="1" x14ac:dyDescent="0.25">
      <c r="A321" s="1" t="s">
        <v>28</v>
      </c>
      <c r="B321" s="1" t="s">
        <v>1397</v>
      </c>
      <c r="C321" s="1" t="s">
        <v>45</v>
      </c>
      <c r="D321" s="1" t="s">
        <v>18</v>
      </c>
      <c r="E321" s="2" t="s">
        <v>552</v>
      </c>
      <c r="F321" s="3">
        <v>800</v>
      </c>
    </row>
    <row r="322" spans="1:6" s="4" customFormat="1" ht="36" hidden="1" x14ac:dyDescent="0.25">
      <c r="A322" s="1" t="s">
        <v>28</v>
      </c>
      <c r="B322" s="1" t="s">
        <v>1397</v>
      </c>
      <c r="C322" s="1" t="s">
        <v>45</v>
      </c>
      <c r="D322" s="1" t="s">
        <v>30</v>
      </c>
      <c r="E322" s="2" t="s">
        <v>554</v>
      </c>
      <c r="F322" s="3">
        <v>800</v>
      </c>
    </row>
    <row r="323" spans="1:6" s="4" customFormat="1" ht="36" x14ac:dyDescent="0.25">
      <c r="A323" s="1" t="s">
        <v>28</v>
      </c>
      <c r="B323" s="1" t="s">
        <v>1397</v>
      </c>
      <c r="C323" s="1" t="s">
        <v>59</v>
      </c>
      <c r="D323" s="1"/>
      <c r="E323" s="2" t="s">
        <v>579</v>
      </c>
      <c r="F323" s="3">
        <v>2447.1999999999998</v>
      </c>
    </row>
    <row r="324" spans="1:6" s="4" customFormat="1" ht="36" x14ac:dyDescent="0.25">
      <c r="A324" s="1" t="s">
        <v>28</v>
      </c>
      <c r="B324" s="1" t="s">
        <v>1397</v>
      </c>
      <c r="C324" s="1" t="s">
        <v>60</v>
      </c>
      <c r="D324" s="1"/>
      <c r="E324" s="2" t="s">
        <v>580</v>
      </c>
      <c r="F324" s="3">
        <v>2447.1999999999998</v>
      </c>
    </row>
    <row r="325" spans="1:6" s="4" customFormat="1" ht="72" x14ac:dyDescent="0.25">
      <c r="A325" s="1" t="s">
        <v>28</v>
      </c>
      <c r="B325" s="1" t="s">
        <v>1397</v>
      </c>
      <c r="C325" s="1" t="s">
        <v>61</v>
      </c>
      <c r="D325" s="1"/>
      <c r="E325" s="2" t="s">
        <v>585</v>
      </c>
      <c r="F325" s="3">
        <v>2447.1999999999998</v>
      </c>
    </row>
    <row r="326" spans="1:6" s="4" customFormat="1" ht="84" x14ac:dyDescent="0.25">
      <c r="A326" s="1" t="s">
        <v>28</v>
      </c>
      <c r="B326" s="1" t="s">
        <v>1397</v>
      </c>
      <c r="C326" s="1" t="s">
        <v>46</v>
      </c>
      <c r="D326" s="1"/>
      <c r="E326" s="2" t="s">
        <v>586</v>
      </c>
      <c r="F326" s="3">
        <v>2447.1999999999998</v>
      </c>
    </row>
    <row r="327" spans="1:6" s="4" customFormat="1" ht="96" hidden="1" x14ac:dyDescent="0.25">
      <c r="A327" s="1" t="s">
        <v>28</v>
      </c>
      <c r="B327" s="1" t="s">
        <v>1397</v>
      </c>
      <c r="C327" s="1" t="s">
        <v>46</v>
      </c>
      <c r="D327" s="1" t="s">
        <v>18</v>
      </c>
      <c r="E327" s="2" t="s">
        <v>552</v>
      </c>
      <c r="F327" s="3">
        <v>2447.1999999999998</v>
      </c>
    </row>
    <row r="328" spans="1:6" s="4" customFormat="1" ht="36" hidden="1" x14ac:dyDescent="0.25">
      <c r="A328" s="1" t="s">
        <v>28</v>
      </c>
      <c r="B328" s="1" t="s">
        <v>1397</v>
      </c>
      <c r="C328" s="1" t="s">
        <v>46</v>
      </c>
      <c r="D328" s="1" t="s">
        <v>30</v>
      </c>
      <c r="E328" s="2" t="s">
        <v>554</v>
      </c>
      <c r="F328" s="3">
        <v>2447.1999999999998</v>
      </c>
    </row>
    <row r="329" spans="1:6" s="4" customFormat="1" ht="48" x14ac:dyDescent="0.25">
      <c r="A329" s="1" t="s">
        <v>28</v>
      </c>
      <c r="B329" s="1" t="s">
        <v>1397</v>
      </c>
      <c r="C329" s="1" t="s">
        <v>62</v>
      </c>
      <c r="D329" s="1"/>
      <c r="E329" s="2" t="s">
        <v>636</v>
      </c>
      <c r="F329" s="3">
        <v>21542.799999999999</v>
      </c>
    </row>
    <row r="330" spans="1:6" s="4" customFormat="1" ht="72" x14ac:dyDescent="0.25">
      <c r="A330" s="1" t="s">
        <v>28</v>
      </c>
      <c r="B330" s="1" t="s">
        <v>1397</v>
      </c>
      <c r="C330" s="1" t="s">
        <v>63</v>
      </c>
      <c r="D330" s="1"/>
      <c r="E330" s="2" t="s">
        <v>637</v>
      </c>
      <c r="F330" s="3">
        <v>17024.599999999999</v>
      </c>
    </row>
    <row r="331" spans="1:6" s="4" customFormat="1" ht="72" x14ac:dyDescent="0.25">
      <c r="A331" s="1" t="s">
        <v>28</v>
      </c>
      <c r="B331" s="1" t="s">
        <v>1397</v>
      </c>
      <c r="C331" s="1" t="s">
        <v>64</v>
      </c>
      <c r="D331" s="1"/>
      <c r="E331" s="2" t="s">
        <v>638</v>
      </c>
      <c r="F331" s="3">
        <v>17024.599999999999</v>
      </c>
    </row>
    <row r="332" spans="1:6" s="4" customFormat="1" ht="84" x14ac:dyDescent="0.25">
      <c r="A332" s="1" t="s">
        <v>28</v>
      </c>
      <c r="B332" s="1" t="s">
        <v>1397</v>
      </c>
      <c r="C332" s="1" t="s">
        <v>47</v>
      </c>
      <c r="D332" s="1"/>
      <c r="E332" s="2" t="s">
        <v>589</v>
      </c>
      <c r="F332" s="3">
        <v>12213.6</v>
      </c>
    </row>
    <row r="333" spans="1:6" s="4" customFormat="1" ht="96" hidden="1" x14ac:dyDescent="0.25">
      <c r="A333" s="1" t="s">
        <v>28</v>
      </c>
      <c r="B333" s="1" t="s">
        <v>1397</v>
      </c>
      <c r="C333" s="1" t="s">
        <v>47</v>
      </c>
      <c r="D333" s="1" t="s">
        <v>18</v>
      </c>
      <c r="E333" s="2" t="s">
        <v>552</v>
      </c>
      <c r="F333" s="3">
        <v>12213.6</v>
      </c>
    </row>
    <row r="334" spans="1:6" s="4" customFormat="1" ht="36" hidden="1" x14ac:dyDescent="0.25">
      <c r="A334" s="1" t="s">
        <v>28</v>
      </c>
      <c r="B334" s="1" t="s">
        <v>1397</v>
      </c>
      <c r="C334" s="1" t="s">
        <v>47</v>
      </c>
      <c r="D334" s="1" t="s">
        <v>30</v>
      </c>
      <c r="E334" s="2" t="s">
        <v>554</v>
      </c>
      <c r="F334" s="3">
        <v>12213.6</v>
      </c>
    </row>
    <row r="335" spans="1:6" s="4" customFormat="1" ht="36" x14ac:dyDescent="0.25">
      <c r="A335" s="1" t="s">
        <v>28</v>
      </c>
      <c r="B335" s="1" t="s">
        <v>1397</v>
      </c>
      <c r="C335" s="1" t="s">
        <v>48</v>
      </c>
      <c r="D335" s="1"/>
      <c r="E335" s="2" t="s">
        <v>613</v>
      </c>
      <c r="F335" s="3">
        <v>126.8</v>
      </c>
    </row>
    <row r="336" spans="1:6" s="4" customFormat="1" ht="96" hidden="1" x14ac:dyDescent="0.25">
      <c r="A336" s="1" t="s">
        <v>28</v>
      </c>
      <c r="B336" s="1" t="s">
        <v>1397</v>
      </c>
      <c r="C336" s="1" t="s">
        <v>48</v>
      </c>
      <c r="D336" s="1" t="s">
        <v>18</v>
      </c>
      <c r="E336" s="2" t="s">
        <v>552</v>
      </c>
      <c r="F336" s="3">
        <v>126.8</v>
      </c>
    </row>
    <row r="337" spans="1:6" s="4" customFormat="1" ht="36" hidden="1" x14ac:dyDescent="0.25">
      <c r="A337" s="1" t="s">
        <v>28</v>
      </c>
      <c r="B337" s="1" t="s">
        <v>1397</v>
      </c>
      <c r="C337" s="1" t="s">
        <v>48</v>
      </c>
      <c r="D337" s="1" t="s">
        <v>30</v>
      </c>
      <c r="E337" s="2" t="s">
        <v>554</v>
      </c>
      <c r="F337" s="3">
        <v>126.8</v>
      </c>
    </row>
    <row r="338" spans="1:6" s="4" customFormat="1" ht="48" x14ac:dyDescent="0.25">
      <c r="A338" s="1" t="s">
        <v>28</v>
      </c>
      <c r="B338" s="1" t="s">
        <v>1397</v>
      </c>
      <c r="C338" s="1" t="s">
        <v>49</v>
      </c>
      <c r="D338" s="1"/>
      <c r="E338" s="2" t="s">
        <v>639</v>
      </c>
      <c r="F338" s="3">
        <v>2755</v>
      </c>
    </row>
    <row r="339" spans="1:6" s="4" customFormat="1" ht="72" hidden="1" x14ac:dyDescent="0.25">
      <c r="A339" s="1" t="s">
        <v>28</v>
      </c>
      <c r="B339" s="1" t="s">
        <v>1397</v>
      </c>
      <c r="C339" s="1" t="s">
        <v>49</v>
      </c>
      <c r="D339" s="1" t="s">
        <v>1111</v>
      </c>
      <c r="E339" s="2" t="s">
        <v>542</v>
      </c>
      <c r="F339" s="3">
        <v>826.5</v>
      </c>
    </row>
    <row r="340" spans="1:6" s="4" customFormat="1" ht="84" hidden="1" x14ac:dyDescent="0.25">
      <c r="A340" s="1" t="s">
        <v>28</v>
      </c>
      <c r="B340" s="1" t="s">
        <v>1397</v>
      </c>
      <c r="C340" s="1" t="s">
        <v>49</v>
      </c>
      <c r="D340" s="1" t="s">
        <v>1112</v>
      </c>
      <c r="E340" s="2" t="s">
        <v>543</v>
      </c>
      <c r="F340" s="3">
        <v>826.5</v>
      </c>
    </row>
    <row r="341" spans="1:6" s="4" customFormat="1" ht="36" hidden="1" x14ac:dyDescent="0.25">
      <c r="A341" s="1" t="s">
        <v>28</v>
      </c>
      <c r="B341" s="1" t="s">
        <v>1397</v>
      </c>
      <c r="C341" s="1" t="s">
        <v>49</v>
      </c>
      <c r="D341" s="1" t="s">
        <v>65</v>
      </c>
      <c r="E341" s="2" t="s">
        <v>544</v>
      </c>
      <c r="F341" s="3">
        <v>400</v>
      </c>
    </row>
    <row r="342" spans="1:6" s="4" customFormat="1" hidden="1" x14ac:dyDescent="0.25">
      <c r="A342" s="1" t="s">
        <v>28</v>
      </c>
      <c r="B342" s="1" t="s">
        <v>1397</v>
      </c>
      <c r="C342" s="1" t="s">
        <v>49</v>
      </c>
      <c r="D342" s="1" t="s">
        <v>50</v>
      </c>
      <c r="E342" s="2" t="s">
        <v>548</v>
      </c>
      <c r="F342" s="3">
        <v>400</v>
      </c>
    </row>
    <row r="343" spans="1:6" s="4" customFormat="1" ht="96" hidden="1" x14ac:dyDescent="0.25">
      <c r="A343" s="1" t="s">
        <v>28</v>
      </c>
      <c r="B343" s="1" t="s">
        <v>1397</v>
      </c>
      <c r="C343" s="1" t="s">
        <v>49</v>
      </c>
      <c r="D343" s="1" t="s">
        <v>18</v>
      </c>
      <c r="E343" s="2" t="s">
        <v>552</v>
      </c>
      <c r="F343" s="3">
        <v>1528.5</v>
      </c>
    </row>
    <row r="344" spans="1:6" s="4" customFormat="1" ht="36" hidden="1" x14ac:dyDescent="0.25">
      <c r="A344" s="1" t="s">
        <v>28</v>
      </c>
      <c r="B344" s="1" t="s">
        <v>1397</v>
      </c>
      <c r="C344" s="1" t="s">
        <v>49</v>
      </c>
      <c r="D344" s="1" t="s">
        <v>30</v>
      </c>
      <c r="E344" s="2" t="s">
        <v>554</v>
      </c>
      <c r="F344" s="3">
        <v>1028.5</v>
      </c>
    </row>
    <row r="345" spans="1:6" s="4" customFormat="1" ht="84" hidden="1" x14ac:dyDescent="0.25">
      <c r="A345" s="1" t="s">
        <v>28</v>
      </c>
      <c r="B345" s="1" t="s">
        <v>1397</v>
      </c>
      <c r="C345" s="1" t="s">
        <v>49</v>
      </c>
      <c r="D345" s="1" t="s">
        <v>14</v>
      </c>
      <c r="E345" s="2" t="s">
        <v>555</v>
      </c>
      <c r="F345" s="3">
        <v>500</v>
      </c>
    </row>
    <row r="346" spans="1:6" s="4" customFormat="1" ht="144" x14ac:dyDescent="0.25">
      <c r="A346" s="1" t="s">
        <v>28</v>
      </c>
      <c r="B346" s="1" t="s">
        <v>1397</v>
      </c>
      <c r="C346" s="1" t="s">
        <v>51</v>
      </c>
      <c r="D346" s="1"/>
      <c r="E346" s="2" t="s">
        <v>640</v>
      </c>
      <c r="F346" s="3">
        <v>1929.2</v>
      </c>
    </row>
    <row r="347" spans="1:6" s="4" customFormat="1" ht="96" hidden="1" x14ac:dyDescent="0.25">
      <c r="A347" s="1" t="s">
        <v>28</v>
      </c>
      <c r="B347" s="1" t="s">
        <v>1397</v>
      </c>
      <c r="C347" s="1" t="s">
        <v>51</v>
      </c>
      <c r="D347" s="1" t="s">
        <v>18</v>
      </c>
      <c r="E347" s="2" t="s">
        <v>552</v>
      </c>
      <c r="F347" s="3">
        <v>1929.2</v>
      </c>
    </row>
    <row r="348" spans="1:6" s="4" customFormat="1" ht="84" hidden="1" x14ac:dyDescent="0.25">
      <c r="A348" s="1" t="s">
        <v>28</v>
      </c>
      <c r="B348" s="1" t="s">
        <v>1397</v>
      </c>
      <c r="C348" s="1" t="s">
        <v>51</v>
      </c>
      <c r="D348" s="1" t="s">
        <v>14</v>
      </c>
      <c r="E348" s="2" t="s">
        <v>555</v>
      </c>
      <c r="F348" s="3">
        <v>1929.2</v>
      </c>
    </row>
    <row r="349" spans="1:6" s="4" customFormat="1" ht="96" x14ac:dyDescent="0.25">
      <c r="A349" s="1" t="s">
        <v>28</v>
      </c>
      <c r="B349" s="1" t="s">
        <v>1397</v>
      </c>
      <c r="C349" s="1" t="s">
        <v>66</v>
      </c>
      <c r="D349" s="1"/>
      <c r="E349" s="2" t="s">
        <v>643</v>
      </c>
      <c r="F349" s="3">
        <v>4518.2</v>
      </c>
    </row>
    <row r="350" spans="1:6" s="4" customFormat="1" ht="84" x14ac:dyDescent="0.25">
      <c r="A350" s="1" t="s">
        <v>28</v>
      </c>
      <c r="B350" s="1" t="s">
        <v>1397</v>
      </c>
      <c r="C350" s="1" t="s">
        <v>67</v>
      </c>
      <c r="D350" s="1"/>
      <c r="E350" s="2" t="s">
        <v>644</v>
      </c>
      <c r="F350" s="3">
        <v>4518.2</v>
      </c>
    </row>
    <row r="351" spans="1:6" s="4" customFormat="1" ht="36" x14ac:dyDescent="0.25">
      <c r="A351" s="1" t="s">
        <v>28</v>
      </c>
      <c r="B351" s="1" t="s">
        <v>1397</v>
      </c>
      <c r="C351" s="1" t="s">
        <v>52</v>
      </c>
      <c r="D351" s="1"/>
      <c r="E351" s="2" t="s">
        <v>645</v>
      </c>
      <c r="F351" s="3">
        <v>4518.2</v>
      </c>
    </row>
    <row r="352" spans="1:6" s="4" customFormat="1" ht="96" hidden="1" x14ac:dyDescent="0.25">
      <c r="A352" s="1" t="s">
        <v>28</v>
      </c>
      <c r="B352" s="1" t="s">
        <v>1397</v>
      </c>
      <c r="C352" s="1" t="s">
        <v>52</v>
      </c>
      <c r="D352" s="1" t="s">
        <v>18</v>
      </c>
      <c r="E352" s="2" t="s">
        <v>552</v>
      </c>
      <c r="F352" s="3">
        <v>4518.2</v>
      </c>
    </row>
    <row r="353" spans="1:6" s="4" customFormat="1" ht="36" hidden="1" x14ac:dyDescent="0.25">
      <c r="A353" s="1" t="s">
        <v>28</v>
      </c>
      <c r="B353" s="1" t="s">
        <v>1397</v>
      </c>
      <c r="C353" s="1" t="s">
        <v>52</v>
      </c>
      <c r="D353" s="1" t="s">
        <v>30</v>
      </c>
      <c r="E353" s="2" t="s">
        <v>554</v>
      </c>
      <c r="F353" s="3">
        <v>4518.2</v>
      </c>
    </row>
    <row r="354" spans="1:6" s="4" customFormat="1" ht="108" x14ac:dyDescent="0.25">
      <c r="A354" s="1" t="s">
        <v>28</v>
      </c>
      <c r="B354" s="1" t="s">
        <v>1397</v>
      </c>
      <c r="C354" s="1" t="s">
        <v>42</v>
      </c>
      <c r="D354" s="1"/>
      <c r="E354" s="2" t="s">
        <v>647</v>
      </c>
      <c r="F354" s="3">
        <v>886.8</v>
      </c>
    </row>
    <row r="355" spans="1:6" s="4" customFormat="1" ht="60" x14ac:dyDescent="0.25">
      <c r="A355" s="1" t="s">
        <v>28</v>
      </c>
      <c r="B355" s="1" t="s">
        <v>1397</v>
      </c>
      <c r="C355" s="1" t="s">
        <v>68</v>
      </c>
      <c r="D355" s="1"/>
      <c r="E355" s="2" t="s">
        <v>665</v>
      </c>
      <c r="F355" s="3">
        <v>886.8</v>
      </c>
    </row>
    <row r="356" spans="1:6" s="4" customFormat="1" ht="96" x14ac:dyDescent="0.25">
      <c r="A356" s="1" t="s">
        <v>28</v>
      </c>
      <c r="B356" s="1" t="s">
        <v>1397</v>
      </c>
      <c r="C356" s="1" t="s">
        <v>69</v>
      </c>
      <c r="D356" s="1"/>
      <c r="E356" s="2" t="s">
        <v>668</v>
      </c>
      <c r="F356" s="3">
        <v>886.8</v>
      </c>
    </row>
    <row r="357" spans="1:6" s="4" customFormat="1" ht="84" x14ac:dyDescent="0.25">
      <c r="A357" s="1" t="s">
        <v>28</v>
      </c>
      <c r="B357" s="1" t="s">
        <v>1397</v>
      </c>
      <c r="C357" s="1" t="s">
        <v>53</v>
      </c>
      <c r="D357" s="1"/>
      <c r="E357" s="2" t="s">
        <v>589</v>
      </c>
      <c r="F357" s="3">
        <v>884.59999999999991</v>
      </c>
    </row>
    <row r="358" spans="1:6" s="4" customFormat="1" ht="96" hidden="1" x14ac:dyDescent="0.25">
      <c r="A358" s="1" t="s">
        <v>28</v>
      </c>
      <c r="B358" s="1" t="s">
        <v>1397</v>
      </c>
      <c r="C358" s="1" t="s">
        <v>53</v>
      </c>
      <c r="D358" s="1" t="s">
        <v>18</v>
      </c>
      <c r="E358" s="2" t="s">
        <v>552</v>
      </c>
      <c r="F358" s="3">
        <v>884.59999999999991</v>
      </c>
    </row>
    <row r="359" spans="1:6" s="4" customFormat="1" ht="36" hidden="1" x14ac:dyDescent="0.25">
      <c r="A359" s="1" t="s">
        <v>28</v>
      </c>
      <c r="B359" s="1" t="s">
        <v>1397</v>
      </c>
      <c r="C359" s="1" t="s">
        <v>53</v>
      </c>
      <c r="D359" s="1" t="s">
        <v>54</v>
      </c>
      <c r="E359" s="2" t="s">
        <v>553</v>
      </c>
      <c r="F359" s="3">
        <v>260.2</v>
      </c>
    </row>
    <row r="360" spans="1:6" s="4" customFormat="1" ht="36" hidden="1" x14ac:dyDescent="0.25">
      <c r="A360" s="1" t="s">
        <v>28</v>
      </c>
      <c r="B360" s="1" t="s">
        <v>1397</v>
      </c>
      <c r="C360" s="1" t="s">
        <v>53</v>
      </c>
      <c r="D360" s="1" t="s">
        <v>30</v>
      </c>
      <c r="E360" s="2" t="s">
        <v>554</v>
      </c>
      <c r="F360" s="3">
        <v>624.4</v>
      </c>
    </row>
    <row r="361" spans="1:6" s="4" customFormat="1" ht="36" x14ac:dyDescent="0.25">
      <c r="A361" s="1" t="s">
        <v>28</v>
      </c>
      <c r="B361" s="1" t="s">
        <v>1397</v>
      </c>
      <c r="C361" s="1" t="s">
        <v>55</v>
      </c>
      <c r="D361" s="1"/>
      <c r="E361" s="2" t="s">
        <v>613</v>
      </c>
      <c r="F361" s="3">
        <v>2.2000000000000002</v>
      </c>
    </row>
    <row r="362" spans="1:6" s="4" customFormat="1" ht="96" hidden="1" x14ac:dyDescent="0.25">
      <c r="A362" s="1" t="s">
        <v>28</v>
      </c>
      <c r="B362" s="1" t="s">
        <v>1397</v>
      </c>
      <c r="C362" s="1" t="s">
        <v>55</v>
      </c>
      <c r="D362" s="1" t="s">
        <v>18</v>
      </c>
      <c r="E362" s="2" t="s">
        <v>552</v>
      </c>
      <c r="F362" s="3">
        <v>2.2000000000000002</v>
      </c>
    </row>
    <row r="363" spans="1:6" s="4" customFormat="1" ht="36" hidden="1" x14ac:dyDescent="0.25">
      <c r="A363" s="1" t="s">
        <v>28</v>
      </c>
      <c r="B363" s="1" t="s">
        <v>1397</v>
      </c>
      <c r="C363" s="1" t="s">
        <v>55</v>
      </c>
      <c r="D363" s="1" t="s">
        <v>54</v>
      </c>
      <c r="E363" s="2" t="s">
        <v>553</v>
      </c>
      <c r="F363" s="3">
        <v>0.6</v>
      </c>
    </row>
    <row r="364" spans="1:6" s="4" customFormat="1" ht="36" hidden="1" x14ac:dyDescent="0.25">
      <c r="A364" s="1" t="s">
        <v>28</v>
      </c>
      <c r="B364" s="1" t="s">
        <v>1397</v>
      </c>
      <c r="C364" s="1" t="s">
        <v>55</v>
      </c>
      <c r="D364" s="1" t="s">
        <v>30</v>
      </c>
      <c r="E364" s="2" t="s">
        <v>554</v>
      </c>
      <c r="F364" s="3">
        <v>1.6</v>
      </c>
    </row>
    <row r="365" spans="1:6" s="4" customFormat="1" ht="60" x14ac:dyDescent="0.25">
      <c r="A365" s="1" t="s">
        <v>28</v>
      </c>
      <c r="B365" s="1" t="s">
        <v>1397</v>
      </c>
      <c r="C365" s="1" t="s">
        <v>1122</v>
      </c>
      <c r="D365" s="1"/>
      <c r="E365" s="2" t="s">
        <v>1885</v>
      </c>
      <c r="F365" s="3">
        <v>1061</v>
      </c>
    </row>
    <row r="366" spans="1:6" s="4" customFormat="1" ht="36" x14ac:dyDescent="0.25">
      <c r="A366" s="1" t="s">
        <v>28</v>
      </c>
      <c r="B366" s="1" t="s">
        <v>1397</v>
      </c>
      <c r="C366" s="1" t="s">
        <v>1143</v>
      </c>
      <c r="D366" s="1"/>
      <c r="E366" s="2" t="s">
        <v>1270</v>
      </c>
      <c r="F366" s="3">
        <v>56</v>
      </c>
    </row>
    <row r="367" spans="1:6" s="4" customFormat="1" ht="48" x14ac:dyDescent="0.25">
      <c r="A367" s="1" t="s">
        <v>28</v>
      </c>
      <c r="B367" s="1" t="s">
        <v>1397</v>
      </c>
      <c r="C367" s="1" t="s">
        <v>1349</v>
      </c>
      <c r="D367" s="1"/>
      <c r="E367" s="2" t="s">
        <v>1350</v>
      </c>
      <c r="F367" s="3">
        <v>56</v>
      </c>
    </row>
    <row r="368" spans="1:6" s="4" customFormat="1" ht="96" hidden="1" x14ac:dyDescent="0.25">
      <c r="A368" s="1" t="s">
        <v>28</v>
      </c>
      <c r="B368" s="1" t="s">
        <v>1397</v>
      </c>
      <c r="C368" s="1" t="s">
        <v>1349</v>
      </c>
      <c r="D368" s="1" t="s">
        <v>18</v>
      </c>
      <c r="E368" s="2" t="s">
        <v>552</v>
      </c>
      <c r="F368" s="3">
        <v>56</v>
      </c>
    </row>
    <row r="369" spans="1:6" s="4" customFormat="1" ht="36" hidden="1" x14ac:dyDescent="0.25">
      <c r="A369" s="1" t="s">
        <v>28</v>
      </c>
      <c r="B369" s="1" t="s">
        <v>1397</v>
      </c>
      <c r="C369" s="1" t="s">
        <v>1349</v>
      </c>
      <c r="D369" s="1" t="s">
        <v>30</v>
      </c>
      <c r="E369" s="2" t="s">
        <v>554</v>
      </c>
      <c r="F369" s="3">
        <v>56</v>
      </c>
    </row>
    <row r="370" spans="1:6" s="4" customFormat="1" ht="84" x14ac:dyDescent="0.25">
      <c r="A370" s="1" t="s">
        <v>28</v>
      </c>
      <c r="B370" s="1" t="s">
        <v>1397</v>
      </c>
      <c r="C370" s="1" t="s">
        <v>405</v>
      </c>
      <c r="D370" s="1"/>
      <c r="E370" s="2" t="s">
        <v>1174</v>
      </c>
      <c r="F370" s="3">
        <v>1005</v>
      </c>
    </row>
    <row r="371" spans="1:6" s="4" customFormat="1" ht="96" hidden="1" x14ac:dyDescent="0.25">
      <c r="A371" s="1" t="s">
        <v>28</v>
      </c>
      <c r="B371" s="1" t="s">
        <v>1397</v>
      </c>
      <c r="C371" s="1" t="s">
        <v>405</v>
      </c>
      <c r="D371" s="1" t="s">
        <v>18</v>
      </c>
      <c r="E371" s="2" t="s">
        <v>552</v>
      </c>
      <c r="F371" s="3">
        <v>1005</v>
      </c>
    </row>
    <row r="372" spans="1:6" s="4" customFormat="1" ht="36" hidden="1" x14ac:dyDescent="0.25">
      <c r="A372" s="1" t="s">
        <v>28</v>
      </c>
      <c r="B372" s="1" t="s">
        <v>1397</v>
      </c>
      <c r="C372" s="1" t="s">
        <v>405</v>
      </c>
      <c r="D372" s="1" t="s">
        <v>30</v>
      </c>
      <c r="E372" s="2" t="s">
        <v>554</v>
      </c>
      <c r="F372" s="3">
        <v>1005</v>
      </c>
    </row>
    <row r="373" spans="1:6" s="4" customFormat="1" ht="36" hidden="1" x14ac:dyDescent="0.25">
      <c r="A373" s="1" t="s">
        <v>28</v>
      </c>
      <c r="B373" s="1" t="s">
        <v>1398</v>
      </c>
      <c r="C373" s="1"/>
      <c r="D373" s="1"/>
      <c r="E373" s="2" t="s">
        <v>530</v>
      </c>
      <c r="F373" s="3">
        <v>3636</v>
      </c>
    </row>
    <row r="374" spans="1:6" s="4" customFormat="1" ht="48" x14ac:dyDescent="0.25">
      <c r="A374" s="1" t="s">
        <v>28</v>
      </c>
      <c r="B374" s="1" t="s">
        <v>1398</v>
      </c>
      <c r="C374" s="1" t="s">
        <v>37</v>
      </c>
      <c r="D374" s="1"/>
      <c r="E374" s="2" t="s">
        <v>609</v>
      </c>
      <c r="F374" s="3">
        <v>2796</v>
      </c>
    </row>
    <row r="375" spans="1:6" s="4" customFormat="1" ht="36" x14ac:dyDescent="0.25">
      <c r="A375" s="1" t="s">
        <v>28</v>
      </c>
      <c r="B375" s="1" t="s">
        <v>1398</v>
      </c>
      <c r="C375" s="1" t="s">
        <v>40</v>
      </c>
      <c r="D375" s="1"/>
      <c r="E375" s="2" t="s">
        <v>628</v>
      </c>
      <c r="F375" s="3">
        <v>2796</v>
      </c>
    </row>
    <row r="376" spans="1:6" s="4" customFormat="1" ht="120" x14ac:dyDescent="0.25">
      <c r="A376" s="1" t="s">
        <v>28</v>
      </c>
      <c r="B376" s="1" t="s">
        <v>1398</v>
      </c>
      <c r="C376" s="1" t="s">
        <v>41</v>
      </c>
      <c r="D376" s="1"/>
      <c r="E376" s="2" t="s">
        <v>629</v>
      </c>
      <c r="F376" s="3">
        <v>2796</v>
      </c>
    </row>
    <row r="377" spans="1:6" s="4" customFormat="1" ht="60" x14ac:dyDescent="0.25">
      <c r="A377" s="1" t="s">
        <v>28</v>
      </c>
      <c r="B377" s="1" t="s">
        <v>1398</v>
      </c>
      <c r="C377" s="1" t="s">
        <v>33</v>
      </c>
      <c r="D377" s="1"/>
      <c r="E377" s="2" t="s">
        <v>630</v>
      </c>
      <c r="F377" s="3">
        <v>2091</v>
      </c>
    </row>
    <row r="378" spans="1:6" s="4" customFormat="1" ht="96" hidden="1" x14ac:dyDescent="0.25">
      <c r="A378" s="1" t="s">
        <v>28</v>
      </c>
      <c r="B378" s="1" t="s">
        <v>1398</v>
      </c>
      <c r="C378" s="1" t="s">
        <v>33</v>
      </c>
      <c r="D378" s="1" t="s">
        <v>18</v>
      </c>
      <c r="E378" s="2" t="s">
        <v>552</v>
      </c>
      <c r="F378" s="3">
        <v>2091</v>
      </c>
    </row>
    <row r="379" spans="1:6" s="4" customFormat="1" ht="36" hidden="1" x14ac:dyDescent="0.25">
      <c r="A379" s="1" t="s">
        <v>28</v>
      </c>
      <c r="B379" s="1" t="s">
        <v>1398</v>
      </c>
      <c r="C379" s="1" t="s">
        <v>33</v>
      </c>
      <c r="D379" s="1" t="s">
        <v>30</v>
      </c>
      <c r="E379" s="2" t="s">
        <v>554</v>
      </c>
      <c r="F379" s="3">
        <v>2091</v>
      </c>
    </row>
    <row r="380" spans="1:6" s="4" customFormat="1" ht="84" x14ac:dyDescent="0.25">
      <c r="A380" s="1" t="s">
        <v>28</v>
      </c>
      <c r="B380" s="1" t="s">
        <v>1398</v>
      </c>
      <c r="C380" s="1" t="s">
        <v>70</v>
      </c>
      <c r="D380" s="1"/>
      <c r="E380" s="2" t="s">
        <v>631</v>
      </c>
      <c r="F380" s="3">
        <v>225</v>
      </c>
    </row>
    <row r="381" spans="1:6" s="4" customFormat="1" ht="72" hidden="1" x14ac:dyDescent="0.25">
      <c r="A381" s="1" t="s">
        <v>28</v>
      </c>
      <c r="B381" s="1" t="s">
        <v>1398</v>
      </c>
      <c r="C381" s="1" t="s">
        <v>70</v>
      </c>
      <c r="D381" s="1" t="s">
        <v>1111</v>
      </c>
      <c r="E381" s="2" t="s">
        <v>542</v>
      </c>
      <c r="F381" s="3">
        <v>5</v>
      </c>
    </row>
    <row r="382" spans="1:6" s="4" customFormat="1" ht="84" hidden="1" x14ac:dyDescent="0.25">
      <c r="A382" s="1" t="s">
        <v>28</v>
      </c>
      <c r="B382" s="1" t="s">
        <v>1398</v>
      </c>
      <c r="C382" s="1" t="s">
        <v>70</v>
      </c>
      <c r="D382" s="1" t="s">
        <v>1112</v>
      </c>
      <c r="E382" s="2" t="s">
        <v>543</v>
      </c>
      <c r="F382" s="3">
        <v>5</v>
      </c>
    </row>
    <row r="383" spans="1:6" s="4" customFormat="1" ht="36" hidden="1" x14ac:dyDescent="0.25">
      <c r="A383" s="1" t="s">
        <v>28</v>
      </c>
      <c r="B383" s="1" t="s">
        <v>1398</v>
      </c>
      <c r="C383" s="1" t="s">
        <v>70</v>
      </c>
      <c r="D383" s="1" t="s">
        <v>65</v>
      </c>
      <c r="E383" s="2" t="s">
        <v>544</v>
      </c>
      <c r="F383" s="3">
        <v>220</v>
      </c>
    </row>
    <row r="384" spans="1:6" s="4" customFormat="1" hidden="1" x14ac:dyDescent="0.25">
      <c r="A384" s="1" t="s">
        <v>28</v>
      </c>
      <c r="B384" s="1" t="s">
        <v>1398</v>
      </c>
      <c r="C384" s="1" t="s">
        <v>70</v>
      </c>
      <c r="D384" s="1" t="s">
        <v>50</v>
      </c>
      <c r="E384" s="2" t="s">
        <v>548</v>
      </c>
      <c r="F384" s="3">
        <v>220</v>
      </c>
    </row>
    <row r="385" spans="1:6" s="4" customFormat="1" ht="96" x14ac:dyDescent="0.25">
      <c r="A385" s="1" t="s">
        <v>28</v>
      </c>
      <c r="B385" s="1" t="s">
        <v>1398</v>
      </c>
      <c r="C385" s="1" t="s">
        <v>71</v>
      </c>
      <c r="D385" s="1"/>
      <c r="E385" s="2" t="s">
        <v>633</v>
      </c>
      <c r="F385" s="3">
        <v>480</v>
      </c>
    </row>
    <row r="386" spans="1:6" s="4" customFormat="1" ht="36" hidden="1" x14ac:dyDescent="0.25">
      <c r="A386" s="1" t="s">
        <v>28</v>
      </c>
      <c r="B386" s="1" t="s">
        <v>1398</v>
      </c>
      <c r="C386" s="1" t="s">
        <v>71</v>
      </c>
      <c r="D386" s="1" t="s">
        <v>65</v>
      </c>
      <c r="E386" s="2" t="s">
        <v>544</v>
      </c>
      <c r="F386" s="3">
        <v>480</v>
      </c>
    </row>
    <row r="387" spans="1:6" s="4" customFormat="1" hidden="1" x14ac:dyDescent="0.25">
      <c r="A387" s="1" t="s">
        <v>28</v>
      </c>
      <c r="B387" s="1" t="s">
        <v>1398</v>
      </c>
      <c r="C387" s="1" t="s">
        <v>71</v>
      </c>
      <c r="D387" s="1" t="s">
        <v>72</v>
      </c>
      <c r="E387" s="2" t="s">
        <v>547</v>
      </c>
      <c r="F387" s="3">
        <v>480</v>
      </c>
    </row>
    <row r="388" spans="1:6" s="4" customFormat="1" ht="60" x14ac:dyDescent="0.25">
      <c r="A388" s="1" t="s">
        <v>28</v>
      </c>
      <c r="B388" s="1" t="s">
        <v>1398</v>
      </c>
      <c r="C388" s="1" t="s">
        <v>1122</v>
      </c>
      <c r="D388" s="1"/>
      <c r="E388" s="2" t="s">
        <v>1885</v>
      </c>
      <c r="F388" s="3">
        <v>840</v>
      </c>
    </row>
    <row r="389" spans="1:6" s="4" customFormat="1" ht="84" x14ac:dyDescent="0.25">
      <c r="A389" s="1" t="s">
        <v>28</v>
      </c>
      <c r="B389" s="1" t="s">
        <v>1398</v>
      </c>
      <c r="C389" s="1" t="s">
        <v>405</v>
      </c>
      <c r="D389" s="1"/>
      <c r="E389" s="2" t="s">
        <v>1174</v>
      </c>
      <c r="F389" s="3">
        <v>840</v>
      </c>
    </row>
    <row r="390" spans="1:6" s="4" customFormat="1" ht="96" hidden="1" x14ac:dyDescent="0.25">
      <c r="A390" s="1" t="s">
        <v>28</v>
      </c>
      <c r="B390" s="1" t="s">
        <v>1398</v>
      </c>
      <c r="C390" s="1" t="s">
        <v>405</v>
      </c>
      <c r="D390" s="1" t="s">
        <v>18</v>
      </c>
      <c r="E390" s="2" t="s">
        <v>552</v>
      </c>
      <c r="F390" s="3">
        <v>840</v>
      </c>
    </row>
    <row r="391" spans="1:6" s="4" customFormat="1" ht="36" hidden="1" x14ac:dyDescent="0.25">
      <c r="A391" s="1" t="s">
        <v>28</v>
      </c>
      <c r="B391" s="1" t="s">
        <v>1398</v>
      </c>
      <c r="C391" s="1" t="s">
        <v>405</v>
      </c>
      <c r="D391" s="1" t="s">
        <v>30</v>
      </c>
      <c r="E391" s="2" t="s">
        <v>554</v>
      </c>
      <c r="F391" s="3">
        <v>840</v>
      </c>
    </row>
    <row r="392" spans="1:6" s="4" customFormat="1" ht="24" hidden="1" x14ac:dyDescent="0.25">
      <c r="A392" s="1" t="s">
        <v>28</v>
      </c>
      <c r="B392" s="1" t="s">
        <v>1131</v>
      </c>
      <c r="C392" s="1"/>
      <c r="D392" s="1"/>
      <c r="E392" s="2" t="s">
        <v>504</v>
      </c>
      <c r="F392" s="3">
        <v>880710.78999999992</v>
      </c>
    </row>
    <row r="393" spans="1:6" s="4" customFormat="1" hidden="1" x14ac:dyDescent="0.25">
      <c r="A393" s="1" t="s">
        <v>28</v>
      </c>
      <c r="B393" s="1" t="s">
        <v>1399</v>
      </c>
      <c r="C393" s="1"/>
      <c r="D393" s="1"/>
      <c r="E393" s="2" t="s">
        <v>531</v>
      </c>
      <c r="F393" s="3">
        <v>821946.8899999999</v>
      </c>
    </row>
    <row r="394" spans="1:6" s="4" customFormat="1" ht="48" x14ac:dyDescent="0.25">
      <c r="A394" s="1" t="s">
        <v>28</v>
      </c>
      <c r="B394" s="1" t="s">
        <v>1399</v>
      </c>
      <c r="C394" s="1" t="s">
        <v>56</v>
      </c>
      <c r="D394" s="1"/>
      <c r="E394" s="2" t="s">
        <v>564</v>
      </c>
      <c r="F394" s="3">
        <v>2633</v>
      </c>
    </row>
    <row r="395" spans="1:6" s="4" customFormat="1" ht="84" x14ac:dyDescent="0.25">
      <c r="A395" s="1" t="s">
        <v>28</v>
      </c>
      <c r="B395" s="1" t="s">
        <v>1399</v>
      </c>
      <c r="C395" s="1" t="s">
        <v>57</v>
      </c>
      <c r="D395" s="1"/>
      <c r="E395" s="2" t="s">
        <v>574</v>
      </c>
      <c r="F395" s="3">
        <v>2633</v>
      </c>
    </row>
    <row r="396" spans="1:6" s="4" customFormat="1" ht="120" x14ac:dyDescent="0.25">
      <c r="A396" s="1" t="s">
        <v>28</v>
      </c>
      <c r="B396" s="1" t="s">
        <v>1399</v>
      </c>
      <c r="C396" s="1" t="s">
        <v>58</v>
      </c>
      <c r="D396" s="1"/>
      <c r="E396" s="2" t="s">
        <v>575</v>
      </c>
      <c r="F396" s="3">
        <v>2633</v>
      </c>
    </row>
    <row r="397" spans="1:6" s="4" customFormat="1" ht="180" x14ac:dyDescent="0.25">
      <c r="A397" s="1" t="s">
        <v>28</v>
      </c>
      <c r="B397" s="1" t="s">
        <v>1399</v>
      </c>
      <c r="C397" s="1" t="s">
        <v>73</v>
      </c>
      <c r="D397" s="1"/>
      <c r="E397" s="2" t="s">
        <v>576</v>
      </c>
      <c r="F397" s="3">
        <v>540</v>
      </c>
    </row>
    <row r="398" spans="1:6" s="4" customFormat="1" ht="96" hidden="1" x14ac:dyDescent="0.25">
      <c r="A398" s="1" t="s">
        <v>28</v>
      </c>
      <c r="B398" s="1" t="s">
        <v>1399</v>
      </c>
      <c r="C398" s="1" t="s">
        <v>73</v>
      </c>
      <c r="D398" s="1" t="s">
        <v>18</v>
      </c>
      <c r="E398" s="2" t="s">
        <v>552</v>
      </c>
      <c r="F398" s="3">
        <v>540</v>
      </c>
    </row>
    <row r="399" spans="1:6" s="4" customFormat="1" ht="36" hidden="1" x14ac:dyDescent="0.25">
      <c r="A399" s="1" t="s">
        <v>28</v>
      </c>
      <c r="B399" s="1" t="s">
        <v>1399</v>
      </c>
      <c r="C399" s="1" t="s">
        <v>73</v>
      </c>
      <c r="D399" s="1" t="s">
        <v>30</v>
      </c>
      <c r="E399" s="2" t="s">
        <v>554</v>
      </c>
      <c r="F399" s="3">
        <v>540</v>
      </c>
    </row>
    <row r="400" spans="1:6" s="4" customFormat="1" ht="156" x14ac:dyDescent="0.25">
      <c r="A400" s="1" t="s">
        <v>28</v>
      </c>
      <c r="B400" s="1" t="s">
        <v>1399</v>
      </c>
      <c r="C400" s="1" t="s">
        <v>45</v>
      </c>
      <c r="D400" s="1"/>
      <c r="E400" s="2" t="s">
        <v>577</v>
      </c>
      <c r="F400" s="3">
        <v>2093</v>
      </c>
    </row>
    <row r="401" spans="1:6" s="4" customFormat="1" ht="72" hidden="1" x14ac:dyDescent="0.25">
      <c r="A401" s="1" t="s">
        <v>28</v>
      </c>
      <c r="B401" s="1" t="s">
        <v>1399</v>
      </c>
      <c r="C401" s="1" t="s">
        <v>45</v>
      </c>
      <c r="D401" s="1" t="s">
        <v>1111</v>
      </c>
      <c r="E401" s="2" t="s">
        <v>542</v>
      </c>
      <c r="F401" s="3">
        <v>550</v>
      </c>
    </row>
    <row r="402" spans="1:6" s="4" customFormat="1" ht="84" hidden="1" x14ac:dyDescent="0.25">
      <c r="A402" s="1" t="s">
        <v>28</v>
      </c>
      <c r="B402" s="1" t="s">
        <v>1399</v>
      </c>
      <c r="C402" s="1" t="s">
        <v>45</v>
      </c>
      <c r="D402" s="1" t="s">
        <v>1112</v>
      </c>
      <c r="E402" s="2" t="s">
        <v>543</v>
      </c>
      <c r="F402" s="3">
        <v>550</v>
      </c>
    </row>
    <row r="403" spans="1:6" s="4" customFormat="1" ht="96" hidden="1" x14ac:dyDescent="0.25">
      <c r="A403" s="1" t="s">
        <v>28</v>
      </c>
      <c r="B403" s="1" t="s">
        <v>1399</v>
      </c>
      <c r="C403" s="1" t="s">
        <v>45</v>
      </c>
      <c r="D403" s="1" t="s">
        <v>18</v>
      </c>
      <c r="E403" s="2" t="s">
        <v>552</v>
      </c>
      <c r="F403" s="3">
        <v>1543</v>
      </c>
    </row>
    <row r="404" spans="1:6" s="4" customFormat="1" ht="36" hidden="1" x14ac:dyDescent="0.25">
      <c r="A404" s="1" t="s">
        <v>28</v>
      </c>
      <c r="B404" s="1" t="s">
        <v>1399</v>
      </c>
      <c r="C404" s="1" t="s">
        <v>45</v>
      </c>
      <c r="D404" s="1" t="s">
        <v>54</v>
      </c>
      <c r="E404" s="2" t="s">
        <v>553</v>
      </c>
      <c r="F404" s="3">
        <v>393</v>
      </c>
    </row>
    <row r="405" spans="1:6" s="4" customFormat="1" ht="36" hidden="1" x14ac:dyDescent="0.25">
      <c r="A405" s="1" t="s">
        <v>28</v>
      </c>
      <c r="B405" s="1" t="s">
        <v>1399</v>
      </c>
      <c r="C405" s="1" t="s">
        <v>45</v>
      </c>
      <c r="D405" s="1" t="s">
        <v>30</v>
      </c>
      <c r="E405" s="2" t="s">
        <v>554</v>
      </c>
      <c r="F405" s="3">
        <v>1150</v>
      </c>
    </row>
    <row r="406" spans="1:6" s="4" customFormat="1" ht="48" x14ac:dyDescent="0.25">
      <c r="A406" s="1" t="s">
        <v>28</v>
      </c>
      <c r="B406" s="1" t="s">
        <v>1399</v>
      </c>
      <c r="C406" s="1" t="s">
        <v>37</v>
      </c>
      <c r="D406" s="1"/>
      <c r="E406" s="2" t="s">
        <v>609</v>
      </c>
      <c r="F406" s="3">
        <v>807797.1</v>
      </c>
    </row>
    <row r="407" spans="1:6" s="4" customFormat="1" ht="60" x14ac:dyDescent="0.25">
      <c r="A407" s="1" t="s">
        <v>28</v>
      </c>
      <c r="B407" s="1" t="s">
        <v>1399</v>
      </c>
      <c r="C407" s="1" t="s">
        <v>89</v>
      </c>
      <c r="D407" s="1"/>
      <c r="E407" s="2" t="s">
        <v>610</v>
      </c>
      <c r="F407" s="3">
        <v>137489.70000000001</v>
      </c>
    </row>
    <row r="408" spans="1:6" s="4" customFormat="1" ht="60" x14ac:dyDescent="0.25">
      <c r="A408" s="1" t="s">
        <v>28</v>
      </c>
      <c r="B408" s="1" t="s">
        <v>1399</v>
      </c>
      <c r="C408" s="1" t="s">
        <v>90</v>
      </c>
      <c r="D408" s="1"/>
      <c r="E408" s="2" t="s">
        <v>611</v>
      </c>
      <c r="F408" s="3">
        <v>137489.70000000001</v>
      </c>
    </row>
    <row r="409" spans="1:6" s="4" customFormat="1" ht="84" x14ac:dyDescent="0.25">
      <c r="A409" s="1" t="s">
        <v>28</v>
      </c>
      <c r="B409" s="1" t="s">
        <v>1399</v>
      </c>
      <c r="C409" s="1" t="s">
        <v>74</v>
      </c>
      <c r="D409" s="1"/>
      <c r="E409" s="2" t="s">
        <v>589</v>
      </c>
      <c r="F409" s="3">
        <v>48793</v>
      </c>
    </row>
    <row r="410" spans="1:6" s="4" customFormat="1" ht="96" hidden="1" x14ac:dyDescent="0.25">
      <c r="A410" s="1" t="s">
        <v>28</v>
      </c>
      <c r="B410" s="1" t="s">
        <v>1399</v>
      </c>
      <c r="C410" s="1" t="s">
        <v>74</v>
      </c>
      <c r="D410" s="1" t="s">
        <v>18</v>
      </c>
      <c r="E410" s="2" t="s">
        <v>552</v>
      </c>
      <c r="F410" s="3">
        <v>48793</v>
      </c>
    </row>
    <row r="411" spans="1:6" s="4" customFormat="1" ht="36" hidden="1" x14ac:dyDescent="0.25">
      <c r="A411" s="1" t="s">
        <v>28</v>
      </c>
      <c r="B411" s="1" t="s">
        <v>1399</v>
      </c>
      <c r="C411" s="1" t="s">
        <v>74</v>
      </c>
      <c r="D411" s="1" t="s">
        <v>54</v>
      </c>
      <c r="E411" s="2" t="s">
        <v>553</v>
      </c>
      <c r="F411" s="3">
        <v>609.20000000000005</v>
      </c>
    </row>
    <row r="412" spans="1:6" s="4" customFormat="1" ht="36" hidden="1" x14ac:dyDescent="0.25">
      <c r="A412" s="1" t="s">
        <v>28</v>
      </c>
      <c r="B412" s="1" t="s">
        <v>1399</v>
      </c>
      <c r="C412" s="1" t="s">
        <v>74</v>
      </c>
      <c r="D412" s="1" t="s">
        <v>30</v>
      </c>
      <c r="E412" s="2" t="s">
        <v>554</v>
      </c>
      <c r="F412" s="3">
        <v>48183.8</v>
      </c>
    </row>
    <row r="413" spans="1:6" s="4" customFormat="1" ht="84" x14ac:dyDescent="0.25">
      <c r="A413" s="1" t="s">
        <v>28</v>
      </c>
      <c r="B413" s="1" t="s">
        <v>1399</v>
      </c>
      <c r="C413" s="1" t="s">
        <v>75</v>
      </c>
      <c r="D413" s="1"/>
      <c r="E413" s="2" t="s">
        <v>612</v>
      </c>
      <c r="F413" s="3">
        <v>83478</v>
      </c>
    </row>
    <row r="414" spans="1:6" s="4" customFormat="1" ht="96" hidden="1" x14ac:dyDescent="0.25">
      <c r="A414" s="1" t="s">
        <v>28</v>
      </c>
      <c r="B414" s="1" t="s">
        <v>1399</v>
      </c>
      <c r="C414" s="1" t="s">
        <v>75</v>
      </c>
      <c r="D414" s="1" t="s">
        <v>18</v>
      </c>
      <c r="E414" s="2" t="s">
        <v>552</v>
      </c>
      <c r="F414" s="3">
        <v>83478</v>
      </c>
    </row>
    <row r="415" spans="1:6" s="4" customFormat="1" ht="36" hidden="1" x14ac:dyDescent="0.25">
      <c r="A415" s="1" t="s">
        <v>28</v>
      </c>
      <c r="B415" s="1" t="s">
        <v>1399</v>
      </c>
      <c r="C415" s="1" t="s">
        <v>75</v>
      </c>
      <c r="D415" s="1" t="s">
        <v>54</v>
      </c>
      <c r="E415" s="2" t="s">
        <v>553</v>
      </c>
      <c r="F415" s="3">
        <v>99</v>
      </c>
    </row>
    <row r="416" spans="1:6" s="4" customFormat="1" ht="36" hidden="1" x14ac:dyDescent="0.25">
      <c r="A416" s="1" t="s">
        <v>28</v>
      </c>
      <c r="B416" s="1" t="s">
        <v>1399</v>
      </c>
      <c r="C416" s="1" t="s">
        <v>75</v>
      </c>
      <c r="D416" s="1" t="s">
        <v>30</v>
      </c>
      <c r="E416" s="2" t="s">
        <v>554</v>
      </c>
      <c r="F416" s="3">
        <v>83379</v>
      </c>
    </row>
    <row r="417" spans="1:6" s="4" customFormat="1" ht="36" x14ac:dyDescent="0.25">
      <c r="A417" s="1" t="s">
        <v>28</v>
      </c>
      <c r="B417" s="1" t="s">
        <v>1399</v>
      </c>
      <c r="C417" s="1" t="s">
        <v>76</v>
      </c>
      <c r="D417" s="1"/>
      <c r="E417" s="2" t="s">
        <v>613</v>
      </c>
      <c r="F417" s="3">
        <v>97</v>
      </c>
    </row>
    <row r="418" spans="1:6" s="4" customFormat="1" ht="96" hidden="1" x14ac:dyDescent="0.25">
      <c r="A418" s="1" t="s">
        <v>28</v>
      </c>
      <c r="B418" s="1" t="s">
        <v>1399</v>
      </c>
      <c r="C418" s="1" t="s">
        <v>76</v>
      </c>
      <c r="D418" s="1" t="s">
        <v>18</v>
      </c>
      <c r="E418" s="2" t="s">
        <v>552</v>
      </c>
      <c r="F418" s="3">
        <v>97</v>
      </c>
    </row>
    <row r="419" spans="1:6" s="4" customFormat="1" ht="36" hidden="1" x14ac:dyDescent="0.25">
      <c r="A419" s="1" t="s">
        <v>28</v>
      </c>
      <c r="B419" s="1" t="s">
        <v>1399</v>
      </c>
      <c r="C419" s="1" t="s">
        <v>76</v>
      </c>
      <c r="D419" s="1" t="s">
        <v>30</v>
      </c>
      <c r="E419" s="2" t="s">
        <v>554</v>
      </c>
      <c r="F419" s="3">
        <v>97</v>
      </c>
    </row>
    <row r="420" spans="1:6" s="4" customFormat="1" ht="96" x14ac:dyDescent="0.25">
      <c r="A420" s="1" t="s">
        <v>28</v>
      </c>
      <c r="B420" s="1" t="s">
        <v>1399</v>
      </c>
      <c r="C420" s="1" t="s">
        <v>77</v>
      </c>
      <c r="D420" s="1"/>
      <c r="E420" s="2" t="s">
        <v>614</v>
      </c>
      <c r="F420" s="3">
        <v>5121.7</v>
      </c>
    </row>
    <row r="421" spans="1:6" s="4" customFormat="1" ht="72" hidden="1" x14ac:dyDescent="0.25">
      <c r="A421" s="1" t="s">
        <v>28</v>
      </c>
      <c r="B421" s="1" t="s">
        <v>1399</v>
      </c>
      <c r="C421" s="1" t="s">
        <v>77</v>
      </c>
      <c r="D421" s="1" t="s">
        <v>1111</v>
      </c>
      <c r="E421" s="2" t="s">
        <v>542</v>
      </c>
      <c r="F421" s="3">
        <v>3426.7</v>
      </c>
    </row>
    <row r="422" spans="1:6" s="4" customFormat="1" ht="84" hidden="1" x14ac:dyDescent="0.25">
      <c r="A422" s="1" t="s">
        <v>28</v>
      </c>
      <c r="B422" s="1" t="s">
        <v>1399</v>
      </c>
      <c r="C422" s="1" t="s">
        <v>77</v>
      </c>
      <c r="D422" s="1" t="s">
        <v>1112</v>
      </c>
      <c r="E422" s="2" t="s">
        <v>543</v>
      </c>
      <c r="F422" s="3">
        <v>3426.7</v>
      </c>
    </row>
    <row r="423" spans="1:6" s="4" customFormat="1" ht="36" hidden="1" x14ac:dyDescent="0.25">
      <c r="A423" s="1" t="s">
        <v>28</v>
      </c>
      <c r="B423" s="1" t="s">
        <v>1399</v>
      </c>
      <c r="C423" s="1" t="s">
        <v>77</v>
      </c>
      <c r="D423" s="1" t="s">
        <v>65</v>
      </c>
      <c r="E423" s="2" t="s">
        <v>544</v>
      </c>
      <c r="F423" s="3">
        <v>795</v>
      </c>
    </row>
    <row r="424" spans="1:6" s="4" customFormat="1" hidden="1" x14ac:dyDescent="0.25">
      <c r="A424" s="1" t="s">
        <v>28</v>
      </c>
      <c r="B424" s="1" t="s">
        <v>1399</v>
      </c>
      <c r="C424" s="1" t="s">
        <v>77</v>
      </c>
      <c r="D424" s="1" t="s">
        <v>50</v>
      </c>
      <c r="E424" s="2" t="s">
        <v>548</v>
      </c>
      <c r="F424" s="3">
        <v>795</v>
      </c>
    </row>
    <row r="425" spans="1:6" s="4" customFormat="1" ht="96" hidden="1" x14ac:dyDescent="0.25">
      <c r="A425" s="1" t="s">
        <v>28</v>
      </c>
      <c r="B425" s="1" t="s">
        <v>1399</v>
      </c>
      <c r="C425" s="1" t="s">
        <v>77</v>
      </c>
      <c r="D425" s="1" t="s">
        <v>18</v>
      </c>
      <c r="E425" s="2" t="s">
        <v>552</v>
      </c>
      <c r="F425" s="3">
        <v>900</v>
      </c>
    </row>
    <row r="426" spans="1:6" s="4" customFormat="1" ht="84" hidden="1" x14ac:dyDescent="0.25">
      <c r="A426" s="1" t="s">
        <v>28</v>
      </c>
      <c r="B426" s="1" t="s">
        <v>1399</v>
      </c>
      <c r="C426" s="1" t="s">
        <v>77</v>
      </c>
      <c r="D426" s="1" t="s">
        <v>14</v>
      </c>
      <c r="E426" s="2" t="s">
        <v>555</v>
      </c>
      <c r="F426" s="3">
        <v>900</v>
      </c>
    </row>
    <row r="427" spans="1:6" s="4" customFormat="1" ht="72" x14ac:dyDescent="0.25">
      <c r="A427" s="1" t="s">
        <v>28</v>
      </c>
      <c r="B427" s="1" t="s">
        <v>1399</v>
      </c>
      <c r="C427" s="1" t="s">
        <v>91</v>
      </c>
      <c r="D427" s="1"/>
      <c r="E427" s="2" t="s">
        <v>615</v>
      </c>
      <c r="F427" s="3">
        <v>536793.1</v>
      </c>
    </row>
    <row r="428" spans="1:6" s="4" customFormat="1" ht="96" x14ac:dyDescent="0.25">
      <c r="A428" s="1" t="s">
        <v>28</v>
      </c>
      <c r="B428" s="1" t="s">
        <v>1399</v>
      </c>
      <c r="C428" s="1" t="s">
        <v>92</v>
      </c>
      <c r="D428" s="1"/>
      <c r="E428" s="2" t="s">
        <v>616</v>
      </c>
      <c r="F428" s="3">
        <v>202877</v>
      </c>
    </row>
    <row r="429" spans="1:6" s="4" customFormat="1" ht="84" x14ac:dyDescent="0.25">
      <c r="A429" s="1" t="s">
        <v>28</v>
      </c>
      <c r="B429" s="1" t="s">
        <v>1399</v>
      </c>
      <c r="C429" s="1" t="s">
        <v>78</v>
      </c>
      <c r="D429" s="1"/>
      <c r="E429" s="2" t="s">
        <v>589</v>
      </c>
      <c r="F429" s="3">
        <v>169525.5</v>
      </c>
    </row>
    <row r="430" spans="1:6" s="4" customFormat="1" ht="96" hidden="1" x14ac:dyDescent="0.25">
      <c r="A430" s="1" t="s">
        <v>28</v>
      </c>
      <c r="B430" s="1" t="s">
        <v>1399</v>
      </c>
      <c r="C430" s="1" t="s">
        <v>78</v>
      </c>
      <c r="D430" s="1" t="s">
        <v>18</v>
      </c>
      <c r="E430" s="2" t="s">
        <v>552</v>
      </c>
      <c r="F430" s="3">
        <v>169525.5</v>
      </c>
    </row>
    <row r="431" spans="1:6" s="4" customFormat="1" ht="36" hidden="1" x14ac:dyDescent="0.25">
      <c r="A431" s="1" t="s">
        <v>28</v>
      </c>
      <c r="B431" s="1" t="s">
        <v>1399</v>
      </c>
      <c r="C431" s="1" t="s">
        <v>78</v>
      </c>
      <c r="D431" s="1" t="s">
        <v>54</v>
      </c>
      <c r="E431" s="2" t="s">
        <v>553</v>
      </c>
      <c r="F431" s="3">
        <v>36789</v>
      </c>
    </row>
    <row r="432" spans="1:6" s="4" customFormat="1" ht="36" hidden="1" x14ac:dyDescent="0.25">
      <c r="A432" s="1" t="s">
        <v>28</v>
      </c>
      <c r="B432" s="1" t="s">
        <v>1399</v>
      </c>
      <c r="C432" s="1" t="s">
        <v>78</v>
      </c>
      <c r="D432" s="1" t="s">
        <v>30</v>
      </c>
      <c r="E432" s="2" t="s">
        <v>554</v>
      </c>
      <c r="F432" s="3">
        <v>132736.5</v>
      </c>
    </row>
    <row r="433" spans="1:6" s="4" customFormat="1" ht="108" x14ac:dyDescent="0.25">
      <c r="A433" s="1" t="s">
        <v>28</v>
      </c>
      <c r="B433" s="1" t="s">
        <v>1399</v>
      </c>
      <c r="C433" s="1" t="s">
        <v>79</v>
      </c>
      <c r="D433" s="1"/>
      <c r="E433" s="2" t="s">
        <v>617</v>
      </c>
      <c r="F433" s="3">
        <v>24700</v>
      </c>
    </row>
    <row r="434" spans="1:6" s="4" customFormat="1" ht="96" hidden="1" x14ac:dyDescent="0.25">
      <c r="A434" s="1" t="s">
        <v>28</v>
      </c>
      <c r="B434" s="1" t="s">
        <v>1399</v>
      </c>
      <c r="C434" s="1" t="s">
        <v>79</v>
      </c>
      <c r="D434" s="1" t="s">
        <v>18</v>
      </c>
      <c r="E434" s="2" t="s">
        <v>552</v>
      </c>
      <c r="F434" s="3">
        <v>24700</v>
      </c>
    </row>
    <row r="435" spans="1:6" s="4" customFormat="1" ht="36" hidden="1" x14ac:dyDescent="0.25">
      <c r="A435" s="1" t="s">
        <v>28</v>
      </c>
      <c r="B435" s="1" t="s">
        <v>1399</v>
      </c>
      <c r="C435" s="1" t="s">
        <v>79</v>
      </c>
      <c r="D435" s="1" t="s">
        <v>54</v>
      </c>
      <c r="E435" s="2" t="s">
        <v>553</v>
      </c>
      <c r="F435" s="3">
        <v>1900</v>
      </c>
    </row>
    <row r="436" spans="1:6" s="4" customFormat="1" ht="36" hidden="1" x14ac:dyDescent="0.25">
      <c r="A436" s="1" t="s">
        <v>28</v>
      </c>
      <c r="B436" s="1" t="s">
        <v>1399</v>
      </c>
      <c r="C436" s="1" t="s">
        <v>79</v>
      </c>
      <c r="D436" s="1" t="s">
        <v>30</v>
      </c>
      <c r="E436" s="2" t="s">
        <v>554</v>
      </c>
      <c r="F436" s="3">
        <v>22800</v>
      </c>
    </row>
    <row r="437" spans="1:6" s="4" customFormat="1" ht="36" x14ac:dyDescent="0.25">
      <c r="A437" s="1" t="s">
        <v>28</v>
      </c>
      <c r="B437" s="1" t="s">
        <v>1399</v>
      </c>
      <c r="C437" s="1" t="s">
        <v>80</v>
      </c>
      <c r="D437" s="1"/>
      <c r="E437" s="2" t="s">
        <v>613</v>
      </c>
      <c r="F437" s="3">
        <v>3039.6</v>
      </c>
    </row>
    <row r="438" spans="1:6" s="4" customFormat="1" ht="96" hidden="1" x14ac:dyDescent="0.25">
      <c r="A438" s="1" t="s">
        <v>28</v>
      </c>
      <c r="B438" s="1" t="s">
        <v>1399</v>
      </c>
      <c r="C438" s="1" t="s">
        <v>80</v>
      </c>
      <c r="D438" s="1" t="s">
        <v>18</v>
      </c>
      <c r="E438" s="2" t="s">
        <v>552</v>
      </c>
      <c r="F438" s="3">
        <v>3039.6</v>
      </c>
    </row>
    <row r="439" spans="1:6" s="4" customFormat="1" ht="36" hidden="1" x14ac:dyDescent="0.25">
      <c r="A439" s="1" t="s">
        <v>28</v>
      </c>
      <c r="B439" s="1" t="s">
        <v>1399</v>
      </c>
      <c r="C439" s="1" t="s">
        <v>80</v>
      </c>
      <c r="D439" s="1" t="s">
        <v>54</v>
      </c>
      <c r="E439" s="2" t="s">
        <v>553</v>
      </c>
      <c r="F439" s="3">
        <v>647.9</v>
      </c>
    </row>
    <row r="440" spans="1:6" s="4" customFormat="1" ht="36" hidden="1" x14ac:dyDescent="0.25">
      <c r="A440" s="1" t="s">
        <v>28</v>
      </c>
      <c r="B440" s="1" t="s">
        <v>1399</v>
      </c>
      <c r="C440" s="1" t="s">
        <v>80</v>
      </c>
      <c r="D440" s="1" t="s">
        <v>30</v>
      </c>
      <c r="E440" s="2" t="s">
        <v>554</v>
      </c>
      <c r="F440" s="3">
        <v>2391.6999999999998</v>
      </c>
    </row>
    <row r="441" spans="1:6" s="4" customFormat="1" ht="72" x14ac:dyDescent="0.25">
      <c r="A441" s="1" t="s">
        <v>28</v>
      </c>
      <c r="B441" s="1" t="s">
        <v>1399</v>
      </c>
      <c r="C441" s="1" t="s">
        <v>1427</v>
      </c>
      <c r="D441" s="1"/>
      <c r="E441" s="2" t="s">
        <v>1428</v>
      </c>
      <c r="F441" s="3">
        <v>5611.9</v>
      </c>
    </row>
    <row r="442" spans="1:6" s="4" customFormat="1" ht="96" hidden="1" x14ac:dyDescent="0.25">
      <c r="A442" s="1" t="s">
        <v>28</v>
      </c>
      <c r="B442" s="1" t="s">
        <v>1399</v>
      </c>
      <c r="C442" s="1" t="s">
        <v>1427</v>
      </c>
      <c r="D442" s="1" t="s">
        <v>18</v>
      </c>
      <c r="E442" s="2" t="s">
        <v>552</v>
      </c>
      <c r="F442" s="3">
        <v>5611.9</v>
      </c>
    </row>
    <row r="443" spans="1:6" s="4" customFormat="1" ht="36" hidden="1" x14ac:dyDescent="0.25">
      <c r="A443" s="1" t="s">
        <v>28</v>
      </c>
      <c r="B443" s="1" t="s">
        <v>1399</v>
      </c>
      <c r="C443" s="1" t="s">
        <v>1427</v>
      </c>
      <c r="D443" s="1" t="s">
        <v>30</v>
      </c>
      <c r="E443" s="2" t="s">
        <v>554</v>
      </c>
      <c r="F443" s="3">
        <v>5611.9</v>
      </c>
    </row>
    <row r="444" spans="1:6" s="4" customFormat="1" ht="120" x14ac:dyDescent="0.25">
      <c r="A444" s="1" t="s">
        <v>28</v>
      </c>
      <c r="B444" s="1" t="s">
        <v>1399</v>
      </c>
      <c r="C444" s="1" t="s">
        <v>93</v>
      </c>
      <c r="D444" s="1"/>
      <c r="E444" s="2" t="s">
        <v>618</v>
      </c>
      <c r="F444" s="3">
        <v>333916.09999999998</v>
      </c>
    </row>
    <row r="445" spans="1:6" s="4" customFormat="1" ht="60" x14ac:dyDescent="0.25">
      <c r="A445" s="1" t="s">
        <v>28</v>
      </c>
      <c r="B445" s="1" t="s">
        <v>1399</v>
      </c>
      <c r="C445" s="1" t="s">
        <v>81</v>
      </c>
      <c r="D445" s="1"/>
      <c r="E445" s="2" t="s">
        <v>619</v>
      </c>
      <c r="F445" s="3">
        <v>43581.2</v>
      </c>
    </row>
    <row r="446" spans="1:6" s="4" customFormat="1" ht="96" hidden="1" x14ac:dyDescent="0.25">
      <c r="A446" s="1" t="s">
        <v>28</v>
      </c>
      <c r="B446" s="1" t="s">
        <v>1399</v>
      </c>
      <c r="C446" s="1" t="s">
        <v>81</v>
      </c>
      <c r="D446" s="1" t="s">
        <v>18</v>
      </c>
      <c r="E446" s="2" t="s">
        <v>552</v>
      </c>
      <c r="F446" s="3">
        <v>43581.2</v>
      </c>
    </row>
    <row r="447" spans="1:6" s="4" customFormat="1" ht="36" hidden="1" x14ac:dyDescent="0.25">
      <c r="A447" s="1" t="s">
        <v>28</v>
      </c>
      <c r="B447" s="1" t="s">
        <v>1399</v>
      </c>
      <c r="C447" s="1" t="s">
        <v>81</v>
      </c>
      <c r="D447" s="1" t="s">
        <v>30</v>
      </c>
      <c r="E447" s="2" t="s">
        <v>554</v>
      </c>
      <c r="F447" s="3">
        <v>43581.2</v>
      </c>
    </row>
    <row r="448" spans="1:6" s="4" customFormat="1" ht="36" x14ac:dyDescent="0.25">
      <c r="A448" s="1" t="s">
        <v>28</v>
      </c>
      <c r="B448" s="1" t="s">
        <v>1399</v>
      </c>
      <c r="C448" s="1" t="s">
        <v>82</v>
      </c>
      <c r="D448" s="1"/>
      <c r="E448" s="2" t="s">
        <v>613</v>
      </c>
      <c r="F448" s="3">
        <v>4349.7000000000007</v>
      </c>
    </row>
    <row r="449" spans="1:6" s="4" customFormat="1" ht="96" hidden="1" x14ac:dyDescent="0.25">
      <c r="A449" s="1" t="s">
        <v>28</v>
      </c>
      <c r="B449" s="1" t="s">
        <v>1399</v>
      </c>
      <c r="C449" s="1" t="s">
        <v>82</v>
      </c>
      <c r="D449" s="1" t="s">
        <v>18</v>
      </c>
      <c r="E449" s="2" t="s">
        <v>552</v>
      </c>
      <c r="F449" s="3">
        <v>4349.7000000000007</v>
      </c>
    </row>
    <row r="450" spans="1:6" s="4" customFormat="1" ht="36" hidden="1" x14ac:dyDescent="0.25">
      <c r="A450" s="1" t="s">
        <v>28</v>
      </c>
      <c r="B450" s="1" t="s">
        <v>1399</v>
      </c>
      <c r="C450" s="1" t="s">
        <v>82</v>
      </c>
      <c r="D450" s="1" t="s">
        <v>54</v>
      </c>
      <c r="E450" s="2" t="s">
        <v>553</v>
      </c>
      <c r="F450" s="3">
        <v>1710.8000000000002</v>
      </c>
    </row>
    <row r="451" spans="1:6" s="4" customFormat="1" ht="36" hidden="1" x14ac:dyDescent="0.25">
      <c r="A451" s="1" t="s">
        <v>28</v>
      </c>
      <c r="B451" s="1" t="s">
        <v>1399</v>
      </c>
      <c r="C451" s="1" t="s">
        <v>82</v>
      </c>
      <c r="D451" s="1" t="s">
        <v>30</v>
      </c>
      <c r="E451" s="2" t="s">
        <v>554</v>
      </c>
      <c r="F451" s="3">
        <v>2638.9</v>
      </c>
    </row>
    <row r="452" spans="1:6" s="4" customFormat="1" ht="60" x14ac:dyDescent="0.25">
      <c r="A452" s="1" t="s">
        <v>28</v>
      </c>
      <c r="B452" s="1" t="s">
        <v>1399</v>
      </c>
      <c r="C452" s="1" t="s">
        <v>83</v>
      </c>
      <c r="D452" s="1"/>
      <c r="E452" s="2" t="s">
        <v>620</v>
      </c>
      <c r="F452" s="3">
        <v>186901.6</v>
      </c>
    </row>
    <row r="453" spans="1:6" s="4" customFormat="1" ht="96" hidden="1" x14ac:dyDescent="0.25">
      <c r="A453" s="1" t="s">
        <v>28</v>
      </c>
      <c r="B453" s="1" t="s">
        <v>1399</v>
      </c>
      <c r="C453" s="1" t="s">
        <v>83</v>
      </c>
      <c r="D453" s="1" t="s">
        <v>18</v>
      </c>
      <c r="E453" s="2" t="s">
        <v>552</v>
      </c>
      <c r="F453" s="3">
        <v>186901.6</v>
      </c>
    </row>
    <row r="454" spans="1:6" s="4" customFormat="1" ht="36" hidden="1" x14ac:dyDescent="0.25">
      <c r="A454" s="1" t="s">
        <v>28</v>
      </c>
      <c r="B454" s="1" t="s">
        <v>1399</v>
      </c>
      <c r="C454" s="1" t="s">
        <v>83</v>
      </c>
      <c r="D454" s="1" t="s">
        <v>54</v>
      </c>
      <c r="E454" s="2" t="s">
        <v>553</v>
      </c>
      <c r="F454" s="3">
        <v>10996</v>
      </c>
    </row>
    <row r="455" spans="1:6" s="4" customFormat="1" ht="36" hidden="1" x14ac:dyDescent="0.25">
      <c r="A455" s="1" t="s">
        <v>28</v>
      </c>
      <c r="B455" s="1" t="s">
        <v>1399</v>
      </c>
      <c r="C455" s="1" t="s">
        <v>83</v>
      </c>
      <c r="D455" s="1" t="s">
        <v>30</v>
      </c>
      <c r="E455" s="2" t="s">
        <v>554</v>
      </c>
      <c r="F455" s="3">
        <v>175905.6</v>
      </c>
    </row>
    <row r="456" spans="1:6" s="4" customFormat="1" ht="36" x14ac:dyDescent="0.25">
      <c r="A456" s="1" t="s">
        <v>28</v>
      </c>
      <c r="B456" s="1" t="s">
        <v>1399</v>
      </c>
      <c r="C456" s="1" t="s">
        <v>84</v>
      </c>
      <c r="D456" s="1"/>
      <c r="E456" s="2" t="s">
        <v>621</v>
      </c>
      <c r="F456" s="3">
        <v>99083.6</v>
      </c>
    </row>
    <row r="457" spans="1:6" s="4" customFormat="1" ht="96" hidden="1" x14ac:dyDescent="0.25">
      <c r="A457" s="1" t="s">
        <v>28</v>
      </c>
      <c r="B457" s="1" t="s">
        <v>1399</v>
      </c>
      <c r="C457" s="1" t="s">
        <v>84</v>
      </c>
      <c r="D457" s="1" t="s">
        <v>18</v>
      </c>
      <c r="E457" s="2" t="s">
        <v>552</v>
      </c>
      <c r="F457" s="3">
        <v>99083.6</v>
      </c>
    </row>
    <row r="458" spans="1:6" s="4" customFormat="1" ht="36" hidden="1" x14ac:dyDescent="0.25">
      <c r="A458" s="1" t="s">
        <v>28</v>
      </c>
      <c r="B458" s="1" t="s">
        <v>1399</v>
      </c>
      <c r="C458" s="1" t="s">
        <v>84</v>
      </c>
      <c r="D458" s="1" t="s">
        <v>54</v>
      </c>
      <c r="E458" s="2" t="s">
        <v>553</v>
      </c>
      <c r="F458" s="3">
        <v>99083.6</v>
      </c>
    </row>
    <row r="459" spans="1:6" s="4" customFormat="1" ht="144" x14ac:dyDescent="0.25">
      <c r="A459" s="1" t="s">
        <v>28</v>
      </c>
      <c r="B459" s="1" t="s">
        <v>1399</v>
      </c>
      <c r="C459" s="1" t="s">
        <v>38</v>
      </c>
      <c r="D459" s="1"/>
      <c r="E459" s="2" t="s">
        <v>622</v>
      </c>
      <c r="F459" s="3">
        <v>127844.20000000001</v>
      </c>
    </row>
    <row r="460" spans="1:6" s="4" customFormat="1" ht="108" x14ac:dyDescent="0.25">
      <c r="A460" s="1" t="s">
        <v>28</v>
      </c>
      <c r="B460" s="1" t="s">
        <v>1399</v>
      </c>
      <c r="C460" s="1" t="s">
        <v>39</v>
      </c>
      <c r="D460" s="1"/>
      <c r="E460" s="2" t="s">
        <v>623</v>
      </c>
      <c r="F460" s="3">
        <v>127844.20000000001</v>
      </c>
    </row>
    <row r="461" spans="1:6" s="4" customFormat="1" ht="60" x14ac:dyDescent="0.25">
      <c r="A461" s="1" t="s">
        <v>28</v>
      </c>
      <c r="B461" s="1" t="s">
        <v>1399</v>
      </c>
      <c r="C461" s="1" t="s">
        <v>85</v>
      </c>
      <c r="D461" s="1"/>
      <c r="E461" s="2" t="s">
        <v>624</v>
      </c>
      <c r="F461" s="3">
        <v>16795.900000000001</v>
      </c>
    </row>
    <row r="462" spans="1:6" s="4" customFormat="1" ht="96" hidden="1" x14ac:dyDescent="0.25">
      <c r="A462" s="1" t="s">
        <v>28</v>
      </c>
      <c r="B462" s="1" t="s">
        <v>1399</v>
      </c>
      <c r="C462" s="1" t="s">
        <v>85</v>
      </c>
      <c r="D462" s="1" t="s">
        <v>18</v>
      </c>
      <c r="E462" s="2" t="s">
        <v>552</v>
      </c>
      <c r="F462" s="3">
        <v>16795.900000000001</v>
      </c>
    </row>
    <row r="463" spans="1:6" s="4" customFormat="1" ht="36" hidden="1" x14ac:dyDescent="0.25">
      <c r="A463" s="1" t="s">
        <v>28</v>
      </c>
      <c r="B463" s="1" t="s">
        <v>1399</v>
      </c>
      <c r="C463" s="1" t="s">
        <v>85</v>
      </c>
      <c r="D463" s="1" t="s">
        <v>30</v>
      </c>
      <c r="E463" s="2" t="s">
        <v>554</v>
      </c>
      <c r="F463" s="3">
        <v>16795.900000000001</v>
      </c>
    </row>
    <row r="464" spans="1:6" s="4" customFormat="1" ht="72" x14ac:dyDescent="0.25">
      <c r="A464" s="1" t="s">
        <v>28</v>
      </c>
      <c r="B464" s="1" t="s">
        <v>1399</v>
      </c>
      <c r="C464" s="1" t="s">
        <v>29</v>
      </c>
      <c r="D464" s="1"/>
      <c r="E464" s="2" t="s">
        <v>625</v>
      </c>
      <c r="F464" s="3">
        <v>1039.5</v>
      </c>
    </row>
    <row r="465" spans="1:6" s="4" customFormat="1" ht="96" hidden="1" x14ac:dyDescent="0.25">
      <c r="A465" s="1" t="s">
        <v>28</v>
      </c>
      <c r="B465" s="1" t="s">
        <v>1399</v>
      </c>
      <c r="C465" s="1" t="s">
        <v>29</v>
      </c>
      <c r="D465" s="1" t="s">
        <v>18</v>
      </c>
      <c r="E465" s="2" t="s">
        <v>552</v>
      </c>
      <c r="F465" s="3">
        <v>1039.5</v>
      </c>
    </row>
    <row r="466" spans="1:6" s="4" customFormat="1" ht="36" hidden="1" x14ac:dyDescent="0.25">
      <c r="A466" s="1" t="s">
        <v>28</v>
      </c>
      <c r="B466" s="1" t="s">
        <v>1399</v>
      </c>
      <c r="C466" s="1" t="s">
        <v>29</v>
      </c>
      <c r="D466" s="1" t="s">
        <v>54</v>
      </c>
      <c r="E466" s="2" t="s">
        <v>553</v>
      </c>
      <c r="F466" s="3">
        <v>847.9</v>
      </c>
    </row>
    <row r="467" spans="1:6" s="4" customFormat="1" ht="36" hidden="1" x14ac:dyDescent="0.25">
      <c r="A467" s="1" t="s">
        <v>28</v>
      </c>
      <c r="B467" s="1" t="s">
        <v>1399</v>
      </c>
      <c r="C467" s="1" t="s">
        <v>29</v>
      </c>
      <c r="D467" s="1" t="s">
        <v>30</v>
      </c>
      <c r="E467" s="2" t="s">
        <v>554</v>
      </c>
      <c r="F467" s="3">
        <v>191.60000000000002</v>
      </c>
    </row>
    <row r="468" spans="1:6" s="4" customFormat="1" ht="120" x14ac:dyDescent="0.25">
      <c r="A468" s="1" t="s">
        <v>28</v>
      </c>
      <c r="B468" s="1" t="s">
        <v>1399</v>
      </c>
      <c r="C468" s="1" t="s">
        <v>31</v>
      </c>
      <c r="D468" s="1"/>
      <c r="E468" s="2" t="s">
        <v>1276</v>
      </c>
      <c r="F468" s="3">
        <v>110008.8</v>
      </c>
    </row>
    <row r="469" spans="1:6" s="4" customFormat="1" ht="96" hidden="1" x14ac:dyDescent="0.25">
      <c r="A469" s="1" t="s">
        <v>28</v>
      </c>
      <c r="B469" s="1" t="s">
        <v>1399</v>
      </c>
      <c r="C469" s="1" t="s">
        <v>31</v>
      </c>
      <c r="D469" s="1" t="s">
        <v>18</v>
      </c>
      <c r="E469" s="2" t="s">
        <v>552</v>
      </c>
      <c r="F469" s="3">
        <v>110008.8</v>
      </c>
    </row>
    <row r="470" spans="1:6" s="4" customFormat="1" ht="36" hidden="1" x14ac:dyDescent="0.25">
      <c r="A470" s="1" t="s">
        <v>28</v>
      </c>
      <c r="B470" s="1" t="s">
        <v>1399</v>
      </c>
      <c r="C470" s="1" t="s">
        <v>31</v>
      </c>
      <c r="D470" s="1" t="s">
        <v>54</v>
      </c>
      <c r="E470" s="2" t="s">
        <v>553</v>
      </c>
      <c r="F470" s="3">
        <v>5400</v>
      </c>
    </row>
    <row r="471" spans="1:6" s="4" customFormat="1" ht="36" hidden="1" x14ac:dyDescent="0.25">
      <c r="A471" s="1" t="s">
        <v>28</v>
      </c>
      <c r="B471" s="1" t="s">
        <v>1399</v>
      </c>
      <c r="C471" s="1" t="s">
        <v>31</v>
      </c>
      <c r="D471" s="1" t="s">
        <v>30</v>
      </c>
      <c r="E471" s="2" t="s">
        <v>554</v>
      </c>
      <c r="F471" s="3">
        <v>104608.8</v>
      </c>
    </row>
    <row r="472" spans="1:6" s="4" customFormat="1" ht="72" x14ac:dyDescent="0.25">
      <c r="A472" s="1" t="s">
        <v>28</v>
      </c>
      <c r="B472" s="1" t="s">
        <v>1399</v>
      </c>
      <c r="C472" s="1" t="s">
        <v>94</v>
      </c>
      <c r="D472" s="1"/>
      <c r="E472" s="2" t="s">
        <v>634</v>
      </c>
      <c r="F472" s="3">
        <v>5670.0999999999995</v>
      </c>
    </row>
    <row r="473" spans="1:6" s="4" customFormat="1" ht="120" x14ac:dyDescent="0.25">
      <c r="A473" s="1" t="s">
        <v>28</v>
      </c>
      <c r="B473" s="1" t="s">
        <v>1399</v>
      </c>
      <c r="C473" s="1" t="s">
        <v>95</v>
      </c>
      <c r="D473" s="1"/>
      <c r="E473" s="2" t="s">
        <v>635</v>
      </c>
      <c r="F473" s="3">
        <v>5670.0999999999995</v>
      </c>
    </row>
    <row r="474" spans="1:6" s="4" customFormat="1" ht="84" x14ac:dyDescent="0.25">
      <c r="A474" s="1" t="s">
        <v>28</v>
      </c>
      <c r="B474" s="1" t="s">
        <v>1399</v>
      </c>
      <c r="C474" s="1" t="s">
        <v>86</v>
      </c>
      <c r="D474" s="1"/>
      <c r="E474" s="2" t="s">
        <v>589</v>
      </c>
      <c r="F474" s="3">
        <v>5597.7</v>
      </c>
    </row>
    <row r="475" spans="1:6" s="4" customFormat="1" ht="96" hidden="1" x14ac:dyDescent="0.25">
      <c r="A475" s="1" t="s">
        <v>28</v>
      </c>
      <c r="B475" s="1" t="s">
        <v>1399</v>
      </c>
      <c r="C475" s="1" t="s">
        <v>86</v>
      </c>
      <c r="D475" s="1" t="s">
        <v>18</v>
      </c>
      <c r="E475" s="2" t="s">
        <v>552</v>
      </c>
      <c r="F475" s="3">
        <v>5597.7</v>
      </c>
    </row>
    <row r="476" spans="1:6" s="4" customFormat="1" ht="36" hidden="1" x14ac:dyDescent="0.25">
      <c r="A476" s="1" t="s">
        <v>28</v>
      </c>
      <c r="B476" s="1" t="s">
        <v>1399</v>
      </c>
      <c r="C476" s="1" t="s">
        <v>86</v>
      </c>
      <c r="D476" s="1" t="s">
        <v>30</v>
      </c>
      <c r="E476" s="2" t="s">
        <v>554</v>
      </c>
      <c r="F476" s="3">
        <v>5597.7</v>
      </c>
    </row>
    <row r="477" spans="1:6" s="4" customFormat="1" ht="36" x14ac:dyDescent="0.25">
      <c r="A477" s="1" t="s">
        <v>28</v>
      </c>
      <c r="B477" s="1" t="s">
        <v>1399</v>
      </c>
      <c r="C477" s="1" t="s">
        <v>87</v>
      </c>
      <c r="D477" s="1"/>
      <c r="E477" s="2" t="s">
        <v>613</v>
      </c>
      <c r="F477" s="3">
        <v>72.400000000000006</v>
      </c>
    </row>
    <row r="478" spans="1:6" s="4" customFormat="1" ht="96" hidden="1" x14ac:dyDescent="0.25">
      <c r="A478" s="1" t="s">
        <v>28</v>
      </c>
      <c r="B478" s="1" t="s">
        <v>1399</v>
      </c>
      <c r="C478" s="1" t="s">
        <v>87</v>
      </c>
      <c r="D478" s="1" t="s">
        <v>18</v>
      </c>
      <c r="E478" s="2" t="s">
        <v>552</v>
      </c>
      <c r="F478" s="3">
        <v>72.400000000000006</v>
      </c>
    </row>
    <row r="479" spans="1:6" s="4" customFormat="1" ht="36" hidden="1" x14ac:dyDescent="0.25">
      <c r="A479" s="1" t="s">
        <v>28</v>
      </c>
      <c r="B479" s="1" t="s">
        <v>1399</v>
      </c>
      <c r="C479" s="1" t="s">
        <v>87</v>
      </c>
      <c r="D479" s="1" t="s">
        <v>30</v>
      </c>
      <c r="E479" s="2" t="s">
        <v>554</v>
      </c>
      <c r="F479" s="3">
        <v>72.400000000000006</v>
      </c>
    </row>
    <row r="480" spans="1:6" s="4" customFormat="1" ht="108" x14ac:dyDescent="0.25">
      <c r="A480" s="1" t="s">
        <v>28</v>
      </c>
      <c r="B480" s="1" t="s">
        <v>1399</v>
      </c>
      <c r="C480" s="1" t="s">
        <v>42</v>
      </c>
      <c r="D480" s="1"/>
      <c r="E480" s="2" t="s">
        <v>647</v>
      </c>
      <c r="F480" s="3">
        <v>3154.7</v>
      </c>
    </row>
    <row r="481" spans="1:6" s="4" customFormat="1" ht="144" x14ac:dyDescent="0.25">
      <c r="A481" s="1" t="s">
        <v>28</v>
      </c>
      <c r="B481" s="1" t="s">
        <v>1399</v>
      </c>
      <c r="C481" s="1" t="s">
        <v>96</v>
      </c>
      <c r="D481" s="1"/>
      <c r="E481" s="2" t="s">
        <v>648</v>
      </c>
      <c r="F481" s="3">
        <v>1118</v>
      </c>
    </row>
    <row r="482" spans="1:6" s="4" customFormat="1" ht="144" x14ac:dyDescent="0.25">
      <c r="A482" s="1" t="s">
        <v>28</v>
      </c>
      <c r="B482" s="1" t="s">
        <v>1399</v>
      </c>
      <c r="C482" s="1" t="s">
        <v>97</v>
      </c>
      <c r="D482" s="1"/>
      <c r="E482" s="2" t="s">
        <v>656</v>
      </c>
      <c r="F482" s="3">
        <v>1118</v>
      </c>
    </row>
    <row r="483" spans="1:6" s="4" customFormat="1" ht="48" x14ac:dyDescent="0.25">
      <c r="A483" s="1" t="s">
        <v>28</v>
      </c>
      <c r="B483" s="1" t="s">
        <v>1399</v>
      </c>
      <c r="C483" s="1" t="s">
        <v>88</v>
      </c>
      <c r="D483" s="1"/>
      <c r="E483" s="2" t="s">
        <v>657</v>
      </c>
      <c r="F483" s="3">
        <v>1118</v>
      </c>
    </row>
    <row r="484" spans="1:6" s="4" customFormat="1" ht="96" hidden="1" x14ac:dyDescent="0.25">
      <c r="A484" s="1" t="s">
        <v>28</v>
      </c>
      <c r="B484" s="1" t="s">
        <v>1399</v>
      </c>
      <c r="C484" s="1" t="s">
        <v>88</v>
      </c>
      <c r="D484" s="1" t="s">
        <v>18</v>
      </c>
      <c r="E484" s="2" t="s">
        <v>552</v>
      </c>
      <c r="F484" s="3">
        <v>1118</v>
      </c>
    </row>
    <row r="485" spans="1:6" s="4" customFormat="1" ht="36" hidden="1" x14ac:dyDescent="0.25">
      <c r="A485" s="1" t="s">
        <v>28</v>
      </c>
      <c r="B485" s="1" t="s">
        <v>1399</v>
      </c>
      <c r="C485" s="1" t="s">
        <v>88</v>
      </c>
      <c r="D485" s="1" t="s">
        <v>30</v>
      </c>
      <c r="E485" s="2" t="s">
        <v>554</v>
      </c>
      <c r="F485" s="3">
        <v>1118</v>
      </c>
    </row>
    <row r="486" spans="1:6" s="4" customFormat="1" ht="60" x14ac:dyDescent="0.25">
      <c r="A486" s="1" t="s">
        <v>28</v>
      </c>
      <c r="B486" s="1" t="s">
        <v>1399</v>
      </c>
      <c r="C486" s="1" t="s">
        <v>43</v>
      </c>
      <c r="D486" s="1"/>
      <c r="E486" s="2" t="s">
        <v>660</v>
      </c>
      <c r="F486" s="3">
        <v>2036.6999999999998</v>
      </c>
    </row>
    <row r="487" spans="1:6" s="4" customFormat="1" ht="180" x14ac:dyDescent="0.25">
      <c r="A487" s="1" t="s">
        <v>28</v>
      </c>
      <c r="B487" s="1" t="s">
        <v>1399</v>
      </c>
      <c r="C487" s="1" t="s">
        <v>44</v>
      </c>
      <c r="D487" s="1"/>
      <c r="E487" s="2" t="s">
        <v>661</v>
      </c>
      <c r="F487" s="3">
        <v>2036.6999999999998</v>
      </c>
    </row>
    <row r="488" spans="1:6" s="4" customFormat="1" ht="84" x14ac:dyDescent="0.25">
      <c r="A488" s="1" t="s">
        <v>28</v>
      </c>
      <c r="B488" s="1" t="s">
        <v>1399</v>
      </c>
      <c r="C488" s="1" t="s">
        <v>36</v>
      </c>
      <c r="D488" s="1"/>
      <c r="E488" s="2" t="s">
        <v>1229</v>
      </c>
      <c r="F488" s="3">
        <v>2036.6999999999998</v>
      </c>
    </row>
    <row r="489" spans="1:6" s="4" customFormat="1" ht="96" hidden="1" x14ac:dyDescent="0.25">
      <c r="A489" s="1" t="s">
        <v>28</v>
      </c>
      <c r="B489" s="1" t="s">
        <v>1399</v>
      </c>
      <c r="C489" s="1" t="s">
        <v>36</v>
      </c>
      <c r="D489" s="1" t="s">
        <v>18</v>
      </c>
      <c r="E489" s="2" t="s">
        <v>552</v>
      </c>
      <c r="F489" s="3">
        <v>2036.6999999999998</v>
      </c>
    </row>
    <row r="490" spans="1:6" s="4" customFormat="1" ht="36" hidden="1" x14ac:dyDescent="0.25">
      <c r="A490" s="1" t="s">
        <v>28</v>
      </c>
      <c r="B490" s="1" t="s">
        <v>1399</v>
      </c>
      <c r="C490" s="1" t="s">
        <v>36</v>
      </c>
      <c r="D490" s="1" t="s">
        <v>54</v>
      </c>
      <c r="E490" s="2" t="s">
        <v>553</v>
      </c>
      <c r="F490" s="3">
        <v>759.6</v>
      </c>
    </row>
    <row r="491" spans="1:6" s="4" customFormat="1" ht="36" hidden="1" x14ac:dyDescent="0.25">
      <c r="A491" s="1" t="s">
        <v>28</v>
      </c>
      <c r="B491" s="1" t="s">
        <v>1399</v>
      </c>
      <c r="C491" s="1" t="s">
        <v>36</v>
      </c>
      <c r="D491" s="1" t="s">
        <v>30</v>
      </c>
      <c r="E491" s="2" t="s">
        <v>554</v>
      </c>
      <c r="F491" s="3">
        <v>1277.0999999999999</v>
      </c>
    </row>
    <row r="492" spans="1:6" s="4" customFormat="1" ht="60" x14ac:dyDescent="0.25">
      <c r="A492" s="1" t="s">
        <v>28</v>
      </c>
      <c r="B492" s="1" t="s">
        <v>1399</v>
      </c>
      <c r="C492" s="1" t="s">
        <v>1122</v>
      </c>
      <c r="D492" s="1"/>
      <c r="E492" s="2" t="s">
        <v>1885</v>
      </c>
      <c r="F492" s="3">
        <v>8362.09</v>
      </c>
    </row>
    <row r="493" spans="1:6" s="4" customFormat="1" ht="36" x14ac:dyDescent="0.25">
      <c r="A493" s="1" t="s">
        <v>28</v>
      </c>
      <c r="B493" s="1" t="s">
        <v>1399</v>
      </c>
      <c r="C493" s="1" t="s">
        <v>1143</v>
      </c>
      <c r="D493" s="1"/>
      <c r="E493" s="2" t="s">
        <v>1270</v>
      </c>
      <c r="F493" s="3">
        <v>1376</v>
      </c>
    </row>
    <row r="494" spans="1:6" s="4" customFormat="1" ht="48" x14ac:dyDescent="0.25">
      <c r="A494" s="1" t="s">
        <v>28</v>
      </c>
      <c r="B494" s="1" t="s">
        <v>1399</v>
      </c>
      <c r="C494" s="1" t="s">
        <v>1349</v>
      </c>
      <c r="D494" s="1"/>
      <c r="E494" s="2" t="s">
        <v>1350</v>
      </c>
      <c r="F494" s="3">
        <v>1376</v>
      </c>
    </row>
    <row r="495" spans="1:6" s="4" customFormat="1" ht="96" hidden="1" x14ac:dyDescent="0.25">
      <c r="A495" s="1" t="s">
        <v>28</v>
      </c>
      <c r="B495" s="1" t="s">
        <v>1399</v>
      </c>
      <c r="C495" s="1" t="s">
        <v>1349</v>
      </c>
      <c r="D495" s="1" t="s">
        <v>18</v>
      </c>
      <c r="E495" s="2" t="s">
        <v>552</v>
      </c>
      <c r="F495" s="3">
        <v>1376</v>
      </c>
    </row>
    <row r="496" spans="1:6" s="4" customFormat="1" ht="36" hidden="1" x14ac:dyDescent="0.25">
      <c r="A496" s="1" t="s">
        <v>28</v>
      </c>
      <c r="B496" s="1" t="s">
        <v>1399</v>
      </c>
      <c r="C496" s="1" t="s">
        <v>1349</v>
      </c>
      <c r="D496" s="1" t="s">
        <v>54</v>
      </c>
      <c r="E496" s="2" t="s">
        <v>553</v>
      </c>
      <c r="F496" s="3">
        <v>224</v>
      </c>
    </row>
    <row r="497" spans="1:6" s="4" customFormat="1" ht="36" hidden="1" x14ac:dyDescent="0.25">
      <c r="A497" s="1" t="s">
        <v>28</v>
      </c>
      <c r="B497" s="1" t="s">
        <v>1399</v>
      </c>
      <c r="C497" s="1" t="s">
        <v>1349</v>
      </c>
      <c r="D497" s="1" t="s">
        <v>30</v>
      </c>
      <c r="E497" s="2" t="s">
        <v>554</v>
      </c>
      <c r="F497" s="3">
        <v>1152</v>
      </c>
    </row>
    <row r="498" spans="1:6" s="4" customFormat="1" ht="84" x14ac:dyDescent="0.25">
      <c r="A498" s="1" t="s">
        <v>28</v>
      </c>
      <c r="B498" s="1" t="s">
        <v>1399</v>
      </c>
      <c r="C498" s="1" t="s">
        <v>405</v>
      </c>
      <c r="D498" s="1"/>
      <c r="E498" s="2" t="s">
        <v>1174</v>
      </c>
      <c r="F498" s="3">
        <v>6986.09</v>
      </c>
    </row>
    <row r="499" spans="1:6" s="4" customFormat="1" ht="96" hidden="1" x14ac:dyDescent="0.25">
      <c r="A499" s="1" t="s">
        <v>28</v>
      </c>
      <c r="B499" s="1" t="s">
        <v>1399</v>
      </c>
      <c r="C499" s="1" t="s">
        <v>405</v>
      </c>
      <c r="D499" s="1" t="s">
        <v>18</v>
      </c>
      <c r="E499" s="2" t="s">
        <v>552</v>
      </c>
      <c r="F499" s="3">
        <v>6986.09</v>
      </c>
    </row>
    <row r="500" spans="1:6" s="4" customFormat="1" ht="36" hidden="1" x14ac:dyDescent="0.25">
      <c r="A500" s="1" t="s">
        <v>28</v>
      </c>
      <c r="B500" s="1" t="s">
        <v>1399</v>
      </c>
      <c r="C500" s="1" t="s">
        <v>405</v>
      </c>
      <c r="D500" s="1" t="s">
        <v>54</v>
      </c>
      <c r="E500" s="2" t="s">
        <v>553</v>
      </c>
      <c r="F500" s="3">
        <v>967</v>
      </c>
    </row>
    <row r="501" spans="1:6" s="4" customFormat="1" ht="36" hidden="1" x14ac:dyDescent="0.25">
      <c r="A501" s="1" t="s">
        <v>28</v>
      </c>
      <c r="B501" s="1" t="s">
        <v>1399</v>
      </c>
      <c r="C501" s="1" t="s">
        <v>405</v>
      </c>
      <c r="D501" s="1" t="s">
        <v>30</v>
      </c>
      <c r="E501" s="2" t="s">
        <v>554</v>
      </c>
      <c r="F501" s="3">
        <v>6019.09</v>
      </c>
    </row>
    <row r="502" spans="1:6" s="4" customFormat="1" ht="36" hidden="1" x14ac:dyDescent="0.25">
      <c r="A502" s="1" t="s">
        <v>28</v>
      </c>
      <c r="B502" s="1" t="s">
        <v>1400</v>
      </c>
      <c r="C502" s="1"/>
      <c r="D502" s="1"/>
      <c r="E502" s="2" t="s">
        <v>532</v>
      </c>
      <c r="F502" s="3">
        <v>58763.900000000009</v>
      </c>
    </row>
    <row r="503" spans="1:6" s="4" customFormat="1" ht="60" x14ac:dyDescent="0.25">
      <c r="A503" s="1" t="s">
        <v>28</v>
      </c>
      <c r="B503" s="1" t="s">
        <v>1400</v>
      </c>
      <c r="C503" s="1" t="s">
        <v>1122</v>
      </c>
      <c r="D503" s="1"/>
      <c r="E503" s="2" t="s">
        <v>1885</v>
      </c>
      <c r="F503" s="3">
        <v>39366.800000000003</v>
      </c>
    </row>
    <row r="504" spans="1:6" s="4" customFormat="1" ht="36" x14ac:dyDescent="0.25">
      <c r="A504" s="1" t="s">
        <v>28</v>
      </c>
      <c r="B504" s="1" t="s">
        <v>1400</v>
      </c>
      <c r="C504" s="1" t="s">
        <v>1143</v>
      </c>
      <c r="D504" s="1"/>
      <c r="E504" s="2" t="s">
        <v>1270</v>
      </c>
      <c r="F504" s="3">
        <v>39366.800000000003</v>
      </c>
    </row>
    <row r="505" spans="1:6" s="4" customFormat="1" ht="84" x14ac:dyDescent="0.25">
      <c r="A505" s="1" t="s">
        <v>28</v>
      </c>
      <c r="B505" s="1" t="s">
        <v>1400</v>
      </c>
      <c r="C505" s="1" t="s">
        <v>1144</v>
      </c>
      <c r="D505" s="1"/>
      <c r="E505" s="2" t="s">
        <v>589</v>
      </c>
      <c r="F505" s="3">
        <v>39334.800000000003</v>
      </c>
    </row>
    <row r="506" spans="1:6" s="4" customFormat="1" ht="180" hidden="1" x14ac:dyDescent="0.25">
      <c r="A506" s="1" t="s">
        <v>28</v>
      </c>
      <c r="B506" s="1" t="s">
        <v>1400</v>
      </c>
      <c r="C506" s="1" t="s">
        <v>1144</v>
      </c>
      <c r="D506" s="1" t="s">
        <v>1118</v>
      </c>
      <c r="E506" s="2" t="s">
        <v>539</v>
      </c>
      <c r="F506" s="3">
        <v>33472.800000000003</v>
      </c>
    </row>
    <row r="507" spans="1:6" s="4" customFormat="1" ht="36" hidden="1" x14ac:dyDescent="0.25">
      <c r="A507" s="1" t="s">
        <v>28</v>
      </c>
      <c r="B507" s="1" t="s">
        <v>1400</v>
      </c>
      <c r="C507" s="1" t="s">
        <v>1144</v>
      </c>
      <c r="D507" s="1" t="s">
        <v>1119</v>
      </c>
      <c r="E507" s="2" t="s">
        <v>540</v>
      </c>
      <c r="F507" s="3">
        <v>33472.800000000003</v>
      </c>
    </row>
    <row r="508" spans="1:6" s="4" customFormat="1" ht="72" hidden="1" x14ac:dyDescent="0.25">
      <c r="A508" s="1" t="s">
        <v>28</v>
      </c>
      <c r="B508" s="1" t="s">
        <v>1400</v>
      </c>
      <c r="C508" s="1" t="s">
        <v>1144</v>
      </c>
      <c r="D508" s="1" t="s">
        <v>1111</v>
      </c>
      <c r="E508" s="2" t="s">
        <v>542</v>
      </c>
      <c r="F508" s="3">
        <v>5862</v>
      </c>
    </row>
    <row r="509" spans="1:6" s="4" customFormat="1" ht="84" hidden="1" x14ac:dyDescent="0.25">
      <c r="A509" s="1" t="s">
        <v>28</v>
      </c>
      <c r="B509" s="1" t="s">
        <v>1400</v>
      </c>
      <c r="C509" s="1" t="s">
        <v>1144</v>
      </c>
      <c r="D509" s="1" t="s">
        <v>1112</v>
      </c>
      <c r="E509" s="2" t="s">
        <v>543</v>
      </c>
      <c r="F509" s="3">
        <v>5862</v>
      </c>
    </row>
    <row r="510" spans="1:6" s="4" customFormat="1" ht="48" x14ac:dyDescent="0.25">
      <c r="A510" s="1" t="s">
        <v>28</v>
      </c>
      <c r="B510" s="1" t="s">
        <v>1400</v>
      </c>
      <c r="C510" s="1" t="s">
        <v>1349</v>
      </c>
      <c r="D510" s="1"/>
      <c r="E510" s="2" t="s">
        <v>1350</v>
      </c>
      <c r="F510" s="3">
        <v>32</v>
      </c>
    </row>
    <row r="511" spans="1:6" s="4" customFormat="1" ht="72" hidden="1" x14ac:dyDescent="0.25">
      <c r="A511" s="1" t="s">
        <v>28</v>
      </c>
      <c r="B511" s="1" t="s">
        <v>1400</v>
      </c>
      <c r="C511" s="1" t="s">
        <v>1349</v>
      </c>
      <c r="D511" s="1" t="s">
        <v>1111</v>
      </c>
      <c r="E511" s="2" t="s">
        <v>542</v>
      </c>
      <c r="F511" s="3">
        <v>32</v>
      </c>
    </row>
    <row r="512" spans="1:6" s="4" customFormat="1" ht="84" hidden="1" x14ac:dyDescent="0.25">
      <c r="A512" s="1" t="s">
        <v>28</v>
      </c>
      <c r="B512" s="1" t="s">
        <v>1400</v>
      </c>
      <c r="C512" s="1" t="s">
        <v>1349</v>
      </c>
      <c r="D512" s="1" t="s">
        <v>1112</v>
      </c>
      <c r="E512" s="2" t="s">
        <v>543</v>
      </c>
      <c r="F512" s="3">
        <v>32</v>
      </c>
    </row>
    <row r="513" spans="1:6" s="4" customFormat="1" ht="72" x14ac:dyDescent="0.25">
      <c r="A513" s="1" t="s">
        <v>28</v>
      </c>
      <c r="B513" s="1" t="s">
        <v>1400</v>
      </c>
      <c r="C513" s="1" t="s">
        <v>1125</v>
      </c>
      <c r="D513" s="1"/>
      <c r="E513" s="2" t="s">
        <v>1207</v>
      </c>
      <c r="F513" s="3">
        <v>19397.100000000002</v>
      </c>
    </row>
    <row r="514" spans="1:6" s="4" customFormat="1" ht="48" x14ac:dyDescent="0.25">
      <c r="A514" s="1" t="s">
        <v>28</v>
      </c>
      <c r="B514" s="1" t="s">
        <v>1400</v>
      </c>
      <c r="C514" s="1" t="s">
        <v>1126</v>
      </c>
      <c r="D514" s="1"/>
      <c r="E514" s="2" t="s">
        <v>1210</v>
      </c>
      <c r="F514" s="3">
        <v>19397.100000000002</v>
      </c>
    </row>
    <row r="515" spans="1:6" s="4" customFormat="1" ht="60" x14ac:dyDescent="0.25">
      <c r="A515" s="1" t="s">
        <v>28</v>
      </c>
      <c r="B515" s="1" t="s">
        <v>1400</v>
      </c>
      <c r="C515" s="1" t="s">
        <v>1127</v>
      </c>
      <c r="D515" s="1"/>
      <c r="E515" s="2" t="s">
        <v>1200</v>
      </c>
      <c r="F515" s="3">
        <v>17625.900000000001</v>
      </c>
    </row>
    <row r="516" spans="1:6" s="4" customFormat="1" ht="180" hidden="1" x14ac:dyDescent="0.25">
      <c r="A516" s="1" t="s">
        <v>28</v>
      </c>
      <c r="B516" s="1" t="s">
        <v>1400</v>
      </c>
      <c r="C516" s="1" t="s">
        <v>1127</v>
      </c>
      <c r="D516" s="1" t="s">
        <v>1118</v>
      </c>
      <c r="E516" s="2" t="s">
        <v>539</v>
      </c>
      <c r="F516" s="3">
        <v>17625.900000000001</v>
      </c>
    </row>
    <row r="517" spans="1:6" s="4" customFormat="1" ht="60" hidden="1" x14ac:dyDescent="0.25">
      <c r="A517" s="1" t="s">
        <v>28</v>
      </c>
      <c r="B517" s="1" t="s">
        <v>1400</v>
      </c>
      <c r="C517" s="1" t="s">
        <v>1127</v>
      </c>
      <c r="D517" s="1" t="s">
        <v>1128</v>
      </c>
      <c r="E517" s="2" t="s">
        <v>541</v>
      </c>
      <c r="F517" s="3">
        <v>17625.900000000001</v>
      </c>
    </row>
    <row r="518" spans="1:6" s="4" customFormat="1" ht="60" x14ac:dyDescent="0.25">
      <c r="A518" s="1" t="s">
        <v>28</v>
      </c>
      <c r="B518" s="1" t="s">
        <v>1400</v>
      </c>
      <c r="C518" s="1" t="s">
        <v>1129</v>
      </c>
      <c r="D518" s="1"/>
      <c r="E518" s="2" t="s">
        <v>1201</v>
      </c>
      <c r="F518" s="3">
        <v>1771.2</v>
      </c>
    </row>
    <row r="519" spans="1:6" s="4" customFormat="1" ht="180" hidden="1" x14ac:dyDescent="0.25">
      <c r="A519" s="1" t="s">
        <v>28</v>
      </c>
      <c r="B519" s="1" t="s">
        <v>1400</v>
      </c>
      <c r="C519" s="1" t="s">
        <v>1129</v>
      </c>
      <c r="D519" s="1" t="s">
        <v>1118</v>
      </c>
      <c r="E519" s="2" t="s">
        <v>539</v>
      </c>
      <c r="F519" s="3">
        <v>50</v>
      </c>
    </row>
    <row r="520" spans="1:6" s="4" customFormat="1" ht="60" hidden="1" x14ac:dyDescent="0.25">
      <c r="A520" s="1" t="s">
        <v>28</v>
      </c>
      <c r="B520" s="1" t="s">
        <v>1400</v>
      </c>
      <c r="C520" s="1" t="s">
        <v>1129</v>
      </c>
      <c r="D520" s="1" t="s">
        <v>1128</v>
      </c>
      <c r="E520" s="2" t="s">
        <v>541</v>
      </c>
      <c r="F520" s="3">
        <v>50</v>
      </c>
    </row>
    <row r="521" spans="1:6" s="4" customFormat="1" ht="72" hidden="1" x14ac:dyDescent="0.25">
      <c r="A521" s="1" t="s">
        <v>28</v>
      </c>
      <c r="B521" s="1" t="s">
        <v>1400</v>
      </c>
      <c r="C521" s="1" t="s">
        <v>1129</v>
      </c>
      <c r="D521" s="1" t="s">
        <v>1111</v>
      </c>
      <c r="E521" s="2" t="s">
        <v>542</v>
      </c>
      <c r="F521" s="3">
        <v>1712.3</v>
      </c>
    </row>
    <row r="522" spans="1:6" s="4" customFormat="1" ht="84" hidden="1" x14ac:dyDescent="0.25">
      <c r="A522" s="1" t="s">
        <v>28</v>
      </c>
      <c r="B522" s="1" t="s">
        <v>1400</v>
      </c>
      <c r="C522" s="1" t="s">
        <v>1129</v>
      </c>
      <c r="D522" s="1" t="s">
        <v>1112</v>
      </c>
      <c r="E522" s="2" t="s">
        <v>543</v>
      </c>
      <c r="F522" s="3">
        <v>1712.3</v>
      </c>
    </row>
    <row r="523" spans="1:6" s="4" customFormat="1" ht="24" hidden="1" x14ac:dyDescent="0.25">
      <c r="A523" s="1" t="s">
        <v>28</v>
      </c>
      <c r="B523" s="1" t="s">
        <v>1400</v>
      </c>
      <c r="C523" s="1" t="s">
        <v>1129</v>
      </c>
      <c r="D523" s="1" t="s">
        <v>1113</v>
      </c>
      <c r="E523" s="2" t="s">
        <v>558</v>
      </c>
      <c r="F523" s="3">
        <v>8.9</v>
      </c>
    </row>
    <row r="524" spans="1:6" s="4" customFormat="1" ht="36" hidden="1" x14ac:dyDescent="0.25">
      <c r="A524" s="1" t="s">
        <v>28</v>
      </c>
      <c r="B524" s="1" t="s">
        <v>1400</v>
      </c>
      <c r="C524" s="1" t="s">
        <v>1129</v>
      </c>
      <c r="D524" s="1" t="s">
        <v>1120</v>
      </c>
      <c r="E524" s="2" t="s">
        <v>561</v>
      </c>
      <c r="F524" s="3">
        <v>8.9</v>
      </c>
    </row>
    <row r="525" spans="1:6" s="4" customFormat="1" ht="24" hidden="1" x14ac:dyDescent="0.25">
      <c r="A525" s="1" t="s">
        <v>28</v>
      </c>
      <c r="B525" s="1" t="s">
        <v>98</v>
      </c>
      <c r="C525" s="1"/>
      <c r="D525" s="1"/>
      <c r="E525" s="2" t="s">
        <v>506</v>
      </c>
      <c r="F525" s="3">
        <v>787.4</v>
      </c>
    </row>
    <row r="526" spans="1:6" s="4" customFormat="1" ht="36" hidden="1" x14ac:dyDescent="0.25">
      <c r="A526" s="1" t="s">
        <v>28</v>
      </c>
      <c r="B526" s="1" t="s">
        <v>1401</v>
      </c>
      <c r="C526" s="1"/>
      <c r="D526" s="1"/>
      <c r="E526" s="2" t="s">
        <v>535</v>
      </c>
      <c r="F526" s="3">
        <v>787.4</v>
      </c>
    </row>
    <row r="527" spans="1:6" s="4" customFormat="1" ht="48" x14ac:dyDescent="0.25">
      <c r="A527" s="1" t="s">
        <v>28</v>
      </c>
      <c r="B527" s="1" t="s">
        <v>1401</v>
      </c>
      <c r="C527" s="1" t="s">
        <v>37</v>
      </c>
      <c r="D527" s="1"/>
      <c r="E527" s="2" t="s">
        <v>609</v>
      </c>
      <c r="F527" s="3">
        <v>100</v>
      </c>
    </row>
    <row r="528" spans="1:6" s="4" customFormat="1" ht="36" x14ac:dyDescent="0.25">
      <c r="A528" s="1" t="s">
        <v>28</v>
      </c>
      <c r="B528" s="1" t="s">
        <v>1401</v>
      </c>
      <c r="C528" s="1" t="s">
        <v>40</v>
      </c>
      <c r="D528" s="1"/>
      <c r="E528" s="2" t="s">
        <v>628</v>
      </c>
      <c r="F528" s="3">
        <v>100</v>
      </c>
    </row>
    <row r="529" spans="1:6" s="4" customFormat="1" ht="120" x14ac:dyDescent="0.25">
      <c r="A529" s="1" t="s">
        <v>28</v>
      </c>
      <c r="B529" s="1" t="s">
        <v>1401</v>
      </c>
      <c r="C529" s="1" t="s">
        <v>41</v>
      </c>
      <c r="D529" s="1"/>
      <c r="E529" s="2" t="s">
        <v>629</v>
      </c>
      <c r="F529" s="3">
        <v>100</v>
      </c>
    </row>
    <row r="530" spans="1:6" s="4" customFormat="1" ht="120" x14ac:dyDescent="0.25">
      <c r="A530" s="1" t="s">
        <v>28</v>
      </c>
      <c r="B530" s="1" t="s">
        <v>1401</v>
      </c>
      <c r="C530" s="1" t="s">
        <v>35</v>
      </c>
      <c r="D530" s="1"/>
      <c r="E530" s="2" t="s">
        <v>632</v>
      </c>
      <c r="F530" s="3">
        <v>100</v>
      </c>
    </row>
    <row r="531" spans="1:6" s="4" customFormat="1" ht="96" hidden="1" x14ac:dyDescent="0.25">
      <c r="A531" s="1" t="s">
        <v>28</v>
      </c>
      <c r="B531" s="1" t="s">
        <v>1401</v>
      </c>
      <c r="C531" s="1" t="s">
        <v>35</v>
      </c>
      <c r="D531" s="1" t="s">
        <v>18</v>
      </c>
      <c r="E531" s="2" t="s">
        <v>552</v>
      </c>
      <c r="F531" s="3">
        <v>100</v>
      </c>
    </row>
    <row r="532" spans="1:6" s="4" customFormat="1" ht="36" hidden="1" x14ac:dyDescent="0.25">
      <c r="A532" s="1" t="s">
        <v>28</v>
      </c>
      <c r="B532" s="1" t="s">
        <v>1401</v>
      </c>
      <c r="C532" s="1" t="s">
        <v>35</v>
      </c>
      <c r="D532" s="1" t="s">
        <v>30</v>
      </c>
      <c r="E532" s="2" t="s">
        <v>554</v>
      </c>
      <c r="F532" s="3">
        <v>100</v>
      </c>
    </row>
    <row r="533" spans="1:6" s="4" customFormat="1" ht="108" x14ac:dyDescent="0.25">
      <c r="A533" s="1" t="s">
        <v>28</v>
      </c>
      <c r="B533" s="1" t="s">
        <v>1401</v>
      </c>
      <c r="C533" s="1" t="s">
        <v>42</v>
      </c>
      <c r="D533" s="1"/>
      <c r="E533" s="2" t="s">
        <v>647</v>
      </c>
      <c r="F533" s="3">
        <v>687.4</v>
      </c>
    </row>
    <row r="534" spans="1:6" s="4" customFormat="1" ht="144" x14ac:dyDescent="0.25">
      <c r="A534" s="1" t="s">
        <v>28</v>
      </c>
      <c r="B534" s="1" t="s">
        <v>1401</v>
      </c>
      <c r="C534" s="1" t="s">
        <v>96</v>
      </c>
      <c r="D534" s="1"/>
      <c r="E534" s="2" t="s">
        <v>648</v>
      </c>
      <c r="F534" s="3">
        <v>687.4</v>
      </c>
    </row>
    <row r="535" spans="1:6" s="4" customFormat="1" ht="108" x14ac:dyDescent="0.25">
      <c r="A535" s="1" t="s">
        <v>28</v>
      </c>
      <c r="B535" s="1" t="s">
        <v>1401</v>
      </c>
      <c r="C535" s="1" t="s">
        <v>100</v>
      </c>
      <c r="D535" s="1"/>
      <c r="E535" s="2" t="s">
        <v>649</v>
      </c>
      <c r="F535" s="3">
        <v>687.4</v>
      </c>
    </row>
    <row r="536" spans="1:6" s="4" customFormat="1" ht="108" x14ac:dyDescent="0.25">
      <c r="A536" s="1" t="s">
        <v>28</v>
      </c>
      <c r="B536" s="1" t="s">
        <v>1401</v>
      </c>
      <c r="C536" s="1" t="s">
        <v>99</v>
      </c>
      <c r="D536" s="1"/>
      <c r="E536" s="2" t="s">
        <v>655</v>
      </c>
      <c r="F536" s="3">
        <v>687.4</v>
      </c>
    </row>
    <row r="537" spans="1:6" s="4" customFormat="1" ht="96" hidden="1" x14ac:dyDescent="0.25">
      <c r="A537" s="1" t="s">
        <v>28</v>
      </c>
      <c r="B537" s="1" t="s">
        <v>1401</v>
      </c>
      <c r="C537" s="1" t="s">
        <v>99</v>
      </c>
      <c r="D537" s="1" t="s">
        <v>18</v>
      </c>
      <c r="E537" s="2" t="s">
        <v>552</v>
      </c>
      <c r="F537" s="3">
        <v>687.4</v>
      </c>
    </row>
    <row r="538" spans="1:6" s="4" customFormat="1" ht="36" hidden="1" x14ac:dyDescent="0.25">
      <c r="A538" s="1" t="s">
        <v>28</v>
      </c>
      <c r="B538" s="1" t="s">
        <v>1401</v>
      </c>
      <c r="C538" s="1" t="s">
        <v>99</v>
      </c>
      <c r="D538" s="1" t="s">
        <v>30</v>
      </c>
      <c r="E538" s="2" t="s">
        <v>554</v>
      </c>
      <c r="F538" s="3">
        <v>687.4</v>
      </c>
    </row>
    <row r="539" spans="1:6" s="4" customFormat="1" ht="48" hidden="1" x14ac:dyDescent="0.25">
      <c r="A539" s="1" t="s">
        <v>101</v>
      </c>
      <c r="B539" s="1" t="s">
        <v>1387</v>
      </c>
      <c r="C539" s="1"/>
      <c r="D539" s="1"/>
      <c r="E539" s="2" t="s">
        <v>476</v>
      </c>
      <c r="F539" s="3">
        <v>11640597.922839999</v>
      </c>
    </row>
    <row r="540" spans="1:6" s="4" customFormat="1" hidden="1" x14ac:dyDescent="0.25">
      <c r="A540" s="1" t="s">
        <v>101</v>
      </c>
      <c r="B540" s="1" t="s">
        <v>1171</v>
      </c>
      <c r="C540" s="1"/>
      <c r="D540" s="1"/>
      <c r="E540" s="2" t="s">
        <v>503</v>
      </c>
      <c r="F540" s="3">
        <v>11267086.924439998</v>
      </c>
    </row>
    <row r="541" spans="1:6" s="4" customFormat="1" ht="24" hidden="1" x14ac:dyDescent="0.25">
      <c r="A541" s="1" t="s">
        <v>101</v>
      </c>
      <c r="B541" s="1" t="s">
        <v>1402</v>
      </c>
      <c r="C541" s="1"/>
      <c r="D541" s="1"/>
      <c r="E541" s="2" t="s">
        <v>906</v>
      </c>
      <c r="F541" s="3">
        <v>4928361.8</v>
      </c>
    </row>
    <row r="542" spans="1:6" s="4" customFormat="1" ht="60" x14ac:dyDescent="0.25">
      <c r="A542" s="1" t="s">
        <v>101</v>
      </c>
      <c r="B542" s="1" t="s">
        <v>1402</v>
      </c>
      <c r="C542" s="1" t="s">
        <v>107</v>
      </c>
      <c r="D542" s="1"/>
      <c r="E542" s="2" t="s">
        <v>940</v>
      </c>
      <c r="F542" s="3">
        <v>4859134.2</v>
      </c>
    </row>
    <row r="543" spans="1:6" s="4" customFormat="1" ht="72" x14ac:dyDescent="0.25">
      <c r="A543" s="1" t="s">
        <v>101</v>
      </c>
      <c r="B543" s="1" t="s">
        <v>1402</v>
      </c>
      <c r="C543" s="1" t="s">
        <v>828</v>
      </c>
      <c r="D543" s="1"/>
      <c r="E543" s="2" t="s">
        <v>941</v>
      </c>
      <c r="F543" s="3">
        <v>4816118.9000000004</v>
      </c>
    </row>
    <row r="544" spans="1:6" s="4" customFormat="1" ht="120" x14ac:dyDescent="0.25">
      <c r="A544" s="1" t="s">
        <v>101</v>
      </c>
      <c r="B544" s="1" t="s">
        <v>1402</v>
      </c>
      <c r="C544" s="1" t="s">
        <v>829</v>
      </c>
      <c r="D544" s="1"/>
      <c r="E544" s="2" t="s">
        <v>942</v>
      </c>
      <c r="F544" s="3">
        <v>1283902.2</v>
      </c>
    </row>
    <row r="545" spans="1:6" s="4" customFormat="1" ht="84" x14ac:dyDescent="0.25">
      <c r="A545" s="1" t="s">
        <v>101</v>
      </c>
      <c r="B545" s="1" t="s">
        <v>1402</v>
      </c>
      <c r="C545" s="1" t="s">
        <v>816</v>
      </c>
      <c r="D545" s="1"/>
      <c r="E545" s="2" t="s">
        <v>589</v>
      </c>
      <c r="F545" s="3">
        <v>1238744.7</v>
      </c>
    </row>
    <row r="546" spans="1:6" s="4" customFormat="1" ht="96" hidden="1" x14ac:dyDescent="0.25">
      <c r="A546" s="1" t="s">
        <v>101</v>
      </c>
      <c r="B546" s="1" t="s">
        <v>1402</v>
      </c>
      <c r="C546" s="1" t="s">
        <v>816</v>
      </c>
      <c r="D546" s="1" t="s">
        <v>18</v>
      </c>
      <c r="E546" s="2" t="s">
        <v>552</v>
      </c>
      <c r="F546" s="3">
        <v>1238744.7</v>
      </c>
    </row>
    <row r="547" spans="1:6" s="4" customFormat="1" ht="36" hidden="1" x14ac:dyDescent="0.25">
      <c r="A547" s="1" t="s">
        <v>101</v>
      </c>
      <c r="B547" s="1" t="s">
        <v>1402</v>
      </c>
      <c r="C547" s="1" t="s">
        <v>816</v>
      </c>
      <c r="D547" s="1" t="s">
        <v>54</v>
      </c>
      <c r="E547" s="2" t="s">
        <v>553</v>
      </c>
      <c r="F547" s="3">
        <v>36629.800000000003</v>
      </c>
    </row>
    <row r="548" spans="1:6" s="4" customFormat="1" ht="36" hidden="1" x14ac:dyDescent="0.25">
      <c r="A548" s="1" t="s">
        <v>101</v>
      </c>
      <c r="B548" s="1" t="s">
        <v>1402</v>
      </c>
      <c r="C548" s="1" t="s">
        <v>816</v>
      </c>
      <c r="D548" s="1" t="s">
        <v>30</v>
      </c>
      <c r="E548" s="2" t="s">
        <v>554</v>
      </c>
      <c r="F548" s="3">
        <v>1202114.8999999999</v>
      </c>
    </row>
    <row r="549" spans="1:6" s="4" customFormat="1" ht="72" x14ac:dyDescent="0.25">
      <c r="A549" s="1" t="s">
        <v>101</v>
      </c>
      <c r="B549" s="1" t="s">
        <v>1402</v>
      </c>
      <c r="C549" s="1" t="s">
        <v>817</v>
      </c>
      <c r="D549" s="1"/>
      <c r="E549" s="2" t="s">
        <v>943</v>
      </c>
      <c r="F549" s="3">
        <v>45157.5</v>
      </c>
    </row>
    <row r="550" spans="1:6" s="4" customFormat="1" ht="96" hidden="1" x14ac:dyDescent="0.25">
      <c r="A550" s="1" t="s">
        <v>101</v>
      </c>
      <c r="B550" s="1" t="s">
        <v>1402</v>
      </c>
      <c r="C550" s="1" t="s">
        <v>817</v>
      </c>
      <c r="D550" s="1" t="s">
        <v>18</v>
      </c>
      <c r="E550" s="2" t="s">
        <v>552</v>
      </c>
      <c r="F550" s="3">
        <v>45157.5</v>
      </c>
    </row>
    <row r="551" spans="1:6" s="4" customFormat="1" ht="36" hidden="1" x14ac:dyDescent="0.25">
      <c r="A551" s="1" t="s">
        <v>101</v>
      </c>
      <c r="B551" s="1" t="s">
        <v>1402</v>
      </c>
      <c r="C551" s="1" t="s">
        <v>817</v>
      </c>
      <c r="D551" s="1" t="s">
        <v>54</v>
      </c>
      <c r="E551" s="2" t="s">
        <v>553</v>
      </c>
      <c r="F551" s="3">
        <v>19105.048719999999</v>
      </c>
    </row>
    <row r="552" spans="1:6" s="4" customFormat="1" ht="36" hidden="1" x14ac:dyDescent="0.25">
      <c r="A552" s="1" t="s">
        <v>101</v>
      </c>
      <c r="B552" s="1" t="s">
        <v>1402</v>
      </c>
      <c r="C552" s="1" t="s">
        <v>817</v>
      </c>
      <c r="D552" s="1" t="s">
        <v>30</v>
      </c>
      <c r="E552" s="2" t="s">
        <v>554</v>
      </c>
      <c r="F552" s="3">
        <v>26052.451280000001</v>
      </c>
    </row>
    <row r="553" spans="1:6" s="4" customFormat="1" ht="96" x14ac:dyDescent="0.25">
      <c r="A553" s="1" t="s">
        <v>101</v>
      </c>
      <c r="B553" s="1" t="s">
        <v>1402</v>
      </c>
      <c r="C553" s="1" t="s">
        <v>830</v>
      </c>
      <c r="D553" s="1"/>
      <c r="E553" s="2" t="s">
        <v>944</v>
      </c>
      <c r="F553" s="3">
        <v>3532216.7</v>
      </c>
    </row>
    <row r="554" spans="1:6" s="4" customFormat="1" ht="72" x14ac:dyDescent="0.25">
      <c r="A554" s="1" t="s">
        <v>101</v>
      </c>
      <c r="B554" s="1" t="s">
        <v>1402</v>
      </c>
      <c r="C554" s="1" t="s">
        <v>818</v>
      </c>
      <c r="D554" s="1"/>
      <c r="E554" s="2" t="s">
        <v>945</v>
      </c>
      <c r="F554" s="3">
        <v>3530362</v>
      </c>
    </row>
    <row r="555" spans="1:6" s="4" customFormat="1" ht="96" hidden="1" x14ac:dyDescent="0.25">
      <c r="A555" s="1" t="s">
        <v>101</v>
      </c>
      <c r="B555" s="1" t="s">
        <v>1402</v>
      </c>
      <c r="C555" s="1" t="s">
        <v>818</v>
      </c>
      <c r="D555" s="1" t="s">
        <v>18</v>
      </c>
      <c r="E555" s="2" t="s">
        <v>552</v>
      </c>
      <c r="F555" s="3">
        <v>3530362</v>
      </c>
    </row>
    <row r="556" spans="1:6" s="4" customFormat="1" ht="36" hidden="1" x14ac:dyDescent="0.25">
      <c r="A556" s="1" t="s">
        <v>101</v>
      </c>
      <c r="B556" s="1" t="s">
        <v>1402</v>
      </c>
      <c r="C556" s="1" t="s">
        <v>818</v>
      </c>
      <c r="D556" s="1" t="s">
        <v>54</v>
      </c>
      <c r="E556" s="2" t="s">
        <v>553</v>
      </c>
      <c r="F556" s="3">
        <v>106471.3</v>
      </c>
    </row>
    <row r="557" spans="1:6" s="4" customFormat="1" ht="36" hidden="1" x14ac:dyDescent="0.25">
      <c r="A557" s="1" t="s">
        <v>101</v>
      </c>
      <c r="B557" s="1" t="s">
        <v>1402</v>
      </c>
      <c r="C557" s="1" t="s">
        <v>818</v>
      </c>
      <c r="D557" s="1" t="s">
        <v>30</v>
      </c>
      <c r="E557" s="2" t="s">
        <v>554</v>
      </c>
      <c r="F557" s="3">
        <v>3423890.7</v>
      </c>
    </row>
    <row r="558" spans="1:6" s="4" customFormat="1" ht="409.5" x14ac:dyDescent="0.25">
      <c r="A558" s="1" t="s">
        <v>101</v>
      </c>
      <c r="B558" s="1" t="s">
        <v>1402</v>
      </c>
      <c r="C558" s="1" t="s">
        <v>819</v>
      </c>
      <c r="D558" s="1"/>
      <c r="E558" s="2" t="s">
        <v>946</v>
      </c>
      <c r="F558" s="3">
        <v>1854.6999999999998</v>
      </c>
    </row>
    <row r="559" spans="1:6" s="4" customFormat="1" ht="96" hidden="1" x14ac:dyDescent="0.25">
      <c r="A559" s="1" t="s">
        <v>101</v>
      </c>
      <c r="B559" s="1" t="s">
        <v>1402</v>
      </c>
      <c r="C559" s="1" t="s">
        <v>819</v>
      </c>
      <c r="D559" s="1" t="s">
        <v>18</v>
      </c>
      <c r="E559" s="2" t="s">
        <v>552</v>
      </c>
      <c r="F559" s="3">
        <v>1854.6999999999998</v>
      </c>
    </row>
    <row r="560" spans="1:6" s="4" customFormat="1" ht="36" hidden="1" x14ac:dyDescent="0.25">
      <c r="A560" s="1" t="s">
        <v>101</v>
      </c>
      <c r="B560" s="1" t="s">
        <v>1402</v>
      </c>
      <c r="C560" s="1" t="s">
        <v>819</v>
      </c>
      <c r="D560" s="1" t="s">
        <v>30</v>
      </c>
      <c r="E560" s="2" t="s">
        <v>554</v>
      </c>
      <c r="F560" s="3">
        <v>1854.6999999999998</v>
      </c>
    </row>
    <row r="561" spans="1:6" s="4" customFormat="1" ht="60" x14ac:dyDescent="0.25">
      <c r="A561" s="1" t="s">
        <v>101</v>
      </c>
      <c r="B561" s="1" t="s">
        <v>1402</v>
      </c>
      <c r="C561" s="1" t="s">
        <v>831</v>
      </c>
      <c r="D561" s="1"/>
      <c r="E561" s="2" t="s">
        <v>970</v>
      </c>
      <c r="F561" s="3">
        <v>43015.3</v>
      </c>
    </row>
    <row r="562" spans="1:6" s="4" customFormat="1" ht="96" x14ac:dyDescent="0.25">
      <c r="A562" s="1" t="s">
        <v>101</v>
      </c>
      <c r="B562" s="1" t="s">
        <v>1402</v>
      </c>
      <c r="C562" s="1" t="s">
        <v>832</v>
      </c>
      <c r="D562" s="1"/>
      <c r="E562" s="2" t="s">
        <v>971</v>
      </c>
      <c r="F562" s="3">
        <v>43015.3</v>
      </c>
    </row>
    <row r="563" spans="1:6" s="4" customFormat="1" ht="96" x14ac:dyDescent="0.25">
      <c r="A563" s="1" t="s">
        <v>101</v>
      </c>
      <c r="B563" s="1" t="s">
        <v>1402</v>
      </c>
      <c r="C563" s="1" t="s">
        <v>820</v>
      </c>
      <c r="D563" s="1"/>
      <c r="E563" s="2" t="s">
        <v>972</v>
      </c>
      <c r="F563" s="3">
        <v>43015.3</v>
      </c>
    </row>
    <row r="564" spans="1:6" s="4" customFormat="1" ht="96" hidden="1" x14ac:dyDescent="0.25">
      <c r="A564" s="1" t="s">
        <v>101</v>
      </c>
      <c r="B564" s="1" t="s">
        <v>1402</v>
      </c>
      <c r="C564" s="1" t="s">
        <v>820</v>
      </c>
      <c r="D564" s="1" t="s">
        <v>18</v>
      </c>
      <c r="E564" s="2" t="s">
        <v>552</v>
      </c>
      <c r="F564" s="3">
        <v>30608.6</v>
      </c>
    </row>
    <row r="565" spans="1:6" s="4" customFormat="1" ht="84" hidden="1" x14ac:dyDescent="0.25">
      <c r="A565" s="1" t="s">
        <v>101</v>
      </c>
      <c r="B565" s="1" t="s">
        <v>1402</v>
      </c>
      <c r="C565" s="1" t="s">
        <v>820</v>
      </c>
      <c r="D565" s="1" t="s">
        <v>14</v>
      </c>
      <c r="E565" s="2" t="s">
        <v>555</v>
      </c>
      <c r="F565" s="3">
        <v>30608.6</v>
      </c>
    </row>
    <row r="566" spans="1:6" s="4" customFormat="1" ht="24" hidden="1" x14ac:dyDescent="0.25">
      <c r="A566" s="1" t="s">
        <v>101</v>
      </c>
      <c r="B566" s="1" t="s">
        <v>1402</v>
      </c>
      <c r="C566" s="1" t="s">
        <v>820</v>
      </c>
      <c r="D566" s="1" t="s">
        <v>1113</v>
      </c>
      <c r="E566" s="2" t="s">
        <v>558</v>
      </c>
      <c r="F566" s="3">
        <v>12406.7</v>
      </c>
    </row>
    <row r="567" spans="1:6" s="4" customFormat="1" ht="132" hidden="1" x14ac:dyDescent="0.25">
      <c r="A567" s="1" t="s">
        <v>101</v>
      </c>
      <c r="B567" s="1" t="s">
        <v>1402</v>
      </c>
      <c r="C567" s="1" t="s">
        <v>820</v>
      </c>
      <c r="D567" s="1" t="s">
        <v>137</v>
      </c>
      <c r="E567" s="2" t="s">
        <v>559</v>
      </c>
      <c r="F567" s="3">
        <v>12406.7</v>
      </c>
    </row>
    <row r="568" spans="1:6" s="4" customFormat="1" ht="72" x14ac:dyDescent="0.25">
      <c r="A568" s="1" t="s">
        <v>101</v>
      </c>
      <c r="B568" s="1" t="s">
        <v>1402</v>
      </c>
      <c r="C568" s="1" t="s">
        <v>806</v>
      </c>
      <c r="D568" s="1"/>
      <c r="E568" s="2" t="s">
        <v>975</v>
      </c>
      <c r="F568" s="3">
        <v>62067.600000000006</v>
      </c>
    </row>
    <row r="569" spans="1:6" s="4" customFormat="1" ht="72" x14ac:dyDescent="0.25">
      <c r="A569" s="1" t="s">
        <v>101</v>
      </c>
      <c r="B569" s="1" t="s">
        <v>1402</v>
      </c>
      <c r="C569" s="1" t="s">
        <v>807</v>
      </c>
      <c r="D569" s="1"/>
      <c r="E569" s="2" t="s">
        <v>976</v>
      </c>
      <c r="F569" s="3">
        <v>29651.200000000001</v>
      </c>
    </row>
    <row r="570" spans="1:6" s="4" customFormat="1" ht="120" x14ac:dyDescent="0.25">
      <c r="A570" s="1" t="s">
        <v>101</v>
      </c>
      <c r="B570" s="1" t="s">
        <v>1402</v>
      </c>
      <c r="C570" s="1" t="s">
        <v>808</v>
      </c>
      <c r="D570" s="1"/>
      <c r="E570" s="2" t="s">
        <v>977</v>
      </c>
      <c r="F570" s="3">
        <v>29651.200000000001</v>
      </c>
    </row>
    <row r="571" spans="1:6" s="4" customFormat="1" ht="132" x14ac:dyDescent="0.25">
      <c r="A571" s="1" t="s">
        <v>101</v>
      </c>
      <c r="B571" s="1" t="s">
        <v>1402</v>
      </c>
      <c r="C571" s="1" t="s">
        <v>821</v>
      </c>
      <c r="D571" s="1"/>
      <c r="E571" s="2" t="s">
        <v>980</v>
      </c>
      <c r="F571" s="3">
        <v>6420</v>
      </c>
    </row>
    <row r="572" spans="1:6" s="4" customFormat="1" ht="96" hidden="1" x14ac:dyDescent="0.25">
      <c r="A572" s="1" t="s">
        <v>101</v>
      </c>
      <c r="B572" s="1" t="s">
        <v>1402</v>
      </c>
      <c r="C572" s="1" t="s">
        <v>821</v>
      </c>
      <c r="D572" s="1" t="s">
        <v>18</v>
      </c>
      <c r="E572" s="2" t="s">
        <v>552</v>
      </c>
      <c r="F572" s="3">
        <v>4060</v>
      </c>
    </row>
    <row r="573" spans="1:6" s="4" customFormat="1" ht="84" hidden="1" x14ac:dyDescent="0.25">
      <c r="A573" s="1" t="s">
        <v>101</v>
      </c>
      <c r="B573" s="1" t="s">
        <v>1402</v>
      </c>
      <c r="C573" s="1" t="s">
        <v>821</v>
      </c>
      <c r="D573" s="1" t="s">
        <v>14</v>
      </c>
      <c r="E573" s="2" t="s">
        <v>555</v>
      </c>
      <c r="F573" s="3">
        <v>4060</v>
      </c>
    </row>
    <row r="574" spans="1:6" s="4" customFormat="1" ht="24" hidden="1" x14ac:dyDescent="0.25">
      <c r="A574" s="1" t="s">
        <v>101</v>
      </c>
      <c r="B574" s="1" t="s">
        <v>1402</v>
      </c>
      <c r="C574" s="1" t="s">
        <v>821</v>
      </c>
      <c r="D574" s="1" t="s">
        <v>1113</v>
      </c>
      <c r="E574" s="2" t="s">
        <v>558</v>
      </c>
      <c r="F574" s="3">
        <v>2360</v>
      </c>
    </row>
    <row r="575" spans="1:6" s="4" customFormat="1" ht="132" hidden="1" x14ac:dyDescent="0.25">
      <c r="A575" s="1" t="s">
        <v>101</v>
      </c>
      <c r="B575" s="1" t="s">
        <v>1402</v>
      </c>
      <c r="C575" s="1" t="s">
        <v>821</v>
      </c>
      <c r="D575" s="1" t="s">
        <v>137</v>
      </c>
      <c r="E575" s="2" t="s">
        <v>559</v>
      </c>
      <c r="F575" s="3">
        <v>2360</v>
      </c>
    </row>
    <row r="576" spans="1:6" s="4" customFormat="1" ht="132" x14ac:dyDescent="0.25">
      <c r="A576" s="1" t="s">
        <v>101</v>
      </c>
      <c r="B576" s="1" t="s">
        <v>1402</v>
      </c>
      <c r="C576" s="1" t="s">
        <v>822</v>
      </c>
      <c r="D576" s="1"/>
      <c r="E576" s="2" t="s">
        <v>981</v>
      </c>
      <c r="F576" s="3">
        <v>16047.4</v>
      </c>
    </row>
    <row r="577" spans="1:6" s="4" customFormat="1" ht="60" hidden="1" x14ac:dyDescent="0.25">
      <c r="A577" s="1" t="s">
        <v>101</v>
      </c>
      <c r="B577" s="1" t="s">
        <v>1402</v>
      </c>
      <c r="C577" s="1" t="s">
        <v>822</v>
      </c>
      <c r="D577" s="1" t="s">
        <v>220</v>
      </c>
      <c r="E577" s="2" t="s">
        <v>550</v>
      </c>
      <c r="F577" s="3">
        <v>16047.4</v>
      </c>
    </row>
    <row r="578" spans="1:6" s="4" customFormat="1" ht="276" hidden="1" x14ac:dyDescent="0.25">
      <c r="A578" s="1" t="s">
        <v>101</v>
      </c>
      <c r="B578" s="1" t="s">
        <v>1402</v>
      </c>
      <c r="C578" s="1" t="s">
        <v>822</v>
      </c>
      <c r="D578" s="1" t="s">
        <v>823</v>
      </c>
      <c r="E578" s="2" t="s">
        <v>903</v>
      </c>
      <c r="F578" s="3">
        <v>16047.4</v>
      </c>
    </row>
    <row r="579" spans="1:6" s="4" customFormat="1" ht="132" x14ac:dyDescent="0.25">
      <c r="A579" s="1" t="s">
        <v>101</v>
      </c>
      <c r="B579" s="1" t="s">
        <v>1402</v>
      </c>
      <c r="C579" s="1" t="s">
        <v>824</v>
      </c>
      <c r="D579" s="1"/>
      <c r="E579" s="2" t="s">
        <v>982</v>
      </c>
      <c r="F579" s="3">
        <v>7183.8</v>
      </c>
    </row>
    <row r="580" spans="1:6" s="4" customFormat="1" ht="60" hidden="1" x14ac:dyDescent="0.25">
      <c r="A580" s="1" t="s">
        <v>101</v>
      </c>
      <c r="B580" s="1" t="s">
        <v>1402</v>
      </c>
      <c r="C580" s="1" t="s">
        <v>824</v>
      </c>
      <c r="D580" s="1" t="s">
        <v>220</v>
      </c>
      <c r="E580" s="2" t="s">
        <v>550</v>
      </c>
      <c r="F580" s="3">
        <v>7183.8</v>
      </c>
    </row>
    <row r="581" spans="1:6" s="4" customFormat="1" ht="276" hidden="1" x14ac:dyDescent="0.25">
      <c r="A581" s="1" t="s">
        <v>101</v>
      </c>
      <c r="B581" s="1" t="s">
        <v>1402</v>
      </c>
      <c r="C581" s="1" t="s">
        <v>824</v>
      </c>
      <c r="D581" s="1" t="s">
        <v>823</v>
      </c>
      <c r="E581" s="2" t="s">
        <v>903</v>
      </c>
      <c r="F581" s="3">
        <v>7183.8</v>
      </c>
    </row>
    <row r="582" spans="1:6" s="4" customFormat="1" ht="120" x14ac:dyDescent="0.25">
      <c r="A582" s="1" t="s">
        <v>101</v>
      </c>
      <c r="B582" s="1" t="s">
        <v>1402</v>
      </c>
      <c r="C582" s="1" t="s">
        <v>833</v>
      </c>
      <c r="D582" s="1"/>
      <c r="E582" s="2" t="s">
        <v>1003</v>
      </c>
      <c r="F582" s="3">
        <v>32416.400000000001</v>
      </c>
    </row>
    <row r="583" spans="1:6" s="4" customFormat="1" ht="168" x14ac:dyDescent="0.25">
      <c r="A583" s="1" t="s">
        <v>101</v>
      </c>
      <c r="B583" s="1" t="s">
        <v>1402</v>
      </c>
      <c r="C583" s="1" t="s">
        <v>834</v>
      </c>
      <c r="D583" s="1"/>
      <c r="E583" s="2" t="s">
        <v>1004</v>
      </c>
      <c r="F583" s="3">
        <v>4329.6000000000004</v>
      </c>
    </row>
    <row r="584" spans="1:6" s="4" customFormat="1" ht="72" x14ac:dyDescent="0.25">
      <c r="A584" s="1" t="s">
        <v>101</v>
      </c>
      <c r="B584" s="1" t="s">
        <v>1402</v>
      </c>
      <c r="C584" s="1" t="s">
        <v>825</v>
      </c>
      <c r="D584" s="1"/>
      <c r="E584" s="2" t="s">
        <v>1278</v>
      </c>
      <c r="F584" s="3">
        <v>4329.6000000000004</v>
      </c>
    </row>
    <row r="585" spans="1:6" s="4" customFormat="1" ht="96" hidden="1" x14ac:dyDescent="0.25">
      <c r="A585" s="1" t="s">
        <v>101</v>
      </c>
      <c r="B585" s="1" t="s">
        <v>1402</v>
      </c>
      <c r="C585" s="1" t="s">
        <v>825</v>
      </c>
      <c r="D585" s="1" t="s">
        <v>18</v>
      </c>
      <c r="E585" s="2" t="s">
        <v>552</v>
      </c>
      <c r="F585" s="3">
        <v>4329.6000000000004</v>
      </c>
    </row>
    <row r="586" spans="1:6" s="4" customFormat="1" ht="36" hidden="1" x14ac:dyDescent="0.25">
      <c r="A586" s="1" t="s">
        <v>101</v>
      </c>
      <c r="B586" s="1" t="s">
        <v>1402</v>
      </c>
      <c r="C586" s="1" t="s">
        <v>825</v>
      </c>
      <c r="D586" s="1" t="s">
        <v>30</v>
      </c>
      <c r="E586" s="2" t="s">
        <v>554</v>
      </c>
      <c r="F586" s="3">
        <v>4329.6000000000004</v>
      </c>
    </row>
    <row r="587" spans="1:6" s="4" customFormat="1" ht="132" x14ac:dyDescent="0.25">
      <c r="A587" s="1" t="s">
        <v>101</v>
      </c>
      <c r="B587" s="1" t="s">
        <v>1402</v>
      </c>
      <c r="C587" s="1" t="s">
        <v>835</v>
      </c>
      <c r="D587" s="1"/>
      <c r="E587" s="2" t="s">
        <v>1005</v>
      </c>
      <c r="F587" s="3">
        <v>28086.799999999999</v>
      </c>
    </row>
    <row r="588" spans="1:6" s="4" customFormat="1" ht="60" x14ac:dyDescent="0.25">
      <c r="A588" s="1" t="s">
        <v>101</v>
      </c>
      <c r="B588" s="1" t="s">
        <v>1402</v>
      </c>
      <c r="C588" s="1" t="s">
        <v>826</v>
      </c>
      <c r="D588" s="1"/>
      <c r="E588" s="2" t="s">
        <v>1006</v>
      </c>
      <c r="F588" s="3">
        <v>276.8</v>
      </c>
    </row>
    <row r="589" spans="1:6" s="4" customFormat="1" ht="96" hidden="1" x14ac:dyDescent="0.25">
      <c r="A589" s="1" t="s">
        <v>101</v>
      </c>
      <c r="B589" s="1" t="s">
        <v>1402</v>
      </c>
      <c r="C589" s="1" t="s">
        <v>826</v>
      </c>
      <c r="D589" s="1" t="s">
        <v>18</v>
      </c>
      <c r="E589" s="2" t="s">
        <v>552</v>
      </c>
      <c r="F589" s="3">
        <v>276.8</v>
      </c>
    </row>
    <row r="590" spans="1:6" s="4" customFormat="1" ht="36" hidden="1" x14ac:dyDescent="0.25">
      <c r="A590" s="1" t="s">
        <v>101</v>
      </c>
      <c r="B590" s="1" t="s">
        <v>1402</v>
      </c>
      <c r="C590" s="1" t="s">
        <v>826</v>
      </c>
      <c r="D590" s="1" t="s">
        <v>30</v>
      </c>
      <c r="E590" s="2" t="s">
        <v>554</v>
      </c>
      <c r="F590" s="3">
        <v>276.8</v>
      </c>
    </row>
    <row r="591" spans="1:6" s="4" customFormat="1" ht="84" x14ac:dyDescent="0.25">
      <c r="A591" s="1" t="s">
        <v>101</v>
      </c>
      <c r="B591" s="1" t="s">
        <v>1402</v>
      </c>
      <c r="C591" s="1" t="s">
        <v>827</v>
      </c>
      <c r="D591" s="1"/>
      <c r="E591" s="2" t="s">
        <v>1007</v>
      </c>
      <c r="F591" s="3">
        <v>27810</v>
      </c>
    </row>
    <row r="592" spans="1:6" s="4" customFormat="1" ht="96" hidden="1" x14ac:dyDescent="0.25">
      <c r="A592" s="1" t="s">
        <v>101</v>
      </c>
      <c r="B592" s="1" t="s">
        <v>1402</v>
      </c>
      <c r="C592" s="1" t="s">
        <v>827</v>
      </c>
      <c r="D592" s="1" t="s">
        <v>18</v>
      </c>
      <c r="E592" s="2" t="s">
        <v>552</v>
      </c>
      <c r="F592" s="3">
        <v>27810</v>
      </c>
    </row>
    <row r="593" spans="1:6" s="4" customFormat="1" ht="36" hidden="1" x14ac:dyDescent="0.25">
      <c r="A593" s="1" t="s">
        <v>101</v>
      </c>
      <c r="B593" s="1" t="s">
        <v>1402</v>
      </c>
      <c r="C593" s="1" t="s">
        <v>827</v>
      </c>
      <c r="D593" s="1" t="s">
        <v>30</v>
      </c>
      <c r="E593" s="2" t="s">
        <v>554</v>
      </c>
      <c r="F593" s="3">
        <v>27810</v>
      </c>
    </row>
    <row r="594" spans="1:6" s="4" customFormat="1" ht="60" x14ac:dyDescent="0.25">
      <c r="A594" s="1" t="s">
        <v>101</v>
      </c>
      <c r="B594" s="1" t="s">
        <v>1402</v>
      </c>
      <c r="C594" s="1" t="s">
        <v>1122</v>
      </c>
      <c r="D594" s="1"/>
      <c r="E594" s="2" t="s">
        <v>1885</v>
      </c>
      <c r="F594" s="3">
        <v>7160</v>
      </c>
    </row>
    <row r="595" spans="1:6" s="4" customFormat="1" ht="36" x14ac:dyDescent="0.25">
      <c r="A595" s="1" t="s">
        <v>101</v>
      </c>
      <c r="B595" s="1" t="s">
        <v>1402</v>
      </c>
      <c r="C595" s="1" t="s">
        <v>1143</v>
      </c>
      <c r="D595" s="1"/>
      <c r="E595" s="2" t="s">
        <v>1270</v>
      </c>
      <c r="F595" s="3">
        <v>7160</v>
      </c>
    </row>
    <row r="596" spans="1:6" s="4" customFormat="1" ht="48" x14ac:dyDescent="0.25">
      <c r="A596" s="1" t="s">
        <v>101</v>
      </c>
      <c r="B596" s="1" t="s">
        <v>1402</v>
      </c>
      <c r="C596" s="1" t="s">
        <v>1349</v>
      </c>
      <c r="D596" s="1"/>
      <c r="E596" s="2" t="s">
        <v>1350</v>
      </c>
      <c r="F596" s="3">
        <v>7160</v>
      </c>
    </row>
    <row r="597" spans="1:6" s="4" customFormat="1" ht="96" hidden="1" x14ac:dyDescent="0.25">
      <c r="A597" s="1" t="s">
        <v>101</v>
      </c>
      <c r="B597" s="1" t="s">
        <v>1402</v>
      </c>
      <c r="C597" s="1" t="s">
        <v>1349</v>
      </c>
      <c r="D597" s="1" t="s">
        <v>18</v>
      </c>
      <c r="E597" s="2" t="s">
        <v>552</v>
      </c>
      <c r="F597" s="3">
        <v>7160</v>
      </c>
    </row>
    <row r="598" spans="1:6" s="4" customFormat="1" ht="36" hidden="1" x14ac:dyDescent="0.25">
      <c r="A598" s="1" t="s">
        <v>101</v>
      </c>
      <c r="B598" s="1" t="s">
        <v>1402</v>
      </c>
      <c r="C598" s="1" t="s">
        <v>1349</v>
      </c>
      <c r="D598" s="1" t="s">
        <v>54</v>
      </c>
      <c r="E598" s="2" t="s">
        <v>553</v>
      </c>
      <c r="F598" s="3">
        <v>224</v>
      </c>
    </row>
    <row r="599" spans="1:6" s="4" customFormat="1" ht="36" hidden="1" x14ac:dyDescent="0.25">
      <c r="A599" s="1" t="s">
        <v>101</v>
      </c>
      <c r="B599" s="1" t="s">
        <v>1402</v>
      </c>
      <c r="C599" s="1" t="s">
        <v>1349</v>
      </c>
      <c r="D599" s="1" t="s">
        <v>30</v>
      </c>
      <c r="E599" s="2" t="s">
        <v>554</v>
      </c>
      <c r="F599" s="3">
        <v>6936</v>
      </c>
    </row>
    <row r="600" spans="1:6" s="4" customFormat="1" hidden="1" x14ac:dyDescent="0.25">
      <c r="A600" s="1" t="s">
        <v>101</v>
      </c>
      <c r="B600" s="1" t="s">
        <v>1403</v>
      </c>
      <c r="C600" s="1"/>
      <c r="D600" s="1"/>
      <c r="E600" s="2" t="s">
        <v>907</v>
      </c>
      <c r="F600" s="3">
        <v>5237700.9000000004</v>
      </c>
    </row>
    <row r="601" spans="1:6" s="4" customFormat="1" ht="108" x14ac:dyDescent="0.25">
      <c r="A601" s="1" t="s">
        <v>101</v>
      </c>
      <c r="B601" s="1" t="s">
        <v>1403</v>
      </c>
      <c r="C601" s="1" t="s">
        <v>42</v>
      </c>
      <c r="D601" s="1"/>
      <c r="E601" s="2" t="s">
        <v>647</v>
      </c>
      <c r="F601" s="3">
        <v>17131.900000000001</v>
      </c>
    </row>
    <row r="602" spans="1:6" s="4" customFormat="1" ht="60" x14ac:dyDescent="0.25">
      <c r="A602" s="1" t="s">
        <v>101</v>
      </c>
      <c r="B602" s="1" t="s">
        <v>1403</v>
      </c>
      <c r="C602" s="1" t="s">
        <v>43</v>
      </c>
      <c r="D602" s="1"/>
      <c r="E602" s="2" t="s">
        <v>660</v>
      </c>
      <c r="F602" s="3">
        <v>17131.900000000001</v>
      </c>
    </row>
    <row r="603" spans="1:6" s="4" customFormat="1" ht="180" x14ac:dyDescent="0.25">
      <c r="A603" s="1" t="s">
        <v>101</v>
      </c>
      <c r="B603" s="1" t="s">
        <v>1403</v>
      </c>
      <c r="C603" s="1" t="s">
        <v>44</v>
      </c>
      <c r="D603" s="1"/>
      <c r="E603" s="2" t="s">
        <v>661</v>
      </c>
      <c r="F603" s="3">
        <v>17131.900000000001</v>
      </c>
    </row>
    <row r="604" spans="1:6" s="4" customFormat="1" ht="84" x14ac:dyDescent="0.25">
      <c r="A604" s="1" t="s">
        <v>101</v>
      </c>
      <c r="B604" s="1" t="s">
        <v>1403</v>
      </c>
      <c r="C604" s="1" t="s">
        <v>36</v>
      </c>
      <c r="D604" s="1"/>
      <c r="E604" s="2" t="s">
        <v>1229</v>
      </c>
      <c r="F604" s="3">
        <v>17131.900000000001</v>
      </c>
    </row>
    <row r="605" spans="1:6" s="4" customFormat="1" ht="96" hidden="1" x14ac:dyDescent="0.25">
      <c r="A605" s="1" t="s">
        <v>101</v>
      </c>
      <c r="B605" s="1" t="s">
        <v>1403</v>
      </c>
      <c r="C605" s="1" t="s">
        <v>36</v>
      </c>
      <c r="D605" s="1" t="s">
        <v>18</v>
      </c>
      <c r="E605" s="2" t="s">
        <v>552</v>
      </c>
      <c r="F605" s="3">
        <v>17131.900000000001</v>
      </c>
    </row>
    <row r="606" spans="1:6" s="4" customFormat="1" ht="36" hidden="1" x14ac:dyDescent="0.25">
      <c r="A606" s="1" t="s">
        <v>101</v>
      </c>
      <c r="B606" s="1" t="s">
        <v>1403</v>
      </c>
      <c r="C606" s="1" t="s">
        <v>36</v>
      </c>
      <c r="D606" s="1" t="s">
        <v>54</v>
      </c>
      <c r="E606" s="2" t="s">
        <v>553</v>
      </c>
      <c r="F606" s="3">
        <v>2316.6999999999998</v>
      </c>
    </row>
    <row r="607" spans="1:6" s="4" customFormat="1" ht="36" hidden="1" x14ac:dyDescent="0.25">
      <c r="A607" s="1" t="s">
        <v>101</v>
      </c>
      <c r="B607" s="1" t="s">
        <v>1403</v>
      </c>
      <c r="C607" s="1" t="s">
        <v>36</v>
      </c>
      <c r="D607" s="1" t="s">
        <v>30</v>
      </c>
      <c r="E607" s="2" t="s">
        <v>554</v>
      </c>
      <c r="F607" s="3">
        <v>14815.2</v>
      </c>
    </row>
    <row r="608" spans="1:6" s="4" customFormat="1" ht="60" x14ac:dyDescent="0.25">
      <c r="A608" s="1" t="s">
        <v>101</v>
      </c>
      <c r="B608" s="1" t="s">
        <v>1403</v>
      </c>
      <c r="C608" s="1" t="s">
        <v>107</v>
      </c>
      <c r="D608" s="1"/>
      <c r="E608" s="2" t="s">
        <v>940</v>
      </c>
      <c r="F608" s="3">
        <v>4922956.5</v>
      </c>
    </row>
    <row r="609" spans="1:6" s="4" customFormat="1" ht="72" x14ac:dyDescent="0.25">
      <c r="A609" s="1" t="s">
        <v>101</v>
      </c>
      <c r="B609" s="1" t="s">
        <v>1403</v>
      </c>
      <c r="C609" s="1" t="s">
        <v>852</v>
      </c>
      <c r="D609" s="1"/>
      <c r="E609" s="2" t="s">
        <v>947</v>
      </c>
      <c r="F609" s="3">
        <v>4917942.2</v>
      </c>
    </row>
    <row r="610" spans="1:6" s="4" customFormat="1" ht="132" x14ac:dyDescent="0.25">
      <c r="A610" s="1" t="s">
        <v>101</v>
      </c>
      <c r="B610" s="1" t="s">
        <v>1403</v>
      </c>
      <c r="C610" s="1" t="s">
        <v>853</v>
      </c>
      <c r="D610" s="1"/>
      <c r="E610" s="2" t="s">
        <v>948</v>
      </c>
      <c r="F610" s="3">
        <v>921003.3</v>
      </c>
    </row>
    <row r="611" spans="1:6" s="4" customFormat="1" ht="84" x14ac:dyDescent="0.25">
      <c r="A611" s="1" t="s">
        <v>101</v>
      </c>
      <c r="B611" s="1" t="s">
        <v>1403</v>
      </c>
      <c r="C611" s="1" t="s">
        <v>836</v>
      </c>
      <c r="D611" s="1"/>
      <c r="E611" s="2" t="s">
        <v>589</v>
      </c>
      <c r="F611" s="3">
        <v>918822.3</v>
      </c>
    </row>
    <row r="612" spans="1:6" s="4" customFormat="1" ht="96" hidden="1" x14ac:dyDescent="0.25">
      <c r="A612" s="1" t="s">
        <v>101</v>
      </c>
      <c r="B612" s="1" t="s">
        <v>1403</v>
      </c>
      <c r="C612" s="1" t="s">
        <v>836</v>
      </c>
      <c r="D612" s="1" t="s">
        <v>18</v>
      </c>
      <c r="E612" s="2" t="s">
        <v>552</v>
      </c>
      <c r="F612" s="3">
        <v>918822.3</v>
      </c>
    </row>
    <row r="613" spans="1:6" s="4" customFormat="1" ht="36" hidden="1" x14ac:dyDescent="0.25">
      <c r="A613" s="1" t="s">
        <v>101</v>
      </c>
      <c r="B613" s="1" t="s">
        <v>1403</v>
      </c>
      <c r="C613" s="1" t="s">
        <v>836</v>
      </c>
      <c r="D613" s="1" t="s">
        <v>54</v>
      </c>
      <c r="E613" s="2" t="s">
        <v>553</v>
      </c>
      <c r="F613" s="3">
        <v>49720.3</v>
      </c>
    </row>
    <row r="614" spans="1:6" s="4" customFormat="1" ht="36" hidden="1" x14ac:dyDescent="0.25">
      <c r="A614" s="1" t="s">
        <v>101</v>
      </c>
      <c r="B614" s="1" t="s">
        <v>1403</v>
      </c>
      <c r="C614" s="1" t="s">
        <v>836</v>
      </c>
      <c r="D614" s="1" t="s">
        <v>30</v>
      </c>
      <c r="E614" s="2" t="s">
        <v>554</v>
      </c>
      <c r="F614" s="3">
        <v>869102</v>
      </c>
    </row>
    <row r="615" spans="1:6" s="4" customFormat="1" ht="36" x14ac:dyDescent="0.25">
      <c r="A615" s="1" t="s">
        <v>101</v>
      </c>
      <c r="B615" s="1" t="s">
        <v>1403</v>
      </c>
      <c r="C615" s="1" t="s">
        <v>837</v>
      </c>
      <c r="D615" s="1"/>
      <c r="E615" s="2" t="s">
        <v>949</v>
      </c>
      <c r="F615" s="3">
        <v>2181</v>
      </c>
    </row>
    <row r="616" spans="1:6" s="4" customFormat="1" ht="96" hidden="1" x14ac:dyDescent="0.25">
      <c r="A616" s="1" t="s">
        <v>101</v>
      </c>
      <c r="B616" s="1" t="s">
        <v>1403</v>
      </c>
      <c r="C616" s="1" t="s">
        <v>837</v>
      </c>
      <c r="D616" s="1" t="s">
        <v>18</v>
      </c>
      <c r="E616" s="2" t="s">
        <v>552</v>
      </c>
      <c r="F616" s="3">
        <v>2181</v>
      </c>
    </row>
    <row r="617" spans="1:6" s="4" customFormat="1" ht="36" hidden="1" x14ac:dyDescent="0.25">
      <c r="A617" s="1" t="s">
        <v>101</v>
      </c>
      <c r="B617" s="1" t="s">
        <v>1403</v>
      </c>
      <c r="C617" s="1" t="s">
        <v>837</v>
      </c>
      <c r="D617" s="1" t="s">
        <v>30</v>
      </c>
      <c r="E617" s="2" t="s">
        <v>554</v>
      </c>
      <c r="F617" s="3">
        <v>2181</v>
      </c>
    </row>
    <row r="618" spans="1:6" s="4" customFormat="1" ht="108" x14ac:dyDescent="0.25">
      <c r="A618" s="1" t="s">
        <v>101</v>
      </c>
      <c r="B618" s="1" t="s">
        <v>1403</v>
      </c>
      <c r="C618" s="1" t="s">
        <v>854</v>
      </c>
      <c r="D618" s="1"/>
      <c r="E618" s="2" t="s">
        <v>954</v>
      </c>
      <c r="F618" s="3">
        <v>3996938.9</v>
      </c>
    </row>
    <row r="619" spans="1:6" s="4" customFormat="1" ht="72" x14ac:dyDescent="0.25">
      <c r="A619" s="1" t="s">
        <v>101</v>
      </c>
      <c r="B619" s="1" t="s">
        <v>1403</v>
      </c>
      <c r="C619" s="1" t="s">
        <v>840</v>
      </c>
      <c r="D619" s="1"/>
      <c r="E619" s="2" t="s">
        <v>945</v>
      </c>
      <c r="F619" s="3">
        <v>3925820.5</v>
      </c>
    </row>
    <row r="620" spans="1:6" s="4" customFormat="1" ht="96" hidden="1" x14ac:dyDescent="0.25">
      <c r="A620" s="1" t="s">
        <v>101</v>
      </c>
      <c r="B620" s="1" t="s">
        <v>1403</v>
      </c>
      <c r="C620" s="1" t="s">
        <v>840</v>
      </c>
      <c r="D620" s="1" t="s">
        <v>18</v>
      </c>
      <c r="E620" s="2" t="s">
        <v>552</v>
      </c>
      <c r="F620" s="3">
        <v>3925820.5</v>
      </c>
    </row>
    <row r="621" spans="1:6" s="4" customFormat="1" ht="36" hidden="1" x14ac:dyDescent="0.25">
      <c r="A621" s="1" t="s">
        <v>101</v>
      </c>
      <c r="B621" s="1" t="s">
        <v>1403</v>
      </c>
      <c r="C621" s="1" t="s">
        <v>840</v>
      </c>
      <c r="D621" s="1" t="s">
        <v>54</v>
      </c>
      <c r="E621" s="2" t="s">
        <v>553</v>
      </c>
      <c r="F621" s="3">
        <v>310851.99</v>
      </c>
    </row>
    <row r="622" spans="1:6" s="4" customFormat="1" ht="36" hidden="1" x14ac:dyDescent="0.25">
      <c r="A622" s="1" t="s">
        <v>101</v>
      </c>
      <c r="B622" s="1" t="s">
        <v>1403</v>
      </c>
      <c r="C622" s="1" t="s">
        <v>840</v>
      </c>
      <c r="D622" s="1" t="s">
        <v>30</v>
      </c>
      <c r="E622" s="2" t="s">
        <v>554</v>
      </c>
      <c r="F622" s="3">
        <v>3614968.51</v>
      </c>
    </row>
    <row r="623" spans="1:6" s="4" customFormat="1" ht="409.5" x14ac:dyDescent="0.25">
      <c r="A623" s="1" t="s">
        <v>101</v>
      </c>
      <c r="B623" s="1" t="s">
        <v>1403</v>
      </c>
      <c r="C623" s="1" t="s">
        <v>842</v>
      </c>
      <c r="D623" s="1"/>
      <c r="E623" s="2" t="s">
        <v>946</v>
      </c>
      <c r="F623" s="3">
        <v>71118.399999999994</v>
      </c>
    </row>
    <row r="624" spans="1:6" s="4" customFormat="1" ht="96" hidden="1" x14ac:dyDescent="0.25">
      <c r="A624" s="1" t="s">
        <v>101</v>
      </c>
      <c r="B624" s="1" t="s">
        <v>1403</v>
      </c>
      <c r="C624" s="1" t="s">
        <v>842</v>
      </c>
      <c r="D624" s="1" t="s">
        <v>18</v>
      </c>
      <c r="E624" s="2" t="s">
        <v>552</v>
      </c>
      <c r="F624" s="3">
        <v>71118.399999999994</v>
      </c>
    </row>
    <row r="625" spans="1:6" s="4" customFormat="1" ht="36" hidden="1" x14ac:dyDescent="0.25">
      <c r="A625" s="1" t="s">
        <v>101</v>
      </c>
      <c r="B625" s="1" t="s">
        <v>1403</v>
      </c>
      <c r="C625" s="1" t="s">
        <v>842</v>
      </c>
      <c r="D625" s="1" t="s">
        <v>54</v>
      </c>
      <c r="E625" s="2" t="s">
        <v>553</v>
      </c>
      <c r="F625" s="3">
        <v>40140.799999999996</v>
      </c>
    </row>
    <row r="626" spans="1:6" s="4" customFormat="1" ht="36" hidden="1" x14ac:dyDescent="0.25">
      <c r="A626" s="1" t="s">
        <v>101</v>
      </c>
      <c r="B626" s="1" t="s">
        <v>1403</v>
      </c>
      <c r="C626" s="1" t="s">
        <v>842</v>
      </c>
      <c r="D626" s="1" t="s">
        <v>30</v>
      </c>
      <c r="E626" s="2" t="s">
        <v>554</v>
      </c>
      <c r="F626" s="3">
        <v>30977.599999999999</v>
      </c>
    </row>
    <row r="627" spans="1:6" s="4" customFormat="1" ht="60" x14ac:dyDescent="0.25">
      <c r="A627" s="1" t="s">
        <v>101</v>
      </c>
      <c r="B627" s="1" t="s">
        <v>1403</v>
      </c>
      <c r="C627" s="1" t="s">
        <v>831</v>
      </c>
      <c r="D627" s="1"/>
      <c r="E627" s="2" t="s">
        <v>970</v>
      </c>
      <c r="F627" s="3">
        <v>5014.3</v>
      </c>
    </row>
    <row r="628" spans="1:6" s="4" customFormat="1" ht="96" x14ac:dyDescent="0.25">
      <c r="A628" s="1" t="s">
        <v>101</v>
      </c>
      <c r="B628" s="1" t="s">
        <v>1403</v>
      </c>
      <c r="C628" s="1" t="s">
        <v>832</v>
      </c>
      <c r="D628" s="1"/>
      <c r="E628" s="2" t="s">
        <v>971</v>
      </c>
      <c r="F628" s="3">
        <v>5014.3</v>
      </c>
    </row>
    <row r="629" spans="1:6" s="4" customFormat="1" ht="60" x14ac:dyDescent="0.25">
      <c r="A629" s="1" t="s">
        <v>101</v>
      </c>
      <c r="B629" s="1" t="s">
        <v>1403</v>
      </c>
      <c r="C629" s="1" t="s">
        <v>843</v>
      </c>
      <c r="D629" s="1"/>
      <c r="E629" s="2" t="s">
        <v>973</v>
      </c>
      <c r="F629" s="3">
        <v>5014.3</v>
      </c>
    </row>
    <row r="630" spans="1:6" s="4" customFormat="1" ht="96" hidden="1" x14ac:dyDescent="0.25">
      <c r="A630" s="1" t="s">
        <v>101</v>
      </c>
      <c r="B630" s="1" t="s">
        <v>1403</v>
      </c>
      <c r="C630" s="1" t="s">
        <v>843</v>
      </c>
      <c r="D630" s="1" t="s">
        <v>18</v>
      </c>
      <c r="E630" s="2" t="s">
        <v>552</v>
      </c>
      <c r="F630" s="3">
        <v>5014.3</v>
      </c>
    </row>
    <row r="631" spans="1:6" s="4" customFormat="1" ht="84" hidden="1" x14ac:dyDescent="0.25">
      <c r="A631" s="1" t="s">
        <v>101</v>
      </c>
      <c r="B631" s="1" t="s">
        <v>1403</v>
      </c>
      <c r="C631" s="1" t="s">
        <v>843</v>
      </c>
      <c r="D631" s="1" t="s">
        <v>14</v>
      </c>
      <c r="E631" s="2" t="s">
        <v>555</v>
      </c>
      <c r="F631" s="3">
        <v>5014.3</v>
      </c>
    </row>
    <row r="632" spans="1:6" s="4" customFormat="1" ht="72" x14ac:dyDescent="0.25">
      <c r="A632" s="1" t="s">
        <v>101</v>
      </c>
      <c r="B632" s="1" t="s">
        <v>1403</v>
      </c>
      <c r="C632" s="1" t="s">
        <v>806</v>
      </c>
      <c r="D632" s="1"/>
      <c r="E632" s="2" t="s">
        <v>975</v>
      </c>
      <c r="F632" s="3">
        <v>290436.5</v>
      </c>
    </row>
    <row r="633" spans="1:6" s="4" customFormat="1" ht="84" x14ac:dyDescent="0.25">
      <c r="A633" s="1" t="s">
        <v>101</v>
      </c>
      <c r="B633" s="1" t="s">
        <v>1403</v>
      </c>
      <c r="C633" s="1" t="s">
        <v>813</v>
      </c>
      <c r="D633" s="1"/>
      <c r="E633" s="2" t="s">
        <v>986</v>
      </c>
      <c r="F633" s="3">
        <v>67930.8</v>
      </c>
    </row>
    <row r="634" spans="1:6" s="4" customFormat="1" ht="120" x14ac:dyDescent="0.25">
      <c r="A634" s="1" t="s">
        <v>101</v>
      </c>
      <c r="B634" s="1" t="s">
        <v>1403</v>
      </c>
      <c r="C634" s="1" t="s">
        <v>814</v>
      </c>
      <c r="D634" s="1"/>
      <c r="E634" s="2" t="s">
        <v>987</v>
      </c>
      <c r="F634" s="3">
        <v>20807.900000000001</v>
      </c>
    </row>
    <row r="635" spans="1:6" s="4" customFormat="1" ht="252" x14ac:dyDescent="0.25">
      <c r="A635" s="1" t="s">
        <v>101</v>
      </c>
      <c r="B635" s="1" t="s">
        <v>1403</v>
      </c>
      <c r="C635" s="1" t="s">
        <v>1223</v>
      </c>
      <c r="D635" s="1"/>
      <c r="E635" s="2" t="s">
        <v>1237</v>
      </c>
      <c r="F635" s="3">
        <v>7334.6</v>
      </c>
    </row>
    <row r="636" spans="1:6" s="4" customFormat="1" ht="60" hidden="1" x14ac:dyDescent="0.25">
      <c r="A636" s="1" t="s">
        <v>101</v>
      </c>
      <c r="B636" s="1" t="s">
        <v>1403</v>
      </c>
      <c r="C636" s="1" t="s">
        <v>1223</v>
      </c>
      <c r="D636" s="1" t="s">
        <v>220</v>
      </c>
      <c r="E636" s="2" t="s">
        <v>550</v>
      </c>
      <c r="F636" s="3">
        <v>7334.6</v>
      </c>
    </row>
    <row r="637" spans="1:6" s="4" customFormat="1" ht="276" hidden="1" x14ac:dyDescent="0.25">
      <c r="A637" s="1" t="s">
        <v>101</v>
      </c>
      <c r="B637" s="1" t="s">
        <v>1403</v>
      </c>
      <c r="C637" s="1" t="s">
        <v>1223</v>
      </c>
      <c r="D637" s="1" t="s">
        <v>823</v>
      </c>
      <c r="E637" s="2" t="s">
        <v>903</v>
      </c>
      <c r="F637" s="3">
        <v>7334.6</v>
      </c>
    </row>
    <row r="638" spans="1:6" s="4" customFormat="1" ht="312" x14ac:dyDescent="0.25">
      <c r="A638" s="1" t="s">
        <v>101</v>
      </c>
      <c r="B638" s="1" t="s">
        <v>1403</v>
      </c>
      <c r="C638" s="1" t="s">
        <v>1247</v>
      </c>
      <c r="D638" s="1"/>
      <c r="E638" s="2" t="s">
        <v>1252</v>
      </c>
      <c r="F638" s="3">
        <v>13473.3</v>
      </c>
    </row>
    <row r="639" spans="1:6" s="4" customFormat="1" ht="60" hidden="1" x14ac:dyDescent="0.25">
      <c r="A639" s="1" t="s">
        <v>101</v>
      </c>
      <c r="B639" s="1" t="s">
        <v>1403</v>
      </c>
      <c r="C639" s="1" t="s">
        <v>1247</v>
      </c>
      <c r="D639" s="1" t="s">
        <v>220</v>
      </c>
      <c r="E639" s="2" t="s">
        <v>550</v>
      </c>
      <c r="F639" s="3">
        <v>13473.3</v>
      </c>
    </row>
    <row r="640" spans="1:6" s="4" customFormat="1" ht="276" hidden="1" x14ac:dyDescent="0.25">
      <c r="A640" s="1" t="s">
        <v>101</v>
      </c>
      <c r="B640" s="1" t="s">
        <v>1403</v>
      </c>
      <c r="C640" s="1" t="s">
        <v>1247</v>
      </c>
      <c r="D640" s="1" t="s">
        <v>823</v>
      </c>
      <c r="E640" s="2" t="s">
        <v>903</v>
      </c>
      <c r="F640" s="3">
        <v>13473.3</v>
      </c>
    </row>
    <row r="641" spans="1:6" s="4" customFormat="1" ht="120" x14ac:dyDescent="0.25">
      <c r="A641" s="1" t="s">
        <v>101</v>
      </c>
      <c r="B641" s="1" t="s">
        <v>1403</v>
      </c>
      <c r="C641" s="1" t="s">
        <v>855</v>
      </c>
      <c r="D641" s="1"/>
      <c r="E641" s="2" t="s">
        <v>994</v>
      </c>
      <c r="F641" s="3">
        <v>47122.9</v>
      </c>
    </row>
    <row r="642" spans="1:6" s="4" customFormat="1" ht="60" x14ac:dyDescent="0.25">
      <c r="A642" s="1" t="s">
        <v>101</v>
      </c>
      <c r="B642" s="1" t="s">
        <v>1403</v>
      </c>
      <c r="C642" s="1" t="s">
        <v>844</v>
      </c>
      <c r="D642" s="1"/>
      <c r="E642" s="2" t="s">
        <v>995</v>
      </c>
      <c r="F642" s="3">
        <v>14500</v>
      </c>
    </row>
    <row r="643" spans="1:6" s="4" customFormat="1" ht="60" hidden="1" x14ac:dyDescent="0.25">
      <c r="A643" s="1" t="s">
        <v>101</v>
      </c>
      <c r="B643" s="1" t="s">
        <v>1403</v>
      </c>
      <c r="C643" s="1" t="s">
        <v>844</v>
      </c>
      <c r="D643" s="1" t="s">
        <v>220</v>
      </c>
      <c r="E643" s="2" t="s">
        <v>550</v>
      </c>
      <c r="F643" s="3">
        <v>14500</v>
      </c>
    </row>
    <row r="644" spans="1:6" s="4" customFormat="1" ht="276" hidden="1" x14ac:dyDescent="0.25">
      <c r="A644" s="1" t="s">
        <v>101</v>
      </c>
      <c r="B644" s="1" t="s">
        <v>1403</v>
      </c>
      <c r="C644" s="1" t="s">
        <v>844</v>
      </c>
      <c r="D644" s="1" t="s">
        <v>823</v>
      </c>
      <c r="E644" s="2" t="s">
        <v>903</v>
      </c>
      <c r="F644" s="3">
        <v>14500</v>
      </c>
    </row>
    <row r="645" spans="1:6" s="4" customFormat="1" ht="60" x14ac:dyDescent="0.25">
      <c r="A645" s="1" t="s">
        <v>101</v>
      </c>
      <c r="B645" s="1" t="s">
        <v>1403</v>
      </c>
      <c r="C645" s="1" t="s">
        <v>845</v>
      </c>
      <c r="D645" s="1"/>
      <c r="E645" s="2" t="s">
        <v>996</v>
      </c>
      <c r="F645" s="3">
        <v>16000</v>
      </c>
    </row>
    <row r="646" spans="1:6" s="4" customFormat="1" ht="60" hidden="1" x14ac:dyDescent="0.25">
      <c r="A646" s="1" t="s">
        <v>101</v>
      </c>
      <c r="B646" s="1" t="s">
        <v>1403</v>
      </c>
      <c r="C646" s="1" t="s">
        <v>845</v>
      </c>
      <c r="D646" s="1" t="s">
        <v>220</v>
      </c>
      <c r="E646" s="2" t="s">
        <v>550</v>
      </c>
      <c r="F646" s="3">
        <v>16000</v>
      </c>
    </row>
    <row r="647" spans="1:6" s="4" customFormat="1" ht="276" hidden="1" x14ac:dyDescent="0.25">
      <c r="A647" s="1" t="s">
        <v>101</v>
      </c>
      <c r="B647" s="1" t="s">
        <v>1403</v>
      </c>
      <c r="C647" s="1" t="s">
        <v>845</v>
      </c>
      <c r="D647" s="1" t="s">
        <v>823</v>
      </c>
      <c r="E647" s="2" t="s">
        <v>903</v>
      </c>
      <c r="F647" s="3">
        <v>16000</v>
      </c>
    </row>
    <row r="648" spans="1:6" s="4" customFormat="1" ht="60" x14ac:dyDescent="0.25">
      <c r="A648" s="1" t="s">
        <v>101</v>
      </c>
      <c r="B648" s="1" t="s">
        <v>1403</v>
      </c>
      <c r="C648" s="1" t="s">
        <v>846</v>
      </c>
      <c r="D648" s="1"/>
      <c r="E648" s="2" t="s">
        <v>997</v>
      </c>
      <c r="F648" s="3">
        <v>622.9</v>
      </c>
    </row>
    <row r="649" spans="1:6" s="4" customFormat="1" ht="60" hidden="1" x14ac:dyDescent="0.25">
      <c r="A649" s="1" t="s">
        <v>101</v>
      </c>
      <c r="B649" s="1" t="s">
        <v>1403</v>
      </c>
      <c r="C649" s="1" t="s">
        <v>846</v>
      </c>
      <c r="D649" s="1" t="s">
        <v>220</v>
      </c>
      <c r="E649" s="2" t="s">
        <v>550</v>
      </c>
      <c r="F649" s="3">
        <v>622.9</v>
      </c>
    </row>
    <row r="650" spans="1:6" s="4" customFormat="1" ht="276" hidden="1" x14ac:dyDescent="0.25">
      <c r="A650" s="1" t="s">
        <v>101</v>
      </c>
      <c r="B650" s="1" t="s">
        <v>1403</v>
      </c>
      <c r="C650" s="1" t="s">
        <v>846</v>
      </c>
      <c r="D650" s="1" t="s">
        <v>823</v>
      </c>
      <c r="E650" s="2" t="s">
        <v>903</v>
      </c>
      <c r="F650" s="3">
        <v>622.9</v>
      </c>
    </row>
    <row r="651" spans="1:6" s="4" customFormat="1" ht="60" x14ac:dyDescent="0.25">
      <c r="A651" s="1" t="s">
        <v>101</v>
      </c>
      <c r="B651" s="1" t="s">
        <v>1403</v>
      </c>
      <c r="C651" s="1" t="s">
        <v>847</v>
      </c>
      <c r="D651" s="1"/>
      <c r="E651" s="2" t="s">
        <v>998</v>
      </c>
      <c r="F651" s="3">
        <v>16000</v>
      </c>
    </row>
    <row r="652" spans="1:6" s="4" customFormat="1" ht="60" hidden="1" x14ac:dyDescent="0.25">
      <c r="A652" s="1" t="s">
        <v>101</v>
      </c>
      <c r="B652" s="1" t="s">
        <v>1403</v>
      </c>
      <c r="C652" s="1" t="s">
        <v>847</v>
      </c>
      <c r="D652" s="1" t="s">
        <v>220</v>
      </c>
      <c r="E652" s="2" t="s">
        <v>550</v>
      </c>
      <c r="F652" s="3">
        <v>16000</v>
      </c>
    </row>
    <row r="653" spans="1:6" s="4" customFormat="1" ht="276" hidden="1" x14ac:dyDescent="0.25">
      <c r="A653" s="1" t="s">
        <v>101</v>
      </c>
      <c r="B653" s="1" t="s">
        <v>1403</v>
      </c>
      <c r="C653" s="1" t="s">
        <v>847</v>
      </c>
      <c r="D653" s="1" t="s">
        <v>823</v>
      </c>
      <c r="E653" s="2" t="s">
        <v>903</v>
      </c>
      <c r="F653" s="3">
        <v>16000</v>
      </c>
    </row>
    <row r="654" spans="1:6" s="4" customFormat="1" ht="120" x14ac:dyDescent="0.25">
      <c r="A654" s="1" t="s">
        <v>101</v>
      </c>
      <c r="B654" s="1" t="s">
        <v>1403</v>
      </c>
      <c r="C654" s="1" t="s">
        <v>833</v>
      </c>
      <c r="D654" s="1"/>
      <c r="E654" s="2" t="s">
        <v>1003</v>
      </c>
      <c r="F654" s="3">
        <v>222505.7</v>
      </c>
    </row>
    <row r="655" spans="1:6" s="4" customFormat="1" ht="132" x14ac:dyDescent="0.25">
      <c r="A655" s="1" t="s">
        <v>101</v>
      </c>
      <c r="B655" s="1" t="s">
        <v>1403</v>
      </c>
      <c r="C655" s="1" t="s">
        <v>835</v>
      </c>
      <c r="D655" s="1"/>
      <c r="E655" s="2" t="s">
        <v>1005</v>
      </c>
      <c r="F655" s="3">
        <v>180890</v>
      </c>
    </row>
    <row r="656" spans="1:6" s="4" customFormat="1" ht="60" x14ac:dyDescent="0.25">
      <c r="A656" s="1" t="s">
        <v>101</v>
      </c>
      <c r="B656" s="1" t="s">
        <v>1403</v>
      </c>
      <c r="C656" s="1" t="s">
        <v>826</v>
      </c>
      <c r="D656" s="1"/>
      <c r="E656" s="2" t="s">
        <v>1006</v>
      </c>
      <c r="F656" s="3">
        <v>90.5</v>
      </c>
    </row>
    <row r="657" spans="1:6" s="4" customFormat="1" ht="96" hidden="1" x14ac:dyDescent="0.25">
      <c r="A657" s="1" t="s">
        <v>101</v>
      </c>
      <c r="B657" s="1" t="s">
        <v>1403</v>
      </c>
      <c r="C657" s="1" t="s">
        <v>826</v>
      </c>
      <c r="D657" s="1" t="s">
        <v>18</v>
      </c>
      <c r="E657" s="2" t="s">
        <v>552</v>
      </c>
      <c r="F657" s="3">
        <v>90.5</v>
      </c>
    </row>
    <row r="658" spans="1:6" s="4" customFormat="1" ht="36" hidden="1" x14ac:dyDescent="0.25">
      <c r="A658" s="1" t="s">
        <v>101</v>
      </c>
      <c r="B658" s="1" t="s">
        <v>1403</v>
      </c>
      <c r="C658" s="1" t="s">
        <v>826</v>
      </c>
      <c r="D658" s="1" t="s">
        <v>30</v>
      </c>
      <c r="E658" s="2" t="s">
        <v>554</v>
      </c>
      <c r="F658" s="3">
        <v>90.5</v>
      </c>
    </row>
    <row r="659" spans="1:6" s="4" customFormat="1" ht="84" x14ac:dyDescent="0.25">
      <c r="A659" s="1" t="s">
        <v>101</v>
      </c>
      <c r="B659" s="1" t="s">
        <v>1403</v>
      </c>
      <c r="C659" s="1" t="s">
        <v>827</v>
      </c>
      <c r="D659" s="1"/>
      <c r="E659" s="2" t="s">
        <v>1007</v>
      </c>
      <c r="F659" s="3">
        <v>180799.5</v>
      </c>
    </row>
    <row r="660" spans="1:6" s="4" customFormat="1" ht="96" hidden="1" x14ac:dyDescent="0.25">
      <c r="A660" s="1" t="s">
        <v>101</v>
      </c>
      <c r="B660" s="1" t="s">
        <v>1403</v>
      </c>
      <c r="C660" s="1" t="s">
        <v>827</v>
      </c>
      <c r="D660" s="1" t="s">
        <v>18</v>
      </c>
      <c r="E660" s="2" t="s">
        <v>552</v>
      </c>
      <c r="F660" s="3">
        <v>180799.5</v>
      </c>
    </row>
    <row r="661" spans="1:6" s="4" customFormat="1" ht="36" hidden="1" x14ac:dyDescent="0.25">
      <c r="A661" s="1" t="s">
        <v>101</v>
      </c>
      <c r="B661" s="1" t="s">
        <v>1403</v>
      </c>
      <c r="C661" s="1" t="s">
        <v>827</v>
      </c>
      <c r="D661" s="1" t="s">
        <v>54</v>
      </c>
      <c r="E661" s="2" t="s">
        <v>553</v>
      </c>
      <c r="F661" s="3">
        <v>58739.4</v>
      </c>
    </row>
    <row r="662" spans="1:6" s="4" customFormat="1" ht="36" hidden="1" x14ac:dyDescent="0.25">
      <c r="A662" s="1" t="s">
        <v>101</v>
      </c>
      <c r="B662" s="1" t="s">
        <v>1403</v>
      </c>
      <c r="C662" s="1" t="s">
        <v>827</v>
      </c>
      <c r="D662" s="1" t="s">
        <v>30</v>
      </c>
      <c r="E662" s="2" t="s">
        <v>554</v>
      </c>
      <c r="F662" s="3">
        <v>122060.09999999999</v>
      </c>
    </row>
    <row r="663" spans="1:6" s="4" customFormat="1" ht="120" x14ac:dyDescent="0.25">
      <c r="A663" s="1" t="s">
        <v>101</v>
      </c>
      <c r="B663" s="1" t="s">
        <v>1403</v>
      </c>
      <c r="C663" s="1" t="s">
        <v>1221</v>
      </c>
      <c r="D663" s="1"/>
      <c r="E663" s="2" t="s">
        <v>1224</v>
      </c>
      <c r="F663" s="3">
        <v>41615.699999999997</v>
      </c>
    </row>
    <row r="664" spans="1:6" s="4" customFormat="1" ht="132" x14ac:dyDescent="0.25">
      <c r="A664" s="1" t="s">
        <v>101</v>
      </c>
      <c r="B664" s="1" t="s">
        <v>1403</v>
      </c>
      <c r="C664" s="1" t="s">
        <v>1222</v>
      </c>
      <c r="D664" s="1"/>
      <c r="E664" s="2" t="s">
        <v>1225</v>
      </c>
      <c r="F664" s="3">
        <v>41615.699999999997</v>
      </c>
    </row>
    <row r="665" spans="1:6" s="4" customFormat="1" ht="96" hidden="1" x14ac:dyDescent="0.25">
      <c r="A665" s="1" t="s">
        <v>101</v>
      </c>
      <c r="B665" s="1" t="s">
        <v>1403</v>
      </c>
      <c r="C665" s="1" t="s">
        <v>1222</v>
      </c>
      <c r="D665" s="1" t="s">
        <v>18</v>
      </c>
      <c r="E665" s="2" t="s">
        <v>552</v>
      </c>
      <c r="F665" s="3">
        <v>41615.699999999997</v>
      </c>
    </row>
    <row r="666" spans="1:6" s="4" customFormat="1" ht="36" hidden="1" x14ac:dyDescent="0.25">
      <c r="A666" s="1" t="s">
        <v>101</v>
      </c>
      <c r="B666" s="1" t="s">
        <v>1403</v>
      </c>
      <c r="C666" s="1" t="s">
        <v>1222</v>
      </c>
      <c r="D666" s="1" t="s">
        <v>30</v>
      </c>
      <c r="E666" s="2" t="s">
        <v>554</v>
      </c>
      <c r="F666" s="3">
        <v>41615.699999999997</v>
      </c>
    </row>
    <row r="667" spans="1:6" s="4" customFormat="1" ht="60" x14ac:dyDescent="0.25">
      <c r="A667" s="1" t="s">
        <v>101</v>
      </c>
      <c r="B667" s="1" t="s">
        <v>1403</v>
      </c>
      <c r="C667" s="1" t="s">
        <v>1122</v>
      </c>
      <c r="D667" s="1"/>
      <c r="E667" s="2" t="s">
        <v>1885</v>
      </c>
      <c r="F667" s="3">
        <v>7176</v>
      </c>
    </row>
    <row r="668" spans="1:6" s="4" customFormat="1" ht="36" x14ac:dyDescent="0.25">
      <c r="A668" s="1" t="s">
        <v>101</v>
      </c>
      <c r="B668" s="1" t="s">
        <v>1403</v>
      </c>
      <c r="C668" s="1" t="s">
        <v>1143</v>
      </c>
      <c r="D668" s="1"/>
      <c r="E668" s="2" t="s">
        <v>1270</v>
      </c>
      <c r="F668" s="3">
        <v>7176</v>
      </c>
    </row>
    <row r="669" spans="1:6" s="4" customFormat="1" ht="48" x14ac:dyDescent="0.25">
      <c r="A669" s="1" t="s">
        <v>101</v>
      </c>
      <c r="B669" s="1" t="s">
        <v>1403</v>
      </c>
      <c r="C669" s="1" t="s">
        <v>1349</v>
      </c>
      <c r="D669" s="1"/>
      <c r="E669" s="2" t="s">
        <v>1350</v>
      </c>
      <c r="F669" s="3">
        <v>7176</v>
      </c>
    </row>
    <row r="670" spans="1:6" s="4" customFormat="1" ht="96" hidden="1" x14ac:dyDescent="0.25">
      <c r="A670" s="1" t="s">
        <v>101</v>
      </c>
      <c r="B670" s="1" t="s">
        <v>1403</v>
      </c>
      <c r="C670" s="1" t="s">
        <v>1349</v>
      </c>
      <c r="D670" s="1" t="s">
        <v>18</v>
      </c>
      <c r="E670" s="2" t="s">
        <v>552</v>
      </c>
      <c r="F670" s="3">
        <v>7176</v>
      </c>
    </row>
    <row r="671" spans="1:6" s="4" customFormat="1" ht="36" hidden="1" x14ac:dyDescent="0.25">
      <c r="A671" s="1" t="s">
        <v>101</v>
      </c>
      <c r="B671" s="1" t="s">
        <v>1403</v>
      </c>
      <c r="C671" s="1" t="s">
        <v>1349</v>
      </c>
      <c r="D671" s="1" t="s">
        <v>54</v>
      </c>
      <c r="E671" s="2" t="s">
        <v>553</v>
      </c>
      <c r="F671" s="3">
        <v>592</v>
      </c>
    </row>
    <row r="672" spans="1:6" s="4" customFormat="1" ht="36" hidden="1" x14ac:dyDescent="0.25">
      <c r="A672" s="1" t="s">
        <v>101</v>
      </c>
      <c r="B672" s="1" t="s">
        <v>1403</v>
      </c>
      <c r="C672" s="1" t="s">
        <v>1349</v>
      </c>
      <c r="D672" s="1" t="s">
        <v>30</v>
      </c>
      <c r="E672" s="2" t="s">
        <v>554</v>
      </c>
      <c r="F672" s="3">
        <v>6584</v>
      </c>
    </row>
    <row r="673" spans="1:6" s="4" customFormat="1" ht="24" hidden="1" x14ac:dyDescent="0.25">
      <c r="A673" s="1" t="s">
        <v>101</v>
      </c>
      <c r="B673" s="1" t="s">
        <v>1396</v>
      </c>
      <c r="C673" s="1"/>
      <c r="D673" s="1"/>
      <c r="E673" s="2" t="s">
        <v>528</v>
      </c>
      <c r="F673" s="3">
        <v>617405.84499999997</v>
      </c>
    </row>
    <row r="674" spans="1:6" s="4" customFormat="1" ht="60" x14ac:dyDescent="0.25">
      <c r="A674" s="1" t="s">
        <v>101</v>
      </c>
      <c r="B674" s="1" t="s">
        <v>1396</v>
      </c>
      <c r="C674" s="1" t="s">
        <v>107</v>
      </c>
      <c r="D674" s="1"/>
      <c r="E674" s="2" t="s">
        <v>940</v>
      </c>
      <c r="F674" s="3">
        <v>611599.84499999997</v>
      </c>
    </row>
    <row r="675" spans="1:6" s="4" customFormat="1" ht="72" x14ac:dyDescent="0.25">
      <c r="A675" s="1" t="s">
        <v>101</v>
      </c>
      <c r="B675" s="1" t="s">
        <v>1396</v>
      </c>
      <c r="C675" s="1" t="s">
        <v>861</v>
      </c>
      <c r="D675" s="1"/>
      <c r="E675" s="2" t="s">
        <v>956</v>
      </c>
      <c r="F675" s="3">
        <v>611599.84499999997</v>
      </c>
    </row>
    <row r="676" spans="1:6" s="4" customFormat="1" ht="84" x14ac:dyDescent="0.25">
      <c r="A676" s="1" t="s">
        <v>101</v>
      </c>
      <c r="B676" s="1" t="s">
        <v>1396</v>
      </c>
      <c r="C676" s="1" t="s">
        <v>862</v>
      </c>
      <c r="D676" s="1"/>
      <c r="E676" s="2" t="s">
        <v>957</v>
      </c>
      <c r="F676" s="3">
        <v>611599.84499999997</v>
      </c>
    </row>
    <row r="677" spans="1:6" s="4" customFormat="1" ht="84" x14ac:dyDescent="0.25">
      <c r="A677" s="1" t="s">
        <v>101</v>
      </c>
      <c r="B677" s="1" t="s">
        <v>1396</v>
      </c>
      <c r="C677" s="1" t="s">
        <v>856</v>
      </c>
      <c r="D677" s="1"/>
      <c r="E677" s="2" t="s">
        <v>589</v>
      </c>
      <c r="F677" s="3">
        <v>588243.77600000007</v>
      </c>
    </row>
    <row r="678" spans="1:6" s="4" customFormat="1" ht="180" hidden="1" x14ac:dyDescent="0.25">
      <c r="A678" s="1" t="s">
        <v>101</v>
      </c>
      <c r="B678" s="1" t="s">
        <v>1396</v>
      </c>
      <c r="C678" s="1" t="s">
        <v>856</v>
      </c>
      <c r="D678" s="1" t="s">
        <v>1118</v>
      </c>
      <c r="E678" s="2" t="s">
        <v>539</v>
      </c>
      <c r="F678" s="3">
        <v>8560.2640100000008</v>
      </c>
    </row>
    <row r="679" spans="1:6" s="4" customFormat="1" ht="36" hidden="1" x14ac:dyDescent="0.25">
      <c r="A679" s="1" t="s">
        <v>101</v>
      </c>
      <c r="B679" s="1" t="s">
        <v>1396</v>
      </c>
      <c r="C679" s="1" t="s">
        <v>856</v>
      </c>
      <c r="D679" s="1" t="s">
        <v>1119</v>
      </c>
      <c r="E679" s="2" t="s">
        <v>540</v>
      </c>
      <c r="F679" s="3">
        <v>8560.2640100000008</v>
      </c>
    </row>
    <row r="680" spans="1:6" s="4" customFormat="1" ht="72" hidden="1" x14ac:dyDescent="0.25">
      <c r="A680" s="1" t="s">
        <v>101</v>
      </c>
      <c r="B680" s="1" t="s">
        <v>1396</v>
      </c>
      <c r="C680" s="1" t="s">
        <v>856</v>
      </c>
      <c r="D680" s="1" t="s">
        <v>1111</v>
      </c>
      <c r="E680" s="2" t="s">
        <v>542</v>
      </c>
      <c r="F680" s="3">
        <v>1349.63599</v>
      </c>
    </row>
    <row r="681" spans="1:6" s="4" customFormat="1" ht="84" hidden="1" x14ac:dyDescent="0.25">
      <c r="A681" s="1" t="s">
        <v>101</v>
      </c>
      <c r="B681" s="1" t="s">
        <v>1396</v>
      </c>
      <c r="C681" s="1" t="s">
        <v>856</v>
      </c>
      <c r="D681" s="1" t="s">
        <v>1112</v>
      </c>
      <c r="E681" s="2" t="s">
        <v>543</v>
      </c>
      <c r="F681" s="3">
        <v>1349.63599</v>
      </c>
    </row>
    <row r="682" spans="1:6" s="4" customFormat="1" ht="96" hidden="1" x14ac:dyDescent="0.25">
      <c r="A682" s="1" t="s">
        <v>101</v>
      </c>
      <c r="B682" s="1" t="s">
        <v>1396</v>
      </c>
      <c r="C682" s="1" t="s">
        <v>856</v>
      </c>
      <c r="D682" s="1" t="s">
        <v>18</v>
      </c>
      <c r="E682" s="2" t="s">
        <v>552</v>
      </c>
      <c r="F682" s="3">
        <v>578282.27600000007</v>
      </c>
    </row>
    <row r="683" spans="1:6" s="4" customFormat="1" ht="36" hidden="1" x14ac:dyDescent="0.25">
      <c r="A683" s="1" t="s">
        <v>101</v>
      </c>
      <c r="B683" s="1" t="s">
        <v>1396</v>
      </c>
      <c r="C683" s="1" t="s">
        <v>856</v>
      </c>
      <c r="D683" s="1" t="s">
        <v>30</v>
      </c>
      <c r="E683" s="2" t="s">
        <v>554</v>
      </c>
      <c r="F683" s="3">
        <v>578282.27600000007</v>
      </c>
    </row>
    <row r="684" spans="1:6" s="4" customFormat="1" ht="24" hidden="1" x14ac:dyDescent="0.25">
      <c r="A684" s="1" t="s">
        <v>101</v>
      </c>
      <c r="B684" s="1" t="s">
        <v>1396</v>
      </c>
      <c r="C684" s="1" t="s">
        <v>856</v>
      </c>
      <c r="D684" s="1" t="s">
        <v>1113</v>
      </c>
      <c r="E684" s="2" t="s">
        <v>558</v>
      </c>
      <c r="F684" s="3">
        <v>51.599999999999994</v>
      </c>
    </row>
    <row r="685" spans="1:6" s="4" customFormat="1" ht="36" hidden="1" x14ac:dyDescent="0.25">
      <c r="A685" s="1" t="s">
        <v>101</v>
      </c>
      <c r="B685" s="1" t="s">
        <v>1396</v>
      </c>
      <c r="C685" s="1" t="s">
        <v>856</v>
      </c>
      <c r="D685" s="1" t="s">
        <v>1120</v>
      </c>
      <c r="E685" s="2" t="s">
        <v>561</v>
      </c>
      <c r="F685" s="3">
        <v>51.599999999999994</v>
      </c>
    </row>
    <row r="686" spans="1:6" s="4" customFormat="1" ht="72" x14ac:dyDescent="0.25">
      <c r="A686" s="1" t="s">
        <v>101</v>
      </c>
      <c r="B686" s="1" t="s">
        <v>1396</v>
      </c>
      <c r="C686" s="1" t="s">
        <v>857</v>
      </c>
      <c r="D686" s="1"/>
      <c r="E686" s="2" t="s">
        <v>943</v>
      </c>
      <c r="F686" s="3">
        <v>850</v>
      </c>
    </row>
    <row r="687" spans="1:6" s="4" customFormat="1" ht="96" hidden="1" x14ac:dyDescent="0.25">
      <c r="A687" s="1" t="s">
        <v>101</v>
      </c>
      <c r="B687" s="1" t="s">
        <v>1396</v>
      </c>
      <c r="C687" s="1" t="s">
        <v>857</v>
      </c>
      <c r="D687" s="1" t="s">
        <v>18</v>
      </c>
      <c r="E687" s="2" t="s">
        <v>552</v>
      </c>
      <c r="F687" s="3">
        <v>850</v>
      </c>
    </row>
    <row r="688" spans="1:6" s="4" customFormat="1" ht="36" hidden="1" x14ac:dyDescent="0.25">
      <c r="A688" s="1" t="s">
        <v>101</v>
      </c>
      <c r="B688" s="1" t="s">
        <v>1396</v>
      </c>
      <c r="C688" s="1" t="s">
        <v>857</v>
      </c>
      <c r="D688" s="1" t="s">
        <v>30</v>
      </c>
      <c r="E688" s="2" t="s">
        <v>554</v>
      </c>
      <c r="F688" s="3">
        <v>850</v>
      </c>
    </row>
    <row r="689" spans="1:6" s="4" customFormat="1" ht="72" x14ac:dyDescent="0.25">
      <c r="A689" s="1" t="s">
        <v>101</v>
      </c>
      <c r="B689" s="1" t="s">
        <v>1396</v>
      </c>
      <c r="C689" s="1" t="s">
        <v>858</v>
      </c>
      <c r="D689" s="1"/>
      <c r="E689" s="2" t="s">
        <v>958</v>
      </c>
      <c r="F689" s="3">
        <v>2261.1999999999998</v>
      </c>
    </row>
    <row r="690" spans="1:6" s="4" customFormat="1" ht="96" hidden="1" x14ac:dyDescent="0.25">
      <c r="A690" s="1" t="s">
        <v>101</v>
      </c>
      <c r="B690" s="1" t="s">
        <v>1396</v>
      </c>
      <c r="C690" s="1" t="s">
        <v>858</v>
      </c>
      <c r="D690" s="1" t="s">
        <v>18</v>
      </c>
      <c r="E690" s="2" t="s">
        <v>552</v>
      </c>
      <c r="F690" s="3">
        <v>2261.1999999999998</v>
      </c>
    </row>
    <row r="691" spans="1:6" s="4" customFormat="1" ht="36" hidden="1" x14ac:dyDescent="0.25">
      <c r="A691" s="1" t="s">
        <v>101</v>
      </c>
      <c r="B691" s="1" t="s">
        <v>1396</v>
      </c>
      <c r="C691" s="1" t="s">
        <v>858</v>
      </c>
      <c r="D691" s="1" t="s">
        <v>30</v>
      </c>
      <c r="E691" s="2" t="s">
        <v>554</v>
      </c>
      <c r="F691" s="3">
        <v>2261.1999999999998</v>
      </c>
    </row>
    <row r="692" spans="1:6" s="4" customFormat="1" ht="36" x14ac:dyDescent="0.25">
      <c r="A692" s="1" t="s">
        <v>101</v>
      </c>
      <c r="B692" s="1" t="s">
        <v>1396</v>
      </c>
      <c r="C692" s="1" t="s">
        <v>859</v>
      </c>
      <c r="D692" s="1"/>
      <c r="E692" s="2" t="s">
        <v>613</v>
      </c>
      <c r="F692" s="3">
        <v>4884.7689999999993</v>
      </c>
    </row>
    <row r="693" spans="1:6" s="4" customFormat="1" ht="96" hidden="1" x14ac:dyDescent="0.25">
      <c r="A693" s="1" t="s">
        <v>101</v>
      </c>
      <c r="B693" s="1" t="s">
        <v>1396</v>
      </c>
      <c r="C693" s="1" t="s">
        <v>859</v>
      </c>
      <c r="D693" s="1" t="s">
        <v>18</v>
      </c>
      <c r="E693" s="2" t="s">
        <v>552</v>
      </c>
      <c r="F693" s="3">
        <v>4884.7689999999993</v>
      </c>
    </row>
    <row r="694" spans="1:6" s="4" customFormat="1" ht="36" hidden="1" x14ac:dyDescent="0.25">
      <c r="A694" s="1" t="s">
        <v>101</v>
      </c>
      <c r="B694" s="1" t="s">
        <v>1396</v>
      </c>
      <c r="C694" s="1" t="s">
        <v>859</v>
      </c>
      <c r="D694" s="1" t="s">
        <v>30</v>
      </c>
      <c r="E694" s="2" t="s">
        <v>554</v>
      </c>
      <c r="F694" s="3">
        <v>4884.7689999999993</v>
      </c>
    </row>
    <row r="695" spans="1:6" s="4" customFormat="1" ht="84" x14ac:dyDescent="0.25">
      <c r="A695" s="1" t="s">
        <v>101</v>
      </c>
      <c r="B695" s="1" t="s">
        <v>1396</v>
      </c>
      <c r="C695" s="1" t="s">
        <v>860</v>
      </c>
      <c r="D695" s="1"/>
      <c r="E695" s="2" t="s">
        <v>959</v>
      </c>
      <c r="F695" s="3">
        <v>15360.1</v>
      </c>
    </row>
    <row r="696" spans="1:6" s="4" customFormat="1" ht="180" hidden="1" x14ac:dyDescent="0.25">
      <c r="A696" s="1" t="s">
        <v>101</v>
      </c>
      <c r="B696" s="1" t="s">
        <v>1396</v>
      </c>
      <c r="C696" s="1" t="s">
        <v>860</v>
      </c>
      <c r="D696" s="1" t="s">
        <v>1118</v>
      </c>
      <c r="E696" s="2" t="s">
        <v>539</v>
      </c>
      <c r="F696" s="3">
        <v>214.8</v>
      </c>
    </row>
    <row r="697" spans="1:6" s="4" customFormat="1" ht="36" hidden="1" x14ac:dyDescent="0.25">
      <c r="A697" s="1" t="s">
        <v>101</v>
      </c>
      <c r="B697" s="1" t="s">
        <v>1396</v>
      </c>
      <c r="C697" s="1" t="s">
        <v>860</v>
      </c>
      <c r="D697" s="1" t="s">
        <v>1119</v>
      </c>
      <c r="E697" s="2" t="s">
        <v>540</v>
      </c>
      <c r="F697" s="3">
        <v>214.8</v>
      </c>
    </row>
    <row r="698" spans="1:6" s="4" customFormat="1" ht="96" hidden="1" x14ac:dyDescent="0.25">
      <c r="A698" s="1" t="s">
        <v>101</v>
      </c>
      <c r="B698" s="1" t="s">
        <v>1396</v>
      </c>
      <c r="C698" s="1" t="s">
        <v>860</v>
      </c>
      <c r="D698" s="1" t="s">
        <v>18</v>
      </c>
      <c r="E698" s="2" t="s">
        <v>552</v>
      </c>
      <c r="F698" s="3">
        <v>15145.300000000001</v>
      </c>
    </row>
    <row r="699" spans="1:6" s="4" customFormat="1" ht="36" hidden="1" x14ac:dyDescent="0.25">
      <c r="A699" s="1" t="s">
        <v>101</v>
      </c>
      <c r="B699" s="1" t="s">
        <v>1396</v>
      </c>
      <c r="C699" s="1" t="s">
        <v>860</v>
      </c>
      <c r="D699" s="1" t="s">
        <v>30</v>
      </c>
      <c r="E699" s="2" t="s">
        <v>554</v>
      </c>
      <c r="F699" s="3">
        <v>15145.300000000001</v>
      </c>
    </row>
    <row r="700" spans="1:6" s="4" customFormat="1" ht="72" x14ac:dyDescent="0.25">
      <c r="A700" s="1" t="s">
        <v>101</v>
      </c>
      <c r="B700" s="1" t="s">
        <v>1396</v>
      </c>
      <c r="C700" s="1" t="s">
        <v>806</v>
      </c>
      <c r="D700" s="1"/>
      <c r="E700" s="2" t="s">
        <v>975</v>
      </c>
      <c r="F700" s="3">
        <v>4766</v>
      </c>
    </row>
    <row r="701" spans="1:6" s="4" customFormat="1" ht="120" x14ac:dyDescent="0.25">
      <c r="A701" s="1" t="s">
        <v>101</v>
      </c>
      <c r="B701" s="1" t="s">
        <v>1396</v>
      </c>
      <c r="C701" s="1" t="s">
        <v>833</v>
      </c>
      <c r="D701" s="1"/>
      <c r="E701" s="2" t="s">
        <v>1003</v>
      </c>
      <c r="F701" s="3">
        <v>4766</v>
      </c>
    </row>
    <row r="702" spans="1:6" s="4" customFormat="1" ht="132" x14ac:dyDescent="0.25">
      <c r="A702" s="1" t="s">
        <v>101</v>
      </c>
      <c r="B702" s="1" t="s">
        <v>1396</v>
      </c>
      <c r="C702" s="1" t="s">
        <v>835</v>
      </c>
      <c r="D702" s="1"/>
      <c r="E702" s="2" t="s">
        <v>1005</v>
      </c>
      <c r="F702" s="3">
        <v>4766</v>
      </c>
    </row>
    <row r="703" spans="1:6" s="4" customFormat="1" ht="60" x14ac:dyDescent="0.25">
      <c r="A703" s="1" t="s">
        <v>101</v>
      </c>
      <c r="B703" s="1" t="s">
        <v>1396</v>
      </c>
      <c r="C703" s="1" t="s">
        <v>826</v>
      </c>
      <c r="D703" s="1"/>
      <c r="E703" s="2" t="s">
        <v>1006</v>
      </c>
      <c r="F703" s="3">
        <v>1150.7</v>
      </c>
    </row>
    <row r="704" spans="1:6" s="4" customFormat="1" ht="72" hidden="1" x14ac:dyDescent="0.25">
      <c r="A704" s="1" t="s">
        <v>101</v>
      </c>
      <c r="B704" s="1" t="s">
        <v>1396</v>
      </c>
      <c r="C704" s="1" t="s">
        <v>826</v>
      </c>
      <c r="D704" s="1" t="s">
        <v>1111</v>
      </c>
      <c r="E704" s="2" t="s">
        <v>542</v>
      </c>
      <c r="F704" s="3">
        <v>45.2</v>
      </c>
    </row>
    <row r="705" spans="1:6" s="4" customFormat="1" ht="84" hidden="1" x14ac:dyDescent="0.25">
      <c r="A705" s="1" t="s">
        <v>101</v>
      </c>
      <c r="B705" s="1" t="s">
        <v>1396</v>
      </c>
      <c r="C705" s="1" t="s">
        <v>826</v>
      </c>
      <c r="D705" s="1" t="s">
        <v>1112</v>
      </c>
      <c r="E705" s="2" t="s">
        <v>543</v>
      </c>
      <c r="F705" s="3">
        <v>45.2</v>
      </c>
    </row>
    <row r="706" spans="1:6" s="4" customFormat="1" ht="96" hidden="1" x14ac:dyDescent="0.25">
      <c r="A706" s="1" t="s">
        <v>101</v>
      </c>
      <c r="B706" s="1" t="s">
        <v>1396</v>
      </c>
      <c r="C706" s="1" t="s">
        <v>826</v>
      </c>
      <c r="D706" s="1" t="s">
        <v>18</v>
      </c>
      <c r="E706" s="2" t="s">
        <v>552</v>
      </c>
      <c r="F706" s="3">
        <v>1105.5</v>
      </c>
    </row>
    <row r="707" spans="1:6" s="4" customFormat="1" ht="36" hidden="1" x14ac:dyDescent="0.25">
      <c r="A707" s="1" t="s">
        <v>101</v>
      </c>
      <c r="B707" s="1" t="s">
        <v>1396</v>
      </c>
      <c r="C707" s="1" t="s">
        <v>826</v>
      </c>
      <c r="D707" s="1" t="s">
        <v>30</v>
      </c>
      <c r="E707" s="2" t="s">
        <v>554</v>
      </c>
      <c r="F707" s="3">
        <v>1105.5</v>
      </c>
    </row>
    <row r="708" spans="1:6" s="4" customFormat="1" ht="84" x14ac:dyDescent="0.25">
      <c r="A708" s="1" t="s">
        <v>101</v>
      </c>
      <c r="B708" s="1" t="s">
        <v>1396</v>
      </c>
      <c r="C708" s="1" t="s">
        <v>827</v>
      </c>
      <c r="D708" s="1"/>
      <c r="E708" s="2" t="s">
        <v>1007</v>
      </c>
      <c r="F708" s="3">
        <v>3615.3</v>
      </c>
    </row>
    <row r="709" spans="1:6" s="4" customFormat="1" ht="96" hidden="1" x14ac:dyDescent="0.25">
      <c r="A709" s="1" t="s">
        <v>101</v>
      </c>
      <c r="B709" s="1" t="s">
        <v>1396</v>
      </c>
      <c r="C709" s="1" t="s">
        <v>827</v>
      </c>
      <c r="D709" s="1" t="s">
        <v>18</v>
      </c>
      <c r="E709" s="2" t="s">
        <v>552</v>
      </c>
      <c r="F709" s="3">
        <v>3615.3</v>
      </c>
    </row>
    <row r="710" spans="1:6" s="4" customFormat="1" ht="36" hidden="1" x14ac:dyDescent="0.25">
      <c r="A710" s="1" t="s">
        <v>101</v>
      </c>
      <c r="B710" s="1" t="s">
        <v>1396</v>
      </c>
      <c r="C710" s="1" t="s">
        <v>827</v>
      </c>
      <c r="D710" s="1" t="s">
        <v>30</v>
      </c>
      <c r="E710" s="2" t="s">
        <v>554</v>
      </c>
      <c r="F710" s="3">
        <v>3615.3</v>
      </c>
    </row>
    <row r="711" spans="1:6" s="4" customFormat="1" ht="60" x14ac:dyDescent="0.25">
      <c r="A711" s="1" t="s">
        <v>101</v>
      </c>
      <c r="B711" s="1" t="s">
        <v>1396</v>
      </c>
      <c r="C711" s="1" t="s">
        <v>1122</v>
      </c>
      <c r="D711" s="1"/>
      <c r="E711" s="2" t="s">
        <v>1885</v>
      </c>
      <c r="F711" s="3">
        <v>1040</v>
      </c>
    </row>
    <row r="712" spans="1:6" s="4" customFormat="1" ht="36" x14ac:dyDescent="0.25">
      <c r="A712" s="1" t="s">
        <v>101</v>
      </c>
      <c r="B712" s="1" t="s">
        <v>1396</v>
      </c>
      <c r="C712" s="1" t="s">
        <v>1143</v>
      </c>
      <c r="D712" s="1"/>
      <c r="E712" s="2" t="s">
        <v>1270</v>
      </c>
      <c r="F712" s="3">
        <v>1040</v>
      </c>
    </row>
    <row r="713" spans="1:6" s="4" customFormat="1" ht="48" x14ac:dyDescent="0.25">
      <c r="A713" s="1" t="s">
        <v>101</v>
      </c>
      <c r="B713" s="1" t="s">
        <v>1396</v>
      </c>
      <c r="C713" s="1" t="s">
        <v>1349</v>
      </c>
      <c r="D713" s="1"/>
      <c r="E713" s="2" t="s">
        <v>1350</v>
      </c>
      <c r="F713" s="3">
        <v>1040</v>
      </c>
    </row>
    <row r="714" spans="1:6" s="4" customFormat="1" ht="72" hidden="1" x14ac:dyDescent="0.25">
      <c r="A714" s="1" t="s">
        <v>101</v>
      </c>
      <c r="B714" s="1" t="s">
        <v>1396</v>
      </c>
      <c r="C714" s="1" t="s">
        <v>1349</v>
      </c>
      <c r="D714" s="1" t="s">
        <v>1111</v>
      </c>
      <c r="E714" s="2" t="s">
        <v>542</v>
      </c>
      <c r="F714" s="3">
        <v>32</v>
      </c>
    </row>
    <row r="715" spans="1:6" s="4" customFormat="1" ht="84" hidden="1" x14ac:dyDescent="0.25">
      <c r="A715" s="1" t="s">
        <v>101</v>
      </c>
      <c r="B715" s="1" t="s">
        <v>1396</v>
      </c>
      <c r="C715" s="1" t="s">
        <v>1349</v>
      </c>
      <c r="D715" s="1" t="s">
        <v>1112</v>
      </c>
      <c r="E715" s="2" t="s">
        <v>543</v>
      </c>
      <c r="F715" s="3">
        <v>32</v>
      </c>
    </row>
    <row r="716" spans="1:6" s="4" customFormat="1" ht="96" hidden="1" x14ac:dyDescent="0.25">
      <c r="A716" s="1" t="s">
        <v>101</v>
      </c>
      <c r="B716" s="1" t="s">
        <v>1396</v>
      </c>
      <c r="C716" s="1" t="s">
        <v>1349</v>
      </c>
      <c r="D716" s="1" t="s">
        <v>18</v>
      </c>
      <c r="E716" s="2" t="s">
        <v>552</v>
      </c>
      <c r="F716" s="3">
        <v>1008</v>
      </c>
    </row>
    <row r="717" spans="1:6" s="4" customFormat="1" ht="36" hidden="1" x14ac:dyDescent="0.25">
      <c r="A717" s="1" t="s">
        <v>101</v>
      </c>
      <c r="B717" s="1" t="s">
        <v>1396</v>
      </c>
      <c r="C717" s="1" t="s">
        <v>1349</v>
      </c>
      <c r="D717" s="1" t="s">
        <v>30</v>
      </c>
      <c r="E717" s="2" t="s">
        <v>554</v>
      </c>
      <c r="F717" s="3">
        <v>1008</v>
      </c>
    </row>
    <row r="718" spans="1:6" s="4" customFormat="1" ht="60" hidden="1" x14ac:dyDescent="0.25">
      <c r="A718" s="1" t="s">
        <v>101</v>
      </c>
      <c r="B718" s="1" t="s">
        <v>1404</v>
      </c>
      <c r="C718" s="1"/>
      <c r="D718" s="1"/>
      <c r="E718" s="2" t="s">
        <v>908</v>
      </c>
      <c r="F718" s="3">
        <v>13377.541000000001</v>
      </c>
    </row>
    <row r="719" spans="1:6" s="4" customFormat="1" ht="60" x14ac:dyDescent="0.25">
      <c r="A719" s="1" t="s">
        <v>101</v>
      </c>
      <c r="B719" s="1" t="s">
        <v>1404</v>
      </c>
      <c r="C719" s="1" t="s">
        <v>107</v>
      </c>
      <c r="D719" s="1"/>
      <c r="E719" s="2" t="s">
        <v>940</v>
      </c>
      <c r="F719" s="3">
        <v>13321.541000000001</v>
      </c>
    </row>
    <row r="720" spans="1:6" s="4" customFormat="1" ht="96" x14ac:dyDescent="0.25">
      <c r="A720" s="1" t="s">
        <v>101</v>
      </c>
      <c r="B720" s="1" t="s">
        <v>1404</v>
      </c>
      <c r="C720" s="1" t="s">
        <v>108</v>
      </c>
      <c r="D720" s="1"/>
      <c r="E720" s="2" t="s">
        <v>960</v>
      </c>
      <c r="F720" s="3">
        <v>13321.541000000001</v>
      </c>
    </row>
    <row r="721" spans="1:6" s="4" customFormat="1" ht="108" x14ac:dyDescent="0.25">
      <c r="A721" s="1" t="s">
        <v>101</v>
      </c>
      <c r="B721" s="1" t="s">
        <v>1404</v>
      </c>
      <c r="C721" s="1" t="s">
        <v>866</v>
      </c>
      <c r="D721" s="1"/>
      <c r="E721" s="2" t="s">
        <v>961</v>
      </c>
      <c r="F721" s="3">
        <v>13321.541000000001</v>
      </c>
    </row>
    <row r="722" spans="1:6" s="4" customFormat="1" ht="84" x14ac:dyDescent="0.25">
      <c r="A722" s="1" t="s">
        <v>101</v>
      </c>
      <c r="B722" s="1" t="s">
        <v>1404</v>
      </c>
      <c r="C722" s="1" t="s">
        <v>863</v>
      </c>
      <c r="D722" s="1"/>
      <c r="E722" s="2" t="s">
        <v>589</v>
      </c>
      <c r="F722" s="3">
        <v>12931.7</v>
      </c>
    </row>
    <row r="723" spans="1:6" s="4" customFormat="1" ht="96" hidden="1" x14ac:dyDescent="0.25">
      <c r="A723" s="1" t="s">
        <v>101</v>
      </c>
      <c r="B723" s="1" t="s">
        <v>1404</v>
      </c>
      <c r="C723" s="1" t="s">
        <v>863</v>
      </c>
      <c r="D723" s="1" t="s">
        <v>18</v>
      </c>
      <c r="E723" s="2" t="s">
        <v>552</v>
      </c>
      <c r="F723" s="3">
        <v>12931.7</v>
      </c>
    </row>
    <row r="724" spans="1:6" s="4" customFormat="1" ht="36" hidden="1" x14ac:dyDescent="0.25">
      <c r="A724" s="1" t="s">
        <v>101</v>
      </c>
      <c r="B724" s="1" t="s">
        <v>1404</v>
      </c>
      <c r="C724" s="1" t="s">
        <v>863</v>
      </c>
      <c r="D724" s="1" t="s">
        <v>30</v>
      </c>
      <c r="E724" s="2" t="s">
        <v>554</v>
      </c>
      <c r="F724" s="3">
        <v>12931.7</v>
      </c>
    </row>
    <row r="725" spans="1:6" s="4" customFormat="1" ht="36" x14ac:dyDescent="0.25">
      <c r="A725" s="1" t="s">
        <v>101</v>
      </c>
      <c r="B725" s="1" t="s">
        <v>1404</v>
      </c>
      <c r="C725" s="1" t="s">
        <v>864</v>
      </c>
      <c r="D725" s="1"/>
      <c r="E725" s="2" t="s">
        <v>613</v>
      </c>
      <c r="F725" s="3">
        <v>202.941</v>
      </c>
    </row>
    <row r="726" spans="1:6" s="4" customFormat="1" ht="96" hidden="1" x14ac:dyDescent="0.25">
      <c r="A726" s="1" t="s">
        <v>101</v>
      </c>
      <c r="B726" s="1" t="s">
        <v>1404</v>
      </c>
      <c r="C726" s="1" t="s">
        <v>864</v>
      </c>
      <c r="D726" s="1" t="s">
        <v>18</v>
      </c>
      <c r="E726" s="2" t="s">
        <v>552</v>
      </c>
      <c r="F726" s="3">
        <v>202.941</v>
      </c>
    </row>
    <row r="727" spans="1:6" s="4" customFormat="1" ht="36" hidden="1" x14ac:dyDescent="0.25">
      <c r="A727" s="1" t="s">
        <v>101</v>
      </c>
      <c r="B727" s="1" t="s">
        <v>1404</v>
      </c>
      <c r="C727" s="1" t="s">
        <v>864</v>
      </c>
      <c r="D727" s="1" t="s">
        <v>30</v>
      </c>
      <c r="E727" s="2" t="s">
        <v>554</v>
      </c>
      <c r="F727" s="3">
        <v>202.941</v>
      </c>
    </row>
    <row r="728" spans="1:6" s="4" customFormat="1" ht="84" x14ac:dyDescent="0.25">
      <c r="A728" s="1" t="s">
        <v>101</v>
      </c>
      <c r="B728" s="1" t="s">
        <v>1404</v>
      </c>
      <c r="C728" s="1" t="s">
        <v>865</v>
      </c>
      <c r="D728" s="1"/>
      <c r="E728" s="2" t="s">
        <v>959</v>
      </c>
      <c r="F728" s="3">
        <v>186.9</v>
      </c>
    </row>
    <row r="729" spans="1:6" s="4" customFormat="1" ht="96" hidden="1" x14ac:dyDescent="0.25">
      <c r="A729" s="1" t="s">
        <v>101</v>
      </c>
      <c r="B729" s="1" t="s">
        <v>1404</v>
      </c>
      <c r="C729" s="1" t="s">
        <v>865</v>
      </c>
      <c r="D729" s="1" t="s">
        <v>18</v>
      </c>
      <c r="E729" s="2" t="s">
        <v>552</v>
      </c>
      <c r="F729" s="3">
        <v>186.9</v>
      </c>
    </row>
    <row r="730" spans="1:6" s="4" customFormat="1" ht="36" hidden="1" x14ac:dyDescent="0.25">
      <c r="A730" s="1" t="s">
        <v>101</v>
      </c>
      <c r="B730" s="1" t="s">
        <v>1404</v>
      </c>
      <c r="C730" s="1" t="s">
        <v>865</v>
      </c>
      <c r="D730" s="1" t="s">
        <v>30</v>
      </c>
      <c r="E730" s="2" t="s">
        <v>554</v>
      </c>
      <c r="F730" s="3">
        <v>186.9</v>
      </c>
    </row>
    <row r="731" spans="1:6" s="4" customFormat="1" ht="60" x14ac:dyDescent="0.25">
      <c r="A731" s="1" t="s">
        <v>101</v>
      </c>
      <c r="B731" s="1" t="s">
        <v>1404</v>
      </c>
      <c r="C731" s="1" t="s">
        <v>1122</v>
      </c>
      <c r="D731" s="1"/>
      <c r="E731" s="2" t="s">
        <v>1885</v>
      </c>
      <c r="F731" s="3">
        <v>56</v>
      </c>
    </row>
    <row r="732" spans="1:6" s="4" customFormat="1" ht="36" x14ac:dyDescent="0.25">
      <c r="A732" s="1" t="s">
        <v>101</v>
      </c>
      <c r="B732" s="1" t="s">
        <v>1404</v>
      </c>
      <c r="C732" s="1" t="s">
        <v>1143</v>
      </c>
      <c r="D732" s="1"/>
      <c r="E732" s="2" t="s">
        <v>1270</v>
      </c>
      <c r="F732" s="3">
        <v>56</v>
      </c>
    </row>
    <row r="733" spans="1:6" s="4" customFormat="1" ht="48" x14ac:dyDescent="0.25">
      <c r="A733" s="1" t="s">
        <v>101</v>
      </c>
      <c r="B733" s="1" t="s">
        <v>1404</v>
      </c>
      <c r="C733" s="1" t="s">
        <v>1349</v>
      </c>
      <c r="D733" s="1"/>
      <c r="E733" s="2" t="s">
        <v>1350</v>
      </c>
      <c r="F733" s="3">
        <v>56</v>
      </c>
    </row>
    <row r="734" spans="1:6" s="4" customFormat="1" ht="96" hidden="1" x14ac:dyDescent="0.25">
      <c r="A734" s="1" t="s">
        <v>101</v>
      </c>
      <c r="B734" s="1" t="s">
        <v>1404</v>
      </c>
      <c r="C734" s="1" t="s">
        <v>1349</v>
      </c>
      <c r="D734" s="1" t="s">
        <v>18</v>
      </c>
      <c r="E734" s="2" t="s">
        <v>552</v>
      </c>
      <c r="F734" s="3">
        <v>56</v>
      </c>
    </row>
    <row r="735" spans="1:6" s="4" customFormat="1" ht="36" hidden="1" x14ac:dyDescent="0.25">
      <c r="A735" s="1" t="s">
        <v>101</v>
      </c>
      <c r="B735" s="1" t="s">
        <v>1404</v>
      </c>
      <c r="C735" s="1" t="s">
        <v>1349</v>
      </c>
      <c r="D735" s="1" t="s">
        <v>30</v>
      </c>
      <c r="E735" s="2" t="s">
        <v>554</v>
      </c>
      <c r="F735" s="3">
        <v>56</v>
      </c>
    </row>
    <row r="736" spans="1:6" s="4" customFormat="1" ht="24" hidden="1" x14ac:dyDescent="0.25">
      <c r="A736" s="1" t="s">
        <v>101</v>
      </c>
      <c r="B736" s="1" t="s">
        <v>1397</v>
      </c>
      <c r="C736" s="1"/>
      <c r="D736" s="1"/>
      <c r="E736" s="2" t="s">
        <v>529</v>
      </c>
      <c r="F736" s="3">
        <v>43213.5</v>
      </c>
    </row>
    <row r="737" spans="1:6" s="4" customFormat="1" ht="108" x14ac:dyDescent="0.25">
      <c r="A737" s="1" t="s">
        <v>101</v>
      </c>
      <c r="B737" s="1" t="s">
        <v>1397</v>
      </c>
      <c r="C737" s="1" t="s">
        <v>42</v>
      </c>
      <c r="D737" s="1"/>
      <c r="E737" s="2" t="s">
        <v>647</v>
      </c>
      <c r="F737" s="3">
        <v>43213.5</v>
      </c>
    </row>
    <row r="738" spans="1:6" s="4" customFormat="1" ht="60" x14ac:dyDescent="0.25">
      <c r="A738" s="1" t="s">
        <v>101</v>
      </c>
      <c r="B738" s="1" t="s">
        <v>1397</v>
      </c>
      <c r="C738" s="1" t="s">
        <v>68</v>
      </c>
      <c r="D738" s="1"/>
      <c r="E738" s="2" t="s">
        <v>665</v>
      </c>
      <c r="F738" s="3">
        <v>43213.5</v>
      </c>
    </row>
    <row r="739" spans="1:6" s="4" customFormat="1" ht="96" x14ac:dyDescent="0.25">
      <c r="A739" s="1" t="s">
        <v>101</v>
      </c>
      <c r="B739" s="1" t="s">
        <v>1397</v>
      </c>
      <c r="C739" s="1" t="s">
        <v>69</v>
      </c>
      <c r="D739" s="1"/>
      <c r="E739" s="2" t="s">
        <v>668</v>
      </c>
      <c r="F739" s="3">
        <v>43213.5</v>
      </c>
    </row>
    <row r="740" spans="1:6" s="4" customFormat="1" ht="84" x14ac:dyDescent="0.25">
      <c r="A740" s="1" t="s">
        <v>101</v>
      </c>
      <c r="B740" s="1" t="s">
        <v>1397</v>
      </c>
      <c r="C740" s="1" t="s">
        <v>53</v>
      </c>
      <c r="D740" s="1"/>
      <c r="E740" s="2" t="s">
        <v>589</v>
      </c>
      <c r="F740" s="3">
        <v>43105</v>
      </c>
    </row>
    <row r="741" spans="1:6" s="4" customFormat="1" ht="96" hidden="1" x14ac:dyDescent="0.25">
      <c r="A741" s="1" t="s">
        <v>101</v>
      </c>
      <c r="B741" s="1" t="s">
        <v>1397</v>
      </c>
      <c r="C741" s="1" t="s">
        <v>53</v>
      </c>
      <c r="D741" s="1" t="s">
        <v>18</v>
      </c>
      <c r="E741" s="2" t="s">
        <v>552</v>
      </c>
      <c r="F741" s="3">
        <v>43105</v>
      </c>
    </row>
    <row r="742" spans="1:6" s="4" customFormat="1" ht="36" hidden="1" x14ac:dyDescent="0.25">
      <c r="A742" s="1" t="s">
        <v>101</v>
      </c>
      <c r="B742" s="1" t="s">
        <v>1397</v>
      </c>
      <c r="C742" s="1" t="s">
        <v>53</v>
      </c>
      <c r="D742" s="1" t="s">
        <v>54</v>
      </c>
      <c r="E742" s="2" t="s">
        <v>553</v>
      </c>
      <c r="F742" s="3">
        <v>3569.3</v>
      </c>
    </row>
    <row r="743" spans="1:6" s="4" customFormat="1" ht="36" hidden="1" x14ac:dyDescent="0.25">
      <c r="A743" s="1" t="s">
        <v>101</v>
      </c>
      <c r="B743" s="1" t="s">
        <v>1397</v>
      </c>
      <c r="C743" s="1" t="s">
        <v>53</v>
      </c>
      <c r="D743" s="1" t="s">
        <v>30</v>
      </c>
      <c r="E743" s="2" t="s">
        <v>554</v>
      </c>
      <c r="F743" s="3">
        <v>39535.699999999997</v>
      </c>
    </row>
    <row r="744" spans="1:6" s="4" customFormat="1" ht="36" x14ac:dyDescent="0.25">
      <c r="A744" s="1" t="s">
        <v>101</v>
      </c>
      <c r="B744" s="1" t="s">
        <v>1397</v>
      </c>
      <c r="C744" s="1" t="s">
        <v>55</v>
      </c>
      <c r="D744" s="1"/>
      <c r="E744" s="2" t="s">
        <v>613</v>
      </c>
      <c r="F744" s="3">
        <v>108.5</v>
      </c>
    </row>
    <row r="745" spans="1:6" s="4" customFormat="1" ht="96" hidden="1" x14ac:dyDescent="0.25">
      <c r="A745" s="1" t="s">
        <v>101</v>
      </c>
      <c r="B745" s="1" t="s">
        <v>1397</v>
      </c>
      <c r="C745" s="1" t="s">
        <v>55</v>
      </c>
      <c r="D745" s="1" t="s">
        <v>18</v>
      </c>
      <c r="E745" s="2" t="s">
        <v>552</v>
      </c>
      <c r="F745" s="3">
        <v>108.5</v>
      </c>
    </row>
    <row r="746" spans="1:6" s="4" customFormat="1" ht="36" hidden="1" x14ac:dyDescent="0.25">
      <c r="A746" s="1" t="s">
        <v>101</v>
      </c>
      <c r="B746" s="1" t="s">
        <v>1397</v>
      </c>
      <c r="C746" s="1" t="s">
        <v>55</v>
      </c>
      <c r="D746" s="1" t="s">
        <v>54</v>
      </c>
      <c r="E746" s="2" t="s">
        <v>553</v>
      </c>
      <c r="F746" s="3">
        <v>8.9</v>
      </c>
    </row>
    <row r="747" spans="1:6" s="4" customFormat="1" ht="36" hidden="1" x14ac:dyDescent="0.25">
      <c r="A747" s="1" t="s">
        <v>101</v>
      </c>
      <c r="B747" s="1" t="s">
        <v>1397</v>
      </c>
      <c r="C747" s="1" t="s">
        <v>55</v>
      </c>
      <c r="D747" s="1" t="s">
        <v>30</v>
      </c>
      <c r="E747" s="2" t="s">
        <v>554</v>
      </c>
      <c r="F747" s="3">
        <v>99.6</v>
      </c>
    </row>
    <row r="748" spans="1:6" s="4" customFormat="1" ht="36" hidden="1" x14ac:dyDescent="0.25">
      <c r="A748" s="1" t="s">
        <v>101</v>
      </c>
      <c r="B748" s="1" t="s">
        <v>1398</v>
      </c>
      <c r="C748" s="1"/>
      <c r="D748" s="1"/>
      <c r="E748" s="2" t="s">
        <v>530</v>
      </c>
      <c r="F748" s="3">
        <v>427027.33843999996</v>
      </c>
    </row>
    <row r="749" spans="1:6" s="4" customFormat="1" ht="48" x14ac:dyDescent="0.25">
      <c r="A749" s="1" t="s">
        <v>101</v>
      </c>
      <c r="B749" s="1" t="s">
        <v>1398</v>
      </c>
      <c r="C749" s="1" t="s">
        <v>56</v>
      </c>
      <c r="D749" s="1"/>
      <c r="E749" s="2" t="s">
        <v>564</v>
      </c>
      <c r="F749" s="3">
        <v>200</v>
      </c>
    </row>
    <row r="750" spans="1:6" s="4" customFormat="1" ht="84" x14ac:dyDescent="0.25">
      <c r="A750" s="1" t="s">
        <v>101</v>
      </c>
      <c r="B750" s="1" t="s">
        <v>1398</v>
      </c>
      <c r="C750" s="1" t="s">
        <v>57</v>
      </c>
      <c r="D750" s="1"/>
      <c r="E750" s="2" t="s">
        <v>574</v>
      </c>
      <c r="F750" s="3">
        <v>200</v>
      </c>
    </row>
    <row r="751" spans="1:6" s="4" customFormat="1" ht="120" x14ac:dyDescent="0.25">
      <c r="A751" s="1" t="s">
        <v>101</v>
      </c>
      <c r="B751" s="1" t="s">
        <v>1398</v>
      </c>
      <c r="C751" s="1" t="s">
        <v>58</v>
      </c>
      <c r="D751" s="1"/>
      <c r="E751" s="2" t="s">
        <v>575</v>
      </c>
      <c r="F751" s="3">
        <v>200</v>
      </c>
    </row>
    <row r="752" spans="1:6" s="4" customFormat="1" ht="156" x14ac:dyDescent="0.25">
      <c r="A752" s="1" t="s">
        <v>101</v>
      </c>
      <c r="B752" s="1" t="s">
        <v>1398</v>
      </c>
      <c r="C752" s="1" t="s">
        <v>45</v>
      </c>
      <c r="D752" s="1"/>
      <c r="E752" s="2" t="s">
        <v>577</v>
      </c>
      <c r="F752" s="3">
        <v>200</v>
      </c>
    </row>
    <row r="753" spans="1:6" s="4" customFormat="1" ht="96" hidden="1" x14ac:dyDescent="0.25">
      <c r="A753" s="1" t="s">
        <v>101</v>
      </c>
      <c r="B753" s="1" t="s">
        <v>1398</v>
      </c>
      <c r="C753" s="1" t="s">
        <v>45</v>
      </c>
      <c r="D753" s="1" t="s">
        <v>18</v>
      </c>
      <c r="E753" s="2" t="s">
        <v>552</v>
      </c>
      <c r="F753" s="3">
        <v>200</v>
      </c>
    </row>
    <row r="754" spans="1:6" s="4" customFormat="1" ht="36" hidden="1" x14ac:dyDescent="0.25">
      <c r="A754" s="1" t="s">
        <v>101</v>
      </c>
      <c r="B754" s="1" t="s">
        <v>1398</v>
      </c>
      <c r="C754" s="1" t="s">
        <v>45</v>
      </c>
      <c r="D754" s="1" t="s">
        <v>54</v>
      </c>
      <c r="E754" s="2" t="s">
        <v>553</v>
      </c>
      <c r="F754" s="3">
        <v>200</v>
      </c>
    </row>
    <row r="755" spans="1:6" s="4" customFormat="1" ht="36" x14ac:dyDescent="0.25">
      <c r="A755" s="1" t="s">
        <v>101</v>
      </c>
      <c r="B755" s="1" t="s">
        <v>1398</v>
      </c>
      <c r="C755" s="1" t="s">
        <v>59</v>
      </c>
      <c r="D755" s="1"/>
      <c r="E755" s="2" t="s">
        <v>579</v>
      </c>
      <c r="F755" s="3">
        <v>2007.5</v>
      </c>
    </row>
    <row r="756" spans="1:6" s="4" customFormat="1" ht="36" x14ac:dyDescent="0.25">
      <c r="A756" s="1" t="s">
        <v>101</v>
      </c>
      <c r="B756" s="1" t="s">
        <v>1398</v>
      </c>
      <c r="C756" s="1" t="s">
        <v>60</v>
      </c>
      <c r="D756" s="1"/>
      <c r="E756" s="2" t="s">
        <v>580</v>
      </c>
      <c r="F756" s="3">
        <v>2007.5</v>
      </c>
    </row>
    <row r="757" spans="1:6" s="4" customFormat="1" ht="72" x14ac:dyDescent="0.25">
      <c r="A757" s="1" t="s">
        <v>101</v>
      </c>
      <c r="B757" s="1" t="s">
        <v>1398</v>
      </c>
      <c r="C757" s="1" t="s">
        <v>61</v>
      </c>
      <c r="D757" s="1"/>
      <c r="E757" s="2" t="s">
        <v>585</v>
      </c>
      <c r="F757" s="3">
        <v>2007.5</v>
      </c>
    </row>
    <row r="758" spans="1:6" s="4" customFormat="1" ht="84" x14ac:dyDescent="0.25">
      <c r="A758" s="1" t="s">
        <v>101</v>
      </c>
      <c r="B758" s="1" t="s">
        <v>1398</v>
      </c>
      <c r="C758" s="1" t="s">
        <v>46</v>
      </c>
      <c r="D758" s="1"/>
      <c r="E758" s="2" t="s">
        <v>586</v>
      </c>
      <c r="F758" s="3">
        <v>2007.5</v>
      </c>
    </row>
    <row r="759" spans="1:6" s="4" customFormat="1" ht="96" hidden="1" x14ac:dyDescent="0.25">
      <c r="A759" s="1" t="s">
        <v>101</v>
      </c>
      <c r="B759" s="1" t="s">
        <v>1398</v>
      </c>
      <c r="C759" s="1" t="s">
        <v>46</v>
      </c>
      <c r="D759" s="1" t="s">
        <v>18</v>
      </c>
      <c r="E759" s="2" t="s">
        <v>552</v>
      </c>
      <c r="F759" s="3">
        <v>2007.5</v>
      </c>
    </row>
    <row r="760" spans="1:6" s="4" customFormat="1" ht="36" hidden="1" x14ac:dyDescent="0.25">
      <c r="A760" s="1" t="s">
        <v>101</v>
      </c>
      <c r="B760" s="1" t="s">
        <v>1398</v>
      </c>
      <c r="C760" s="1" t="s">
        <v>46</v>
      </c>
      <c r="D760" s="1" t="s">
        <v>54</v>
      </c>
      <c r="E760" s="2" t="s">
        <v>553</v>
      </c>
      <c r="F760" s="3">
        <v>624.5</v>
      </c>
    </row>
    <row r="761" spans="1:6" s="4" customFormat="1" ht="36" hidden="1" x14ac:dyDescent="0.25">
      <c r="A761" s="1" t="s">
        <v>101</v>
      </c>
      <c r="B761" s="1" t="s">
        <v>1398</v>
      </c>
      <c r="C761" s="1" t="s">
        <v>46</v>
      </c>
      <c r="D761" s="1" t="s">
        <v>30</v>
      </c>
      <c r="E761" s="2" t="s">
        <v>554</v>
      </c>
      <c r="F761" s="3">
        <v>1383</v>
      </c>
    </row>
    <row r="762" spans="1:6" s="4" customFormat="1" ht="108" x14ac:dyDescent="0.25">
      <c r="A762" s="1" t="s">
        <v>101</v>
      </c>
      <c r="B762" s="1" t="s">
        <v>1398</v>
      </c>
      <c r="C762" s="1" t="s">
        <v>42</v>
      </c>
      <c r="D762" s="1"/>
      <c r="E762" s="2" t="s">
        <v>647</v>
      </c>
      <c r="F762" s="3">
        <v>629.4</v>
      </c>
    </row>
    <row r="763" spans="1:6" s="4" customFormat="1" ht="72" x14ac:dyDescent="0.25">
      <c r="A763" s="1" t="s">
        <v>101</v>
      </c>
      <c r="B763" s="1" t="s">
        <v>1398</v>
      </c>
      <c r="C763" s="1" t="s">
        <v>105</v>
      </c>
      <c r="D763" s="1"/>
      <c r="E763" s="2" t="s">
        <v>662</v>
      </c>
      <c r="F763" s="3">
        <v>629.4</v>
      </c>
    </row>
    <row r="764" spans="1:6" s="4" customFormat="1" ht="108" x14ac:dyDescent="0.25">
      <c r="A764" s="1" t="s">
        <v>101</v>
      </c>
      <c r="B764" s="1" t="s">
        <v>1398</v>
      </c>
      <c r="C764" s="1" t="s">
        <v>106</v>
      </c>
      <c r="D764" s="1"/>
      <c r="E764" s="2" t="s">
        <v>937</v>
      </c>
      <c r="F764" s="3">
        <v>629.4</v>
      </c>
    </row>
    <row r="765" spans="1:6" s="4" customFormat="1" ht="72" x14ac:dyDescent="0.25">
      <c r="A765" s="1" t="s">
        <v>101</v>
      </c>
      <c r="B765" s="1" t="s">
        <v>1398</v>
      </c>
      <c r="C765" s="1" t="s">
        <v>102</v>
      </c>
      <c r="D765" s="1"/>
      <c r="E765" s="2" t="s">
        <v>938</v>
      </c>
      <c r="F765" s="3">
        <v>489.4</v>
      </c>
    </row>
    <row r="766" spans="1:6" s="4" customFormat="1" ht="96" hidden="1" x14ac:dyDescent="0.25">
      <c r="A766" s="1" t="s">
        <v>101</v>
      </c>
      <c r="B766" s="1" t="s">
        <v>1398</v>
      </c>
      <c r="C766" s="1" t="s">
        <v>102</v>
      </c>
      <c r="D766" s="1" t="s">
        <v>18</v>
      </c>
      <c r="E766" s="2" t="s">
        <v>552</v>
      </c>
      <c r="F766" s="3">
        <v>489.4</v>
      </c>
    </row>
    <row r="767" spans="1:6" s="4" customFormat="1" ht="36" hidden="1" x14ac:dyDescent="0.25">
      <c r="A767" s="1" t="s">
        <v>101</v>
      </c>
      <c r="B767" s="1" t="s">
        <v>1398</v>
      </c>
      <c r="C767" s="1" t="s">
        <v>102</v>
      </c>
      <c r="D767" s="1" t="s">
        <v>54</v>
      </c>
      <c r="E767" s="2" t="s">
        <v>553</v>
      </c>
      <c r="F767" s="3">
        <v>489.4</v>
      </c>
    </row>
    <row r="768" spans="1:6" s="4" customFormat="1" ht="84" x14ac:dyDescent="0.25">
      <c r="A768" s="1" t="s">
        <v>101</v>
      </c>
      <c r="B768" s="1" t="s">
        <v>1398</v>
      </c>
      <c r="C768" s="1" t="s">
        <v>103</v>
      </c>
      <c r="D768" s="1"/>
      <c r="E768" s="2" t="s">
        <v>939</v>
      </c>
      <c r="F768" s="3">
        <v>140</v>
      </c>
    </row>
    <row r="769" spans="1:6" s="4" customFormat="1" ht="96" hidden="1" x14ac:dyDescent="0.25">
      <c r="A769" s="1" t="s">
        <v>101</v>
      </c>
      <c r="B769" s="1" t="s">
        <v>1398</v>
      </c>
      <c r="C769" s="1" t="s">
        <v>103</v>
      </c>
      <c r="D769" s="1" t="s">
        <v>18</v>
      </c>
      <c r="E769" s="2" t="s">
        <v>552</v>
      </c>
      <c r="F769" s="3">
        <v>140</v>
      </c>
    </row>
    <row r="770" spans="1:6" s="4" customFormat="1" ht="36" hidden="1" x14ac:dyDescent="0.25">
      <c r="A770" s="1" t="s">
        <v>101</v>
      </c>
      <c r="B770" s="1" t="s">
        <v>1398</v>
      </c>
      <c r="C770" s="1" t="s">
        <v>103</v>
      </c>
      <c r="D770" s="1" t="s">
        <v>54</v>
      </c>
      <c r="E770" s="2" t="s">
        <v>553</v>
      </c>
      <c r="F770" s="3">
        <v>140</v>
      </c>
    </row>
    <row r="771" spans="1:6" s="4" customFormat="1" ht="60" x14ac:dyDescent="0.25">
      <c r="A771" s="1" t="s">
        <v>101</v>
      </c>
      <c r="B771" s="1" t="s">
        <v>1398</v>
      </c>
      <c r="C771" s="1" t="s">
        <v>107</v>
      </c>
      <c r="D771" s="1"/>
      <c r="E771" s="2" t="s">
        <v>940</v>
      </c>
      <c r="F771" s="3">
        <v>108925.18700000002</v>
      </c>
    </row>
    <row r="772" spans="1:6" s="4" customFormat="1" ht="72" x14ac:dyDescent="0.25">
      <c r="A772" s="1" t="s">
        <v>101</v>
      </c>
      <c r="B772" s="1" t="s">
        <v>1398</v>
      </c>
      <c r="C772" s="1" t="s">
        <v>828</v>
      </c>
      <c r="D772" s="1"/>
      <c r="E772" s="2" t="s">
        <v>941</v>
      </c>
      <c r="F772" s="3">
        <v>1853.6999999999998</v>
      </c>
    </row>
    <row r="773" spans="1:6" s="4" customFormat="1" ht="96" x14ac:dyDescent="0.25">
      <c r="A773" s="1" t="s">
        <v>101</v>
      </c>
      <c r="B773" s="1" t="s">
        <v>1398</v>
      </c>
      <c r="C773" s="1" t="s">
        <v>830</v>
      </c>
      <c r="D773" s="1"/>
      <c r="E773" s="2" t="s">
        <v>944</v>
      </c>
      <c r="F773" s="3">
        <v>1853.6999999999998</v>
      </c>
    </row>
    <row r="774" spans="1:6" s="4" customFormat="1" ht="72" x14ac:dyDescent="0.25">
      <c r="A774" s="1" t="s">
        <v>101</v>
      </c>
      <c r="B774" s="1" t="s">
        <v>1398</v>
      </c>
      <c r="C774" s="1" t="s">
        <v>818</v>
      </c>
      <c r="D774" s="1"/>
      <c r="E774" s="2" t="s">
        <v>945</v>
      </c>
      <c r="F774" s="3">
        <v>1853.6999999999998</v>
      </c>
    </row>
    <row r="775" spans="1:6" s="4" customFormat="1" ht="180" hidden="1" x14ac:dyDescent="0.25">
      <c r="A775" s="1" t="s">
        <v>101</v>
      </c>
      <c r="B775" s="1" t="s">
        <v>1398</v>
      </c>
      <c r="C775" s="1" t="s">
        <v>818</v>
      </c>
      <c r="D775" s="1" t="s">
        <v>1118</v>
      </c>
      <c r="E775" s="2" t="s">
        <v>539</v>
      </c>
      <c r="F775" s="3">
        <v>971.3</v>
      </c>
    </row>
    <row r="776" spans="1:6" s="4" customFormat="1" ht="60" hidden="1" x14ac:dyDescent="0.25">
      <c r="A776" s="1" t="s">
        <v>101</v>
      </c>
      <c r="B776" s="1" t="s">
        <v>1398</v>
      </c>
      <c r="C776" s="1" t="s">
        <v>818</v>
      </c>
      <c r="D776" s="1" t="s">
        <v>1128</v>
      </c>
      <c r="E776" s="2" t="s">
        <v>541</v>
      </c>
      <c r="F776" s="3">
        <v>971.3</v>
      </c>
    </row>
    <row r="777" spans="1:6" s="4" customFormat="1" ht="72" hidden="1" x14ac:dyDescent="0.25">
      <c r="A777" s="1" t="s">
        <v>101</v>
      </c>
      <c r="B777" s="1" t="s">
        <v>1398</v>
      </c>
      <c r="C777" s="1" t="s">
        <v>818</v>
      </c>
      <c r="D777" s="1" t="s">
        <v>1111</v>
      </c>
      <c r="E777" s="2" t="s">
        <v>542</v>
      </c>
      <c r="F777" s="3">
        <v>882.4</v>
      </c>
    </row>
    <row r="778" spans="1:6" s="4" customFormat="1" ht="84" hidden="1" x14ac:dyDescent="0.25">
      <c r="A778" s="1" t="s">
        <v>101</v>
      </c>
      <c r="B778" s="1" t="s">
        <v>1398</v>
      </c>
      <c r="C778" s="1" t="s">
        <v>818</v>
      </c>
      <c r="D778" s="1" t="s">
        <v>1112</v>
      </c>
      <c r="E778" s="2" t="s">
        <v>543</v>
      </c>
      <c r="F778" s="3">
        <v>882.4</v>
      </c>
    </row>
    <row r="779" spans="1:6" s="4" customFormat="1" ht="72" x14ac:dyDescent="0.25">
      <c r="A779" s="1" t="s">
        <v>101</v>
      </c>
      <c r="B779" s="1" t="s">
        <v>1398</v>
      </c>
      <c r="C779" s="1" t="s">
        <v>852</v>
      </c>
      <c r="D779" s="1"/>
      <c r="E779" s="2" t="s">
        <v>947</v>
      </c>
      <c r="F779" s="3">
        <v>2574.1</v>
      </c>
    </row>
    <row r="780" spans="1:6" s="4" customFormat="1" ht="132" x14ac:dyDescent="0.25">
      <c r="A780" s="1" t="s">
        <v>101</v>
      </c>
      <c r="B780" s="1" t="s">
        <v>1398</v>
      </c>
      <c r="C780" s="1" t="s">
        <v>853</v>
      </c>
      <c r="D780" s="1"/>
      <c r="E780" s="2" t="s">
        <v>948</v>
      </c>
      <c r="F780" s="3">
        <v>1845.3</v>
      </c>
    </row>
    <row r="781" spans="1:6" s="4" customFormat="1" ht="192" x14ac:dyDescent="0.25">
      <c r="A781" s="1" t="s">
        <v>101</v>
      </c>
      <c r="B781" s="1" t="s">
        <v>1398</v>
      </c>
      <c r="C781" s="1" t="s">
        <v>839</v>
      </c>
      <c r="D781" s="1"/>
      <c r="E781" s="2" t="s">
        <v>952</v>
      </c>
      <c r="F781" s="3">
        <v>1845.3</v>
      </c>
    </row>
    <row r="782" spans="1:6" s="4" customFormat="1" ht="96" hidden="1" x14ac:dyDescent="0.25">
      <c r="A782" s="1" t="s">
        <v>101</v>
      </c>
      <c r="B782" s="1" t="s">
        <v>1398</v>
      </c>
      <c r="C782" s="1" t="s">
        <v>839</v>
      </c>
      <c r="D782" s="1" t="s">
        <v>18</v>
      </c>
      <c r="E782" s="2" t="s">
        <v>552</v>
      </c>
      <c r="F782" s="3">
        <v>1845.3</v>
      </c>
    </row>
    <row r="783" spans="1:6" s="4" customFormat="1" ht="36" hidden="1" x14ac:dyDescent="0.25">
      <c r="A783" s="1" t="s">
        <v>101</v>
      </c>
      <c r="B783" s="1" t="s">
        <v>1398</v>
      </c>
      <c r="C783" s="1" t="s">
        <v>839</v>
      </c>
      <c r="D783" s="1" t="s">
        <v>54</v>
      </c>
      <c r="E783" s="2" t="s">
        <v>553</v>
      </c>
      <c r="F783" s="3">
        <v>1845.3</v>
      </c>
    </row>
    <row r="784" spans="1:6" s="4" customFormat="1" ht="108" x14ac:dyDescent="0.25">
      <c r="A784" s="1" t="s">
        <v>101</v>
      </c>
      <c r="B784" s="1" t="s">
        <v>1398</v>
      </c>
      <c r="C784" s="1" t="s">
        <v>854</v>
      </c>
      <c r="D784" s="1"/>
      <c r="E784" s="2" t="s">
        <v>954</v>
      </c>
      <c r="F784" s="3">
        <v>728.8</v>
      </c>
    </row>
    <row r="785" spans="1:6" s="4" customFormat="1" ht="72" x14ac:dyDescent="0.25">
      <c r="A785" s="1" t="s">
        <v>101</v>
      </c>
      <c r="B785" s="1" t="s">
        <v>1398</v>
      </c>
      <c r="C785" s="1" t="s">
        <v>840</v>
      </c>
      <c r="D785" s="1"/>
      <c r="E785" s="2" t="s">
        <v>945</v>
      </c>
      <c r="F785" s="3">
        <v>728.8</v>
      </c>
    </row>
    <row r="786" spans="1:6" s="4" customFormat="1" ht="180" hidden="1" x14ac:dyDescent="0.25">
      <c r="A786" s="1" t="s">
        <v>101</v>
      </c>
      <c r="B786" s="1" t="s">
        <v>1398</v>
      </c>
      <c r="C786" s="1" t="s">
        <v>840</v>
      </c>
      <c r="D786" s="1" t="s">
        <v>1118</v>
      </c>
      <c r="E786" s="2" t="s">
        <v>539</v>
      </c>
      <c r="F786" s="3">
        <v>728.8</v>
      </c>
    </row>
    <row r="787" spans="1:6" s="4" customFormat="1" ht="60" hidden="1" x14ac:dyDescent="0.25">
      <c r="A787" s="1" t="s">
        <v>101</v>
      </c>
      <c r="B787" s="1" t="s">
        <v>1398</v>
      </c>
      <c r="C787" s="1" t="s">
        <v>840</v>
      </c>
      <c r="D787" s="1" t="s">
        <v>1128</v>
      </c>
      <c r="E787" s="2" t="s">
        <v>541</v>
      </c>
      <c r="F787" s="3">
        <v>728.8</v>
      </c>
    </row>
    <row r="788" spans="1:6" s="4" customFormat="1" ht="96" x14ac:dyDescent="0.25">
      <c r="A788" s="1" t="s">
        <v>101</v>
      </c>
      <c r="B788" s="1" t="s">
        <v>1398</v>
      </c>
      <c r="C788" s="1" t="s">
        <v>108</v>
      </c>
      <c r="D788" s="1"/>
      <c r="E788" s="2" t="s">
        <v>960</v>
      </c>
      <c r="F788" s="3">
        <v>104497.38700000002</v>
      </c>
    </row>
    <row r="789" spans="1:6" s="4" customFormat="1" ht="108" x14ac:dyDescent="0.25">
      <c r="A789" s="1" t="s">
        <v>101</v>
      </c>
      <c r="B789" s="1" t="s">
        <v>1398</v>
      </c>
      <c r="C789" s="1" t="s">
        <v>866</v>
      </c>
      <c r="D789" s="1"/>
      <c r="E789" s="2" t="s">
        <v>961</v>
      </c>
      <c r="F789" s="3">
        <v>79301.287000000011</v>
      </c>
    </row>
    <row r="790" spans="1:6" s="4" customFormat="1" ht="84" x14ac:dyDescent="0.25">
      <c r="A790" s="1" t="s">
        <v>101</v>
      </c>
      <c r="B790" s="1" t="s">
        <v>1398</v>
      </c>
      <c r="C790" s="1" t="s">
        <v>863</v>
      </c>
      <c r="D790" s="1"/>
      <c r="E790" s="2" t="s">
        <v>589</v>
      </c>
      <c r="F790" s="3">
        <v>75054.578000000009</v>
      </c>
    </row>
    <row r="791" spans="1:6" s="4" customFormat="1" ht="180" hidden="1" x14ac:dyDescent="0.25">
      <c r="A791" s="1" t="s">
        <v>101</v>
      </c>
      <c r="B791" s="1" t="s">
        <v>1398</v>
      </c>
      <c r="C791" s="1" t="s">
        <v>863</v>
      </c>
      <c r="D791" s="1" t="s">
        <v>1118</v>
      </c>
      <c r="E791" s="2" t="s">
        <v>539</v>
      </c>
      <c r="F791" s="3">
        <v>33472.878000000004</v>
      </c>
    </row>
    <row r="792" spans="1:6" s="4" customFormat="1" ht="36" hidden="1" x14ac:dyDescent="0.25">
      <c r="A792" s="1" t="s">
        <v>101</v>
      </c>
      <c r="B792" s="1" t="s">
        <v>1398</v>
      </c>
      <c r="C792" s="1" t="s">
        <v>863</v>
      </c>
      <c r="D792" s="1" t="s">
        <v>1119</v>
      </c>
      <c r="E792" s="2" t="s">
        <v>540</v>
      </c>
      <c r="F792" s="3">
        <v>33472.878000000004</v>
      </c>
    </row>
    <row r="793" spans="1:6" s="4" customFormat="1" ht="72" hidden="1" x14ac:dyDescent="0.25">
      <c r="A793" s="1" t="s">
        <v>101</v>
      </c>
      <c r="B793" s="1" t="s">
        <v>1398</v>
      </c>
      <c r="C793" s="1" t="s">
        <v>863</v>
      </c>
      <c r="D793" s="1" t="s">
        <v>1111</v>
      </c>
      <c r="E793" s="2" t="s">
        <v>542</v>
      </c>
      <c r="F793" s="3">
        <v>3886.1</v>
      </c>
    </row>
    <row r="794" spans="1:6" s="4" customFormat="1" ht="84" hidden="1" x14ac:dyDescent="0.25">
      <c r="A794" s="1" t="s">
        <v>101</v>
      </c>
      <c r="B794" s="1" t="s">
        <v>1398</v>
      </c>
      <c r="C794" s="1" t="s">
        <v>863</v>
      </c>
      <c r="D794" s="1" t="s">
        <v>1112</v>
      </c>
      <c r="E794" s="2" t="s">
        <v>543</v>
      </c>
      <c r="F794" s="3">
        <v>3886.1</v>
      </c>
    </row>
    <row r="795" spans="1:6" s="4" customFormat="1" ht="96" hidden="1" x14ac:dyDescent="0.25">
      <c r="A795" s="1" t="s">
        <v>101</v>
      </c>
      <c r="B795" s="1" t="s">
        <v>1398</v>
      </c>
      <c r="C795" s="1" t="s">
        <v>863</v>
      </c>
      <c r="D795" s="1" t="s">
        <v>18</v>
      </c>
      <c r="E795" s="2" t="s">
        <v>552</v>
      </c>
      <c r="F795" s="3">
        <v>36961.300000000003</v>
      </c>
    </row>
    <row r="796" spans="1:6" s="4" customFormat="1" ht="36" hidden="1" x14ac:dyDescent="0.25">
      <c r="A796" s="1" t="s">
        <v>101</v>
      </c>
      <c r="B796" s="1" t="s">
        <v>1398</v>
      </c>
      <c r="C796" s="1" t="s">
        <v>863</v>
      </c>
      <c r="D796" s="1" t="s">
        <v>54</v>
      </c>
      <c r="E796" s="2" t="s">
        <v>553</v>
      </c>
      <c r="F796" s="3">
        <v>31930.400000000001</v>
      </c>
    </row>
    <row r="797" spans="1:6" s="4" customFormat="1" ht="36" hidden="1" x14ac:dyDescent="0.25">
      <c r="A797" s="1" t="s">
        <v>101</v>
      </c>
      <c r="B797" s="1" t="s">
        <v>1398</v>
      </c>
      <c r="C797" s="1" t="s">
        <v>863</v>
      </c>
      <c r="D797" s="1" t="s">
        <v>30</v>
      </c>
      <c r="E797" s="2" t="s">
        <v>554</v>
      </c>
      <c r="F797" s="3">
        <v>5030.8999999999996</v>
      </c>
    </row>
    <row r="798" spans="1:6" s="4" customFormat="1" ht="24" hidden="1" x14ac:dyDescent="0.25">
      <c r="A798" s="1" t="s">
        <v>101</v>
      </c>
      <c r="B798" s="1" t="s">
        <v>1398</v>
      </c>
      <c r="C798" s="1" t="s">
        <v>863</v>
      </c>
      <c r="D798" s="1" t="s">
        <v>1113</v>
      </c>
      <c r="E798" s="2" t="s">
        <v>558</v>
      </c>
      <c r="F798" s="3">
        <v>734.3</v>
      </c>
    </row>
    <row r="799" spans="1:6" s="4" customFormat="1" ht="36" hidden="1" x14ac:dyDescent="0.25">
      <c r="A799" s="1" t="s">
        <v>101</v>
      </c>
      <c r="B799" s="1" t="s">
        <v>1398</v>
      </c>
      <c r="C799" s="1" t="s">
        <v>863</v>
      </c>
      <c r="D799" s="1" t="s">
        <v>1120</v>
      </c>
      <c r="E799" s="2" t="s">
        <v>561</v>
      </c>
      <c r="F799" s="3">
        <v>734.3</v>
      </c>
    </row>
    <row r="800" spans="1:6" s="4" customFormat="1" ht="108" x14ac:dyDescent="0.25">
      <c r="A800" s="1" t="s">
        <v>101</v>
      </c>
      <c r="B800" s="1" t="s">
        <v>1398</v>
      </c>
      <c r="C800" s="1" t="s">
        <v>1351</v>
      </c>
      <c r="D800" s="1"/>
      <c r="E800" s="2" t="s">
        <v>1352</v>
      </c>
      <c r="F800" s="3">
        <v>1766.019</v>
      </c>
    </row>
    <row r="801" spans="1:6" s="4" customFormat="1" ht="96" hidden="1" x14ac:dyDescent="0.25">
      <c r="A801" s="1" t="s">
        <v>101</v>
      </c>
      <c r="B801" s="1" t="s">
        <v>1398</v>
      </c>
      <c r="C801" s="1" t="s">
        <v>1351</v>
      </c>
      <c r="D801" s="1" t="s">
        <v>18</v>
      </c>
      <c r="E801" s="2" t="s">
        <v>552</v>
      </c>
      <c r="F801" s="3">
        <v>1766.019</v>
      </c>
    </row>
    <row r="802" spans="1:6" s="4" customFormat="1" ht="36" hidden="1" x14ac:dyDescent="0.25">
      <c r="A802" s="1" t="s">
        <v>101</v>
      </c>
      <c r="B802" s="1" t="s">
        <v>1398</v>
      </c>
      <c r="C802" s="1" t="s">
        <v>1351</v>
      </c>
      <c r="D802" s="1" t="s">
        <v>54</v>
      </c>
      <c r="E802" s="2" t="s">
        <v>553</v>
      </c>
      <c r="F802" s="3">
        <v>1766.019</v>
      </c>
    </row>
    <row r="803" spans="1:6" s="4" customFormat="1" ht="36" x14ac:dyDescent="0.25">
      <c r="A803" s="1" t="s">
        <v>101</v>
      </c>
      <c r="B803" s="1" t="s">
        <v>1398</v>
      </c>
      <c r="C803" s="1" t="s">
        <v>864</v>
      </c>
      <c r="D803" s="1"/>
      <c r="E803" s="2" t="s">
        <v>613</v>
      </c>
      <c r="F803" s="3">
        <v>593.3900000000001</v>
      </c>
    </row>
    <row r="804" spans="1:6" s="4" customFormat="1" ht="96" hidden="1" x14ac:dyDescent="0.25">
      <c r="A804" s="1" t="s">
        <v>101</v>
      </c>
      <c r="B804" s="1" t="s">
        <v>1398</v>
      </c>
      <c r="C804" s="1" t="s">
        <v>864</v>
      </c>
      <c r="D804" s="1" t="s">
        <v>18</v>
      </c>
      <c r="E804" s="2" t="s">
        <v>552</v>
      </c>
      <c r="F804" s="3">
        <v>593.3900000000001</v>
      </c>
    </row>
    <row r="805" spans="1:6" s="4" customFormat="1" ht="36" hidden="1" x14ac:dyDescent="0.25">
      <c r="A805" s="1" t="s">
        <v>101</v>
      </c>
      <c r="B805" s="1" t="s">
        <v>1398</v>
      </c>
      <c r="C805" s="1" t="s">
        <v>864</v>
      </c>
      <c r="D805" s="1" t="s">
        <v>54</v>
      </c>
      <c r="E805" s="2" t="s">
        <v>553</v>
      </c>
      <c r="F805" s="3">
        <v>515.78200000000004</v>
      </c>
    </row>
    <row r="806" spans="1:6" s="4" customFormat="1" ht="36" hidden="1" x14ac:dyDescent="0.25">
      <c r="A806" s="1" t="s">
        <v>101</v>
      </c>
      <c r="B806" s="1" t="s">
        <v>1398</v>
      </c>
      <c r="C806" s="1" t="s">
        <v>864</v>
      </c>
      <c r="D806" s="1" t="s">
        <v>30</v>
      </c>
      <c r="E806" s="2" t="s">
        <v>554</v>
      </c>
      <c r="F806" s="3">
        <v>77.608000000000004</v>
      </c>
    </row>
    <row r="807" spans="1:6" s="4" customFormat="1" ht="84" x14ac:dyDescent="0.25">
      <c r="A807" s="1" t="s">
        <v>101</v>
      </c>
      <c r="B807" s="1" t="s">
        <v>1398</v>
      </c>
      <c r="C807" s="1" t="s">
        <v>865</v>
      </c>
      <c r="D807" s="1"/>
      <c r="E807" s="2" t="s">
        <v>959</v>
      </c>
      <c r="F807" s="3">
        <v>1887.3</v>
      </c>
    </row>
    <row r="808" spans="1:6" s="4" customFormat="1" ht="96" hidden="1" x14ac:dyDescent="0.25">
      <c r="A808" s="1" t="s">
        <v>101</v>
      </c>
      <c r="B808" s="1" t="s">
        <v>1398</v>
      </c>
      <c r="C808" s="1" t="s">
        <v>865</v>
      </c>
      <c r="D808" s="1" t="s">
        <v>18</v>
      </c>
      <c r="E808" s="2" t="s">
        <v>552</v>
      </c>
      <c r="F808" s="3">
        <v>1887.3</v>
      </c>
    </row>
    <row r="809" spans="1:6" s="4" customFormat="1" ht="36" hidden="1" x14ac:dyDescent="0.25">
      <c r="A809" s="1" t="s">
        <v>101</v>
      </c>
      <c r="B809" s="1" t="s">
        <v>1398</v>
      </c>
      <c r="C809" s="1" t="s">
        <v>865</v>
      </c>
      <c r="D809" s="1" t="s">
        <v>54</v>
      </c>
      <c r="E809" s="2" t="s">
        <v>553</v>
      </c>
      <c r="F809" s="3">
        <v>1887.3</v>
      </c>
    </row>
    <row r="810" spans="1:6" s="4" customFormat="1" ht="84" x14ac:dyDescent="0.25">
      <c r="A810" s="1" t="s">
        <v>101</v>
      </c>
      <c r="B810" s="1" t="s">
        <v>1398</v>
      </c>
      <c r="C810" s="1" t="s">
        <v>109</v>
      </c>
      <c r="D810" s="1"/>
      <c r="E810" s="2" t="s">
        <v>962</v>
      </c>
      <c r="F810" s="3">
        <v>22154.400000000001</v>
      </c>
    </row>
    <row r="811" spans="1:6" s="4" customFormat="1" ht="96" x14ac:dyDescent="0.25">
      <c r="A811" s="1" t="s">
        <v>101</v>
      </c>
      <c r="B811" s="1" t="s">
        <v>1398</v>
      </c>
      <c r="C811" s="1" t="s">
        <v>867</v>
      </c>
      <c r="D811" s="1"/>
      <c r="E811" s="2" t="s">
        <v>963</v>
      </c>
      <c r="F811" s="3">
        <v>8163.7</v>
      </c>
    </row>
    <row r="812" spans="1:6" s="4" customFormat="1" ht="96" hidden="1" x14ac:dyDescent="0.25">
      <c r="A812" s="1" t="s">
        <v>101</v>
      </c>
      <c r="B812" s="1" t="s">
        <v>1398</v>
      </c>
      <c r="C812" s="1" t="s">
        <v>867</v>
      </c>
      <c r="D812" s="1" t="s">
        <v>18</v>
      </c>
      <c r="E812" s="2" t="s">
        <v>552</v>
      </c>
      <c r="F812" s="3">
        <v>8163.7</v>
      </c>
    </row>
    <row r="813" spans="1:6" s="4" customFormat="1" ht="36" hidden="1" x14ac:dyDescent="0.25">
      <c r="A813" s="1" t="s">
        <v>101</v>
      </c>
      <c r="B813" s="1" t="s">
        <v>1398</v>
      </c>
      <c r="C813" s="1" t="s">
        <v>867</v>
      </c>
      <c r="D813" s="1" t="s">
        <v>30</v>
      </c>
      <c r="E813" s="2" t="s">
        <v>554</v>
      </c>
      <c r="F813" s="3">
        <v>8163.7</v>
      </c>
    </row>
    <row r="814" spans="1:6" s="4" customFormat="1" ht="96" x14ac:dyDescent="0.25">
      <c r="A814" s="1" t="s">
        <v>101</v>
      </c>
      <c r="B814" s="1" t="s">
        <v>1398</v>
      </c>
      <c r="C814" s="1" t="s">
        <v>868</v>
      </c>
      <c r="D814" s="1"/>
      <c r="E814" s="2" t="s">
        <v>964</v>
      </c>
      <c r="F814" s="3">
        <v>8400.7999999999993</v>
      </c>
    </row>
    <row r="815" spans="1:6" s="4" customFormat="1" ht="96" hidden="1" x14ac:dyDescent="0.25">
      <c r="A815" s="1" t="s">
        <v>101</v>
      </c>
      <c r="B815" s="1" t="s">
        <v>1398</v>
      </c>
      <c r="C815" s="1" t="s">
        <v>868</v>
      </c>
      <c r="D815" s="1" t="s">
        <v>18</v>
      </c>
      <c r="E815" s="2" t="s">
        <v>552</v>
      </c>
      <c r="F815" s="3">
        <v>8400.7999999999993</v>
      </c>
    </row>
    <row r="816" spans="1:6" s="4" customFormat="1" ht="36" hidden="1" x14ac:dyDescent="0.25">
      <c r="A816" s="1" t="s">
        <v>101</v>
      </c>
      <c r="B816" s="1" t="s">
        <v>1398</v>
      </c>
      <c r="C816" s="1" t="s">
        <v>868</v>
      </c>
      <c r="D816" s="1" t="s">
        <v>30</v>
      </c>
      <c r="E816" s="2" t="s">
        <v>554</v>
      </c>
      <c r="F816" s="3">
        <v>8400.7999999999993</v>
      </c>
    </row>
    <row r="817" spans="1:6" s="4" customFormat="1" ht="72" x14ac:dyDescent="0.25">
      <c r="A817" s="1" t="s">
        <v>101</v>
      </c>
      <c r="B817" s="1" t="s">
        <v>1398</v>
      </c>
      <c r="C817" s="1" t="s">
        <v>104</v>
      </c>
      <c r="D817" s="1"/>
      <c r="E817" s="2" t="s">
        <v>965</v>
      </c>
      <c r="F817" s="3">
        <v>1529.9</v>
      </c>
    </row>
    <row r="818" spans="1:6" s="4" customFormat="1" ht="96" hidden="1" x14ac:dyDescent="0.25">
      <c r="A818" s="1" t="s">
        <v>101</v>
      </c>
      <c r="B818" s="1" t="s">
        <v>1398</v>
      </c>
      <c r="C818" s="1" t="s">
        <v>104</v>
      </c>
      <c r="D818" s="1" t="s">
        <v>18</v>
      </c>
      <c r="E818" s="2" t="s">
        <v>552</v>
      </c>
      <c r="F818" s="3">
        <v>1529.9</v>
      </c>
    </row>
    <row r="819" spans="1:6" s="4" customFormat="1" ht="36" hidden="1" x14ac:dyDescent="0.25">
      <c r="A819" s="1" t="s">
        <v>101</v>
      </c>
      <c r="B819" s="1" t="s">
        <v>1398</v>
      </c>
      <c r="C819" s="1" t="s">
        <v>104</v>
      </c>
      <c r="D819" s="1" t="s">
        <v>54</v>
      </c>
      <c r="E819" s="2" t="s">
        <v>553</v>
      </c>
      <c r="F819" s="3">
        <v>103.9</v>
      </c>
    </row>
    <row r="820" spans="1:6" s="4" customFormat="1" ht="36" hidden="1" x14ac:dyDescent="0.25">
      <c r="A820" s="1" t="s">
        <v>101</v>
      </c>
      <c r="B820" s="1" t="s">
        <v>1398</v>
      </c>
      <c r="C820" s="1" t="s">
        <v>104</v>
      </c>
      <c r="D820" s="1" t="s">
        <v>30</v>
      </c>
      <c r="E820" s="2" t="s">
        <v>554</v>
      </c>
      <c r="F820" s="3">
        <v>1426</v>
      </c>
    </row>
    <row r="821" spans="1:6" s="4" customFormat="1" ht="60" x14ac:dyDescent="0.25">
      <c r="A821" s="1" t="s">
        <v>101</v>
      </c>
      <c r="B821" s="1" t="s">
        <v>1398</v>
      </c>
      <c r="C821" s="1" t="s">
        <v>869</v>
      </c>
      <c r="D821" s="1"/>
      <c r="E821" s="2" t="s">
        <v>966</v>
      </c>
      <c r="F821" s="3">
        <v>4060</v>
      </c>
    </row>
    <row r="822" spans="1:6" s="4" customFormat="1" ht="72" hidden="1" x14ac:dyDescent="0.25">
      <c r="A822" s="1" t="s">
        <v>101</v>
      </c>
      <c r="B822" s="1" t="s">
        <v>1398</v>
      </c>
      <c r="C822" s="1" t="s">
        <v>869</v>
      </c>
      <c r="D822" s="1" t="s">
        <v>1111</v>
      </c>
      <c r="E822" s="2" t="s">
        <v>542</v>
      </c>
      <c r="F822" s="3">
        <v>2300</v>
      </c>
    </row>
    <row r="823" spans="1:6" s="4" customFormat="1" ht="84" hidden="1" x14ac:dyDescent="0.25">
      <c r="A823" s="1" t="s">
        <v>101</v>
      </c>
      <c r="B823" s="1" t="s">
        <v>1398</v>
      </c>
      <c r="C823" s="1" t="s">
        <v>869</v>
      </c>
      <c r="D823" s="1" t="s">
        <v>1112</v>
      </c>
      <c r="E823" s="2" t="s">
        <v>543</v>
      </c>
      <c r="F823" s="3">
        <v>2300</v>
      </c>
    </row>
    <row r="824" spans="1:6" s="4" customFormat="1" ht="36" hidden="1" x14ac:dyDescent="0.25">
      <c r="A824" s="1" t="s">
        <v>101</v>
      </c>
      <c r="B824" s="1" t="s">
        <v>1398</v>
      </c>
      <c r="C824" s="1" t="s">
        <v>869</v>
      </c>
      <c r="D824" s="1" t="s">
        <v>65</v>
      </c>
      <c r="E824" s="2" t="s">
        <v>544</v>
      </c>
      <c r="F824" s="3">
        <v>1760</v>
      </c>
    </row>
    <row r="825" spans="1:6" s="4" customFormat="1" hidden="1" x14ac:dyDescent="0.25">
      <c r="A825" s="1" t="s">
        <v>101</v>
      </c>
      <c r="B825" s="1" t="s">
        <v>1398</v>
      </c>
      <c r="C825" s="1" t="s">
        <v>869</v>
      </c>
      <c r="D825" s="1" t="s">
        <v>50</v>
      </c>
      <c r="E825" s="2" t="s">
        <v>548</v>
      </c>
      <c r="F825" s="3">
        <v>1760</v>
      </c>
    </row>
    <row r="826" spans="1:6" s="4" customFormat="1" ht="96" x14ac:dyDescent="0.25">
      <c r="A826" s="1" t="s">
        <v>101</v>
      </c>
      <c r="B826" s="1" t="s">
        <v>1398</v>
      </c>
      <c r="C826" s="1" t="s">
        <v>873</v>
      </c>
      <c r="D826" s="1"/>
      <c r="E826" s="2" t="s">
        <v>967</v>
      </c>
      <c r="F826" s="3">
        <v>53.1</v>
      </c>
    </row>
    <row r="827" spans="1:6" s="4" customFormat="1" ht="72" x14ac:dyDescent="0.25">
      <c r="A827" s="1" t="s">
        <v>101</v>
      </c>
      <c r="B827" s="1" t="s">
        <v>1398</v>
      </c>
      <c r="C827" s="1" t="s">
        <v>870</v>
      </c>
      <c r="D827" s="1"/>
      <c r="E827" s="2" t="s">
        <v>945</v>
      </c>
      <c r="F827" s="3">
        <v>53.1</v>
      </c>
    </row>
    <row r="828" spans="1:6" s="4" customFormat="1" ht="180" hidden="1" x14ac:dyDescent="0.25">
      <c r="A828" s="1" t="s">
        <v>101</v>
      </c>
      <c r="B828" s="1" t="s">
        <v>1398</v>
      </c>
      <c r="C828" s="1" t="s">
        <v>870</v>
      </c>
      <c r="D828" s="1" t="s">
        <v>1118</v>
      </c>
      <c r="E828" s="2" t="s">
        <v>539</v>
      </c>
      <c r="F828" s="3">
        <v>53.1</v>
      </c>
    </row>
    <row r="829" spans="1:6" s="4" customFormat="1" ht="60" hidden="1" x14ac:dyDescent="0.25">
      <c r="A829" s="1" t="s">
        <v>101</v>
      </c>
      <c r="B829" s="1" t="s">
        <v>1398</v>
      </c>
      <c r="C829" s="1" t="s">
        <v>870</v>
      </c>
      <c r="D829" s="1" t="s">
        <v>1128</v>
      </c>
      <c r="E829" s="2" t="s">
        <v>541</v>
      </c>
      <c r="F829" s="3">
        <v>53.1</v>
      </c>
    </row>
    <row r="830" spans="1:6" s="4" customFormat="1" ht="72" x14ac:dyDescent="0.25">
      <c r="A830" s="1" t="s">
        <v>101</v>
      </c>
      <c r="B830" s="1" t="s">
        <v>1398</v>
      </c>
      <c r="C830" s="1" t="s">
        <v>874</v>
      </c>
      <c r="D830" s="1"/>
      <c r="E830" s="2" t="s">
        <v>968</v>
      </c>
      <c r="F830" s="3">
        <v>2988.6</v>
      </c>
    </row>
    <row r="831" spans="1:6" s="4" customFormat="1" ht="36" x14ac:dyDescent="0.25">
      <c r="A831" s="1" t="s">
        <v>101</v>
      </c>
      <c r="B831" s="1" t="s">
        <v>1398</v>
      </c>
      <c r="C831" s="1" t="s">
        <v>871</v>
      </c>
      <c r="D831" s="1"/>
      <c r="E831" s="2" t="s">
        <v>969</v>
      </c>
      <c r="F831" s="3">
        <v>2988.6</v>
      </c>
    </row>
    <row r="832" spans="1:6" s="4" customFormat="1" ht="72" hidden="1" x14ac:dyDescent="0.25">
      <c r="A832" s="1" t="s">
        <v>101</v>
      </c>
      <c r="B832" s="1" t="s">
        <v>1398</v>
      </c>
      <c r="C832" s="1" t="s">
        <v>871</v>
      </c>
      <c r="D832" s="1" t="s">
        <v>1111</v>
      </c>
      <c r="E832" s="2" t="s">
        <v>542</v>
      </c>
      <c r="F832" s="3">
        <v>115</v>
      </c>
    </row>
    <row r="833" spans="1:6" s="4" customFormat="1" ht="84" hidden="1" x14ac:dyDescent="0.25">
      <c r="A833" s="1" t="s">
        <v>101</v>
      </c>
      <c r="B833" s="1" t="s">
        <v>1398</v>
      </c>
      <c r="C833" s="1" t="s">
        <v>871</v>
      </c>
      <c r="D833" s="1" t="s">
        <v>1112</v>
      </c>
      <c r="E833" s="2" t="s">
        <v>543</v>
      </c>
      <c r="F833" s="3">
        <v>115</v>
      </c>
    </row>
    <row r="834" spans="1:6" s="4" customFormat="1" ht="36" hidden="1" x14ac:dyDescent="0.25">
      <c r="A834" s="1" t="s">
        <v>101</v>
      </c>
      <c r="B834" s="1" t="s">
        <v>1398</v>
      </c>
      <c r="C834" s="1" t="s">
        <v>871</v>
      </c>
      <c r="D834" s="1" t="s">
        <v>65</v>
      </c>
      <c r="E834" s="2" t="s">
        <v>544</v>
      </c>
      <c r="F834" s="3">
        <v>2873.6</v>
      </c>
    </row>
    <row r="835" spans="1:6" s="4" customFormat="1" ht="60" hidden="1" x14ac:dyDescent="0.25">
      <c r="A835" s="1" t="s">
        <v>101</v>
      </c>
      <c r="B835" s="1" t="s">
        <v>1398</v>
      </c>
      <c r="C835" s="1" t="s">
        <v>871</v>
      </c>
      <c r="D835" s="1" t="s">
        <v>872</v>
      </c>
      <c r="E835" s="2" t="s">
        <v>904</v>
      </c>
      <c r="F835" s="3">
        <v>2873.6</v>
      </c>
    </row>
    <row r="836" spans="1:6" s="4" customFormat="1" ht="72" x14ac:dyDescent="0.25">
      <c r="A836" s="1" t="s">
        <v>101</v>
      </c>
      <c r="B836" s="1" t="s">
        <v>1398</v>
      </c>
      <c r="C836" s="1" t="s">
        <v>806</v>
      </c>
      <c r="D836" s="1"/>
      <c r="E836" s="2" t="s">
        <v>975</v>
      </c>
      <c r="F836" s="3">
        <v>70.099999999999994</v>
      </c>
    </row>
    <row r="837" spans="1:6" s="4" customFormat="1" ht="120" x14ac:dyDescent="0.25">
      <c r="A837" s="1" t="s">
        <v>101</v>
      </c>
      <c r="B837" s="1" t="s">
        <v>1398</v>
      </c>
      <c r="C837" s="1" t="s">
        <v>833</v>
      </c>
      <c r="D837" s="1"/>
      <c r="E837" s="2" t="s">
        <v>1003</v>
      </c>
      <c r="F837" s="3">
        <v>70.099999999999994</v>
      </c>
    </row>
    <row r="838" spans="1:6" s="4" customFormat="1" ht="132" x14ac:dyDescent="0.25">
      <c r="A838" s="1" t="s">
        <v>101</v>
      </c>
      <c r="B838" s="1" t="s">
        <v>1398</v>
      </c>
      <c r="C838" s="1" t="s">
        <v>835</v>
      </c>
      <c r="D838" s="1"/>
      <c r="E838" s="2" t="s">
        <v>1005</v>
      </c>
      <c r="F838" s="3">
        <v>70.099999999999994</v>
      </c>
    </row>
    <row r="839" spans="1:6" s="4" customFormat="1" ht="60" x14ac:dyDescent="0.25">
      <c r="A839" s="1" t="s">
        <v>101</v>
      </c>
      <c r="B839" s="1" t="s">
        <v>1398</v>
      </c>
      <c r="C839" s="1" t="s">
        <v>826</v>
      </c>
      <c r="D839" s="1"/>
      <c r="E839" s="2" t="s">
        <v>1006</v>
      </c>
      <c r="F839" s="3">
        <v>70.099999999999994</v>
      </c>
    </row>
    <row r="840" spans="1:6" s="4" customFormat="1" ht="96" hidden="1" x14ac:dyDescent="0.25">
      <c r="A840" s="1" t="s">
        <v>101</v>
      </c>
      <c r="B840" s="1" t="s">
        <v>1398</v>
      </c>
      <c r="C840" s="1" t="s">
        <v>826</v>
      </c>
      <c r="D840" s="1" t="s">
        <v>18</v>
      </c>
      <c r="E840" s="2" t="s">
        <v>552</v>
      </c>
      <c r="F840" s="3">
        <v>70.099999999999994</v>
      </c>
    </row>
    <row r="841" spans="1:6" s="4" customFormat="1" ht="36" hidden="1" x14ac:dyDescent="0.25">
      <c r="A841" s="1" t="s">
        <v>101</v>
      </c>
      <c r="B841" s="1" t="s">
        <v>1398</v>
      </c>
      <c r="C841" s="1" t="s">
        <v>826</v>
      </c>
      <c r="D841" s="1" t="s">
        <v>54</v>
      </c>
      <c r="E841" s="2" t="s">
        <v>553</v>
      </c>
      <c r="F841" s="3">
        <v>70.099999999999994</v>
      </c>
    </row>
    <row r="842" spans="1:6" s="4" customFormat="1" ht="60" x14ac:dyDescent="0.25">
      <c r="A842" s="1" t="s">
        <v>101</v>
      </c>
      <c r="B842" s="1" t="s">
        <v>1398</v>
      </c>
      <c r="C842" s="1" t="s">
        <v>1122</v>
      </c>
      <c r="D842" s="1"/>
      <c r="E842" s="2" t="s">
        <v>1885</v>
      </c>
      <c r="F842" s="3">
        <v>236130.05143999998</v>
      </c>
    </row>
    <row r="843" spans="1:6" s="4" customFormat="1" ht="36" x14ac:dyDescent="0.25">
      <c r="A843" s="1" t="s">
        <v>101</v>
      </c>
      <c r="B843" s="1" t="s">
        <v>1398</v>
      </c>
      <c r="C843" s="1" t="s">
        <v>1143</v>
      </c>
      <c r="D843" s="1"/>
      <c r="E843" s="2" t="s">
        <v>1270</v>
      </c>
      <c r="F843" s="3">
        <v>209925.09999999998</v>
      </c>
    </row>
    <row r="844" spans="1:6" s="4" customFormat="1" ht="84" x14ac:dyDescent="0.25">
      <c r="A844" s="1" t="s">
        <v>101</v>
      </c>
      <c r="B844" s="1" t="s">
        <v>1398</v>
      </c>
      <c r="C844" s="1" t="s">
        <v>1144</v>
      </c>
      <c r="D844" s="1"/>
      <c r="E844" s="2" t="s">
        <v>589</v>
      </c>
      <c r="F844" s="3">
        <v>45289.3</v>
      </c>
    </row>
    <row r="845" spans="1:6" s="4" customFormat="1" ht="180" hidden="1" x14ac:dyDescent="0.25">
      <c r="A845" s="1" t="s">
        <v>101</v>
      </c>
      <c r="B845" s="1" t="s">
        <v>1398</v>
      </c>
      <c r="C845" s="1" t="s">
        <v>1144</v>
      </c>
      <c r="D845" s="1" t="s">
        <v>1118</v>
      </c>
      <c r="E845" s="2" t="s">
        <v>539</v>
      </c>
      <c r="F845" s="3">
        <v>23602.7</v>
      </c>
    </row>
    <row r="846" spans="1:6" s="4" customFormat="1" ht="36" hidden="1" x14ac:dyDescent="0.25">
      <c r="A846" s="1" t="s">
        <v>101</v>
      </c>
      <c r="B846" s="1" t="s">
        <v>1398</v>
      </c>
      <c r="C846" s="1" t="s">
        <v>1144</v>
      </c>
      <c r="D846" s="1" t="s">
        <v>1119</v>
      </c>
      <c r="E846" s="2" t="s">
        <v>540</v>
      </c>
      <c r="F846" s="3">
        <v>23602.7</v>
      </c>
    </row>
    <row r="847" spans="1:6" s="4" customFormat="1" ht="72" hidden="1" x14ac:dyDescent="0.25">
      <c r="A847" s="1" t="s">
        <v>101</v>
      </c>
      <c r="B847" s="1" t="s">
        <v>1398</v>
      </c>
      <c r="C847" s="1" t="s">
        <v>1144</v>
      </c>
      <c r="D847" s="1" t="s">
        <v>1111</v>
      </c>
      <c r="E847" s="2" t="s">
        <v>542</v>
      </c>
      <c r="F847" s="3">
        <v>21686.6</v>
      </c>
    </row>
    <row r="848" spans="1:6" s="4" customFormat="1" ht="84" hidden="1" x14ac:dyDescent="0.25">
      <c r="A848" s="1" t="s">
        <v>101</v>
      </c>
      <c r="B848" s="1" t="s">
        <v>1398</v>
      </c>
      <c r="C848" s="1" t="s">
        <v>1144</v>
      </c>
      <c r="D848" s="1" t="s">
        <v>1112</v>
      </c>
      <c r="E848" s="2" t="s">
        <v>543</v>
      </c>
      <c r="F848" s="3">
        <v>21686.6</v>
      </c>
    </row>
    <row r="849" spans="1:6" s="4" customFormat="1" ht="48" x14ac:dyDescent="0.25">
      <c r="A849" s="1" t="s">
        <v>101</v>
      </c>
      <c r="B849" s="1" t="s">
        <v>1398</v>
      </c>
      <c r="C849" s="1" t="s">
        <v>1349</v>
      </c>
      <c r="D849" s="1"/>
      <c r="E849" s="2" t="s">
        <v>1350</v>
      </c>
      <c r="F849" s="3">
        <v>208</v>
      </c>
    </row>
    <row r="850" spans="1:6" s="4" customFormat="1" ht="72" hidden="1" x14ac:dyDescent="0.25">
      <c r="A850" s="1" t="s">
        <v>101</v>
      </c>
      <c r="B850" s="1" t="s">
        <v>1398</v>
      </c>
      <c r="C850" s="1" t="s">
        <v>1349</v>
      </c>
      <c r="D850" s="1" t="s">
        <v>1111</v>
      </c>
      <c r="E850" s="2" t="s">
        <v>542</v>
      </c>
      <c r="F850" s="3">
        <v>96</v>
      </c>
    </row>
    <row r="851" spans="1:6" s="4" customFormat="1" ht="84" hidden="1" x14ac:dyDescent="0.25">
      <c r="A851" s="1" t="s">
        <v>101</v>
      </c>
      <c r="B851" s="1" t="s">
        <v>1398</v>
      </c>
      <c r="C851" s="1" t="s">
        <v>1349</v>
      </c>
      <c r="D851" s="1" t="s">
        <v>1112</v>
      </c>
      <c r="E851" s="2" t="s">
        <v>543</v>
      </c>
      <c r="F851" s="3">
        <v>96</v>
      </c>
    </row>
    <row r="852" spans="1:6" s="4" customFormat="1" ht="96" hidden="1" x14ac:dyDescent="0.25">
      <c r="A852" s="1" t="s">
        <v>101</v>
      </c>
      <c r="B852" s="1" t="s">
        <v>1398</v>
      </c>
      <c r="C852" s="1" t="s">
        <v>1349</v>
      </c>
      <c r="D852" s="1" t="s">
        <v>18</v>
      </c>
      <c r="E852" s="2" t="s">
        <v>552</v>
      </c>
      <c r="F852" s="3">
        <v>112</v>
      </c>
    </row>
    <row r="853" spans="1:6" s="4" customFormat="1" ht="36" hidden="1" x14ac:dyDescent="0.25">
      <c r="A853" s="1" t="s">
        <v>101</v>
      </c>
      <c r="B853" s="1" t="s">
        <v>1398</v>
      </c>
      <c r="C853" s="1" t="s">
        <v>1349</v>
      </c>
      <c r="D853" s="1" t="s">
        <v>54</v>
      </c>
      <c r="E853" s="2" t="s">
        <v>553</v>
      </c>
      <c r="F853" s="3">
        <v>56</v>
      </c>
    </row>
    <row r="854" spans="1:6" s="4" customFormat="1" ht="36" hidden="1" x14ac:dyDescent="0.25">
      <c r="A854" s="1" t="s">
        <v>101</v>
      </c>
      <c r="B854" s="1" t="s">
        <v>1398</v>
      </c>
      <c r="C854" s="1" t="s">
        <v>1349</v>
      </c>
      <c r="D854" s="1" t="s">
        <v>30</v>
      </c>
      <c r="E854" s="2" t="s">
        <v>554</v>
      </c>
      <c r="F854" s="3">
        <v>56</v>
      </c>
    </row>
    <row r="855" spans="1:6" s="4" customFormat="1" ht="72" x14ac:dyDescent="0.25">
      <c r="A855" s="1" t="s">
        <v>101</v>
      </c>
      <c r="B855" s="1" t="s">
        <v>1398</v>
      </c>
      <c r="C855" s="1" t="s">
        <v>1234</v>
      </c>
      <c r="D855" s="1"/>
      <c r="E855" s="2" t="s">
        <v>945</v>
      </c>
      <c r="F855" s="3">
        <v>164427.79999999999</v>
      </c>
    </row>
    <row r="856" spans="1:6" s="4" customFormat="1" ht="180" hidden="1" x14ac:dyDescent="0.25">
      <c r="A856" s="1" t="s">
        <v>101</v>
      </c>
      <c r="B856" s="1" t="s">
        <v>1398</v>
      </c>
      <c r="C856" s="1" t="s">
        <v>1234</v>
      </c>
      <c r="D856" s="1" t="s">
        <v>1118</v>
      </c>
      <c r="E856" s="2" t="s">
        <v>539</v>
      </c>
      <c r="F856" s="3">
        <v>162663</v>
      </c>
    </row>
    <row r="857" spans="1:6" s="4" customFormat="1" ht="36" hidden="1" x14ac:dyDescent="0.25">
      <c r="A857" s="1" t="s">
        <v>101</v>
      </c>
      <c r="B857" s="1" t="s">
        <v>1398</v>
      </c>
      <c r="C857" s="1" t="s">
        <v>1234</v>
      </c>
      <c r="D857" s="1" t="s">
        <v>1119</v>
      </c>
      <c r="E857" s="2" t="s">
        <v>540</v>
      </c>
      <c r="F857" s="3">
        <v>162663</v>
      </c>
    </row>
    <row r="858" spans="1:6" s="4" customFormat="1" ht="72" hidden="1" x14ac:dyDescent="0.25">
      <c r="A858" s="1" t="s">
        <v>101</v>
      </c>
      <c r="B858" s="1" t="s">
        <v>1398</v>
      </c>
      <c r="C858" s="1" t="s">
        <v>1234</v>
      </c>
      <c r="D858" s="1" t="s">
        <v>1111</v>
      </c>
      <c r="E858" s="2" t="s">
        <v>542</v>
      </c>
      <c r="F858" s="3">
        <v>1764.8</v>
      </c>
    </row>
    <row r="859" spans="1:6" s="4" customFormat="1" ht="84" hidden="1" x14ac:dyDescent="0.25">
      <c r="A859" s="1" t="s">
        <v>101</v>
      </c>
      <c r="B859" s="1" t="s">
        <v>1398</v>
      </c>
      <c r="C859" s="1" t="s">
        <v>1234</v>
      </c>
      <c r="D859" s="1" t="s">
        <v>1112</v>
      </c>
      <c r="E859" s="2" t="s">
        <v>543</v>
      </c>
      <c r="F859" s="3">
        <v>1764.8</v>
      </c>
    </row>
    <row r="860" spans="1:6" s="4" customFormat="1" ht="60" x14ac:dyDescent="0.25">
      <c r="A860" s="1" t="s">
        <v>101</v>
      </c>
      <c r="B860" s="1" t="s">
        <v>1398</v>
      </c>
      <c r="C860" s="1" t="s">
        <v>1122</v>
      </c>
      <c r="D860" s="1"/>
      <c r="E860" s="2" t="s">
        <v>1885</v>
      </c>
      <c r="F860" s="3">
        <v>26204.951440000001</v>
      </c>
    </row>
    <row r="861" spans="1:6" s="4" customFormat="1" ht="96" hidden="1" x14ac:dyDescent="0.25">
      <c r="A861" s="1" t="s">
        <v>101</v>
      </c>
      <c r="B861" s="1" t="s">
        <v>1398</v>
      </c>
      <c r="C861" s="1" t="s">
        <v>405</v>
      </c>
      <c r="D861" s="1" t="s">
        <v>18</v>
      </c>
      <c r="E861" s="2" t="s">
        <v>552</v>
      </c>
      <c r="F861" s="3">
        <v>26204.951440000001</v>
      </c>
    </row>
    <row r="862" spans="1:6" s="4" customFormat="1" ht="36" hidden="1" x14ac:dyDescent="0.25">
      <c r="A862" s="1" t="s">
        <v>101</v>
      </c>
      <c r="B862" s="1" t="s">
        <v>1398</v>
      </c>
      <c r="C862" s="1" t="s">
        <v>405</v>
      </c>
      <c r="D862" s="1" t="s">
        <v>54</v>
      </c>
      <c r="E862" s="2" t="s">
        <v>553</v>
      </c>
      <c r="F862" s="3">
        <v>710</v>
      </c>
    </row>
    <row r="863" spans="1:6" s="4" customFormat="1" ht="36" hidden="1" x14ac:dyDescent="0.25">
      <c r="A863" s="1" t="s">
        <v>101</v>
      </c>
      <c r="B863" s="1" t="s">
        <v>1398</v>
      </c>
      <c r="C863" s="1" t="s">
        <v>405</v>
      </c>
      <c r="D863" s="1" t="s">
        <v>30</v>
      </c>
      <c r="E863" s="2" t="s">
        <v>554</v>
      </c>
      <c r="F863" s="3">
        <v>25494.951440000001</v>
      </c>
    </row>
    <row r="864" spans="1:6" s="4" customFormat="1" ht="72" x14ac:dyDescent="0.25">
      <c r="A864" s="1" t="s">
        <v>101</v>
      </c>
      <c r="B864" s="1" t="s">
        <v>1398</v>
      </c>
      <c r="C864" s="1" t="s">
        <v>1125</v>
      </c>
      <c r="D864" s="1"/>
      <c r="E864" s="2" t="s">
        <v>1207</v>
      </c>
      <c r="F864" s="3">
        <v>79065.100000000006</v>
      </c>
    </row>
    <row r="865" spans="1:6" s="4" customFormat="1" ht="48" x14ac:dyDescent="0.25">
      <c r="A865" s="1" t="s">
        <v>101</v>
      </c>
      <c r="B865" s="1" t="s">
        <v>1398</v>
      </c>
      <c r="C865" s="1" t="s">
        <v>1126</v>
      </c>
      <c r="D865" s="1"/>
      <c r="E865" s="2" t="s">
        <v>1210</v>
      </c>
      <c r="F865" s="3">
        <v>79065.100000000006</v>
      </c>
    </row>
    <row r="866" spans="1:6" s="4" customFormat="1" ht="60" x14ac:dyDescent="0.25">
      <c r="A866" s="1" t="s">
        <v>101</v>
      </c>
      <c r="B866" s="1" t="s">
        <v>1398</v>
      </c>
      <c r="C866" s="1" t="s">
        <v>1127</v>
      </c>
      <c r="D866" s="1"/>
      <c r="E866" s="2" t="s">
        <v>1200</v>
      </c>
      <c r="F866" s="3">
        <v>73544.100000000006</v>
      </c>
    </row>
    <row r="867" spans="1:6" s="4" customFormat="1" ht="180" hidden="1" x14ac:dyDescent="0.25">
      <c r="A867" s="1" t="s">
        <v>101</v>
      </c>
      <c r="B867" s="1" t="s">
        <v>1398</v>
      </c>
      <c r="C867" s="1" t="s">
        <v>1127</v>
      </c>
      <c r="D867" s="1" t="s">
        <v>1118</v>
      </c>
      <c r="E867" s="2" t="s">
        <v>539</v>
      </c>
      <c r="F867" s="3">
        <v>73544.100000000006</v>
      </c>
    </row>
    <row r="868" spans="1:6" s="4" customFormat="1" ht="60" hidden="1" x14ac:dyDescent="0.25">
      <c r="A868" s="1" t="s">
        <v>101</v>
      </c>
      <c r="B868" s="1" t="s">
        <v>1398</v>
      </c>
      <c r="C868" s="1" t="s">
        <v>1127</v>
      </c>
      <c r="D868" s="1" t="s">
        <v>1128</v>
      </c>
      <c r="E868" s="2" t="s">
        <v>541</v>
      </c>
      <c r="F868" s="3">
        <v>73544.100000000006</v>
      </c>
    </row>
    <row r="869" spans="1:6" s="4" customFormat="1" ht="60" x14ac:dyDescent="0.25">
      <c r="A869" s="1" t="s">
        <v>101</v>
      </c>
      <c r="B869" s="1" t="s">
        <v>1398</v>
      </c>
      <c r="C869" s="1" t="s">
        <v>1129</v>
      </c>
      <c r="D869" s="1"/>
      <c r="E869" s="2" t="s">
        <v>1201</v>
      </c>
      <c r="F869" s="3">
        <v>5521</v>
      </c>
    </row>
    <row r="870" spans="1:6" s="4" customFormat="1" ht="180" hidden="1" x14ac:dyDescent="0.25">
      <c r="A870" s="1" t="s">
        <v>101</v>
      </c>
      <c r="B870" s="1" t="s">
        <v>1398</v>
      </c>
      <c r="C870" s="1" t="s">
        <v>1129</v>
      </c>
      <c r="D870" s="1" t="s">
        <v>1118</v>
      </c>
      <c r="E870" s="2" t="s">
        <v>539</v>
      </c>
      <c r="F870" s="3">
        <v>321</v>
      </c>
    </row>
    <row r="871" spans="1:6" s="4" customFormat="1" ht="60" hidden="1" x14ac:dyDescent="0.25">
      <c r="A871" s="1" t="s">
        <v>101</v>
      </c>
      <c r="B871" s="1" t="s">
        <v>1398</v>
      </c>
      <c r="C871" s="1" t="s">
        <v>1129</v>
      </c>
      <c r="D871" s="1" t="s">
        <v>1128</v>
      </c>
      <c r="E871" s="2" t="s">
        <v>541</v>
      </c>
      <c r="F871" s="3">
        <v>321</v>
      </c>
    </row>
    <row r="872" spans="1:6" s="4" customFormat="1" ht="72" hidden="1" x14ac:dyDescent="0.25">
      <c r="A872" s="1" t="s">
        <v>101</v>
      </c>
      <c r="B872" s="1" t="s">
        <v>1398</v>
      </c>
      <c r="C872" s="1" t="s">
        <v>1129</v>
      </c>
      <c r="D872" s="1" t="s">
        <v>1111</v>
      </c>
      <c r="E872" s="2" t="s">
        <v>542</v>
      </c>
      <c r="F872" s="3">
        <v>5199.7</v>
      </c>
    </row>
    <row r="873" spans="1:6" s="4" customFormat="1" ht="84" hidden="1" x14ac:dyDescent="0.25">
      <c r="A873" s="1" t="s">
        <v>101</v>
      </c>
      <c r="B873" s="1" t="s">
        <v>1398</v>
      </c>
      <c r="C873" s="1" t="s">
        <v>1129</v>
      </c>
      <c r="D873" s="1" t="s">
        <v>1112</v>
      </c>
      <c r="E873" s="2" t="s">
        <v>543</v>
      </c>
      <c r="F873" s="3">
        <v>5199.7</v>
      </c>
    </row>
    <row r="874" spans="1:6" s="4" customFormat="1" ht="24" hidden="1" x14ac:dyDescent="0.25">
      <c r="A874" s="1" t="s">
        <v>101</v>
      </c>
      <c r="B874" s="1" t="s">
        <v>1398</v>
      </c>
      <c r="C874" s="1" t="s">
        <v>1129</v>
      </c>
      <c r="D874" s="1" t="s">
        <v>1113</v>
      </c>
      <c r="E874" s="2" t="s">
        <v>558</v>
      </c>
      <c r="F874" s="3">
        <v>0.3</v>
      </c>
    </row>
    <row r="875" spans="1:6" s="4" customFormat="1" ht="36" hidden="1" x14ac:dyDescent="0.25">
      <c r="A875" s="1" t="s">
        <v>101</v>
      </c>
      <c r="B875" s="1" t="s">
        <v>1398</v>
      </c>
      <c r="C875" s="1" t="s">
        <v>1129</v>
      </c>
      <c r="D875" s="1" t="s">
        <v>1120</v>
      </c>
      <c r="E875" s="2" t="s">
        <v>561</v>
      </c>
      <c r="F875" s="3">
        <v>0.3</v>
      </c>
    </row>
    <row r="876" spans="1:6" s="4" customFormat="1" ht="24" hidden="1" x14ac:dyDescent="0.25">
      <c r="A876" s="1" t="s">
        <v>101</v>
      </c>
      <c r="B876" s="1" t="s">
        <v>98</v>
      </c>
      <c r="C876" s="1"/>
      <c r="D876" s="1"/>
      <c r="E876" s="2" t="s">
        <v>506</v>
      </c>
      <c r="F876" s="3">
        <v>363248.4</v>
      </c>
    </row>
    <row r="877" spans="1:6" s="4" customFormat="1" ht="36" hidden="1" x14ac:dyDescent="0.25">
      <c r="A877" s="1" t="s">
        <v>101</v>
      </c>
      <c r="B877" s="1" t="s">
        <v>1401</v>
      </c>
      <c r="C877" s="1"/>
      <c r="D877" s="1"/>
      <c r="E877" s="2" t="s">
        <v>535</v>
      </c>
      <c r="F877" s="3">
        <v>195744.80000000002</v>
      </c>
    </row>
    <row r="878" spans="1:6" s="4" customFormat="1" ht="108" x14ac:dyDescent="0.25">
      <c r="A878" s="1" t="s">
        <v>101</v>
      </c>
      <c r="B878" s="1" t="s">
        <v>1401</v>
      </c>
      <c r="C878" s="1" t="s">
        <v>42</v>
      </c>
      <c r="D878" s="1"/>
      <c r="E878" s="2" t="s">
        <v>647</v>
      </c>
      <c r="F878" s="3">
        <v>5499.2000000000007</v>
      </c>
    </row>
    <row r="879" spans="1:6" s="4" customFormat="1" ht="144" x14ac:dyDescent="0.25">
      <c r="A879" s="1" t="s">
        <v>101</v>
      </c>
      <c r="B879" s="1" t="s">
        <v>1401</v>
      </c>
      <c r="C879" s="1" t="s">
        <v>96</v>
      </c>
      <c r="D879" s="1"/>
      <c r="E879" s="2" t="s">
        <v>648</v>
      </c>
      <c r="F879" s="3">
        <v>5499.2000000000007</v>
      </c>
    </row>
    <row r="880" spans="1:6" s="4" customFormat="1" ht="108" x14ac:dyDescent="0.25">
      <c r="A880" s="1" t="s">
        <v>101</v>
      </c>
      <c r="B880" s="1" t="s">
        <v>1401</v>
      </c>
      <c r="C880" s="1" t="s">
        <v>100</v>
      </c>
      <c r="D880" s="1"/>
      <c r="E880" s="2" t="s">
        <v>649</v>
      </c>
      <c r="F880" s="3">
        <v>5499.2000000000007</v>
      </c>
    </row>
    <row r="881" spans="1:6" s="4" customFormat="1" ht="108" x14ac:dyDescent="0.25">
      <c r="A881" s="1" t="s">
        <v>101</v>
      </c>
      <c r="B881" s="1" t="s">
        <v>1401</v>
      </c>
      <c r="C881" s="1" t="s">
        <v>99</v>
      </c>
      <c r="D881" s="1"/>
      <c r="E881" s="2" t="s">
        <v>655</v>
      </c>
      <c r="F881" s="3">
        <v>5499.2000000000007</v>
      </c>
    </row>
    <row r="882" spans="1:6" s="4" customFormat="1" ht="96" hidden="1" x14ac:dyDescent="0.25">
      <c r="A882" s="1" t="s">
        <v>101</v>
      </c>
      <c r="B882" s="1" t="s">
        <v>1401</v>
      </c>
      <c r="C882" s="1" t="s">
        <v>99</v>
      </c>
      <c r="D882" s="1" t="s">
        <v>18</v>
      </c>
      <c r="E882" s="2" t="s">
        <v>552</v>
      </c>
      <c r="F882" s="3">
        <v>5499.2000000000007</v>
      </c>
    </row>
    <row r="883" spans="1:6" s="4" customFormat="1" ht="36" hidden="1" x14ac:dyDescent="0.25">
      <c r="A883" s="1" t="s">
        <v>101</v>
      </c>
      <c r="B883" s="1" t="s">
        <v>1401</v>
      </c>
      <c r="C883" s="1" t="s">
        <v>99</v>
      </c>
      <c r="D883" s="1" t="s">
        <v>54</v>
      </c>
      <c r="E883" s="2" t="s">
        <v>553</v>
      </c>
      <c r="F883" s="3">
        <v>829.90000000000009</v>
      </c>
    </row>
    <row r="884" spans="1:6" s="4" customFormat="1" ht="36" hidden="1" x14ac:dyDescent="0.25">
      <c r="A884" s="1" t="s">
        <v>101</v>
      </c>
      <c r="B884" s="1" t="s">
        <v>1401</v>
      </c>
      <c r="C884" s="1" t="s">
        <v>99</v>
      </c>
      <c r="D884" s="1" t="s">
        <v>30</v>
      </c>
      <c r="E884" s="2" t="s">
        <v>554</v>
      </c>
      <c r="F884" s="3">
        <v>4669.3</v>
      </c>
    </row>
    <row r="885" spans="1:6" s="4" customFormat="1" ht="60" x14ac:dyDescent="0.25">
      <c r="A885" s="1" t="s">
        <v>101</v>
      </c>
      <c r="B885" s="1" t="s">
        <v>1401</v>
      </c>
      <c r="C885" s="1" t="s">
        <v>107</v>
      </c>
      <c r="D885" s="1"/>
      <c r="E885" s="2" t="s">
        <v>940</v>
      </c>
      <c r="F885" s="3">
        <v>190245.6</v>
      </c>
    </row>
    <row r="886" spans="1:6" s="4" customFormat="1" ht="72" x14ac:dyDescent="0.25">
      <c r="A886" s="1" t="s">
        <v>101</v>
      </c>
      <c r="B886" s="1" t="s">
        <v>1401</v>
      </c>
      <c r="C886" s="1" t="s">
        <v>828</v>
      </c>
      <c r="D886" s="1"/>
      <c r="E886" s="2" t="s">
        <v>941</v>
      </c>
      <c r="F886" s="3">
        <v>2500</v>
      </c>
    </row>
    <row r="887" spans="1:6" s="4" customFormat="1" ht="96" x14ac:dyDescent="0.25">
      <c r="A887" s="1" t="s">
        <v>101</v>
      </c>
      <c r="B887" s="1" t="s">
        <v>1401</v>
      </c>
      <c r="C887" s="1" t="s">
        <v>830</v>
      </c>
      <c r="D887" s="1"/>
      <c r="E887" s="2" t="s">
        <v>944</v>
      </c>
      <c r="F887" s="3">
        <v>2500</v>
      </c>
    </row>
    <row r="888" spans="1:6" s="4" customFormat="1" ht="72" x14ac:dyDescent="0.25">
      <c r="A888" s="1" t="s">
        <v>101</v>
      </c>
      <c r="B888" s="1" t="s">
        <v>1401</v>
      </c>
      <c r="C888" s="1" t="s">
        <v>818</v>
      </c>
      <c r="D888" s="1"/>
      <c r="E888" s="2" t="s">
        <v>945</v>
      </c>
      <c r="F888" s="3">
        <v>2500</v>
      </c>
    </row>
    <row r="889" spans="1:6" s="4" customFormat="1" ht="96" hidden="1" x14ac:dyDescent="0.25">
      <c r="A889" s="1" t="s">
        <v>101</v>
      </c>
      <c r="B889" s="1" t="s">
        <v>1401</v>
      </c>
      <c r="C889" s="1" t="s">
        <v>818</v>
      </c>
      <c r="D889" s="1" t="s">
        <v>18</v>
      </c>
      <c r="E889" s="2" t="s">
        <v>552</v>
      </c>
      <c r="F889" s="3">
        <v>2500</v>
      </c>
    </row>
    <row r="890" spans="1:6" s="4" customFormat="1" ht="36" hidden="1" x14ac:dyDescent="0.25">
      <c r="A890" s="1" t="s">
        <v>101</v>
      </c>
      <c r="B890" s="1" t="s">
        <v>1401</v>
      </c>
      <c r="C890" s="1" t="s">
        <v>818</v>
      </c>
      <c r="D890" s="1" t="s">
        <v>30</v>
      </c>
      <c r="E890" s="2" t="s">
        <v>554</v>
      </c>
      <c r="F890" s="3">
        <v>2500</v>
      </c>
    </row>
    <row r="891" spans="1:6" s="4" customFormat="1" ht="72" x14ac:dyDescent="0.25">
      <c r="A891" s="1" t="s">
        <v>101</v>
      </c>
      <c r="B891" s="1" t="s">
        <v>1401</v>
      </c>
      <c r="C891" s="1" t="s">
        <v>852</v>
      </c>
      <c r="D891" s="1"/>
      <c r="E891" s="2" t="s">
        <v>947</v>
      </c>
      <c r="F891" s="3">
        <v>176718.1</v>
      </c>
    </row>
    <row r="892" spans="1:6" s="4" customFormat="1" ht="108" x14ac:dyDescent="0.25">
      <c r="A892" s="1" t="s">
        <v>101</v>
      </c>
      <c r="B892" s="1" t="s">
        <v>1401</v>
      </c>
      <c r="C892" s="1" t="s">
        <v>854</v>
      </c>
      <c r="D892" s="1"/>
      <c r="E892" s="2" t="s">
        <v>954</v>
      </c>
      <c r="F892" s="3">
        <v>176718.1</v>
      </c>
    </row>
    <row r="893" spans="1:6" s="4" customFormat="1" ht="72" x14ac:dyDescent="0.25">
      <c r="A893" s="1" t="s">
        <v>101</v>
      </c>
      <c r="B893" s="1" t="s">
        <v>1401</v>
      </c>
      <c r="C893" s="1" t="s">
        <v>840</v>
      </c>
      <c r="D893" s="1"/>
      <c r="E893" s="2" t="s">
        <v>945</v>
      </c>
      <c r="F893" s="3">
        <v>176198.1</v>
      </c>
    </row>
    <row r="894" spans="1:6" s="4" customFormat="1" ht="96" hidden="1" x14ac:dyDescent="0.25">
      <c r="A894" s="1" t="s">
        <v>101</v>
      </c>
      <c r="B894" s="1" t="s">
        <v>1401</v>
      </c>
      <c r="C894" s="1" t="s">
        <v>840</v>
      </c>
      <c r="D894" s="1" t="s">
        <v>18</v>
      </c>
      <c r="E894" s="2" t="s">
        <v>552</v>
      </c>
      <c r="F894" s="3">
        <v>176198.1</v>
      </c>
    </row>
    <row r="895" spans="1:6" s="4" customFormat="1" ht="36" hidden="1" x14ac:dyDescent="0.25">
      <c r="A895" s="1" t="s">
        <v>101</v>
      </c>
      <c r="B895" s="1" t="s">
        <v>1401</v>
      </c>
      <c r="C895" s="1" t="s">
        <v>840</v>
      </c>
      <c r="D895" s="1" t="s">
        <v>54</v>
      </c>
      <c r="E895" s="2" t="s">
        <v>553</v>
      </c>
      <c r="F895" s="3">
        <v>6159.8</v>
      </c>
    </row>
    <row r="896" spans="1:6" s="4" customFormat="1" ht="36" hidden="1" x14ac:dyDescent="0.25">
      <c r="A896" s="1" t="s">
        <v>101</v>
      </c>
      <c r="B896" s="1" t="s">
        <v>1401</v>
      </c>
      <c r="C896" s="1" t="s">
        <v>840</v>
      </c>
      <c r="D896" s="1" t="s">
        <v>30</v>
      </c>
      <c r="E896" s="2" t="s">
        <v>554</v>
      </c>
      <c r="F896" s="3">
        <v>169630.11504</v>
      </c>
    </row>
    <row r="897" spans="1:6" s="4" customFormat="1" ht="84" hidden="1" x14ac:dyDescent="0.25">
      <c r="A897" s="1" t="s">
        <v>101</v>
      </c>
      <c r="B897" s="1" t="s">
        <v>1401</v>
      </c>
      <c r="C897" s="1" t="s">
        <v>840</v>
      </c>
      <c r="D897" s="1" t="s">
        <v>14</v>
      </c>
      <c r="E897" s="2" t="s">
        <v>555</v>
      </c>
      <c r="F897" s="3">
        <v>408.18495999999999</v>
      </c>
    </row>
    <row r="898" spans="1:6" s="4" customFormat="1" ht="240" x14ac:dyDescent="0.25">
      <c r="A898" s="1" t="s">
        <v>101</v>
      </c>
      <c r="B898" s="1" t="s">
        <v>1401</v>
      </c>
      <c r="C898" s="1" t="s">
        <v>841</v>
      </c>
      <c r="D898" s="1"/>
      <c r="E898" s="2" t="s">
        <v>955</v>
      </c>
      <c r="F898" s="3">
        <v>520</v>
      </c>
    </row>
    <row r="899" spans="1:6" s="4" customFormat="1" ht="36" hidden="1" x14ac:dyDescent="0.25">
      <c r="A899" s="1" t="s">
        <v>101</v>
      </c>
      <c r="B899" s="1" t="s">
        <v>1401</v>
      </c>
      <c r="C899" s="1" t="s">
        <v>841</v>
      </c>
      <c r="D899" s="1" t="s">
        <v>65</v>
      </c>
      <c r="E899" s="2" t="s">
        <v>544</v>
      </c>
      <c r="F899" s="3">
        <v>418.5</v>
      </c>
    </row>
    <row r="900" spans="1:6" s="4" customFormat="1" ht="60" hidden="1" x14ac:dyDescent="0.25">
      <c r="A900" s="1" t="s">
        <v>101</v>
      </c>
      <c r="B900" s="1" t="s">
        <v>1401</v>
      </c>
      <c r="C900" s="1" t="s">
        <v>841</v>
      </c>
      <c r="D900" s="1" t="s">
        <v>353</v>
      </c>
      <c r="E900" s="2" t="s">
        <v>546</v>
      </c>
      <c r="F900" s="3">
        <v>418.5</v>
      </c>
    </row>
    <row r="901" spans="1:6" s="4" customFormat="1" ht="96" hidden="1" x14ac:dyDescent="0.25">
      <c r="A901" s="1" t="s">
        <v>101</v>
      </c>
      <c r="B901" s="1" t="s">
        <v>1401</v>
      </c>
      <c r="C901" s="1" t="s">
        <v>841</v>
      </c>
      <c r="D901" s="1" t="s">
        <v>18</v>
      </c>
      <c r="E901" s="2" t="s">
        <v>552</v>
      </c>
      <c r="F901" s="3">
        <v>101.5</v>
      </c>
    </row>
    <row r="902" spans="1:6" s="4" customFormat="1" ht="36" hidden="1" x14ac:dyDescent="0.25">
      <c r="A902" s="1" t="s">
        <v>101</v>
      </c>
      <c r="B902" s="1" t="s">
        <v>1401</v>
      </c>
      <c r="C902" s="1" t="s">
        <v>841</v>
      </c>
      <c r="D902" s="1" t="s">
        <v>30</v>
      </c>
      <c r="E902" s="2" t="s">
        <v>554</v>
      </c>
      <c r="F902" s="3">
        <v>101.5</v>
      </c>
    </row>
    <row r="903" spans="1:6" s="4" customFormat="1" ht="72" x14ac:dyDescent="0.25">
      <c r="A903" s="1" t="s">
        <v>101</v>
      </c>
      <c r="B903" s="1" t="s">
        <v>1401</v>
      </c>
      <c r="C903" s="1" t="s">
        <v>861</v>
      </c>
      <c r="D903" s="1"/>
      <c r="E903" s="2" t="s">
        <v>956</v>
      </c>
      <c r="F903" s="3">
        <v>400</v>
      </c>
    </row>
    <row r="904" spans="1:6" s="4" customFormat="1" ht="84" x14ac:dyDescent="0.25">
      <c r="A904" s="1" t="s">
        <v>101</v>
      </c>
      <c r="B904" s="1" t="s">
        <v>1401</v>
      </c>
      <c r="C904" s="1" t="s">
        <v>862</v>
      </c>
      <c r="D904" s="1"/>
      <c r="E904" s="2" t="s">
        <v>957</v>
      </c>
      <c r="F904" s="3">
        <v>400</v>
      </c>
    </row>
    <row r="905" spans="1:6" s="4" customFormat="1" ht="84" x14ac:dyDescent="0.25">
      <c r="A905" s="1" t="s">
        <v>101</v>
      </c>
      <c r="B905" s="1" t="s">
        <v>1401</v>
      </c>
      <c r="C905" s="1" t="s">
        <v>860</v>
      </c>
      <c r="D905" s="1"/>
      <c r="E905" s="2" t="s">
        <v>959</v>
      </c>
      <c r="F905" s="3">
        <v>400</v>
      </c>
    </row>
    <row r="906" spans="1:6" s="4" customFormat="1" ht="96" hidden="1" x14ac:dyDescent="0.25">
      <c r="A906" s="1" t="s">
        <v>101</v>
      </c>
      <c r="B906" s="1" t="s">
        <v>1401</v>
      </c>
      <c r="C906" s="1" t="s">
        <v>860</v>
      </c>
      <c r="D906" s="1" t="s">
        <v>18</v>
      </c>
      <c r="E906" s="2" t="s">
        <v>552</v>
      </c>
      <c r="F906" s="3">
        <v>400</v>
      </c>
    </row>
    <row r="907" spans="1:6" s="4" customFormat="1" ht="36" hidden="1" x14ac:dyDescent="0.25">
      <c r="A907" s="1" t="s">
        <v>101</v>
      </c>
      <c r="B907" s="1" t="s">
        <v>1401</v>
      </c>
      <c r="C907" s="1" t="s">
        <v>860</v>
      </c>
      <c r="D907" s="1" t="s">
        <v>30</v>
      </c>
      <c r="E907" s="2" t="s">
        <v>554</v>
      </c>
      <c r="F907" s="3">
        <v>400</v>
      </c>
    </row>
    <row r="908" spans="1:6" s="4" customFormat="1" ht="96" x14ac:dyDescent="0.25">
      <c r="A908" s="1" t="s">
        <v>101</v>
      </c>
      <c r="B908" s="1" t="s">
        <v>1401</v>
      </c>
      <c r="C908" s="1" t="s">
        <v>108</v>
      </c>
      <c r="D908" s="1"/>
      <c r="E908" s="2" t="s">
        <v>960</v>
      </c>
      <c r="F908" s="3">
        <v>10627.5</v>
      </c>
    </row>
    <row r="909" spans="1:6" s="4" customFormat="1" ht="96" x14ac:dyDescent="0.25">
      <c r="A909" s="1" t="s">
        <v>101</v>
      </c>
      <c r="B909" s="1" t="s">
        <v>1401</v>
      </c>
      <c r="C909" s="1" t="s">
        <v>873</v>
      </c>
      <c r="D909" s="1"/>
      <c r="E909" s="2" t="s">
        <v>967</v>
      </c>
      <c r="F909" s="3">
        <v>10627.5</v>
      </c>
    </row>
    <row r="910" spans="1:6" s="4" customFormat="1" ht="72" x14ac:dyDescent="0.25">
      <c r="A910" s="1" t="s">
        <v>101</v>
      </c>
      <c r="B910" s="1" t="s">
        <v>1401</v>
      </c>
      <c r="C910" s="1" t="s">
        <v>870</v>
      </c>
      <c r="D910" s="1"/>
      <c r="E910" s="2" t="s">
        <v>945</v>
      </c>
      <c r="F910" s="3">
        <v>10627.5</v>
      </c>
    </row>
    <row r="911" spans="1:6" s="4" customFormat="1" ht="96" hidden="1" x14ac:dyDescent="0.25">
      <c r="A911" s="1" t="s">
        <v>101</v>
      </c>
      <c r="B911" s="1" t="s">
        <v>1401</v>
      </c>
      <c r="C911" s="1" t="s">
        <v>870</v>
      </c>
      <c r="D911" s="1" t="s">
        <v>18</v>
      </c>
      <c r="E911" s="2" t="s">
        <v>552</v>
      </c>
      <c r="F911" s="3">
        <v>10627.5</v>
      </c>
    </row>
    <row r="912" spans="1:6" s="4" customFormat="1" ht="36" hidden="1" x14ac:dyDescent="0.25">
      <c r="A912" s="1" t="s">
        <v>101</v>
      </c>
      <c r="B912" s="1" t="s">
        <v>1401</v>
      </c>
      <c r="C912" s="1" t="s">
        <v>870</v>
      </c>
      <c r="D912" s="1" t="s">
        <v>54</v>
      </c>
      <c r="E912" s="2" t="s">
        <v>553</v>
      </c>
      <c r="F912" s="3">
        <v>2607.1999999999998</v>
      </c>
    </row>
    <row r="913" spans="1:6" s="4" customFormat="1" ht="36" hidden="1" x14ac:dyDescent="0.25">
      <c r="A913" s="1" t="s">
        <v>101</v>
      </c>
      <c r="B913" s="1" t="s">
        <v>1401</v>
      </c>
      <c r="C913" s="1" t="s">
        <v>870</v>
      </c>
      <c r="D913" s="1" t="s">
        <v>30</v>
      </c>
      <c r="E913" s="2" t="s">
        <v>554</v>
      </c>
      <c r="F913" s="3">
        <v>7900.3</v>
      </c>
    </row>
    <row r="914" spans="1:6" s="4" customFormat="1" ht="84" hidden="1" x14ac:dyDescent="0.25">
      <c r="A914" s="1" t="s">
        <v>101</v>
      </c>
      <c r="B914" s="1" t="s">
        <v>1401</v>
      </c>
      <c r="C914" s="1" t="s">
        <v>870</v>
      </c>
      <c r="D914" s="1" t="s">
        <v>14</v>
      </c>
      <c r="E914" s="2" t="s">
        <v>555</v>
      </c>
      <c r="F914" s="3">
        <v>120</v>
      </c>
    </row>
    <row r="915" spans="1:6" s="4" customFormat="1" ht="24" hidden="1" x14ac:dyDescent="0.25">
      <c r="A915" s="1" t="s">
        <v>101</v>
      </c>
      <c r="B915" s="1" t="s">
        <v>1405</v>
      </c>
      <c r="C915" s="1"/>
      <c r="D915" s="1"/>
      <c r="E915" s="2" t="s">
        <v>536</v>
      </c>
      <c r="F915" s="3">
        <v>10000</v>
      </c>
    </row>
    <row r="916" spans="1:6" s="4" customFormat="1" ht="60" x14ac:dyDescent="0.25">
      <c r="A916" s="1" t="s">
        <v>101</v>
      </c>
      <c r="B916" s="1" t="s">
        <v>1405</v>
      </c>
      <c r="C916" s="1" t="s">
        <v>107</v>
      </c>
      <c r="D916" s="1"/>
      <c r="E916" s="2" t="s">
        <v>940</v>
      </c>
      <c r="F916" s="3">
        <v>10000</v>
      </c>
    </row>
    <row r="917" spans="1:6" s="4" customFormat="1" ht="72" x14ac:dyDescent="0.25">
      <c r="A917" s="1" t="s">
        <v>101</v>
      </c>
      <c r="B917" s="1" t="s">
        <v>1405</v>
      </c>
      <c r="C917" s="1" t="s">
        <v>828</v>
      </c>
      <c r="D917" s="1"/>
      <c r="E917" s="2" t="s">
        <v>941</v>
      </c>
      <c r="F917" s="3">
        <v>10000</v>
      </c>
    </row>
    <row r="918" spans="1:6" s="4" customFormat="1" ht="96" x14ac:dyDescent="0.25">
      <c r="A918" s="1" t="s">
        <v>101</v>
      </c>
      <c r="B918" s="1" t="s">
        <v>1405</v>
      </c>
      <c r="C918" s="1" t="s">
        <v>830</v>
      </c>
      <c r="D918" s="1"/>
      <c r="E918" s="2" t="s">
        <v>944</v>
      </c>
      <c r="F918" s="3">
        <v>10000</v>
      </c>
    </row>
    <row r="919" spans="1:6" s="4" customFormat="1" ht="72" x14ac:dyDescent="0.25">
      <c r="A919" s="1" t="s">
        <v>101</v>
      </c>
      <c r="B919" s="1" t="s">
        <v>1405</v>
      </c>
      <c r="C919" s="1" t="s">
        <v>818</v>
      </c>
      <c r="D919" s="1"/>
      <c r="E919" s="2" t="s">
        <v>945</v>
      </c>
      <c r="F919" s="3">
        <v>10000</v>
      </c>
    </row>
    <row r="920" spans="1:6" s="4" customFormat="1" ht="36" hidden="1" x14ac:dyDescent="0.25">
      <c r="A920" s="1" t="s">
        <v>101</v>
      </c>
      <c r="B920" s="1" t="s">
        <v>1405</v>
      </c>
      <c r="C920" s="1" t="s">
        <v>818</v>
      </c>
      <c r="D920" s="1" t="s">
        <v>65</v>
      </c>
      <c r="E920" s="2" t="s">
        <v>544</v>
      </c>
      <c r="F920" s="3">
        <v>10000</v>
      </c>
    </row>
    <row r="921" spans="1:6" s="4" customFormat="1" ht="60" hidden="1" x14ac:dyDescent="0.25">
      <c r="A921" s="1" t="s">
        <v>101</v>
      </c>
      <c r="B921" s="1" t="s">
        <v>1405</v>
      </c>
      <c r="C921" s="1" t="s">
        <v>818</v>
      </c>
      <c r="D921" s="1" t="s">
        <v>353</v>
      </c>
      <c r="E921" s="2" t="s">
        <v>546</v>
      </c>
      <c r="F921" s="3">
        <v>10000</v>
      </c>
    </row>
    <row r="922" spans="1:6" s="4" customFormat="1" ht="36" hidden="1" x14ac:dyDescent="0.25">
      <c r="A922" s="1" t="s">
        <v>101</v>
      </c>
      <c r="B922" s="1" t="s">
        <v>1406</v>
      </c>
      <c r="C922" s="1"/>
      <c r="D922" s="1"/>
      <c r="E922" s="2" t="s">
        <v>537</v>
      </c>
      <c r="F922" s="3">
        <v>157503.6</v>
      </c>
    </row>
    <row r="923" spans="1:6" s="4" customFormat="1" ht="60" x14ac:dyDescent="0.25">
      <c r="A923" s="1" t="s">
        <v>101</v>
      </c>
      <c r="B923" s="1" t="s">
        <v>1406</v>
      </c>
      <c r="C923" s="1" t="s">
        <v>107</v>
      </c>
      <c r="D923" s="1"/>
      <c r="E923" s="2" t="s">
        <v>940</v>
      </c>
      <c r="F923" s="3">
        <v>157503.6</v>
      </c>
    </row>
    <row r="924" spans="1:6" s="4" customFormat="1" ht="72" x14ac:dyDescent="0.25">
      <c r="A924" s="1" t="s">
        <v>101</v>
      </c>
      <c r="B924" s="1" t="s">
        <v>1406</v>
      </c>
      <c r="C924" s="1" t="s">
        <v>852</v>
      </c>
      <c r="D924" s="1"/>
      <c r="E924" s="2" t="s">
        <v>947</v>
      </c>
      <c r="F924" s="3">
        <v>155801.9</v>
      </c>
    </row>
    <row r="925" spans="1:6" s="4" customFormat="1" ht="132" x14ac:dyDescent="0.25">
      <c r="A925" s="1" t="s">
        <v>101</v>
      </c>
      <c r="B925" s="1" t="s">
        <v>1406</v>
      </c>
      <c r="C925" s="1" t="s">
        <v>853</v>
      </c>
      <c r="D925" s="1"/>
      <c r="E925" s="2" t="s">
        <v>948</v>
      </c>
      <c r="F925" s="3">
        <v>155801.9</v>
      </c>
    </row>
    <row r="926" spans="1:6" s="4" customFormat="1" ht="60" x14ac:dyDescent="0.25">
      <c r="A926" s="1" t="s">
        <v>101</v>
      </c>
      <c r="B926" s="1" t="s">
        <v>1406</v>
      </c>
      <c r="C926" s="1" t="s">
        <v>838</v>
      </c>
      <c r="D926" s="1"/>
      <c r="E926" s="2" t="s">
        <v>950</v>
      </c>
      <c r="F926" s="3">
        <v>15590.3</v>
      </c>
    </row>
    <row r="927" spans="1:6" s="4" customFormat="1" ht="96" hidden="1" x14ac:dyDescent="0.25">
      <c r="A927" s="1" t="s">
        <v>101</v>
      </c>
      <c r="B927" s="1" t="s">
        <v>1406</v>
      </c>
      <c r="C927" s="1" t="s">
        <v>838</v>
      </c>
      <c r="D927" s="1" t="s">
        <v>18</v>
      </c>
      <c r="E927" s="2" t="s">
        <v>552</v>
      </c>
      <c r="F927" s="3">
        <v>15590.3</v>
      </c>
    </row>
    <row r="928" spans="1:6" s="4" customFormat="1" ht="36" hidden="1" x14ac:dyDescent="0.25">
      <c r="A928" s="1" t="s">
        <v>101</v>
      </c>
      <c r="B928" s="1" t="s">
        <v>1406</v>
      </c>
      <c r="C928" s="1" t="s">
        <v>838</v>
      </c>
      <c r="D928" s="1" t="s">
        <v>30</v>
      </c>
      <c r="E928" s="2" t="s">
        <v>554</v>
      </c>
      <c r="F928" s="3">
        <v>15590.3</v>
      </c>
    </row>
    <row r="929" spans="1:6" s="4" customFormat="1" ht="96" x14ac:dyDescent="0.25">
      <c r="A929" s="1" t="s">
        <v>101</v>
      </c>
      <c r="B929" s="1" t="s">
        <v>1406</v>
      </c>
      <c r="C929" s="1" t="s">
        <v>875</v>
      </c>
      <c r="D929" s="1"/>
      <c r="E929" s="2" t="s">
        <v>951</v>
      </c>
      <c r="F929" s="3">
        <v>115187.8</v>
      </c>
    </row>
    <row r="930" spans="1:6" s="4" customFormat="1" ht="96" hidden="1" x14ac:dyDescent="0.25">
      <c r="A930" s="1" t="s">
        <v>101</v>
      </c>
      <c r="B930" s="1" t="s">
        <v>1406</v>
      </c>
      <c r="C930" s="1" t="s">
        <v>875</v>
      </c>
      <c r="D930" s="1" t="s">
        <v>18</v>
      </c>
      <c r="E930" s="2" t="s">
        <v>552</v>
      </c>
      <c r="F930" s="3">
        <v>115187.8</v>
      </c>
    </row>
    <row r="931" spans="1:6" s="4" customFormat="1" ht="36" hidden="1" x14ac:dyDescent="0.25">
      <c r="A931" s="1" t="s">
        <v>101</v>
      </c>
      <c r="B931" s="1" t="s">
        <v>1406</v>
      </c>
      <c r="C931" s="1" t="s">
        <v>875</v>
      </c>
      <c r="D931" s="1" t="s">
        <v>54</v>
      </c>
      <c r="E931" s="2" t="s">
        <v>553</v>
      </c>
      <c r="F931" s="3">
        <v>6016.1</v>
      </c>
    </row>
    <row r="932" spans="1:6" s="4" customFormat="1" ht="36" hidden="1" x14ac:dyDescent="0.25">
      <c r="A932" s="1" t="s">
        <v>101</v>
      </c>
      <c r="B932" s="1" t="s">
        <v>1406</v>
      </c>
      <c r="C932" s="1" t="s">
        <v>875</v>
      </c>
      <c r="D932" s="1" t="s">
        <v>30</v>
      </c>
      <c r="E932" s="2" t="s">
        <v>554</v>
      </c>
      <c r="F932" s="3">
        <v>109171.7</v>
      </c>
    </row>
    <row r="933" spans="1:6" s="4" customFormat="1" ht="120" x14ac:dyDescent="0.25">
      <c r="A933" s="1" t="s">
        <v>101</v>
      </c>
      <c r="B933" s="1" t="s">
        <v>1406</v>
      </c>
      <c r="C933" s="1" t="s">
        <v>876</v>
      </c>
      <c r="D933" s="1"/>
      <c r="E933" s="2" t="s">
        <v>953</v>
      </c>
      <c r="F933" s="3">
        <v>25023.8</v>
      </c>
    </row>
    <row r="934" spans="1:6" s="4" customFormat="1" ht="96" hidden="1" x14ac:dyDescent="0.25">
      <c r="A934" s="1" t="s">
        <v>101</v>
      </c>
      <c r="B934" s="1" t="s">
        <v>1406</v>
      </c>
      <c r="C934" s="1" t="s">
        <v>876</v>
      </c>
      <c r="D934" s="1" t="s">
        <v>18</v>
      </c>
      <c r="E934" s="2" t="s">
        <v>552</v>
      </c>
      <c r="F934" s="3">
        <v>25023.8</v>
      </c>
    </row>
    <row r="935" spans="1:6" s="4" customFormat="1" ht="36" hidden="1" x14ac:dyDescent="0.25">
      <c r="A935" s="1" t="s">
        <v>101</v>
      </c>
      <c r="B935" s="1" t="s">
        <v>1406</v>
      </c>
      <c r="C935" s="1" t="s">
        <v>876</v>
      </c>
      <c r="D935" s="1" t="s">
        <v>54</v>
      </c>
      <c r="E935" s="2" t="s">
        <v>553</v>
      </c>
      <c r="F935" s="3">
        <v>862.7</v>
      </c>
    </row>
    <row r="936" spans="1:6" s="4" customFormat="1" ht="36" hidden="1" x14ac:dyDescent="0.25">
      <c r="A936" s="1" t="s">
        <v>101</v>
      </c>
      <c r="B936" s="1" t="s">
        <v>1406</v>
      </c>
      <c r="C936" s="1" t="s">
        <v>876</v>
      </c>
      <c r="D936" s="1" t="s">
        <v>30</v>
      </c>
      <c r="E936" s="2" t="s">
        <v>554</v>
      </c>
      <c r="F936" s="3">
        <v>24161.1</v>
      </c>
    </row>
    <row r="937" spans="1:6" s="4" customFormat="1" ht="60" x14ac:dyDescent="0.25">
      <c r="A937" s="1" t="s">
        <v>101</v>
      </c>
      <c r="B937" s="1" t="s">
        <v>1406</v>
      </c>
      <c r="C937" s="1" t="s">
        <v>831</v>
      </c>
      <c r="D937" s="1"/>
      <c r="E937" s="2" t="s">
        <v>970</v>
      </c>
      <c r="F937" s="3">
        <v>1701.6999999999998</v>
      </c>
    </row>
    <row r="938" spans="1:6" s="4" customFormat="1" ht="96" x14ac:dyDescent="0.25">
      <c r="A938" s="1" t="s">
        <v>101</v>
      </c>
      <c r="B938" s="1" t="s">
        <v>1406</v>
      </c>
      <c r="C938" s="1" t="s">
        <v>832</v>
      </c>
      <c r="D938" s="1"/>
      <c r="E938" s="2" t="s">
        <v>971</v>
      </c>
      <c r="F938" s="3">
        <v>1701.6999999999998</v>
      </c>
    </row>
    <row r="939" spans="1:6" s="4" customFormat="1" ht="96" x14ac:dyDescent="0.25">
      <c r="A939" s="1" t="s">
        <v>101</v>
      </c>
      <c r="B939" s="1" t="s">
        <v>1406</v>
      </c>
      <c r="C939" s="1" t="s">
        <v>877</v>
      </c>
      <c r="D939" s="1"/>
      <c r="E939" s="2" t="s">
        <v>1277</v>
      </c>
      <c r="F939" s="3">
        <v>909.4</v>
      </c>
    </row>
    <row r="940" spans="1:6" s="4" customFormat="1" ht="96" hidden="1" x14ac:dyDescent="0.25">
      <c r="A940" s="1" t="s">
        <v>101</v>
      </c>
      <c r="B940" s="1" t="s">
        <v>1406</v>
      </c>
      <c r="C940" s="1" t="s">
        <v>877</v>
      </c>
      <c r="D940" s="1" t="s">
        <v>18</v>
      </c>
      <c r="E940" s="2" t="s">
        <v>552</v>
      </c>
      <c r="F940" s="3">
        <v>909.4</v>
      </c>
    </row>
    <row r="941" spans="1:6" s="4" customFormat="1" ht="84" hidden="1" x14ac:dyDescent="0.25">
      <c r="A941" s="1" t="s">
        <v>101</v>
      </c>
      <c r="B941" s="1" t="s">
        <v>1406</v>
      </c>
      <c r="C941" s="1" t="s">
        <v>877</v>
      </c>
      <c r="D941" s="1" t="s">
        <v>14</v>
      </c>
      <c r="E941" s="2" t="s">
        <v>555</v>
      </c>
      <c r="F941" s="3">
        <v>909.4</v>
      </c>
    </row>
    <row r="942" spans="1:6" s="4" customFormat="1" ht="120" x14ac:dyDescent="0.25">
      <c r="A942" s="1" t="s">
        <v>101</v>
      </c>
      <c r="B942" s="1" t="s">
        <v>1406</v>
      </c>
      <c r="C942" s="1" t="s">
        <v>878</v>
      </c>
      <c r="D942" s="1"/>
      <c r="E942" s="2" t="s">
        <v>974</v>
      </c>
      <c r="F942" s="3">
        <v>792.3</v>
      </c>
    </row>
    <row r="943" spans="1:6" s="4" customFormat="1" ht="96" hidden="1" x14ac:dyDescent="0.25">
      <c r="A943" s="1" t="s">
        <v>101</v>
      </c>
      <c r="B943" s="1" t="s">
        <v>1406</v>
      </c>
      <c r="C943" s="1" t="s">
        <v>878</v>
      </c>
      <c r="D943" s="1" t="s">
        <v>18</v>
      </c>
      <c r="E943" s="2" t="s">
        <v>552</v>
      </c>
      <c r="F943" s="3">
        <v>792.3</v>
      </c>
    </row>
    <row r="944" spans="1:6" s="4" customFormat="1" ht="84" hidden="1" x14ac:dyDescent="0.25">
      <c r="A944" s="1" t="s">
        <v>101</v>
      </c>
      <c r="B944" s="1" t="s">
        <v>1406</v>
      </c>
      <c r="C944" s="1" t="s">
        <v>878</v>
      </c>
      <c r="D944" s="1" t="s">
        <v>14</v>
      </c>
      <c r="E944" s="2" t="s">
        <v>555</v>
      </c>
      <c r="F944" s="3">
        <v>792.3</v>
      </c>
    </row>
    <row r="945" spans="1:6" s="4" customFormat="1" ht="24" hidden="1" x14ac:dyDescent="0.25">
      <c r="A945" s="1" t="s">
        <v>101</v>
      </c>
      <c r="B945" s="1" t="s">
        <v>1138</v>
      </c>
      <c r="C945" s="1"/>
      <c r="D945" s="1"/>
      <c r="E945" s="2" t="s">
        <v>1311</v>
      </c>
      <c r="F945" s="3">
        <v>10262.598399999999</v>
      </c>
    </row>
    <row r="946" spans="1:6" s="4" customFormat="1" ht="24" hidden="1" x14ac:dyDescent="0.25">
      <c r="A946" s="1" t="s">
        <v>101</v>
      </c>
      <c r="B946" s="1" t="s">
        <v>1407</v>
      </c>
      <c r="C946" s="1"/>
      <c r="D946" s="1"/>
      <c r="E946" s="2" t="s">
        <v>909</v>
      </c>
      <c r="F946" s="3">
        <v>1609.3</v>
      </c>
    </row>
    <row r="947" spans="1:6" s="4" customFormat="1" ht="72" x14ac:dyDescent="0.25">
      <c r="A947" s="1" t="s">
        <v>101</v>
      </c>
      <c r="B947" s="1" t="s">
        <v>1407</v>
      </c>
      <c r="C947" s="1" t="s">
        <v>790</v>
      </c>
      <c r="D947" s="1"/>
      <c r="E947" s="2" t="s">
        <v>1227</v>
      </c>
      <c r="F947" s="3">
        <v>931.69999999999993</v>
      </c>
    </row>
    <row r="948" spans="1:6" s="4" customFormat="1" ht="84" x14ac:dyDescent="0.25">
      <c r="A948" s="1" t="s">
        <v>101</v>
      </c>
      <c r="B948" s="1" t="s">
        <v>1407</v>
      </c>
      <c r="C948" s="1" t="s">
        <v>791</v>
      </c>
      <c r="D948" s="1"/>
      <c r="E948" s="2" t="s">
        <v>913</v>
      </c>
      <c r="F948" s="3">
        <v>931.69999999999993</v>
      </c>
    </row>
    <row r="949" spans="1:6" s="4" customFormat="1" ht="108" x14ac:dyDescent="0.25">
      <c r="A949" s="1" t="s">
        <v>101</v>
      </c>
      <c r="B949" s="1" t="s">
        <v>1407</v>
      </c>
      <c r="C949" s="1" t="s">
        <v>881</v>
      </c>
      <c r="D949" s="1"/>
      <c r="E949" s="2" t="s">
        <v>925</v>
      </c>
      <c r="F949" s="3">
        <v>931.69999999999993</v>
      </c>
    </row>
    <row r="950" spans="1:6" s="4" customFormat="1" ht="84" x14ac:dyDescent="0.25">
      <c r="A950" s="1" t="s">
        <v>101</v>
      </c>
      <c r="B950" s="1" t="s">
        <v>1407</v>
      </c>
      <c r="C950" s="1" t="s">
        <v>879</v>
      </c>
      <c r="D950" s="1"/>
      <c r="E950" s="2" t="s">
        <v>589</v>
      </c>
      <c r="F950" s="3">
        <v>922.8</v>
      </c>
    </row>
    <row r="951" spans="1:6" s="4" customFormat="1" ht="96" hidden="1" x14ac:dyDescent="0.25">
      <c r="A951" s="1" t="s">
        <v>101</v>
      </c>
      <c r="B951" s="1" t="s">
        <v>1407</v>
      </c>
      <c r="C951" s="1" t="s">
        <v>879</v>
      </c>
      <c r="D951" s="1" t="s">
        <v>18</v>
      </c>
      <c r="E951" s="2" t="s">
        <v>552</v>
      </c>
      <c r="F951" s="3">
        <v>922.8</v>
      </c>
    </row>
    <row r="952" spans="1:6" s="4" customFormat="1" ht="36" hidden="1" x14ac:dyDescent="0.25">
      <c r="A952" s="1" t="s">
        <v>101</v>
      </c>
      <c r="B952" s="1" t="s">
        <v>1407</v>
      </c>
      <c r="C952" s="1" t="s">
        <v>879</v>
      </c>
      <c r="D952" s="1" t="s">
        <v>30</v>
      </c>
      <c r="E952" s="2" t="s">
        <v>554</v>
      </c>
      <c r="F952" s="3">
        <v>922.8</v>
      </c>
    </row>
    <row r="953" spans="1:6" s="4" customFormat="1" ht="36" x14ac:dyDescent="0.25">
      <c r="A953" s="1" t="s">
        <v>101</v>
      </c>
      <c r="B953" s="1" t="s">
        <v>1407</v>
      </c>
      <c r="C953" s="1" t="s">
        <v>880</v>
      </c>
      <c r="D953" s="1"/>
      <c r="E953" s="2" t="s">
        <v>613</v>
      </c>
      <c r="F953" s="3">
        <v>8.9</v>
      </c>
    </row>
    <row r="954" spans="1:6" s="4" customFormat="1" ht="96" hidden="1" x14ac:dyDescent="0.25">
      <c r="A954" s="1" t="s">
        <v>101</v>
      </c>
      <c r="B954" s="1" t="s">
        <v>1407</v>
      </c>
      <c r="C954" s="1" t="s">
        <v>880</v>
      </c>
      <c r="D954" s="1" t="s">
        <v>18</v>
      </c>
      <c r="E954" s="2" t="s">
        <v>552</v>
      </c>
      <c r="F954" s="3">
        <v>8.9</v>
      </c>
    </row>
    <row r="955" spans="1:6" s="4" customFormat="1" ht="36" hidden="1" x14ac:dyDescent="0.25">
      <c r="A955" s="1" t="s">
        <v>101</v>
      </c>
      <c r="B955" s="1" t="s">
        <v>1407</v>
      </c>
      <c r="C955" s="1" t="s">
        <v>880</v>
      </c>
      <c r="D955" s="1" t="s">
        <v>30</v>
      </c>
      <c r="E955" s="2" t="s">
        <v>554</v>
      </c>
      <c r="F955" s="3">
        <v>8.9</v>
      </c>
    </row>
    <row r="956" spans="1:6" s="4" customFormat="1" ht="60" x14ac:dyDescent="0.25">
      <c r="A956" s="1" t="s">
        <v>101</v>
      </c>
      <c r="B956" s="1" t="s">
        <v>1407</v>
      </c>
      <c r="C956" s="1" t="s">
        <v>107</v>
      </c>
      <c r="D956" s="1"/>
      <c r="E956" s="2" t="s">
        <v>940</v>
      </c>
      <c r="F956" s="3">
        <v>677.6</v>
      </c>
    </row>
    <row r="957" spans="1:6" s="4" customFormat="1" ht="72" x14ac:dyDescent="0.25">
      <c r="A957" s="1" t="s">
        <v>101</v>
      </c>
      <c r="B957" s="1" t="s">
        <v>1407</v>
      </c>
      <c r="C957" s="1" t="s">
        <v>861</v>
      </c>
      <c r="D957" s="1"/>
      <c r="E957" s="2" t="s">
        <v>956</v>
      </c>
      <c r="F957" s="3">
        <v>677.6</v>
      </c>
    </row>
    <row r="958" spans="1:6" s="4" customFormat="1" ht="84" x14ac:dyDescent="0.25">
      <c r="A958" s="1" t="s">
        <v>101</v>
      </c>
      <c r="B958" s="1" t="s">
        <v>1407</v>
      </c>
      <c r="C958" s="1" t="s">
        <v>862</v>
      </c>
      <c r="D958" s="1"/>
      <c r="E958" s="2" t="s">
        <v>957</v>
      </c>
      <c r="F958" s="3">
        <v>677.6</v>
      </c>
    </row>
    <row r="959" spans="1:6" s="4" customFormat="1" ht="84" x14ac:dyDescent="0.25">
      <c r="A959" s="1" t="s">
        <v>101</v>
      </c>
      <c r="B959" s="1" t="s">
        <v>1407</v>
      </c>
      <c r="C959" s="1" t="s">
        <v>856</v>
      </c>
      <c r="D959" s="1"/>
      <c r="E959" s="2" t="s">
        <v>589</v>
      </c>
      <c r="F959" s="3">
        <v>677.6</v>
      </c>
    </row>
    <row r="960" spans="1:6" s="4" customFormat="1" ht="96" hidden="1" x14ac:dyDescent="0.25">
      <c r="A960" s="1" t="s">
        <v>101</v>
      </c>
      <c r="B960" s="1" t="s">
        <v>1407</v>
      </c>
      <c r="C960" s="1" t="s">
        <v>856</v>
      </c>
      <c r="D960" s="1" t="s">
        <v>18</v>
      </c>
      <c r="E960" s="2" t="s">
        <v>552</v>
      </c>
      <c r="F960" s="3">
        <v>677.6</v>
      </c>
    </row>
    <row r="961" spans="1:6" s="4" customFormat="1" ht="36" hidden="1" x14ac:dyDescent="0.25">
      <c r="A961" s="1" t="s">
        <v>101</v>
      </c>
      <c r="B961" s="1" t="s">
        <v>1407</v>
      </c>
      <c r="C961" s="1" t="s">
        <v>856</v>
      </c>
      <c r="D961" s="1" t="s">
        <v>30</v>
      </c>
      <c r="E961" s="2" t="s">
        <v>554</v>
      </c>
      <c r="F961" s="3">
        <v>677.6</v>
      </c>
    </row>
    <row r="962" spans="1:6" s="4" customFormat="1" hidden="1" x14ac:dyDescent="0.25">
      <c r="A962" s="1" t="s">
        <v>101</v>
      </c>
      <c r="B962" s="1" t="s">
        <v>1386</v>
      </c>
      <c r="C962" s="1"/>
      <c r="D962" s="1"/>
      <c r="E962" s="2" t="s">
        <v>910</v>
      </c>
      <c r="F962" s="3">
        <v>8653.2983999999997</v>
      </c>
    </row>
    <row r="963" spans="1:6" s="4" customFormat="1" ht="60" x14ac:dyDescent="0.25">
      <c r="A963" s="1" t="s">
        <v>101</v>
      </c>
      <c r="B963" s="1" t="s">
        <v>1386</v>
      </c>
      <c r="C963" s="1" t="s">
        <v>1122</v>
      </c>
      <c r="D963" s="1"/>
      <c r="E963" s="2" t="s">
        <v>1885</v>
      </c>
      <c r="F963" s="3">
        <v>8653.2983999999997</v>
      </c>
    </row>
    <row r="964" spans="1:6" s="4" customFormat="1" ht="36" x14ac:dyDescent="0.25">
      <c r="A964" s="1" t="s">
        <v>101</v>
      </c>
      <c r="B964" s="1" t="s">
        <v>1386</v>
      </c>
      <c r="C964" s="1" t="s">
        <v>1123</v>
      </c>
      <c r="D964" s="1"/>
      <c r="E964" s="2" t="s">
        <v>1175</v>
      </c>
      <c r="F964" s="3">
        <v>8653.2983999999997</v>
      </c>
    </row>
    <row r="965" spans="1:6" s="4" customFormat="1" ht="72" x14ac:dyDescent="0.25">
      <c r="A965" s="1" t="s">
        <v>101</v>
      </c>
      <c r="B965" s="1" t="s">
        <v>1386</v>
      </c>
      <c r="C965" s="1" t="s">
        <v>1429</v>
      </c>
      <c r="D965" s="1"/>
      <c r="E965" s="2" t="s">
        <v>1430</v>
      </c>
      <c r="F965" s="3">
        <v>8653.2983999999997</v>
      </c>
    </row>
    <row r="966" spans="1:6" s="4" customFormat="1" ht="96" hidden="1" x14ac:dyDescent="0.25">
      <c r="A966" s="1" t="s">
        <v>101</v>
      </c>
      <c r="B966" s="1" t="s">
        <v>1386</v>
      </c>
      <c r="C966" s="1" t="s">
        <v>1429</v>
      </c>
      <c r="D966" s="1" t="s">
        <v>18</v>
      </c>
      <c r="E966" s="2" t="s">
        <v>552</v>
      </c>
      <c r="F966" s="3">
        <v>8653.2983999999997</v>
      </c>
    </row>
    <row r="967" spans="1:6" s="4" customFormat="1" ht="36" hidden="1" x14ac:dyDescent="0.25">
      <c r="A967" s="1" t="s">
        <v>101</v>
      </c>
      <c r="B967" s="1" t="s">
        <v>1386</v>
      </c>
      <c r="C967" s="1" t="s">
        <v>1429</v>
      </c>
      <c r="D967" s="1" t="s">
        <v>54</v>
      </c>
      <c r="E967" s="2" t="s">
        <v>553</v>
      </c>
      <c r="F967" s="3">
        <v>360.55410000000001</v>
      </c>
    </row>
    <row r="968" spans="1:6" s="4" customFormat="1" ht="36" hidden="1" x14ac:dyDescent="0.25">
      <c r="A968" s="1" t="s">
        <v>101</v>
      </c>
      <c r="B968" s="1" t="s">
        <v>1386</v>
      </c>
      <c r="C968" s="1" t="s">
        <v>1429</v>
      </c>
      <c r="D968" s="1" t="s">
        <v>30</v>
      </c>
      <c r="E968" s="2" t="s">
        <v>554</v>
      </c>
      <c r="F968" s="3">
        <v>8292.7443000000003</v>
      </c>
    </row>
    <row r="969" spans="1:6" s="4" customFormat="1" ht="36" hidden="1" x14ac:dyDescent="0.25">
      <c r="A969" s="1" t="s">
        <v>110</v>
      </c>
      <c r="B969" s="1" t="s">
        <v>1387</v>
      </c>
      <c r="C969" s="1"/>
      <c r="D969" s="1"/>
      <c r="E969" s="2" t="s">
        <v>477</v>
      </c>
      <c r="F969" s="3">
        <v>559322.13193999999</v>
      </c>
    </row>
    <row r="970" spans="1:6" s="4" customFormat="1" ht="24" hidden="1" x14ac:dyDescent="0.25">
      <c r="A970" s="1" t="s">
        <v>110</v>
      </c>
      <c r="B970" s="1" t="s">
        <v>1105</v>
      </c>
      <c r="C970" s="1"/>
      <c r="D970" s="1"/>
      <c r="E970" s="2" t="s">
        <v>498</v>
      </c>
      <c r="F970" s="3">
        <v>42375.095000000001</v>
      </c>
    </row>
    <row r="971" spans="1:6" s="4" customFormat="1" ht="132" hidden="1" x14ac:dyDescent="0.25">
      <c r="A971" s="1" t="s">
        <v>110</v>
      </c>
      <c r="B971" s="1" t="s">
        <v>1408</v>
      </c>
      <c r="C971" s="1"/>
      <c r="D971" s="1"/>
      <c r="E971" s="2" t="s">
        <v>510</v>
      </c>
      <c r="F971" s="3">
        <v>36603.599999999999</v>
      </c>
    </row>
    <row r="972" spans="1:6" s="4" customFormat="1" ht="108" x14ac:dyDescent="0.25">
      <c r="A972" s="1" t="s">
        <v>110</v>
      </c>
      <c r="B972" s="1" t="s">
        <v>1408</v>
      </c>
      <c r="C972" s="1" t="s">
        <v>42</v>
      </c>
      <c r="D972" s="1"/>
      <c r="E972" s="2" t="s">
        <v>647</v>
      </c>
      <c r="F972" s="3">
        <v>1588.1</v>
      </c>
    </row>
    <row r="973" spans="1:6" s="4" customFormat="1" ht="72" x14ac:dyDescent="0.25">
      <c r="A973" s="1" t="s">
        <v>110</v>
      </c>
      <c r="B973" s="1" t="s">
        <v>1408</v>
      </c>
      <c r="C973" s="1" t="s">
        <v>105</v>
      </c>
      <c r="D973" s="1"/>
      <c r="E973" s="2" t="s">
        <v>662</v>
      </c>
      <c r="F973" s="3">
        <v>1588.1</v>
      </c>
    </row>
    <row r="974" spans="1:6" s="4" customFormat="1" ht="132" x14ac:dyDescent="0.25">
      <c r="A974" s="1" t="s">
        <v>110</v>
      </c>
      <c r="B974" s="1" t="s">
        <v>1408</v>
      </c>
      <c r="C974" s="1" t="s">
        <v>114</v>
      </c>
      <c r="D974" s="1"/>
      <c r="E974" s="2" t="s">
        <v>663</v>
      </c>
      <c r="F974" s="3">
        <v>1588.1</v>
      </c>
    </row>
    <row r="975" spans="1:6" s="4" customFormat="1" ht="72" x14ac:dyDescent="0.25">
      <c r="A975" s="1" t="s">
        <v>110</v>
      </c>
      <c r="B975" s="1" t="s">
        <v>1408</v>
      </c>
      <c r="C975" s="1" t="s">
        <v>111</v>
      </c>
      <c r="D975" s="1"/>
      <c r="E975" s="2" t="s">
        <v>664</v>
      </c>
      <c r="F975" s="3">
        <v>1588.1</v>
      </c>
    </row>
    <row r="976" spans="1:6" s="4" customFormat="1" ht="180" hidden="1" x14ac:dyDescent="0.25">
      <c r="A976" s="1" t="s">
        <v>110</v>
      </c>
      <c r="B976" s="1" t="s">
        <v>1408</v>
      </c>
      <c r="C976" s="1" t="s">
        <v>111</v>
      </c>
      <c r="D976" s="1" t="s">
        <v>1118</v>
      </c>
      <c r="E976" s="2" t="s">
        <v>539</v>
      </c>
      <c r="F976" s="3">
        <v>1542.5</v>
      </c>
    </row>
    <row r="977" spans="1:6" s="4" customFormat="1" ht="60" hidden="1" x14ac:dyDescent="0.25">
      <c r="A977" s="1" t="s">
        <v>110</v>
      </c>
      <c r="B977" s="1" t="s">
        <v>1408</v>
      </c>
      <c r="C977" s="1" t="s">
        <v>111</v>
      </c>
      <c r="D977" s="1" t="s">
        <v>1128</v>
      </c>
      <c r="E977" s="2" t="s">
        <v>541</v>
      </c>
      <c r="F977" s="3">
        <v>1542.5</v>
      </c>
    </row>
    <row r="978" spans="1:6" s="4" customFormat="1" ht="72" hidden="1" x14ac:dyDescent="0.25">
      <c r="A978" s="1" t="s">
        <v>110</v>
      </c>
      <c r="B978" s="1" t="s">
        <v>1408</v>
      </c>
      <c r="C978" s="1" t="s">
        <v>111</v>
      </c>
      <c r="D978" s="1" t="s">
        <v>1111</v>
      </c>
      <c r="E978" s="2" t="s">
        <v>542</v>
      </c>
      <c r="F978" s="3">
        <v>45.6</v>
      </c>
    </row>
    <row r="979" spans="1:6" s="4" customFormat="1" ht="84" hidden="1" x14ac:dyDescent="0.25">
      <c r="A979" s="1" t="s">
        <v>110</v>
      </c>
      <c r="B979" s="1" t="s">
        <v>1408</v>
      </c>
      <c r="C979" s="1" t="s">
        <v>111</v>
      </c>
      <c r="D979" s="1" t="s">
        <v>1112</v>
      </c>
      <c r="E979" s="2" t="s">
        <v>543</v>
      </c>
      <c r="F979" s="3">
        <v>45.6</v>
      </c>
    </row>
    <row r="980" spans="1:6" s="4" customFormat="1" ht="60" x14ac:dyDescent="0.25">
      <c r="A980" s="1" t="s">
        <v>110</v>
      </c>
      <c r="B980" s="1" t="s">
        <v>1408</v>
      </c>
      <c r="C980" s="1" t="s">
        <v>1122</v>
      </c>
      <c r="D980" s="1"/>
      <c r="E980" s="2" t="s">
        <v>1885</v>
      </c>
      <c r="F980" s="3">
        <v>32</v>
      </c>
    </row>
    <row r="981" spans="1:6" s="4" customFormat="1" ht="36" x14ac:dyDescent="0.25">
      <c r="A981" s="1" t="s">
        <v>110</v>
      </c>
      <c r="B981" s="1" t="s">
        <v>1408</v>
      </c>
      <c r="C981" s="1" t="s">
        <v>1143</v>
      </c>
      <c r="D981" s="1"/>
      <c r="E981" s="2" t="s">
        <v>1270</v>
      </c>
      <c r="F981" s="3">
        <v>32</v>
      </c>
    </row>
    <row r="982" spans="1:6" s="4" customFormat="1" ht="48" x14ac:dyDescent="0.25">
      <c r="A982" s="1" t="s">
        <v>110</v>
      </c>
      <c r="B982" s="1" t="s">
        <v>1408</v>
      </c>
      <c r="C982" s="1" t="s">
        <v>1349</v>
      </c>
      <c r="D982" s="1"/>
      <c r="E982" s="2" t="s">
        <v>1350</v>
      </c>
      <c r="F982" s="3">
        <v>32</v>
      </c>
    </row>
    <row r="983" spans="1:6" s="4" customFormat="1" ht="72" hidden="1" x14ac:dyDescent="0.25">
      <c r="A983" s="1" t="s">
        <v>110</v>
      </c>
      <c r="B983" s="1" t="s">
        <v>1408</v>
      </c>
      <c r="C983" s="1" t="s">
        <v>1349</v>
      </c>
      <c r="D983" s="1" t="s">
        <v>1111</v>
      </c>
      <c r="E983" s="2" t="s">
        <v>542</v>
      </c>
      <c r="F983" s="3">
        <v>32</v>
      </c>
    </row>
    <row r="984" spans="1:6" s="4" customFormat="1" ht="84" hidden="1" x14ac:dyDescent="0.25">
      <c r="A984" s="1" t="s">
        <v>110</v>
      </c>
      <c r="B984" s="1" t="s">
        <v>1408</v>
      </c>
      <c r="C984" s="1" t="s">
        <v>1349</v>
      </c>
      <c r="D984" s="1" t="s">
        <v>1112</v>
      </c>
      <c r="E984" s="2" t="s">
        <v>543</v>
      </c>
      <c r="F984" s="3">
        <v>32</v>
      </c>
    </row>
    <row r="985" spans="1:6" s="4" customFormat="1" ht="72" x14ac:dyDescent="0.25">
      <c r="A985" s="1" t="s">
        <v>110</v>
      </c>
      <c r="B985" s="1" t="s">
        <v>1408</v>
      </c>
      <c r="C985" s="1" t="s">
        <v>1125</v>
      </c>
      <c r="D985" s="1"/>
      <c r="E985" s="2" t="s">
        <v>1207</v>
      </c>
      <c r="F985" s="3">
        <v>34983.5</v>
      </c>
    </row>
    <row r="986" spans="1:6" s="4" customFormat="1" ht="48" x14ac:dyDescent="0.25">
      <c r="A986" s="1" t="s">
        <v>110</v>
      </c>
      <c r="B986" s="1" t="s">
        <v>1408</v>
      </c>
      <c r="C986" s="1" t="s">
        <v>115</v>
      </c>
      <c r="D986" s="1"/>
      <c r="E986" s="2" t="s">
        <v>1209</v>
      </c>
      <c r="F986" s="3">
        <v>34983.5</v>
      </c>
    </row>
    <row r="987" spans="1:6" s="4" customFormat="1" ht="60" x14ac:dyDescent="0.25">
      <c r="A987" s="1" t="s">
        <v>110</v>
      </c>
      <c r="B987" s="1" t="s">
        <v>1408</v>
      </c>
      <c r="C987" s="1" t="s">
        <v>112</v>
      </c>
      <c r="D987" s="1"/>
      <c r="E987" s="2" t="s">
        <v>1200</v>
      </c>
      <c r="F987" s="3">
        <v>31778.2</v>
      </c>
    </row>
    <row r="988" spans="1:6" s="4" customFormat="1" ht="180" hidden="1" x14ac:dyDescent="0.25">
      <c r="A988" s="1" t="s">
        <v>110</v>
      </c>
      <c r="B988" s="1" t="s">
        <v>1408</v>
      </c>
      <c r="C988" s="1" t="s">
        <v>112</v>
      </c>
      <c r="D988" s="1" t="s">
        <v>1118</v>
      </c>
      <c r="E988" s="2" t="s">
        <v>539</v>
      </c>
      <c r="F988" s="3">
        <v>31778.2</v>
      </c>
    </row>
    <row r="989" spans="1:6" s="4" customFormat="1" ht="60" hidden="1" x14ac:dyDescent="0.25">
      <c r="A989" s="1" t="s">
        <v>110</v>
      </c>
      <c r="B989" s="1" t="s">
        <v>1408</v>
      </c>
      <c r="C989" s="1" t="s">
        <v>112</v>
      </c>
      <c r="D989" s="1" t="s">
        <v>1128</v>
      </c>
      <c r="E989" s="2" t="s">
        <v>541</v>
      </c>
      <c r="F989" s="3">
        <v>31778.2</v>
      </c>
    </row>
    <row r="990" spans="1:6" s="4" customFormat="1" ht="60" x14ac:dyDescent="0.25">
      <c r="A990" s="1" t="s">
        <v>110</v>
      </c>
      <c r="B990" s="1" t="s">
        <v>1408</v>
      </c>
      <c r="C990" s="1" t="s">
        <v>113</v>
      </c>
      <c r="D990" s="1"/>
      <c r="E990" s="2" t="s">
        <v>1201</v>
      </c>
      <c r="F990" s="3">
        <v>3205.2999999999997</v>
      </c>
    </row>
    <row r="991" spans="1:6" s="4" customFormat="1" ht="180" hidden="1" x14ac:dyDescent="0.25">
      <c r="A991" s="1" t="s">
        <v>110</v>
      </c>
      <c r="B991" s="1" t="s">
        <v>1408</v>
      </c>
      <c r="C991" s="1" t="s">
        <v>113</v>
      </c>
      <c r="D991" s="1" t="s">
        <v>1118</v>
      </c>
      <c r="E991" s="2" t="s">
        <v>539</v>
      </c>
      <c r="F991" s="3">
        <v>3</v>
      </c>
    </row>
    <row r="992" spans="1:6" s="4" customFormat="1" ht="60" hidden="1" x14ac:dyDescent="0.25">
      <c r="A992" s="1" t="s">
        <v>110</v>
      </c>
      <c r="B992" s="1" t="s">
        <v>1408</v>
      </c>
      <c r="C992" s="1" t="s">
        <v>113</v>
      </c>
      <c r="D992" s="1" t="s">
        <v>1128</v>
      </c>
      <c r="E992" s="2" t="s">
        <v>541</v>
      </c>
      <c r="F992" s="3">
        <v>3</v>
      </c>
    </row>
    <row r="993" spans="1:6" s="4" customFormat="1" ht="72" hidden="1" x14ac:dyDescent="0.25">
      <c r="A993" s="1" t="s">
        <v>110</v>
      </c>
      <c r="B993" s="1" t="s">
        <v>1408</v>
      </c>
      <c r="C993" s="1" t="s">
        <v>113</v>
      </c>
      <c r="D993" s="1" t="s">
        <v>1111</v>
      </c>
      <c r="E993" s="2" t="s">
        <v>542</v>
      </c>
      <c r="F993" s="3">
        <v>3201.7</v>
      </c>
    </row>
    <row r="994" spans="1:6" s="4" customFormat="1" ht="84" hidden="1" x14ac:dyDescent="0.25">
      <c r="A994" s="1" t="s">
        <v>110</v>
      </c>
      <c r="B994" s="1" t="s">
        <v>1408</v>
      </c>
      <c r="C994" s="1" t="s">
        <v>113</v>
      </c>
      <c r="D994" s="1" t="s">
        <v>1112</v>
      </c>
      <c r="E994" s="2" t="s">
        <v>543</v>
      </c>
      <c r="F994" s="3">
        <v>3201.7</v>
      </c>
    </row>
    <row r="995" spans="1:6" s="4" customFormat="1" ht="24" hidden="1" x14ac:dyDescent="0.25">
      <c r="A995" s="1" t="s">
        <v>110</v>
      </c>
      <c r="B995" s="1" t="s">
        <v>1408</v>
      </c>
      <c r="C995" s="1" t="s">
        <v>113</v>
      </c>
      <c r="D995" s="1" t="s">
        <v>1113</v>
      </c>
      <c r="E995" s="2" t="s">
        <v>558</v>
      </c>
      <c r="F995" s="3">
        <v>0.6</v>
      </c>
    </row>
    <row r="996" spans="1:6" s="4" customFormat="1" ht="36" hidden="1" x14ac:dyDescent="0.25">
      <c r="A996" s="1" t="s">
        <v>110</v>
      </c>
      <c r="B996" s="1" t="s">
        <v>1408</v>
      </c>
      <c r="C996" s="1" t="s">
        <v>113</v>
      </c>
      <c r="D996" s="1" t="s">
        <v>1120</v>
      </c>
      <c r="E996" s="2" t="s">
        <v>561</v>
      </c>
      <c r="F996" s="3">
        <v>0.6</v>
      </c>
    </row>
    <row r="997" spans="1:6" s="4" customFormat="1" ht="36" hidden="1" x14ac:dyDescent="0.25">
      <c r="A997" s="1" t="s">
        <v>110</v>
      </c>
      <c r="B997" s="1" t="s">
        <v>1384</v>
      </c>
      <c r="C997" s="1"/>
      <c r="D997" s="1"/>
      <c r="E997" s="2" t="s">
        <v>514</v>
      </c>
      <c r="F997" s="3">
        <v>5771.4949999999999</v>
      </c>
    </row>
    <row r="998" spans="1:6" s="4" customFormat="1" ht="48" x14ac:dyDescent="0.25">
      <c r="A998" s="1" t="s">
        <v>110</v>
      </c>
      <c r="B998" s="1" t="s">
        <v>1384</v>
      </c>
      <c r="C998" s="1" t="s">
        <v>56</v>
      </c>
      <c r="D998" s="1"/>
      <c r="E998" s="2" t="s">
        <v>564</v>
      </c>
      <c r="F998" s="3">
        <v>5741.9</v>
      </c>
    </row>
    <row r="999" spans="1:6" s="4" customFormat="1" ht="48" x14ac:dyDescent="0.25">
      <c r="A999" s="1" t="s">
        <v>110</v>
      </c>
      <c r="B999" s="1" t="s">
        <v>1384</v>
      </c>
      <c r="C999" s="1" t="s">
        <v>122</v>
      </c>
      <c r="D999" s="1"/>
      <c r="E999" s="2" t="s">
        <v>565</v>
      </c>
      <c r="F999" s="3">
        <v>5421.9</v>
      </c>
    </row>
    <row r="1000" spans="1:6" s="4" customFormat="1" ht="144" x14ac:dyDescent="0.25">
      <c r="A1000" s="1" t="s">
        <v>110</v>
      </c>
      <c r="B1000" s="1" t="s">
        <v>1384</v>
      </c>
      <c r="C1000" s="1" t="s">
        <v>123</v>
      </c>
      <c r="D1000" s="1"/>
      <c r="E1000" s="2" t="s">
        <v>1249</v>
      </c>
      <c r="F1000" s="3">
        <v>623.1</v>
      </c>
    </row>
    <row r="1001" spans="1:6" s="4" customFormat="1" ht="132" x14ac:dyDescent="0.25">
      <c r="A1001" s="1" t="s">
        <v>110</v>
      </c>
      <c r="B1001" s="1" t="s">
        <v>1384</v>
      </c>
      <c r="C1001" s="1" t="s">
        <v>116</v>
      </c>
      <c r="D1001" s="1"/>
      <c r="E1001" s="2" t="s">
        <v>1250</v>
      </c>
      <c r="F1001" s="3">
        <v>221</v>
      </c>
    </row>
    <row r="1002" spans="1:6" s="4" customFormat="1" ht="72" hidden="1" x14ac:dyDescent="0.25">
      <c r="A1002" s="1" t="s">
        <v>110</v>
      </c>
      <c r="B1002" s="1" t="s">
        <v>1384</v>
      </c>
      <c r="C1002" s="1" t="s">
        <v>116</v>
      </c>
      <c r="D1002" s="1" t="s">
        <v>1111</v>
      </c>
      <c r="E1002" s="2" t="s">
        <v>542</v>
      </c>
      <c r="F1002" s="3">
        <v>221</v>
      </c>
    </row>
    <row r="1003" spans="1:6" s="4" customFormat="1" ht="84" hidden="1" x14ac:dyDescent="0.25">
      <c r="A1003" s="1" t="s">
        <v>110</v>
      </c>
      <c r="B1003" s="1" t="s">
        <v>1384</v>
      </c>
      <c r="C1003" s="1" t="s">
        <v>116</v>
      </c>
      <c r="D1003" s="1" t="s">
        <v>1112</v>
      </c>
      <c r="E1003" s="2" t="s">
        <v>543</v>
      </c>
      <c r="F1003" s="3">
        <v>221</v>
      </c>
    </row>
    <row r="1004" spans="1:6" s="4" customFormat="1" ht="84" x14ac:dyDescent="0.25">
      <c r="A1004" s="1" t="s">
        <v>110</v>
      </c>
      <c r="B1004" s="1" t="s">
        <v>1384</v>
      </c>
      <c r="C1004" s="1" t="s">
        <v>117</v>
      </c>
      <c r="D1004" s="1"/>
      <c r="E1004" s="2" t="s">
        <v>567</v>
      </c>
      <c r="F1004" s="3">
        <v>274.10000000000002</v>
      </c>
    </row>
    <row r="1005" spans="1:6" s="4" customFormat="1" ht="96" hidden="1" x14ac:dyDescent="0.25">
      <c r="A1005" s="1" t="s">
        <v>110</v>
      </c>
      <c r="B1005" s="1" t="s">
        <v>1384</v>
      </c>
      <c r="C1005" s="1" t="s">
        <v>117</v>
      </c>
      <c r="D1005" s="1" t="s">
        <v>18</v>
      </c>
      <c r="E1005" s="2" t="s">
        <v>552</v>
      </c>
      <c r="F1005" s="3">
        <v>274.10000000000002</v>
      </c>
    </row>
    <row r="1006" spans="1:6" s="4" customFormat="1" ht="84" hidden="1" x14ac:dyDescent="0.25">
      <c r="A1006" s="1" t="s">
        <v>110</v>
      </c>
      <c r="B1006" s="1" t="s">
        <v>1384</v>
      </c>
      <c r="C1006" s="1" t="s">
        <v>117</v>
      </c>
      <c r="D1006" s="1" t="s">
        <v>14</v>
      </c>
      <c r="E1006" s="2" t="s">
        <v>555</v>
      </c>
      <c r="F1006" s="3">
        <v>274.10000000000002</v>
      </c>
    </row>
    <row r="1007" spans="1:6" s="4" customFormat="1" ht="132" x14ac:dyDescent="0.25">
      <c r="A1007" s="1" t="s">
        <v>110</v>
      </c>
      <c r="B1007" s="1" t="s">
        <v>1384</v>
      </c>
      <c r="C1007" s="1" t="s">
        <v>118</v>
      </c>
      <c r="D1007" s="1"/>
      <c r="E1007" s="2" t="s">
        <v>568</v>
      </c>
      <c r="F1007" s="3">
        <v>128</v>
      </c>
    </row>
    <row r="1008" spans="1:6" s="4" customFormat="1" ht="96" hidden="1" x14ac:dyDescent="0.25">
      <c r="A1008" s="1" t="s">
        <v>110</v>
      </c>
      <c r="B1008" s="1" t="s">
        <v>1384</v>
      </c>
      <c r="C1008" s="1" t="s">
        <v>118</v>
      </c>
      <c r="D1008" s="1" t="s">
        <v>18</v>
      </c>
      <c r="E1008" s="2" t="s">
        <v>552</v>
      </c>
      <c r="F1008" s="3">
        <v>128</v>
      </c>
    </row>
    <row r="1009" spans="1:6" s="4" customFormat="1" ht="84" hidden="1" x14ac:dyDescent="0.25">
      <c r="A1009" s="1" t="s">
        <v>110</v>
      </c>
      <c r="B1009" s="1" t="s">
        <v>1384</v>
      </c>
      <c r="C1009" s="1" t="s">
        <v>118</v>
      </c>
      <c r="D1009" s="1" t="s">
        <v>14</v>
      </c>
      <c r="E1009" s="2" t="s">
        <v>555</v>
      </c>
      <c r="F1009" s="3">
        <v>128</v>
      </c>
    </row>
    <row r="1010" spans="1:6" s="4" customFormat="1" ht="120" x14ac:dyDescent="0.25">
      <c r="A1010" s="1" t="s">
        <v>110</v>
      </c>
      <c r="B1010" s="1" t="s">
        <v>1384</v>
      </c>
      <c r="C1010" s="1" t="s">
        <v>124</v>
      </c>
      <c r="D1010" s="1"/>
      <c r="E1010" s="2" t="s">
        <v>569</v>
      </c>
      <c r="F1010" s="3">
        <v>1747.3</v>
      </c>
    </row>
    <row r="1011" spans="1:6" s="4" customFormat="1" ht="72" x14ac:dyDescent="0.25">
      <c r="A1011" s="1" t="s">
        <v>110</v>
      </c>
      <c r="B1011" s="1" t="s">
        <v>1384</v>
      </c>
      <c r="C1011" s="1" t="s">
        <v>119</v>
      </c>
      <c r="D1011" s="1"/>
      <c r="E1011" s="2" t="s">
        <v>571</v>
      </c>
      <c r="F1011" s="3">
        <v>1644.3</v>
      </c>
    </row>
    <row r="1012" spans="1:6" s="4" customFormat="1" ht="96" hidden="1" x14ac:dyDescent="0.25">
      <c r="A1012" s="1" t="s">
        <v>110</v>
      </c>
      <c r="B1012" s="1" t="s">
        <v>1384</v>
      </c>
      <c r="C1012" s="1" t="s">
        <v>119</v>
      </c>
      <c r="D1012" s="1" t="s">
        <v>18</v>
      </c>
      <c r="E1012" s="2" t="s">
        <v>552</v>
      </c>
      <c r="F1012" s="3">
        <v>1644.3</v>
      </c>
    </row>
    <row r="1013" spans="1:6" s="4" customFormat="1" ht="84" hidden="1" x14ac:dyDescent="0.25">
      <c r="A1013" s="1" t="s">
        <v>110</v>
      </c>
      <c r="B1013" s="1" t="s">
        <v>1384</v>
      </c>
      <c r="C1013" s="1" t="s">
        <v>119</v>
      </c>
      <c r="D1013" s="1" t="s">
        <v>14</v>
      </c>
      <c r="E1013" s="2" t="s">
        <v>555</v>
      </c>
      <c r="F1013" s="3">
        <v>1644.3</v>
      </c>
    </row>
    <row r="1014" spans="1:6" s="4" customFormat="1" ht="72" x14ac:dyDescent="0.25">
      <c r="A1014" s="1" t="s">
        <v>110</v>
      </c>
      <c r="B1014" s="1" t="s">
        <v>1384</v>
      </c>
      <c r="C1014" s="1" t="s">
        <v>120</v>
      </c>
      <c r="D1014" s="1"/>
      <c r="E1014" s="2" t="s">
        <v>1378</v>
      </c>
      <c r="F1014" s="3">
        <v>103</v>
      </c>
    </row>
    <row r="1015" spans="1:6" s="4" customFormat="1" ht="96" hidden="1" x14ac:dyDescent="0.25">
      <c r="A1015" s="1" t="s">
        <v>110</v>
      </c>
      <c r="B1015" s="1" t="s">
        <v>1384</v>
      </c>
      <c r="C1015" s="1" t="s">
        <v>120</v>
      </c>
      <c r="D1015" s="1" t="s">
        <v>18</v>
      </c>
      <c r="E1015" s="2" t="s">
        <v>552</v>
      </c>
      <c r="F1015" s="3">
        <v>103</v>
      </c>
    </row>
    <row r="1016" spans="1:6" s="4" customFormat="1" ht="84" hidden="1" x14ac:dyDescent="0.25">
      <c r="A1016" s="1" t="s">
        <v>110</v>
      </c>
      <c r="B1016" s="1" t="s">
        <v>1384</v>
      </c>
      <c r="C1016" s="1" t="s">
        <v>120</v>
      </c>
      <c r="D1016" s="1" t="s">
        <v>14</v>
      </c>
      <c r="E1016" s="2" t="s">
        <v>555</v>
      </c>
      <c r="F1016" s="3">
        <v>103</v>
      </c>
    </row>
    <row r="1017" spans="1:6" s="4" customFormat="1" ht="108" x14ac:dyDescent="0.25">
      <c r="A1017" s="1" t="s">
        <v>110</v>
      </c>
      <c r="B1017" s="1" t="s">
        <v>1384</v>
      </c>
      <c r="C1017" s="1" t="s">
        <v>125</v>
      </c>
      <c r="D1017" s="1"/>
      <c r="E1017" s="2" t="s">
        <v>572</v>
      </c>
      <c r="F1017" s="3">
        <v>3051.5</v>
      </c>
    </row>
    <row r="1018" spans="1:6" s="4" customFormat="1" ht="72" x14ac:dyDescent="0.25">
      <c r="A1018" s="1" t="s">
        <v>110</v>
      </c>
      <c r="B1018" s="1" t="s">
        <v>1384</v>
      </c>
      <c r="C1018" s="1" t="s">
        <v>121</v>
      </c>
      <c r="D1018" s="1"/>
      <c r="E1018" s="2" t="s">
        <v>573</v>
      </c>
      <c r="F1018" s="3">
        <v>3051.5</v>
      </c>
    </row>
    <row r="1019" spans="1:6" s="4" customFormat="1" ht="72" hidden="1" x14ac:dyDescent="0.25">
      <c r="A1019" s="1" t="s">
        <v>110</v>
      </c>
      <c r="B1019" s="1" t="s">
        <v>1384</v>
      </c>
      <c r="C1019" s="1" t="s">
        <v>121</v>
      </c>
      <c r="D1019" s="1" t="s">
        <v>1111</v>
      </c>
      <c r="E1019" s="2" t="s">
        <v>542</v>
      </c>
      <c r="F1019" s="3">
        <v>2951.8</v>
      </c>
    </row>
    <row r="1020" spans="1:6" s="4" customFormat="1" ht="84" hidden="1" x14ac:dyDescent="0.25">
      <c r="A1020" s="1" t="s">
        <v>110</v>
      </c>
      <c r="B1020" s="1" t="s">
        <v>1384</v>
      </c>
      <c r="C1020" s="1" t="s">
        <v>121</v>
      </c>
      <c r="D1020" s="1" t="s">
        <v>1112</v>
      </c>
      <c r="E1020" s="2" t="s">
        <v>543</v>
      </c>
      <c r="F1020" s="3">
        <v>2951.8</v>
      </c>
    </row>
    <row r="1021" spans="1:6" s="4" customFormat="1" ht="24" hidden="1" x14ac:dyDescent="0.25">
      <c r="A1021" s="1" t="s">
        <v>110</v>
      </c>
      <c r="B1021" s="1" t="s">
        <v>1384</v>
      </c>
      <c r="C1021" s="1" t="s">
        <v>121</v>
      </c>
      <c r="D1021" s="1" t="s">
        <v>1113</v>
      </c>
      <c r="E1021" s="2" t="s">
        <v>558</v>
      </c>
      <c r="F1021" s="3">
        <v>99.7</v>
      </c>
    </row>
    <row r="1022" spans="1:6" s="4" customFormat="1" ht="36" hidden="1" x14ac:dyDescent="0.25">
      <c r="A1022" s="1" t="s">
        <v>110</v>
      </c>
      <c r="B1022" s="1" t="s">
        <v>1384</v>
      </c>
      <c r="C1022" s="1" t="s">
        <v>121</v>
      </c>
      <c r="D1022" s="1" t="s">
        <v>1120</v>
      </c>
      <c r="E1022" s="2" t="s">
        <v>561</v>
      </c>
      <c r="F1022" s="3">
        <v>99.7</v>
      </c>
    </row>
    <row r="1023" spans="1:6" s="4" customFormat="1" ht="84" x14ac:dyDescent="0.25">
      <c r="A1023" s="1" t="s">
        <v>110</v>
      </c>
      <c r="B1023" s="1" t="s">
        <v>1384</v>
      </c>
      <c r="C1023" s="1" t="s">
        <v>57</v>
      </c>
      <c r="D1023" s="1"/>
      <c r="E1023" s="2" t="s">
        <v>574</v>
      </c>
      <c r="F1023" s="3">
        <v>320</v>
      </c>
    </row>
    <row r="1024" spans="1:6" s="4" customFormat="1" ht="120" x14ac:dyDescent="0.25">
      <c r="A1024" s="1" t="s">
        <v>110</v>
      </c>
      <c r="B1024" s="1" t="s">
        <v>1384</v>
      </c>
      <c r="C1024" s="1" t="s">
        <v>58</v>
      </c>
      <c r="D1024" s="1"/>
      <c r="E1024" s="2" t="s">
        <v>575</v>
      </c>
      <c r="F1024" s="3">
        <v>320</v>
      </c>
    </row>
    <row r="1025" spans="1:6" s="4" customFormat="1" ht="180" x14ac:dyDescent="0.25">
      <c r="A1025" s="1" t="s">
        <v>110</v>
      </c>
      <c r="B1025" s="1" t="s">
        <v>1384</v>
      </c>
      <c r="C1025" s="1" t="s">
        <v>73</v>
      </c>
      <c r="D1025" s="1"/>
      <c r="E1025" s="2" t="s">
        <v>576</v>
      </c>
      <c r="F1025" s="3">
        <v>225</v>
      </c>
    </row>
    <row r="1026" spans="1:6" s="4" customFormat="1" ht="96" hidden="1" x14ac:dyDescent="0.25">
      <c r="A1026" s="1" t="s">
        <v>110</v>
      </c>
      <c r="B1026" s="1" t="s">
        <v>1384</v>
      </c>
      <c r="C1026" s="1" t="s">
        <v>73</v>
      </c>
      <c r="D1026" s="1" t="s">
        <v>18</v>
      </c>
      <c r="E1026" s="2" t="s">
        <v>552</v>
      </c>
      <c r="F1026" s="3">
        <v>225</v>
      </c>
    </row>
    <row r="1027" spans="1:6" s="4" customFormat="1" ht="84" hidden="1" x14ac:dyDescent="0.25">
      <c r="A1027" s="1" t="s">
        <v>110</v>
      </c>
      <c r="B1027" s="1" t="s">
        <v>1384</v>
      </c>
      <c r="C1027" s="1" t="s">
        <v>73</v>
      </c>
      <c r="D1027" s="1" t="s">
        <v>14</v>
      </c>
      <c r="E1027" s="2" t="s">
        <v>555</v>
      </c>
      <c r="F1027" s="3">
        <v>225</v>
      </c>
    </row>
    <row r="1028" spans="1:6" s="4" customFormat="1" ht="156" x14ac:dyDescent="0.25">
      <c r="A1028" s="1" t="s">
        <v>110</v>
      </c>
      <c r="B1028" s="1" t="s">
        <v>1384</v>
      </c>
      <c r="C1028" s="1" t="s">
        <v>45</v>
      </c>
      <c r="D1028" s="1"/>
      <c r="E1028" s="2" t="s">
        <v>577</v>
      </c>
      <c r="F1028" s="3">
        <v>95</v>
      </c>
    </row>
    <row r="1029" spans="1:6" s="4" customFormat="1" ht="96" hidden="1" x14ac:dyDescent="0.25">
      <c r="A1029" s="1" t="s">
        <v>110</v>
      </c>
      <c r="B1029" s="1" t="s">
        <v>1384</v>
      </c>
      <c r="C1029" s="1" t="s">
        <v>45</v>
      </c>
      <c r="D1029" s="1" t="s">
        <v>18</v>
      </c>
      <c r="E1029" s="2" t="s">
        <v>552</v>
      </c>
      <c r="F1029" s="3">
        <v>95</v>
      </c>
    </row>
    <row r="1030" spans="1:6" s="4" customFormat="1" ht="84" hidden="1" x14ac:dyDescent="0.25">
      <c r="A1030" s="1" t="s">
        <v>110</v>
      </c>
      <c r="B1030" s="1" t="s">
        <v>1384</v>
      </c>
      <c r="C1030" s="1" t="s">
        <v>45</v>
      </c>
      <c r="D1030" s="1" t="s">
        <v>14</v>
      </c>
      <c r="E1030" s="2" t="s">
        <v>555</v>
      </c>
      <c r="F1030" s="3">
        <v>95</v>
      </c>
    </row>
    <row r="1031" spans="1:6" s="4" customFormat="1" ht="108" x14ac:dyDescent="0.25">
      <c r="A1031" s="1" t="s">
        <v>110</v>
      </c>
      <c r="B1031" s="1" t="s">
        <v>1384</v>
      </c>
      <c r="C1031" s="1" t="s">
        <v>1139</v>
      </c>
      <c r="D1031" s="1"/>
      <c r="E1031" s="2" t="s">
        <v>1211</v>
      </c>
      <c r="F1031" s="3">
        <v>29.594999999999999</v>
      </c>
    </row>
    <row r="1032" spans="1:6" s="4" customFormat="1" ht="84" x14ac:dyDescent="0.25">
      <c r="A1032" s="1" t="s">
        <v>110</v>
      </c>
      <c r="B1032" s="1" t="s">
        <v>1384</v>
      </c>
      <c r="C1032" s="1" t="s">
        <v>1146</v>
      </c>
      <c r="D1032" s="1"/>
      <c r="E1032" s="2" t="s">
        <v>1212</v>
      </c>
      <c r="F1032" s="3">
        <v>29.594999999999999</v>
      </c>
    </row>
    <row r="1033" spans="1:6" s="4" customFormat="1" ht="60" x14ac:dyDescent="0.25">
      <c r="A1033" s="1" t="s">
        <v>110</v>
      </c>
      <c r="B1033" s="1" t="s">
        <v>1384</v>
      </c>
      <c r="C1033" s="1" t="s">
        <v>1147</v>
      </c>
      <c r="D1033" s="1"/>
      <c r="E1033" s="2" t="s">
        <v>1213</v>
      </c>
      <c r="F1033" s="3">
        <v>29.594999999999999</v>
      </c>
    </row>
    <row r="1034" spans="1:6" s="4" customFormat="1" ht="24" hidden="1" x14ac:dyDescent="0.25">
      <c r="A1034" s="1" t="s">
        <v>110</v>
      </c>
      <c r="B1034" s="1" t="s">
        <v>1384</v>
      </c>
      <c r="C1034" s="1" t="s">
        <v>1147</v>
      </c>
      <c r="D1034" s="1" t="s">
        <v>1113</v>
      </c>
      <c r="E1034" s="2" t="s">
        <v>558</v>
      </c>
      <c r="F1034" s="3">
        <v>29.594999999999999</v>
      </c>
    </row>
    <row r="1035" spans="1:6" s="4" customFormat="1" ht="24" hidden="1" x14ac:dyDescent="0.25">
      <c r="A1035" s="1" t="s">
        <v>110</v>
      </c>
      <c r="B1035" s="1" t="s">
        <v>1384</v>
      </c>
      <c r="C1035" s="1" t="s">
        <v>1147</v>
      </c>
      <c r="D1035" s="1" t="s">
        <v>1114</v>
      </c>
      <c r="E1035" s="2" t="s">
        <v>560</v>
      </c>
      <c r="F1035" s="3">
        <v>29.594999999999999</v>
      </c>
    </row>
    <row r="1036" spans="1:6" s="4" customFormat="1" ht="48" hidden="1" x14ac:dyDescent="0.25">
      <c r="A1036" s="1" t="s">
        <v>110</v>
      </c>
      <c r="B1036" s="1" t="s">
        <v>5</v>
      </c>
      <c r="C1036" s="1"/>
      <c r="D1036" s="1"/>
      <c r="E1036" s="2" t="s">
        <v>499</v>
      </c>
      <c r="F1036" s="3">
        <v>698.55099999999993</v>
      </c>
    </row>
    <row r="1037" spans="1:6" s="4" customFormat="1" ht="108" hidden="1" x14ac:dyDescent="0.25">
      <c r="A1037" s="1" t="s">
        <v>110</v>
      </c>
      <c r="B1037" s="1" t="s">
        <v>1409</v>
      </c>
      <c r="C1037" s="1"/>
      <c r="D1037" s="1"/>
      <c r="E1037" s="2" t="s">
        <v>515</v>
      </c>
      <c r="F1037" s="3">
        <v>13.8</v>
      </c>
    </row>
    <row r="1038" spans="1:6" s="4" customFormat="1" ht="36" x14ac:dyDescent="0.25">
      <c r="A1038" s="1" t="s">
        <v>110</v>
      </c>
      <c r="B1038" s="1" t="s">
        <v>1409</v>
      </c>
      <c r="C1038" s="1" t="s">
        <v>59</v>
      </c>
      <c r="D1038" s="1"/>
      <c r="E1038" s="2" t="s">
        <v>579</v>
      </c>
      <c r="F1038" s="3">
        <v>13.8</v>
      </c>
    </row>
    <row r="1039" spans="1:6" s="4" customFormat="1" ht="156" x14ac:dyDescent="0.25">
      <c r="A1039" s="1" t="s">
        <v>110</v>
      </c>
      <c r="B1039" s="1" t="s">
        <v>1409</v>
      </c>
      <c r="C1039" s="1" t="s">
        <v>127</v>
      </c>
      <c r="D1039" s="1"/>
      <c r="E1039" s="2" t="s">
        <v>587</v>
      </c>
      <c r="F1039" s="3">
        <v>13.8</v>
      </c>
    </row>
    <row r="1040" spans="1:6" s="4" customFormat="1" ht="120" x14ac:dyDescent="0.25">
      <c r="A1040" s="1" t="s">
        <v>110</v>
      </c>
      <c r="B1040" s="1" t="s">
        <v>1409</v>
      </c>
      <c r="C1040" s="1" t="s">
        <v>128</v>
      </c>
      <c r="D1040" s="1"/>
      <c r="E1040" s="2" t="s">
        <v>596</v>
      </c>
      <c r="F1040" s="3">
        <v>13.8</v>
      </c>
    </row>
    <row r="1041" spans="1:6" s="4" customFormat="1" ht="48" x14ac:dyDescent="0.25">
      <c r="A1041" s="1" t="s">
        <v>110</v>
      </c>
      <c r="B1041" s="1" t="s">
        <v>1409</v>
      </c>
      <c r="C1041" s="1" t="s">
        <v>126</v>
      </c>
      <c r="D1041" s="1"/>
      <c r="E1041" s="2" t="s">
        <v>597</v>
      </c>
      <c r="F1041" s="3">
        <v>13.8</v>
      </c>
    </row>
    <row r="1042" spans="1:6" s="4" customFormat="1" ht="72" hidden="1" x14ac:dyDescent="0.25">
      <c r="A1042" s="1" t="s">
        <v>110</v>
      </c>
      <c r="B1042" s="1" t="s">
        <v>1409</v>
      </c>
      <c r="C1042" s="1" t="s">
        <v>126</v>
      </c>
      <c r="D1042" s="1" t="s">
        <v>1111</v>
      </c>
      <c r="E1042" s="2" t="s">
        <v>542</v>
      </c>
      <c r="F1042" s="3">
        <v>13.8</v>
      </c>
    </row>
    <row r="1043" spans="1:6" s="4" customFormat="1" ht="84" hidden="1" x14ac:dyDescent="0.25">
      <c r="A1043" s="1" t="s">
        <v>110</v>
      </c>
      <c r="B1043" s="1" t="s">
        <v>1409</v>
      </c>
      <c r="C1043" s="1" t="s">
        <v>126</v>
      </c>
      <c r="D1043" s="1" t="s">
        <v>1112</v>
      </c>
      <c r="E1043" s="2" t="s">
        <v>543</v>
      </c>
      <c r="F1043" s="3">
        <v>13.8</v>
      </c>
    </row>
    <row r="1044" spans="1:6" s="4" customFormat="1" ht="72" hidden="1" x14ac:dyDescent="0.25">
      <c r="A1044" s="1" t="s">
        <v>110</v>
      </c>
      <c r="B1044" s="1" t="s">
        <v>1410</v>
      </c>
      <c r="C1044" s="1"/>
      <c r="D1044" s="1"/>
      <c r="E1044" s="2" t="s">
        <v>517</v>
      </c>
      <c r="F1044" s="3">
        <v>684.75099999999998</v>
      </c>
    </row>
    <row r="1045" spans="1:6" s="4" customFormat="1" ht="36" x14ac:dyDescent="0.25">
      <c r="A1045" s="1" t="s">
        <v>110</v>
      </c>
      <c r="B1045" s="1" t="s">
        <v>1410</v>
      </c>
      <c r="C1045" s="1" t="s">
        <v>59</v>
      </c>
      <c r="D1045" s="1"/>
      <c r="E1045" s="2" t="s">
        <v>579</v>
      </c>
      <c r="F1045" s="3">
        <v>329.7</v>
      </c>
    </row>
    <row r="1046" spans="1:6" s="4" customFormat="1" ht="84" x14ac:dyDescent="0.25">
      <c r="A1046" s="1" t="s">
        <v>110</v>
      </c>
      <c r="B1046" s="1" t="s">
        <v>1410</v>
      </c>
      <c r="C1046" s="1" t="s">
        <v>130</v>
      </c>
      <c r="D1046" s="1"/>
      <c r="E1046" s="2" t="s">
        <v>598</v>
      </c>
      <c r="F1046" s="3">
        <v>329.7</v>
      </c>
    </row>
    <row r="1047" spans="1:6" s="4" customFormat="1" ht="72" x14ac:dyDescent="0.25">
      <c r="A1047" s="1" t="s">
        <v>110</v>
      </c>
      <c r="B1047" s="1" t="s">
        <v>1410</v>
      </c>
      <c r="C1047" s="1" t="s">
        <v>131</v>
      </c>
      <c r="D1047" s="1"/>
      <c r="E1047" s="2" t="s">
        <v>599</v>
      </c>
      <c r="F1047" s="3">
        <v>329.7</v>
      </c>
    </row>
    <row r="1048" spans="1:6" s="4" customFormat="1" ht="84" x14ac:dyDescent="0.25">
      <c r="A1048" s="1" t="s">
        <v>110</v>
      </c>
      <c r="B1048" s="1" t="s">
        <v>1410</v>
      </c>
      <c r="C1048" s="1" t="s">
        <v>129</v>
      </c>
      <c r="D1048" s="1"/>
      <c r="E1048" s="2" t="s">
        <v>601</v>
      </c>
      <c r="F1048" s="3">
        <v>329.7</v>
      </c>
    </row>
    <row r="1049" spans="1:6" s="4" customFormat="1" ht="72" hidden="1" x14ac:dyDescent="0.25">
      <c r="A1049" s="1" t="s">
        <v>110</v>
      </c>
      <c r="B1049" s="1" t="s">
        <v>1410</v>
      </c>
      <c r="C1049" s="1" t="s">
        <v>129</v>
      </c>
      <c r="D1049" s="1" t="s">
        <v>1111</v>
      </c>
      <c r="E1049" s="2" t="s">
        <v>542</v>
      </c>
      <c r="F1049" s="3">
        <v>329.7</v>
      </c>
    </row>
    <row r="1050" spans="1:6" s="4" customFormat="1" ht="84" hidden="1" x14ac:dyDescent="0.25">
      <c r="A1050" s="1" t="s">
        <v>110</v>
      </c>
      <c r="B1050" s="1" t="s">
        <v>1410</v>
      </c>
      <c r="C1050" s="1" t="s">
        <v>129</v>
      </c>
      <c r="D1050" s="1" t="s">
        <v>1112</v>
      </c>
      <c r="E1050" s="2" t="s">
        <v>543</v>
      </c>
      <c r="F1050" s="3">
        <v>329.7</v>
      </c>
    </row>
    <row r="1051" spans="1:6" s="4" customFormat="1" ht="60" x14ac:dyDescent="0.25">
      <c r="A1051" s="1" t="s">
        <v>110</v>
      </c>
      <c r="B1051" s="1" t="s">
        <v>1410</v>
      </c>
      <c r="C1051" s="1" t="s">
        <v>1122</v>
      </c>
      <c r="D1051" s="1"/>
      <c r="E1051" s="2" t="s">
        <v>1885</v>
      </c>
      <c r="F1051" s="3">
        <v>355.05100000000004</v>
      </c>
    </row>
    <row r="1052" spans="1:6" s="4" customFormat="1" ht="36" x14ac:dyDescent="0.25">
      <c r="A1052" s="1" t="s">
        <v>110</v>
      </c>
      <c r="B1052" s="1" t="s">
        <v>1410</v>
      </c>
      <c r="C1052" s="1" t="s">
        <v>1123</v>
      </c>
      <c r="D1052" s="1"/>
      <c r="E1052" s="2" t="s">
        <v>1175</v>
      </c>
      <c r="F1052" s="3">
        <v>355.05100000000004</v>
      </c>
    </row>
    <row r="1053" spans="1:6" s="4" customFormat="1" ht="48" x14ac:dyDescent="0.25">
      <c r="A1053" s="1" t="s">
        <v>110</v>
      </c>
      <c r="B1053" s="1" t="s">
        <v>1410</v>
      </c>
      <c r="C1053" s="1" t="s">
        <v>250</v>
      </c>
      <c r="D1053" s="1"/>
      <c r="E1053" s="2" t="s">
        <v>1190</v>
      </c>
      <c r="F1053" s="3">
        <v>91.239000000000004</v>
      </c>
    </row>
    <row r="1054" spans="1:6" s="4" customFormat="1" ht="72" hidden="1" x14ac:dyDescent="0.25">
      <c r="A1054" s="1" t="s">
        <v>110</v>
      </c>
      <c r="B1054" s="1" t="s">
        <v>1410</v>
      </c>
      <c r="C1054" s="1" t="s">
        <v>250</v>
      </c>
      <c r="D1054" s="1" t="s">
        <v>1111</v>
      </c>
      <c r="E1054" s="2" t="s">
        <v>542</v>
      </c>
      <c r="F1054" s="3">
        <v>91.239000000000004</v>
      </c>
    </row>
    <row r="1055" spans="1:6" s="4" customFormat="1" ht="84" hidden="1" x14ac:dyDescent="0.25">
      <c r="A1055" s="1" t="s">
        <v>110</v>
      </c>
      <c r="B1055" s="1" t="s">
        <v>1410</v>
      </c>
      <c r="C1055" s="1" t="s">
        <v>250</v>
      </c>
      <c r="D1055" s="1" t="s">
        <v>1112</v>
      </c>
      <c r="E1055" s="2" t="s">
        <v>543</v>
      </c>
      <c r="F1055" s="3">
        <v>91.239000000000004</v>
      </c>
    </row>
    <row r="1056" spans="1:6" s="4" customFormat="1" ht="84" x14ac:dyDescent="0.25">
      <c r="A1056" s="1" t="s">
        <v>110</v>
      </c>
      <c r="B1056" s="1" t="s">
        <v>1410</v>
      </c>
      <c r="C1056" s="1" t="s">
        <v>251</v>
      </c>
      <c r="D1056" s="1"/>
      <c r="E1056" s="2" t="s">
        <v>1191</v>
      </c>
      <c r="F1056" s="3">
        <v>263.81200000000001</v>
      </c>
    </row>
    <row r="1057" spans="1:6" s="4" customFormat="1" ht="180" hidden="1" x14ac:dyDescent="0.25">
      <c r="A1057" s="1" t="s">
        <v>110</v>
      </c>
      <c r="B1057" s="1" t="s">
        <v>1410</v>
      </c>
      <c r="C1057" s="1" t="s">
        <v>251</v>
      </c>
      <c r="D1057" s="1" t="s">
        <v>1118</v>
      </c>
      <c r="E1057" s="2" t="s">
        <v>539</v>
      </c>
      <c r="F1057" s="3">
        <v>107.31786</v>
      </c>
    </row>
    <row r="1058" spans="1:6" s="4" customFormat="1" ht="60" hidden="1" x14ac:dyDescent="0.25">
      <c r="A1058" s="1" t="s">
        <v>110</v>
      </c>
      <c r="B1058" s="1" t="s">
        <v>1410</v>
      </c>
      <c r="C1058" s="1" t="s">
        <v>251</v>
      </c>
      <c r="D1058" s="1" t="s">
        <v>1128</v>
      </c>
      <c r="E1058" s="2" t="s">
        <v>541</v>
      </c>
      <c r="F1058" s="3">
        <v>107.31786</v>
      </c>
    </row>
    <row r="1059" spans="1:6" s="4" customFormat="1" ht="72" hidden="1" x14ac:dyDescent="0.25">
      <c r="A1059" s="1" t="s">
        <v>110</v>
      </c>
      <c r="B1059" s="1" t="s">
        <v>1410</v>
      </c>
      <c r="C1059" s="1" t="s">
        <v>251</v>
      </c>
      <c r="D1059" s="1" t="s">
        <v>1111</v>
      </c>
      <c r="E1059" s="2" t="s">
        <v>542</v>
      </c>
      <c r="F1059" s="3">
        <v>156.49413999999999</v>
      </c>
    </row>
    <row r="1060" spans="1:6" s="4" customFormat="1" ht="84" hidden="1" x14ac:dyDescent="0.25">
      <c r="A1060" s="1" t="s">
        <v>110</v>
      </c>
      <c r="B1060" s="1" t="s">
        <v>1410</v>
      </c>
      <c r="C1060" s="1" t="s">
        <v>251</v>
      </c>
      <c r="D1060" s="1" t="s">
        <v>1112</v>
      </c>
      <c r="E1060" s="2" t="s">
        <v>543</v>
      </c>
      <c r="F1060" s="3">
        <v>156.49413999999999</v>
      </c>
    </row>
    <row r="1061" spans="1:6" s="4" customFormat="1" ht="24" hidden="1" x14ac:dyDescent="0.25">
      <c r="A1061" s="1" t="s">
        <v>110</v>
      </c>
      <c r="B1061" s="1" t="s">
        <v>1130</v>
      </c>
      <c r="C1061" s="1"/>
      <c r="D1061" s="1"/>
      <c r="E1061" s="2" t="s">
        <v>500</v>
      </c>
      <c r="F1061" s="3">
        <v>470302.98593999993</v>
      </c>
    </row>
    <row r="1062" spans="1:6" s="4" customFormat="1" ht="36" hidden="1" x14ac:dyDescent="0.25">
      <c r="A1062" s="1" t="s">
        <v>110</v>
      </c>
      <c r="B1062" s="1" t="s">
        <v>1411</v>
      </c>
      <c r="C1062" s="1"/>
      <c r="D1062" s="1"/>
      <c r="E1062" s="2" t="s">
        <v>520</v>
      </c>
      <c r="F1062" s="3">
        <v>468015.48593999993</v>
      </c>
    </row>
    <row r="1063" spans="1:6" s="4" customFormat="1" ht="72" x14ac:dyDescent="0.25">
      <c r="A1063" s="1" t="s">
        <v>110</v>
      </c>
      <c r="B1063" s="1" t="s">
        <v>1411</v>
      </c>
      <c r="C1063" s="1" t="s">
        <v>138</v>
      </c>
      <c r="D1063" s="1"/>
      <c r="E1063" s="2" t="s">
        <v>691</v>
      </c>
      <c r="F1063" s="3">
        <v>458688.18799999997</v>
      </c>
    </row>
    <row r="1064" spans="1:6" s="4" customFormat="1" ht="84" x14ac:dyDescent="0.25">
      <c r="A1064" s="1" t="s">
        <v>110</v>
      </c>
      <c r="B1064" s="1" t="s">
        <v>1411</v>
      </c>
      <c r="C1064" s="1" t="s">
        <v>139</v>
      </c>
      <c r="D1064" s="1"/>
      <c r="E1064" s="2" t="s">
        <v>692</v>
      </c>
      <c r="F1064" s="3">
        <v>458688.18799999997</v>
      </c>
    </row>
    <row r="1065" spans="1:6" s="4" customFormat="1" ht="120" x14ac:dyDescent="0.25">
      <c r="A1065" s="1" t="s">
        <v>110</v>
      </c>
      <c r="B1065" s="1" t="s">
        <v>1411</v>
      </c>
      <c r="C1065" s="1" t="s">
        <v>140</v>
      </c>
      <c r="D1065" s="1"/>
      <c r="E1065" s="2" t="s">
        <v>693</v>
      </c>
      <c r="F1065" s="3">
        <v>308271.35999999999</v>
      </c>
    </row>
    <row r="1066" spans="1:6" s="4" customFormat="1" ht="48" x14ac:dyDescent="0.25">
      <c r="A1066" s="1" t="s">
        <v>110</v>
      </c>
      <c r="B1066" s="1" t="s">
        <v>1411</v>
      </c>
      <c r="C1066" s="1" t="s">
        <v>132</v>
      </c>
      <c r="D1066" s="1"/>
      <c r="E1066" s="2" t="s">
        <v>694</v>
      </c>
      <c r="F1066" s="3">
        <v>298119.2</v>
      </c>
    </row>
    <row r="1067" spans="1:6" s="4" customFormat="1" ht="72" hidden="1" x14ac:dyDescent="0.25">
      <c r="A1067" s="1" t="s">
        <v>110</v>
      </c>
      <c r="B1067" s="1" t="s">
        <v>1411</v>
      </c>
      <c r="C1067" s="1" t="s">
        <v>132</v>
      </c>
      <c r="D1067" s="1" t="s">
        <v>1111</v>
      </c>
      <c r="E1067" s="2" t="s">
        <v>542</v>
      </c>
      <c r="F1067" s="3">
        <v>298119.2</v>
      </c>
    </row>
    <row r="1068" spans="1:6" s="4" customFormat="1" ht="84" hidden="1" x14ac:dyDescent="0.25">
      <c r="A1068" s="1" t="s">
        <v>110</v>
      </c>
      <c r="B1068" s="1" t="s">
        <v>1411</v>
      </c>
      <c r="C1068" s="1" t="s">
        <v>132</v>
      </c>
      <c r="D1068" s="1" t="s">
        <v>1112</v>
      </c>
      <c r="E1068" s="2" t="s">
        <v>543</v>
      </c>
      <c r="F1068" s="3">
        <v>298119.2</v>
      </c>
    </row>
    <row r="1069" spans="1:6" s="4" customFormat="1" ht="72" x14ac:dyDescent="0.25">
      <c r="A1069" s="1" t="s">
        <v>110</v>
      </c>
      <c r="B1069" s="1" t="s">
        <v>1411</v>
      </c>
      <c r="C1069" s="1" t="s">
        <v>133</v>
      </c>
      <c r="D1069" s="1"/>
      <c r="E1069" s="2" t="s">
        <v>696</v>
      </c>
      <c r="F1069" s="3">
        <v>10152.16</v>
      </c>
    </row>
    <row r="1070" spans="1:6" s="4" customFormat="1" ht="72" hidden="1" x14ac:dyDescent="0.25">
      <c r="A1070" s="1" t="s">
        <v>110</v>
      </c>
      <c r="B1070" s="1" t="s">
        <v>1411</v>
      </c>
      <c r="C1070" s="1" t="s">
        <v>133</v>
      </c>
      <c r="D1070" s="1" t="s">
        <v>1111</v>
      </c>
      <c r="E1070" s="2" t="s">
        <v>542</v>
      </c>
      <c r="F1070" s="3">
        <v>10152.16</v>
      </c>
    </row>
    <row r="1071" spans="1:6" s="4" customFormat="1" ht="84" hidden="1" x14ac:dyDescent="0.25">
      <c r="A1071" s="1" t="s">
        <v>110</v>
      </c>
      <c r="B1071" s="1" t="s">
        <v>1411</v>
      </c>
      <c r="C1071" s="1" t="s">
        <v>133</v>
      </c>
      <c r="D1071" s="1" t="s">
        <v>1112</v>
      </c>
      <c r="E1071" s="2" t="s">
        <v>543</v>
      </c>
      <c r="F1071" s="3">
        <v>10152.16</v>
      </c>
    </row>
    <row r="1072" spans="1:6" s="4" customFormat="1" ht="156" x14ac:dyDescent="0.25">
      <c r="A1072" s="1" t="s">
        <v>110</v>
      </c>
      <c r="B1072" s="1" t="s">
        <v>1411</v>
      </c>
      <c r="C1072" s="1" t="s">
        <v>1239</v>
      </c>
      <c r="D1072" s="1"/>
      <c r="E1072" s="2" t="s">
        <v>1275</v>
      </c>
      <c r="F1072" s="3">
        <v>38101.991000000002</v>
      </c>
    </row>
    <row r="1073" spans="1:6" s="4" customFormat="1" ht="144" x14ac:dyDescent="0.25">
      <c r="A1073" s="1" t="s">
        <v>110</v>
      </c>
      <c r="B1073" s="1" t="s">
        <v>1411</v>
      </c>
      <c r="C1073" s="1" t="s">
        <v>1436</v>
      </c>
      <c r="D1073" s="1"/>
      <c r="E1073" s="2" t="s">
        <v>698</v>
      </c>
      <c r="F1073" s="3">
        <v>38101.991000000002</v>
      </c>
    </row>
    <row r="1074" spans="1:6" s="4" customFormat="1" ht="72" hidden="1" x14ac:dyDescent="0.25">
      <c r="A1074" s="1" t="s">
        <v>110</v>
      </c>
      <c r="B1074" s="1" t="s">
        <v>1411</v>
      </c>
      <c r="C1074" s="1" t="s">
        <v>1436</v>
      </c>
      <c r="D1074" s="1" t="s">
        <v>1111</v>
      </c>
      <c r="E1074" s="2" t="s">
        <v>542</v>
      </c>
      <c r="F1074" s="3">
        <v>38101.991000000002</v>
      </c>
    </row>
    <row r="1075" spans="1:6" s="4" customFormat="1" ht="84" hidden="1" x14ac:dyDescent="0.25">
      <c r="A1075" s="1" t="s">
        <v>110</v>
      </c>
      <c r="B1075" s="1" t="s">
        <v>1411</v>
      </c>
      <c r="C1075" s="1" t="s">
        <v>1436</v>
      </c>
      <c r="D1075" s="1" t="s">
        <v>1112</v>
      </c>
      <c r="E1075" s="2" t="s">
        <v>543</v>
      </c>
      <c r="F1075" s="3">
        <v>38101.991000000002</v>
      </c>
    </row>
    <row r="1076" spans="1:6" s="4" customFormat="1" ht="60" x14ac:dyDescent="0.25">
      <c r="A1076" s="1" t="s">
        <v>110</v>
      </c>
      <c r="B1076" s="1" t="s">
        <v>1411</v>
      </c>
      <c r="C1076" s="1" t="s">
        <v>1431</v>
      </c>
      <c r="D1076" s="1"/>
      <c r="E1076" s="2" t="s">
        <v>1432</v>
      </c>
      <c r="F1076" s="3">
        <v>112314.837</v>
      </c>
    </row>
    <row r="1077" spans="1:6" s="4" customFormat="1" ht="132" x14ac:dyDescent="0.25">
      <c r="A1077" s="1" t="s">
        <v>110</v>
      </c>
      <c r="B1077" s="1" t="s">
        <v>1411</v>
      </c>
      <c r="C1077" s="1" t="s">
        <v>1433</v>
      </c>
      <c r="D1077" s="1"/>
      <c r="E1077" s="2" t="s">
        <v>1434</v>
      </c>
      <c r="F1077" s="3">
        <v>112314.837</v>
      </c>
    </row>
    <row r="1078" spans="1:6" s="4" customFormat="1" ht="72" hidden="1" x14ac:dyDescent="0.25">
      <c r="A1078" s="1" t="s">
        <v>110</v>
      </c>
      <c r="B1078" s="1" t="s">
        <v>1411</v>
      </c>
      <c r="C1078" s="1" t="s">
        <v>1433</v>
      </c>
      <c r="D1078" s="1" t="s">
        <v>1111</v>
      </c>
      <c r="E1078" s="2" t="s">
        <v>542</v>
      </c>
      <c r="F1078" s="3">
        <v>112314.837</v>
      </c>
    </row>
    <row r="1079" spans="1:6" s="4" customFormat="1" ht="84" hidden="1" x14ac:dyDescent="0.25">
      <c r="A1079" s="1" t="s">
        <v>110</v>
      </c>
      <c r="B1079" s="1" t="s">
        <v>1411</v>
      </c>
      <c r="C1079" s="1" t="s">
        <v>1433</v>
      </c>
      <c r="D1079" s="1" t="s">
        <v>1112</v>
      </c>
      <c r="E1079" s="2" t="s">
        <v>543</v>
      </c>
      <c r="F1079" s="3">
        <v>112314.837</v>
      </c>
    </row>
    <row r="1080" spans="1:6" s="4" customFormat="1" ht="48" x14ac:dyDescent="0.25">
      <c r="A1080" s="1" t="s">
        <v>110</v>
      </c>
      <c r="B1080" s="1" t="s">
        <v>1411</v>
      </c>
      <c r="C1080" s="1" t="s">
        <v>141</v>
      </c>
      <c r="D1080" s="1"/>
      <c r="E1080" s="2" t="s">
        <v>717</v>
      </c>
      <c r="F1080" s="3">
        <v>447.6</v>
      </c>
    </row>
    <row r="1081" spans="1:6" s="4" customFormat="1" ht="72" x14ac:dyDescent="0.25">
      <c r="A1081" s="1" t="s">
        <v>110</v>
      </c>
      <c r="B1081" s="1" t="s">
        <v>1411</v>
      </c>
      <c r="C1081" s="1" t="s">
        <v>142</v>
      </c>
      <c r="D1081" s="1"/>
      <c r="E1081" s="2" t="s">
        <v>718</v>
      </c>
      <c r="F1081" s="3">
        <v>447.6</v>
      </c>
    </row>
    <row r="1082" spans="1:6" s="4" customFormat="1" ht="120" x14ac:dyDescent="0.25">
      <c r="A1082" s="1" t="s">
        <v>110</v>
      </c>
      <c r="B1082" s="1" t="s">
        <v>1411</v>
      </c>
      <c r="C1082" s="1" t="s">
        <v>134</v>
      </c>
      <c r="D1082" s="1"/>
      <c r="E1082" s="2" t="s">
        <v>731</v>
      </c>
      <c r="F1082" s="3">
        <v>447.6</v>
      </c>
    </row>
    <row r="1083" spans="1:6" s="4" customFormat="1" ht="72" hidden="1" x14ac:dyDescent="0.25">
      <c r="A1083" s="1" t="s">
        <v>110</v>
      </c>
      <c r="B1083" s="1" t="s">
        <v>1411</v>
      </c>
      <c r="C1083" s="1" t="s">
        <v>134</v>
      </c>
      <c r="D1083" s="1" t="s">
        <v>1111</v>
      </c>
      <c r="E1083" s="2" t="s">
        <v>542</v>
      </c>
      <c r="F1083" s="3">
        <v>447.6</v>
      </c>
    </row>
    <row r="1084" spans="1:6" s="4" customFormat="1" ht="84" hidden="1" x14ac:dyDescent="0.25">
      <c r="A1084" s="1" t="s">
        <v>110</v>
      </c>
      <c r="B1084" s="1" t="s">
        <v>1411</v>
      </c>
      <c r="C1084" s="1" t="s">
        <v>134</v>
      </c>
      <c r="D1084" s="1" t="s">
        <v>1112</v>
      </c>
      <c r="E1084" s="2" t="s">
        <v>543</v>
      </c>
      <c r="F1084" s="3">
        <v>447.6</v>
      </c>
    </row>
    <row r="1085" spans="1:6" s="4" customFormat="1" ht="168" x14ac:dyDescent="0.25">
      <c r="A1085" s="1" t="s">
        <v>110</v>
      </c>
      <c r="B1085" s="1" t="s">
        <v>1411</v>
      </c>
      <c r="C1085" s="1" t="s">
        <v>1132</v>
      </c>
      <c r="D1085" s="1"/>
      <c r="E1085" s="2" t="s">
        <v>1557</v>
      </c>
      <c r="F1085" s="3">
        <v>3969.7</v>
      </c>
    </row>
    <row r="1086" spans="1:6" s="4" customFormat="1" ht="132" x14ac:dyDescent="0.25">
      <c r="A1086" s="1" t="s">
        <v>110</v>
      </c>
      <c r="B1086" s="1" t="s">
        <v>1411</v>
      </c>
      <c r="C1086" s="1" t="s">
        <v>1133</v>
      </c>
      <c r="D1086" s="1"/>
      <c r="E1086" s="2" t="s">
        <v>741</v>
      </c>
      <c r="F1086" s="3">
        <v>3969.7</v>
      </c>
    </row>
    <row r="1087" spans="1:6" s="4" customFormat="1" ht="144" x14ac:dyDescent="0.25">
      <c r="A1087" s="1" t="s">
        <v>110</v>
      </c>
      <c r="B1087" s="1" t="s">
        <v>1411</v>
      </c>
      <c r="C1087" s="1" t="s">
        <v>143</v>
      </c>
      <c r="D1087" s="1"/>
      <c r="E1087" s="2" t="s">
        <v>751</v>
      </c>
      <c r="F1087" s="3">
        <v>3969.7</v>
      </c>
    </row>
    <row r="1088" spans="1:6" s="4" customFormat="1" ht="48" x14ac:dyDescent="0.25">
      <c r="A1088" s="1" t="s">
        <v>110</v>
      </c>
      <c r="B1088" s="1" t="s">
        <v>1411</v>
      </c>
      <c r="C1088" s="1" t="s">
        <v>135</v>
      </c>
      <c r="D1088" s="1"/>
      <c r="E1088" s="2" t="s">
        <v>752</v>
      </c>
      <c r="F1088" s="3">
        <v>3969.7</v>
      </c>
    </row>
    <row r="1089" spans="1:6" s="4" customFormat="1" ht="72" hidden="1" x14ac:dyDescent="0.25">
      <c r="A1089" s="1" t="s">
        <v>110</v>
      </c>
      <c r="B1089" s="1" t="s">
        <v>1411</v>
      </c>
      <c r="C1089" s="1" t="s">
        <v>135</v>
      </c>
      <c r="D1089" s="1" t="s">
        <v>1111</v>
      </c>
      <c r="E1089" s="2" t="s">
        <v>542</v>
      </c>
      <c r="F1089" s="3">
        <v>3969.7</v>
      </c>
    </row>
    <row r="1090" spans="1:6" s="4" customFormat="1" ht="84" hidden="1" x14ac:dyDescent="0.25">
      <c r="A1090" s="1" t="s">
        <v>110</v>
      </c>
      <c r="B1090" s="1" t="s">
        <v>1411</v>
      </c>
      <c r="C1090" s="1" t="s">
        <v>135</v>
      </c>
      <c r="D1090" s="1" t="s">
        <v>1112</v>
      </c>
      <c r="E1090" s="2" t="s">
        <v>543</v>
      </c>
      <c r="F1090" s="3">
        <v>3969.7</v>
      </c>
    </row>
    <row r="1091" spans="1:6" s="4" customFormat="1" ht="84" x14ac:dyDescent="0.25">
      <c r="A1091" s="1" t="s">
        <v>110</v>
      </c>
      <c r="B1091" s="1" t="s">
        <v>1411</v>
      </c>
      <c r="C1091" s="1" t="s">
        <v>144</v>
      </c>
      <c r="D1091" s="1"/>
      <c r="E1091" s="2" t="s">
        <v>1036</v>
      </c>
      <c r="F1091" s="3">
        <v>3409.1</v>
      </c>
    </row>
    <row r="1092" spans="1:6" s="4" customFormat="1" ht="84" x14ac:dyDescent="0.25">
      <c r="A1092" s="1" t="s">
        <v>110</v>
      </c>
      <c r="B1092" s="1" t="s">
        <v>1411</v>
      </c>
      <c r="C1092" s="1" t="s">
        <v>145</v>
      </c>
      <c r="D1092" s="1"/>
      <c r="E1092" s="2" t="s">
        <v>1062</v>
      </c>
      <c r="F1092" s="3">
        <v>3409.1</v>
      </c>
    </row>
    <row r="1093" spans="1:6" s="4" customFormat="1" ht="120" x14ac:dyDescent="0.25">
      <c r="A1093" s="1" t="s">
        <v>110</v>
      </c>
      <c r="B1093" s="1" t="s">
        <v>1411</v>
      </c>
      <c r="C1093" s="1" t="s">
        <v>146</v>
      </c>
      <c r="D1093" s="1"/>
      <c r="E1093" s="2" t="s">
        <v>1068</v>
      </c>
      <c r="F1093" s="3">
        <v>3409.1</v>
      </c>
    </row>
    <row r="1094" spans="1:6" s="4" customFormat="1" ht="96" x14ac:dyDescent="0.25">
      <c r="A1094" s="1" t="s">
        <v>110</v>
      </c>
      <c r="B1094" s="1" t="s">
        <v>1411</v>
      </c>
      <c r="C1094" s="1" t="s">
        <v>136</v>
      </c>
      <c r="D1094" s="1"/>
      <c r="E1094" s="2" t="s">
        <v>1069</v>
      </c>
      <c r="F1094" s="3">
        <v>3409.1</v>
      </c>
    </row>
    <row r="1095" spans="1:6" s="4" customFormat="1" ht="24" hidden="1" x14ac:dyDescent="0.25">
      <c r="A1095" s="1" t="s">
        <v>110</v>
      </c>
      <c r="B1095" s="1" t="s">
        <v>1411</v>
      </c>
      <c r="C1095" s="1" t="s">
        <v>136</v>
      </c>
      <c r="D1095" s="1" t="s">
        <v>1113</v>
      </c>
      <c r="E1095" s="2" t="s">
        <v>558</v>
      </c>
      <c r="F1095" s="3">
        <v>3409.1</v>
      </c>
    </row>
    <row r="1096" spans="1:6" s="4" customFormat="1" ht="132" hidden="1" x14ac:dyDescent="0.25">
      <c r="A1096" s="1" t="s">
        <v>110</v>
      </c>
      <c r="B1096" s="1" t="s">
        <v>1411</v>
      </c>
      <c r="C1096" s="1" t="s">
        <v>136</v>
      </c>
      <c r="D1096" s="1" t="s">
        <v>137</v>
      </c>
      <c r="E1096" s="2" t="s">
        <v>559</v>
      </c>
      <c r="F1096" s="3">
        <v>3409.1</v>
      </c>
    </row>
    <row r="1097" spans="1:6" s="4" customFormat="1" ht="60" x14ac:dyDescent="0.25">
      <c r="A1097" s="1" t="s">
        <v>110</v>
      </c>
      <c r="B1097" s="1" t="s">
        <v>1411</v>
      </c>
      <c r="C1097" s="1" t="s">
        <v>1122</v>
      </c>
      <c r="D1097" s="1"/>
      <c r="E1097" s="2" t="s">
        <v>1885</v>
      </c>
      <c r="F1097" s="3">
        <v>1500.8979400000001</v>
      </c>
    </row>
    <row r="1098" spans="1:6" s="4" customFormat="1" ht="84" x14ac:dyDescent="0.25">
      <c r="A1098" s="1" t="s">
        <v>110</v>
      </c>
      <c r="B1098" s="1" t="s">
        <v>1411</v>
      </c>
      <c r="C1098" s="1" t="s">
        <v>405</v>
      </c>
      <c r="D1098" s="1"/>
      <c r="E1098" s="2" t="s">
        <v>1174</v>
      </c>
      <c r="F1098" s="3">
        <v>1500.8979400000001</v>
      </c>
    </row>
    <row r="1099" spans="1:6" s="4" customFormat="1" ht="72" hidden="1" x14ac:dyDescent="0.25">
      <c r="A1099" s="1" t="s">
        <v>110</v>
      </c>
      <c r="B1099" s="1" t="s">
        <v>1411</v>
      </c>
      <c r="C1099" s="1" t="s">
        <v>405</v>
      </c>
      <c r="D1099" s="1" t="s">
        <v>1111</v>
      </c>
      <c r="E1099" s="2" t="s">
        <v>542</v>
      </c>
      <c r="F1099" s="3">
        <v>1500.8979400000001</v>
      </c>
    </row>
    <row r="1100" spans="1:6" s="4" customFormat="1" ht="84" hidden="1" x14ac:dyDescent="0.25">
      <c r="A1100" s="1" t="s">
        <v>110</v>
      </c>
      <c r="B1100" s="1" t="s">
        <v>1411</v>
      </c>
      <c r="C1100" s="1" t="s">
        <v>405</v>
      </c>
      <c r="D1100" s="1" t="s">
        <v>1112</v>
      </c>
      <c r="E1100" s="2" t="s">
        <v>543</v>
      </c>
      <c r="F1100" s="3">
        <v>1500.8979400000001</v>
      </c>
    </row>
    <row r="1101" spans="1:6" s="4" customFormat="1" ht="48" hidden="1" x14ac:dyDescent="0.25">
      <c r="A1101" s="1" t="s">
        <v>110</v>
      </c>
      <c r="B1101" s="1" t="s">
        <v>1391</v>
      </c>
      <c r="C1101" s="1"/>
      <c r="D1101" s="1"/>
      <c r="E1101" s="2" t="s">
        <v>521</v>
      </c>
      <c r="F1101" s="3">
        <v>2287.5</v>
      </c>
    </row>
    <row r="1102" spans="1:6" s="4" customFormat="1" ht="60" x14ac:dyDescent="0.25">
      <c r="A1102" s="1" t="s">
        <v>110</v>
      </c>
      <c r="B1102" s="1" t="s">
        <v>1391</v>
      </c>
      <c r="C1102" s="1" t="s">
        <v>152</v>
      </c>
      <c r="D1102" s="1"/>
      <c r="E1102" s="2" t="s">
        <v>672</v>
      </c>
      <c r="F1102" s="3">
        <v>1737</v>
      </c>
    </row>
    <row r="1103" spans="1:6" s="4" customFormat="1" ht="48" x14ac:dyDescent="0.25">
      <c r="A1103" s="1" t="s">
        <v>110</v>
      </c>
      <c r="B1103" s="1" t="s">
        <v>1391</v>
      </c>
      <c r="C1103" s="1" t="s">
        <v>154</v>
      </c>
      <c r="D1103" s="1"/>
      <c r="E1103" s="2" t="s">
        <v>681</v>
      </c>
      <c r="F1103" s="3">
        <v>1737</v>
      </c>
    </row>
    <row r="1104" spans="1:6" s="4" customFormat="1" ht="144" x14ac:dyDescent="0.25">
      <c r="A1104" s="1" t="s">
        <v>110</v>
      </c>
      <c r="B1104" s="1" t="s">
        <v>1391</v>
      </c>
      <c r="C1104" s="1" t="s">
        <v>153</v>
      </c>
      <c r="D1104" s="1"/>
      <c r="E1104" s="2" t="s">
        <v>684</v>
      </c>
      <c r="F1104" s="3">
        <v>1737</v>
      </c>
    </row>
    <row r="1105" spans="1:6" s="4" customFormat="1" ht="108" x14ac:dyDescent="0.25">
      <c r="A1105" s="1" t="s">
        <v>110</v>
      </c>
      <c r="B1105" s="1" t="s">
        <v>1391</v>
      </c>
      <c r="C1105" s="1" t="s">
        <v>147</v>
      </c>
      <c r="D1105" s="1"/>
      <c r="E1105" s="2" t="s">
        <v>685</v>
      </c>
      <c r="F1105" s="3">
        <v>1358.2</v>
      </c>
    </row>
    <row r="1106" spans="1:6" s="4" customFormat="1" ht="72" hidden="1" x14ac:dyDescent="0.25">
      <c r="A1106" s="1" t="s">
        <v>110</v>
      </c>
      <c r="B1106" s="1" t="s">
        <v>1391</v>
      </c>
      <c r="C1106" s="1" t="s">
        <v>147</v>
      </c>
      <c r="D1106" s="1" t="s">
        <v>1111</v>
      </c>
      <c r="E1106" s="2" t="s">
        <v>542</v>
      </c>
      <c r="F1106" s="3">
        <v>1358.2</v>
      </c>
    </row>
    <row r="1107" spans="1:6" s="4" customFormat="1" ht="84" hidden="1" x14ac:dyDescent="0.25">
      <c r="A1107" s="1" t="s">
        <v>110</v>
      </c>
      <c r="B1107" s="1" t="s">
        <v>1391</v>
      </c>
      <c r="C1107" s="1" t="s">
        <v>147</v>
      </c>
      <c r="D1107" s="1" t="s">
        <v>1112</v>
      </c>
      <c r="E1107" s="2" t="s">
        <v>543</v>
      </c>
      <c r="F1107" s="3">
        <v>1358.2</v>
      </c>
    </row>
    <row r="1108" spans="1:6" s="4" customFormat="1" ht="84" x14ac:dyDescent="0.25">
      <c r="A1108" s="1" t="s">
        <v>110</v>
      </c>
      <c r="B1108" s="1" t="s">
        <v>1391</v>
      </c>
      <c r="C1108" s="1" t="s">
        <v>148</v>
      </c>
      <c r="D1108" s="1"/>
      <c r="E1108" s="2" t="s">
        <v>687</v>
      </c>
      <c r="F1108" s="3">
        <v>378.8</v>
      </c>
    </row>
    <row r="1109" spans="1:6" s="4" customFormat="1" ht="72" hidden="1" x14ac:dyDescent="0.25">
      <c r="A1109" s="1" t="s">
        <v>110</v>
      </c>
      <c r="B1109" s="1" t="s">
        <v>1391</v>
      </c>
      <c r="C1109" s="1" t="s">
        <v>148</v>
      </c>
      <c r="D1109" s="1" t="s">
        <v>1111</v>
      </c>
      <c r="E1109" s="2" t="s">
        <v>542</v>
      </c>
      <c r="F1109" s="3">
        <v>378.8</v>
      </c>
    </row>
    <row r="1110" spans="1:6" s="4" customFormat="1" ht="84" hidden="1" x14ac:dyDescent="0.25">
      <c r="A1110" s="1" t="s">
        <v>110</v>
      </c>
      <c r="B1110" s="1" t="s">
        <v>1391</v>
      </c>
      <c r="C1110" s="1" t="s">
        <v>148</v>
      </c>
      <c r="D1110" s="1" t="s">
        <v>1112</v>
      </c>
      <c r="E1110" s="2" t="s">
        <v>543</v>
      </c>
      <c r="F1110" s="3">
        <v>378.8</v>
      </c>
    </row>
    <row r="1111" spans="1:6" s="4" customFormat="1" ht="48" x14ac:dyDescent="0.25">
      <c r="A1111" s="1" t="s">
        <v>110</v>
      </c>
      <c r="B1111" s="1" t="s">
        <v>1391</v>
      </c>
      <c r="C1111" s="1" t="s">
        <v>141</v>
      </c>
      <c r="D1111" s="1"/>
      <c r="E1111" s="2" t="s">
        <v>717</v>
      </c>
      <c r="F1111" s="3">
        <v>131</v>
      </c>
    </row>
    <row r="1112" spans="1:6" s="4" customFormat="1" ht="72" x14ac:dyDescent="0.25">
      <c r="A1112" s="1" t="s">
        <v>110</v>
      </c>
      <c r="B1112" s="1" t="s">
        <v>1391</v>
      </c>
      <c r="C1112" s="1" t="s">
        <v>142</v>
      </c>
      <c r="D1112" s="1"/>
      <c r="E1112" s="2" t="s">
        <v>718</v>
      </c>
      <c r="F1112" s="3">
        <v>131</v>
      </c>
    </row>
    <row r="1113" spans="1:6" s="4" customFormat="1" ht="108" x14ac:dyDescent="0.25">
      <c r="A1113" s="1" t="s">
        <v>110</v>
      </c>
      <c r="B1113" s="1" t="s">
        <v>1391</v>
      </c>
      <c r="C1113" s="1" t="s">
        <v>149</v>
      </c>
      <c r="D1113" s="1"/>
      <c r="E1113" s="2" t="s">
        <v>732</v>
      </c>
      <c r="F1113" s="3">
        <v>131</v>
      </c>
    </row>
    <row r="1114" spans="1:6" s="4" customFormat="1" ht="72" hidden="1" x14ac:dyDescent="0.25">
      <c r="A1114" s="1" t="s">
        <v>110</v>
      </c>
      <c r="B1114" s="1" t="s">
        <v>1391</v>
      </c>
      <c r="C1114" s="1" t="s">
        <v>149</v>
      </c>
      <c r="D1114" s="1" t="s">
        <v>1111</v>
      </c>
      <c r="E1114" s="2" t="s">
        <v>542</v>
      </c>
      <c r="F1114" s="3">
        <v>131</v>
      </c>
    </row>
    <row r="1115" spans="1:6" s="4" customFormat="1" ht="84" hidden="1" x14ac:dyDescent="0.25">
      <c r="A1115" s="1" t="s">
        <v>110</v>
      </c>
      <c r="B1115" s="1" t="s">
        <v>1391</v>
      </c>
      <c r="C1115" s="1" t="s">
        <v>149</v>
      </c>
      <c r="D1115" s="1" t="s">
        <v>1112</v>
      </c>
      <c r="E1115" s="2" t="s">
        <v>543</v>
      </c>
      <c r="F1115" s="3">
        <v>131</v>
      </c>
    </row>
    <row r="1116" spans="1:6" s="4" customFormat="1" ht="72" x14ac:dyDescent="0.25">
      <c r="A1116" s="1" t="s">
        <v>110</v>
      </c>
      <c r="B1116" s="1" t="s">
        <v>1391</v>
      </c>
      <c r="C1116" s="1" t="s">
        <v>1152</v>
      </c>
      <c r="D1116" s="1"/>
      <c r="E1116" s="2" t="s">
        <v>1083</v>
      </c>
      <c r="F1116" s="3">
        <v>412.5</v>
      </c>
    </row>
    <row r="1117" spans="1:6" s="4" customFormat="1" ht="60" x14ac:dyDescent="0.25">
      <c r="A1117" s="1" t="s">
        <v>110</v>
      </c>
      <c r="B1117" s="1" t="s">
        <v>1391</v>
      </c>
      <c r="C1117" s="1" t="s">
        <v>1162</v>
      </c>
      <c r="D1117" s="1"/>
      <c r="E1117" s="2" t="s">
        <v>1090</v>
      </c>
      <c r="F1117" s="3">
        <v>412.5</v>
      </c>
    </row>
    <row r="1118" spans="1:6" s="4" customFormat="1" ht="192" x14ac:dyDescent="0.25">
      <c r="A1118" s="1" t="s">
        <v>110</v>
      </c>
      <c r="B1118" s="1" t="s">
        <v>1391</v>
      </c>
      <c r="C1118" s="1" t="s">
        <v>150</v>
      </c>
      <c r="D1118" s="1"/>
      <c r="E1118" s="2" t="s">
        <v>1092</v>
      </c>
      <c r="F1118" s="3">
        <v>412.5</v>
      </c>
    </row>
    <row r="1119" spans="1:6" s="4" customFormat="1" ht="72" hidden="1" x14ac:dyDescent="0.25">
      <c r="A1119" s="1" t="s">
        <v>110</v>
      </c>
      <c r="B1119" s="1" t="s">
        <v>1391</v>
      </c>
      <c r="C1119" s="1" t="s">
        <v>150</v>
      </c>
      <c r="D1119" s="1" t="s">
        <v>1111</v>
      </c>
      <c r="E1119" s="2" t="s">
        <v>542</v>
      </c>
      <c r="F1119" s="3">
        <v>412.5</v>
      </c>
    </row>
    <row r="1120" spans="1:6" s="4" customFormat="1" ht="84" hidden="1" x14ac:dyDescent="0.25">
      <c r="A1120" s="1" t="s">
        <v>110</v>
      </c>
      <c r="B1120" s="1" t="s">
        <v>1391</v>
      </c>
      <c r="C1120" s="1" t="s">
        <v>150</v>
      </c>
      <c r="D1120" s="1" t="s">
        <v>1112</v>
      </c>
      <c r="E1120" s="2" t="s">
        <v>543</v>
      </c>
      <c r="F1120" s="3">
        <v>412.5</v>
      </c>
    </row>
    <row r="1121" spans="1:6" s="4" customFormat="1" ht="72" x14ac:dyDescent="0.25">
      <c r="A1121" s="1" t="s">
        <v>110</v>
      </c>
      <c r="B1121" s="1" t="s">
        <v>1391</v>
      </c>
      <c r="C1121" s="1" t="s">
        <v>155</v>
      </c>
      <c r="D1121" s="1"/>
      <c r="E1121" s="2" t="s">
        <v>1099</v>
      </c>
      <c r="F1121" s="3">
        <v>7</v>
      </c>
    </row>
    <row r="1122" spans="1:6" s="4" customFormat="1" ht="120" x14ac:dyDescent="0.25">
      <c r="A1122" s="1" t="s">
        <v>110</v>
      </c>
      <c r="B1122" s="1" t="s">
        <v>1391</v>
      </c>
      <c r="C1122" s="1" t="s">
        <v>156</v>
      </c>
      <c r="D1122" s="1"/>
      <c r="E1122" s="2" t="s">
        <v>1100</v>
      </c>
      <c r="F1122" s="3">
        <v>7</v>
      </c>
    </row>
    <row r="1123" spans="1:6" s="4" customFormat="1" ht="84" x14ac:dyDescent="0.25">
      <c r="A1123" s="1" t="s">
        <v>110</v>
      </c>
      <c r="B1123" s="1" t="s">
        <v>1391</v>
      </c>
      <c r="C1123" s="1" t="s">
        <v>157</v>
      </c>
      <c r="D1123" s="1"/>
      <c r="E1123" s="2" t="s">
        <v>1877</v>
      </c>
      <c r="F1123" s="3">
        <v>7</v>
      </c>
    </row>
    <row r="1124" spans="1:6" s="4" customFormat="1" ht="48" x14ac:dyDescent="0.25">
      <c r="A1124" s="1" t="s">
        <v>110</v>
      </c>
      <c r="B1124" s="1" t="s">
        <v>1391</v>
      </c>
      <c r="C1124" s="1" t="s">
        <v>151</v>
      </c>
      <c r="D1124" s="1"/>
      <c r="E1124" s="2" t="s">
        <v>1879</v>
      </c>
      <c r="F1124" s="3">
        <v>7</v>
      </c>
    </row>
    <row r="1125" spans="1:6" s="4" customFormat="1" ht="72" hidden="1" x14ac:dyDescent="0.25">
      <c r="A1125" s="1" t="s">
        <v>110</v>
      </c>
      <c r="B1125" s="1" t="s">
        <v>1391</v>
      </c>
      <c r="C1125" s="1" t="s">
        <v>151</v>
      </c>
      <c r="D1125" s="1" t="s">
        <v>1111</v>
      </c>
      <c r="E1125" s="2" t="s">
        <v>542</v>
      </c>
      <c r="F1125" s="3">
        <v>7</v>
      </c>
    </row>
    <row r="1126" spans="1:6" s="4" customFormat="1" ht="84" hidden="1" x14ac:dyDescent="0.25">
      <c r="A1126" s="1" t="s">
        <v>110</v>
      </c>
      <c r="B1126" s="1" t="s">
        <v>1391</v>
      </c>
      <c r="C1126" s="1" t="s">
        <v>151</v>
      </c>
      <c r="D1126" s="1" t="s">
        <v>1112</v>
      </c>
      <c r="E1126" s="2" t="s">
        <v>543</v>
      </c>
      <c r="F1126" s="3">
        <v>7</v>
      </c>
    </row>
    <row r="1127" spans="1:6" s="4" customFormat="1" ht="36" hidden="1" x14ac:dyDescent="0.25">
      <c r="A1127" s="1" t="s">
        <v>110</v>
      </c>
      <c r="B1127" s="1" t="s">
        <v>22</v>
      </c>
      <c r="C1127" s="1"/>
      <c r="D1127" s="1"/>
      <c r="E1127" s="2" t="s">
        <v>501</v>
      </c>
      <c r="F1127" s="3">
        <v>41962.100000000006</v>
      </c>
    </row>
    <row r="1128" spans="1:6" s="4" customFormat="1" ht="24" hidden="1" x14ac:dyDescent="0.25">
      <c r="A1128" s="1" t="s">
        <v>110</v>
      </c>
      <c r="B1128" s="1" t="s">
        <v>1412</v>
      </c>
      <c r="C1128" s="1"/>
      <c r="D1128" s="1"/>
      <c r="E1128" s="2" t="s">
        <v>523</v>
      </c>
      <c r="F1128" s="3">
        <v>60</v>
      </c>
    </row>
    <row r="1129" spans="1:6" s="4" customFormat="1" ht="84" x14ac:dyDescent="0.25">
      <c r="A1129" s="1" t="s">
        <v>110</v>
      </c>
      <c r="B1129" s="1" t="s">
        <v>1412</v>
      </c>
      <c r="C1129" s="1" t="s">
        <v>144</v>
      </c>
      <c r="D1129" s="1"/>
      <c r="E1129" s="2" t="s">
        <v>1036</v>
      </c>
      <c r="F1129" s="3">
        <v>60</v>
      </c>
    </row>
    <row r="1130" spans="1:6" s="4" customFormat="1" ht="60" x14ac:dyDescent="0.25">
      <c r="A1130" s="1" t="s">
        <v>110</v>
      </c>
      <c r="B1130" s="1" t="s">
        <v>1412</v>
      </c>
      <c r="C1130" s="1" t="s">
        <v>201</v>
      </c>
      <c r="D1130" s="1"/>
      <c r="E1130" s="2" t="s">
        <v>1072</v>
      </c>
      <c r="F1130" s="3">
        <v>60</v>
      </c>
    </row>
    <row r="1131" spans="1:6" s="4" customFormat="1" ht="156" x14ac:dyDescent="0.25">
      <c r="A1131" s="1" t="s">
        <v>110</v>
      </c>
      <c r="B1131" s="1" t="s">
        <v>1412</v>
      </c>
      <c r="C1131" s="1" t="s">
        <v>202</v>
      </c>
      <c r="D1131" s="1"/>
      <c r="E1131" s="2" t="s">
        <v>1073</v>
      </c>
      <c r="F1131" s="3">
        <v>60</v>
      </c>
    </row>
    <row r="1132" spans="1:6" s="4" customFormat="1" ht="72" x14ac:dyDescent="0.25">
      <c r="A1132" s="1" t="s">
        <v>110</v>
      </c>
      <c r="B1132" s="1" t="s">
        <v>1412</v>
      </c>
      <c r="C1132" s="1" t="s">
        <v>1336</v>
      </c>
      <c r="D1132" s="1"/>
      <c r="E1132" s="2" t="s">
        <v>1367</v>
      </c>
      <c r="F1132" s="3">
        <v>60</v>
      </c>
    </row>
    <row r="1133" spans="1:6" s="4" customFormat="1" ht="72" hidden="1" x14ac:dyDescent="0.25">
      <c r="A1133" s="1" t="s">
        <v>110</v>
      </c>
      <c r="B1133" s="1" t="s">
        <v>1412</v>
      </c>
      <c r="C1133" s="1" t="s">
        <v>1336</v>
      </c>
      <c r="D1133" s="1" t="s">
        <v>1111</v>
      </c>
      <c r="E1133" s="2" t="s">
        <v>542</v>
      </c>
      <c r="F1133" s="3">
        <v>60</v>
      </c>
    </row>
    <row r="1134" spans="1:6" s="4" customFormat="1" ht="84" hidden="1" x14ac:dyDescent="0.25">
      <c r="A1134" s="1" t="s">
        <v>110</v>
      </c>
      <c r="B1134" s="1" t="s">
        <v>1412</v>
      </c>
      <c r="C1134" s="1" t="s">
        <v>1336</v>
      </c>
      <c r="D1134" s="1" t="s">
        <v>1112</v>
      </c>
      <c r="E1134" s="2" t="s">
        <v>543</v>
      </c>
      <c r="F1134" s="3">
        <v>60</v>
      </c>
    </row>
    <row r="1135" spans="1:6" s="4" customFormat="1" hidden="1" x14ac:dyDescent="0.25">
      <c r="A1135" s="1" t="s">
        <v>110</v>
      </c>
      <c r="B1135" s="1" t="s">
        <v>1413</v>
      </c>
      <c r="C1135" s="1"/>
      <c r="D1135" s="1"/>
      <c r="E1135" s="2" t="s">
        <v>524</v>
      </c>
      <c r="F1135" s="3">
        <v>32503.4</v>
      </c>
    </row>
    <row r="1136" spans="1:6" s="4" customFormat="1" ht="60" x14ac:dyDescent="0.25">
      <c r="A1136" s="1" t="s">
        <v>110</v>
      </c>
      <c r="B1136" s="1" t="s">
        <v>1413</v>
      </c>
      <c r="C1136" s="1" t="s">
        <v>152</v>
      </c>
      <c r="D1136" s="1"/>
      <c r="E1136" s="2" t="s">
        <v>672</v>
      </c>
      <c r="F1136" s="3">
        <v>1254.2</v>
      </c>
    </row>
    <row r="1137" spans="1:6" s="4" customFormat="1" ht="48" x14ac:dyDescent="0.25">
      <c r="A1137" s="1" t="s">
        <v>110</v>
      </c>
      <c r="B1137" s="1" t="s">
        <v>1413</v>
      </c>
      <c r="C1137" s="1" t="s">
        <v>154</v>
      </c>
      <c r="D1137" s="1"/>
      <c r="E1137" s="2" t="s">
        <v>681</v>
      </c>
      <c r="F1137" s="3">
        <v>1254.2</v>
      </c>
    </row>
    <row r="1138" spans="1:6" s="4" customFormat="1" ht="72" x14ac:dyDescent="0.25">
      <c r="A1138" s="1" t="s">
        <v>110</v>
      </c>
      <c r="B1138" s="1" t="s">
        <v>1413</v>
      </c>
      <c r="C1138" s="1" t="s">
        <v>163</v>
      </c>
      <c r="D1138" s="1"/>
      <c r="E1138" s="2" t="s">
        <v>682</v>
      </c>
      <c r="F1138" s="3">
        <v>1254.2</v>
      </c>
    </row>
    <row r="1139" spans="1:6" s="4" customFormat="1" ht="48" x14ac:dyDescent="0.25">
      <c r="A1139" s="1" t="s">
        <v>110</v>
      </c>
      <c r="B1139" s="1" t="s">
        <v>1413</v>
      </c>
      <c r="C1139" s="1" t="s">
        <v>158</v>
      </c>
      <c r="D1139" s="1"/>
      <c r="E1139" s="2" t="s">
        <v>683</v>
      </c>
      <c r="F1139" s="3">
        <v>1254.2</v>
      </c>
    </row>
    <row r="1140" spans="1:6" s="4" customFormat="1" ht="72" hidden="1" x14ac:dyDescent="0.25">
      <c r="A1140" s="1" t="s">
        <v>110</v>
      </c>
      <c r="B1140" s="1" t="s">
        <v>1413</v>
      </c>
      <c r="C1140" s="1" t="s">
        <v>158</v>
      </c>
      <c r="D1140" s="1" t="s">
        <v>1111</v>
      </c>
      <c r="E1140" s="2" t="s">
        <v>542</v>
      </c>
      <c r="F1140" s="3">
        <v>1254.2</v>
      </c>
    </row>
    <row r="1141" spans="1:6" s="4" customFormat="1" ht="84" hidden="1" x14ac:dyDescent="0.25">
      <c r="A1141" s="1" t="s">
        <v>110</v>
      </c>
      <c r="B1141" s="1" t="s">
        <v>1413</v>
      </c>
      <c r="C1141" s="1" t="s">
        <v>158</v>
      </c>
      <c r="D1141" s="1" t="s">
        <v>1112</v>
      </c>
      <c r="E1141" s="2" t="s">
        <v>543</v>
      </c>
      <c r="F1141" s="3">
        <v>1254.2</v>
      </c>
    </row>
    <row r="1142" spans="1:6" s="4" customFormat="1" ht="48" x14ac:dyDescent="0.25">
      <c r="A1142" s="1" t="s">
        <v>110</v>
      </c>
      <c r="B1142" s="1" t="s">
        <v>1413</v>
      </c>
      <c r="C1142" s="1" t="s">
        <v>141</v>
      </c>
      <c r="D1142" s="1"/>
      <c r="E1142" s="2" t="s">
        <v>717</v>
      </c>
      <c r="F1142" s="3">
        <v>27772.9</v>
      </c>
    </row>
    <row r="1143" spans="1:6" s="4" customFormat="1" ht="72" x14ac:dyDescent="0.25">
      <c r="A1143" s="1" t="s">
        <v>110</v>
      </c>
      <c r="B1143" s="1" t="s">
        <v>1413</v>
      </c>
      <c r="C1143" s="1" t="s">
        <v>142</v>
      </c>
      <c r="D1143" s="1"/>
      <c r="E1143" s="2" t="s">
        <v>718</v>
      </c>
      <c r="F1143" s="3">
        <v>27772.9</v>
      </c>
    </row>
    <row r="1144" spans="1:6" s="4" customFormat="1" ht="84" x14ac:dyDescent="0.25">
      <c r="A1144" s="1" t="s">
        <v>110</v>
      </c>
      <c r="B1144" s="1" t="s">
        <v>1413</v>
      </c>
      <c r="C1144" s="1" t="s">
        <v>159</v>
      </c>
      <c r="D1144" s="1"/>
      <c r="E1144" s="2" t="s">
        <v>719</v>
      </c>
      <c r="F1144" s="3">
        <v>27034</v>
      </c>
    </row>
    <row r="1145" spans="1:6" s="4" customFormat="1" ht="72" hidden="1" x14ac:dyDescent="0.25">
      <c r="A1145" s="1" t="s">
        <v>110</v>
      </c>
      <c r="B1145" s="1" t="s">
        <v>1413</v>
      </c>
      <c r="C1145" s="1" t="s">
        <v>159</v>
      </c>
      <c r="D1145" s="1" t="s">
        <v>1111</v>
      </c>
      <c r="E1145" s="2" t="s">
        <v>542</v>
      </c>
      <c r="F1145" s="3">
        <v>25730.1</v>
      </c>
    </row>
    <row r="1146" spans="1:6" s="4" customFormat="1" ht="84" hidden="1" x14ac:dyDescent="0.25">
      <c r="A1146" s="1" t="s">
        <v>110</v>
      </c>
      <c r="B1146" s="1" t="s">
        <v>1413</v>
      </c>
      <c r="C1146" s="1" t="s">
        <v>159</v>
      </c>
      <c r="D1146" s="1" t="s">
        <v>1112</v>
      </c>
      <c r="E1146" s="2" t="s">
        <v>543</v>
      </c>
      <c r="F1146" s="3">
        <v>25730.1</v>
      </c>
    </row>
    <row r="1147" spans="1:6" s="4" customFormat="1" ht="24" hidden="1" x14ac:dyDescent="0.25">
      <c r="A1147" s="1" t="s">
        <v>110</v>
      </c>
      <c r="B1147" s="1" t="s">
        <v>1413</v>
      </c>
      <c r="C1147" s="1" t="s">
        <v>159</v>
      </c>
      <c r="D1147" s="1" t="s">
        <v>1113</v>
      </c>
      <c r="E1147" s="2" t="s">
        <v>558</v>
      </c>
      <c r="F1147" s="3">
        <v>1303.9000000000001</v>
      </c>
    </row>
    <row r="1148" spans="1:6" s="4" customFormat="1" ht="36" hidden="1" x14ac:dyDescent="0.25">
      <c r="A1148" s="1" t="s">
        <v>110</v>
      </c>
      <c r="B1148" s="1" t="s">
        <v>1413</v>
      </c>
      <c r="C1148" s="1" t="s">
        <v>159</v>
      </c>
      <c r="D1148" s="1" t="s">
        <v>1120</v>
      </c>
      <c r="E1148" s="2" t="s">
        <v>561</v>
      </c>
      <c r="F1148" s="3">
        <v>1303.9000000000001</v>
      </c>
    </row>
    <row r="1149" spans="1:6" s="4" customFormat="1" ht="72" x14ac:dyDescent="0.25">
      <c r="A1149" s="1" t="s">
        <v>110</v>
      </c>
      <c r="B1149" s="1" t="s">
        <v>1413</v>
      </c>
      <c r="C1149" s="1" t="s">
        <v>160</v>
      </c>
      <c r="D1149" s="1"/>
      <c r="E1149" s="2" t="s">
        <v>720</v>
      </c>
      <c r="F1149" s="3">
        <v>738.9</v>
      </c>
    </row>
    <row r="1150" spans="1:6" s="4" customFormat="1" ht="72" hidden="1" x14ac:dyDescent="0.25">
      <c r="A1150" s="1" t="s">
        <v>110</v>
      </c>
      <c r="B1150" s="1" t="s">
        <v>1413</v>
      </c>
      <c r="C1150" s="1" t="s">
        <v>160</v>
      </c>
      <c r="D1150" s="1" t="s">
        <v>1111</v>
      </c>
      <c r="E1150" s="2" t="s">
        <v>542</v>
      </c>
      <c r="F1150" s="3">
        <v>738.9</v>
      </c>
    </row>
    <row r="1151" spans="1:6" s="4" customFormat="1" ht="84" hidden="1" x14ac:dyDescent="0.25">
      <c r="A1151" s="1" t="s">
        <v>110</v>
      </c>
      <c r="B1151" s="1" t="s">
        <v>1413</v>
      </c>
      <c r="C1151" s="1" t="s">
        <v>160</v>
      </c>
      <c r="D1151" s="1" t="s">
        <v>1112</v>
      </c>
      <c r="E1151" s="2" t="s">
        <v>543</v>
      </c>
      <c r="F1151" s="3">
        <v>738.9</v>
      </c>
    </row>
    <row r="1152" spans="1:6" s="4" customFormat="1" ht="60" x14ac:dyDescent="0.25">
      <c r="A1152" s="1" t="s">
        <v>110</v>
      </c>
      <c r="B1152" s="1" t="s">
        <v>1413</v>
      </c>
      <c r="C1152" s="1" t="s">
        <v>164</v>
      </c>
      <c r="D1152" s="1"/>
      <c r="E1152" s="2" t="s">
        <v>758</v>
      </c>
      <c r="F1152" s="3">
        <v>1047.7</v>
      </c>
    </row>
    <row r="1153" spans="1:6" s="4" customFormat="1" ht="108" x14ac:dyDescent="0.25">
      <c r="A1153" s="1" t="s">
        <v>110</v>
      </c>
      <c r="B1153" s="1" t="s">
        <v>1413</v>
      </c>
      <c r="C1153" s="1" t="s">
        <v>165</v>
      </c>
      <c r="D1153" s="1"/>
      <c r="E1153" s="2" t="s">
        <v>759</v>
      </c>
      <c r="F1153" s="3">
        <v>1047.7</v>
      </c>
    </row>
    <row r="1154" spans="1:6" s="4" customFormat="1" ht="96" x14ac:dyDescent="0.25">
      <c r="A1154" s="1" t="s">
        <v>110</v>
      </c>
      <c r="B1154" s="1" t="s">
        <v>1413</v>
      </c>
      <c r="C1154" s="1" t="s">
        <v>166</v>
      </c>
      <c r="D1154" s="1"/>
      <c r="E1154" s="2" t="s">
        <v>760</v>
      </c>
      <c r="F1154" s="3">
        <v>1047.7</v>
      </c>
    </row>
    <row r="1155" spans="1:6" s="4" customFormat="1" ht="72" x14ac:dyDescent="0.25">
      <c r="A1155" s="1" t="s">
        <v>110</v>
      </c>
      <c r="B1155" s="1" t="s">
        <v>1413</v>
      </c>
      <c r="C1155" s="1" t="s">
        <v>161</v>
      </c>
      <c r="D1155" s="1"/>
      <c r="E1155" s="2" t="s">
        <v>761</v>
      </c>
      <c r="F1155" s="3">
        <v>1047.7</v>
      </c>
    </row>
    <row r="1156" spans="1:6" s="4" customFormat="1" ht="24" hidden="1" x14ac:dyDescent="0.25">
      <c r="A1156" s="1" t="s">
        <v>110</v>
      </c>
      <c r="B1156" s="1" t="s">
        <v>1413</v>
      </c>
      <c r="C1156" s="1" t="s">
        <v>161</v>
      </c>
      <c r="D1156" s="1" t="s">
        <v>1113</v>
      </c>
      <c r="E1156" s="2" t="s">
        <v>558</v>
      </c>
      <c r="F1156" s="3">
        <v>1047.7</v>
      </c>
    </row>
    <row r="1157" spans="1:6" s="4" customFormat="1" ht="132" hidden="1" x14ac:dyDescent="0.25">
      <c r="A1157" s="1" t="s">
        <v>110</v>
      </c>
      <c r="B1157" s="1" t="s">
        <v>1413</v>
      </c>
      <c r="C1157" s="1" t="s">
        <v>161</v>
      </c>
      <c r="D1157" s="1" t="s">
        <v>137</v>
      </c>
      <c r="E1157" s="2" t="s">
        <v>559</v>
      </c>
      <c r="F1157" s="3">
        <v>1047.7</v>
      </c>
    </row>
    <row r="1158" spans="1:6" s="4" customFormat="1" ht="84" x14ac:dyDescent="0.25">
      <c r="A1158" s="1" t="s">
        <v>110</v>
      </c>
      <c r="B1158" s="1" t="s">
        <v>1413</v>
      </c>
      <c r="C1158" s="1" t="s">
        <v>144</v>
      </c>
      <c r="D1158" s="1"/>
      <c r="E1158" s="2" t="s">
        <v>1036</v>
      </c>
      <c r="F1158" s="3">
        <v>2428.6</v>
      </c>
    </row>
    <row r="1159" spans="1:6" s="4" customFormat="1" ht="72" x14ac:dyDescent="0.25">
      <c r="A1159" s="1" t="s">
        <v>110</v>
      </c>
      <c r="B1159" s="1" t="s">
        <v>1413</v>
      </c>
      <c r="C1159" s="1" t="s">
        <v>167</v>
      </c>
      <c r="D1159" s="1"/>
      <c r="E1159" s="2" t="s">
        <v>1059</v>
      </c>
      <c r="F1159" s="3">
        <v>928.6</v>
      </c>
    </row>
    <row r="1160" spans="1:6" s="4" customFormat="1" ht="120" x14ac:dyDescent="0.25">
      <c r="A1160" s="1" t="s">
        <v>110</v>
      </c>
      <c r="B1160" s="1" t="s">
        <v>1413</v>
      </c>
      <c r="C1160" s="1" t="s">
        <v>168</v>
      </c>
      <c r="D1160" s="1"/>
      <c r="E1160" s="2" t="s">
        <v>1060</v>
      </c>
      <c r="F1160" s="3">
        <v>928.6</v>
      </c>
    </row>
    <row r="1161" spans="1:6" s="4" customFormat="1" ht="60" x14ac:dyDescent="0.25">
      <c r="A1161" s="1" t="s">
        <v>110</v>
      </c>
      <c r="B1161" s="1" t="s">
        <v>1413</v>
      </c>
      <c r="C1161" s="1" t="s">
        <v>162</v>
      </c>
      <c r="D1161" s="1"/>
      <c r="E1161" s="2" t="s">
        <v>1061</v>
      </c>
      <c r="F1161" s="3">
        <v>928.6</v>
      </c>
    </row>
    <row r="1162" spans="1:6" s="4" customFormat="1" ht="72" hidden="1" x14ac:dyDescent="0.25">
      <c r="A1162" s="1" t="s">
        <v>110</v>
      </c>
      <c r="B1162" s="1" t="s">
        <v>1413</v>
      </c>
      <c r="C1162" s="1" t="s">
        <v>162</v>
      </c>
      <c r="D1162" s="1" t="s">
        <v>1111</v>
      </c>
      <c r="E1162" s="2" t="s">
        <v>542</v>
      </c>
      <c r="F1162" s="3">
        <v>928.6</v>
      </c>
    </row>
    <row r="1163" spans="1:6" s="4" customFormat="1" ht="84" hidden="1" x14ac:dyDescent="0.25">
      <c r="A1163" s="1" t="s">
        <v>110</v>
      </c>
      <c r="B1163" s="1" t="s">
        <v>1413</v>
      </c>
      <c r="C1163" s="1" t="s">
        <v>162</v>
      </c>
      <c r="D1163" s="1" t="s">
        <v>1112</v>
      </c>
      <c r="E1163" s="2" t="s">
        <v>543</v>
      </c>
      <c r="F1163" s="3">
        <v>928.6</v>
      </c>
    </row>
    <row r="1164" spans="1:6" s="4" customFormat="1" ht="84" x14ac:dyDescent="0.25">
      <c r="A1164" s="1" t="s">
        <v>110</v>
      </c>
      <c r="B1164" s="1" t="s">
        <v>1413</v>
      </c>
      <c r="C1164" s="1" t="s">
        <v>145</v>
      </c>
      <c r="D1164" s="1"/>
      <c r="E1164" s="2" t="s">
        <v>1062</v>
      </c>
      <c r="F1164" s="3">
        <v>1500</v>
      </c>
    </row>
    <row r="1165" spans="1:6" s="4" customFormat="1" ht="120" x14ac:dyDescent="0.25">
      <c r="A1165" s="1" t="s">
        <v>110</v>
      </c>
      <c r="B1165" s="1" t="s">
        <v>1413</v>
      </c>
      <c r="C1165" s="1" t="s">
        <v>146</v>
      </c>
      <c r="D1165" s="1"/>
      <c r="E1165" s="2" t="s">
        <v>1068</v>
      </c>
      <c r="F1165" s="3">
        <v>1500</v>
      </c>
    </row>
    <row r="1166" spans="1:6" s="4" customFormat="1" ht="96" x14ac:dyDescent="0.25">
      <c r="A1166" s="1" t="s">
        <v>110</v>
      </c>
      <c r="B1166" s="1" t="s">
        <v>1413</v>
      </c>
      <c r="C1166" s="1" t="s">
        <v>136</v>
      </c>
      <c r="D1166" s="1"/>
      <c r="E1166" s="2" t="s">
        <v>1069</v>
      </c>
      <c r="F1166" s="3">
        <v>1500</v>
      </c>
    </row>
    <row r="1167" spans="1:6" s="4" customFormat="1" ht="24" hidden="1" x14ac:dyDescent="0.25">
      <c r="A1167" s="1" t="s">
        <v>110</v>
      </c>
      <c r="B1167" s="1" t="s">
        <v>1413</v>
      </c>
      <c r="C1167" s="1" t="s">
        <v>136</v>
      </c>
      <c r="D1167" s="1" t="s">
        <v>1113</v>
      </c>
      <c r="E1167" s="2" t="s">
        <v>558</v>
      </c>
      <c r="F1167" s="3">
        <v>1500</v>
      </c>
    </row>
    <row r="1168" spans="1:6" s="4" customFormat="1" ht="132" hidden="1" x14ac:dyDescent="0.25">
      <c r="A1168" s="1" t="s">
        <v>110</v>
      </c>
      <c r="B1168" s="1" t="s">
        <v>1413</v>
      </c>
      <c r="C1168" s="1" t="s">
        <v>136</v>
      </c>
      <c r="D1168" s="1" t="s">
        <v>137</v>
      </c>
      <c r="E1168" s="2" t="s">
        <v>559</v>
      </c>
      <c r="F1168" s="3">
        <v>1500</v>
      </c>
    </row>
    <row r="1169" spans="1:6" s="4" customFormat="1" ht="48" hidden="1" x14ac:dyDescent="0.25">
      <c r="A1169" s="1" t="s">
        <v>110</v>
      </c>
      <c r="B1169" s="1" t="s">
        <v>1414</v>
      </c>
      <c r="C1169" s="1"/>
      <c r="D1169" s="1"/>
      <c r="E1169" s="2" t="s">
        <v>525</v>
      </c>
      <c r="F1169" s="3">
        <v>9398.7000000000007</v>
      </c>
    </row>
    <row r="1170" spans="1:6" s="4" customFormat="1" ht="72" x14ac:dyDescent="0.25">
      <c r="A1170" s="1" t="s">
        <v>110</v>
      </c>
      <c r="B1170" s="1" t="s">
        <v>1414</v>
      </c>
      <c r="C1170" s="1" t="s">
        <v>138</v>
      </c>
      <c r="D1170" s="1"/>
      <c r="E1170" s="2" t="s">
        <v>691</v>
      </c>
      <c r="F1170" s="3">
        <v>9366.7000000000007</v>
      </c>
    </row>
    <row r="1171" spans="1:6" s="4" customFormat="1" ht="48" x14ac:dyDescent="0.25">
      <c r="A1171" s="1" t="s">
        <v>110</v>
      </c>
      <c r="B1171" s="1" t="s">
        <v>1414</v>
      </c>
      <c r="C1171" s="1" t="s">
        <v>170</v>
      </c>
      <c r="D1171" s="1"/>
      <c r="E1171" s="2" t="s">
        <v>715</v>
      </c>
      <c r="F1171" s="3">
        <v>9366.7000000000007</v>
      </c>
    </row>
    <row r="1172" spans="1:6" s="4" customFormat="1" ht="72" x14ac:dyDescent="0.25">
      <c r="A1172" s="1" t="s">
        <v>110</v>
      </c>
      <c r="B1172" s="1" t="s">
        <v>1414</v>
      </c>
      <c r="C1172" s="1" t="s">
        <v>171</v>
      </c>
      <c r="D1172" s="1"/>
      <c r="E1172" s="2" t="s">
        <v>716</v>
      </c>
      <c r="F1172" s="3">
        <v>9366.7000000000007</v>
      </c>
    </row>
    <row r="1173" spans="1:6" s="4" customFormat="1" ht="84" x14ac:dyDescent="0.25">
      <c r="A1173" s="1" t="s">
        <v>110</v>
      </c>
      <c r="B1173" s="1" t="s">
        <v>1414</v>
      </c>
      <c r="C1173" s="1" t="s">
        <v>169</v>
      </c>
      <c r="D1173" s="1"/>
      <c r="E1173" s="2" t="s">
        <v>589</v>
      </c>
      <c r="F1173" s="3">
        <v>9366.7000000000007</v>
      </c>
    </row>
    <row r="1174" spans="1:6" s="4" customFormat="1" ht="180" hidden="1" x14ac:dyDescent="0.25">
      <c r="A1174" s="1" t="s">
        <v>110</v>
      </c>
      <c r="B1174" s="1" t="s">
        <v>1414</v>
      </c>
      <c r="C1174" s="1" t="s">
        <v>169</v>
      </c>
      <c r="D1174" s="1" t="s">
        <v>1118</v>
      </c>
      <c r="E1174" s="2" t="s">
        <v>539</v>
      </c>
      <c r="F1174" s="3">
        <v>7258.2</v>
      </c>
    </row>
    <row r="1175" spans="1:6" s="4" customFormat="1" ht="36" hidden="1" x14ac:dyDescent="0.25">
      <c r="A1175" s="1" t="s">
        <v>110</v>
      </c>
      <c r="B1175" s="1" t="s">
        <v>1414</v>
      </c>
      <c r="C1175" s="1" t="s">
        <v>169</v>
      </c>
      <c r="D1175" s="1" t="s">
        <v>1119</v>
      </c>
      <c r="E1175" s="2" t="s">
        <v>540</v>
      </c>
      <c r="F1175" s="3">
        <v>7258.2</v>
      </c>
    </row>
    <row r="1176" spans="1:6" s="4" customFormat="1" ht="72" hidden="1" x14ac:dyDescent="0.25">
      <c r="A1176" s="1" t="s">
        <v>110</v>
      </c>
      <c r="B1176" s="1" t="s">
        <v>1414</v>
      </c>
      <c r="C1176" s="1" t="s">
        <v>169</v>
      </c>
      <c r="D1176" s="1" t="s">
        <v>1111</v>
      </c>
      <c r="E1176" s="2" t="s">
        <v>542</v>
      </c>
      <c r="F1176" s="3">
        <v>2101.9</v>
      </c>
    </row>
    <row r="1177" spans="1:6" s="4" customFormat="1" ht="84" hidden="1" x14ac:dyDescent="0.25">
      <c r="A1177" s="1" t="s">
        <v>110</v>
      </c>
      <c r="B1177" s="1" t="s">
        <v>1414</v>
      </c>
      <c r="C1177" s="1" t="s">
        <v>169</v>
      </c>
      <c r="D1177" s="1" t="s">
        <v>1112</v>
      </c>
      <c r="E1177" s="2" t="s">
        <v>543</v>
      </c>
      <c r="F1177" s="3">
        <v>2101.9</v>
      </c>
    </row>
    <row r="1178" spans="1:6" s="4" customFormat="1" ht="24" hidden="1" x14ac:dyDescent="0.25">
      <c r="A1178" s="1" t="s">
        <v>110</v>
      </c>
      <c r="B1178" s="1" t="s">
        <v>1414</v>
      </c>
      <c r="C1178" s="1" t="s">
        <v>169</v>
      </c>
      <c r="D1178" s="1" t="s">
        <v>1113</v>
      </c>
      <c r="E1178" s="2" t="s">
        <v>558</v>
      </c>
      <c r="F1178" s="3">
        <v>6.6</v>
      </c>
    </row>
    <row r="1179" spans="1:6" s="4" customFormat="1" ht="36" hidden="1" x14ac:dyDescent="0.25">
      <c r="A1179" s="1" t="s">
        <v>110</v>
      </c>
      <c r="B1179" s="1" t="s">
        <v>1414</v>
      </c>
      <c r="C1179" s="1" t="s">
        <v>169</v>
      </c>
      <c r="D1179" s="1" t="s">
        <v>1120</v>
      </c>
      <c r="E1179" s="2" t="s">
        <v>561</v>
      </c>
      <c r="F1179" s="3">
        <v>6.6</v>
      </c>
    </row>
    <row r="1180" spans="1:6" s="4" customFormat="1" ht="60" x14ac:dyDescent="0.25">
      <c r="A1180" s="1" t="s">
        <v>110</v>
      </c>
      <c r="B1180" s="1" t="s">
        <v>1414</v>
      </c>
      <c r="C1180" s="1" t="s">
        <v>1122</v>
      </c>
      <c r="D1180" s="1"/>
      <c r="E1180" s="2" t="s">
        <v>1885</v>
      </c>
      <c r="F1180" s="3">
        <v>32</v>
      </c>
    </row>
    <row r="1181" spans="1:6" s="4" customFormat="1" ht="36" x14ac:dyDescent="0.25">
      <c r="A1181" s="1" t="s">
        <v>110</v>
      </c>
      <c r="B1181" s="1" t="s">
        <v>1414</v>
      </c>
      <c r="C1181" s="1" t="s">
        <v>1143</v>
      </c>
      <c r="D1181" s="1"/>
      <c r="E1181" s="2" t="s">
        <v>1270</v>
      </c>
      <c r="F1181" s="3">
        <v>32</v>
      </c>
    </row>
    <row r="1182" spans="1:6" s="4" customFormat="1" ht="48" x14ac:dyDescent="0.25">
      <c r="A1182" s="1" t="s">
        <v>110</v>
      </c>
      <c r="B1182" s="1" t="s">
        <v>1414</v>
      </c>
      <c r="C1182" s="1" t="s">
        <v>1349</v>
      </c>
      <c r="D1182" s="1"/>
      <c r="E1182" s="2" t="s">
        <v>1350</v>
      </c>
      <c r="F1182" s="3">
        <v>32</v>
      </c>
    </row>
    <row r="1183" spans="1:6" s="4" customFormat="1" ht="72" hidden="1" x14ac:dyDescent="0.25">
      <c r="A1183" s="1" t="s">
        <v>110</v>
      </c>
      <c r="B1183" s="1" t="s">
        <v>1414</v>
      </c>
      <c r="C1183" s="1" t="s">
        <v>1349</v>
      </c>
      <c r="D1183" s="1" t="s">
        <v>1111</v>
      </c>
      <c r="E1183" s="2" t="s">
        <v>542</v>
      </c>
      <c r="F1183" s="3">
        <v>32</v>
      </c>
    </row>
    <row r="1184" spans="1:6" s="4" customFormat="1" ht="84" hidden="1" x14ac:dyDescent="0.25">
      <c r="A1184" s="1" t="s">
        <v>110</v>
      </c>
      <c r="B1184" s="1" t="s">
        <v>1414</v>
      </c>
      <c r="C1184" s="1" t="s">
        <v>1349</v>
      </c>
      <c r="D1184" s="1" t="s">
        <v>1112</v>
      </c>
      <c r="E1184" s="2" t="s">
        <v>543</v>
      </c>
      <c r="F1184" s="3">
        <v>32</v>
      </c>
    </row>
    <row r="1185" spans="1:6" s="4" customFormat="1" ht="24" hidden="1" x14ac:dyDescent="0.25">
      <c r="A1185" s="1" t="s">
        <v>110</v>
      </c>
      <c r="B1185" s="1" t="s">
        <v>1137</v>
      </c>
      <c r="C1185" s="1"/>
      <c r="D1185" s="1"/>
      <c r="E1185" s="2" t="s">
        <v>502</v>
      </c>
      <c r="F1185" s="3">
        <v>1231.5</v>
      </c>
    </row>
    <row r="1186" spans="1:6" s="4" customFormat="1" ht="48" hidden="1" x14ac:dyDescent="0.25">
      <c r="A1186" s="1" t="s">
        <v>110</v>
      </c>
      <c r="B1186" s="1" t="s">
        <v>1393</v>
      </c>
      <c r="C1186" s="1"/>
      <c r="D1186" s="1"/>
      <c r="E1186" s="2" t="s">
        <v>526</v>
      </c>
      <c r="F1186" s="3">
        <v>1231.5</v>
      </c>
    </row>
    <row r="1187" spans="1:6" s="4" customFormat="1" ht="60" x14ac:dyDescent="0.25">
      <c r="A1187" s="1" t="s">
        <v>110</v>
      </c>
      <c r="B1187" s="1" t="s">
        <v>1393</v>
      </c>
      <c r="C1187" s="1" t="s">
        <v>1172</v>
      </c>
      <c r="D1187" s="1"/>
      <c r="E1187" s="2" t="s">
        <v>769</v>
      </c>
      <c r="F1187" s="3">
        <v>1231.5</v>
      </c>
    </row>
    <row r="1188" spans="1:6" s="4" customFormat="1" ht="48" x14ac:dyDescent="0.25">
      <c r="A1188" s="1" t="s">
        <v>110</v>
      </c>
      <c r="B1188" s="1" t="s">
        <v>1393</v>
      </c>
      <c r="C1188" s="1" t="s">
        <v>6</v>
      </c>
      <c r="D1188" s="1"/>
      <c r="E1188" s="2" t="s">
        <v>770</v>
      </c>
      <c r="F1188" s="3">
        <v>1231.5</v>
      </c>
    </row>
    <row r="1189" spans="1:6" s="4" customFormat="1" ht="108" x14ac:dyDescent="0.25">
      <c r="A1189" s="1" t="s">
        <v>110</v>
      </c>
      <c r="B1189" s="1" t="s">
        <v>1393</v>
      </c>
      <c r="C1189" s="1" t="s">
        <v>7</v>
      </c>
      <c r="D1189" s="1"/>
      <c r="E1189" s="2" t="s">
        <v>771</v>
      </c>
      <c r="F1189" s="3">
        <v>265.5</v>
      </c>
    </row>
    <row r="1190" spans="1:6" s="4" customFormat="1" ht="48" x14ac:dyDescent="0.25">
      <c r="A1190" s="1" t="s">
        <v>110</v>
      </c>
      <c r="B1190" s="1" t="s">
        <v>1393</v>
      </c>
      <c r="C1190" s="1" t="s">
        <v>12</v>
      </c>
      <c r="D1190" s="1"/>
      <c r="E1190" s="2" t="s">
        <v>772</v>
      </c>
      <c r="F1190" s="3">
        <v>265.5</v>
      </c>
    </row>
    <row r="1191" spans="1:6" s="4" customFormat="1" ht="72" hidden="1" x14ac:dyDescent="0.25">
      <c r="A1191" s="1" t="s">
        <v>110</v>
      </c>
      <c r="B1191" s="1" t="s">
        <v>1393</v>
      </c>
      <c r="C1191" s="1" t="s">
        <v>12</v>
      </c>
      <c r="D1191" s="1" t="s">
        <v>1111</v>
      </c>
      <c r="E1191" s="2" t="s">
        <v>542</v>
      </c>
      <c r="F1191" s="3">
        <v>265.5</v>
      </c>
    </row>
    <row r="1192" spans="1:6" s="4" customFormat="1" ht="84" hidden="1" x14ac:dyDescent="0.25">
      <c r="A1192" s="1" t="s">
        <v>110</v>
      </c>
      <c r="B1192" s="1" t="s">
        <v>1393</v>
      </c>
      <c r="C1192" s="1" t="s">
        <v>12</v>
      </c>
      <c r="D1192" s="1" t="s">
        <v>1112</v>
      </c>
      <c r="E1192" s="2" t="s">
        <v>543</v>
      </c>
      <c r="F1192" s="3">
        <v>265.5</v>
      </c>
    </row>
    <row r="1193" spans="1:6" s="4" customFormat="1" ht="60" x14ac:dyDescent="0.25">
      <c r="A1193" s="1" t="s">
        <v>110</v>
      </c>
      <c r="B1193" s="1" t="s">
        <v>1393</v>
      </c>
      <c r="C1193" s="1" t="s">
        <v>173</v>
      </c>
      <c r="D1193" s="1"/>
      <c r="E1193" s="2" t="s">
        <v>780</v>
      </c>
      <c r="F1193" s="3">
        <v>966</v>
      </c>
    </row>
    <row r="1194" spans="1:6" s="4" customFormat="1" ht="36" x14ac:dyDescent="0.25">
      <c r="A1194" s="1" t="s">
        <v>110</v>
      </c>
      <c r="B1194" s="1" t="s">
        <v>1393</v>
      </c>
      <c r="C1194" s="1" t="s">
        <v>172</v>
      </c>
      <c r="D1194" s="1"/>
      <c r="E1194" s="2" t="s">
        <v>781</v>
      </c>
      <c r="F1194" s="3">
        <v>966</v>
      </c>
    </row>
    <row r="1195" spans="1:6" s="4" customFormat="1" ht="72" hidden="1" x14ac:dyDescent="0.25">
      <c r="A1195" s="1" t="s">
        <v>110</v>
      </c>
      <c r="B1195" s="1" t="s">
        <v>1393</v>
      </c>
      <c r="C1195" s="1" t="s">
        <v>172</v>
      </c>
      <c r="D1195" s="1" t="s">
        <v>1111</v>
      </c>
      <c r="E1195" s="2" t="s">
        <v>542</v>
      </c>
      <c r="F1195" s="3">
        <v>966</v>
      </c>
    </row>
    <row r="1196" spans="1:6" s="4" customFormat="1" ht="84" hidden="1" x14ac:dyDescent="0.25">
      <c r="A1196" s="1" t="s">
        <v>110</v>
      </c>
      <c r="B1196" s="1" t="s">
        <v>1393</v>
      </c>
      <c r="C1196" s="1" t="s">
        <v>172</v>
      </c>
      <c r="D1196" s="1" t="s">
        <v>1112</v>
      </c>
      <c r="E1196" s="2" t="s">
        <v>543</v>
      </c>
      <c r="F1196" s="3">
        <v>966</v>
      </c>
    </row>
    <row r="1197" spans="1:6" s="4" customFormat="1" hidden="1" x14ac:dyDescent="0.25">
      <c r="A1197" s="1" t="s">
        <v>110</v>
      </c>
      <c r="B1197" s="1" t="s">
        <v>1171</v>
      </c>
      <c r="C1197" s="1"/>
      <c r="D1197" s="1"/>
      <c r="E1197" s="2" t="s">
        <v>503</v>
      </c>
      <c r="F1197" s="3">
        <v>936.7</v>
      </c>
    </row>
    <row r="1198" spans="1:6" s="4" customFormat="1" ht="24" hidden="1" x14ac:dyDescent="0.25">
      <c r="A1198" s="1" t="s">
        <v>110</v>
      </c>
      <c r="B1198" s="1" t="s">
        <v>1397</v>
      </c>
      <c r="C1198" s="1"/>
      <c r="D1198" s="1"/>
      <c r="E1198" s="2" t="s">
        <v>529</v>
      </c>
      <c r="F1198" s="3">
        <v>936.7</v>
      </c>
    </row>
    <row r="1199" spans="1:6" s="4" customFormat="1" ht="48" x14ac:dyDescent="0.25">
      <c r="A1199" s="1" t="s">
        <v>110</v>
      </c>
      <c r="B1199" s="1" t="s">
        <v>1397</v>
      </c>
      <c r="C1199" s="1" t="s">
        <v>62</v>
      </c>
      <c r="D1199" s="1"/>
      <c r="E1199" s="2" t="s">
        <v>636</v>
      </c>
      <c r="F1199" s="3">
        <v>836.7</v>
      </c>
    </row>
    <row r="1200" spans="1:6" s="4" customFormat="1" ht="96" x14ac:dyDescent="0.25">
      <c r="A1200" s="1" t="s">
        <v>110</v>
      </c>
      <c r="B1200" s="1" t="s">
        <v>1397</v>
      </c>
      <c r="C1200" s="1" t="s">
        <v>66</v>
      </c>
      <c r="D1200" s="1"/>
      <c r="E1200" s="2" t="s">
        <v>643</v>
      </c>
      <c r="F1200" s="3">
        <v>836.7</v>
      </c>
    </row>
    <row r="1201" spans="1:6" s="4" customFormat="1" ht="84" x14ac:dyDescent="0.25">
      <c r="A1201" s="1" t="s">
        <v>110</v>
      </c>
      <c r="B1201" s="1" t="s">
        <v>1397</v>
      </c>
      <c r="C1201" s="1" t="s">
        <v>67</v>
      </c>
      <c r="D1201" s="1"/>
      <c r="E1201" s="2" t="s">
        <v>644</v>
      </c>
      <c r="F1201" s="3">
        <v>836.7</v>
      </c>
    </row>
    <row r="1202" spans="1:6" s="4" customFormat="1" ht="132" x14ac:dyDescent="0.25">
      <c r="A1202" s="1" t="s">
        <v>110</v>
      </c>
      <c r="B1202" s="1" t="s">
        <v>1397</v>
      </c>
      <c r="C1202" s="1" t="s">
        <v>174</v>
      </c>
      <c r="D1202" s="1"/>
      <c r="E1202" s="2" t="s">
        <v>646</v>
      </c>
      <c r="F1202" s="3">
        <v>836.7</v>
      </c>
    </row>
    <row r="1203" spans="1:6" s="4" customFormat="1" ht="96" hidden="1" x14ac:dyDescent="0.25">
      <c r="A1203" s="1" t="s">
        <v>110</v>
      </c>
      <c r="B1203" s="1" t="s">
        <v>1397</v>
      </c>
      <c r="C1203" s="1" t="s">
        <v>174</v>
      </c>
      <c r="D1203" s="1" t="s">
        <v>18</v>
      </c>
      <c r="E1203" s="2" t="s">
        <v>552</v>
      </c>
      <c r="F1203" s="3">
        <v>836.7</v>
      </c>
    </row>
    <row r="1204" spans="1:6" s="4" customFormat="1" ht="84" hidden="1" x14ac:dyDescent="0.25">
      <c r="A1204" s="1" t="s">
        <v>110</v>
      </c>
      <c r="B1204" s="1" t="s">
        <v>1397</v>
      </c>
      <c r="C1204" s="1" t="s">
        <v>174</v>
      </c>
      <c r="D1204" s="1" t="s">
        <v>14</v>
      </c>
      <c r="E1204" s="2" t="s">
        <v>555</v>
      </c>
      <c r="F1204" s="3">
        <v>836.7</v>
      </c>
    </row>
    <row r="1205" spans="1:6" s="4" customFormat="1" ht="108" x14ac:dyDescent="0.25">
      <c r="A1205" s="1" t="s">
        <v>110</v>
      </c>
      <c r="B1205" s="1" t="s">
        <v>1397</v>
      </c>
      <c r="C1205" s="1" t="s">
        <v>42</v>
      </c>
      <c r="D1205" s="1"/>
      <c r="E1205" s="2" t="s">
        <v>647</v>
      </c>
      <c r="F1205" s="3">
        <v>100</v>
      </c>
    </row>
    <row r="1206" spans="1:6" s="4" customFormat="1" ht="60" x14ac:dyDescent="0.25">
      <c r="A1206" s="1" t="s">
        <v>110</v>
      </c>
      <c r="B1206" s="1" t="s">
        <v>1397</v>
      </c>
      <c r="C1206" s="1" t="s">
        <v>68</v>
      </c>
      <c r="D1206" s="1"/>
      <c r="E1206" s="2" t="s">
        <v>665</v>
      </c>
      <c r="F1206" s="3">
        <v>100</v>
      </c>
    </row>
    <row r="1207" spans="1:6" s="4" customFormat="1" ht="120" x14ac:dyDescent="0.25">
      <c r="A1207" s="1" t="s">
        <v>110</v>
      </c>
      <c r="B1207" s="1" t="s">
        <v>1397</v>
      </c>
      <c r="C1207" s="1" t="s">
        <v>176</v>
      </c>
      <c r="D1207" s="1"/>
      <c r="E1207" s="2" t="s">
        <v>1230</v>
      </c>
      <c r="F1207" s="3">
        <v>100</v>
      </c>
    </row>
    <row r="1208" spans="1:6" s="4" customFormat="1" ht="72" x14ac:dyDescent="0.25">
      <c r="A1208" s="1" t="s">
        <v>110</v>
      </c>
      <c r="B1208" s="1" t="s">
        <v>1397</v>
      </c>
      <c r="C1208" s="1" t="s">
        <v>175</v>
      </c>
      <c r="D1208" s="1"/>
      <c r="E1208" s="2" t="s">
        <v>671</v>
      </c>
      <c r="F1208" s="3">
        <v>100</v>
      </c>
    </row>
    <row r="1209" spans="1:6" s="4" customFormat="1" ht="72" hidden="1" x14ac:dyDescent="0.25">
      <c r="A1209" s="1" t="s">
        <v>110</v>
      </c>
      <c r="B1209" s="1" t="s">
        <v>1397</v>
      </c>
      <c r="C1209" s="1" t="s">
        <v>175</v>
      </c>
      <c r="D1209" s="1" t="s">
        <v>1111</v>
      </c>
      <c r="E1209" s="2" t="s">
        <v>542</v>
      </c>
      <c r="F1209" s="3">
        <v>100</v>
      </c>
    </row>
    <row r="1210" spans="1:6" s="4" customFormat="1" ht="84" hidden="1" x14ac:dyDescent="0.25">
      <c r="A1210" s="1" t="s">
        <v>110</v>
      </c>
      <c r="B1210" s="1" t="s">
        <v>1397</v>
      </c>
      <c r="C1210" s="1" t="s">
        <v>175</v>
      </c>
      <c r="D1210" s="1" t="s">
        <v>1112</v>
      </c>
      <c r="E1210" s="2" t="s">
        <v>543</v>
      </c>
      <c r="F1210" s="3">
        <v>100</v>
      </c>
    </row>
    <row r="1211" spans="1:6" s="4" customFormat="1" ht="24" hidden="1" x14ac:dyDescent="0.25">
      <c r="A1211" s="1" t="s">
        <v>110</v>
      </c>
      <c r="B1211" s="1" t="s">
        <v>1131</v>
      </c>
      <c r="C1211" s="1"/>
      <c r="D1211" s="1"/>
      <c r="E1211" s="2" t="s">
        <v>504</v>
      </c>
      <c r="F1211" s="3">
        <v>1287.8</v>
      </c>
    </row>
    <row r="1212" spans="1:6" s="4" customFormat="1" hidden="1" x14ac:dyDescent="0.25">
      <c r="A1212" s="1" t="s">
        <v>110</v>
      </c>
      <c r="B1212" s="1" t="s">
        <v>1399</v>
      </c>
      <c r="C1212" s="1"/>
      <c r="D1212" s="1"/>
      <c r="E1212" s="2" t="s">
        <v>531</v>
      </c>
      <c r="F1212" s="3">
        <v>1287.8</v>
      </c>
    </row>
    <row r="1213" spans="1:6" s="4" customFormat="1" ht="48" x14ac:dyDescent="0.25">
      <c r="A1213" s="1" t="s">
        <v>110</v>
      </c>
      <c r="B1213" s="1" t="s">
        <v>1399</v>
      </c>
      <c r="C1213" s="1" t="s">
        <v>37</v>
      </c>
      <c r="D1213" s="1"/>
      <c r="E1213" s="2" t="s">
        <v>609</v>
      </c>
      <c r="F1213" s="3">
        <v>157.80000000000001</v>
      </c>
    </row>
    <row r="1214" spans="1:6" s="4" customFormat="1" ht="60" x14ac:dyDescent="0.25">
      <c r="A1214" s="1" t="s">
        <v>110</v>
      </c>
      <c r="B1214" s="1" t="s">
        <v>1399</v>
      </c>
      <c r="C1214" s="1" t="s">
        <v>89</v>
      </c>
      <c r="D1214" s="1"/>
      <c r="E1214" s="2" t="s">
        <v>610</v>
      </c>
      <c r="F1214" s="3">
        <v>157.80000000000001</v>
      </c>
    </row>
    <row r="1215" spans="1:6" s="4" customFormat="1" ht="60" x14ac:dyDescent="0.25">
      <c r="A1215" s="1" t="s">
        <v>110</v>
      </c>
      <c r="B1215" s="1" t="s">
        <v>1399</v>
      </c>
      <c r="C1215" s="1" t="s">
        <v>90</v>
      </c>
      <c r="D1215" s="1"/>
      <c r="E1215" s="2" t="s">
        <v>611</v>
      </c>
      <c r="F1215" s="3">
        <v>157.80000000000001</v>
      </c>
    </row>
    <row r="1216" spans="1:6" s="4" customFormat="1" ht="96" x14ac:dyDescent="0.25">
      <c r="A1216" s="1" t="s">
        <v>110</v>
      </c>
      <c r="B1216" s="1" t="s">
        <v>1399</v>
      </c>
      <c r="C1216" s="1" t="s">
        <v>77</v>
      </c>
      <c r="D1216" s="1"/>
      <c r="E1216" s="2" t="s">
        <v>614</v>
      </c>
      <c r="F1216" s="3">
        <v>157.80000000000001</v>
      </c>
    </row>
    <row r="1217" spans="1:6" s="4" customFormat="1" ht="72" hidden="1" x14ac:dyDescent="0.25">
      <c r="A1217" s="1" t="s">
        <v>110</v>
      </c>
      <c r="B1217" s="1" t="s">
        <v>1399</v>
      </c>
      <c r="C1217" s="1" t="s">
        <v>77</v>
      </c>
      <c r="D1217" s="1" t="s">
        <v>1111</v>
      </c>
      <c r="E1217" s="2" t="s">
        <v>542</v>
      </c>
      <c r="F1217" s="3">
        <v>157.80000000000001</v>
      </c>
    </row>
    <row r="1218" spans="1:6" s="4" customFormat="1" ht="84" hidden="1" x14ac:dyDescent="0.25">
      <c r="A1218" s="1" t="s">
        <v>110</v>
      </c>
      <c r="B1218" s="1" t="s">
        <v>1399</v>
      </c>
      <c r="C1218" s="1" t="s">
        <v>77</v>
      </c>
      <c r="D1218" s="1" t="s">
        <v>1112</v>
      </c>
      <c r="E1218" s="2" t="s">
        <v>543</v>
      </c>
      <c r="F1218" s="3">
        <v>157.80000000000001</v>
      </c>
    </row>
    <row r="1219" spans="1:6" s="4" customFormat="1" ht="60" x14ac:dyDescent="0.25">
      <c r="A1219" s="1" t="s">
        <v>110</v>
      </c>
      <c r="B1219" s="1" t="s">
        <v>1399</v>
      </c>
      <c r="C1219" s="1" t="s">
        <v>1122</v>
      </c>
      <c r="D1219" s="1"/>
      <c r="E1219" s="2" t="s">
        <v>1885</v>
      </c>
      <c r="F1219" s="3">
        <v>1130</v>
      </c>
    </row>
    <row r="1220" spans="1:6" s="4" customFormat="1" ht="84" x14ac:dyDescent="0.25">
      <c r="A1220" s="1" t="s">
        <v>110</v>
      </c>
      <c r="B1220" s="1" t="s">
        <v>1399</v>
      </c>
      <c r="C1220" s="1" t="s">
        <v>405</v>
      </c>
      <c r="D1220" s="1"/>
      <c r="E1220" s="2" t="s">
        <v>1174</v>
      </c>
      <c r="F1220" s="3">
        <v>1130</v>
      </c>
    </row>
    <row r="1221" spans="1:6" s="4" customFormat="1" ht="72" hidden="1" x14ac:dyDescent="0.25">
      <c r="A1221" s="1" t="s">
        <v>110</v>
      </c>
      <c r="B1221" s="1" t="s">
        <v>1399</v>
      </c>
      <c r="C1221" s="1" t="s">
        <v>405</v>
      </c>
      <c r="D1221" s="1" t="s">
        <v>1111</v>
      </c>
      <c r="E1221" s="2" t="s">
        <v>542</v>
      </c>
      <c r="F1221" s="3">
        <v>1080</v>
      </c>
    </row>
    <row r="1222" spans="1:6" s="4" customFormat="1" ht="84" hidden="1" x14ac:dyDescent="0.25">
      <c r="A1222" s="1" t="s">
        <v>110</v>
      </c>
      <c r="B1222" s="1" t="s">
        <v>1399</v>
      </c>
      <c r="C1222" s="1" t="s">
        <v>405</v>
      </c>
      <c r="D1222" s="1" t="s">
        <v>1112</v>
      </c>
      <c r="E1222" s="2" t="s">
        <v>543</v>
      </c>
      <c r="F1222" s="3">
        <v>1080</v>
      </c>
    </row>
    <row r="1223" spans="1:6" s="4" customFormat="1" ht="96" hidden="1" x14ac:dyDescent="0.25">
      <c r="A1223" s="1" t="s">
        <v>110</v>
      </c>
      <c r="B1223" s="1" t="s">
        <v>1399</v>
      </c>
      <c r="C1223" s="1" t="s">
        <v>405</v>
      </c>
      <c r="D1223" s="1" t="s">
        <v>18</v>
      </c>
      <c r="E1223" s="2" t="s">
        <v>552</v>
      </c>
      <c r="F1223" s="3">
        <v>50</v>
      </c>
    </row>
    <row r="1224" spans="1:6" s="4" customFormat="1" ht="84" hidden="1" x14ac:dyDescent="0.25">
      <c r="A1224" s="1" t="s">
        <v>110</v>
      </c>
      <c r="B1224" s="1" t="s">
        <v>1399</v>
      </c>
      <c r="C1224" s="1" t="s">
        <v>405</v>
      </c>
      <c r="D1224" s="1" t="s">
        <v>14</v>
      </c>
      <c r="E1224" s="2" t="s">
        <v>555</v>
      </c>
      <c r="F1224" s="3">
        <v>50</v>
      </c>
    </row>
    <row r="1225" spans="1:6" s="4" customFormat="1" ht="24" hidden="1" x14ac:dyDescent="0.25">
      <c r="A1225" s="1" t="s">
        <v>110</v>
      </c>
      <c r="B1225" s="1" t="s">
        <v>1138</v>
      </c>
      <c r="C1225" s="1"/>
      <c r="D1225" s="1"/>
      <c r="E1225" s="2" t="s">
        <v>1311</v>
      </c>
      <c r="F1225" s="3">
        <v>527.4</v>
      </c>
    </row>
    <row r="1226" spans="1:6" s="4" customFormat="1" hidden="1" x14ac:dyDescent="0.25">
      <c r="A1226" s="1" t="s">
        <v>110</v>
      </c>
      <c r="B1226" s="1" t="s">
        <v>1386</v>
      </c>
      <c r="C1226" s="1"/>
      <c r="D1226" s="1"/>
      <c r="E1226" s="2" t="s">
        <v>910</v>
      </c>
      <c r="F1226" s="3">
        <v>527.4</v>
      </c>
    </row>
    <row r="1227" spans="1:6" s="4" customFormat="1" ht="72" x14ac:dyDescent="0.25">
      <c r="A1227" s="1" t="s">
        <v>110</v>
      </c>
      <c r="B1227" s="1" t="s">
        <v>1386</v>
      </c>
      <c r="C1227" s="1" t="s">
        <v>790</v>
      </c>
      <c r="D1227" s="1"/>
      <c r="E1227" s="2" t="s">
        <v>1227</v>
      </c>
      <c r="F1227" s="3">
        <v>527.4</v>
      </c>
    </row>
    <row r="1228" spans="1:6" s="4" customFormat="1" ht="60" x14ac:dyDescent="0.25">
      <c r="A1228" s="1" t="s">
        <v>110</v>
      </c>
      <c r="B1228" s="1" t="s">
        <v>1386</v>
      </c>
      <c r="C1228" s="1" t="s">
        <v>794</v>
      </c>
      <c r="D1228" s="1"/>
      <c r="E1228" s="2" t="s">
        <v>929</v>
      </c>
      <c r="F1228" s="3">
        <v>527.4</v>
      </c>
    </row>
    <row r="1229" spans="1:6" s="4" customFormat="1" ht="132" x14ac:dyDescent="0.25">
      <c r="A1229" s="1" t="s">
        <v>110</v>
      </c>
      <c r="B1229" s="1" t="s">
        <v>1386</v>
      </c>
      <c r="C1229" s="1" t="s">
        <v>795</v>
      </c>
      <c r="D1229" s="1"/>
      <c r="E1229" s="2" t="s">
        <v>930</v>
      </c>
      <c r="F1229" s="3">
        <v>527.4</v>
      </c>
    </row>
    <row r="1230" spans="1:6" s="4" customFormat="1" ht="48" x14ac:dyDescent="0.25">
      <c r="A1230" s="1" t="s">
        <v>110</v>
      </c>
      <c r="B1230" s="1" t="s">
        <v>1386</v>
      </c>
      <c r="C1230" s="1" t="s">
        <v>793</v>
      </c>
      <c r="D1230" s="1"/>
      <c r="E1230" s="2" t="s">
        <v>931</v>
      </c>
      <c r="F1230" s="3">
        <v>527.4</v>
      </c>
    </row>
    <row r="1231" spans="1:6" s="4" customFormat="1" ht="72" hidden="1" x14ac:dyDescent="0.25">
      <c r="A1231" s="1" t="s">
        <v>110</v>
      </c>
      <c r="B1231" s="1" t="s">
        <v>1386</v>
      </c>
      <c r="C1231" s="1" t="s">
        <v>793</v>
      </c>
      <c r="D1231" s="1" t="s">
        <v>1111</v>
      </c>
      <c r="E1231" s="2" t="s">
        <v>542</v>
      </c>
      <c r="F1231" s="3">
        <v>527.4</v>
      </c>
    </row>
    <row r="1232" spans="1:6" s="4" customFormat="1" ht="84" hidden="1" x14ac:dyDescent="0.25">
      <c r="A1232" s="1" t="s">
        <v>110</v>
      </c>
      <c r="B1232" s="1" t="s">
        <v>1386</v>
      </c>
      <c r="C1232" s="1" t="s">
        <v>793</v>
      </c>
      <c r="D1232" s="1" t="s">
        <v>1112</v>
      </c>
      <c r="E1232" s="2" t="s">
        <v>543</v>
      </c>
      <c r="F1232" s="3">
        <v>527.4</v>
      </c>
    </row>
    <row r="1233" spans="1:6" s="4" customFormat="1" ht="48" hidden="1" x14ac:dyDescent="0.25">
      <c r="A1233" s="1" t="s">
        <v>177</v>
      </c>
      <c r="B1233" s="1" t="s">
        <v>1387</v>
      </c>
      <c r="C1233" s="1"/>
      <c r="D1233" s="1"/>
      <c r="E1233" s="2" t="s">
        <v>478</v>
      </c>
      <c r="F1233" s="3">
        <v>801117.44476999983</v>
      </c>
    </row>
    <row r="1234" spans="1:6" s="4" customFormat="1" ht="24" hidden="1" x14ac:dyDescent="0.25">
      <c r="A1234" s="1" t="s">
        <v>177</v>
      </c>
      <c r="B1234" s="1" t="s">
        <v>1105</v>
      </c>
      <c r="C1234" s="1"/>
      <c r="D1234" s="1"/>
      <c r="E1234" s="2" t="s">
        <v>498</v>
      </c>
      <c r="F1234" s="3">
        <v>63436.150000000009</v>
      </c>
    </row>
    <row r="1235" spans="1:6" s="4" customFormat="1" ht="132" hidden="1" x14ac:dyDescent="0.25">
      <c r="A1235" s="1" t="s">
        <v>177</v>
      </c>
      <c r="B1235" s="1" t="s">
        <v>1408</v>
      </c>
      <c r="C1235" s="1"/>
      <c r="D1235" s="1"/>
      <c r="E1235" s="2" t="s">
        <v>510</v>
      </c>
      <c r="F1235" s="3">
        <v>50323.600000000006</v>
      </c>
    </row>
    <row r="1236" spans="1:6" s="4" customFormat="1" ht="108" x14ac:dyDescent="0.25">
      <c r="A1236" s="1" t="s">
        <v>177</v>
      </c>
      <c r="B1236" s="1" t="s">
        <v>1408</v>
      </c>
      <c r="C1236" s="1" t="s">
        <v>42</v>
      </c>
      <c r="D1236" s="1"/>
      <c r="E1236" s="2" t="s">
        <v>647</v>
      </c>
      <c r="F1236" s="3">
        <v>4670.7</v>
      </c>
    </row>
    <row r="1237" spans="1:6" s="4" customFormat="1" ht="72" x14ac:dyDescent="0.25">
      <c r="A1237" s="1" t="s">
        <v>177</v>
      </c>
      <c r="B1237" s="1" t="s">
        <v>1408</v>
      </c>
      <c r="C1237" s="1" t="s">
        <v>105</v>
      </c>
      <c r="D1237" s="1"/>
      <c r="E1237" s="2" t="s">
        <v>662</v>
      </c>
      <c r="F1237" s="3">
        <v>4670.7</v>
      </c>
    </row>
    <row r="1238" spans="1:6" s="4" customFormat="1" ht="132" x14ac:dyDescent="0.25">
      <c r="A1238" s="1" t="s">
        <v>177</v>
      </c>
      <c r="B1238" s="1" t="s">
        <v>1408</v>
      </c>
      <c r="C1238" s="1" t="s">
        <v>114</v>
      </c>
      <c r="D1238" s="1"/>
      <c r="E1238" s="2" t="s">
        <v>663</v>
      </c>
      <c r="F1238" s="3">
        <v>4670.7</v>
      </c>
    </row>
    <row r="1239" spans="1:6" s="4" customFormat="1" ht="72" x14ac:dyDescent="0.25">
      <c r="A1239" s="1" t="s">
        <v>177</v>
      </c>
      <c r="B1239" s="1" t="s">
        <v>1408</v>
      </c>
      <c r="C1239" s="1" t="s">
        <v>111</v>
      </c>
      <c r="D1239" s="1"/>
      <c r="E1239" s="2" t="s">
        <v>664</v>
      </c>
      <c r="F1239" s="3">
        <v>4670.7</v>
      </c>
    </row>
    <row r="1240" spans="1:6" s="4" customFormat="1" ht="180" hidden="1" x14ac:dyDescent="0.25">
      <c r="A1240" s="1" t="s">
        <v>177</v>
      </c>
      <c r="B1240" s="1" t="s">
        <v>1408</v>
      </c>
      <c r="C1240" s="1" t="s">
        <v>111</v>
      </c>
      <c r="D1240" s="1" t="s">
        <v>1118</v>
      </c>
      <c r="E1240" s="2" t="s">
        <v>539</v>
      </c>
      <c r="F1240" s="3">
        <v>4557.7</v>
      </c>
    </row>
    <row r="1241" spans="1:6" s="4" customFormat="1" ht="60" hidden="1" x14ac:dyDescent="0.25">
      <c r="A1241" s="1" t="s">
        <v>177</v>
      </c>
      <c r="B1241" s="1" t="s">
        <v>1408</v>
      </c>
      <c r="C1241" s="1" t="s">
        <v>111</v>
      </c>
      <c r="D1241" s="1" t="s">
        <v>1128</v>
      </c>
      <c r="E1241" s="2" t="s">
        <v>541</v>
      </c>
      <c r="F1241" s="3">
        <v>4557.7</v>
      </c>
    </row>
    <row r="1242" spans="1:6" s="4" customFormat="1" ht="72" hidden="1" x14ac:dyDescent="0.25">
      <c r="A1242" s="1" t="s">
        <v>177</v>
      </c>
      <c r="B1242" s="1" t="s">
        <v>1408</v>
      </c>
      <c r="C1242" s="1" t="s">
        <v>111</v>
      </c>
      <c r="D1242" s="1" t="s">
        <v>1111</v>
      </c>
      <c r="E1242" s="2" t="s">
        <v>542</v>
      </c>
      <c r="F1242" s="3">
        <v>113</v>
      </c>
    </row>
    <row r="1243" spans="1:6" s="4" customFormat="1" ht="84" hidden="1" x14ac:dyDescent="0.25">
      <c r="A1243" s="1" t="s">
        <v>177</v>
      </c>
      <c r="B1243" s="1" t="s">
        <v>1408</v>
      </c>
      <c r="C1243" s="1" t="s">
        <v>111</v>
      </c>
      <c r="D1243" s="1" t="s">
        <v>1112</v>
      </c>
      <c r="E1243" s="2" t="s">
        <v>543</v>
      </c>
      <c r="F1243" s="3">
        <v>113</v>
      </c>
    </row>
    <row r="1244" spans="1:6" s="4" customFormat="1" ht="60" x14ac:dyDescent="0.25">
      <c r="A1244" s="1" t="s">
        <v>177</v>
      </c>
      <c r="B1244" s="1" t="s">
        <v>1408</v>
      </c>
      <c r="C1244" s="1" t="s">
        <v>1122</v>
      </c>
      <c r="D1244" s="1"/>
      <c r="E1244" s="2" t="s">
        <v>1885</v>
      </c>
      <c r="F1244" s="3">
        <v>32</v>
      </c>
    </row>
    <row r="1245" spans="1:6" s="4" customFormat="1" ht="36" x14ac:dyDescent="0.25">
      <c r="A1245" s="1" t="s">
        <v>177</v>
      </c>
      <c r="B1245" s="1" t="s">
        <v>1408</v>
      </c>
      <c r="C1245" s="1" t="s">
        <v>1143</v>
      </c>
      <c r="D1245" s="1"/>
      <c r="E1245" s="2" t="s">
        <v>1270</v>
      </c>
      <c r="F1245" s="3">
        <v>32</v>
      </c>
    </row>
    <row r="1246" spans="1:6" s="4" customFormat="1" ht="48" x14ac:dyDescent="0.25">
      <c r="A1246" s="1" t="s">
        <v>177</v>
      </c>
      <c r="B1246" s="1" t="s">
        <v>1408</v>
      </c>
      <c r="C1246" s="1" t="s">
        <v>1349</v>
      </c>
      <c r="D1246" s="1"/>
      <c r="E1246" s="2" t="s">
        <v>1350</v>
      </c>
      <c r="F1246" s="3">
        <v>32</v>
      </c>
    </row>
    <row r="1247" spans="1:6" s="4" customFormat="1" ht="72" hidden="1" x14ac:dyDescent="0.25">
      <c r="A1247" s="1" t="s">
        <v>177</v>
      </c>
      <c r="B1247" s="1" t="s">
        <v>1408</v>
      </c>
      <c r="C1247" s="1" t="s">
        <v>1349</v>
      </c>
      <c r="D1247" s="1" t="s">
        <v>1111</v>
      </c>
      <c r="E1247" s="2" t="s">
        <v>542</v>
      </c>
      <c r="F1247" s="3">
        <v>32</v>
      </c>
    </row>
    <row r="1248" spans="1:6" s="4" customFormat="1" ht="84" hidden="1" x14ac:dyDescent="0.25">
      <c r="A1248" s="1" t="s">
        <v>177</v>
      </c>
      <c r="B1248" s="1" t="s">
        <v>1408</v>
      </c>
      <c r="C1248" s="1" t="s">
        <v>1349</v>
      </c>
      <c r="D1248" s="1" t="s">
        <v>1112</v>
      </c>
      <c r="E1248" s="2" t="s">
        <v>543</v>
      </c>
      <c r="F1248" s="3">
        <v>32</v>
      </c>
    </row>
    <row r="1249" spans="1:6" s="4" customFormat="1" ht="72" x14ac:dyDescent="0.25">
      <c r="A1249" s="1" t="s">
        <v>177</v>
      </c>
      <c r="B1249" s="1" t="s">
        <v>1408</v>
      </c>
      <c r="C1249" s="1" t="s">
        <v>1125</v>
      </c>
      <c r="D1249" s="1"/>
      <c r="E1249" s="2" t="s">
        <v>1207</v>
      </c>
      <c r="F1249" s="3">
        <v>45620.900000000009</v>
      </c>
    </row>
    <row r="1250" spans="1:6" s="4" customFormat="1" ht="48" x14ac:dyDescent="0.25">
      <c r="A1250" s="1" t="s">
        <v>177</v>
      </c>
      <c r="B1250" s="1" t="s">
        <v>1408</v>
      </c>
      <c r="C1250" s="1" t="s">
        <v>115</v>
      </c>
      <c r="D1250" s="1"/>
      <c r="E1250" s="2" t="s">
        <v>1209</v>
      </c>
      <c r="F1250" s="3">
        <v>45620.900000000009</v>
      </c>
    </row>
    <row r="1251" spans="1:6" s="4" customFormat="1" ht="60" x14ac:dyDescent="0.25">
      <c r="A1251" s="1" t="s">
        <v>177</v>
      </c>
      <c r="B1251" s="1" t="s">
        <v>1408</v>
      </c>
      <c r="C1251" s="1" t="s">
        <v>112</v>
      </c>
      <c r="D1251" s="1"/>
      <c r="E1251" s="2" t="s">
        <v>1200</v>
      </c>
      <c r="F1251" s="3">
        <v>37715.600000000006</v>
      </c>
    </row>
    <row r="1252" spans="1:6" s="4" customFormat="1" ht="180" hidden="1" x14ac:dyDescent="0.25">
      <c r="A1252" s="1" t="s">
        <v>177</v>
      </c>
      <c r="B1252" s="1" t="s">
        <v>1408</v>
      </c>
      <c r="C1252" s="1" t="s">
        <v>112</v>
      </c>
      <c r="D1252" s="1" t="s">
        <v>1118</v>
      </c>
      <c r="E1252" s="2" t="s">
        <v>539</v>
      </c>
      <c r="F1252" s="3">
        <v>37715.600000000006</v>
      </c>
    </row>
    <row r="1253" spans="1:6" s="4" customFormat="1" ht="60" hidden="1" x14ac:dyDescent="0.25">
      <c r="A1253" s="1" t="s">
        <v>177</v>
      </c>
      <c r="B1253" s="1" t="s">
        <v>1408</v>
      </c>
      <c r="C1253" s="1" t="s">
        <v>112</v>
      </c>
      <c r="D1253" s="1" t="s">
        <v>1128</v>
      </c>
      <c r="E1253" s="2" t="s">
        <v>541</v>
      </c>
      <c r="F1253" s="3">
        <v>37715.600000000006</v>
      </c>
    </row>
    <row r="1254" spans="1:6" s="4" customFormat="1" ht="60" x14ac:dyDescent="0.25">
      <c r="A1254" s="1" t="s">
        <v>177</v>
      </c>
      <c r="B1254" s="1" t="s">
        <v>1408</v>
      </c>
      <c r="C1254" s="1" t="s">
        <v>113</v>
      </c>
      <c r="D1254" s="1"/>
      <c r="E1254" s="2" t="s">
        <v>1201</v>
      </c>
      <c r="F1254" s="3">
        <v>7905.3000000000011</v>
      </c>
    </row>
    <row r="1255" spans="1:6" s="4" customFormat="1" ht="180" hidden="1" x14ac:dyDescent="0.25">
      <c r="A1255" s="1" t="s">
        <v>177</v>
      </c>
      <c r="B1255" s="1" t="s">
        <v>1408</v>
      </c>
      <c r="C1255" s="1" t="s">
        <v>113</v>
      </c>
      <c r="D1255" s="1" t="s">
        <v>1118</v>
      </c>
      <c r="E1255" s="2" t="s">
        <v>539</v>
      </c>
      <c r="F1255" s="3">
        <v>5.6</v>
      </c>
    </row>
    <row r="1256" spans="1:6" s="4" customFormat="1" ht="60" hidden="1" x14ac:dyDescent="0.25">
      <c r="A1256" s="1" t="s">
        <v>177</v>
      </c>
      <c r="B1256" s="1" t="s">
        <v>1408</v>
      </c>
      <c r="C1256" s="1" t="s">
        <v>113</v>
      </c>
      <c r="D1256" s="1" t="s">
        <v>1128</v>
      </c>
      <c r="E1256" s="2" t="s">
        <v>541</v>
      </c>
      <c r="F1256" s="3">
        <v>5.6</v>
      </c>
    </row>
    <row r="1257" spans="1:6" s="4" customFormat="1" ht="72" hidden="1" x14ac:dyDescent="0.25">
      <c r="A1257" s="1" t="s">
        <v>177</v>
      </c>
      <c r="B1257" s="1" t="s">
        <v>1408</v>
      </c>
      <c r="C1257" s="1" t="s">
        <v>113</v>
      </c>
      <c r="D1257" s="1" t="s">
        <v>1111</v>
      </c>
      <c r="E1257" s="2" t="s">
        <v>542</v>
      </c>
      <c r="F1257" s="3">
        <v>7898.6</v>
      </c>
    </row>
    <row r="1258" spans="1:6" s="4" customFormat="1" ht="84" hidden="1" x14ac:dyDescent="0.25">
      <c r="A1258" s="1" t="s">
        <v>177</v>
      </c>
      <c r="B1258" s="1" t="s">
        <v>1408</v>
      </c>
      <c r="C1258" s="1" t="s">
        <v>113</v>
      </c>
      <c r="D1258" s="1" t="s">
        <v>1112</v>
      </c>
      <c r="E1258" s="2" t="s">
        <v>543</v>
      </c>
      <c r="F1258" s="3">
        <v>7898.6</v>
      </c>
    </row>
    <row r="1259" spans="1:6" s="4" customFormat="1" ht="24" hidden="1" x14ac:dyDescent="0.25">
      <c r="A1259" s="1" t="s">
        <v>177</v>
      </c>
      <c r="B1259" s="1" t="s">
        <v>1408</v>
      </c>
      <c r="C1259" s="1" t="s">
        <v>113</v>
      </c>
      <c r="D1259" s="1" t="s">
        <v>1113</v>
      </c>
      <c r="E1259" s="2" t="s">
        <v>558</v>
      </c>
      <c r="F1259" s="3">
        <v>1.1000000000000001</v>
      </c>
    </row>
    <row r="1260" spans="1:6" s="4" customFormat="1" ht="36" hidden="1" x14ac:dyDescent="0.25">
      <c r="A1260" s="1" t="s">
        <v>177</v>
      </c>
      <c r="B1260" s="1" t="s">
        <v>1408</v>
      </c>
      <c r="C1260" s="1" t="s">
        <v>113</v>
      </c>
      <c r="D1260" s="1" t="s">
        <v>1120</v>
      </c>
      <c r="E1260" s="2" t="s">
        <v>561</v>
      </c>
      <c r="F1260" s="3">
        <v>1.1000000000000001</v>
      </c>
    </row>
    <row r="1261" spans="1:6" s="4" customFormat="1" ht="36" hidden="1" x14ac:dyDescent="0.25">
      <c r="A1261" s="1" t="s">
        <v>177</v>
      </c>
      <c r="B1261" s="1" t="s">
        <v>1384</v>
      </c>
      <c r="C1261" s="1"/>
      <c r="D1261" s="1"/>
      <c r="E1261" s="2" t="s">
        <v>514</v>
      </c>
      <c r="F1261" s="3">
        <v>13112.550000000001</v>
      </c>
    </row>
    <row r="1262" spans="1:6" s="4" customFormat="1" ht="48" x14ac:dyDescent="0.25">
      <c r="A1262" s="1" t="s">
        <v>177</v>
      </c>
      <c r="B1262" s="1" t="s">
        <v>1384</v>
      </c>
      <c r="C1262" s="1" t="s">
        <v>56</v>
      </c>
      <c r="D1262" s="1"/>
      <c r="E1262" s="2" t="s">
        <v>564</v>
      </c>
      <c r="F1262" s="3">
        <v>12867.7</v>
      </c>
    </row>
    <row r="1263" spans="1:6" s="4" customFormat="1" ht="48" x14ac:dyDescent="0.25">
      <c r="A1263" s="1" t="s">
        <v>177</v>
      </c>
      <c r="B1263" s="1" t="s">
        <v>1384</v>
      </c>
      <c r="C1263" s="1" t="s">
        <v>122</v>
      </c>
      <c r="D1263" s="1"/>
      <c r="E1263" s="2" t="s">
        <v>565</v>
      </c>
      <c r="F1263" s="3">
        <v>12747.7</v>
      </c>
    </row>
    <row r="1264" spans="1:6" s="4" customFormat="1" ht="144" x14ac:dyDescent="0.25">
      <c r="A1264" s="1" t="s">
        <v>177</v>
      </c>
      <c r="B1264" s="1" t="s">
        <v>1384</v>
      </c>
      <c r="C1264" s="1" t="s">
        <v>123</v>
      </c>
      <c r="D1264" s="1"/>
      <c r="E1264" s="2" t="s">
        <v>1249</v>
      </c>
      <c r="F1264" s="3">
        <v>994.2</v>
      </c>
    </row>
    <row r="1265" spans="1:6" s="4" customFormat="1" ht="132" x14ac:dyDescent="0.25">
      <c r="A1265" s="1" t="s">
        <v>177</v>
      </c>
      <c r="B1265" s="1" t="s">
        <v>1384</v>
      </c>
      <c r="C1265" s="1" t="s">
        <v>116</v>
      </c>
      <c r="D1265" s="1"/>
      <c r="E1265" s="2" t="s">
        <v>1250</v>
      </c>
      <c r="F1265" s="3">
        <v>221.5</v>
      </c>
    </row>
    <row r="1266" spans="1:6" s="4" customFormat="1" ht="72" hidden="1" x14ac:dyDescent="0.25">
      <c r="A1266" s="1" t="s">
        <v>177</v>
      </c>
      <c r="B1266" s="1" t="s">
        <v>1384</v>
      </c>
      <c r="C1266" s="1" t="s">
        <v>116</v>
      </c>
      <c r="D1266" s="1" t="s">
        <v>1111</v>
      </c>
      <c r="E1266" s="2" t="s">
        <v>542</v>
      </c>
      <c r="F1266" s="3">
        <v>221.5</v>
      </c>
    </row>
    <row r="1267" spans="1:6" s="4" customFormat="1" ht="84" hidden="1" x14ac:dyDescent="0.25">
      <c r="A1267" s="1" t="s">
        <v>177</v>
      </c>
      <c r="B1267" s="1" t="s">
        <v>1384</v>
      </c>
      <c r="C1267" s="1" t="s">
        <v>116</v>
      </c>
      <c r="D1267" s="1" t="s">
        <v>1112</v>
      </c>
      <c r="E1267" s="2" t="s">
        <v>543</v>
      </c>
      <c r="F1267" s="3">
        <v>221.5</v>
      </c>
    </row>
    <row r="1268" spans="1:6" s="4" customFormat="1" ht="84" x14ac:dyDescent="0.25">
      <c r="A1268" s="1" t="s">
        <v>177</v>
      </c>
      <c r="B1268" s="1" t="s">
        <v>1384</v>
      </c>
      <c r="C1268" s="1" t="s">
        <v>117</v>
      </c>
      <c r="D1268" s="1"/>
      <c r="E1268" s="2" t="s">
        <v>567</v>
      </c>
      <c r="F1268" s="3">
        <v>612.70000000000005</v>
      </c>
    </row>
    <row r="1269" spans="1:6" s="4" customFormat="1" ht="96" hidden="1" x14ac:dyDescent="0.25">
      <c r="A1269" s="1" t="s">
        <v>177</v>
      </c>
      <c r="B1269" s="1" t="s">
        <v>1384</v>
      </c>
      <c r="C1269" s="1" t="s">
        <v>117</v>
      </c>
      <c r="D1269" s="1" t="s">
        <v>18</v>
      </c>
      <c r="E1269" s="2" t="s">
        <v>552</v>
      </c>
      <c r="F1269" s="3">
        <v>612.70000000000005</v>
      </c>
    </row>
    <row r="1270" spans="1:6" s="4" customFormat="1" ht="84" hidden="1" x14ac:dyDescent="0.25">
      <c r="A1270" s="1" t="s">
        <v>177</v>
      </c>
      <c r="B1270" s="1" t="s">
        <v>1384</v>
      </c>
      <c r="C1270" s="1" t="s">
        <v>117</v>
      </c>
      <c r="D1270" s="1" t="s">
        <v>14</v>
      </c>
      <c r="E1270" s="2" t="s">
        <v>555</v>
      </c>
      <c r="F1270" s="3">
        <v>612.70000000000005</v>
      </c>
    </row>
    <row r="1271" spans="1:6" s="4" customFormat="1" ht="132" x14ac:dyDescent="0.25">
      <c r="A1271" s="1" t="s">
        <v>177</v>
      </c>
      <c r="B1271" s="1" t="s">
        <v>1384</v>
      </c>
      <c r="C1271" s="1" t="s">
        <v>118</v>
      </c>
      <c r="D1271" s="1"/>
      <c r="E1271" s="2" t="s">
        <v>568</v>
      </c>
      <c r="F1271" s="3">
        <v>160</v>
      </c>
    </row>
    <row r="1272" spans="1:6" s="4" customFormat="1" ht="96" hidden="1" x14ac:dyDescent="0.25">
      <c r="A1272" s="1" t="s">
        <v>177</v>
      </c>
      <c r="B1272" s="1" t="s">
        <v>1384</v>
      </c>
      <c r="C1272" s="1" t="s">
        <v>118</v>
      </c>
      <c r="D1272" s="1" t="s">
        <v>18</v>
      </c>
      <c r="E1272" s="2" t="s">
        <v>552</v>
      </c>
      <c r="F1272" s="3">
        <v>160</v>
      </c>
    </row>
    <row r="1273" spans="1:6" s="4" customFormat="1" ht="84" hidden="1" x14ac:dyDescent="0.25">
      <c r="A1273" s="1" t="s">
        <v>177</v>
      </c>
      <c r="B1273" s="1" t="s">
        <v>1384</v>
      </c>
      <c r="C1273" s="1" t="s">
        <v>118</v>
      </c>
      <c r="D1273" s="1" t="s">
        <v>14</v>
      </c>
      <c r="E1273" s="2" t="s">
        <v>555</v>
      </c>
      <c r="F1273" s="3">
        <v>160</v>
      </c>
    </row>
    <row r="1274" spans="1:6" s="4" customFormat="1" ht="120" x14ac:dyDescent="0.25">
      <c r="A1274" s="1" t="s">
        <v>177</v>
      </c>
      <c r="B1274" s="1" t="s">
        <v>1384</v>
      </c>
      <c r="C1274" s="1" t="s">
        <v>124</v>
      </c>
      <c r="D1274" s="1"/>
      <c r="E1274" s="2" t="s">
        <v>569</v>
      </c>
      <c r="F1274" s="3">
        <v>5857.5</v>
      </c>
    </row>
    <row r="1275" spans="1:6" s="4" customFormat="1" ht="72" x14ac:dyDescent="0.25">
      <c r="A1275" s="1" t="s">
        <v>177</v>
      </c>
      <c r="B1275" s="1" t="s">
        <v>1384</v>
      </c>
      <c r="C1275" s="1" t="s">
        <v>119</v>
      </c>
      <c r="D1275" s="1"/>
      <c r="E1275" s="2" t="s">
        <v>571</v>
      </c>
      <c r="F1275" s="3">
        <v>5605.5</v>
      </c>
    </row>
    <row r="1276" spans="1:6" s="4" customFormat="1" ht="96" hidden="1" x14ac:dyDescent="0.25">
      <c r="A1276" s="1" t="s">
        <v>177</v>
      </c>
      <c r="B1276" s="1" t="s">
        <v>1384</v>
      </c>
      <c r="C1276" s="1" t="s">
        <v>119</v>
      </c>
      <c r="D1276" s="1" t="s">
        <v>18</v>
      </c>
      <c r="E1276" s="2" t="s">
        <v>552</v>
      </c>
      <c r="F1276" s="3">
        <v>5605.5</v>
      </c>
    </row>
    <row r="1277" spans="1:6" s="4" customFormat="1" ht="84" hidden="1" x14ac:dyDescent="0.25">
      <c r="A1277" s="1" t="s">
        <v>177</v>
      </c>
      <c r="B1277" s="1" t="s">
        <v>1384</v>
      </c>
      <c r="C1277" s="1" t="s">
        <v>119</v>
      </c>
      <c r="D1277" s="1" t="s">
        <v>14</v>
      </c>
      <c r="E1277" s="2" t="s">
        <v>555</v>
      </c>
      <c r="F1277" s="3">
        <v>5605.5</v>
      </c>
    </row>
    <row r="1278" spans="1:6" s="4" customFormat="1" ht="72" x14ac:dyDescent="0.25">
      <c r="A1278" s="1" t="s">
        <v>177</v>
      </c>
      <c r="B1278" s="1" t="s">
        <v>1384</v>
      </c>
      <c r="C1278" s="1" t="s">
        <v>120</v>
      </c>
      <c r="D1278" s="1"/>
      <c r="E1278" s="2" t="s">
        <v>1378</v>
      </c>
      <c r="F1278" s="3">
        <v>252</v>
      </c>
    </row>
    <row r="1279" spans="1:6" s="4" customFormat="1" ht="96" hidden="1" x14ac:dyDescent="0.25">
      <c r="A1279" s="1" t="s">
        <v>177</v>
      </c>
      <c r="B1279" s="1" t="s">
        <v>1384</v>
      </c>
      <c r="C1279" s="1" t="s">
        <v>120</v>
      </c>
      <c r="D1279" s="1" t="s">
        <v>18</v>
      </c>
      <c r="E1279" s="2" t="s">
        <v>552</v>
      </c>
      <c r="F1279" s="3">
        <v>252</v>
      </c>
    </row>
    <row r="1280" spans="1:6" s="4" customFormat="1" ht="84" hidden="1" x14ac:dyDescent="0.25">
      <c r="A1280" s="1" t="s">
        <v>177</v>
      </c>
      <c r="B1280" s="1" t="s">
        <v>1384</v>
      </c>
      <c r="C1280" s="1" t="s">
        <v>120</v>
      </c>
      <c r="D1280" s="1" t="s">
        <v>14</v>
      </c>
      <c r="E1280" s="2" t="s">
        <v>555</v>
      </c>
      <c r="F1280" s="3">
        <v>252</v>
      </c>
    </row>
    <row r="1281" spans="1:6" s="4" customFormat="1" ht="108" x14ac:dyDescent="0.25">
      <c r="A1281" s="1" t="s">
        <v>177</v>
      </c>
      <c r="B1281" s="1" t="s">
        <v>1384</v>
      </c>
      <c r="C1281" s="1" t="s">
        <v>125</v>
      </c>
      <c r="D1281" s="1"/>
      <c r="E1281" s="2" t="s">
        <v>572</v>
      </c>
      <c r="F1281" s="3">
        <v>5896</v>
      </c>
    </row>
    <row r="1282" spans="1:6" s="4" customFormat="1" ht="72" x14ac:dyDescent="0.25">
      <c r="A1282" s="1" t="s">
        <v>177</v>
      </c>
      <c r="B1282" s="1" t="s">
        <v>1384</v>
      </c>
      <c r="C1282" s="1" t="s">
        <v>121</v>
      </c>
      <c r="D1282" s="1"/>
      <c r="E1282" s="2" t="s">
        <v>573</v>
      </c>
      <c r="F1282" s="3">
        <v>5896</v>
      </c>
    </row>
    <row r="1283" spans="1:6" s="4" customFormat="1" ht="72" hidden="1" x14ac:dyDescent="0.25">
      <c r="A1283" s="1" t="s">
        <v>177</v>
      </c>
      <c r="B1283" s="1" t="s">
        <v>1384</v>
      </c>
      <c r="C1283" s="1" t="s">
        <v>121</v>
      </c>
      <c r="D1283" s="1" t="s">
        <v>1111</v>
      </c>
      <c r="E1283" s="2" t="s">
        <v>542</v>
      </c>
      <c r="F1283" s="3">
        <v>5764.1</v>
      </c>
    </row>
    <row r="1284" spans="1:6" s="4" customFormat="1" ht="84" hidden="1" x14ac:dyDescent="0.25">
      <c r="A1284" s="1" t="s">
        <v>177</v>
      </c>
      <c r="B1284" s="1" t="s">
        <v>1384</v>
      </c>
      <c r="C1284" s="1" t="s">
        <v>121</v>
      </c>
      <c r="D1284" s="1" t="s">
        <v>1112</v>
      </c>
      <c r="E1284" s="2" t="s">
        <v>543</v>
      </c>
      <c r="F1284" s="3">
        <v>5764.1</v>
      </c>
    </row>
    <row r="1285" spans="1:6" s="4" customFormat="1" ht="24" hidden="1" x14ac:dyDescent="0.25">
      <c r="A1285" s="1" t="s">
        <v>177</v>
      </c>
      <c r="B1285" s="1" t="s">
        <v>1384</v>
      </c>
      <c r="C1285" s="1" t="s">
        <v>121</v>
      </c>
      <c r="D1285" s="1" t="s">
        <v>1113</v>
      </c>
      <c r="E1285" s="2" t="s">
        <v>558</v>
      </c>
      <c r="F1285" s="3">
        <v>131.9</v>
      </c>
    </row>
    <row r="1286" spans="1:6" s="4" customFormat="1" ht="36" hidden="1" x14ac:dyDescent="0.25">
      <c r="A1286" s="1" t="s">
        <v>177</v>
      </c>
      <c r="B1286" s="1" t="s">
        <v>1384</v>
      </c>
      <c r="C1286" s="1" t="s">
        <v>121</v>
      </c>
      <c r="D1286" s="1" t="s">
        <v>1120</v>
      </c>
      <c r="E1286" s="2" t="s">
        <v>561</v>
      </c>
      <c r="F1286" s="3">
        <v>131.9</v>
      </c>
    </row>
    <row r="1287" spans="1:6" s="4" customFormat="1" ht="84" x14ac:dyDescent="0.25">
      <c r="A1287" s="1" t="s">
        <v>177</v>
      </c>
      <c r="B1287" s="1" t="s">
        <v>1384</v>
      </c>
      <c r="C1287" s="1" t="s">
        <v>57</v>
      </c>
      <c r="D1287" s="1"/>
      <c r="E1287" s="2" t="s">
        <v>574</v>
      </c>
      <c r="F1287" s="3">
        <v>120</v>
      </c>
    </row>
    <row r="1288" spans="1:6" s="4" customFormat="1" ht="120" x14ac:dyDescent="0.25">
      <c r="A1288" s="1" t="s">
        <v>177</v>
      </c>
      <c r="B1288" s="1" t="s">
        <v>1384</v>
      </c>
      <c r="C1288" s="1" t="s">
        <v>58</v>
      </c>
      <c r="D1288" s="1"/>
      <c r="E1288" s="2" t="s">
        <v>575</v>
      </c>
      <c r="F1288" s="3">
        <v>120</v>
      </c>
    </row>
    <row r="1289" spans="1:6" s="4" customFormat="1" ht="180" x14ac:dyDescent="0.25">
      <c r="A1289" s="1" t="s">
        <v>177</v>
      </c>
      <c r="B1289" s="1" t="s">
        <v>1384</v>
      </c>
      <c r="C1289" s="1" t="s">
        <v>73</v>
      </c>
      <c r="D1289" s="1"/>
      <c r="E1289" s="2" t="s">
        <v>576</v>
      </c>
      <c r="F1289" s="3">
        <v>25</v>
      </c>
    </row>
    <row r="1290" spans="1:6" s="4" customFormat="1" ht="96" hidden="1" x14ac:dyDescent="0.25">
      <c r="A1290" s="1" t="s">
        <v>177</v>
      </c>
      <c r="B1290" s="1" t="s">
        <v>1384</v>
      </c>
      <c r="C1290" s="1" t="s">
        <v>73</v>
      </c>
      <c r="D1290" s="1" t="s">
        <v>18</v>
      </c>
      <c r="E1290" s="2" t="s">
        <v>552</v>
      </c>
      <c r="F1290" s="3">
        <v>25</v>
      </c>
    </row>
    <row r="1291" spans="1:6" s="4" customFormat="1" ht="84" hidden="1" x14ac:dyDescent="0.25">
      <c r="A1291" s="1" t="s">
        <v>177</v>
      </c>
      <c r="B1291" s="1" t="s">
        <v>1384</v>
      </c>
      <c r="C1291" s="1" t="s">
        <v>73</v>
      </c>
      <c r="D1291" s="1" t="s">
        <v>14</v>
      </c>
      <c r="E1291" s="2" t="s">
        <v>555</v>
      </c>
      <c r="F1291" s="3">
        <v>25</v>
      </c>
    </row>
    <row r="1292" spans="1:6" s="4" customFormat="1" ht="156" x14ac:dyDescent="0.25">
      <c r="A1292" s="1" t="s">
        <v>177</v>
      </c>
      <c r="B1292" s="1" t="s">
        <v>1384</v>
      </c>
      <c r="C1292" s="1" t="s">
        <v>45</v>
      </c>
      <c r="D1292" s="1"/>
      <c r="E1292" s="2" t="s">
        <v>577</v>
      </c>
      <c r="F1292" s="3">
        <v>95</v>
      </c>
    </row>
    <row r="1293" spans="1:6" s="4" customFormat="1" ht="96" hidden="1" x14ac:dyDescent="0.25">
      <c r="A1293" s="1" t="s">
        <v>177</v>
      </c>
      <c r="B1293" s="1" t="s">
        <v>1384</v>
      </c>
      <c r="C1293" s="1" t="s">
        <v>45</v>
      </c>
      <c r="D1293" s="1" t="s">
        <v>18</v>
      </c>
      <c r="E1293" s="2" t="s">
        <v>552</v>
      </c>
      <c r="F1293" s="3">
        <v>95</v>
      </c>
    </row>
    <row r="1294" spans="1:6" s="4" customFormat="1" ht="84" hidden="1" x14ac:dyDescent="0.25">
      <c r="A1294" s="1" t="s">
        <v>177</v>
      </c>
      <c r="B1294" s="1" t="s">
        <v>1384</v>
      </c>
      <c r="C1294" s="1" t="s">
        <v>45</v>
      </c>
      <c r="D1294" s="1" t="s">
        <v>14</v>
      </c>
      <c r="E1294" s="2" t="s">
        <v>555</v>
      </c>
      <c r="F1294" s="3">
        <v>95</v>
      </c>
    </row>
    <row r="1295" spans="1:6" s="4" customFormat="1" ht="60" x14ac:dyDescent="0.25">
      <c r="A1295" s="1" t="s">
        <v>177</v>
      </c>
      <c r="B1295" s="1" t="s">
        <v>1384</v>
      </c>
      <c r="C1295" s="1" t="s">
        <v>1122</v>
      </c>
      <c r="D1295" s="1"/>
      <c r="E1295" s="2" t="s">
        <v>1885</v>
      </c>
      <c r="F1295" s="3">
        <v>230.6</v>
      </c>
    </row>
    <row r="1296" spans="1:6" s="4" customFormat="1" ht="84" x14ac:dyDescent="0.25">
      <c r="A1296" s="1" t="s">
        <v>177</v>
      </c>
      <c r="B1296" s="1" t="s">
        <v>1384</v>
      </c>
      <c r="C1296" s="1" t="s">
        <v>405</v>
      </c>
      <c r="D1296" s="1"/>
      <c r="E1296" s="2" t="s">
        <v>1174</v>
      </c>
      <c r="F1296" s="3">
        <v>230.6</v>
      </c>
    </row>
    <row r="1297" spans="1:6" s="4" customFormat="1" ht="72" hidden="1" x14ac:dyDescent="0.25">
      <c r="A1297" s="1" t="s">
        <v>177</v>
      </c>
      <c r="B1297" s="1" t="s">
        <v>1384</v>
      </c>
      <c r="C1297" s="1" t="s">
        <v>405</v>
      </c>
      <c r="D1297" s="1" t="s">
        <v>1111</v>
      </c>
      <c r="E1297" s="2" t="s">
        <v>542</v>
      </c>
      <c r="F1297" s="3">
        <v>230.6</v>
      </c>
    </row>
    <row r="1298" spans="1:6" s="4" customFormat="1" ht="84" hidden="1" x14ac:dyDescent="0.25">
      <c r="A1298" s="1" t="s">
        <v>177</v>
      </c>
      <c r="B1298" s="1" t="s">
        <v>1384</v>
      </c>
      <c r="C1298" s="1" t="s">
        <v>405</v>
      </c>
      <c r="D1298" s="1" t="s">
        <v>1112</v>
      </c>
      <c r="E1298" s="2" t="s">
        <v>543</v>
      </c>
      <c r="F1298" s="3">
        <v>230.6</v>
      </c>
    </row>
    <row r="1299" spans="1:6" s="4" customFormat="1" ht="108" x14ac:dyDescent="0.25">
      <c r="A1299" s="1" t="s">
        <v>177</v>
      </c>
      <c r="B1299" s="1" t="s">
        <v>1384</v>
      </c>
      <c r="C1299" s="1" t="s">
        <v>1139</v>
      </c>
      <c r="D1299" s="1"/>
      <c r="E1299" s="2" t="s">
        <v>1211</v>
      </c>
      <c r="F1299" s="3">
        <v>14.25</v>
      </c>
    </row>
    <row r="1300" spans="1:6" s="4" customFormat="1" ht="84" x14ac:dyDescent="0.25">
      <c r="A1300" s="1" t="s">
        <v>177</v>
      </c>
      <c r="B1300" s="1" t="s">
        <v>1384</v>
      </c>
      <c r="C1300" s="1" t="s">
        <v>1146</v>
      </c>
      <c r="D1300" s="1"/>
      <c r="E1300" s="2" t="s">
        <v>1212</v>
      </c>
      <c r="F1300" s="3">
        <v>14.25</v>
      </c>
    </row>
    <row r="1301" spans="1:6" s="4" customFormat="1" ht="60" x14ac:dyDescent="0.25">
      <c r="A1301" s="1" t="s">
        <v>177</v>
      </c>
      <c r="B1301" s="1" t="s">
        <v>1384</v>
      </c>
      <c r="C1301" s="1" t="s">
        <v>1147</v>
      </c>
      <c r="D1301" s="1"/>
      <c r="E1301" s="2" t="s">
        <v>1213</v>
      </c>
      <c r="F1301" s="3">
        <v>14.25</v>
      </c>
    </row>
    <row r="1302" spans="1:6" s="4" customFormat="1" ht="24" hidden="1" x14ac:dyDescent="0.25">
      <c r="A1302" s="1" t="s">
        <v>177</v>
      </c>
      <c r="B1302" s="1" t="s">
        <v>1384</v>
      </c>
      <c r="C1302" s="1" t="s">
        <v>1147</v>
      </c>
      <c r="D1302" s="1" t="s">
        <v>1113</v>
      </c>
      <c r="E1302" s="2" t="s">
        <v>558</v>
      </c>
      <c r="F1302" s="3">
        <v>14.25</v>
      </c>
    </row>
    <row r="1303" spans="1:6" s="4" customFormat="1" ht="24" hidden="1" x14ac:dyDescent="0.25">
      <c r="A1303" s="1" t="s">
        <v>177</v>
      </c>
      <c r="B1303" s="1" t="s">
        <v>1384</v>
      </c>
      <c r="C1303" s="1" t="s">
        <v>1147</v>
      </c>
      <c r="D1303" s="1" t="s">
        <v>1114</v>
      </c>
      <c r="E1303" s="2" t="s">
        <v>560</v>
      </c>
      <c r="F1303" s="3">
        <v>14.25</v>
      </c>
    </row>
    <row r="1304" spans="1:6" s="4" customFormat="1" ht="48" hidden="1" x14ac:dyDescent="0.25">
      <c r="A1304" s="1" t="s">
        <v>177</v>
      </c>
      <c r="B1304" s="1" t="s">
        <v>5</v>
      </c>
      <c r="C1304" s="1"/>
      <c r="D1304" s="1"/>
      <c r="E1304" s="2" t="s">
        <v>499</v>
      </c>
      <c r="F1304" s="3">
        <v>899.23299999999995</v>
      </c>
    </row>
    <row r="1305" spans="1:6" s="4" customFormat="1" ht="108" hidden="1" x14ac:dyDescent="0.25">
      <c r="A1305" s="1" t="s">
        <v>177</v>
      </c>
      <c r="B1305" s="1" t="s">
        <v>1409</v>
      </c>
      <c r="C1305" s="1"/>
      <c r="D1305" s="1"/>
      <c r="E1305" s="2" t="s">
        <v>515</v>
      </c>
      <c r="F1305" s="3">
        <v>489.73999999999995</v>
      </c>
    </row>
    <row r="1306" spans="1:6" s="4" customFormat="1" ht="36" x14ac:dyDescent="0.25">
      <c r="A1306" s="1" t="s">
        <v>177</v>
      </c>
      <c r="B1306" s="1" t="s">
        <v>1409</v>
      </c>
      <c r="C1306" s="1" t="s">
        <v>59</v>
      </c>
      <c r="D1306" s="1"/>
      <c r="E1306" s="2" t="s">
        <v>579</v>
      </c>
      <c r="F1306" s="3">
        <v>6.9</v>
      </c>
    </row>
    <row r="1307" spans="1:6" s="4" customFormat="1" ht="156" x14ac:dyDescent="0.25">
      <c r="A1307" s="1" t="s">
        <v>177</v>
      </c>
      <c r="B1307" s="1" t="s">
        <v>1409</v>
      </c>
      <c r="C1307" s="1" t="s">
        <v>127</v>
      </c>
      <c r="D1307" s="1"/>
      <c r="E1307" s="2" t="s">
        <v>587</v>
      </c>
      <c r="F1307" s="3">
        <v>6.9</v>
      </c>
    </row>
    <row r="1308" spans="1:6" s="4" customFormat="1" ht="120" x14ac:dyDescent="0.25">
      <c r="A1308" s="1" t="s">
        <v>177</v>
      </c>
      <c r="B1308" s="1" t="s">
        <v>1409</v>
      </c>
      <c r="C1308" s="1" t="s">
        <v>128</v>
      </c>
      <c r="D1308" s="1"/>
      <c r="E1308" s="2" t="s">
        <v>596</v>
      </c>
      <c r="F1308" s="3">
        <v>6.9</v>
      </c>
    </row>
    <row r="1309" spans="1:6" s="4" customFormat="1" ht="48" x14ac:dyDescent="0.25">
      <c r="A1309" s="1" t="s">
        <v>177</v>
      </c>
      <c r="B1309" s="1" t="s">
        <v>1409</v>
      </c>
      <c r="C1309" s="1" t="s">
        <v>126</v>
      </c>
      <c r="D1309" s="1"/>
      <c r="E1309" s="2" t="s">
        <v>597</v>
      </c>
      <c r="F1309" s="3">
        <v>6.9</v>
      </c>
    </row>
    <row r="1310" spans="1:6" s="4" customFormat="1" ht="72" hidden="1" x14ac:dyDescent="0.25">
      <c r="A1310" s="1" t="s">
        <v>177</v>
      </c>
      <c r="B1310" s="1" t="s">
        <v>1409</v>
      </c>
      <c r="C1310" s="1" t="s">
        <v>126</v>
      </c>
      <c r="D1310" s="1" t="s">
        <v>1111</v>
      </c>
      <c r="E1310" s="2" t="s">
        <v>542</v>
      </c>
      <c r="F1310" s="3">
        <v>6.9</v>
      </c>
    </row>
    <row r="1311" spans="1:6" s="4" customFormat="1" ht="84" hidden="1" x14ac:dyDescent="0.25">
      <c r="A1311" s="1" t="s">
        <v>177</v>
      </c>
      <c r="B1311" s="1" t="s">
        <v>1409</v>
      </c>
      <c r="C1311" s="1" t="s">
        <v>126</v>
      </c>
      <c r="D1311" s="1" t="s">
        <v>1112</v>
      </c>
      <c r="E1311" s="2" t="s">
        <v>543</v>
      </c>
      <c r="F1311" s="3">
        <v>6.9</v>
      </c>
    </row>
    <row r="1312" spans="1:6" s="4" customFormat="1" ht="108" x14ac:dyDescent="0.25">
      <c r="A1312" s="1" t="s">
        <v>177</v>
      </c>
      <c r="B1312" s="1" t="s">
        <v>1409</v>
      </c>
      <c r="C1312" s="1" t="s">
        <v>1139</v>
      </c>
      <c r="D1312" s="1"/>
      <c r="E1312" s="2" t="s">
        <v>1211</v>
      </c>
      <c r="F1312" s="3">
        <v>482.84</v>
      </c>
    </row>
    <row r="1313" spans="1:6" s="4" customFormat="1" x14ac:dyDescent="0.25">
      <c r="A1313" s="1" t="s">
        <v>177</v>
      </c>
      <c r="B1313" s="1" t="s">
        <v>1409</v>
      </c>
      <c r="C1313" s="1" t="s">
        <v>1140</v>
      </c>
      <c r="D1313" s="1"/>
      <c r="E1313" s="2" t="s">
        <v>1214</v>
      </c>
      <c r="F1313" s="3">
        <v>482.84</v>
      </c>
    </row>
    <row r="1314" spans="1:6" s="4" customFormat="1" ht="36" x14ac:dyDescent="0.25">
      <c r="A1314" s="1" t="s">
        <v>177</v>
      </c>
      <c r="B1314" s="1" t="s">
        <v>1409</v>
      </c>
      <c r="C1314" s="1" t="s">
        <v>1141</v>
      </c>
      <c r="D1314" s="1"/>
      <c r="E1314" s="2" t="s">
        <v>1215</v>
      </c>
      <c r="F1314" s="3">
        <v>482.84</v>
      </c>
    </row>
    <row r="1315" spans="1:6" s="4" customFormat="1" ht="72" hidden="1" x14ac:dyDescent="0.25">
      <c r="A1315" s="1" t="s">
        <v>177</v>
      </c>
      <c r="B1315" s="1" t="s">
        <v>1409</v>
      </c>
      <c r="C1315" s="1" t="s">
        <v>1141</v>
      </c>
      <c r="D1315" s="1" t="s">
        <v>1111</v>
      </c>
      <c r="E1315" s="2" t="s">
        <v>542</v>
      </c>
      <c r="F1315" s="3">
        <v>482.84</v>
      </c>
    </row>
    <row r="1316" spans="1:6" s="4" customFormat="1" ht="84" hidden="1" x14ac:dyDescent="0.25">
      <c r="A1316" s="1" t="s">
        <v>177</v>
      </c>
      <c r="B1316" s="1" t="s">
        <v>1409</v>
      </c>
      <c r="C1316" s="1" t="s">
        <v>1141</v>
      </c>
      <c r="D1316" s="1" t="s">
        <v>1112</v>
      </c>
      <c r="E1316" s="2" t="s">
        <v>543</v>
      </c>
      <c r="F1316" s="3">
        <v>482.84</v>
      </c>
    </row>
    <row r="1317" spans="1:6" s="4" customFormat="1" ht="72" hidden="1" x14ac:dyDescent="0.25">
      <c r="A1317" s="1" t="s">
        <v>177</v>
      </c>
      <c r="B1317" s="1" t="s">
        <v>1410</v>
      </c>
      <c r="C1317" s="1"/>
      <c r="D1317" s="1"/>
      <c r="E1317" s="2" t="s">
        <v>517</v>
      </c>
      <c r="F1317" s="3">
        <v>409.49299999999994</v>
      </c>
    </row>
    <row r="1318" spans="1:6" s="4" customFormat="1" ht="36" x14ac:dyDescent="0.25">
      <c r="A1318" s="1" t="s">
        <v>177</v>
      </c>
      <c r="B1318" s="1" t="s">
        <v>1410</v>
      </c>
      <c r="C1318" s="1" t="s">
        <v>59</v>
      </c>
      <c r="D1318" s="1"/>
      <c r="E1318" s="2" t="s">
        <v>579</v>
      </c>
      <c r="F1318" s="3">
        <v>103.6</v>
      </c>
    </row>
    <row r="1319" spans="1:6" s="4" customFormat="1" ht="84" x14ac:dyDescent="0.25">
      <c r="A1319" s="1" t="s">
        <v>177</v>
      </c>
      <c r="B1319" s="1" t="s">
        <v>1410</v>
      </c>
      <c r="C1319" s="1" t="s">
        <v>130</v>
      </c>
      <c r="D1319" s="1"/>
      <c r="E1319" s="2" t="s">
        <v>598</v>
      </c>
      <c r="F1319" s="3">
        <v>103.6</v>
      </c>
    </row>
    <row r="1320" spans="1:6" s="4" customFormat="1" ht="72" x14ac:dyDescent="0.25">
      <c r="A1320" s="1" t="s">
        <v>177</v>
      </c>
      <c r="B1320" s="1" t="s">
        <v>1410</v>
      </c>
      <c r="C1320" s="1" t="s">
        <v>131</v>
      </c>
      <c r="D1320" s="1"/>
      <c r="E1320" s="2" t="s">
        <v>599</v>
      </c>
      <c r="F1320" s="3">
        <v>103.6</v>
      </c>
    </row>
    <row r="1321" spans="1:6" s="4" customFormat="1" ht="84" x14ac:dyDescent="0.25">
      <c r="A1321" s="1" t="s">
        <v>177</v>
      </c>
      <c r="B1321" s="1" t="s">
        <v>1410</v>
      </c>
      <c r="C1321" s="1" t="s">
        <v>129</v>
      </c>
      <c r="D1321" s="1"/>
      <c r="E1321" s="2" t="s">
        <v>601</v>
      </c>
      <c r="F1321" s="3">
        <v>103.6</v>
      </c>
    </row>
    <row r="1322" spans="1:6" s="4" customFormat="1" ht="72" hidden="1" x14ac:dyDescent="0.25">
      <c r="A1322" s="1" t="s">
        <v>177</v>
      </c>
      <c r="B1322" s="1" t="s">
        <v>1410</v>
      </c>
      <c r="C1322" s="1" t="s">
        <v>129</v>
      </c>
      <c r="D1322" s="1" t="s">
        <v>1111</v>
      </c>
      <c r="E1322" s="2" t="s">
        <v>542</v>
      </c>
      <c r="F1322" s="3">
        <v>80</v>
      </c>
    </row>
    <row r="1323" spans="1:6" s="4" customFormat="1" ht="84" hidden="1" x14ac:dyDescent="0.25">
      <c r="A1323" s="1" t="s">
        <v>177</v>
      </c>
      <c r="B1323" s="1" t="s">
        <v>1410</v>
      </c>
      <c r="C1323" s="1" t="s">
        <v>129</v>
      </c>
      <c r="D1323" s="1" t="s">
        <v>1112</v>
      </c>
      <c r="E1323" s="2" t="s">
        <v>543</v>
      </c>
      <c r="F1323" s="3">
        <v>80</v>
      </c>
    </row>
    <row r="1324" spans="1:6" s="4" customFormat="1" ht="24" hidden="1" x14ac:dyDescent="0.25">
      <c r="A1324" s="1" t="s">
        <v>177</v>
      </c>
      <c r="B1324" s="1" t="s">
        <v>1410</v>
      </c>
      <c r="C1324" s="1" t="s">
        <v>129</v>
      </c>
      <c r="D1324" s="1" t="s">
        <v>1113</v>
      </c>
      <c r="E1324" s="2" t="s">
        <v>558</v>
      </c>
      <c r="F1324" s="3">
        <v>23.6</v>
      </c>
    </row>
    <row r="1325" spans="1:6" s="4" customFormat="1" ht="36" hidden="1" x14ac:dyDescent="0.25">
      <c r="A1325" s="1" t="s">
        <v>177</v>
      </c>
      <c r="B1325" s="1" t="s">
        <v>1410</v>
      </c>
      <c r="C1325" s="1" t="s">
        <v>129</v>
      </c>
      <c r="D1325" s="1" t="s">
        <v>1120</v>
      </c>
      <c r="E1325" s="2" t="s">
        <v>561</v>
      </c>
      <c r="F1325" s="3">
        <v>23.6</v>
      </c>
    </row>
    <row r="1326" spans="1:6" s="4" customFormat="1" ht="60" x14ac:dyDescent="0.25">
      <c r="A1326" s="1" t="s">
        <v>177</v>
      </c>
      <c r="B1326" s="1" t="s">
        <v>1410</v>
      </c>
      <c r="C1326" s="1" t="s">
        <v>1122</v>
      </c>
      <c r="D1326" s="1"/>
      <c r="E1326" s="2" t="s">
        <v>1885</v>
      </c>
      <c r="F1326" s="3">
        <v>305.89299999999997</v>
      </c>
    </row>
    <row r="1327" spans="1:6" s="4" customFormat="1" ht="36" x14ac:dyDescent="0.25">
      <c r="A1327" s="1" t="s">
        <v>177</v>
      </c>
      <c r="B1327" s="1" t="s">
        <v>1410</v>
      </c>
      <c r="C1327" s="1" t="s">
        <v>1123</v>
      </c>
      <c r="D1327" s="1"/>
      <c r="E1327" s="2" t="s">
        <v>1175</v>
      </c>
      <c r="F1327" s="3">
        <v>305.89299999999997</v>
      </c>
    </row>
    <row r="1328" spans="1:6" s="4" customFormat="1" ht="48" x14ac:dyDescent="0.25">
      <c r="A1328" s="1" t="s">
        <v>177</v>
      </c>
      <c r="B1328" s="1" t="s">
        <v>1410</v>
      </c>
      <c r="C1328" s="1" t="s">
        <v>250</v>
      </c>
      <c r="D1328" s="1"/>
      <c r="E1328" s="2" t="s">
        <v>1190</v>
      </c>
      <c r="F1328" s="3">
        <v>95.951999999999998</v>
      </c>
    </row>
    <row r="1329" spans="1:6" s="4" customFormat="1" ht="72" hidden="1" x14ac:dyDescent="0.25">
      <c r="A1329" s="1" t="s">
        <v>177</v>
      </c>
      <c r="B1329" s="1" t="s">
        <v>1410</v>
      </c>
      <c r="C1329" s="1" t="s">
        <v>250</v>
      </c>
      <c r="D1329" s="1" t="s">
        <v>1111</v>
      </c>
      <c r="E1329" s="2" t="s">
        <v>542</v>
      </c>
      <c r="F1329" s="3">
        <v>95.951999999999998</v>
      </c>
    </row>
    <row r="1330" spans="1:6" s="4" customFormat="1" ht="84" hidden="1" x14ac:dyDescent="0.25">
      <c r="A1330" s="1" t="s">
        <v>177</v>
      </c>
      <c r="B1330" s="1" t="s">
        <v>1410</v>
      </c>
      <c r="C1330" s="1" t="s">
        <v>250</v>
      </c>
      <c r="D1330" s="1" t="s">
        <v>1112</v>
      </c>
      <c r="E1330" s="2" t="s">
        <v>543</v>
      </c>
      <c r="F1330" s="3">
        <v>95.951999999999998</v>
      </c>
    </row>
    <row r="1331" spans="1:6" s="4" customFormat="1" ht="84" x14ac:dyDescent="0.25">
      <c r="A1331" s="1" t="s">
        <v>177</v>
      </c>
      <c r="B1331" s="1" t="s">
        <v>1410</v>
      </c>
      <c r="C1331" s="1" t="s">
        <v>251</v>
      </c>
      <c r="D1331" s="1"/>
      <c r="E1331" s="2" t="s">
        <v>1191</v>
      </c>
      <c r="F1331" s="3">
        <v>209.94099999999997</v>
      </c>
    </row>
    <row r="1332" spans="1:6" s="4" customFormat="1" ht="180" hidden="1" x14ac:dyDescent="0.25">
      <c r="A1332" s="1" t="s">
        <v>177</v>
      </c>
      <c r="B1332" s="1" t="s">
        <v>1410</v>
      </c>
      <c r="C1332" s="1" t="s">
        <v>251</v>
      </c>
      <c r="D1332" s="1" t="s">
        <v>1118</v>
      </c>
      <c r="E1332" s="2" t="s">
        <v>539</v>
      </c>
      <c r="F1332" s="3">
        <v>105.21599999999999</v>
      </c>
    </row>
    <row r="1333" spans="1:6" s="4" customFormat="1" ht="60" hidden="1" x14ac:dyDescent="0.25">
      <c r="A1333" s="1" t="s">
        <v>177</v>
      </c>
      <c r="B1333" s="1" t="s">
        <v>1410</v>
      </c>
      <c r="C1333" s="1" t="s">
        <v>251</v>
      </c>
      <c r="D1333" s="1" t="s">
        <v>1128</v>
      </c>
      <c r="E1333" s="2" t="s">
        <v>541</v>
      </c>
      <c r="F1333" s="3">
        <v>105.21599999999999</v>
      </c>
    </row>
    <row r="1334" spans="1:6" s="4" customFormat="1" ht="72" hidden="1" x14ac:dyDescent="0.25">
      <c r="A1334" s="1" t="s">
        <v>177</v>
      </c>
      <c r="B1334" s="1" t="s">
        <v>1410</v>
      </c>
      <c r="C1334" s="1" t="s">
        <v>251</v>
      </c>
      <c r="D1334" s="1" t="s">
        <v>1111</v>
      </c>
      <c r="E1334" s="2" t="s">
        <v>542</v>
      </c>
      <c r="F1334" s="3">
        <v>104.72499999999999</v>
      </c>
    </row>
    <row r="1335" spans="1:6" s="4" customFormat="1" ht="84" hidden="1" x14ac:dyDescent="0.25">
      <c r="A1335" s="1" t="s">
        <v>177</v>
      </c>
      <c r="B1335" s="1" t="s">
        <v>1410</v>
      </c>
      <c r="C1335" s="1" t="s">
        <v>251</v>
      </c>
      <c r="D1335" s="1" t="s">
        <v>1112</v>
      </c>
      <c r="E1335" s="2" t="s">
        <v>543</v>
      </c>
      <c r="F1335" s="3">
        <v>104.72499999999999</v>
      </c>
    </row>
    <row r="1336" spans="1:6" s="4" customFormat="1" ht="24" hidden="1" x14ac:dyDescent="0.25">
      <c r="A1336" s="1" t="s">
        <v>177</v>
      </c>
      <c r="B1336" s="1" t="s">
        <v>1130</v>
      </c>
      <c r="C1336" s="1"/>
      <c r="D1336" s="1"/>
      <c r="E1336" s="2" t="s">
        <v>500</v>
      </c>
      <c r="F1336" s="3">
        <v>685387.33779999986</v>
      </c>
    </row>
    <row r="1337" spans="1:6" s="4" customFormat="1" ht="36" hidden="1" x14ac:dyDescent="0.25">
      <c r="A1337" s="1" t="s">
        <v>177</v>
      </c>
      <c r="B1337" s="1" t="s">
        <v>1411</v>
      </c>
      <c r="C1337" s="1"/>
      <c r="D1337" s="1"/>
      <c r="E1337" s="2" t="s">
        <v>520</v>
      </c>
      <c r="F1337" s="3">
        <v>683519.80891999986</v>
      </c>
    </row>
    <row r="1338" spans="1:6" s="4" customFormat="1" ht="72" x14ac:dyDescent="0.25">
      <c r="A1338" s="1" t="s">
        <v>177</v>
      </c>
      <c r="B1338" s="1" t="s">
        <v>1411</v>
      </c>
      <c r="C1338" s="1" t="s">
        <v>138</v>
      </c>
      <c r="D1338" s="1"/>
      <c r="E1338" s="2" t="s">
        <v>691</v>
      </c>
      <c r="F1338" s="3">
        <v>639413.97892000002</v>
      </c>
    </row>
    <row r="1339" spans="1:6" s="4" customFormat="1" ht="84" x14ac:dyDescent="0.25">
      <c r="A1339" s="1" t="s">
        <v>177</v>
      </c>
      <c r="B1339" s="1" t="s">
        <v>1411</v>
      </c>
      <c r="C1339" s="1" t="s">
        <v>139</v>
      </c>
      <c r="D1339" s="1"/>
      <c r="E1339" s="2" t="s">
        <v>692</v>
      </c>
      <c r="F1339" s="3">
        <v>639413.97892000002</v>
      </c>
    </row>
    <row r="1340" spans="1:6" s="4" customFormat="1" ht="120" x14ac:dyDescent="0.25">
      <c r="A1340" s="1" t="s">
        <v>177</v>
      </c>
      <c r="B1340" s="1" t="s">
        <v>1411</v>
      </c>
      <c r="C1340" s="1" t="s">
        <v>140</v>
      </c>
      <c r="D1340" s="1"/>
      <c r="E1340" s="2" t="s">
        <v>693</v>
      </c>
      <c r="F1340" s="3">
        <v>520258.49692000006</v>
      </c>
    </row>
    <row r="1341" spans="1:6" s="4" customFormat="1" ht="48" x14ac:dyDescent="0.25">
      <c r="A1341" s="1" t="s">
        <v>177</v>
      </c>
      <c r="B1341" s="1" t="s">
        <v>1411</v>
      </c>
      <c r="C1341" s="1" t="s">
        <v>132</v>
      </c>
      <c r="D1341" s="1"/>
      <c r="E1341" s="2" t="s">
        <v>694</v>
      </c>
      <c r="F1341" s="3">
        <v>367125.19592000003</v>
      </c>
    </row>
    <row r="1342" spans="1:6" s="4" customFormat="1" ht="72" hidden="1" x14ac:dyDescent="0.25">
      <c r="A1342" s="1" t="s">
        <v>177</v>
      </c>
      <c r="B1342" s="1" t="s">
        <v>1411</v>
      </c>
      <c r="C1342" s="1" t="s">
        <v>132</v>
      </c>
      <c r="D1342" s="1" t="s">
        <v>1111</v>
      </c>
      <c r="E1342" s="2" t="s">
        <v>542</v>
      </c>
      <c r="F1342" s="3">
        <v>367125.19592000003</v>
      </c>
    </row>
    <row r="1343" spans="1:6" s="4" customFormat="1" ht="84" hidden="1" x14ac:dyDescent="0.25">
      <c r="A1343" s="1" t="s">
        <v>177</v>
      </c>
      <c r="B1343" s="1" t="s">
        <v>1411</v>
      </c>
      <c r="C1343" s="1" t="s">
        <v>132</v>
      </c>
      <c r="D1343" s="1" t="s">
        <v>1112</v>
      </c>
      <c r="E1343" s="2" t="s">
        <v>543</v>
      </c>
      <c r="F1343" s="3">
        <v>367125.19592000003</v>
      </c>
    </row>
    <row r="1344" spans="1:6" s="4" customFormat="1" ht="72" x14ac:dyDescent="0.25">
      <c r="A1344" s="1" t="s">
        <v>177</v>
      </c>
      <c r="B1344" s="1" t="s">
        <v>1411</v>
      </c>
      <c r="C1344" s="1" t="s">
        <v>133</v>
      </c>
      <c r="D1344" s="1"/>
      <c r="E1344" s="2" t="s">
        <v>696</v>
      </c>
      <c r="F1344" s="3">
        <v>5956.2</v>
      </c>
    </row>
    <row r="1345" spans="1:6" s="4" customFormat="1" ht="72" hidden="1" x14ac:dyDescent="0.25">
      <c r="A1345" s="1" t="s">
        <v>177</v>
      </c>
      <c r="B1345" s="1" t="s">
        <v>1411</v>
      </c>
      <c r="C1345" s="1" t="s">
        <v>133</v>
      </c>
      <c r="D1345" s="1" t="s">
        <v>1111</v>
      </c>
      <c r="E1345" s="2" t="s">
        <v>542</v>
      </c>
      <c r="F1345" s="3">
        <v>5956.2</v>
      </c>
    </row>
    <row r="1346" spans="1:6" s="4" customFormat="1" ht="84" hidden="1" x14ac:dyDescent="0.25">
      <c r="A1346" s="1" t="s">
        <v>177</v>
      </c>
      <c r="B1346" s="1" t="s">
        <v>1411</v>
      </c>
      <c r="C1346" s="1" t="s">
        <v>133</v>
      </c>
      <c r="D1346" s="1" t="s">
        <v>1112</v>
      </c>
      <c r="E1346" s="2" t="s">
        <v>543</v>
      </c>
      <c r="F1346" s="3">
        <v>5956.2</v>
      </c>
    </row>
    <row r="1347" spans="1:6" s="4" customFormat="1" ht="156" x14ac:dyDescent="0.25">
      <c r="A1347" s="1" t="s">
        <v>177</v>
      </c>
      <c r="B1347" s="1" t="s">
        <v>1411</v>
      </c>
      <c r="C1347" s="1" t="s">
        <v>1239</v>
      </c>
      <c r="D1347" s="1"/>
      <c r="E1347" s="2" t="s">
        <v>1275</v>
      </c>
      <c r="F1347" s="3">
        <v>119155.482</v>
      </c>
    </row>
    <row r="1348" spans="1:6" s="4" customFormat="1" ht="144" x14ac:dyDescent="0.25">
      <c r="A1348" s="1" t="s">
        <v>177</v>
      </c>
      <c r="B1348" s="1" t="s">
        <v>1411</v>
      </c>
      <c r="C1348" s="1" t="s">
        <v>1436</v>
      </c>
      <c r="D1348" s="1"/>
      <c r="E1348" s="2" t="s">
        <v>698</v>
      </c>
      <c r="F1348" s="3">
        <v>119155.482</v>
      </c>
    </row>
    <row r="1349" spans="1:6" s="4" customFormat="1" ht="72" hidden="1" x14ac:dyDescent="0.25">
      <c r="A1349" s="1" t="s">
        <v>177</v>
      </c>
      <c r="B1349" s="1" t="s">
        <v>1411</v>
      </c>
      <c r="C1349" s="1" t="s">
        <v>1436</v>
      </c>
      <c r="D1349" s="1" t="s">
        <v>1111</v>
      </c>
      <c r="E1349" s="2" t="s">
        <v>542</v>
      </c>
      <c r="F1349" s="3">
        <v>119155.482</v>
      </c>
    </row>
    <row r="1350" spans="1:6" s="4" customFormat="1" ht="84" hidden="1" x14ac:dyDescent="0.25">
      <c r="A1350" s="1" t="s">
        <v>177</v>
      </c>
      <c r="B1350" s="1" t="s">
        <v>1411</v>
      </c>
      <c r="C1350" s="1" t="s">
        <v>1436</v>
      </c>
      <c r="D1350" s="1" t="s">
        <v>1112</v>
      </c>
      <c r="E1350" s="2" t="s">
        <v>543</v>
      </c>
      <c r="F1350" s="3">
        <v>119155.482</v>
      </c>
    </row>
    <row r="1351" spans="1:6" s="4" customFormat="1" ht="60" x14ac:dyDescent="0.25">
      <c r="A1351" s="1" t="s">
        <v>177</v>
      </c>
      <c r="B1351" s="1" t="s">
        <v>1411</v>
      </c>
      <c r="C1351" s="1" t="s">
        <v>1431</v>
      </c>
      <c r="D1351" s="1"/>
      <c r="E1351" s="2" t="s">
        <v>1432</v>
      </c>
      <c r="F1351" s="3">
        <v>147177.101</v>
      </c>
    </row>
    <row r="1352" spans="1:6" s="4" customFormat="1" ht="132" x14ac:dyDescent="0.25">
      <c r="A1352" s="1" t="s">
        <v>177</v>
      </c>
      <c r="B1352" s="1" t="s">
        <v>1411</v>
      </c>
      <c r="C1352" s="1" t="s">
        <v>1433</v>
      </c>
      <c r="D1352" s="1"/>
      <c r="E1352" s="2" t="s">
        <v>1434</v>
      </c>
      <c r="F1352" s="3">
        <v>147177.101</v>
      </c>
    </row>
    <row r="1353" spans="1:6" s="4" customFormat="1" ht="72" hidden="1" x14ac:dyDescent="0.25">
      <c r="A1353" s="1" t="s">
        <v>177</v>
      </c>
      <c r="B1353" s="1" t="s">
        <v>1411</v>
      </c>
      <c r="C1353" s="1" t="s">
        <v>1433</v>
      </c>
      <c r="D1353" s="1" t="s">
        <v>1111</v>
      </c>
      <c r="E1353" s="2" t="s">
        <v>542</v>
      </c>
      <c r="F1353" s="3">
        <v>147177.101</v>
      </c>
    </row>
    <row r="1354" spans="1:6" s="4" customFormat="1" ht="84" hidden="1" x14ac:dyDescent="0.25">
      <c r="A1354" s="1" t="s">
        <v>177</v>
      </c>
      <c r="B1354" s="1" t="s">
        <v>1411</v>
      </c>
      <c r="C1354" s="1" t="s">
        <v>1433</v>
      </c>
      <c r="D1354" s="1" t="s">
        <v>1112</v>
      </c>
      <c r="E1354" s="2" t="s">
        <v>543</v>
      </c>
      <c r="F1354" s="3">
        <v>147177.101</v>
      </c>
    </row>
    <row r="1355" spans="1:6" s="4" customFormat="1" ht="48" x14ac:dyDescent="0.25">
      <c r="A1355" s="1" t="s">
        <v>177</v>
      </c>
      <c r="B1355" s="1" t="s">
        <v>1411</v>
      </c>
      <c r="C1355" s="1" t="s">
        <v>141</v>
      </c>
      <c r="D1355" s="1"/>
      <c r="E1355" s="2" t="s">
        <v>717</v>
      </c>
      <c r="F1355" s="3">
        <v>10686.7</v>
      </c>
    </row>
    <row r="1356" spans="1:6" s="4" customFormat="1" ht="72" x14ac:dyDescent="0.25">
      <c r="A1356" s="1" t="s">
        <v>177</v>
      </c>
      <c r="B1356" s="1" t="s">
        <v>1411</v>
      </c>
      <c r="C1356" s="1" t="s">
        <v>142</v>
      </c>
      <c r="D1356" s="1"/>
      <c r="E1356" s="2" t="s">
        <v>718</v>
      </c>
      <c r="F1356" s="3">
        <v>10686.7</v>
      </c>
    </row>
    <row r="1357" spans="1:6" s="4" customFormat="1" ht="120" x14ac:dyDescent="0.25">
      <c r="A1357" s="1" t="s">
        <v>177</v>
      </c>
      <c r="B1357" s="1" t="s">
        <v>1411</v>
      </c>
      <c r="C1357" s="1" t="s">
        <v>134</v>
      </c>
      <c r="D1357" s="1"/>
      <c r="E1357" s="2" t="s">
        <v>731</v>
      </c>
      <c r="F1357" s="3">
        <v>10686.7</v>
      </c>
    </row>
    <row r="1358" spans="1:6" s="4" customFormat="1" ht="72" hidden="1" x14ac:dyDescent="0.25">
      <c r="A1358" s="1" t="s">
        <v>177</v>
      </c>
      <c r="B1358" s="1" t="s">
        <v>1411</v>
      </c>
      <c r="C1358" s="1" t="s">
        <v>134</v>
      </c>
      <c r="D1358" s="1" t="s">
        <v>1111</v>
      </c>
      <c r="E1358" s="2" t="s">
        <v>542</v>
      </c>
      <c r="F1358" s="3">
        <v>10686.7</v>
      </c>
    </row>
    <row r="1359" spans="1:6" s="4" customFormat="1" ht="84" hidden="1" x14ac:dyDescent="0.25">
      <c r="A1359" s="1" t="s">
        <v>177</v>
      </c>
      <c r="B1359" s="1" t="s">
        <v>1411</v>
      </c>
      <c r="C1359" s="1" t="s">
        <v>134</v>
      </c>
      <c r="D1359" s="1" t="s">
        <v>1112</v>
      </c>
      <c r="E1359" s="2" t="s">
        <v>543</v>
      </c>
      <c r="F1359" s="3">
        <v>10686.7</v>
      </c>
    </row>
    <row r="1360" spans="1:6" s="4" customFormat="1" ht="168" x14ac:dyDescent="0.25">
      <c r="A1360" s="1" t="s">
        <v>177</v>
      </c>
      <c r="B1360" s="1" t="s">
        <v>1411</v>
      </c>
      <c r="C1360" s="1" t="s">
        <v>1132</v>
      </c>
      <c r="D1360" s="1"/>
      <c r="E1360" s="2" t="s">
        <v>1557</v>
      </c>
      <c r="F1360" s="3">
        <v>5800.2</v>
      </c>
    </row>
    <row r="1361" spans="1:6" s="4" customFormat="1" ht="132" x14ac:dyDescent="0.25">
      <c r="A1361" s="1" t="s">
        <v>177</v>
      </c>
      <c r="B1361" s="1" t="s">
        <v>1411</v>
      </c>
      <c r="C1361" s="1" t="s">
        <v>1133</v>
      </c>
      <c r="D1361" s="1"/>
      <c r="E1361" s="2" t="s">
        <v>741</v>
      </c>
      <c r="F1361" s="3">
        <v>5800.2</v>
      </c>
    </row>
    <row r="1362" spans="1:6" s="4" customFormat="1" ht="144" x14ac:dyDescent="0.25">
      <c r="A1362" s="1" t="s">
        <v>177</v>
      </c>
      <c r="B1362" s="1" t="s">
        <v>1411</v>
      </c>
      <c r="C1362" s="1" t="s">
        <v>143</v>
      </c>
      <c r="D1362" s="1"/>
      <c r="E1362" s="2" t="s">
        <v>751</v>
      </c>
      <c r="F1362" s="3">
        <v>5800.2</v>
      </c>
    </row>
    <row r="1363" spans="1:6" s="4" customFormat="1" ht="48" x14ac:dyDescent="0.25">
      <c r="A1363" s="1" t="s">
        <v>177</v>
      </c>
      <c r="B1363" s="1" t="s">
        <v>1411</v>
      </c>
      <c r="C1363" s="1" t="s">
        <v>135</v>
      </c>
      <c r="D1363" s="1"/>
      <c r="E1363" s="2" t="s">
        <v>752</v>
      </c>
      <c r="F1363" s="3">
        <v>5800.2</v>
      </c>
    </row>
    <row r="1364" spans="1:6" s="4" customFormat="1" ht="72" hidden="1" x14ac:dyDescent="0.25">
      <c r="A1364" s="1" t="s">
        <v>177</v>
      </c>
      <c r="B1364" s="1" t="s">
        <v>1411</v>
      </c>
      <c r="C1364" s="1" t="s">
        <v>135</v>
      </c>
      <c r="D1364" s="1" t="s">
        <v>1111</v>
      </c>
      <c r="E1364" s="2" t="s">
        <v>542</v>
      </c>
      <c r="F1364" s="3">
        <v>5800.2</v>
      </c>
    </row>
    <row r="1365" spans="1:6" s="4" customFormat="1" ht="84" hidden="1" x14ac:dyDescent="0.25">
      <c r="A1365" s="1" t="s">
        <v>177</v>
      </c>
      <c r="B1365" s="1" t="s">
        <v>1411</v>
      </c>
      <c r="C1365" s="1" t="s">
        <v>135</v>
      </c>
      <c r="D1365" s="1" t="s">
        <v>1112</v>
      </c>
      <c r="E1365" s="2" t="s">
        <v>543</v>
      </c>
      <c r="F1365" s="3">
        <v>5800.2</v>
      </c>
    </row>
    <row r="1366" spans="1:6" s="4" customFormat="1" ht="84" x14ac:dyDescent="0.25">
      <c r="A1366" s="1" t="s">
        <v>177</v>
      </c>
      <c r="B1366" s="1" t="s">
        <v>1411</v>
      </c>
      <c r="C1366" s="1" t="s">
        <v>144</v>
      </c>
      <c r="D1366" s="1"/>
      <c r="E1366" s="2" t="s">
        <v>1036</v>
      </c>
      <c r="F1366" s="3">
        <v>15330.7</v>
      </c>
    </row>
    <row r="1367" spans="1:6" s="4" customFormat="1" ht="84" x14ac:dyDescent="0.25">
      <c r="A1367" s="1" t="s">
        <v>177</v>
      </c>
      <c r="B1367" s="1" t="s">
        <v>1411</v>
      </c>
      <c r="C1367" s="1" t="s">
        <v>145</v>
      </c>
      <c r="D1367" s="1"/>
      <c r="E1367" s="2" t="s">
        <v>1062</v>
      </c>
      <c r="F1367" s="3">
        <v>15330.7</v>
      </c>
    </row>
    <row r="1368" spans="1:6" s="4" customFormat="1" ht="120" x14ac:dyDescent="0.25">
      <c r="A1368" s="1" t="s">
        <v>177</v>
      </c>
      <c r="B1368" s="1" t="s">
        <v>1411</v>
      </c>
      <c r="C1368" s="1" t="s">
        <v>146</v>
      </c>
      <c r="D1368" s="1"/>
      <c r="E1368" s="2" t="s">
        <v>1068</v>
      </c>
      <c r="F1368" s="3">
        <v>15330.7</v>
      </c>
    </row>
    <row r="1369" spans="1:6" s="4" customFormat="1" ht="96" x14ac:dyDescent="0.25">
      <c r="A1369" s="1" t="s">
        <v>177</v>
      </c>
      <c r="B1369" s="1" t="s">
        <v>1411</v>
      </c>
      <c r="C1369" s="1" t="s">
        <v>136</v>
      </c>
      <c r="D1369" s="1"/>
      <c r="E1369" s="2" t="s">
        <v>1069</v>
      </c>
      <c r="F1369" s="3">
        <v>15330.7</v>
      </c>
    </row>
    <row r="1370" spans="1:6" s="4" customFormat="1" ht="24" hidden="1" x14ac:dyDescent="0.25">
      <c r="A1370" s="1" t="s">
        <v>177</v>
      </c>
      <c r="B1370" s="1" t="s">
        <v>1411</v>
      </c>
      <c r="C1370" s="1" t="s">
        <v>136</v>
      </c>
      <c r="D1370" s="1" t="s">
        <v>1113</v>
      </c>
      <c r="E1370" s="2" t="s">
        <v>558</v>
      </c>
      <c r="F1370" s="3">
        <v>15330.7</v>
      </c>
    </row>
    <row r="1371" spans="1:6" s="4" customFormat="1" ht="132" hidden="1" x14ac:dyDescent="0.25">
      <c r="A1371" s="1" t="s">
        <v>177</v>
      </c>
      <c r="B1371" s="1" t="s">
        <v>1411</v>
      </c>
      <c r="C1371" s="1" t="s">
        <v>136</v>
      </c>
      <c r="D1371" s="1" t="s">
        <v>137</v>
      </c>
      <c r="E1371" s="2" t="s">
        <v>559</v>
      </c>
      <c r="F1371" s="3">
        <v>15330.7</v>
      </c>
    </row>
    <row r="1372" spans="1:6" s="4" customFormat="1" ht="60" x14ac:dyDescent="0.25">
      <c r="A1372" s="1" t="s">
        <v>177</v>
      </c>
      <c r="B1372" s="1" t="s">
        <v>1411</v>
      </c>
      <c r="C1372" s="1" t="s">
        <v>1122</v>
      </c>
      <c r="D1372" s="1"/>
      <c r="E1372" s="2" t="s">
        <v>1885</v>
      </c>
      <c r="F1372" s="3">
        <v>12288.23</v>
      </c>
    </row>
    <row r="1373" spans="1:6" s="4" customFormat="1" ht="84" x14ac:dyDescent="0.25">
      <c r="A1373" s="1" t="s">
        <v>177</v>
      </c>
      <c r="B1373" s="1" t="s">
        <v>1411</v>
      </c>
      <c r="C1373" s="1" t="s">
        <v>405</v>
      </c>
      <c r="D1373" s="1"/>
      <c r="E1373" s="2" t="s">
        <v>1174</v>
      </c>
      <c r="F1373" s="3">
        <v>12288.23</v>
      </c>
    </row>
    <row r="1374" spans="1:6" s="4" customFormat="1" ht="72" hidden="1" x14ac:dyDescent="0.25">
      <c r="A1374" s="1" t="s">
        <v>177</v>
      </c>
      <c r="B1374" s="1" t="s">
        <v>1411</v>
      </c>
      <c r="C1374" s="1" t="s">
        <v>405</v>
      </c>
      <c r="D1374" s="1" t="s">
        <v>1111</v>
      </c>
      <c r="E1374" s="2" t="s">
        <v>542</v>
      </c>
      <c r="F1374" s="3">
        <v>10589.58</v>
      </c>
    </row>
    <row r="1375" spans="1:6" s="4" customFormat="1" ht="84" hidden="1" x14ac:dyDescent="0.25">
      <c r="A1375" s="1" t="s">
        <v>177</v>
      </c>
      <c r="B1375" s="1" t="s">
        <v>1411</v>
      </c>
      <c r="C1375" s="1" t="s">
        <v>405</v>
      </c>
      <c r="D1375" s="1" t="s">
        <v>1112</v>
      </c>
      <c r="E1375" s="2" t="s">
        <v>543</v>
      </c>
      <c r="F1375" s="3">
        <v>10589.58</v>
      </c>
    </row>
    <row r="1376" spans="1:6" s="4" customFormat="1" ht="24" hidden="1" x14ac:dyDescent="0.25">
      <c r="A1376" s="1" t="s">
        <v>177</v>
      </c>
      <c r="B1376" s="1" t="s">
        <v>1411</v>
      </c>
      <c r="C1376" s="1" t="s">
        <v>405</v>
      </c>
      <c r="D1376" s="1" t="s">
        <v>1113</v>
      </c>
      <c r="E1376" s="2" t="s">
        <v>558</v>
      </c>
      <c r="F1376" s="3">
        <v>1698.65</v>
      </c>
    </row>
    <row r="1377" spans="1:6" s="4" customFormat="1" ht="132" hidden="1" x14ac:dyDescent="0.25">
      <c r="A1377" s="1" t="s">
        <v>177</v>
      </c>
      <c r="B1377" s="1" t="s">
        <v>1411</v>
      </c>
      <c r="C1377" s="1" t="s">
        <v>405</v>
      </c>
      <c r="D1377" s="1" t="s">
        <v>137</v>
      </c>
      <c r="E1377" s="2" t="s">
        <v>559</v>
      </c>
      <c r="F1377" s="3">
        <v>1698.65</v>
      </c>
    </row>
    <row r="1378" spans="1:6" s="4" customFormat="1" ht="48" hidden="1" x14ac:dyDescent="0.25">
      <c r="A1378" s="1" t="s">
        <v>177</v>
      </c>
      <c r="B1378" s="1" t="s">
        <v>1391</v>
      </c>
      <c r="C1378" s="1"/>
      <c r="D1378" s="1"/>
      <c r="E1378" s="2" t="s">
        <v>521</v>
      </c>
      <c r="F1378" s="3">
        <v>1867.5288800000001</v>
      </c>
    </row>
    <row r="1379" spans="1:6" s="4" customFormat="1" ht="60" x14ac:dyDescent="0.25">
      <c r="A1379" s="1" t="s">
        <v>177</v>
      </c>
      <c r="B1379" s="1" t="s">
        <v>1391</v>
      </c>
      <c r="C1379" s="1" t="s">
        <v>152</v>
      </c>
      <c r="D1379" s="1"/>
      <c r="E1379" s="2" t="s">
        <v>672</v>
      </c>
      <c r="F1379" s="3">
        <v>865.2</v>
      </c>
    </row>
    <row r="1380" spans="1:6" s="4" customFormat="1" ht="48" x14ac:dyDescent="0.25">
      <c r="A1380" s="1" t="s">
        <v>177</v>
      </c>
      <c r="B1380" s="1" t="s">
        <v>1391</v>
      </c>
      <c r="C1380" s="1" t="s">
        <v>154</v>
      </c>
      <c r="D1380" s="1"/>
      <c r="E1380" s="2" t="s">
        <v>681</v>
      </c>
      <c r="F1380" s="3">
        <v>865.2</v>
      </c>
    </row>
    <row r="1381" spans="1:6" s="4" customFormat="1" ht="144" x14ac:dyDescent="0.25">
      <c r="A1381" s="1" t="s">
        <v>177</v>
      </c>
      <c r="B1381" s="1" t="s">
        <v>1391</v>
      </c>
      <c r="C1381" s="1" t="s">
        <v>153</v>
      </c>
      <c r="D1381" s="1"/>
      <c r="E1381" s="2" t="s">
        <v>684</v>
      </c>
      <c r="F1381" s="3">
        <v>865.2</v>
      </c>
    </row>
    <row r="1382" spans="1:6" s="4" customFormat="1" ht="108" x14ac:dyDescent="0.25">
      <c r="A1382" s="1" t="s">
        <v>177</v>
      </c>
      <c r="B1382" s="1" t="s">
        <v>1391</v>
      </c>
      <c r="C1382" s="1" t="s">
        <v>147</v>
      </c>
      <c r="D1382" s="1"/>
      <c r="E1382" s="2" t="s">
        <v>685</v>
      </c>
      <c r="F1382" s="3">
        <v>397.7</v>
      </c>
    </row>
    <row r="1383" spans="1:6" s="4" customFormat="1" ht="72" hidden="1" x14ac:dyDescent="0.25">
      <c r="A1383" s="1" t="s">
        <v>177</v>
      </c>
      <c r="B1383" s="1" t="s">
        <v>1391</v>
      </c>
      <c r="C1383" s="1" t="s">
        <v>147</v>
      </c>
      <c r="D1383" s="1" t="s">
        <v>1111</v>
      </c>
      <c r="E1383" s="2" t="s">
        <v>542</v>
      </c>
      <c r="F1383" s="3">
        <v>397.7</v>
      </c>
    </row>
    <row r="1384" spans="1:6" s="4" customFormat="1" ht="84" hidden="1" x14ac:dyDescent="0.25">
      <c r="A1384" s="1" t="s">
        <v>177</v>
      </c>
      <c r="B1384" s="1" t="s">
        <v>1391</v>
      </c>
      <c r="C1384" s="1" t="s">
        <v>147</v>
      </c>
      <c r="D1384" s="1" t="s">
        <v>1112</v>
      </c>
      <c r="E1384" s="2" t="s">
        <v>543</v>
      </c>
      <c r="F1384" s="3">
        <v>397.7</v>
      </c>
    </row>
    <row r="1385" spans="1:6" s="4" customFormat="1" ht="84" x14ac:dyDescent="0.25">
      <c r="A1385" s="1" t="s">
        <v>177</v>
      </c>
      <c r="B1385" s="1" t="s">
        <v>1391</v>
      </c>
      <c r="C1385" s="1" t="s">
        <v>148</v>
      </c>
      <c r="D1385" s="1"/>
      <c r="E1385" s="2" t="s">
        <v>687</v>
      </c>
      <c r="F1385" s="3">
        <v>467.5</v>
      </c>
    </row>
    <row r="1386" spans="1:6" s="4" customFormat="1" ht="72" hidden="1" x14ac:dyDescent="0.25">
      <c r="A1386" s="1" t="s">
        <v>177</v>
      </c>
      <c r="B1386" s="1" t="s">
        <v>1391</v>
      </c>
      <c r="C1386" s="1" t="s">
        <v>148</v>
      </c>
      <c r="D1386" s="1" t="s">
        <v>1111</v>
      </c>
      <c r="E1386" s="2" t="s">
        <v>542</v>
      </c>
      <c r="F1386" s="3">
        <v>467.5</v>
      </c>
    </row>
    <row r="1387" spans="1:6" s="4" customFormat="1" ht="84" hidden="1" x14ac:dyDescent="0.25">
      <c r="A1387" s="1" t="s">
        <v>177</v>
      </c>
      <c r="B1387" s="1" t="s">
        <v>1391</v>
      </c>
      <c r="C1387" s="1" t="s">
        <v>148</v>
      </c>
      <c r="D1387" s="1" t="s">
        <v>1112</v>
      </c>
      <c r="E1387" s="2" t="s">
        <v>543</v>
      </c>
      <c r="F1387" s="3">
        <v>467.5</v>
      </c>
    </row>
    <row r="1388" spans="1:6" s="4" customFormat="1" ht="48" x14ac:dyDescent="0.25">
      <c r="A1388" s="1" t="s">
        <v>177</v>
      </c>
      <c r="B1388" s="1" t="s">
        <v>1391</v>
      </c>
      <c r="C1388" s="1" t="s">
        <v>141</v>
      </c>
      <c r="D1388" s="1"/>
      <c r="E1388" s="2" t="s">
        <v>717</v>
      </c>
      <c r="F1388" s="3">
        <v>292.5</v>
      </c>
    </row>
    <row r="1389" spans="1:6" s="4" customFormat="1" ht="72" x14ac:dyDescent="0.25">
      <c r="A1389" s="1" t="s">
        <v>177</v>
      </c>
      <c r="B1389" s="1" t="s">
        <v>1391</v>
      </c>
      <c r="C1389" s="1" t="s">
        <v>142</v>
      </c>
      <c r="D1389" s="1"/>
      <c r="E1389" s="2" t="s">
        <v>718</v>
      </c>
      <c r="F1389" s="3">
        <v>292.5</v>
      </c>
    </row>
    <row r="1390" spans="1:6" s="4" customFormat="1" ht="108" x14ac:dyDescent="0.25">
      <c r="A1390" s="1" t="s">
        <v>177</v>
      </c>
      <c r="B1390" s="1" t="s">
        <v>1391</v>
      </c>
      <c r="C1390" s="1" t="s">
        <v>149</v>
      </c>
      <c r="D1390" s="1"/>
      <c r="E1390" s="2" t="s">
        <v>732</v>
      </c>
      <c r="F1390" s="3">
        <v>292.5</v>
      </c>
    </row>
    <row r="1391" spans="1:6" s="4" customFormat="1" ht="72" hidden="1" x14ac:dyDescent="0.25">
      <c r="A1391" s="1" t="s">
        <v>177</v>
      </c>
      <c r="B1391" s="1" t="s">
        <v>1391</v>
      </c>
      <c r="C1391" s="1" t="s">
        <v>149</v>
      </c>
      <c r="D1391" s="1" t="s">
        <v>1111</v>
      </c>
      <c r="E1391" s="2" t="s">
        <v>542</v>
      </c>
      <c r="F1391" s="3">
        <v>292.5</v>
      </c>
    </row>
    <row r="1392" spans="1:6" s="4" customFormat="1" ht="84" hidden="1" x14ac:dyDescent="0.25">
      <c r="A1392" s="1" t="s">
        <v>177</v>
      </c>
      <c r="B1392" s="1" t="s">
        <v>1391</v>
      </c>
      <c r="C1392" s="1" t="s">
        <v>149</v>
      </c>
      <c r="D1392" s="1" t="s">
        <v>1112</v>
      </c>
      <c r="E1392" s="2" t="s">
        <v>543</v>
      </c>
      <c r="F1392" s="3">
        <v>292.5</v>
      </c>
    </row>
    <row r="1393" spans="1:6" s="4" customFormat="1" ht="72" x14ac:dyDescent="0.25">
      <c r="A1393" s="1" t="s">
        <v>177</v>
      </c>
      <c r="B1393" s="1" t="s">
        <v>1391</v>
      </c>
      <c r="C1393" s="1" t="s">
        <v>1152</v>
      </c>
      <c r="D1393" s="1"/>
      <c r="E1393" s="2" t="s">
        <v>1083</v>
      </c>
      <c r="F1393" s="3">
        <v>709.82888000000003</v>
      </c>
    </row>
    <row r="1394" spans="1:6" s="4" customFormat="1" ht="60" x14ac:dyDescent="0.25">
      <c r="A1394" s="1" t="s">
        <v>177</v>
      </c>
      <c r="B1394" s="1" t="s">
        <v>1391</v>
      </c>
      <c r="C1394" s="1" t="s">
        <v>1162</v>
      </c>
      <c r="D1394" s="1"/>
      <c r="E1394" s="2" t="s">
        <v>1090</v>
      </c>
      <c r="F1394" s="3">
        <v>709.82888000000003</v>
      </c>
    </row>
    <row r="1395" spans="1:6" s="4" customFormat="1" ht="192" x14ac:dyDescent="0.25">
      <c r="A1395" s="1" t="s">
        <v>177</v>
      </c>
      <c r="B1395" s="1" t="s">
        <v>1391</v>
      </c>
      <c r="C1395" s="1" t="s">
        <v>150</v>
      </c>
      <c r="D1395" s="1"/>
      <c r="E1395" s="2" t="s">
        <v>1092</v>
      </c>
      <c r="F1395" s="3">
        <v>709.82888000000003</v>
      </c>
    </row>
    <row r="1396" spans="1:6" s="4" customFormat="1" ht="72" hidden="1" x14ac:dyDescent="0.25">
      <c r="A1396" s="1" t="s">
        <v>177</v>
      </c>
      <c r="B1396" s="1" t="s">
        <v>1391</v>
      </c>
      <c r="C1396" s="1" t="s">
        <v>150</v>
      </c>
      <c r="D1396" s="1" t="s">
        <v>1111</v>
      </c>
      <c r="E1396" s="2" t="s">
        <v>542</v>
      </c>
      <c r="F1396" s="3">
        <v>709.82888000000003</v>
      </c>
    </row>
    <row r="1397" spans="1:6" s="4" customFormat="1" ht="84" hidden="1" x14ac:dyDescent="0.25">
      <c r="A1397" s="1" t="s">
        <v>177</v>
      </c>
      <c r="B1397" s="1" t="s">
        <v>1391</v>
      </c>
      <c r="C1397" s="1" t="s">
        <v>150</v>
      </c>
      <c r="D1397" s="1" t="s">
        <v>1112</v>
      </c>
      <c r="E1397" s="2" t="s">
        <v>543</v>
      </c>
      <c r="F1397" s="3">
        <v>709.82888000000003</v>
      </c>
    </row>
    <row r="1398" spans="1:6" s="4" customFormat="1" ht="36" hidden="1" x14ac:dyDescent="0.25">
      <c r="A1398" s="1" t="s">
        <v>177</v>
      </c>
      <c r="B1398" s="1" t="s">
        <v>22</v>
      </c>
      <c r="C1398" s="1"/>
      <c r="D1398" s="1"/>
      <c r="E1398" s="2" t="s">
        <v>501</v>
      </c>
      <c r="F1398" s="3">
        <v>37087.674999999996</v>
      </c>
    </row>
    <row r="1399" spans="1:6" s="4" customFormat="1" hidden="1" x14ac:dyDescent="0.25">
      <c r="A1399" s="1" t="s">
        <v>177</v>
      </c>
      <c r="B1399" s="1" t="s">
        <v>1413</v>
      </c>
      <c r="C1399" s="1"/>
      <c r="D1399" s="1"/>
      <c r="E1399" s="2" t="s">
        <v>524</v>
      </c>
      <c r="F1399" s="3">
        <v>26300.674999999999</v>
      </c>
    </row>
    <row r="1400" spans="1:6" s="4" customFormat="1" ht="72" x14ac:dyDescent="0.25">
      <c r="A1400" s="1" t="s">
        <v>177</v>
      </c>
      <c r="B1400" s="1" t="s">
        <v>1413</v>
      </c>
      <c r="C1400" s="1" t="s">
        <v>138</v>
      </c>
      <c r="D1400" s="1"/>
      <c r="E1400" s="2" t="s">
        <v>691</v>
      </c>
      <c r="F1400" s="3">
        <v>98</v>
      </c>
    </row>
    <row r="1401" spans="1:6" s="4" customFormat="1" ht="84" x14ac:dyDescent="0.25">
      <c r="A1401" s="1" t="s">
        <v>177</v>
      </c>
      <c r="B1401" s="1" t="s">
        <v>1413</v>
      </c>
      <c r="C1401" s="1" t="s">
        <v>139</v>
      </c>
      <c r="D1401" s="1"/>
      <c r="E1401" s="2" t="s">
        <v>692</v>
      </c>
      <c r="F1401" s="3">
        <v>98</v>
      </c>
    </row>
    <row r="1402" spans="1:6" s="4" customFormat="1" ht="156" x14ac:dyDescent="0.25">
      <c r="A1402" s="1" t="s">
        <v>177</v>
      </c>
      <c r="B1402" s="1" t="s">
        <v>1413</v>
      </c>
      <c r="C1402" s="1" t="s">
        <v>302</v>
      </c>
      <c r="D1402" s="1"/>
      <c r="E1402" s="2" t="s">
        <v>702</v>
      </c>
      <c r="F1402" s="3">
        <v>98</v>
      </c>
    </row>
    <row r="1403" spans="1:6" s="4" customFormat="1" ht="48" x14ac:dyDescent="0.25">
      <c r="A1403" s="1" t="s">
        <v>177</v>
      </c>
      <c r="B1403" s="1" t="s">
        <v>1413</v>
      </c>
      <c r="C1403" s="1" t="s">
        <v>1319</v>
      </c>
      <c r="D1403" s="1"/>
      <c r="E1403" s="2" t="s">
        <v>1359</v>
      </c>
      <c r="F1403" s="3">
        <v>98</v>
      </c>
    </row>
    <row r="1404" spans="1:6" s="4" customFormat="1" ht="72" hidden="1" x14ac:dyDescent="0.25">
      <c r="A1404" s="1" t="s">
        <v>177</v>
      </c>
      <c r="B1404" s="1" t="s">
        <v>1413</v>
      </c>
      <c r="C1404" s="1" t="s">
        <v>1319</v>
      </c>
      <c r="D1404" s="1" t="s">
        <v>1111</v>
      </c>
      <c r="E1404" s="2" t="s">
        <v>542</v>
      </c>
      <c r="F1404" s="3">
        <v>98</v>
      </c>
    </row>
    <row r="1405" spans="1:6" s="4" customFormat="1" ht="84" hidden="1" x14ac:dyDescent="0.25">
      <c r="A1405" s="1" t="s">
        <v>177</v>
      </c>
      <c r="B1405" s="1" t="s">
        <v>1413</v>
      </c>
      <c r="C1405" s="1" t="s">
        <v>1319</v>
      </c>
      <c r="D1405" s="1" t="s">
        <v>1112</v>
      </c>
      <c r="E1405" s="2" t="s">
        <v>543</v>
      </c>
      <c r="F1405" s="3">
        <v>98</v>
      </c>
    </row>
    <row r="1406" spans="1:6" s="4" customFormat="1" ht="48" x14ac:dyDescent="0.25">
      <c r="A1406" s="1" t="s">
        <v>177</v>
      </c>
      <c r="B1406" s="1" t="s">
        <v>1413</v>
      </c>
      <c r="C1406" s="1" t="s">
        <v>141</v>
      </c>
      <c r="D1406" s="1"/>
      <c r="E1406" s="2" t="s">
        <v>717</v>
      </c>
      <c r="F1406" s="3">
        <v>18749.7</v>
      </c>
    </row>
    <row r="1407" spans="1:6" s="4" customFormat="1" ht="72" x14ac:dyDescent="0.25">
      <c r="A1407" s="1" t="s">
        <v>177</v>
      </c>
      <c r="B1407" s="1" t="s">
        <v>1413</v>
      </c>
      <c r="C1407" s="1" t="s">
        <v>142</v>
      </c>
      <c r="D1407" s="1"/>
      <c r="E1407" s="2" t="s">
        <v>718</v>
      </c>
      <c r="F1407" s="3">
        <v>18749.7</v>
      </c>
    </row>
    <row r="1408" spans="1:6" s="4" customFormat="1" ht="84" x14ac:dyDescent="0.25">
      <c r="A1408" s="1" t="s">
        <v>177</v>
      </c>
      <c r="B1408" s="1" t="s">
        <v>1413</v>
      </c>
      <c r="C1408" s="1" t="s">
        <v>159</v>
      </c>
      <c r="D1408" s="1"/>
      <c r="E1408" s="2" t="s">
        <v>719</v>
      </c>
      <c r="F1408" s="3">
        <v>16079</v>
      </c>
    </row>
    <row r="1409" spans="1:6" s="4" customFormat="1" ht="72" hidden="1" x14ac:dyDescent="0.25">
      <c r="A1409" s="1" t="s">
        <v>177</v>
      </c>
      <c r="B1409" s="1" t="s">
        <v>1413</v>
      </c>
      <c r="C1409" s="1" t="s">
        <v>159</v>
      </c>
      <c r="D1409" s="1" t="s">
        <v>1111</v>
      </c>
      <c r="E1409" s="2" t="s">
        <v>542</v>
      </c>
      <c r="F1409" s="3">
        <v>16079</v>
      </c>
    </row>
    <row r="1410" spans="1:6" s="4" customFormat="1" ht="84" hidden="1" x14ac:dyDescent="0.25">
      <c r="A1410" s="1" t="s">
        <v>177</v>
      </c>
      <c r="B1410" s="1" t="s">
        <v>1413</v>
      </c>
      <c r="C1410" s="1" t="s">
        <v>159</v>
      </c>
      <c r="D1410" s="1" t="s">
        <v>1112</v>
      </c>
      <c r="E1410" s="2" t="s">
        <v>543</v>
      </c>
      <c r="F1410" s="3">
        <v>16079</v>
      </c>
    </row>
    <row r="1411" spans="1:6" s="4" customFormat="1" ht="72" x14ac:dyDescent="0.25">
      <c r="A1411" s="1" t="s">
        <v>177</v>
      </c>
      <c r="B1411" s="1" t="s">
        <v>1413</v>
      </c>
      <c r="C1411" s="1" t="s">
        <v>160</v>
      </c>
      <c r="D1411" s="1"/>
      <c r="E1411" s="2" t="s">
        <v>720</v>
      </c>
      <c r="F1411" s="3">
        <v>2670.7</v>
      </c>
    </row>
    <row r="1412" spans="1:6" s="4" customFormat="1" ht="72" hidden="1" x14ac:dyDescent="0.25">
      <c r="A1412" s="1" t="s">
        <v>177</v>
      </c>
      <c r="B1412" s="1" t="s">
        <v>1413</v>
      </c>
      <c r="C1412" s="1" t="s">
        <v>160</v>
      </c>
      <c r="D1412" s="1" t="s">
        <v>1111</v>
      </c>
      <c r="E1412" s="2" t="s">
        <v>542</v>
      </c>
      <c r="F1412" s="3">
        <v>2670.7</v>
      </c>
    </row>
    <row r="1413" spans="1:6" s="4" customFormat="1" ht="84" hidden="1" x14ac:dyDescent="0.25">
      <c r="A1413" s="1" t="s">
        <v>177</v>
      </c>
      <c r="B1413" s="1" t="s">
        <v>1413</v>
      </c>
      <c r="C1413" s="1" t="s">
        <v>160</v>
      </c>
      <c r="D1413" s="1" t="s">
        <v>1112</v>
      </c>
      <c r="E1413" s="2" t="s">
        <v>543</v>
      </c>
      <c r="F1413" s="3">
        <v>2670.7</v>
      </c>
    </row>
    <row r="1414" spans="1:6" s="4" customFormat="1" ht="60" x14ac:dyDescent="0.25">
      <c r="A1414" s="1" t="s">
        <v>177</v>
      </c>
      <c r="B1414" s="1" t="s">
        <v>1413</v>
      </c>
      <c r="C1414" s="1" t="s">
        <v>164</v>
      </c>
      <c r="D1414" s="1"/>
      <c r="E1414" s="2" t="s">
        <v>758</v>
      </c>
      <c r="F1414" s="3">
        <v>4175.8</v>
      </c>
    </row>
    <row r="1415" spans="1:6" s="4" customFormat="1" ht="108" x14ac:dyDescent="0.25">
      <c r="A1415" s="1" t="s">
        <v>177</v>
      </c>
      <c r="B1415" s="1" t="s">
        <v>1413</v>
      </c>
      <c r="C1415" s="1" t="s">
        <v>165</v>
      </c>
      <c r="D1415" s="1"/>
      <c r="E1415" s="2" t="s">
        <v>759</v>
      </c>
      <c r="F1415" s="3">
        <v>4175.8</v>
      </c>
    </row>
    <row r="1416" spans="1:6" s="4" customFormat="1" ht="96" x14ac:dyDescent="0.25">
      <c r="A1416" s="1" t="s">
        <v>177</v>
      </c>
      <c r="B1416" s="1" t="s">
        <v>1413</v>
      </c>
      <c r="C1416" s="1" t="s">
        <v>166</v>
      </c>
      <c r="D1416" s="1"/>
      <c r="E1416" s="2" t="s">
        <v>760</v>
      </c>
      <c r="F1416" s="3">
        <v>4175.8</v>
      </c>
    </row>
    <row r="1417" spans="1:6" s="4" customFormat="1" ht="72" x14ac:dyDescent="0.25">
      <c r="A1417" s="1" t="s">
        <v>177</v>
      </c>
      <c r="B1417" s="1" t="s">
        <v>1413</v>
      </c>
      <c r="C1417" s="1" t="s">
        <v>161</v>
      </c>
      <c r="D1417" s="1"/>
      <c r="E1417" s="2" t="s">
        <v>761</v>
      </c>
      <c r="F1417" s="3">
        <v>4175.8</v>
      </c>
    </row>
    <row r="1418" spans="1:6" s="4" customFormat="1" ht="24" hidden="1" x14ac:dyDescent="0.25">
      <c r="A1418" s="1" t="s">
        <v>177</v>
      </c>
      <c r="B1418" s="1" t="s">
        <v>1413</v>
      </c>
      <c r="C1418" s="1" t="s">
        <v>161</v>
      </c>
      <c r="D1418" s="1" t="s">
        <v>1113</v>
      </c>
      <c r="E1418" s="2" t="s">
        <v>558</v>
      </c>
      <c r="F1418" s="3">
        <v>4175.8</v>
      </c>
    </row>
    <row r="1419" spans="1:6" s="4" customFormat="1" ht="132" hidden="1" x14ac:dyDescent="0.25">
      <c r="A1419" s="1" t="s">
        <v>177</v>
      </c>
      <c r="B1419" s="1" t="s">
        <v>1413</v>
      </c>
      <c r="C1419" s="1" t="s">
        <v>161</v>
      </c>
      <c r="D1419" s="1" t="s">
        <v>137</v>
      </c>
      <c r="E1419" s="2" t="s">
        <v>559</v>
      </c>
      <c r="F1419" s="3">
        <v>4175.8</v>
      </c>
    </row>
    <row r="1420" spans="1:6" s="4" customFormat="1" ht="84" x14ac:dyDescent="0.25">
      <c r="A1420" s="1" t="s">
        <v>177</v>
      </c>
      <c r="B1420" s="1" t="s">
        <v>1413</v>
      </c>
      <c r="C1420" s="1" t="s">
        <v>144</v>
      </c>
      <c r="D1420" s="1"/>
      <c r="E1420" s="2" t="s">
        <v>1036</v>
      </c>
      <c r="F1420" s="3">
        <v>2874.3</v>
      </c>
    </row>
    <row r="1421" spans="1:6" s="4" customFormat="1" ht="72" x14ac:dyDescent="0.25">
      <c r="A1421" s="1" t="s">
        <v>177</v>
      </c>
      <c r="B1421" s="1" t="s">
        <v>1413</v>
      </c>
      <c r="C1421" s="1" t="s">
        <v>167</v>
      </c>
      <c r="D1421" s="1"/>
      <c r="E1421" s="2" t="s">
        <v>1059</v>
      </c>
      <c r="F1421" s="3">
        <v>2874.3</v>
      </c>
    </row>
    <row r="1422" spans="1:6" s="4" customFormat="1" ht="120" x14ac:dyDescent="0.25">
      <c r="A1422" s="1" t="s">
        <v>177</v>
      </c>
      <c r="B1422" s="1" t="s">
        <v>1413</v>
      </c>
      <c r="C1422" s="1" t="s">
        <v>168</v>
      </c>
      <c r="D1422" s="1"/>
      <c r="E1422" s="2" t="s">
        <v>1060</v>
      </c>
      <c r="F1422" s="3">
        <v>2874.3</v>
      </c>
    </row>
    <row r="1423" spans="1:6" s="4" customFormat="1" ht="60" x14ac:dyDescent="0.25">
      <c r="A1423" s="1" t="s">
        <v>177</v>
      </c>
      <c r="B1423" s="1" t="s">
        <v>1413</v>
      </c>
      <c r="C1423" s="1" t="s">
        <v>162</v>
      </c>
      <c r="D1423" s="1"/>
      <c r="E1423" s="2" t="s">
        <v>1061</v>
      </c>
      <c r="F1423" s="3">
        <v>2874.3</v>
      </c>
    </row>
    <row r="1424" spans="1:6" s="4" customFormat="1" ht="72" hidden="1" x14ac:dyDescent="0.25">
      <c r="A1424" s="1" t="s">
        <v>177</v>
      </c>
      <c r="B1424" s="1" t="s">
        <v>1413</v>
      </c>
      <c r="C1424" s="1" t="s">
        <v>162</v>
      </c>
      <c r="D1424" s="1" t="s">
        <v>1111</v>
      </c>
      <c r="E1424" s="2" t="s">
        <v>542</v>
      </c>
      <c r="F1424" s="3">
        <v>2874.3</v>
      </c>
    </row>
    <row r="1425" spans="1:6" s="4" customFormat="1" ht="84" hidden="1" x14ac:dyDescent="0.25">
      <c r="A1425" s="1" t="s">
        <v>177</v>
      </c>
      <c r="B1425" s="1" t="s">
        <v>1413</v>
      </c>
      <c r="C1425" s="1" t="s">
        <v>162</v>
      </c>
      <c r="D1425" s="1" t="s">
        <v>1112</v>
      </c>
      <c r="E1425" s="2" t="s">
        <v>543</v>
      </c>
      <c r="F1425" s="3">
        <v>2874.3</v>
      </c>
    </row>
    <row r="1426" spans="1:6" s="4" customFormat="1" ht="60" x14ac:dyDescent="0.25">
      <c r="A1426" s="1" t="s">
        <v>177</v>
      </c>
      <c r="B1426" s="1" t="s">
        <v>1413</v>
      </c>
      <c r="C1426" s="1" t="s">
        <v>1122</v>
      </c>
      <c r="D1426" s="1"/>
      <c r="E1426" s="2" t="s">
        <v>1885</v>
      </c>
      <c r="F1426" s="3">
        <v>402.875</v>
      </c>
    </row>
    <row r="1427" spans="1:6" s="4" customFormat="1" ht="84" x14ac:dyDescent="0.25">
      <c r="A1427" s="1" t="s">
        <v>177</v>
      </c>
      <c r="B1427" s="1" t="s">
        <v>1413</v>
      </c>
      <c r="C1427" s="1" t="s">
        <v>405</v>
      </c>
      <c r="D1427" s="1"/>
      <c r="E1427" s="2" t="s">
        <v>1174</v>
      </c>
      <c r="F1427" s="3">
        <v>402.875</v>
      </c>
    </row>
    <row r="1428" spans="1:6" s="4" customFormat="1" ht="72" hidden="1" x14ac:dyDescent="0.25">
      <c r="A1428" s="1" t="s">
        <v>177</v>
      </c>
      <c r="B1428" s="1" t="s">
        <v>1413</v>
      </c>
      <c r="C1428" s="1" t="s">
        <v>405</v>
      </c>
      <c r="D1428" s="1" t="s">
        <v>1111</v>
      </c>
      <c r="E1428" s="2" t="s">
        <v>542</v>
      </c>
      <c r="F1428" s="3">
        <v>377.875</v>
      </c>
    </row>
    <row r="1429" spans="1:6" s="4" customFormat="1" ht="84" hidden="1" x14ac:dyDescent="0.25">
      <c r="A1429" s="1" t="s">
        <v>177</v>
      </c>
      <c r="B1429" s="1" t="s">
        <v>1413</v>
      </c>
      <c r="C1429" s="1" t="s">
        <v>405</v>
      </c>
      <c r="D1429" s="1" t="s">
        <v>1112</v>
      </c>
      <c r="E1429" s="2" t="s">
        <v>543</v>
      </c>
      <c r="F1429" s="3">
        <v>377.875</v>
      </c>
    </row>
    <row r="1430" spans="1:6" s="4" customFormat="1" ht="24" hidden="1" x14ac:dyDescent="0.25">
      <c r="A1430" s="1" t="s">
        <v>177</v>
      </c>
      <c r="B1430" s="1" t="s">
        <v>1413</v>
      </c>
      <c r="C1430" s="1" t="s">
        <v>405</v>
      </c>
      <c r="D1430" s="1" t="s">
        <v>1113</v>
      </c>
      <c r="E1430" s="2" t="s">
        <v>558</v>
      </c>
      <c r="F1430" s="3">
        <v>25</v>
      </c>
    </row>
    <row r="1431" spans="1:6" s="4" customFormat="1" ht="132" hidden="1" x14ac:dyDescent="0.25">
      <c r="A1431" s="1" t="s">
        <v>177</v>
      </c>
      <c r="B1431" s="1" t="s">
        <v>1413</v>
      </c>
      <c r="C1431" s="1" t="s">
        <v>405</v>
      </c>
      <c r="D1431" s="1" t="s">
        <v>137</v>
      </c>
      <c r="E1431" s="2" t="s">
        <v>559</v>
      </c>
      <c r="F1431" s="3">
        <v>25</v>
      </c>
    </row>
    <row r="1432" spans="1:6" s="4" customFormat="1" ht="48" hidden="1" x14ac:dyDescent="0.25">
      <c r="A1432" s="1" t="s">
        <v>177</v>
      </c>
      <c r="B1432" s="1" t="s">
        <v>1414</v>
      </c>
      <c r="C1432" s="1"/>
      <c r="D1432" s="1"/>
      <c r="E1432" s="2" t="s">
        <v>525</v>
      </c>
      <c r="F1432" s="3">
        <v>10786.999999999998</v>
      </c>
    </row>
    <row r="1433" spans="1:6" s="4" customFormat="1" ht="72" x14ac:dyDescent="0.25">
      <c r="A1433" s="1" t="s">
        <v>177</v>
      </c>
      <c r="B1433" s="1" t="s">
        <v>1414</v>
      </c>
      <c r="C1433" s="1" t="s">
        <v>138</v>
      </c>
      <c r="D1433" s="1"/>
      <c r="E1433" s="2" t="s">
        <v>691</v>
      </c>
      <c r="F1433" s="3">
        <v>10754.999999999998</v>
      </c>
    </row>
    <row r="1434" spans="1:6" s="4" customFormat="1" ht="48" x14ac:dyDescent="0.25">
      <c r="A1434" s="1" t="s">
        <v>177</v>
      </c>
      <c r="B1434" s="1" t="s">
        <v>1414</v>
      </c>
      <c r="C1434" s="1" t="s">
        <v>170</v>
      </c>
      <c r="D1434" s="1"/>
      <c r="E1434" s="2" t="s">
        <v>715</v>
      </c>
      <c r="F1434" s="3">
        <v>10754.999999999998</v>
      </c>
    </row>
    <row r="1435" spans="1:6" s="4" customFormat="1" ht="72" x14ac:dyDescent="0.25">
      <c r="A1435" s="1" t="s">
        <v>177</v>
      </c>
      <c r="B1435" s="1" t="s">
        <v>1414</v>
      </c>
      <c r="C1435" s="1" t="s">
        <v>171</v>
      </c>
      <c r="D1435" s="1"/>
      <c r="E1435" s="2" t="s">
        <v>716</v>
      </c>
      <c r="F1435" s="3">
        <v>10754.999999999998</v>
      </c>
    </row>
    <row r="1436" spans="1:6" s="4" customFormat="1" ht="84" x14ac:dyDescent="0.25">
      <c r="A1436" s="1" t="s">
        <v>177</v>
      </c>
      <c r="B1436" s="1" t="s">
        <v>1414</v>
      </c>
      <c r="C1436" s="1" t="s">
        <v>169</v>
      </c>
      <c r="D1436" s="1"/>
      <c r="E1436" s="2" t="s">
        <v>589</v>
      </c>
      <c r="F1436" s="3">
        <v>10754.999999999998</v>
      </c>
    </row>
    <row r="1437" spans="1:6" s="4" customFormat="1" ht="180" hidden="1" x14ac:dyDescent="0.25">
      <c r="A1437" s="1" t="s">
        <v>177</v>
      </c>
      <c r="B1437" s="1" t="s">
        <v>1414</v>
      </c>
      <c r="C1437" s="1" t="s">
        <v>169</v>
      </c>
      <c r="D1437" s="1" t="s">
        <v>1118</v>
      </c>
      <c r="E1437" s="2" t="s">
        <v>539</v>
      </c>
      <c r="F1437" s="3">
        <v>8215.1299999999992</v>
      </c>
    </row>
    <row r="1438" spans="1:6" s="4" customFormat="1" ht="36" hidden="1" x14ac:dyDescent="0.25">
      <c r="A1438" s="1" t="s">
        <v>177</v>
      </c>
      <c r="B1438" s="1" t="s">
        <v>1414</v>
      </c>
      <c r="C1438" s="1" t="s">
        <v>169</v>
      </c>
      <c r="D1438" s="1" t="s">
        <v>1119</v>
      </c>
      <c r="E1438" s="2" t="s">
        <v>540</v>
      </c>
      <c r="F1438" s="3">
        <v>8215.1299999999992</v>
      </c>
    </row>
    <row r="1439" spans="1:6" s="4" customFormat="1" ht="72" hidden="1" x14ac:dyDescent="0.25">
      <c r="A1439" s="1" t="s">
        <v>177</v>
      </c>
      <c r="B1439" s="1" t="s">
        <v>1414</v>
      </c>
      <c r="C1439" s="1" t="s">
        <v>169</v>
      </c>
      <c r="D1439" s="1" t="s">
        <v>1111</v>
      </c>
      <c r="E1439" s="2" t="s">
        <v>542</v>
      </c>
      <c r="F1439" s="3">
        <v>2534.4699999999998</v>
      </c>
    </row>
    <row r="1440" spans="1:6" s="4" customFormat="1" ht="84" hidden="1" x14ac:dyDescent="0.25">
      <c r="A1440" s="1" t="s">
        <v>177</v>
      </c>
      <c r="B1440" s="1" t="s">
        <v>1414</v>
      </c>
      <c r="C1440" s="1" t="s">
        <v>169</v>
      </c>
      <c r="D1440" s="1" t="s">
        <v>1112</v>
      </c>
      <c r="E1440" s="2" t="s">
        <v>543</v>
      </c>
      <c r="F1440" s="3">
        <v>2534.4699999999998</v>
      </c>
    </row>
    <row r="1441" spans="1:6" s="4" customFormat="1" ht="24" hidden="1" x14ac:dyDescent="0.25">
      <c r="A1441" s="1" t="s">
        <v>177</v>
      </c>
      <c r="B1441" s="1" t="s">
        <v>1414</v>
      </c>
      <c r="C1441" s="1" t="s">
        <v>169</v>
      </c>
      <c r="D1441" s="1" t="s">
        <v>1113</v>
      </c>
      <c r="E1441" s="2" t="s">
        <v>558</v>
      </c>
      <c r="F1441" s="3">
        <v>5.4</v>
      </c>
    </row>
    <row r="1442" spans="1:6" s="4" customFormat="1" ht="36" hidden="1" x14ac:dyDescent="0.25">
      <c r="A1442" s="1" t="s">
        <v>177</v>
      </c>
      <c r="B1442" s="1" t="s">
        <v>1414</v>
      </c>
      <c r="C1442" s="1" t="s">
        <v>169</v>
      </c>
      <c r="D1442" s="1" t="s">
        <v>1120</v>
      </c>
      <c r="E1442" s="2" t="s">
        <v>561</v>
      </c>
      <c r="F1442" s="3">
        <v>5.4</v>
      </c>
    </row>
    <row r="1443" spans="1:6" s="4" customFormat="1" ht="60" x14ac:dyDescent="0.25">
      <c r="A1443" s="1" t="s">
        <v>177</v>
      </c>
      <c r="B1443" s="1" t="s">
        <v>1414</v>
      </c>
      <c r="C1443" s="1" t="s">
        <v>1122</v>
      </c>
      <c r="D1443" s="1"/>
      <c r="E1443" s="2" t="s">
        <v>1885</v>
      </c>
      <c r="F1443" s="3">
        <v>32</v>
      </c>
    </row>
    <row r="1444" spans="1:6" s="4" customFormat="1" ht="36" x14ac:dyDescent="0.25">
      <c r="A1444" s="1" t="s">
        <v>177</v>
      </c>
      <c r="B1444" s="1" t="s">
        <v>1414</v>
      </c>
      <c r="C1444" s="1" t="s">
        <v>1143</v>
      </c>
      <c r="D1444" s="1"/>
      <c r="E1444" s="2" t="s">
        <v>1270</v>
      </c>
      <c r="F1444" s="3">
        <v>32</v>
      </c>
    </row>
    <row r="1445" spans="1:6" s="4" customFormat="1" ht="48" x14ac:dyDescent="0.25">
      <c r="A1445" s="1" t="s">
        <v>177</v>
      </c>
      <c r="B1445" s="1" t="s">
        <v>1414</v>
      </c>
      <c r="C1445" s="1" t="s">
        <v>1349</v>
      </c>
      <c r="D1445" s="1"/>
      <c r="E1445" s="2" t="s">
        <v>1350</v>
      </c>
      <c r="F1445" s="3">
        <v>32</v>
      </c>
    </row>
    <row r="1446" spans="1:6" s="4" customFormat="1" ht="72" hidden="1" x14ac:dyDescent="0.25">
      <c r="A1446" s="1" t="s">
        <v>177</v>
      </c>
      <c r="B1446" s="1" t="s">
        <v>1414</v>
      </c>
      <c r="C1446" s="1" t="s">
        <v>1349</v>
      </c>
      <c r="D1446" s="1" t="s">
        <v>1111</v>
      </c>
      <c r="E1446" s="2" t="s">
        <v>542</v>
      </c>
      <c r="F1446" s="3">
        <v>32</v>
      </c>
    </row>
    <row r="1447" spans="1:6" s="4" customFormat="1" ht="84" hidden="1" x14ac:dyDescent="0.25">
      <c r="A1447" s="1" t="s">
        <v>177</v>
      </c>
      <c r="B1447" s="1" t="s">
        <v>1414</v>
      </c>
      <c r="C1447" s="1" t="s">
        <v>1349</v>
      </c>
      <c r="D1447" s="1" t="s">
        <v>1112</v>
      </c>
      <c r="E1447" s="2" t="s">
        <v>543</v>
      </c>
      <c r="F1447" s="3">
        <v>32</v>
      </c>
    </row>
    <row r="1448" spans="1:6" s="4" customFormat="1" ht="24" hidden="1" x14ac:dyDescent="0.25">
      <c r="A1448" s="1" t="s">
        <v>177</v>
      </c>
      <c r="B1448" s="1" t="s">
        <v>1137</v>
      </c>
      <c r="C1448" s="1"/>
      <c r="D1448" s="1"/>
      <c r="E1448" s="2" t="s">
        <v>502</v>
      </c>
      <c r="F1448" s="3">
        <v>3144</v>
      </c>
    </row>
    <row r="1449" spans="1:6" s="4" customFormat="1" ht="48" hidden="1" x14ac:dyDescent="0.25">
      <c r="A1449" s="1" t="s">
        <v>177</v>
      </c>
      <c r="B1449" s="1" t="s">
        <v>1393</v>
      </c>
      <c r="C1449" s="1"/>
      <c r="D1449" s="1"/>
      <c r="E1449" s="2" t="s">
        <v>526</v>
      </c>
      <c r="F1449" s="3">
        <v>3144</v>
      </c>
    </row>
    <row r="1450" spans="1:6" s="4" customFormat="1" ht="60" x14ac:dyDescent="0.25">
      <c r="A1450" s="1" t="s">
        <v>177</v>
      </c>
      <c r="B1450" s="1" t="s">
        <v>1393</v>
      </c>
      <c r="C1450" s="1" t="s">
        <v>1172</v>
      </c>
      <c r="D1450" s="1"/>
      <c r="E1450" s="2" t="s">
        <v>769</v>
      </c>
      <c r="F1450" s="3">
        <v>3144</v>
      </c>
    </row>
    <row r="1451" spans="1:6" s="4" customFormat="1" ht="48" x14ac:dyDescent="0.25">
      <c r="A1451" s="1" t="s">
        <v>177</v>
      </c>
      <c r="B1451" s="1" t="s">
        <v>1393</v>
      </c>
      <c r="C1451" s="1" t="s">
        <v>6</v>
      </c>
      <c r="D1451" s="1"/>
      <c r="E1451" s="2" t="s">
        <v>770</v>
      </c>
      <c r="F1451" s="3">
        <v>3144</v>
      </c>
    </row>
    <row r="1452" spans="1:6" s="4" customFormat="1" ht="108" x14ac:dyDescent="0.25">
      <c r="A1452" s="1" t="s">
        <v>177</v>
      </c>
      <c r="B1452" s="1" t="s">
        <v>1393</v>
      </c>
      <c r="C1452" s="1" t="s">
        <v>7</v>
      </c>
      <c r="D1452" s="1"/>
      <c r="E1452" s="2" t="s">
        <v>771</v>
      </c>
      <c r="F1452" s="3">
        <v>1947</v>
      </c>
    </row>
    <row r="1453" spans="1:6" s="4" customFormat="1" ht="48" x14ac:dyDescent="0.25">
      <c r="A1453" s="1" t="s">
        <v>177</v>
      </c>
      <c r="B1453" s="1" t="s">
        <v>1393</v>
      </c>
      <c r="C1453" s="1" t="s">
        <v>12</v>
      </c>
      <c r="D1453" s="1"/>
      <c r="E1453" s="2" t="s">
        <v>772</v>
      </c>
      <c r="F1453" s="3">
        <v>1947</v>
      </c>
    </row>
    <row r="1454" spans="1:6" s="4" customFormat="1" ht="72" hidden="1" x14ac:dyDescent="0.25">
      <c r="A1454" s="1" t="s">
        <v>177</v>
      </c>
      <c r="B1454" s="1" t="s">
        <v>1393</v>
      </c>
      <c r="C1454" s="1" t="s">
        <v>12</v>
      </c>
      <c r="D1454" s="1" t="s">
        <v>1111</v>
      </c>
      <c r="E1454" s="2" t="s">
        <v>542</v>
      </c>
      <c r="F1454" s="3">
        <v>1947</v>
      </c>
    </row>
    <row r="1455" spans="1:6" s="4" customFormat="1" ht="84" hidden="1" x14ac:dyDescent="0.25">
      <c r="A1455" s="1" t="s">
        <v>177</v>
      </c>
      <c r="B1455" s="1" t="s">
        <v>1393</v>
      </c>
      <c r="C1455" s="1" t="s">
        <v>12</v>
      </c>
      <c r="D1455" s="1" t="s">
        <v>1112</v>
      </c>
      <c r="E1455" s="2" t="s">
        <v>543</v>
      </c>
      <c r="F1455" s="3">
        <v>1947</v>
      </c>
    </row>
    <row r="1456" spans="1:6" s="4" customFormat="1" ht="60" x14ac:dyDescent="0.25">
      <c r="A1456" s="1" t="s">
        <v>177</v>
      </c>
      <c r="B1456" s="1" t="s">
        <v>1393</v>
      </c>
      <c r="C1456" s="1" t="s">
        <v>173</v>
      </c>
      <c r="D1456" s="1"/>
      <c r="E1456" s="2" t="s">
        <v>780</v>
      </c>
      <c r="F1456" s="3">
        <v>1197</v>
      </c>
    </row>
    <row r="1457" spans="1:6" s="4" customFormat="1" ht="36" x14ac:dyDescent="0.25">
      <c r="A1457" s="1" t="s">
        <v>177</v>
      </c>
      <c r="B1457" s="1" t="s">
        <v>1393</v>
      </c>
      <c r="C1457" s="1" t="s">
        <v>172</v>
      </c>
      <c r="D1457" s="1"/>
      <c r="E1457" s="2" t="s">
        <v>781</v>
      </c>
      <c r="F1457" s="3">
        <v>1197</v>
      </c>
    </row>
    <row r="1458" spans="1:6" s="4" customFormat="1" ht="72" hidden="1" x14ac:dyDescent="0.25">
      <c r="A1458" s="1" t="s">
        <v>177</v>
      </c>
      <c r="B1458" s="1" t="s">
        <v>1393</v>
      </c>
      <c r="C1458" s="1" t="s">
        <v>172</v>
      </c>
      <c r="D1458" s="1" t="s">
        <v>1111</v>
      </c>
      <c r="E1458" s="2" t="s">
        <v>542</v>
      </c>
      <c r="F1458" s="3">
        <v>1197</v>
      </c>
    </row>
    <row r="1459" spans="1:6" s="4" customFormat="1" ht="84" hidden="1" x14ac:dyDescent="0.25">
      <c r="A1459" s="1" t="s">
        <v>177</v>
      </c>
      <c r="B1459" s="1" t="s">
        <v>1393</v>
      </c>
      <c r="C1459" s="1" t="s">
        <v>172</v>
      </c>
      <c r="D1459" s="1" t="s">
        <v>1112</v>
      </c>
      <c r="E1459" s="2" t="s">
        <v>543</v>
      </c>
      <c r="F1459" s="3">
        <v>1197</v>
      </c>
    </row>
    <row r="1460" spans="1:6" s="4" customFormat="1" hidden="1" x14ac:dyDescent="0.25">
      <c r="A1460" s="1" t="s">
        <v>177</v>
      </c>
      <c r="B1460" s="1" t="s">
        <v>1171</v>
      </c>
      <c r="C1460" s="1"/>
      <c r="D1460" s="1"/>
      <c r="E1460" s="2" t="s">
        <v>503</v>
      </c>
      <c r="F1460" s="3">
        <v>3766.1</v>
      </c>
    </row>
    <row r="1461" spans="1:6" s="4" customFormat="1" ht="24" hidden="1" x14ac:dyDescent="0.25">
      <c r="A1461" s="1" t="s">
        <v>177</v>
      </c>
      <c r="B1461" s="1" t="s">
        <v>1397</v>
      </c>
      <c r="C1461" s="1"/>
      <c r="D1461" s="1"/>
      <c r="E1461" s="2" t="s">
        <v>529</v>
      </c>
      <c r="F1461" s="3">
        <v>3766.1</v>
      </c>
    </row>
    <row r="1462" spans="1:6" s="4" customFormat="1" ht="48" x14ac:dyDescent="0.25">
      <c r="A1462" s="1" t="s">
        <v>177</v>
      </c>
      <c r="B1462" s="1" t="s">
        <v>1397</v>
      </c>
      <c r="C1462" s="1" t="s">
        <v>62</v>
      </c>
      <c r="D1462" s="1"/>
      <c r="E1462" s="2" t="s">
        <v>636</v>
      </c>
      <c r="F1462" s="3">
        <v>3514.1</v>
      </c>
    </row>
    <row r="1463" spans="1:6" s="4" customFormat="1" ht="96" x14ac:dyDescent="0.25">
      <c r="A1463" s="1" t="s">
        <v>177</v>
      </c>
      <c r="B1463" s="1" t="s">
        <v>1397</v>
      </c>
      <c r="C1463" s="1" t="s">
        <v>66</v>
      </c>
      <c r="D1463" s="1"/>
      <c r="E1463" s="2" t="s">
        <v>643</v>
      </c>
      <c r="F1463" s="3">
        <v>3514.1</v>
      </c>
    </row>
    <row r="1464" spans="1:6" s="4" customFormat="1" ht="84" x14ac:dyDescent="0.25">
      <c r="A1464" s="1" t="s">
        <v>177</v>
      </c>
      <c r="B1464" s="1" t="s">
        <v>1397</v>
      </c>
      <c r="C1464" s="1" t="s">
        <v>67</v>
      </c>
      <c r="D1464" s="1"/>
      <c r="E1464" s="2" t="s">
        <v>644</v>
      </c>
      <c r="F1464" s="3">
        <v>3514.1</v>
      </c>
    </row>
    <row r="1465" spans="1:6" s="4" customFormat="1" ht="132" x14ac:dyDescent="0.25">
      <c r="A1465" s="1" t="s">
        <v>177</v>
      </c>
      <c r="B1465" s="1" t="s">
        <v>1397</v>
      </c>
      <c r="C1465" s="1" t="s">
        <v>174</v>
      </c>
      <c r="D1465" s="1"/>
      <c r="E1465" s="2" t="s">
        <v>646</v>
      </c>
      <c r="F1465" s="3">
        <v>3514.1</v>
      </c>
    </row>
    <row r="1466" spans="1:6" s="4" customFormat="1" ht="96" hidden="1" x14ac:dyDescent="0.25">
      <c r="A1466" s="1" t="s">
        <v>177</v>
      </c>
      <c r="B1466" s="1" t="s">
        <v>1397</v>
      </c>
      <c r="C1466" s="1" t="s">
        <v>174</v>
      </c>
      <c r="D1466" s="1" t="s">
        <v>18</v>
      </c>
      <c r="E1466" s="2" t="s">
        <v>552</v>
      </c>
      <c r="F1466" s="3">
        <v>3514.1</v>
      </c>
    </row>
    <row r="1467" spans="1:6" s="4" customFormat="1" ht="84" hidden="1" x14ac:dyDescent="0.25">
      <c r="A1467" s="1" t="s">
        <v>177</v>
      </c>
      <c r="B1467" s="1" t="s">
        <v>1397</v>
      </c>
      <c r="C1467" s="1" t="s">
        <v>174</v>
      </c>
      <c r="D1467" s="1" t="s">
        <v>14</v>
      </c>
      <c r="E1467" s="2" t="s">
        <v>555</v>
      </c>
      <c r="F1467" s="3">
        <v>3514.1</v>
      </c>
    </row>
    <row r="1468" spans="1:6" s="4" customFormat="1" ht="108" x14ac:dyDescent="0.25">
      <c r="A1468" s="1" t="s">
        <v>177</v>
      </c>
      <c r="B1468" s="1" t="s">
        <v>1397</v>
      </c>
      <c r="C1468" s="1" t="s">
        <v>42</v>
      </c>
      <c r="D1468" s="1"/>
      <c r="E1468" s="2" t="s">
        <v>647</v>
      </c>
      <c r="F1468" s="3">
        <v>252</v>
      </c>
    </row>
    <row r="1469" spans="1:6" s="4" customFormat="1" ht="60" x14ac:dyDescent="0.25">
      <c r="A1469" s="1" t="s">
        <v>177</v>
      </c>
      <c r="B1469" s="1" t="s">
        <v>1397</v>
      </c>
      <c r="C1469" s="1" t="s">
        <v>68</v>
      </c>
      <c r="D1469" s="1"/>
      <c r="E1469" s="2" t="s">
        <v>665</v>
      </c>
      <c r="F1469" s="3">
        <v>252</v>
      </c>
    </row>
    <row r="1470" spans="1:6" s="4" customFormat="1" ht="120" x14ac:dyDescent="0.25">
      <c r="A1470" s="1" t="s">
        <v>177</v>
      </c>
      <c r="B1470" s="1" t="s">
        <v>1397</v>
      </c>
      <c r="C1470" s="1" t="s">
        <v>176</v>
      </c>
      <c r="D1470" s="1"/>
      <c r="E1470" s="2" t="s">
        <v>1230</v>
      </c>
      <c r="F1470" s="3">
        <v>252</v>
      </c>
    </row>
    <row r="1471" spans="1:6" s="4" customFormat="1" ht="72" x14ac:dyDescent="0.25">
      <c r="A1471" s="1" t="s">
        <v>177</v>
      </c>
      <c r="B1471" s="1" t="s">
        <v>1397</v>
      </c>
      <c r="C1471" s="1" t="s">
        <v>175</v>
      </c>
      <c r="D1471" s="1"/>
      <c r="E1471" s="2" t="s">
        <v>671</v>
      </c>
      <c r="F1471" s="3">
        <v>252</v>
      </c>
    </row>
    <row r="1472" spans="1:6" s="4" customFormat="1" ht="72" hidden="1" x14ac:dyDescent="0.25">
      <c r="A1472" s="1" t="s">
        <v>177</v>
      </c>
      <c r="B1472" s="1" t="s">
        <v>1397</v>
      </c>
      <c r="C1472" s="1" t="s">
        <v>175</v>
      </c>
      <c r="D1472" s="1" t="s">
        <v>1111</v>
      </c>
      <c r="E1472" s="2" t="s">
        <v>542</v>
      </c>
      <c r="F1472" s="3">
        <v>252</v>
      </c>
    </row>
    <row r="1473" spans="1:6" s="4" customFormat="1" ht="84" hidden="1" x14ac:dyDescent="0.25">
      <c r="A1473" s="1" t="s">
        <v>177</v>
      </c>
      <c r="B1473" s="1" t="s">
        <v>1397</v>
      </c>
      <c r="C1473" s="1" t="s">
        <v>175</v>
      </c>
      <c r="D1473" s="1" t="s">
        <v>1112</v>
      </c>
      <c r="E1473" s="2" t="s">
        <v>543</v>
      </c>
      <c r="F1473" s="3">
        <v>252</v>
      </c>
    </row>
    <row r="1474" spans="1:6" s="4" customFormat="1" ht="24" hidden="1" x14ac:dyDescent="0.25">
      <c r="A1474" s="1" t="s">
        <v>177</v>
      </c>
      <c r="B1474" s="1" t="s">
        <v>1131</v>
      </c>
      <c r="C1474" s="1"/>
      <c r="D1474" s="1"/>
      <c r="E1474" s="2" t="s">
        <v>504</v>
      </c>
      <c r="F1474" s="3">
        <v>5500.7489700000006</v>
      </c>
    </row>
    <row r="1475" spans="1:6" s="4" customFormat="1" hidden="1" x14ac:dyDescent="0.25">
      <c r="A1475" s="1" t="s">
        <v>177</v>
      </c>
      <c r="B1475" s="1" t="s">
        <v>1399</v>
      </c>
      <c r="C1475" s="1"/>
      <c r="D1475" s="1"/>
      <c r="E1475" s="2" t="s">
        <v>531</v>
      </c>
      <c r="F1475" s="3">
        <v>5500.7489700000006</v>
      </c>
    </row>
    <row r="1476" spans="1:6" s="4" customFormat="1" ht="48" x14ac:dyDescent="0.25">
      <c r="A1476" s="1" t="s">
        <v>177</v>
      </c>
      <c r="B1476" s="1" t="s">
        <v>1399</v>
      </c>
      <c r="C1476" s="1" t="s">
        <v>37</v>
      </c>
      <c r="D1476" s="1"/>
      <c r="E1476" s="2" t="s">
        <v>609</v>
      </c>
      <c r="F1476" s="3">
        <v>1281.5999999999999</v>
      </c>
    </row>
    <row r="1477" spans="1:6" s="4" customFormat="1" ht="60" x14ac:dyDescent="0.25">
      <c r="A1477" s="1" t="s">
        <v>177</v>
      </c>
      <c r="B1477" s="1" t="s">
        <v>1399</v>
      </c>
      <c r="C1477" s="1" t="s">
        <v>89</v>
      </c>
      <c r="D1477" s="1"/>
      <c r="E1477" s="2" t="s">
        <v>610</v>
      </c>
      <c r="F1477" s="3">
        <v>1281.5999999999999</v>
      </c>
    </row>
    <row r="1478" spans="1:6" s="4" customFormat="1" ht="60" x14ac:dyDescent="0.25">
      <c r="A1478" s="1" t="s">
        <v>177</v>
      </c>
      <c r="B1478" s="1" t="s">
        <v>1399</v>
      </c>
      <c r="C1478" s="1" t="s">
        <v>90</v>
      </c>
      <c r="D1478" s="1"/>
      <c r="E1478" s="2" t="s">
        <v>611</v>
      </c>
      <c r="F1478" s="3">
        <v>1281.5999999999999</v>
      </c>
    </row>
    <row r="1479" spans="1:6" s="4" customFormat="1" ht="96" x14ac:dyDescent="0.25">
      <c r="A1479" s="1" t="s">
        <v>177</v>
      </c>
      <c r="B1479" s="1" t="s">
        <v>1399</v>
      </c>
      <c r="C1479" s="1" t="s">
        <v>77</v>
      </c>
      <c r="D1479" s="1"/>
      <c r="E1479" s="2" t="s">
        <v>614</v>
      </c>
      <c r="F1479" s="3">
        <v>1281.5999999999999</v>
      </c>
    </row>
    <row r="1480" spans="1:6" s="4" customFormat="1" ht="72" hidden="1" x14ac:dyDescent="0.25">
      <c r="A1480" s="1" t="s">
        <v>177</v>
      </c>
      <c r="B1480" s="1" t="s">
        <v>1399</v>
      </c>
      <c r="C1480" s="1" t="s">
        <v>77</v>
      </c>
      <c r="D1480" s="1" t="s">
        <v>1111</v>
      </c>
      <c r="E1480" s="2" t="s">
        <v>542</v>
      </c>
      <c r="F1480" s="3">
        <v>1281.5999999999999</v>
      </c>
    </row>
    <row r="1481" spans="1:6" s="4" customFormat="1" ht="84" hidden="1" x14ac:dyDescent="0.25">
      <c r="A1481" s="1" t="s">
        <v>177</v>
      </c>
      <c r="B1481" s="1" t="s">
        <v>1399</v>
      </c>
      <c r="C1481" s="1" t="s">
        <v>77</v>
      </c>
      <c r="D1481" s="1" t="s">
        <v>1112</v>
      </c>
      <c r="E1481" s="2" t="s">
        <v>543</v>
      </c>
      <c r="F1481" s="3">
        <v>1281.5999999999999</v>
      </c>
    </row>
    <row r="1482" spans="1:6" s="4" customFormat="1" ht="60" x14ac:dyDescent="0.25">
      <c r="A1482" s="1" t="s">
        <v>177</v>
      </c>
      <c r="B1482" s="1" t="s">
        <v>1399</v>
      </c>
      <c r="C1482" s="1" t="s">
        <v>1122</v>
      </c>
      <c r="D1482" s="1"/>
      <c r="E1482" s="2" t="s">
        <v>1885</v>
      </c>
      <c r="F1482" s="3">
        <v>4219.1489700000002</v>
      </c>
    </row>
    <row r="1483" spans="1:6" s="4" customFormat="1" ht="84" x14ac:dyDescent="0.25">
      <c r="A1483" s="1" t="s">
        <v>177</v>
      </c>
      <c r="B1483" s="1" t="s">
        <v>1399</v>
      </c>
      <c r="C1483" s="1" t="s">
        <v>405</v>
      </c>
      <c r="D1483" s="1"/>
      <c r="E1483" s="2" t="s">
        <v>1174</v>
      </c>
      <c r="F1483" s="3">
        <v>4219.1489700000002</v>
      </c>
    </row>
    <row r="1484" spans="1:6" s="4" customFormat="1" ht="72" hidden="1" x14ac:dyDescent="0.25">
      <c r="A1484" s="1" t="s">
        <v>177</v>
      </c>
      <c r="B1484" s="1" t="s">
        <v>1399</v>
      </c>
      <c r="C1484" s="1" t="s">
        <v>405</v>
      </c>
      <c r="D1484" s="1" t="s">
        <v>1111</v>
      </c>
      <c r="E1484" s="2" t="s">
        <v>542</v>
      </c>
      <c r="F1484" s="3">
        <v>3139.1489700000002</v>
      </c>
    </row>
    <row r="1485" spans="1:6" s="4" customFormat="1" ht="84" hidden="1" x14ac:dyDescent="0.25">
      <c r="A1485" s="1" t="s">
        <v>177</v>
      </c>
      <c r="B1485" s="1" t="s">
        <v>1399</v>
      </c>
      <c r="C1485" s="1" t="s">
        <v>405</v>
      </c>
      <c r="D1485" s="1" t="s">
        <v>1112</v>
      </c>
      <c r="E1485" s="2" t="s">
        <v>543</v>
      </c>
      <c r="F1485" s="3">
        <v>3139.1489700000002</v>
      </c>
    </row>
    <row r="1486" spans="1:6" s="4" customFormat="1" ht="96" hidden="1" x14ac:dyDescent="0.25">
      <c r="A1486" s="1" t="s">
        <v>177</v>
      </c>
      <c r="B1486" s="1" t="s">
        <v>1399</v>
      </c>
      <c r="C1486" s="1" t="s">
        <v>405</v>
      </c>
      <c r="D1486" s="1" t="s">
        <v>18</v>
      </c>
      <c r="E1486" s="2" t="s">
        <v>552</v>
      </c>
      <c r="F1486" s="3">
        <v>1080</v>
      </c>
    </row>
    <row r="1487" spans="1:6" s="4" customFormat="1" ht="84" hidden="1" x14ac:dyDescent="0.25">
      <c r="A1487" s="1" t="s">
        <v>177</v>
      </c>
      <c r="B1487" s="1" t="s">
        <v>1399</v>
      </c>
      <c r="C1487" s="1" t="s">
        <v>405</v>
      </c>
      <c r="D1487" s="1" t="s">
        <v>14</v>
      </c>
      <c r="E1487" s="2" t="s">
        <v>555</v>
      </c>
      <c r="F1487" s="3">
        <v>1080</v>
      </c>
    </row>
    <row r="1488" spans="1:6" s="4" customFormat="1" ht="24" hidden="1" x14ac:dyDescent="0.25">
      <c r="A1488" s="1" t="s">
        <v>177</v>
      </c>
      <c r="B1488" s="1" t="s">
        <v>1138</v>
      </c>
      <c r="C1488" s="1"/>
      <c r="D1488" s="1"/>
      <c r="E1488" s="2" t="s">
        <v>1311</v>
      </c>
      <c r="F1488" s="3">
        <v>1896.2</v>
      </c>
    </row>
    <row r="1489" spans="1:6" s="4" customFormat="1" hidden="1" x14ac:dyDescent="0.25">
      <c r="A1489" s="1" t="s">
        <v>177</v>
      </c>
      <c r="B1489" s="1" t="s">
        <v>1386</v>
      </c>
      <c r="C1489" s="1"/>
      <c r="D1489" s="1"/>
      <c r="E1489" s="2" t="s">
        <v>910</v>
      </c>
      <c r="F1489" s="3">
        <v>1896.2</v>
      </c>
    </row>
    <row r="1490" spans="1:6" s="4" customFormat="1" ht="72" x14ac:dyDescent="0.25">
      <c r="A1490" s="1" t="s">
        <v>177</v>
      </c>
      <c r="B1490" s="1" t="s">
        <v>1386</v>
      </c>
      <c r="C1490" s="1" t="s">
        <v>790</v>
      </c>
      <c r="D1490" s="1"/>
      <c r="E1490" s="2" t="s">
        <v>1227</v>
      </c>
      <c r="F1490" s="3">
        <v>1821.2</v>
      </c>
    </row>
    <row r="1491" spans="1:6" s="4" customFormat="1" ht="60" x14ac:dyDescent="0.25">
      <c r="A1491" s="1" t="s">
        <v>177</v>
      </c>
      <c r="B1491" s="1" t="s">
        <v>1386</v>
      </c>
      <c r="C1491" s="1" t="s">
        <v>794</v>
      </c>
      <c r="D1491" s="1"/>
      <c r="E1491" s="2" t="s">
        <v>929</v>
      </c>
      <c r="F1491" s="3">
        <v>1821.2</v>
      </c>
    </row>
    <row r="1492" spans="1:6" s="4" customFormat="1" ht="132" x14ac:dyDescent="0.25">
      <c r="A1492" s="1" t="s">
        <v>177</v>
      </c>
      <c r="B1492" s="1" t="s">
        <v>1386</v>
      </c>
      <c r="C1492" s="1" t="s">
        <v>795</v>
      </c>
      <c r="D1492" s="1"/>
      <c r="E1492" s="2" t="s">
        <v>930</v>
      </c>
      <c r="F1492" s="3">
        <v>1821.2</v>
      </c>
    </row>
    <row r="1493" spans="1:6" s="4" customFormat="1" ht="48" x14ac:dyDescent="0.25">
      <c r="A1493" s="1" t="s">
        <v>177</v>
      </c>
      <c r="B1493" s="1" t="s">
        <v>1386</v>
      </c>
      <c r="C1493" s="1" t="s">
        <v>793</v>
      </c>
      <c r="D1493" s="1"/>
      <c r="E1493" s="2" t="s">
        <v>931</v>
      </c>
      <c r="F1493" s="3">
        <v>1821.2</v>
      </c>
    </row>
    <row r="1494" spans="1:6" s="4" customFormat="1" ht="72" hidden="1" x14ac:dyDescent="0.25">
      <c r="A1494" s="1" t="s">
        <v>177</v>
      </c>
      <c r="B1494" s="1" t="s">
        <v>1386</v>
      </c>
      <c r="C1494" s="1" t="s">
        <v>793</v>
      </c>
      <c r="D1494" s="1" t="s">
        <v>1111</v>
      </c>
      <c r="E1494" s="2" t="s">
        <v>542</v>
      </c>
      <c r="F1494" s="3">
        <v>1821.2</v>
      </c>
    </row>
    <row r="1495" spans="1:6" s="4" customFormat="1" ht="84" hidden="1" x14ac:dyDescent="0.25">
      <c r="A1495" s="1" t="s">
        <v>177</v>
      </c>
      <c r="B1495" s="1" t="s">
        <v>1386</v>
      </c>
      <c r="C1495" s="1" t="s">
        <v>793</v>
      </c>
      <c r="D1495" s="1" t="s">
        <v>1112</v>
      </c>
      <c r="E1495" s="2" t="s">
        <v>543</v>
      </c>
      <c r="F1495" s="3">
        <v>1821.2</v>
      </c>
    </row>
    <row r="1496" spans="1:6" s="4" customFormat="1" ht="60" x14ac:dyDescent="0.25">
      <c r="A1496" s="1" t="s">
        <v>177</v>
      </c>
      <c r="B1496" s="1" t="s">
        <v>1386</v>
      </c>
      <c r="C1496" s="1" t="s">
        <v>1122</v>
      </c>
      <c r="D1496" s="1"/>
      <c r="E1496" s="2" t="s">
        <v>1885</v>
      </c>
      <c r="F1496" s="3">
        <v>75</v>
      </c>
    </row>
    <row r="1497" spans="1:6" s="4" customFormat="1" ht="84" x14ac:dyDescent="0.25">
      <c r="A1497" s="1" t="s">
        <v>177</v>
      </c>
      <c r="B1497" s="1" t="s">
        <v>1386</v>
      </c>
      <c r="C1497" s="1" t="s">
        <v>405</v>
      </c>
      <c r="D1497" s="1"/>
      <c r="E1497" s="2" t="s">
        <v>1174</v>
      </c>
      <c r="F1497" s="3">
        <v>75</v>
      </c>
    </row>
    <row r="1498" spans="1:6" s="4" customFormat="1" ht="72" hidden="1" x14ac:dyDescent="0.25">
      <c r="A1498" s="1" t="s">
        <v>177</v>
      </c>
      <c r="B1498" s="1" t="s">
        <v>1386</v>
      </c>
      <c r="C1498" s="1" t="s">
        <v>405</v>
      </c>
      <c r="D1498" s="1" t="s">
        <v>1111</v>
      </c>
      <c r="E1498" s="2" t="s">
        <v>542</v>
      </c>
      <c r="F1498" s="3">
        <v>75</v>
      </c>
    </row>
    <row r="1499" spans="1:6" s="4" customFormat="1" ht="84" hidden="1" x14ac:dyDescent="0.25">
      <c r="A1499" s="1" t="s">
        <v>177</v>
      </c>
      <c r="B1499" s="1" t="s">
        <v>1386</v>
      </c>
      <c r="C1499" s="1" t="s">
        <v>405</v>
      </c>
      <c r="D1499" s="1" t="s">
        <v>1112</v>
      </c>
      <c r="E1499" s="2" t="s">
        <v>543</v>
      </c>
      <c r="F1499" s="3">
        <v>75</v>
      </c>
    </row>
    <row r="1500" spans="1:6" s="4" customFormat="1" ht="48" hidden="1" x14ac:dyDescent="0.25">
      <c r="A1500" s="1" t="s">
        <v>178</v>
      </c>
      <c r="B1500" s="1" t="s">
        <v>1387</v>
      </c>
      <c r="C1500" s="1"/>
      <c r="D1500" s="1"/>
      <c r="E1500" s="2" t="s">
        <v>479</v>
      </c>
      <c r="F1500" s="3">
        <v>510029.86134</v>
      </c>
    </row>
    <row r="1501" spans="1:6" s="4" customFormat="1" ht="24" hidden="1" x14ac:dyDescent="0.25">
      <c r="A1501" s="1" t="s">
        <v>178</v>
      </c>
      <c r="B1501" s="1" t="s">
        <v>1105</v>
      </c>
      <c r="C1501" s="1"/>
      <c r="D1501" s="1"/>
      <c r="E1501" s="2" t="s">
        <v>498</v>
      </c>
      <c r="F1501" s="3">
        <v>63143.260999999999</v>
      </c>
    </row>
    <row r="1502" spans="1:6" s="4" customFormat="1" ht="132" hidden="1" x14ac:dyDescent="0.25">
      <c r="A1502" s="1" t="s">
        <v>178</v>
      </c>
      <c r="B1502" s="1" t="s">
        <v>1408</v>
      </c>
      <c r="C1502" s="1"/>
      <c r="D1502" s="1"/>
      <c r="E1502" s="2" t="s">
        <v>510</v>
      </c>
      <c r="F1502" s="3">
        <v>46741.4</v>
      </c>
    </row>
    <row r="1503" spans="1:6" s="4" customFormat="1" ht="108" x14ac:dyDescent="0.25">
      <c r="A1503" s="1" t="s">
        <v>178</v>
      </c>
      <c r="B1503" s="1" t="s">
        <v>1408</v>
      </c>
      <c r="C1503" s="1" t="s">
        <v>42</v>
      </c>
      <c r="D1503" s="1"/>
      <c r="E1503" s="2" t="s">
        <v>647</v>
      </c>
      <c r="F1503" s="3">
        <v>5071.6000000000004</v>
      </c>
    </row>
    <row r="1504" spans="1:6" s="4" customFormat="1" ht="72" x14ac:dyDescent="0.25">
      <c r="A1504" s="1" t="s">
        <v>178</v>
      </c>
      <c r="B1504" s="1" t="s">
        <v>1408</v>
      </c>
      <c r="C1504" s="1" t="s">
        <v>105</v>
      </c>
      <c r="D1504" s="1"/>
      <c r="E1504" s="2" t="s">
        <v>662</v>
      </c>
      <c r="F1504" s="3">
        <v>5071.6000000000004</v>
      </c>
    </row>
    <row r="1505" spans="1:6" s="4" customFormat="1" ht="132" x14ac:dyDescent="0.25">
      <c r="A1505" s="1" t="s">
        <v>178</v>
      </c>
      <c r="B1505" s="1" t="s">
        <v>1408</v>
      </c>
      <c r="C1505" s="1" t="s">
        <v>114</v>
      </c>
      <c r="D1505" s="1"/>
      <c r="E1505" s="2" t="s">
        <v>663</v>
      </c>
      <c r="F1505" s="3">
        <v>5071.6000000000004</v>
      </c>
    </row>
    <row r="1506" spans="1:6" s="4" customFormat="1" ht="72" x14ac:dyDescent="0.25">
      <c r="A1506" s="1" t="s">
        <v>178</v>
      </c>
      <c r="B1506" s="1" t="s">
        <v>1408</v>
      </c>
      <c r="C1506" s="1" t="s">
        <v>111</v>
      </c>
      <c r="D1506" s="1"/>
      <c r="E1506" s="2" t="s">
        <v>664</v>
      </c>
      <c r="F1506" s="3">
        <v>5071.6000000000004</v>
      </c>
    </row>
    <row r="1507" spans="1:6" s="4" customFormat="1" ht="180" hidden="1" x14ac:dyDescent="0.25">
      <c r="A1507" s="1" t="s">
        <v>178</v>
      </c>
      <c r="B1507" s="1" t="s">
        <v>1408</v>
      </c>
      <c r="C1507" s="1" t="s">
        <v>111</v>
      </c>
      <c r="D1507" s="1" t="s">
        <v>1118</v>
      </c>
      <c r="E1507" s="2" t="s">
        <v>539</v>
      </c>
      <c r="F1507" s="3">
        <v>4917.067</v>
      </c>
    </row>
    <row r="1508" spans="1:6" s="4" customFormat="1" ht="60" hidden="1" x14ac:dyDescent="0.25">
      <c r="A1508" s="1" t="s">
        <v>178</v>
      </c>
      <c r="B1508" s="1" t="s">
        <v>1408</v>
      </c>
      <c r="C1508" s="1" t="s">
        <v>111</v>
      </c>
      <c r="D1508" s="1" t="s">
        <v>1128</v>
      </c>
      <c r="E1508" s="2" t="s">
        <v>541</v>
      </c>
      <c r="F1508" s="3">
        <v>4917.067</v>
      </c>
    </row>
    <row r="1509" spans="1:6" s="4" customFormat="1" ht="72" hidden="1" x14ac:dyDescent="0.25">
      <c r="A1509" s="1" t="s">
        <v>178</v>
      </c>
      <c r="B1509" s="1" t="s">
        <v>1408</v>
      </c>
      <c r="C1509" s="1" t="s">
        <v>111</v>
      </c>
      <c r="D1509" s="1" t="s">
        <v>1111</v>
      </c>
      <c r="E1509" s="2" t="s">
        <v>542</v>
      </c>
      <c r="F1509" s="3">
        <v>154.53299999999999</v>
      </c>
    </row>
    <row r="1510" spans="1:6" s="4" customFormat="1" ht="84" hidden="1" x14ac:dyDescent="0.25">
      <c r="A1510" s="1" t="s">
        <v>178</v>
      </c>
      <c r="B1510" s="1" t="s">
        <v>1408</v>
      </c>
      <c r="C1510" s="1" t="s">
        <v>111</v>
      </c>
      <c r="D1510" s="1" t="s">
        <v>1112</v>
      </c>
      <c r="E1510" s="2" t="s">
        <v>543</v>
      </c>
      <c r="F1510" s="3">
        <v>154.53299999999999</v>
      </c>
    </row>
    <row r="1511" spans="1:6" s="4" customFormat="1" ht="60" x14ac:dyDescent="0.25">
      <c r="A1511" s="1" t="s">
        <v>178</v>
      </c>
      <c r="B1511" s="1" t="s">
        <v>1408</v>
      </c>
      <c r="C1511" s="1" t="s">
        <v>1122</v>
      </c>
      <c r="D1511" s="1"/>
      <c r="E1511" s="2" t="s">
        <v>1885</v>
      </c>
      <c r="F1511" s="3">
        <v>32</v>
      </c>
    </row>
    <row r="1512" spans="1:6" s="4" customFormat="1" ht="36" x14ac:dyDescent="0.25">
      <c r="A1512" s="1" t="s">
        <v>178</v>
      </c>
      <c r="B1512" s="1" t="s">
        <v>1408</v>
      </c>
      <c r="C1512" s="1" t="s">
        <v>1143</v>
      </c>
      <c r="D1512" s="1"/>
      <c r="E1512" s="2" t="s">
        <v>1270</v>
      </c>
      <c r="F1512" s="3">
        <v>32</v>
      </c>
    </row>
    <row r="1513" spans="1:6" s="4" customFormat="1" ht="48" x14ac:dyDescent="0.25">
      <c r="A1513" s="1" t="s">
        <v>178</v>
      </c>
      <c r="B1513" s="1" t="s">
        <v>1408</v>
      </c>
      <c r="C1513" s="1" t="s">
        <v>1349</v>
      </c>
      <c r="D1513" s="1"/>
      <c r="E1513" s="2" t="s">
        <v>1350</v>
      </c>
      <c r="F1513" s="3">
        <v>32</v>
      </c>
    </row>
    <row r="1514" spans="1:6" s="4" customFormat="1" ht="72" hidden="1" x14ac:dyDescent="0.25">
      <c r="A1514" s="1" t="s">
        <v>178</v>
      </c>
      <c r="B1514" s="1" t="s">
        <v>1408</v>
      </c>
      <c r="C1514" s="1" t="s">
        <v>1349</v>
      </c>
      <c r="D1514" s="1" t="s">
        <v>1111</v>
      </c>
      <c r="E1514" s="2" t="s">
        <v>542</v>
      </c>
      <c r="F1514" s="3">
        <v>32</v>
      </c>
    </row>
    <row r="1515" spans="1:6" s="4" customFormat="1" ht="84" hidden="1" x14ac:dyDescent="0.25">
      <c r="A1515" s="1" t="s">
        <v>178</v>
      </c>
      <c r="B1515" s="1" t="s">
        <v>1408</v>
      </c>
      <c r="C1515" s="1" t="s">
        <v>1349</v>
      </c>
      <c r="D1515" s="1" t="s">
        <v>1112</v>
      </c>
      <c r="E1515" s="2" t="s">
        <v>543</v>
      </c>
      <c r="F1515" s="3">
        <v>32</v>
      </c>
    </row>
    <row r="1516" spans="1:6" s="4" customFormat="1" ht="72" x14ac:dyDescent="0.25">
      <c r="A1516" s="1" t="s">
        <v>178</v>
      </c>
      <c r="B1516" s="1" t="s">
        <v>1408</v>
      </c>
      <c r="C1516" s="1" t="s">
        <v>1125</v>
      </c>
      <c r="D1516" s="1"/>
      <c r="E1516" s="2" t="s">
        <v>1207</v>
      </c>
      <c r="F1516" s="3">
        <v>41637.800000000003</v>
      </c>
    </row>
    <row r="1517" spans="1:6" s="4" customFormat="1" ht="48" x14ac:dyDescent="0.25">
      <c r="A1517" s="1" t="s">
        <v>178</v>
      </c>
      <c r="B1517" s="1" t="s">
        <v>1408</v>
      </c>
      <c r="C1517" s="1" t="s">
        <v>115</v>
      </c>
      <c r="D1517" s="1"/>
      <c r="E1517" s="2" t="s">
        <v>1209</v>
      </c>
      <c r="F1517" s="3">
        <v>41637.800000000003</v>
      </c>
    </row>
    <row r="1518" spans="1:6" s="4" customFormat="1" ht="60" x14ac:dyDescent="0.25">
      <c r="A1518" s="1" t="s">
        <v>178</v>
      </c>
      <c r="B1518" s="1" t="s">
        <v>1408</v>
      </c>
      <c r="C1518" s="1" t="s">
        <v>112</v>
      </c>
      <c r="D1518" s="1"/>
      <c r="E1518" s="2" t="s">
        <v>1200</v>
      </c>
      <c r="F1518" s="3">
        <v>37952.300000000003</v>
      </c>
    </row>
    <row r="1519" spans="1:6" s="4" customFormat="1" ht="180" hidden="1" x14ac:dyDescent="0.25">
      <c r="A1519" s="1" t="s">
        <v>178</v>
      </c>
      <c r="B1519" s="1" t="s">
        <v>1408</v>
      </c>
      <c r="C1519" s="1" t="s">
        <v>112</v>
      </c>
      <c r="D1519" s="1" t="s">
        <v>1118</v>
      </c>
      <c r="E1519" s="2" t="s">
        <v>539</v>
      </c>
      <c r="F1519" s="3">
        <v>37952.300000000003</v>
      </c>
    </row>
    <row r="1520" spans="1:6" s="4" customFormat="1" ht="60" hidden="1" x14ac:dyDescent="0.25">
      <c r="A1520" s="1" t="s">
        <v>178</v>
      </c>
      <c r="B1520" s="1" t="s">
        <v>1408</v>
      </c>
      <c r="C1520" s="1" t="s">
        <v>112</v>
      </c>
      <c r="D1520" s="1" t="s">
        <v>1128</v>
      </c>
      <c r="E1520" s="2" t="s">
        <v>541</v>
      </c>
      <c r="F1520" s="3">
        <v>37952.300000000003</v>
      </c>
    </row>
    <row r="1521" spans="1:6" s="4" customFormat="1" ht="60" x14ac:dyDescent="0.25">
      <c r="A1521" s="1" t="s">
        <v>178</v>
      </c>
      <c r="B1521" s="1" t="s">
        <v>1408</v>
      </c>
      <c r="C1521" s="1" t="s">
        <v>113</v>
      </c>
      <c r="D1521" s="1"/>
      <c r="E1521" s="2" t="s">
        <v>1201</v>
      </c>
      <c r="F1521" s="3">
        <v>3685.5</v>
      </c>
    </row>
    <row r="1522" spans="1:6" s="4" customFormat="1" ht="180" hidden="1" x14ac:dyDescent="0.25">
      <c r="A1522" s="1" t="s">
        <v>178</v>
      </c>
      <c r="B1522" s="1" t="s">
        <v>1408</v>
      </c>
      <c r="C1522" s="1" t="s">
        <v>113</v>
      </c>
      <c r="D1522" s="1" t="s">
        <v>1118</v>
      </c>
      <c r="E1522" s="2" t="s">
        <v>539</v>
      </c>
      <c r="F1522" s="3">
        <v>4.63049</v>
      </c>
    </row>
    <row r="1523" spans="1:6" s="4" customFormat="1" ht="60" hidden="1" x14ac:dyDescent="0.25">
      <c r="A1523" s="1" t="s">
        <v>178</v>
      </c>
      <c r="B1523" s="1" t="s">
        <v>1408</v>
      </c>
      <c r="C1523" s="1" t="s">
        <v>113</v>
      </c>
      <c r="D1523" s="1" t="s">
        <v>1128</v>
      </c>
      <c r="E1523" s="2" t="s">
        <v>541</v>
      </c>
      <c r="F1523" s="3">
        <v>4.63049</v>
      </c>
    </row>
    <row r="1524" spans="1:6" s="4" customFormat="1" ht="72" hidden="1" x14ac:dyDescent="0.25">
      <c r="A1524" s="1" t="s">
        <v>178</v>
      </c>
      <c r="B1524" s="1" t="s">
        <v>1408</v>
      </c>
      <c r="C1524" s="1" t="s">
        <v>113</v>
      </c>
      <c r="D1524" s="1" t="s">
        <v>1111</v>
      </c>
      <c r="E1524" s="2" t="s">
        <v>542</v>
      </c>
      <c r="F1524" s="3">
        <v>3610.0695099999998</v>
      </c>
    </row>
    <row r="1525" spans="1:6" s="4" customFormat="1" ht="84" hidden="1" x14ac:dyDescent="0.25">
      <c r="A1525" s="1" t="s">
        <v>178</v>
      </c>
      <c r="B1525" s="1" t="s">
        <v>1408</v>
      </c>
      <c r="C1525" s="1" t="s">
        <v>113</v>
      </c>
      <c r="D1525" s="1" t="s">
        <v>1112</v>
      </c>
      <c r="E1525" s="2" t="s">
        <v>543</v>
      </c>
      <c r="F1525" s="3">
        <v>3610.0695099999998</v>
      </c>
    </row>
    <row r="1526" spans="1:6" s="4" customFormat="1" ht="24" hidden="1" x14ac:dyDescent="0.25">
      <c r="A1526" s="1" t="s">
        <v>178</v>
      </c>
      <c r="B1526" s="1" t="s">
        <v>1408</v>
      </c>
      <c r="C1526" s="1" t="s">
        <v>113</v>
      </c>
      <c r="D1526" s="1" t="s">
        <v>1113</v>
      </c>
      <c r="E1526" s="2" t="s">
        <v>558</v>
      </c>
      <c r="F1526" s="3">
        <v>70.8</v>
      </c>
    </row>
    <row r="1527" spans="1:6" s="4" customFormat="1" ht="36" hidden="1" x14ac:dyDescent="0.25">
      <c r="A1527" s="1" t="s">
        <v>178</v>
      </c>
      <c r="B1527" s="1" t="s">
        <v>1408</v>
      </c>
      <c r="C1527" s="1" t="s">
        <v>113</v>
      </c>
      <c r="D1527" s="1" t="s">
        <v>1120</v>
      </c>
      <c r="E1527" s="2" t="s">
        <v>561</v>
      </c>
      <c r="F1527" s="3">
        <v>70.8</v>
      </c>
    </row>
    <row r="1528" spans="1:6" s="4" customFormat="1" ht="36" hidden="1" x14ac:dyDescent="0.25">
      <c r="A1528" s="1" t="s">
        <v>178</v>
      </c>
      <c r="B1528" s="1" t="s">
        <v>1384</v>
      </c>
      <c r="C1528" s="1"/>
      <c r="D1528" s="1"/>
      <c r="E1528" s="2" t="s">
        <v>514</v>
      </c>
      <c r="F1528" s="3">
        <v>16401.861000000001</v>
      </c>
    </row>
    <row r="1529" spans="1:6" s="4" customFormat="1" ht="48" x14ac:dyDescent="0.25">
      <c r="A1529" s="1" t="s">
        <v>178</v>
      </c>
      <c r="B1529" s="1" t="s">
        <v>1384</v>
      </c>
      <c r="C1529" s="1" t="s">
        <v>56</v>
      </c>
      <c r="D1529" s="1"/>
      <c r="E1529" s="2" t="s">
        <v>564</v>
      </c>
      <c r="F1529" s="3">
        <v>16389.861000000001</v>
      </c>
    </row>
    <row r="1530" spans="1:6" s="4" customFormat="1" ht="48" x14ac:dyDescent="0.25">
      <c r="A1530" s="1" t="s">
        <v>178</v>
      </c>
      <c r="B1530" s="1" t="s">
        <v>1384</v>
      </c>
      <c r="C1530" s="1" t="s">
        <v>122</v>
      </c>
      <c r="D1530" s="1"/>
      <c r="E1530" s="2" t="s">
        <v>565</v>
      </c>
      <c r="F1530" s="3">
        <v>16269.861000000001</v>
      </c>
    </row>
    <row r="1531" spans="1:6" s="4" customFormat="1" ht="144" x14ac:dyDescent="0.25">
      <c r="A1531" s="1" t="s">
        <v>178</v>
      </c>
      <c r="B1531" s="1" t="s">
        <v>1384</v>
      </c>
      <c r="C1531" s="1" t="s">
        <v>123</v>
      </c>
      <c r="D1531" s="1"/>
      <c r="E1531" s="2" t="s">
        <v>1249</v>
      </c>
      <c r="F1531" s="3">
        <v>871</v>
      </c>
    </row>
    <row r="1532" spans="1:6" s="4" customFormat="1" ht="132" x14ac:dyDescent="0.25">
      <c r="A1532" s="1" t="s">
        <v>178</v>
      </c>
      <c r="B1532" s="1" t="s">
        <v>1384</v>
      </c>
      <c r="C1532" s="1" t="s">
        <v>116</v>
      </c>
      <c r="D1532" s="1"/>
      <c r="E1532" s="2" t="s">
        <v>1250</v>
      </c>
      <c r="F1532" s="3">
        <v>221.5</v>
      </c>
    </row>
    <row r="1533" spans="1:6" s="4" customFormat="1" ht="72" hidden="1" x14ac:dyDescent="0.25">
      <c r="A1533" s="1" t="s">
        <v>178</v>
      </c>
      <c r="B1533" s="1" t="s">
        <v>1384</v>
      </c>
      <c r="C1533" s="1" t="s">
        <v>116</v>
      </c>
      <c r="D1533" s="1" t="s">
        <v>1111</v>
      </c>
      <c r="E1533" s="2" t="s">
        <v>542</v>
      </c>
      <c r="F1533" s="3">
        <v>221.5</v>
      </c>
    </row>
    <row r="1534" spans="1:6" s="4" customFormat="1" ht="84" hidden="1" x14ac:dyDescent="0.25">
      <c r="A1534" s="1" t="s">
        <v>178</v>
      </c>
      <c r="B1534" s="1" t="s">
        <v>1384</v>
      </c>
      <c r="C1534" s="1" t="s">
        <v>116</v>
      </c>
      <c r="D1534" s="1" t="s">
        <v>1112</v>
      </c>
      <c r="E1534" s="2" t="s">
        <v>543</v>
      </c>
      <c r="F1534" s="3">
        <v>221.5</v>
      </c>
    </row>
    <row r="1535" spans="1:6" s="4" customFormat="1" ht="84" x14ac:dyDescent="0.25">
      <c r="A1535" s="1" t="s">
        <v>178</v>
      </c>
      <c r="B1535" s="1" t="s">
        <v>1384</v>
      </c>
      <c r="C1535" s="1" t="s">
        <v>117</v>
      </c>
      <c r="D1535" s="1"/>
      <c r="E1535" s="2" t="s">
        <v>567</v>
      </c>
      <c r="F1535" s="3">
        <v>521.5</v>
      </c>
    </row>
    <row r="1536" spans="1:6" s="4" customFormat="1" ht="96" hidden="1" x14ac:dyDescent="0.25">
      <c r="A1536" s="1" t="s">
        <v>178</v>
      </c>
      <c r="B1536" s="1" t="s">
        <v>1384</v>
      </c>
      <c r="C1536" s="1" t="s">
        <v>117</v>
      </c>
      <c r="D1536" s="1" t="s">
        <v>18</v>
      </c>
      <c r="E1536" s="2" t="s">
        <v>552</v>
      </c>
      <c r="F1536" s="3">
        <v>521.5</v>
      </c>
    </row>
    <row r="1537" spans="1:6" s="4" customFormat="1" ht="84" hidden="1" x14ac:dyDescent="0.25">
      <c r="A1537" s="1" t="s">
        <v>178</v>
      </c>
      <c r="B1537" s="1" t="s">
        <v>1384</v>
      </c>
      <c r="C1537" s="1" t="s">
        <v>117</v>
      </c>
      <c r="D1537" s="1" t="s">
        <v>14</v>
      </c>
      <c r="E1537" s="2" t="s">
        <v>555</v>
      </c>
      <c r="F1537" s="3">
        <v>521.5</v>
      </c>
    </row>
    <row r="1538" spans="1:6" s="4" customFormat="1" ht="132" x14ac:dyDescent="0.25">
      <c r="A1538" s="1" t="s">
        <v>178</v>
      </c>
      <c r="B1538" s="1" t="s">
        <v>1384</v>
      </c>
      <c r="C1538" s="1" t="s">
        <v>118</v>
      </c>
      <c r="D1538" s="1"/>
      <c r="E1538" s="2" t="s">
        <v>568</v>
      </c>
      <c r="F1538" s="3">
        <v>128</v>
      </c>
    </row>
    <row r="1539" spans="1:6" s="4" customFormat="1" ht="96" hidden="1" x14ac:dyDescent="0.25">
      <c r="A1539" s="1" t="s">
        <v>178</v>
      </c>
      <c r="B1539" s="1" t="s">
        <v>1384</v>
      </c>
      <c r="C1539" s="1" t="s">
        <v>118</v>
      </c>
      <c r="D1539" s="1" t="s">
        <v>18</v>
      </c>
      <c r="E1539" s="2" t="s">
        <v>552</v>
      </c>
      <c r="F1539" s="3">
        <v>128</v>
      </c>
    </row>
    <row r="1540" spans="1:6" s="4" customFormat="1" ht="84" hidden="1" x14ac:dyDescent="0.25">
      <c r="A1540" s="1" t="s">
        <v>178</v>
      </c>
      <c r="B1540" s="1" t="s">
        <v>1384</v>
      </c>
      <c r="C1540" s="1" t="s">
        <v>118</v>
      </c>
      <c r="D1540" s="1" t="s">
        <v>14</v>
      </c>
      <c r="E1540" s="2" t="s">
        <v>555</v>
      </c>
      <c r="F1540" s="3">
        <v>128</v>
      </c>
    </row>
    <row r="1541" spans="1:6" s="4" customFormat="1" ht="120" x14ac:dyDescent="0.25">
      <c r="A1541" s="1" t="s">
        <v>178</v>
      </c>
      <c r="B1541" s="1" t="s">
        <v>1384</v>
      </c>
      <c r="C1541" s="1" t="s">
        <v>124</v>
      </c>
      <c r="D1541" s="1"/>
      <c r="E1541" s="2" t="s">
        <v>569</v>
      </c>
      <c r="F1541" s="3">
        <v>6977.0609999999997</v>
      </c>
    </row>
    <row r="1542" spans="1:6" s="4" customFormat="1" ht="72" x14ac:dyDescent="0.25">
      <c r="A1542" s="1" t="s">
        <v>178</v>
      </c>
      <c r="B1542" s="1" t="s">
        <v>1384</v>
      </c>
      <c r="C1542" s="1" t="s">
        <v>119</v>
      </c>
      <c r="D1542" s="1"/>
      <c r="E1542" s="2" t="s">
        <v>571</v>
      </c>
      <c r="F1542" s="3">
        <v>6725.0609999999997</v>
      </c>
    </row>
    <row r="1543" spans="1:6" s="4" customFormat="1" ht="96" hidden="1" x14ac:dyDescent="0.25">
      <c r="A1543" s="1" t="s">
        <v>178</v>
      </c>
      <c r="B1543" s="1" t="s">
        <v>1384</v>
      </c>
      <c r="C1543" s="1" t="s">
        <v>119</v>
      </c>
      <c r="D1543" s="1" t="s">
        <v>18</v>
      </c>
      <c r="E1543" s="2" t="s">
        <v>552</v>
      </c>
      <c r="F1543" s="3">
        <v>6725.0609999999997</v>
      </c>
    </row>
    <row r="1544" spans="1:6" s="4" customFormat="1" ht="84" hidden="1" x14ac:dyDescent="0.25">
      <c r="A1544" s="1" t="s">
        <v>178</v>
      </c>
      <c r="B1544" s="1" t="s">
        <v>1384</v>
      </c>
      <c r="C1544" s="1" t="s">
        <v>119</v>
      </c>
      <c r="D1544" s="1" t="s">
        <v>14</v>
      </c>
      <c r="E1544" s="2" t="s">
        <v>555</v>
      </c>
      <c r="F1544" s="3">
        <v>6725.0609999999997</v>
      </c>
    </row>
    <row r="1545" spans="1:6" s="4" customFormat="1" ht="72" x14ac:dyDescent="0.25">
      <c r="A1545" s="1" t="s">
        <v>178</v>
      </c>
      <c r="B1545" s="1" t="s">
        <v>1384</v>
      </c>
      <c r="C1545" s="1" t="s">
        <v>120</v>
      </c>
      <c r="D1545" s="1"/>
      <c r="E1545" s="2" t="s">
        <v>1378</v>
      </c>
      <c r="F1545" s="3">
        <v>252</v>
      </c>
    </row>
    <row r="1546" spans="1:6" s="4" customFormat="1" ht="96" hidden="1" x14ac:dyDescent="0.25">
      <c r="A1546" s="1" t="s">
        <v>178</v>
      </c>
      <c r="B1546" s="1" t="s">
        <v>1384</v>
      </c>
      <c r="C1546" s="1" t="s">
        <v>120</v>
      </c>
      <c r="D1546" s="1" t="s">
        <v>18</v>
      </c>
      <c r="E1546" s="2" t="s">
        <v>552</v>
      </c>
      <c r="F1546" s="3">
        <v>252</v>
      </c>
    </row>
    <row r="1547" spans="1:6" s="4" customFormat="1" ht="84" hidden="1" x14ac:dyDescent="0.25">
      <c r="A1547" s="1" t="s">
        <v>178</v>
      </c>
      <c r="B1547" s="1" t="s">
        <v>1384</v>
      </c>
      <c r="C1547" s="1" t="s">
        <v>120</v>
      </c>
      <c r="D1547" s="1" t="s">
        <v>14</v>
      </c>
      <c r="E1547" s="2" t="s">
        <v>555</v>
      </c>
      <c r="F1547" s="3">
        <v>252</v>
      </c>
    </row>
    <row r="1548" spans="1:6" s="4" customFormat="1" ht="108" x14ac:dyDescent="0.25">
      <c r="A1548" s="1" t="s">
        <v>178</v>
      </c>
      <c r="B1548" s="1" t="s">
        <v>1384</v>
      </c>
      <c r="C1548" s="1" t="s">
        <v>125</v>
      </c>
      <c r="D1548" s="1"/>
      <c r="E1548" s="2" t="s">
        <v>572</v>
      </c>
      <c r="F1548" s="3">
        <v>8421.8000000000011</v>
      </c>
    </row>
    <row r="1549" spans="1:6" s="4" customFormat="1" ht="72" x14ac:dyDescent="0.25">
      <c r="A1549" s="1" t="s">
        <v>178</v>
      </c>
      <c r="B1549" s="1" t="s">
        <v>1384</v>
      </c>
      <c r="C1549" s="1" t="s">
        <v>121</v>
      </c>
      <c r="D1549" s="1"/>
      <c r="E1549" s="2" t="s">
        <v>573</v>
      </c>
      <c r="F1549" s="3">
        <v>8421.8000000000011</v>
      </c>
    </row>
    <row r="1550" spans="1:6" s="4" customFormat="1" ht="72" hidden="1" x14ac:dyDescent="0.25">
      <c r="A1550" s="1" t="s">
        <v>178</v>
      </c>
      <c r="B1550" s="1" t="s">
        <v>1384</v>
      </c>
      <c r="C1550" s="1" t="s">
        <v>121</v>
      </c>
      <c r="D1550" s="1" t="s">
        <v>1111</v>
      </c>
      <c r="E1550" s="2" t="s">
        <v>542</v>
      </c>
      <c r="F1550" s="3">
        <v>8367.1</v>
      </c>
    </row>
    <row r="1551" spans="1:6" s="4" customFormat="1" ht="84" hidden="1" x14ac:dyDescent="0.25">
      <c r="A1551" s="1" t="s">
        <v>178</v>
      </c>
      <c r="B1551" s="1" t="s">
        <v>1384</v>
      </c>
      <c r="C1551" s="1" t="s">
        <v>121</v>
      </c>
      <c r="D1551" s="1" t="s">
        <v>1112</v>
      </c>
      <c r="E1551" s="2" t="s">
        <v>543</v>
      </c>
      <c r="F1551" s="3">
        <v>8367.1</v>
      </c>
    </row>
    <row r="1552" spans="1:6" s="4" customFormat="1" ht="24" hidden="1" x14ac:dyDescent="0.25">
      <c r="A1552" s="1" t="s">
        <v>178</v>
      </c>
      <c r="B1552" s="1" t="s">
        <v>1384</v>
      </c>
      <c r="C1552" s="1" t="s">
        <v>121</v>
      </c>
      <c r="D1552" s="1" t="s">
        <v>1113</v>
      </c>
      <c r="E1552" s="2" t="s">
        <v>558</v>
      </c>
      <c r="F1552" s="3">
        <v>54.7</v>
      </c>
    </row>
    <row r="1553" spans="1:6" s="4" customFormat="1" ht="36" hidden="1" x14ac:dyDescent="0.25">
      <c r="A1553" s="1" t="s">
        <v>178</v>
      </c>
      <c r="B1553" s="1" t="s">
        <v>1384</v>
      </c>
      <c r="C1553" s="1" t="s">
        <v>121</v>
      </c>
      <c r="D1553" s="1" t="s">
        <v>1120</v>
      </c>
      <c r="E1553" s="2" t="s">
        <v>561</v>
      </c>
      <c r="F1553" s="3">
        <v>54.7</v>
      </c>
    </row>
    <row r="1554" spans="1:6" s="4" customFormat="1" ht="84" x14ac:dyDescent="0.25">
      <c r="A1554" s="1" t="s">
        <v>178</v>
      </c>
      <c r="B1554" s="1" t="s">
        <v>1384</v>
      </c>
      <c r="C1554" s="1" t="s">
        <v>57</v>
      </c>
      <c r="D1554" s="1"/>
      <c r="E1554" s="2" t="s">
        <v>574</v>
      </c>
      <c r="F1554" s="3">
        <v>120</v>
      </c>
    </row>
    <row r="1555" spans="1:6" s="4" customFormat="1" ht="120" x14ac:dyDescent="0.25">
      <c r="A1555" s="1" t="s">
        <v>178</v>
      </c>
      <c r="B1555" s="1" t="s">
        <v>1384</v>
      </c>
      <c r="C1555" s="1" t="s">
        <v>58</v>
      </c>
      <c r="D1555" s="1"/>
      <c r="E1555" s="2" t="s">
        <v>575</v>
      </c>
      <c r="F1555" s="3">
        <v>120</v>
      </c>
    </row>
    <row r="1556" spans="1:6" s="4" customFormat="1" ht="180" x14ac:dyDescent="0.25">
      <c r="A1556" s="1" t="s">
        <v>178</v>
      </c>
      <c r="B1556" s="1" t="s">
        <v>1384</v>
      </c>
      <c r="C1556" s="1" t="s">
        <v>73</v>
      </c>
      <c r="D1556" s="1"/>
      <c r="E1556" s="2" t="s">
        <v>576</v>
      </c>
      <c r="F1556" s="3">
        <v>25</v>
      </c>
    </row>
    <row r="1557" spans="1:6" s="4" customFormat="1" ht="96" hidden="1" x14ac:dyDescent="0.25">
      <c r="A1557" s="1" t="s">
        <v>178</v>
      </c>
      <c r="B1557" s="1" t="s">
        <v>1384</v>
      </c>
      <c r="C1557" s="1" t="s">
        <v>73</v>
      </c>
      <c r="D1557" s="1" t="s">
        <v>18</v>
      </c>
      <c r="E1557" s="2" t="s">
        <v>552</v>
      </c>
      <c r="F1557" s="3">
        <v>25</v>
      </c>
    </row>
    <row r="1558" spans="1:6" s="4" customFormat="1" ht="84" hidden="1" x14ac:dyDescent="0.25">
      <c r="A1558" s="1" t="s">
        <v>178</v>
      </c>
      <c r="B1558" s="1" t="s">
        <v>1384</v>
      </c>
      <c r="C1558" s="1" t="s">
        <v>73</v>
      </c>
      <c r="D1558" s="1" t="s">
        <v>14</v>
      </c>
      <c r="E1558" s="2" t="s">
        <v>555</v>
      </c>
      <c r="F1558" s="3">
        <v>25</v>
      </c>
    </row>
    <row r="1559" spans="1:6" s="4" customFormat="1" ht="156" x14ac:dyDescent="0.25">
      <c r="A1559" s="1" t="s">
        <v>178</v>
      </c>
      <c r="B1559" s="1" t="s">
        <v>1384</v>
      </c>
      <c r="C1559" s="1" t="s">
        <v>45</v>
      </c>
      <c r="D1559" s="1"/>
      <c r="E1559" s="2" t="s">
        <v>577</v>
      </c>
      <c r="F1559" s="3">
        <v>95</v>
      </c>
    </row>
    <row r="1560" spans="1:6" s="4" customFormat="1" ht="96" hidden="1" x14ac:dyDescent="0.25">
      <c r="A1560" s="1" t="s">
        <v>178</v>
      </c>
      <c r="B1560" s="1" t="s">
        <v>1384</v>
      </c>
      <c r="C1560" s="1" t="s">
        <v>45</v>
      </c>
      <c r="D1560" s="1" t="s">
        <v>18</v>
      </c>
      <c r="E1560" s="2" t="s">
        <v>552</v>
      </c>
      <c r="F1560" s="3">
        <v>95</v>
      </c>
    </row>
    <row r="1561" spans="1:6" s="4" customFormat="1" ht="84" hidden="1" x14ac:dyDescent="0.25">
      <c r="A1561" s="1" t="s">
        <v>178</v>
      </c>
      <c r="B1561" s="1" t="s">
        <v>1384</v>
      </c>
      <c r="C1561" s="1" t="s">
        <v>45</v>
      </c>
      <c r="D1561" s="1" t="s">
        <v>14</v>
      </c>
      <c r="E1561" s="2" t="s">
        <v>555</v>
      </c>
      <c r="F1561" s="3">
        <v>95</v>
      </c>
    </row>
    <row r="1562" spans="1:6" s="4" customFormat="1" ht="60" x14ac:dyDescent="0.25">
      <c r="A1562" s="1" t="s">
        <v>178</v>
      </c>
      <c r="B1562" s="1" t="s">
        <v>1384</v>
      </c>
      <c r="C1562" s="1" t="s">
        <v>1122</v>
      </c>
      <c r="D1562" s="1"/>
      <c r="E1562" s="2" t="s">
        <v>1885</v>
      </c>
      <c r="F1562" s="3">
        <v>10</v>
      </c>
    </row>
    <row r="1563" spans="1:6" s="4" customFormat="1" ht="84" x14ac:dyDescent="0.25">
      <c r="A1563" s="1" t="s">
        <v>178</v>
      </c>
      <c r="B1563" s="1" t="s">
        <v>1384</v>
      </c>
      <c r="C1563" s="1" t="s">
        <v>405</v>
      </c>
      <c r="D1563" s="1"/>
      <c r="E1563" s="2" t="s">
        <v>1174</v>
      </c>
      <c r="F1563" s="3">
        <v>10</v>
      </c>
    </row>
    <row r="1564" spans="1:6" s="4" customFormat="1" ht="72" hidden="1" x14ac:dyDescent="0.25">
      <c r="A1564" s="1" t="s">
        <v>178</v>
      </c>
      <c r="B1564" s="1" t="s">
        <v>1384</v>
      </c>
      <c r="C1564" s="1" t="s">
        <v>405</v>
      </c>
      <c r="D1564" s="1" t="s">
        <v>1111</v>
      </c>
      <c r="E1564" s="2" t="s">
        <v>542</v>
      </c>
      <c r="F1564" s="3">
        <v>10</v>
      </c>
    </row>
    <row r="1565" spans="1:6" s="4" customFormat="1" ht="84" hidden="1" x14ac:dyDescent="0.25">
      <c r="A1565" s="1" t="s">
        <v>178</v>
      </c>
      <c r="B1565" s="1" t="s">
        <v>1384</v>
      </c>
      <c r="C1565" s="1" t="s">
        <v>405</v>
      </c>
      <c r="D1565" s="1" t="s">
        <v>1112</v>
      </c>
      <c r="E1565" s="2" t="s">
        <v>543</v>
      </c>
      <c r="F1565" s="3">
        <v>10</v>
      </c>
    </row>
    <row r="1566" spans="1:6" s="4" customFormat="1" ht="108" x14ac:dyDescent="0.25">
      <c r="A1566" s="1" t="s">
        <v>178</v>
      </c>
      <c r="B1566" s="1" t="s">
        <v>1384</v>
      </c>
      <c r="C1566" s="1" t="s">
        <v>1139</v>
      </c>
      <c r="D1566" s="1"/>
      <c r="E1566" s="2" t="s">
        <v>1211</v>
      </c>
      <c r="F1566" s="3">
        <v>2</v>
      </c>
    </row>
    <row r="1567" spans="1:6" s="4" customFormat="1" ht="84" x14ac:dyDescent="0.25">
      <c r="A1567" s="1" t="s">
        <v>178</v>
      </c>
      <c r="B1567" s="1" t="s">
        <v>1384</v>
      </c>
      <c r="C1567" s="1" t="s">
        <v>1146</v>
      </c>
      <c r="D1567" s="1"/>
      <c r="E1567" s="2" t="s">
        <v>1212</v>
      </c>
      <c r="F1567" s="3">
        <v>2</v>
      </c>
    </row>
    <row r="1568" spans="1:6" s="4" customFormat="1" ht="60" x14ac:dyDescent="0.25">
      <c r="A1568" s="1" t="s">
        <v>178</v>
      </c>
      <c r="B1568" s="1" t="s">
        <v>1384</v>
      </c>
      <c r="C1568" s="1" t="s">
        <v>1147</v>
      </c>
      <c r="D1568" s="1"/>
      <c r="E1568" s="2" t="s">
        <v>1213</v>
      </c>
      <c r="F1568" s="3">
        <v>2</v>
      </c>
    </row>
    <row r="1569" spans="1:6" s="4" customFormat="1" ht="24" hidden="1" x14ac:dyDescent="0.25">
      <c r="A1569" s="1" t="s">
        <v>178</v>
      </c>
      <c r="B1569" s="1" t="s">
        <v>1384</v>
      </c>
      <c r="C1569" s="1" t="s">
        <v>1147</v>
      </c>
      <c r="D1569" s="1" t="s">
        <v>1113</v>
      </c>
      <c r="E1569" s="2" t="s">
        <v>558</v>
      </c>
      <c r="F1569" s="3">
        <v>2</v>
      </c>
    </row>
    <row r="1570" spans="1:6" s="4" customFormat="1" ht="24" hidden="1" x14ac:dyDescent="0.25">
      <c r="A1570" s="1" t="s">
        <v>178</v>
      </c>
      <c r="B1570" s="1" t="s">
        <v>1384</v>
      </c>
      <c r="C1570" s="1" t="s">
        <v>1147</v>
      </c>
      <c r="D1570" s="1" t="s">
        <v>1114</v>
      </c>
      <c r="E1570" s="2" t="s">
        <v>560</v>
      </c>
      <c r="F1570" s="3">
        <v>2</v>
      </c>
    </row>
    <row r="1571" spans="1:6" s="4" customFormat="1" ht="48" hidden="1" x14ac:dyDescent="0.25">
      <c r="A1571" s="1" t="s">
        <v>178</v>
      </c>
      <c r="B1571" s="1" t="s">
        <v>5</v>
      </c>
      <c r="C1571" s="1"/>
      <c r="D1571" s="1"/>
      <c r="E1571" s="2" t="s">
        <v>499</v>
      </c>
      <c r="F1571" s="3">
        <v>808.06200000000001</v>
      </c>
    </row>
    <row r="1572" spans="1:6" s="4" customFormat="1" ht="108" hidden="1" x14ac:dyDescent="0.25">
      <c r="A1572" s="1" t="s">
        <v>178</v>
      </c>
      <c r="B1572" s="1" t="s">
        <v>1409</v>
      </c>
      <c r="C1572" s="1"/>
      <c r="D1572" s="1"/>
      <c r="E1572" s="2" t="s">
        <v>515</v>
      </c>
      <c r="F1572" s="3">
        <v>133.4</v>
      </c>
    </row>
    <row r="1573" spans="1:6" s="4" customFormat="1" ht="36" x14ac:dyDescent="0.25">
      <c r="A1573" s="1" t="s">
        <v>178</v>
      </c>
      <c r="B1573" s="1" t="s">
        <v>1409</v>
      </c>
      <c r="C1573" s="1" t="s">
        <v>59</v>
      </c>
      <c r="D1573" s="1"/>
      <c r="E1573" s="2" t="s">
        <v>579</v>
      </c>
      <c r="F1573" s="3">
        <v>133.4</v>
      </c>
    </row>
    <row r="1574" spans="1:6" s="4" customFormat="1" ht="156" x14ac:dyDescent="0.25">
      <c r="A1574" s="1" t="s">
        <v>178</v>
      </c>
      <c r="B1574" s="1" t="s">
        <v>1409</v>
      </c>
      <c r="C1574" s="1" t="s">
        <v>127</v>
      </c>
      <c r="D1574" s="1"/>
      <c r="E1574" s="2" t="s">
        <v>587</v>
      </c>
      <c r="F1574" s="3">
        <v>133.4</v>
      </c>
    </row>
    <row r="1575" spans="1:6" s="4" customFormat="1" ht="120" x14ac:dyDescent="0.25">
      <c r="A1575" s="1" t="s">
        <v>178</v>
      </c>
      <c r="B1575" s="1" t="s">
        <v>1409</v>
      </c>
      <c r="C1575" s="1" t="s">
        <v>128</v>
      </c>
      <c r="D1575" s="1"/>
      <c r="E1575" s="2" t="s">
        <v>596</v>
      </c>
      <c r="F1575" s="3">
        <v>133.4</v>
      </c>
    </row>
    <row r="1576" spans="1:6" s="4" customFormat="1" ht="48" x14ac:dyDescent="0.25">
      <c r="A1576" s="1" t="s">
        <v>178</v>
      </c>
      <c r="B1576" s="1" t="s">
        <v>1409</v>
      </c>
      <c r="C1576" s="1" t="s">
        <v>126</v>
      </c>
      <c r="D1576" s="1"/>
      <c r="E1576" s="2" t="s">
        <v>597</v>
      </c>
      <c r="F1576" s="3">
        <v>133.4</v>
      </c>
    </row>
    <row r="1577" spans="1:6" s="4" customFormat="1" ht="72" hidden="1" x14ac:dyDescent="0.25">
      <c r="A1577" s="1" t="s">
        <v>178</v>
      </c>
      <c r="B1577" s="1" t="s">
        <v>1409</v>
      </c>
      <c r="C1577" s="1" t="s">
        <v>126</v>
      </c>
      <c r="D1577" s="1" t="s">
        <v>1111</v>
      </c>
      <c r="E1577" s="2" t="s">
        <v>542</v>
      </c>
      <c r="F1577" s="3">
        <v>133.4</v>
      </c>
    </row>
    <row r="1578" spans="1:6" s="4" customFormat="1" ht="84" hidden="1" x14ac:dyDescent="0.25">
      <c r="A1578" s="1" t="s">
        <v>178</v>
      </c>
      <c r="B1578" s="1" t="s">
        <v>1409</v>
      </c>
      <c r="C1578" s="1" t="s">
        <v>126</v>
      </c>
      <c r="D1578" s="1" t="s">
        <v>1112</v>
      </c>
      <c r="E1578" s="2" t="s">
        <v>543</v>
      </c>
      <c r="F1578" s="3">
        <v>133.4</v>
      </c>
    </row>
    <row r="1579" spans="1:6" s="4" customFormat="1" ht="72" hidden="1" x14ac:dyDescent="0.25">
      <c r="A1579" s="1" t="s">
        <v>178</v>
      </c>
      <c r="B1579" s="1" t="s">
        <v>1410</v>
      </c>
      <c r="C1579" s="1"/>
      <c r="D1579" s="1"/>
      <c r="E1579" s="2" t="s">
        <v>517</v>
      </c>
      <c r="F1579" s="3">
        <v>674.66200000000003</v>
      </c>
    </row>
    <row r="1580" spans="1:6" s="4" customFormat="1" ht="36" x14ac:dyDescent="0.25">
      <c r="A1580" s="1" t="s">
        <v>178</v>
      </c>
      <c r="B1580" s="1" t="s">
        <v>1410</v>
      </c>
      <c r="C1580" s="1" t="s">
        <v>59</v>
      </c>
      <c r="D1580" s="1"/>
      <c r="E1580" s="2" t="s">
        <v>579</v>
      </c>
      <c r="F1580" s="3">
        <v>286</v>
      </c>
    </row>
    <row r="1581" spans="1:6" s="4" customFormat="1" ht="84" x14ac:dyDescent="0.25">
      <c r="A1581" s="1" t="s">
        <v>178</v>
      </c>
      <c r="B1581" s="1" t="s">
        <v>1410</v>
      </c>
      <c r="C1581" s="1" t="s">
        <v>130</v>
      </c>
      <c r="D1581" s="1"/>
      <c r="E1581" s="2" t="s">
        <v>598</v>
      </c>
      <c r="F1581" s="3">
        <v>286</v>
      </c>
    </row>
    <row r="1582" spans="1:6" s="4" customFormat="1" ht="72" x14ac:dyDescent="0.25">
      <c r="A1582" s="1" t="s">
        <v>178</v>
      </c>
      <c r="B1582" s="1" t="s">
        <v>1410</v>
      </c>
      <c r="C1582" s="1" t="s">
        <v>131</v>
      </c>
      <c r="D1582" s="1"/>
      <c r="E1582" s="2" t="s">
        <v>599</v>
      </c>
      <c r="F1582" s="3">
        <v>286</v>
      </c>
    </row>
    <row r="1583" spans="1:6" s="4" customFormat="1" ht="84" x14ac:dyDescent="0.25">
      <c r="A1583" s="1" t="s">
        <v>178</v>
      </c>
      <c r="B1583" s="1" t="s">
        <v>1410</v>
      </c>
      <c r="C1583" s="1" t="s">
        <v>129</v>
      </c>
      <c r="D1583" s="1"/>
      <c r="E1583" s="2" t="s">
        <v>601</v>
      </c>
      <c r="F1583" s="3">
        <v>286</v>
      </c>
    </row>
    <row r="1584" spans="1:6" s="4" customFormat="1" ht="72" hidden="1" x14ac:dyDescent="0.25">
      <c r="A1584" s="1" t="s">
        <v>178</v>
      </c>
      <c r="B1584" s="1" t="s">
        <v>1410</v>
      </c>
      <c r="C1584" s="1" t="s">
        <v>129</v>
      </c>
      <c r="D1584" s="1" t="s">
        <v>1111</v>
      </c>
      <c r="E1584" s="2" t="s">
        <v>542</v>
      </c>
      <c r="F1584" s="3">
        <v>220.3</v>
      </c>
    </row>
    <row r="1585" spans="1:6" s="4" customFormat="1" ht="84" hidden="1" x14ac:dyDescent="0.25">
      <c r="A1585" s="1" t="s">
        <v>178</v>
      </c>
      <c r="B1585" s="1" t="s">
        <v>1410</v>
      </c>
      <c r="C1585" s="1" t="s">
        <v>129</v>
      </c>
      <c r="D1585" s="1" t="s">
        <v>1112</v>
      </c>
      <c r="E1585" s="2" t="s">
        <v>543</v>
      </c>
      <c r="F1585" s="3">
        <v>220.3</v>
      </c>
    </row>
    <row r="1586" spans="1:6" s="4" customFormat="1" ht="24" hidden="1" x14ac:dyDescent="0.25">
      <c r="A1586" s="1" t="s">
        <v>178</v>
      </c>
      <c r="B1586" s="1" t="s">
        <v>1410</v>
      </c>
      <c r="C1586" s="1" t="s">
        <v>129</v>
      </c>
      <c r="D1586" s="1" t="s">
        <v>1113</v>
      </c>
      <c r="E1586" s="2" t="s">
        <v>558</v>
      </c>
      <c r="F1586" s="3">
        <v>65.7</v>
      </c>
    </row>
    <row r="1587" spans="1:6" s="4" customFormat="1" ht="36" hidden="1" x14ac:dyDescent="0.25">
      <c r="A1587" s="1" t="s">
        <v>178</v>
      </c>
      <c r="B1587" s="1" t="s">
        <v>1410</v>
      </c>
      <c r="C1587" s="1" t="s">
        <v>129</v>
      </c>
      <c r="D1587" s="1" t="s">
        <v>1120</v>
      </c>
      <c r="E1587" s="2" t="s">
        <v>561</v>
      </c>
      <c r="F1587" s="3">
        <v>65.7</v>
      </c>
    </row>
    <row r="1588" spans="1:6" s="4" customFormat="1" ht="60" x14ac:dyDescent="0.25">
      <c r="A1588" s="1" t="s">
        <v>178</v>
      </c>
      <c r="B1588" s="1" t="s">
        <v>1410</v>
      </c>
      <c r="C1588" s="1" t="s">
        <v>1122</v>
      </c>
      <c r="D1588" s="1"/>
      <c r="E1588" s="2" t="s">
        <v>1885</v>
      </c>
      <c r="F1588" s="3">
        <v>388.66200000000003</v>
      </c>
    </row>
    <row r="1589" spans="1:6" s="4" customFormat="1" ht="36" x14ac:dyDescent="0.25">
      <c r="A1589" s="1" t="s">
        <v>178</v>
      </c>
      <c r="B1589" s="1" t="s">
        <v>1410</v>
      </c>
      <c r="C1589" s="1" t="s">
        <v>1123</v>
      </c>
      <c r="D1589" s="1"/>
      <c r="E1589" s="2" t="s">
        <v>1175</v>
      </c>
      <c r="F1589" s="3">
        <v>388.66200000000003</v>
      </c>
    </row>
    <row r="1590" spans="1:6" s="4" customFormat="1" ht="48" x14ac:dyDescent="0.25">
      <c r="A1590" s="1" t="s">
        <v>178</v>
      </c>
      <c r="B1590" s="1" t="s">
        <v>1410</v>
      </c>
      <c r="C1590" s="1" t="s">
        <v>250</v>
      </c>
      <c r="D1590" s="1"/>
      <c r="E1590" s="2" t="s">
        <v>1190</v>
      </c>
      <c r="F1590" s="3">
        <v>129.035</v>
      </c>
    </row>
    <row r="1591" spans="1:6" s="4" customFormat="1" ht="72" hidden="1" x14ac:dyDescent="0.25">
      <c r="A1591" s="1" t="s">
        <v>178</v>
      </c>
      <c r="B1591" s="1" t="s">
        <v>1410</v>
      </c>
      <c r="C1591" s="1" t="s">
        <v>250</v>
      </c>
      <c r="D1591" s="1" t="s">
        <v>1111</v>
      </c>
      <c r="E1591" s="2" t="s">
        <v>542</v>
      </c>
      <c r="F1591" s="3">
        <v>129.035</v>
      </c>
    </row>
    <row r="1592" spans="1:6" s="4" customFormat="1" ht="84" hidden="1" x14ac:dyDescent="0.25">
      <c r="A1592" s="1" t="s">
        <v>178</v>
      </c>
      <c r="B1592" s="1" t="s">
        <v>1410</v>
      </c>
      <c r="C1592" s="1" t="s">
        <v>250</v>
      </c>
      <c r="D1592" s="1" t="s">
        <v>1112</v>
      </c>
      <c r="E1592" s="2" t="s">
        <v>543</v>
      </c>
      <c r="F1592" s="3">
        <v>129.035</v>
      </c>
    </row>
    <row r="1593" spans="1:6" s="4" customFormat="1" ht="84" x14ac:dyDescent="0.25">
      <c r="A1593" s="1" t="s">
        <v>178</v>
      </c>
      <c r="B1593" s="1" t="s">
        <v>1410</v>
      </c>
      <c r="C1593" s="1" t="s">
        <v>251</v>
      </c>
      <c r="D1593" s="1"/>
      <c r="E1593" s="2" t="s">
        <v>1191</v>
      </c>
      <c r="F1593" s="3">
        <v>259.62700000000001</v>
      </c>
    </row>
    <row r="1594" spans="1:6" s="4" customFormat="1" ht="180" hidden="1" x14ac:dyDescent="0.25">
      <c r="A1594" s="1" t="s">
        <v>178</v>
      </c>
      <c r="B1594" s="1" t="s">
        <v>1410</v>
      </c>
      <c r="C1594" s="1" t="s">
        <v>251</v>
      </c>
      <c r="D1594" s="1" t="s">
        <v>1118</v>
      </c>
      <c r="E1594" s="2" t="s">
        <v>539</v>
      </c>
      <c r="F1594" s="3">
        <v>105.21599999999999</v>
      </c>
    </row>
    <row r="1595" spans="1:6" s="4" customFormat="1" ht="60" hidden="1" x14ac:dyDescent="0.25">
      <c r="A1595" s="1" t="s">
        <v>178</v>
      </c>
      <c r="B1595" s="1" t="s">
        <v>1410</v>
      </c>
      <c r="C1595" s="1" t="s">
        <v>251</v>
      </c>
      <c r="D1595" s="1" t="s">
        <v>1128</v>
      </c>
      <c r="E1595" s="2" t="s">
        <v>541</v>
      </c>
      <c r="F1595" s="3">
        <v>105.21599999999999</v>
      </c>
    </row>
    <row r="1596" spans="1:6" s="4" customFormat="1" ht="72" hidden="1" x14ac:dyDescent="0.25">
      <c r="A1596" s="1" t="s">
        <v>178</v>
      </c>
      <c r="B1596" s="1" t="s">
        <v>1410</v>
      </c>
      <c r="C1596" s="1" t="s">
        <v>251</v>
      </c>
      <c r="D1596" s="1" t="s">
        <v>1111</v>
      </c>
      <c r="E1596" s="2" t="s">
        <v>542</v>
      </c>
      <c r="F1596" s="3">
        <v>154.411</v>
      </c>
    </row>
    <row r="1597" spans="1:6" s="4" customFormat="1" ht="84" hidden="1" x14ac:dyDescent="0.25">
      <c r="A1597" s="1" t="s">
        <v>178</v>
      </c>
      <c r="B1597" s="1" t="s">
        <v>1410</v>
      </c>
      <c r="C1597" s="1" t="s">
        <v>251</v>
      </c>
      <c r="D1597" s="1" t="s">
        <v>1112</v>
      </c>
      <c r="E1597" s="2" t="s">
        <v>543</v>
      </c>
      <c r="F1597" s="3">
        <v>154.411</v>
      </c>
    </row>
    <row r="1598" spans="1:6" s="4" customFormat="1" ht="24" hidden="1" x14ac:dyDescent="0.25">
      <c r="A1598" s="1" t="s">
        <v>178</v>
      </c>
      <c r="B1598" s="1" t="s">
        <v>1130</v>
      </c>
      <c r="C1598" s="1"/>
      <c r="D1598" s="1"/>
      <c r="E1598" s="2" t="s">
        <v>500</v>
      </c>
      <c r="F1598" s="3">
        <v>383807.52497000003</v>
      </c>
    </row>
    <row r="1599" spans="1:6" s="4" customFormat="1" ht="36" hidden="1" x14ac:dyDescent="0.25">
      <c r="A1599" s="1" t="s">
        <v>178</v>
      </c>
      <c r="B1599" s="1" t="s">
        <v>1411</v>
      </c>
      <c r="C1599" s="1"/>
      <c r="D1599" s="1"/>
      <c r="E1599" s="2" t="s">
        <v>520</v>
      </c>
      <c r="F1599" s="3">
        <v>381764.62497</v>
      </c>
    </row>
    <row r="1600" spans="1:6" s="4" customFormat="1" ht="72" x14ac:dyDescent="0.25">
      <c r="A1600" s="1" t="s">
        <v>178</v>
      </c>
      <c r="B1600" s="1" t="s">
        <v>1411</v>
      </c>
      <c r="C1600" s="1" t="s">
        <v>138</v>
      </c>
      <c r="D1600" s="1"/>
      <c r="E1600" s="2" t="s">
        <v>691</v>
      </c>
      <c r="F1600" s="3">
        <v>348079.83899999998</v>
      </c>
    </row>
    <row r="1601" spans="1:6" s="4" customFormat="1" ht="84" x14ac:dyDescent="0.25">
      <c r="A1601" s="1" t="s">
        <v>178</v>
      </c>
      <c r="B1601" s="1" t="s">
        <v>1411</v>
      </c>
      <c r="C1601" s="1" t="s">
        <v>139</v>
      </c>
      <c r="D1601" s="1"/>
      <c r="E1601" s="2" t="s">
        <v>692</v>
      </c>
      <c r="F1601" s="3">
        <v>348079.83899999998</v>
      </c>
    </row>
    <row r="1602" spans="1:6" s="4" customFormat="1" ht="120" x14ac:dyDescent="0.25">
      <c r="A1602" s="1" t="s">
        <v>178</v>
      </c>
      <c r="B1602" s="1" t="s">
        <v>1411</v>
      </c>
      <c r="C1602" s="1" t="s">
        <v>140</v>
      </c>
      <c r="D1602" s="1"/>
      <c r="E1602" s="2" t="s">
        <v>693</v>
      </c>
      <c r="F1602" s="3">
        <v>257504.09999999998</v>
      </c>
    </row>
    <row r="1603" spans="1:6" s="4" customFormat="1" ht="48" x14ac:dyDescent="0.25">
      <c r="A1603" s="1" t="s">
        <v>178</v>
      </c>
      <c r="B1603" s="1" t="s">
        <v>1411</v>
      </c>
      <c r="C1603" s="1" t="s">
        <v>132</v>
      </c>
      <c r="D1603" s="1"/>
      <c r="E1603" s="2" t="s">
        <v>694</v>
      </c>
      <c r="F1603" s="3">
        <v>252213.3</v>
      </c>
    </row>
    <row r="1604" spans="1:6" s="4" customFormat="1" ht="72" hidden="1" x14ac:dyDescent="0.25">
      <c r="A1604" s="1" t="s">
        <v>178</v>
      </c>
      <c r="B1604" s="1" t="s">
        <v>1411</v>
      </c>
      <c r="C1604" s="1" t="s">
        <v>132</v>
      </c>
      <c r="D1604" s="1" t="s">
        <v>1111</v>
      </c>
      <c r="E1604" s="2" t="s">
        <v>542</v>
      </c>
      <c r="F1604" s="3">
        <v>252213.3</v>
      </c>
    </row>
    <row r="1605" spans="1:6" s="4" customFormat="1" ht="84" hidden="1" x14ac:dyDescent="0.25">
      <c r="A1605" s="1" t="s">
        <v>178</v>
      </c>
      <c r="B1605" s="1" t="s">
        <v>1411</v>
      </c>
      <c r="C1605" s="1" t="s">
        <v>132</v>
      </c>
      <c r="D1605" s="1" t="s">
        <v>1112</v>
      </c>
      <c r="E1605" s="2" t="s">
        <v>543</v>
      </c>
      <c r="F1605" s="3">
        <v>252213.3</v>
      </c>
    </row>
    <row r="1606" spans="1:6" s="4" customFormat="1" ht="72" x14ac:dyDescent="0.25">
      <c r="A1606" s="1" t="s">
        <v>178</v>
      </c>
      <c r="B1606" s="1" t="s">
        <v>1411</v>
      </c>
      <c r="C1606" s="1" t="s">
        <v>133</v>
      </c>
      <c r="D1606" s="1"/>
      <c r="E1606" s="2" t="s">
        <v>696</v>
      </c>
      <c r="F1606" s="3">
        <v>5290.8</v>
      </c>
    </row>
    <row r="1607" spans="1:6" s="4" customFormat="1" ht="72" hidden="1" x14ac:dyDescent="0.25">
      <c r="A1607" s="1" t="s">
        <v>178</v>
      </c>
      <c r="B1607" s="1" t="s">
        <v>1411</v>
      </c>
      <c r="C1607" s="1" t="s">
        <v>133</v>
      </c>
      <c r="D1607" s="1" t="s">
        <v>1111</v>
      </c>
      <c r="E1607" s="2" t="s">
        <v>542</v>
      </c>
      <c r="F1607" s="3">
        <v>5290.8</v>
      </c>
    </row>
    <row r="1608" spans="1:6" s="4" customFormat="1" ht="84" hidden="1" x14ac:dyDescent="0.25">
      <c r="A1608" s="1" t="s">
        <v>178</v>
      </c>
      <c r="B1608" s="1" t="s">
        <v>1411</v>
      </c>
      <c r="C1608" s="1" t="s">
        <v>133</v>
      </c>
      <c r="D1608" s="1" t="s">
        <v>1112</v>
      </c>
      <c r="E1608" s="2" t="s">
        <v>543</v>
      </c>
      <c r="F1608" s="3">
        <v>5290.8</v>
      </c>
    </row>
    <row r="1609" spans="1:6" s="4" customFormat="1" ht="156" x14ac:dyDescent="0.25">
      <c r="A1609" s="1" t="s">
        <v>178</v>
      </c>
      <c r="B1609" s="1" t="s">
        <v>1411</v>
      </c>
      <c r="C1609" s="1" t="s">
        <v>1239</v>
      </c>
      <c r="D1609" s="1"/>
      <c r="E1609" s="2" t="s">
        <v>1435</v>
      </c>
      <c r="F1609" s="3">
        <v>20648.411</v>
      </c>
    </row>
    <row r="1610" spans="1:6" s="4" customFormat="1" ht="144" x14ac:dyDescent="0.25">
      <c r="A1610" s="1" t="s">
        <v>178</v>
      </c>
      <c r="B1610" s="1" t="s">
        <v>1411</v>
      </c>
      <c r="C1610" s="1" t="s">
        <v>1436</v>
      </c>
      <c r="D1610" s="1"/>
      <c r="E1610" s="2" t="s">
        <v>698</v>
      </c>
      <c r="F1610" s="3">
        <v>20648.411</v>
      </c>
    </row>
    <row r="1611" spans="1:6" s="4" customFormat="1" ht="72" hidden="1" x14ac:dyDescent="0.25">
      <c r="A1611" s="1" t="s">
        <v>178</v>
      </c>
      <c r="B1611" s="1" t="s">
        <v>1411</v>
      </c>
      <c r="C1611" s="1" t="s">
        <v>1436</v>
      </c>
      <c r="D1611" s="1" t="s">
        <v>1111</v>
      </c>
      <c r="E1611" s="2" t="s">
        <v>542</v>
      </c>
      <c r="F1611" s="3">
        <v>20648.411</v>
      </c>
    </row>
    <row r="1612" spans="1:6" s="4" customFormat="1" ht="84" hidden="1" x14ac:dyDescent="0.25">
      <c r="A1612" s="1" t="s">
        <v>178</v>
      </c>
      <c r="B1612" s="1" t="s">
        <v>1411</v>
      </c>
      <c r="C1612" s="1" t="s">
        <v>1436</v>
      </c>
      <c r="D1612" s="1" t="s">
        <v>1112</v>
      </c>
      <c r="E1612" s="2" t="s">
        <v>543</v>
      </c>
      <c r="F1612" s="3">
        <v>20648.411</v>
      </c>
    </row>
    <row r="1613" spans="1:6" s="4" customFormat="1" ht="60" x14ac:dyDescent="0.25">
      <c r="A1613" s="1" t="s">
        <v>178</v>
      </c>
      <c r="B1613" s="1" t="s">
        <v>1411</v>
      </c>
      <c r="C1613" s="1" t="s">
        <v>1431</v>
      </c>
      <c r="D1613" s="1"/>
      <c r="E1613" s="2" t="s">
        <v>1432</v>
      </c>
      <c r="F1613" s="3">
        <v>69927.327999999994</v>
      </c>
    </row>
    <row r="1614" spans="1:6" s="4" customFormat="1" ht="132" x14ac:dyDescent="0.25">
      <c r="A1614" s="1" t="s">
        <v>178</v>
      </c>
      <c r="B1614" s="1" t="s">
        <v>1411</v>
      </c>
      <c r="C1614" s="1" t="s">
        <v>1433</v>
      </c>
      <c r="D1614" s="1"/>
      <c r="E1614" s="2" t="s">
        <v>1434</v>
      </c>
      <c r="F1614" s="3">
        <v>69927.327999999994</v>
      </c>
    </row>
    <row r="1615" spans="1:6" s="4" customFormat="1" ht="72" hidden="1" x14ac:dyDescent="0.25">
      <c r="A1615" s="1" t="s">
        <v>178</v>
      </c>
      <c r="B1615" s="1" t="s">
        <v>1411</v>
      </c>
      <c r="C1615" s="1" t="s">
        <v>1433</v>
      </c>
      <c r="D1615" s="1" t="s">
        <v>1111</v>
      </c>
      <c r="E1615" s="2" t="s">
        <v>542</v>
      </c>
      <c r="F1615" s="3">
        <v>69927.327999999994</v>
      </c>
    </row>
    <row r="1616" spans="1:6" s="4" customFormat="1" ht="84" hidden="1" x14ac:dyDescent="0.25">
      <c r="A1616" s="1" t="s">
        <v>178</v>
      </c>
      <c r="B1616" s="1" t="s">
        <v>1411</v>
      </c>
      <c r="C1616" s="1" t="s">
        <v>1433</v>
      </c>
      <c r="D1616" s="1" t="s">
        <v>1112</v>
      </c>
      <c r="E1616" s="2" t="s">
        <v>543</v>
      </c>
      <c r="F1616" s="3">
        <v>69927.327999999994</v>
      </c>
    </row>
    <row r="1617" spans="1:6" s="4" customFormat="1" ht="48" x14ac:dyDescent="0.25">
      <c r="A1617" s="1" t="s">
        <v>178</v>
      </c>
      <c r="B1617" s="1" t="s">
        <v>1411</v>
      </c>
      <c r="C1617" s="1" t="s">
        <v>141</v>
      </c>
      <c r="D1617" s="1"/>
      <c r="E1617" s="2" t="s">
        <v>717</v>
      </c>
      <c r="F1617" s="3">
        <v>6398.9</v>
      </c>
    </row>
    <row r="1618" spans="1:6" s="4" customFormat="1" ht="72" x14ac:dyDescent="0.25">
      <c r="A1618" s="1" t="s">
        <v>178</v>
      </c>
      <c r="B1618" s="1" t="s">
        <v>1411</v>
      </c>
      <c r="C1618" s="1" t="s">
        <v>142</v>
      </c>
      <c r="D1618" s="1"/>
      <c r="E1618" s="2" t="s">
        <v>718</v>
      </c>
      <c r="F1618" s="3">
        <v>6398.9</v>
      </c>
    </row>
    <row r="1619" spans="1:6" s="4" customFormat="1" ht="120" x14ac:dyDescent="0.25">
      <c r="A1619" s="1" t="s">
        <v>178</v>
      </c>
      <c r="B1619" s="1" t="s">
        <v>1411</v>
      </c>
      <c r="C1619" s="1" t="s">
        <v>134</v>
      </c>
      <c r="D1619" s="1"/>
      <c r="E1619" s="2" t="s">
        <v>731</v>
      </c>
      <c r="F1619" s="3">
        <v>6398.9</v>
      </c>
    </row>
    <row r="1620" spans="1:6" s="4" customFormat="1" ht="72" hidden="1" x14ac:dyDescent="0.25">
      <c r="A1620" s="1" t="s">
        <v>178</v>
      </c>
      <c r="B1620" s="1" t="s">
        <v>1411</v>
      </c>
      <c r="C1620" s="1" t="s">
        <v>134</v>
      </c>
      <c r="D1620" s="1" t="s">
        <v>1111</v>
      </c>
      <c r="E1620" s="2" t="s">
        <v>542</v>
      </c>
      <c r="F1620" s="3">
        <v>6398.9</v>
      </c>
    </row>
    <row r="1621" spans="1:6" s="4" customFormat="1" ht="84" hidden="1" x14ac:dyDescent="0.25">
      <c r="A1621" s="1" t="s">
        <v>178</v>
      </c>
      <c r="B1621" s="1" t="s">
        <v>1411</v>
      </c>
      <c r="C1621" s="1" t="s">
        <v>134</v>
      </c>
      <c r="D1621" s="1" t="s">
        <v>1112</v>
      </c>
      <c r="E1621" s="2" t="s">
        <v>543</v>
      </c>
      <c r="F1621" s="3">
        <v>6398.9</v>
      </c>
    </row>
    <row r="1622" spans="1:6" s="4" customFormat="1" ht="168" x14ac:dyDescent="0.25">
      <c r="A1622" s="1" t="s">
        <v>178</v>
      </c>
      <c r="B1622" s="1" t="s">
        <v>1411</v>
      </c>
      <c r="C1622" s="1" t="s">
        <v>1132</v>
      </c>
      <c r="D1622" s="1"/>
      <c r="E1622" s="2" t="s">
        <v>1557</v>
      </c>
      <c r="F1622" s="3">
        <v>4361.3</v>
      </c>
    </row>
    <row r="1623" spans="1:6" s="4" customFormat="1" ht="132" x14ac:dyDescent="0.25">
      <c r="A1623" s="1" t="s">
        <v>178</v>
      </c>
      <c r="B1623" s="1" t="s">
        <v>1411</v>
      </c>
      <c r="C1623" s="1" t="s">
        <v>1133</v>
      </c>
      <c r="D1623" s="1"/>
      <c r="E1623" s="2" t="s">
        <v>741</v>
      </c>
      <c r="F1623" s="3">
        <v>4361.3</v>
      </c>
    </row>
    <row r="1624" spans="1:6" s="4" customFormat="1" ht="144" x14ac:dyDescent="0.25">
      <c r="A1624" s="1" t="s">
        <v>178</v>
      </c>
      <c r="B1624" s="1" t="s">
        <v>1411</v>
      </c>
      <c r="C1624" s="1" t="s">
        <v>143</v>
      </c>
      <c r="D1624" s="1"/>
      <c r="E1624" s="2" t="s">
        <v>751</v>
      </c>
      <c r="F1624" s="3">
        <v>4361.3</v>
      </c>
    </row>
    <row r="1625" spans="1:6" s="4" customFormat="1" ht="48" x14ac:dyDescent="0.25">
      <c r="A1625" s="1" t="s">
        <v>178</v>
      </c>
      <c r="B1625" s="1" t="s">
        <v>1411</v>
      </c>
      <c r="C1625" s="1" t="s">
        <v>135</v>
      </c>
      <c r="D1625" s="1"/>
      <c r="E1625" s="2" t="s">
        <v>752</v>
      </c>
      <c r="F1625" s="3">
        <v>4361.3</v>
      </c>
    </row>
    <row r="1626" spans="1:6" s="4" customFormat="1" ht="72" hidden="1" x14ac:dyDescent="0.25">
      <c r="A1626" s="1" t="s">
        <v>178</v>
      </c>
      <c r="B1626" s="1" t="s">
        <v>1411</v>
      </c>
      <c r="C1626" s="1" t="s">
        <v>135</v>
      </c>
      <c r="D1626" s="1" t="s">
        <v>1111</v>
      </c>
      <c r="E1626" s="2" t="s">
        <v>542</v>
      </c>
      <c r="F1626" s="3">
        <v>4361.3</v>
      </c>
    </row>
    <row r="1627" spans="1:6" s="4" customFormat="1" ht="84" hidden="1" x14ac:dyDescent="0.25">
      <c r="A1627" s="1" t="s">
        <v>178</v>
      </c>
      <c r="B1627" s="1" t="s">
        <v>1411</v>
      </c>
      <c r="C1627" s="1" t="s">
        <v>135</v>
      </c>
      <c r="D1627" s="1" t="s">
        <v>1112</v>
      </c>
      <c r="E1627" s="2" t="s">
        <v>543</v>
      </c>
      <c r="F1627" s="3">
        <v>4361.3</v>
      </c>
    </row>
    <row r="1628" spans="1:6" s="4" customFormat="1" ht="84" x14ac:dyDescent="0.25">
      <c r="A1628" s="1" t="s">
        <v>178</v>
      </c>
      <c r="B1628" s="1" t="s">
        <v>1411</v>
      </c>
      <c r="C1628" s="1" t="s">
        <v>144</v>
      </c>
      <c r="D1628" s="1"/>
      <c r="E1628" s="2" t="s">
        <v>1036</v>
      </c>
      <c r="F1628" s="3">
        <v>12932.4</v>
      </c>
    </row>
    <row r="1629" spans="1:6" s="4" customFormat="1" ht="84" x14ac:dyDescent="0.25">
      <c r="A1629" s="1" t="s">
        <v>178</v>
      </c>
      <c r="B1629" s="1" t="s">
        <v>1411</v>
      </c>
      <c r="C1629" s="1" t="s">
        <v>145</v>
      </c>
      <c r="D1629" s="1"/>
      <c r="E1629" s="2" t="s">
        <v>1062</v>
      </c>
      <c r="F1629" s="3">
        <v>12932.4</v>
      </c>
    </row>
    <row r="1630" spans="1:6" s="4" customFormat="1" ht="120" x14ac:dyDescent="0.25">
      <c r="A1630" s="1" t="s">
        <v>178</v>
      </c>
      <c r="B1630" s="1" t="s">
        <v>1411</v>
      </c>
      <c r="C1630" s="1" t="s">
        <v>146</v>
      </c>
      <c r="D1630" s="1"/>
      <c r="E1630" s="2" t="s">
        <v>1068</v>
      </c>
      <c r="F1630" s="3">
        <v>12932.4</v>
      </c>
    </row>
    <row r="1631" spans="1:6" s="4" customFormat="1" ht="96" x14ac:dyDescent="0.25">
      <c r="A1631" s="1" t="s">
        <v>178</v>
      </c>
      <c r="B1631" s="1" t="s">
        <v>1411</v>
      </c>
      <c r="C1631" s="1" t="s">
        <v>136</v>
      </c>
      <c r="D1631" s="1"/>
      <c r="E1631" s="2" t="s">
        <v>1069</v>
      </c>
      <c r="F1631" s="3">
        <v>12932.4</v>
      </c>
    </row>
    <row r="1632" spans="1:6" s="4" customFormat="1" ht="24" hidden="1" x14ac:dyDescent="0.25">
      <c r="A1632" s="1" t="s">
        <v>178</v>
      </c>
      <c r="B1632" s="1" t="s">
        <v>1411</v>
      </c>
      <c r="C1632" s="1" t="s">
        <v>136</v>
      </c>
      <c r="D1632" s="1" t="s">
        <v>1113</v>
      </c>
      <c r="E1632" s="2" t="s">
        <v>558</v>
      </c>
      <c r="F1632" s="3">
        <v>12932.4</v>
      </c>
    </row>
    <row r="1633" spans="1:6" s="4" customFormat="1" ht="132" hidden="1" x14ac:dyDescent="0.25">
      <c r="A1633" s="1" t="s">
        <v>178</v>
      </c>
      <c r="B1633" s="1" t="s">
        <v>1411</v>
      </c>
      <c r="C1633" s="1" t="s">
        <v>136</v>
      </c>
      <c r="D1633" s="1" t="s">
        <v>137</v>
      </c>
      <c r="E1633" s="2" t="s">
        <v>559</v>
      </c>
      <c r="F1633" s="3">
        <v>12932.4</v>
      </c>
    </row>
    <row r="1634" spans="1:6" s="4" customFormat="1" ht="60" x14ac:dyDescent="0.25">
      <c r="A1634" s="1" t="s">
        <v>178</v>
      </c>
      <c r="B1634" s="1" t="s">
        <v>1411</v>
      </c>
      <c r="C1634" s="1" t="s">
        <v>1122</v>
      </c>
      <c r="D1634" s="1"/>
      <c r="E1634" s="2" t="s">
        <v>1885</v>
      </c>
      <c r="F1634" s="3">
        <v>9992.1859699999986</v>
      </c>
    </row>
    <row r="1635" spans="1:6" s="4" customFormat="1" ht="84" x14ac:dyDescent="0.25">
      <c r="A1635" s="1" t="s">
        <v>178</v>
      </c>
      <c r="B1635" s="1" t="s">
        <v>1411</v>
      </c>
      <c r="C1635" s="1" t="s">
        <v>405</v>
      </c>
      <c r="D1635" s="1"/>
      <c r="E1635" s="2" t="s">
        <v>1174</v>
      </c>
      <c r="F1635" s="3">
        <v>9992.1859699999986</v>
      </c>
    </row>
    <row r="1636" spans="1:6" s="4" customFormat="1" ht="72" hidden="1" x14ac:dyDescent="0.25">
      <c r="A1636" s="1" t="s">
        <v>178</v>
      </c>
      <c r="B1636" s="1" t="s">
        <v>1411</v>
      </c>
      <c r="C1636" s="1" t="s">
        <v>405</v>
      </c>
      <c r="D1636" s="1" t="s">
        <v>1111</v>
      </c>
      <c r="E1636" s="2" t="s">
        <v>542</v>
      </c>
      <c r="F1636" s="3">
        <v>8767.8403199999993</v>
      </c>
    </row>
    <row r="1637" spans="1:6" s="4" customFormat="1" ht="84" hidden="1" x14ac:dyDescent="0.25">
      <c r="A1637" s="1" t="s">
        <v>178</v>
      </c>
      <c r="B1637" s="1" t="s">
        <v>1411</v>
      </c>
      <c r="C1637" s="1" t="s">
        <v>405</v>
      </c>
      <c r="D1637" s="1" t="s">
        <v>1112</v>
      </c>
      <c r="E1637" s="2" t="s">
        <v>543</v>
      </c>
      <c r="F1637" s="3">
        <v>8767.8403199999993</v>
      </c>
    </row>
    <row r="1638" spans="1:6" s="4" customFormat="1" ht="24" hidden="1" x14ac:dyDescent="0.25">
      <c r="A1638" s="1" t="s">
        <v>178</v>
      </c>
      <c r="B1638" s="1" t="s">
        <v>1411</v>
      </c>
      <c r="C1638" s="1" t="s">
        <v>405</v>
      </c>
      <c r="D1638" s="1" t="s">
        <v>1113</v>
      </c>
      <c r="E1638" s="2" t="s">
        <v>558</v>
      </c>
      <c r="F1638" s="3">
        <v>1224.34565</v>
      </c>
    </row>
    <row r="1639" spans="1:6" s="4" customFormat="1" ht="132" hidden="1" x14ac:dyDescent="0.25">
      <c r="A1639" s="1" t="s">
        <v>178</v>
      </c>
      <c r="B1639" s="1" t="s">
        <v>1411</v>
      </c>
      <c r="C1639" s="1" t="s">
        <v>405</v>
      </c>
      <c r="D1639" s="1" t="s">
        <v>137</v>
      </c>
      <c r="E1639" s="2" t="s">
        <v>559</v>
      </c>
      <c r="F1639" s="3">
        <v>1224.34565</v>
      </c>
    </row>
    <row r="1640" spans="1:6" s="4" customFormat="1" ht="48" hidden="1" x14ac:dyDescent="0.25">
      <c r="A1640" s="1" t="s">
        <v>178</v>
      </c>
      <c r="B1640" s="1" t="s">
        <v>1391</v>
      </c>
      <c r="C1640" s="1"/>
      <c r="D1640" s="1"/>
      <c r="E1640" s="2" t="s">
        <v>521</v>
      </c>
      <c r="F1640" s="3">
        <v>2042.9</v>
      </c>
    </row>
    <row r="1641" spans="1:6" s="4" customFormat="1" ht="60" x14ac:dyDescent="0.25">
      <c r="A1641" s="1" t="s">
        <v>178</v>
      </c>
      <c r="B1641" s="1" t="s">
        <v>1391</v>
      </c>
      <c r="C1641" s="1" t="s">
        <v>152</v>
      </c>
      <c r="D1641" s="1"/>
      <c r="E1641" s="2" t="s">
        <v>672</v>
      </c>
      <c r="F1641" s="3">
        <v>1220.5999999999999</v>
      </c>
    </row>
    <row r="1642" spans="1:6" s="4" customFormat="1" ht="48" x14ac:dyDescent="0.25">
      <c r="A1642" s="1" t="s">
        <v>178</v>
      </c>
      <c r="B1642" s="1" t="s">
        <v>1391</v>
      </c>
      <c r="C1642" s="1" t="s">
        <v>154</v>
      </c>
      <c r="D1642" s="1"/>
      <c r="E1642" s="2" t="s">
        <v>681</v>
      </c>
      <c r="F1642" s="3">
        <v>1220.5999999999999</v>
      </c>
    </row>
    <row r="1643" spans="1:6" s="4" customFormat="1" ht="144" x14ac:dyDescent="0.25">
      <c r="A1643" s="1" t="s">
        <v>178</v>
      </c>
      <c r="B1643" s="1" t="s">
        <v>1391</v>
      </c>
      <c r="C1643" s="1" t="s">
        <v>153</v>
      </c>
      <c r="D1643" s="1"/>
      <c r="E1643" s="2" t="s">
        <v>684</v>
      </c>
      <c r="F1643" s="3">
        <v>1220.5999999999999</v>
      </c>
    </row>
    <row r="1644" spans="1:6" s="4" customFormat="1" ht="108" x14ac:dyDescent="0.25">
      <c r="A1644" s="1" t="s">
        <v>178</v>
      </c>
      <c r="B1644" s="1" t="s">
        <v>1391</v>
      </c>
      <c r="C1644" s="1" t="s">
        <v>147</v>
      </c>
      <c r="D1644" s="1"/>
      <c r="E1644" s="2" t="s">
        <v>685</v>
      </c>
      <c r="F1644" s="3">
        <v>941.7</v>
      </c>
    </row>
    <row r="1645" spans="1:6" s="4" customFormat="1" ht="72" hidden="1" x14ac:dyDescent="0.25">
      <c r="A1645" s="1" t="s">
        <v>178</v>
      </c>
      <c r="B1645" s="1" t="s">
        <v>1391</v>
      </c>
      <c r="C1645" s="1" t="s">
        <v>147</v>
      </c>
      <c r="D1645" s="1" t="s">
        <v>1111</v>
      </c>
      <c r="E1645" s="2" t="s">
        <v>542</v>
      </c>
      <c r="F1645" s="3">
        <v>941.7</v>
      </c>
    </row>
    <row r="1646" spans="1:6" s="4" customFormat="1" ht="84" hidden="1" x14ac:dyDescent="0.25">
      <c r="A1646" s="1" t="s">
        <v>178</v>
      </c>
      <c r="B1646" s="1" t="s">
        <v>1391</v>
      </c>
      <c r="C1646" s="1" t="s">
        <v>147</v>
      </c>
      <c r="D1646" s="1" t="s">
        <v>1112</v>
      </c>
      <c r="E1646" s="2" t="s">
        <v>543</v>
      </c>
      <c r="F1646" s="3">
        <v>941.7</v>
      </c>
    </row>
    <row r="1647" spans="1:6" s="4" customFormat="1" ht="84" x14ac:dyDescent="0.25">
      <c r="A1647" s="1" t="s">
        <v>178</v>
      </c>
      <c r="B1647" s="1" t="s">
        <v>1391</v>
      </c>
      <c r="C1647" s="1" t="s">
        <v>148</v>
      </c>
      <c r="D1647" s="1"/>
      <c r="E1647" s="2" t="s">
        <v>687</v>
      </c>
      <c r="F1647" s="3">
        <v>278.89999999999998</v>
      </c>
    </row>
    <row r="1648" spans="1:6" s="4" customFormat="1" ht="72" hidden="1" x14ac:dyDescent="0.25">
      <c r="A1648" s="1" t="s">
        <v>178</v>
      </c>
      <c r="B1648" s="1" t="s">
        <v>1391</v>
      </c>
      <c r="C1648" s="1" t="s">
        <v>148</v>
      </c>
      <c r="D1648" s="1" t="s">
        <v>1111</v>
      </c>
      <c r="E1648" s="2" t="s">
        <v>542</v>
      </c>
      <c r="F1648" s="3">
        <v>278.89999999999998</v>
      </c>
    </row>
    <row r="1649" spans="1:6" s="4" customFormat="1" ht="84" hidden="1" x14ac:dyDescent="0.25">
      <c r="A1649" s="1" t="s">
        <v>178</v>
      </c>
      <c r="B1649" s="1" t="s">
        <v>1391</v>
      </c>
      <c r="C1649" s="1" t="s">
        <v>148</v>
      </c>
      <c r="D1649" s="1" t="s">
        <v>1112</v>
      </c>
      <c r="E1649" s="2" t="s">
        <v>543</v>
      </c>
      <c r="F1649" s="3">
        <v>278.89999999999998</v>
      </c>
    </row>
    <row r="1650" spans="1:6" s="4" customFormat="1" ht="48" x14ac:dyDescent="0.25">
      <c r="A1650" s="1" t="s">
        <v>178</v>
      </c>
      <c r="B1650" s="1" t="s">
        <v>1391</v>
      </c>
      <c r="C1650" s="1" t="s">
        <v>141</v>
      </c>
      <c r="D1650" s="1"/>
      <c r="E1650" s="2" t="s">
        <v>717</v>
      </c>
      <c r="F1650" s="3">
        <v>228.7</v>
      </c>
    </row>
    <row r="1651" spans="1:6" s="4" customFormat="1" ht="72" x14ac:dyDescent="0.25">
      <c r="A1651" s="1" t="s">
        <v>178</v>
      </c>
      <c r="B1651" s="1" t="s">
        <v>1391</v>
      </c>
      <c r="C1651" s="1" t="s">
        <v>142</v>
      </c>
      <c r="D1651" s="1"/>
      <c r="E1651" s="2" t="s">
        <v>718</v>
      </c>
      <c r="F1651" s="3">
        <v>228.7</v>
      </c>
    </row>
    <row r="1652" spans="1:6" s="4" customFormat="1" ht="108" x14ac:dyDescent="0.25">
      <c r="A1652" s="1" t="s">
        <v>178</v>
      </c>
      <c r="B1652" s="1" t="s">
        <v>1391</v>
      </c>
      <c r="C1652" s="1" t="s">
        <v>149</v>
      </c>
      <c r="D1652" s="1"/>
      <c r="E1652" s="2" t="s">
        <v>732</v>
      </c>
      <c r="F1652" s="3">
        <v>228.7</v>
      </c>
    </row>
    <row r="1653" spans="1:6" s="4" customFormat="1" ht="72" hidden="1" x14ac:dyDescent="0.25">
      <c r="A1653" s="1" t="s">
        <v>178</v>
      </c>
      <c r="B1653" s="1" t="s">
        <v>1391</v>
      </c>
      <c r="C1653" s="1" t="s">
        <v>149</v>
      </c>
      <c r="D1653" s="1" t="s">
        <v>1111</v>
      </c>
      <c r="E1653" s="2" t="s">
        <v>542</v>
      </c>
      <c r="F1653" s="3">
        <v>228.7</v>
      </c>
    </row>
    <row r="1654" spans="1:6" s="4" customFormat="1" ht="84" hidden="1" x14ac:dyDescent="0.25">
      <c r="A1654" s="1" t="s">
        <v>178</v>
      </c>
      <c r="B1654" s="1" t="s">
        <v>1391</v>
      </c>
      <c r="C1654" s="1" t="s">
        <v>149</v>
      </c>
      <c r="D1654" s="1" t="s">
        <v>1112</v>
      </c>
      <c r="E1654" s="2" t="s">
        <v>543</v>
      </c>
      <c r="F1654" s="3">
        <v>228.7</v>
      </c>
    </row>
    <row r="1655" spans="1:6" s="4" customFormat="1" ht="72" x14ac:dyDescent="0.25">
      <c r="A1655" s="1" t="s">
        <v>178</v>
      </c>
      <c r="B1655" s="1" t="s">
        <v>1391</v>
      </c>
      <c r="C1655" s="1" t="s">
        <v>1152</v>
      </c>
      <c r="D1655" s="1"/>
      <c r="E1655" s="2" t="s">
        <v>1083</v>
      </c>
      <c r="F1655" s="3">
        <v>514.1</v>
      </c>
    </row>
    <row r="1656" spans="1:6" s="4" customFormat="1" ht="60" x14ac:dyDescent="0.25">
      <c r="A1656" s="1" t="s">
        <v>178</v>
      </c>
      <c r="B1656" s="1" t="s">
        <v>1391</v>
      </c>
      <c r="C1656" s="1" t="s">
        <v>1162</v>
      </c>
      <c r="D1656" s="1"/>
      <c r="E1656" s="2" t="s">
        <v>1090</v>
      </c>
      <c r="F1656" s="3">
        <v>514.1</v>
      </c>
    </row>
    <row r="1657" spans="1:6" s="4" customFormat="1" ht="192" x14ac:dyDescent="0.25">
      <c r="A1657" s="1" t="s">
        <v>178</v>
      </c>
      <c r="B1657" s="1" t="s">
        <v>1391</v>
      </c>
      <c r="C1657" s="1" t="s">
        <v>150</v>
      </c>
      <c r="D1657" s="1"/>
      <c r="E1657" s="2" t="s">
        <v>1092</v>
      </c>
      <c r="F1657" s="3">
        <v>514.1</v>
      </c>
    </row>
    <row r="1658" spans="1:6" s="4" customFormat="1" ht="72" hidden="1" x14ac:dyDescent="0.25">
      <c r="A1658" s="1" t="s">
        <v>178</v>
      </c>
      <c r="B1658" s="1" t="s">
        <v>1391</v>
      </c>
      <c r="C1658" s="1" t="s">
        <v>150</v>
      </c>
      <c r="D1658" s="1" t="s">
        <v>1111</v>
      </c>
      <c r="E1658" s="2" t="s">
        <v>542</v>
      </c>
      <c r="F1658" s="3">
        <v>514.1</v>
      </c>
    </row>
    <row r="1659" spans="1:6" s="4" customFormat="1" ht="84" hidden="1" x14ac:dyDescent="0.25">
      <c r="A1659" s="1" t="s">
        <v>178</v>
      </c>
      <c r="B1659" s="1" t="s">
        <v>1391</v>
      </c>
      <c r="C1659" s="1" t="s">
        <v>150</v>
      </c>
      <c r="D1659" s="1" t="s">
        <v>1112</v>
      </c>
      <c r="E1659" s="2" t="s">
        <v>543</v>
      </c>
      <c r="F1659" s="3">
        <v>514.1</v>
      </c>
    </row>
    <row r="1660" spans="1:6" s="4" customFormat="1" ht="72" x14ac:dyDescent="0.25">
      <c r="A1660" s="1" t="s">
        <v>178</v>
      </c>
      <c r="B1660" s="1" t="s">
        <v>1391</v>
      </c>
      <c r="C1660" s="1" t="s">
        <v>155</v>
      </c>
      <c r="D1660" s="1"/>
      <c r="E1660" s="2" t="s">
        <v>1099</v>
      </c>
      <c r="F1660" s="3">
        <v>56</v>
      </c>
    </row>
    <row r="1661" spans="1:6" s="4" customFormat="1" ht="120" x14ac:dyDescent="0.25">
      <c r="A1661" s="1" t="s">
        <v>178</v>
      </c>
      <c r="B1661" s="1" t="s">
        <v>1391</v>
      </c>
      <c r="C1661" s="1" t="s">
        <v>156</v>
      </c>
      <c r="D1661" s="1"/>
      <c r="E1661" s="2" t="s">
        <v>1100</v>
      </c>
      <c r="F1661" s="3">
        <v>56</v>
      </c>
    </row>
    <row r="1662" spans="1:6" s="4" customFormat="1" ht="84" x14ac:dyDescent="0.25">
      <c r="A1662" s="1" t="s">
        <v>178</v>
      </c>
      <c r="B1662" s="1" t="s">
        <v>1391</v>
      </c>
      <c r="C1662" s="1" t="s">
        <v>157</v>
      </c>
      <c r="D1662" s="1"/>
      <c r="E1662" s="2" t="s">
        <v>1877</v>
      </c>
      <c r="F1662" s="3">
        <v>56</v>
      </c>
    </row>
    <row r="1663" spans="1:6" s="4" customFormat="1" ht="48" x14ac:dyDescent="0.25">
      <c r="A1663" s="1" t="s">
        <v>178</v>
      </c>
      <c r="B1663" s="1" t="s">
        <v>1391</v>
      </c>
      <c r="C1663" s="1" t="s">
        <v>151</v>
      </c>
      <c r="D1663" s="1"/>
      <c r="E1663" s="2" t="s">
        <v>1879</v>
      </c>
      <c r="F1663" s="3">
        <v>56</v>
      </c>
    </row>
    <row r="1664" spans="1:6" s="4" customFormat="1" ht="72" hidden="1" x14ac:dyDescent="0.25">
      <c r="A1664" s="1" t="s">
        <v>178</v>
      </c>
      <c r="B1664" s="1" t="s">
        <v>1391</v>
      </c>
      <c r="C1664" s="1" t="s">
        <v>151</v>
      </c>
      <c r="D1664" s="1" t="s">
        <v>1111</v>
      </c>
      <c r="E1664" s="2" t="s">
        <v>542</v>
      </c>
      <c r="F1664" s="3">
        <v>56</v>
      </c>
    </row>
    <row r="1665" spans="1:6" s="4" customFormat="1" ht="84" hidden="1" x14ac:dyDescent="0.25">
      <c r="A1665" s="1" t="s">
        <v>178</v>
      </c>
      <c r="B1665" s="1" t="s">
        <v>1391</v>
      </c>
      <c r="C1665" s="1" t="s">
        <v>151</v>
      </c>
      <c r="D1665" s="1" t="s">
        <v>1112</v>
      </c>
      <c r="E1665" s="2" t="s">
        <v>543</v>
      </c>
      <c r="F1665" s="3">
        <v>56</v>
      </c>
    </row>
    <row r="1666" spans="1:6" s="4" customFormat="1" ht="108" x14ac:dyDescent="0.25">
      <c r="A1666" s="1" t="s">
        <v>178</v>
      </c>
      <c r="B1666" s="1" t="s">
        <v>1391</v>
      </c>
      <c r="C1666" s="1" t="s">
        <v>1139</v>
      </c>
      <c r="D1666" s="1"/>
      <c r="E1666" s="2" t="s">
        <v>1211</v>
      </c>
      <c r="F1666" s="3">
        <v>23.5</v>
      </c>
    </row>
    <row r="1667" spans="1:6" s="4" customFormat="1" ht="84" x14ac:dyDescent="0.25">
      <c r="A1667" s="1" t="s">
        <v>178</v>
      </c>
      <c r="B1667" s="1" t="s">
        <v>1391</v>
      </c>
      <c r="C1667" s="1" t="s">
        <v>1146</v>
      </c>
      <c r="D1667" s="1"/>
      <c r="E1667" s="2" t="s">
        <v>1212</v>
      </c>
      <c r="F1667" s="3">
        <v>23.5</v>
      </c>
    </row>
    <row r="1668" spans="1:6" s="4" customFormat="1" ht="60" x14ac:dyDescent="0.25">
      <c r="A1668" s="1" t="s">
        <v>178</v>
      </c>
      <c r="B1668" s="1" t="s">
        <v>1391</v>
      </c>
      <c r="C1668" s="1" t="s">
        <v>1147</v>
      </c>
      <c r="D1668" s="1"/>
      <c r="E1668" s="2" t="s">
        <v>1213</v>
      </c>
      <c r="F1668" s="3">
        <v>23.5</v>
      </c>
    </row>
    <row r="1669" spans="1:6" s="4" customFormat="1" ht="24" hidden="1" x14ac:dyDescent="0.25">
      <c r="A1669" s="1" t="s">
        <v>178</v>
      </c>
      <c r="B1669" s="1" t="s">
        <v>1391</v>
      </c>
      <c r="C1669" s="1" t="s">
        <v>1147</v>
      </c>
      <c r="D1669" s="1" t="s">
        <v>1113</v>
      </c>
      <c r="E1669" s="2" t="s">
        <v>558</v>
      </c>
      <c r="F1669" s="3">
        <v>23.5</v>
      </c>
    </row>
    <row r="1670" spans="1:6" s="4" customFormat="1" ht="24" hidden="1" x14ac:dyDescent="0.25">
      <c r="A1670" s="1" t="s">
        <v>178</v>
      </c>
      <c r="B1670" s="1" t="s">
        <v>1391</v>
      </c>
      <c r="C1670" s="1" t="s">
        <v>1147</v>
      </c>
      <c r="D1670" s="1" t="s">
        <v>1114</v>
      </c>
      <c r="E1670" s="2" t="s">
        <v>560</v>
      </c>
      <c r="F1670" s="3">
        <v>23.5</v>
      </c>
    </row>
    <row r="1671" spans="1:6" s="4" customFormat="1" ht="36" hidden="1" x14ac:dyDescent="0.25">
      <c r="A1671" s="1" t="s">
        <v>178</v>
      </c>
      <c r="B1671" s="1" t="s">
        <v>22</v>
      </c>
      <c r="C1671" s="1"/>
      <c r="D1671" s="1"/>
      <c r="E1671" s="2" t="s">
        <v>501</v>
      </c>
      <c r="F1671" s="3">
        <v>51785.313369999989</v>
      </c>
    </row>
    <row r="1672" spans="1:6" s="4" customFormat="1" ht="24" hidden="1" x14ac:dyDescent="0.25">
      <c r="A1672" s="1" t="s">
        <v>178</v>
      </c>
      <c r="B1672" s="1" t="s">
        <v>1415</v>
      </c>
      <c r="C1672" s="1"/>
      <c r="D1672" s="1"/>
      <c r="E1672" s="2" t="s">
        <v>522</v>
      </c>
      <c r="F1672" s="3">
        <v>15</v>
      </c>
    </row>
    <row r="1673" spans="1:6" s="4" customFormat="1" ht="108" x14ac:dyDescent="0.25">
      <c r="A1673" s="1" t="s">
        <v>178</v>
      </c>
      <c r="B1673" s="1" t="s">
        <v>1415</v>
      </c>
      <c r="C1673" s="1" t="s">
        <v>1139</v>
      </c>
      <c r="D1673" s="1"/>
      <c r="E1673" s="2" t="s">
        <v>1211</v>
      </c>
      <c r="F1673" s="3">
        <v>15</v>
      </c>
    </row>
    <row r="1674" spans="1:6" s="4" customFormat="1" ht="84" x14ac:dyDescent="0.25">
      <c r="A1674" s="1" t="s">
        <v>178</v>
      </c>
      <c r="B1674" s="1" t="s">
        <v>1415</v>
      </c>
      <c r="C1674" s="1" t="s">
        <v>1146</v>
      </c>
      <c r="D1674" s="1"/>
      <c r="E1674" s="2" t="s">
        <v>1212</v>
      </c>
      <c r="F1674" s="3">
        <v>15</v>
      </c>
    </row>
    <row r="1675" spans="1:6" s="4" customFormat="1" ht="60" x14ac:dyDescent="0.25">
      <c r="A1675" s="1" t="s">
        <v>178</v>
      </c>
      <c r="B1675" s="1" t="s">
        <v>1415</v>
      </c>
      <c r="C1675" s="1" t="s">
        <v>1147</v>
      </c>
      <c r="D1675" s="1"/>
      <c r="E1675" s="2" t="s">
        <v>1213</v>
      </c>
      <c r="F1675" s="3">
        <v>15</v>
      </c>
    </row>
    <row r="1676" spans="1:6" s="4" customFormat="1" ht="24" hidden="1" x14ac:dyDescent="0.25">
      <c r="A1676" s="1" t="s">
        <v>178</v>
      </c>
      <c r="B1676" s="1" t="s">
        <v>1415</v>
      </c>
      <c r="C1676" s="1" t="s">
        <v>1147</v>
      </c>
      <c r="D1676" s="1" t="s">
        <v>1113</v>
      </c>
      <c r="E1676" s="2" t="s">
        <v>558</v>
      </c>
      <c r="F1676" s="3">
        <v>15</v>
      </c>
    </row>
    <row r="1677" spans="1:6" s="4" customFormat="1" ht="24" hidden="1" x14ac:dyDescent="0.25">
      <c r="A1677" s="1" t="s">
        <v>178</v>
      </c>
      <c r="B1677" s="1" t="s">
        <v>1415</v>
      </c>
      <c r="C1677" s="1" t="s">
        <v>1147</v>
      </c>
      <c r="D1677" s="1" t="s">
        <v>1114</v>
      </c>
      <c r="E1677" s="2" t="s">
        <v>560</v>
      </c>
      <c r="F1677" s="3">
        <v>15</v>
      </c>
    </row>
    <row r="1678" spans="1:6" s="4" customFormat="1" hidden="1" x14ac:dyDescent="0.25">
      <c r="A1678" s="1" t="s">
        <v>178</v>
      </c>
      <c r="B1678" s="1" t="s">
        <v>1413</v>
      </c>
      <c r="C1678" s="1"/>
      <c r="D1678" s="1"/>
      <c r="E1678" s="2" t="s">
        <v>524</v>
      </c>
      <c r="F1678" s="3">
        <v>39200.013369999993</v>
      </c>
    </row>
    <row r="1679" spans="1:6" s="4" customFormat="1" ht="60" x14ac:dyDescent="0.25">
      <c r="A1679" s="1" t="s">
        <v>178</v>
      </c>
      <c r="B1679" s="1" t="s">
        <v>1413</v>
      </c>
      <c r="C1679" s="1" t="s">
        <v>152</v>
      </c>
      <c r="D1679" s="1"/>
      <c r="E1679" s="2" t="s">
        <v>672</v>
      </c>
      <c r="F1679" s="3">
        <v>599.5</v>
      </c>
    </row>
    <row r="1680" spans="1:6" s="4" customFormat="1" ht="48" x14ac:dyDescent="0.25">
      <c r="A1680" s="1" t="s">
        <v>178</v>
      </c>
      <c r="B1680" s="1" t="s">
        <v>1413</v>
      </c>
      <c r="C1680" s="1" t="s">
        <v>154</v>
      </c>
      <c r="D1680" s="1"/>
      <c r="E1680" s="2" t="s">
        <v>681</v>
      </c>
      <c r="F1680" s="3">
        <v>599.5</v>
      </c>
    </row>
    <row r="1681" spans="1:6" s="4" customFormat="1" ht="72" x14ac:dyDescent="0.25">
      <c r="A1681" s="1" t="s">
        <v>178</v>
      </c>
      <c r="B1681" s="1" t="s">
        <v>1413</v>
      </c>
      <c r="C1681" s="1" t="s">
        <v>163</v>
      </c>
      <c r="D1681" s="1"/>
      <c r="E1681" s="2" t="s">
        <v>682</v>
      </c>
      <c r="F1681" s="3">
        <v>599.5</v>
      </c>
    </row>
    <row r="1682" spans="1:6" s="4" customFormat="1" ht="48" x14ac:dyDescent="0.25">
      <c r="A1682" s="1" t="s">
        <v>178</v>
      </c>
      <c r="B1682" s="1" t="s">
        <v>1413</v>
      </c>
      <c r="C1682" s="1" t="s">
        <v>158</v>
      </c>
      <c r="D1682" s="1"/>
      <c r="E1682" s="2" t="s">
        <v>683</v>
      </c>
      <c r="F1682" s="3">
        <v>599.5</v>
      </c>
    </row>
    <row r="1683" spans="1:6" s="4" customFormat="1" ht="72" hidden="1" x14ac:dyDescent="0.25">
      <c r="A1683" s="1" t="s">
        <v>178</v>
      </c>
      <c r="B1683" s="1" t="s">
        <v>1413</v>
      </c>
      <c r="C1683" s="1" t="s">
        <v>158</v>
      </c>
      <c r="D1683" s="1" t="s">
        <v>1111</v>
      </c>
      <c r="E1683" s="2" t="s">
        <v>542</v>
      </c>
      <c r="F1683" s="3">
        <v>599.5</v>
      </c>
    </row>
    <row r="1684" spans="1:6" s="4" customFormat="1" ht="84" hidden="1" x14ac:dyDescent="0.25">
      <c r="A1684" s="1" t="s">
        <v>178</v>
      </c>
      <c r="B1684" s="1" t="s">
        <v>1413</v>
      </c>
      <c r="C1684" s="1" t="s">
        <v>158</v>
      </c>
      <c r="D1684" s="1" t="s">
        <v>1112</v>
      </c>
      <c r="E1684" s="2" t="s">
        <v>543</v>
      </c>
      <c r="F1684" s="3">
        <v>599.5</v>
      </c>
    </row>
    <row r="1685" spans="1:6" s="4" customFormat="1" ht="72" x14ac:dyDescent="0.25">
      <c r="A1685" s="1" t="s">
        <v>178</v>
      </c>
      <c r="B1685" s="1" t="s">
        <v>1413</v>
      </c>
      <c r="C1685" s="1" t="s">
        <v>138</v>
      </c>
      <c r="D1685" s="1"/>
      <c r="E1685" s="2" t="s">
        <v>691</v>
      </c>
      <c r="F1685" s="3">
        <v>106.28172000000001</v>
      </c>
    </row>
    <row r="1686" spans="1:6" s="4" customFormat="1" ht="84" x14ac:dyDescent="0.25">
      <c r="A1686" s="1" t="s">
        <v>178</v>
      </c>
      <c r="B1686" s="1" t="s">
        <v>1413</v>
      </c>
      <c r="C1686" s="1" t="s">
        <v>139</v>
      </c>
      <c r="D1686" s="1"/>
      <c r="E1686" s="2" t="s">
        <v>692</v>
      </c>
      <c r="F1686" s="3">
        <v>106.28172000000001</v>
      </c>
    </row>
    <row r="1687" spans="1:6" s="4" customFormat="1" ht="156" x14ac:dyDescent="0.25">
      <c r="A1687" s="1" t="s">
        <v>178</v>
      </c>
      <c r="B1687" s="1" t="s">
        <v>1413</v>
      </c>
      <c r="C1687" s="1" t="s">
        <v>302</v>
      </c>
      <c r="D1687" s="1"/>
      <c r="E1687" s="2" t="s">
        <v>702</v>
      </c>
      <c r="F1687" s="3">
        <v>106.28172000000001</v>
      </c>
    </row>
    <row r="1688" spans="1:6" s="4" customFormat="1" ht="48" x14ac:dyDescent="0.25">
      <c r="A1688" s="1" t="s">
        <v>178</v>
      </c>
      <c r="B1688" s="1" t="s">
        <v>1413</v>
      </c>
      <c r="C1688" s="1" t="s">
        <v>1319</v>
      </c>
      <c r="D1688" s="1"/>
      <c r="E1688" s="2" t="s">
        <v>1359</v>
      </c>
      <c r="F1688" s="3">
        <v>106.28172000000001</v>
      </c>
    </row>
    <row r="1689" spans="1:6" s="4" customFormat="1" ht="72" hidden="1" x14ac:dyDescent="0.25">
      <c r="A1689" s="1" t="s">
        <v>178</v>
      </c>
      <c r="B1689" s="1" t="s">
        <v>1413</v>
      </c>
      <c r="C1689" s="1" t="s">
        <v>1319</v>
      </c>
      <c r="D1689" s="1" t="s">
        <v>1111</v>
      </c>
      <c r="E1689" s="2" t="s">
        <v>542</v>
      </c>
      <c r="F1689" s="3">
        <v>106.28172000000001</v>
      </c>
    </row>
    <row r="1690" spans="1:6" s="4" customFormat="1" ht="84" hidden="1" x14ac:dyDescent="0.25">
      <c r="A1690" s="1" t="s">
        <v>178</v>
      </c>
      <c r="B1690" s="1" t="s">
        <v>1413</v>
      </c>
      <c r="C1690" s="1" t="s">
        <v>1319</v>
      </c>
      <c r="D1690" s="1" t="s">
        <v>1112</v>
      </c>
      <c r="E1690" s="2" t="s">
        <v>543</v>
      </c>
      <c r="F1690" s="3">
        <v>106.28172000000001</v>
      </c>
    </row>
    <row r="1691" spans="1:6" s="4" customFormat="1" ht="48" x14ac:dyDescent="0.25">
      <c r="A1691" s="1" t="s">
        <v>178</v>
      </c>
      <c r="B1691" s="1" t="s">
        <v>1413</v>
      </c>
      <c r="C1691" s="1" t="s">
        <v>141</v>
      </c>
      <c r="D1691" s="1"/>
      <c r="E1691" s="2" t="s">
        <v>717</v>
      </c>
      <c r="F1691" s="3">
        <v>26878.899999999998</v>
      </c>
    </row>
    <row r="1692" spans="1:6" s="4" customFormat="1" ht="72" x14ac:dyDescent="0.25">
      <c r="A1692" s="1" t="s">
        <v>178</v>
      </c>
      <c r="B1692" s="1" t="s">
        <v>1413</v>
      </c>
      <c r="C1692" s="1" t="s">
        <v>142</v>
      </c>
      <c r="D1692" s="1"/>
      <c r="E1692" s="2" t="s">
        <v>718</v>
      </c>
      <c r="F1692" s="3">
        <v>26878.899999999998</v>
      </c>
    </row>
    <row r="1693" spans="1:6" s="4" customFormat="1" ht="84" x14ac:dyDescent="0.25">
      <c r="A1693" s="1" t="s">
        <v>178</v>
      </c>
      <c r="B1693" s="1" t="s">
        <v>1413</v>
      </c>
      <c r="C1693" s="1" t="s">
        <v>159</v>
      </c>
      <c r="D1693" s="1"/>
      <c r="E1693" s="2" t="s">
        <v>719</v>
      </c>
      <c r="F1693" s="3">
        <v>22386.1</v>
      </c>
    </row>
    <row r="1694" spans="1:6" s="4" customFormat="1" ht="72" hidden="1" x14ac:dyDescent="0.25">
      <c r="A1694" s="1" t="s">
        <v>178</v>
      </c>
      <c r="B1694" s="1" t="s">
        <v>1413</v>
      </c>
      <c r="C1694" s="1" t="s">
        <v>159</v>
      </c>
      <c r="D1694" s="1" t="s">
        <v>1111</v>
      </c>
      <c r="E1694" s="2" t="s">
        <v>542</v>
      </c>
      <c r="F1694" s="3">
        <v>22386.1</v>
      </c>
    </row>
    <row r="1695" spans="1:6" s="4" customFormat="1" ht="84" hidden="1" x14ac:dyDescent="0.25">
      <c r="A1695" s="1" t="s">
        <v>178</v>
      </c>
      <c r="B1695" s="1" t="s">
        <v>1413</v>
      </c>
      <c r="C1695" s="1" t="s">
        <v>159</v>
      </c>
      <c r="D1695" s="1" t="s">
        <v>1112</v>
      </c>
      <c r="E1695" s="2" t="s">
        <v>543</v>
      </c>
      <c r="F1695" s="3">
        <v>22386.1</v>
      </c>
    </row>
    <row r="1696" spans="1:6" s="4" customFormat="1" ht="72" x14ac:dyDescent="0.25">
      <c r="A1696" s="1" t="s">
        <v>178</v>
      </c>
      <c r="B1696" s="1" t="s">
        <v>1413</v>
      </c>
      <c r="C1696" s="1" t="s">
        <v>160</v>
      </c>
      <c r="D1696" s="1"/>
      <c r="E1696" s="2" t="s">
        <v>720</v>
      </c>
      <c r="F1696" s="3">
        <v>4492.8</v>
      </c>
    </row>
    <row r="1697" spans="1:6" s="4" customFormat="1" ht="72" hidden="1" x14ac:dyDescent="0.25">
      <c r="A1697" s="1" t="s">
        <v>178</v>
      </c>
      <c r="B1697" s="1" t="s">
        <v>1413</v>
      </c>
      <c r="C1697" s="1" t="s">
        <v>160</v>
      </c>
      <c r="D1697" s="1" t="s">
        <v>1111</v>
      </c>
      <c r="E1697" s="2" t="s">
        <v>542</v>
      </c>
      <c r="F1697" s="3">
        <v>4492.8</v>
      </c>
    </row>
    <row r="1698" spans="1:6" s="4" customFormat="1" ht="84" hidden="1" x14ac:dyDescent="0.25">
      <c r="A1698" s="1" t="s">
        <v>178</v>
      </c>
      <c r="B1698" s="1" t="s">
        <v>1413</v>
      </c>
      <c r="C1698" s="1" t="s">
        <v>160</v>
      </c>
      <c r="D1698" s="1" t="s">
        <v>1112</v>
      </c>
      <c r="E1698" s="2" t="s">
        <v>543</v>
      </c>
      <c r="F1698" s="3">
        <v>4492.8</v>
      </c>
    </row>
    <row r="1699" spans="1:6" s="4" customFormat="1" ht="60" x14ac:dyDescent="0.25">
      <c r="A1699" s="1" t="s">
        <v>178</v>
      </c>
      <c r="B1699" s="1" t="s">
        <v>1413</v>
      </c>
      <c r="C1699" s="1" t="s">
        <v>164</v>
      </c>
      <c r="D1699" s="1"/>
      <c r="E1699" s="2" t="s">
        <v>758</v>
      </c>
      <c r="F1699" s="3">
        <v>3674.4</v>
      </c>
    </row>
    <row r="1700" spans="1:6" s="4" customFormat="1" ht="108" x14ac:dyDescent="0.25">
      <c r="A1700" s="1" t="s">
        <v>178</v>
      </c>
      <c r="B1700" s="1" t="s">
        <v>1413</v>
      </c>
      <c r="C1700" s="1" t="s">
        <v>165</v>
      </c>
      <c r="D1700" s="1"/>
      <c r="E1700" s="2" t="s">
        <v>759</v>
      </c>
      <c r="F1700" s="3">
        <v>3674.4</v>
      </c>
    </row>
    <row r="1701" spans="1:6" s="4" customFormat="1" ht="96" x14ac:dyDescent="0.25">
      <c r="A1701" s="1" t="s">
        <v>178</v>
      </c>
      <c r="B1701" s="1" t="s">
        <v>1413</v>
      </c>
      <c r="C1701" s="1" t="s">
        <v>166</v>
      </c>
      <c r="D1701" s="1"/>
      <c r="E1701" s="2" t="s">
        <v>760</v>
      </c>
      <c r="F1701" s="3">
        <v>3674.4</v>
      </c>
    </row>
    <row r="1702" spans="1:6" s="4" customFormat="1" ht="72" x14ac:dyDescent="0.25">
      <c r="A1702" s="1" t="s">
        <v>178</v>
      </c>
      <c r="B1702" s="1" t="s">
        <v>1413</v>
      </c>
      <c r="C1702" s="1" t="s">
        <v>161</v>
      </c>
      <c r="D1702" s="1"/>
      <c r="E1702" s="2" t="s">
        <v>761</v>
      </c>
      <c r="F1702" s="3">
        <v>3674.4</v>
      </c>
    </row>
    <row r="1703" spans="1:6" s="4" customFormat="1" ht="24" hidden="1" x14ac:dyDescent="0.25">
      <c r="A1703" s="1" t="s">
        <v>178</v>
      </c>
      <c r="B1703" s="1" t="s">
        <v>1413</v>
      </c>
      <c r="C1703" s="1" t="s">
        <v>161</v>
      </c>
      <c r="D1703" s="1" t="s">
        <v>1113</v>
      </c>
      <c r="E1703" s="2" t="s">
        <v>558</v>
      </c>
      <c r="F1703" s="3">
        <v>3674.4</v>
      </c>
    </row>
    <row r="1704" spans="1:6" s="4" customFormat="1" ht="132" hidden="1" x14ac:dyDescent="0.25">
      <c r="A1704" s="1" t="s">
        <v>178</v>
      </c>
      <c r="B1704" s="1" t="s">
        <v>1413</v>
      </c>
      <c r="C1704" s="1" t="s">
        <v>161</v>
      </c>
      <c r="D1704" s="1" t="s">
        <v>137</v>
      </c>
      <c r="E1704" s="2" t="s">
        <v>559</v>
      </c>
      <c r="F1704" s="3">
        <v>3674.4</v>
      </c>
    </row>
    <row r="1705" spans="1:6" s="4" customFormat="1" ht="84" x14ac:dyDescent="0.25">
      <c r="A1705" s="1" t="s">
        <v>178</v>
      </c>
      <c r="B1705" s="1" t="s">
        <v>1413</v>
      </c>
      <c r="C1705" s="1" t="s">
        <v>144</v>
      </c>
      <c r="D1705" s="1"/>
      <c r="E1705" s="2" t="s">
        <v>1036</v>
      </c>
      <c r="F1705" s="3">
        <v>3454.4</v>
      </c>
    </row>
    <row r="1706" spans="1:6" s="4" customFormat="1" ht="72" x14ac:dyDescent="0.25">
      <c r="A1706" s="1" t="s">
        <v>178</v>
      </c>
      <c r="B1706" s="1" t="s">
        <v>1413</v>
      </c>
      <c r="C1706" s="1" t="s">
        <v>167</v>
      </c>
      <c r="D1706" s="1"/>
      <c r="E1706" s="2" t="s">
        <v>1059</v>
      </c>
      <c r="F1706" s="3">
        <v>3454.4</v>
      </c>
    </row>
    <row r="1707" spans="1:6" s="4" customFormat="1" ht="120" x14ac:dyDescent="0.25">
      <c r="A1707" s="1" t="s">
        <v>178</v>
      </c>
      <c r="B1707" s="1" t="s">
        <v>1413</v>
      </c>
      <c r="C1707" s="1" t="s">
        <v>168</v>
      </c>
      <c r="D1707" s="1"/>
      <c r="E1707" s="2" t="s">
        <v>1060</v>
      </c>
      <c r="F1707" s="3">
        <v>3454.4</v>
      </c>
    </row>
    <row r="1708" spans="1:6" s="4" customFormat="1" ht="60" x14ac:dyDescent="0.25">
      <c r="A1708" s="1" t="s">
        <v>178</v>
      </c>
      <c r="B1708" s="1" t="s">
        <v>1413</v>
      </c>
      <c r="C1708" s="1" t="s">
        <v>162</v>
      </c>
      <c r="D1708" s="1"/>
      <c r="E1708" s="2" t="s">
        <v>1061</v>
      </c>
      <c r="F1708" s="3">
        <v>3454.4</v>
      </c>
    </row>
    <row r="1709" spans="1:6" s="4" customFormat="1" ht="72" hidden="1" x14ac:dyDescent="0.25">
      <c r="A1709" s="1" t="s">
        <v>178</v>
      </c>
      <c r="B1709" s="1" t="s">
        <v>1413</v>
      </c>
      <c r="C1709" s="1" t="s">
        <v>162</v>
      </c>
      <c r="D1709" s="1" t="s">
        <v>1111</v>
      </c>
      <c r="E1709" s="2" t="s">
        <v>542</v>
      </c>
      <c r="F1709" s="3">
        <v>3454.4</v>
      </c>
    </row>
    <row r="1710" spans="1:6" s="4" customFormat="1" ht="84" hidden="1" x14ac:dyDescent="0.25">
      <c r="A1710" s="1" t="s">
        <v>178</v>
      </c>
      <c r="B1710" s="1" t="s">
        <v>1413</v>
      </c>
      <c r="C1710" s="1" t="s">
        <v>162</v>
      </c>
      <c r="D1710" s="1" t="s">
        <v>1112</v>
      </c>
      <c r="E1710" s="2" t="s">
        <v>543</v>
      </c>
      <c r="F1710" s="3">
        <v>3454.4</v>
      </c>
    </row>
    <row r="1711" spans="1:6" s="4" customFormat="1" ht="60" x14ac:dyDescent="0.25">
      <c r="A1711" s="1" t="s">
        <v>178</v>
      </c>
      <c r="B1711" s="1" t="s">
        <v>1413</v>
      </c>
      <c r="C1711" s="1" t="s">
        <v>1122</v>
      </c>
      <c r="D1711" s="1"/>
      <c r="E1711" s="2" t="s">
        <v>1885</v>
      </c>
      <c r="F1711" s="3">
        <v>4486.5316499999999</v>
      </c>
    </row>
    <row r="1712" spans="1:6" s="4" customFormat="1" ht="84" x14ac:dyDescent="0.25">
      <c r="A1712" s="1" t="s">
        <v>178</v>
      </c>
      <c r="B1712" s="1" t="s">
        <v>1413</v>
      </c>
      <c r="C1712" s="1" t="s">
        <v>405</v>
      </c>
      <c r="D1712" s="1"/>
      <c r="E1712" s="2" t="s">
        <v>1174</v>
      </c>
      <c r="F1712" s="3">
        <v>4486.5316499999999</v>
      </c>
    </row>
    <row r="1713" spans="1:6" s="4" customFormat="1" ht="72" hidden="1" x14ac:dyDescent="0.25">
      <c r="A1713" s="1" t="s">
        <v>178</v>
      </c>
      <c r="B1713" s="1" t="s">
        <v>1413</v>
      </c>
      <c r="C1713" s="1" t="s">
        <v>405</v>
      </c>
      <c r="D1713" s="1" t="s">
        <v>1111</v>
      </c>
      <c r="E1713" s="2" t="s">
        <v>542</v>
      </c>
      <c r="F1713" s="3">
        <v>1566.6130900000001</v>
      </c>
    </row>
    <row r="1714" spans="1:6" s="4" customFormat="1" ht="84" hidden="1" x14ac:dyDescent="0.25">
      <c r="A1714" s="1" t="s">
        <v>178</v>
      </c>
      <c r="B1714" s="1" t="s">
        <v>1413</v>
      </c>
      <c r="C1714" s="1" t="s">
        <v>405</v>
      </c>
      <c r="D1714" s="1" t="s">
        <v>1112</v>
      </c>
      <c r="E1714" s="2" t="s">
        <v>543</v>
      </c>
      <c r="F1714" s="3">
        <v>1566.6130900000001</v>
      </c>
    </row>
    <row r="1715" spans="1:6" s="4" customFormat="1" ht="24" hidden="1" x14ac:dyDescent="0.25">
      <c r="A1715" s="1" t="s">
        <v>178</v>
      </c>
      <c r="B1715" s="1" t="s">
        <v>1413</v>
      </c>
      <c r="C1715" s="1" t="s">
        <v>405</v>
      </c>
      <c r="D1715" s="1" t="s">
        <v>1113</v>
      </c>
      <c r="E1715" s="2" t="s">
        <v>558</v>
      </c>
      <c r="F1715" s="3">
        <v>2919.9185600000001</v>
      </c>
    </row>
    <row r="1716" spans="1:6" s="4" customFormat="1" ht="132" hidden="1" x14ac:dyDescent="0.25">
      <c r="A1716" s="1" t="s">
        <v>178</v>
      </c>
      <c r="B1716" s="1" t="s">
        <v>1413</v>
      </c>
      <c r="C1716" s="1" t="s">
        <v>405</v>
      </c>
      <c r="D1716" s="1" t="s">
        <v>137</v>
      </c>
      <c r="E1716" s="2" t="s">
        <v>559</v>
      </c>
      <c r="F1716" s="3">
        <v>2919.9185600000001</v>
      </c>
    </row>
    <row r="1717" spans="1:6" s="4" customFormat="1" ht="48" hidden="1" x14ac:dyDescent="0.25">
      <c r="A1717" s="1" t="s">
        <v>178</v>
      </c>
      <c r="B1717" s="1" t="s">
        <v>1414</v>
      </c>
      <c r="C1717" s="1"/>
      <c r="D1717" s="1"/>
      <c r="E1717" s="2" t="s">
        <v>525</v>
      </c>
      <c r="F1717" s="3">
        <v>12570.3</v>
      </c>
    </row>
    <row r="1718" spans="1:6" s="4" customFormat="1" ht="72" x14ac:dyDescent="0.25">
      <c r="A1718" s="1" t="s">
        <v>178</v>
      </c>
      <c r="B1718" s="1" t="s">
        <v>1414</v>
      </c>
      <c r="C1718" s="1" t="s">
        <v>138</v>
      </c>
      <c r="D1718" s="1"/>
      <c r="E1718" s="2" t="s">
        <v>691</v>
      </c>
      <c r="F1718" s="3">
        <v>12538.3</v>
      </c>
    </row>
    <row r="1719" spans="1:6" s="4" customFormat="1" ht="48" x14ac:dyDescent="0.25">
      <c r="A1719" s="1" t="s">
        <v>178</v>
      </c>
      <c r="B1719" s="1" t="s">
        <v>1414</v>
      </c>
      <c r="C1719" s="1" t="s">
        <v>170</v>
      </c>
      <c r="D1719" s="1"/>
      <c r="E1719" s="2" t="s">
        <v>715</v>
      </c>
      <c r="F1719" s="3">
        <v>12538.3</v>
      </c>
    </row>
    <row r="1720" spans="1:6" s="4" customFormat="1" ht="72" x14ac:dyDescent="0.25">
      <c r="A1720" s="1" t="s">
        <v>178</v>
      </c>
      <c r="B1720" s="1" t="s">
        <v>1414</v>
      </c>
      <c r="C1720" s="1" t="s">
        <v>171</v>
      </c>
      <c r="D1720" s="1"/>
      <c r="E1720" s="2" t="s">
        <v>716</v>
      </c>
      <c r="F1720" s="3">
        <v>12538.3</v>
      </c>
    </row>
    <row r="1721" spans="1:6" s="4" customFormat="1" ht="84" x14ac:dyDescent="0.25">
      <c r="A1721" s="1" t="s">
        <v>178</v>
      </c>
      <c r="B1721" s="1" t="s">
        <v>1414</v>
      </c>
      <c r="C1721" s="1" t="s">
        <v>169</v>
      </c>
      <c r="D1721" s="1"/>
      <c r="E1721" s="2" t="s">
        <v>589</v>
      </c>
      <c r="F1721" s="3">
        <v>12538.3</v>
      </c>
    </row>
    <row r="1722" spans="1:6" s="4" customFormat="1" ht="180" hidden="1" x14ac:dyDescent="0.25">
      <c r="A1722" s="1" t="s">
        <v>178</v>
      </c>
      <c r="B1722" s="1" t="s">
        <v>1414</v>
      </c>
      <c r="C1722" s="1" t="s">
        <v>169</v>
      </c>
      <c r="D1722" s="1" t="s">
        <v>1118</v>
      </c>
      <c r="E1722" s="2" t="s">
        <v>539</v>
      </c>
      <c r="F1722" s="3">
        <v>9812.1659999999993</v>
      </c>
    </row>
    <row r="1723" spans="1:6" s="4" customFormat="1" ht="36" hidden="1" x14ac:dyDescent="0.25">
      <c r="A1723" s="1" t="s">
        <v>178</v>
      </c>
      <c r="B1723" s="1" t="s">
        <v>1414</v>
      </c>
      <c r="C1723" s="1" t="s">
        <v>169</v>
      </c>
      <c r="D1723" s="1" t="s">
        <v>1119</v>
      </c>
      <c r="E1723" s="2" t="s">
        <v>540</v>
      </c>
      <c r="F1723" s="3">
        <v>9812.1659999999993</v>
      </c>
    </row>
    <row r="1724" spans="1:6" s="4" customFormat="1" ht="72" hidden="1" x14ac:dyDescent="0.25">
      <c r="A1724" s="1" t="s">
        <v>178</v>
      </c>
      <c r="B1724" s="1" t="s">
        <v>1414</v>
      </c>
      <c r="C1724" s="1" t="s">
        <v>169</v>
      </c>
      <c r="D1724" s="1" t="s">
        <v>1111</v>
      </c>
      <c r="E1724" s="2" t="s">
        <v>542</v>
      </c>
      <c r="F1724" s="3">
        <v>2709.634</v>
      </c>
    </row>
    <row r="1725" spans="1:6" s="4" customFormat="1" ht="84" hidden="1" x14ac:dyDescent="0.25">
      <c r="A1725" s="1" t="s">
        <v>178</v>
      </c>
      <c r="B1725" s="1" t="s">
        <v>1414</v>
      </c>
      <c r="C1725" s="1" t="s">
        <v>169</v>
      </c>
      <c r="D1725" s="1" t="s">
        <v>1112</v>
      </c>
      <c r="E1725" s="2" t="s">
        <v>543</v>
      </c>
      <c r="F1725" s="3">
        <v>2709.634</v>
      </c>
    </row>
    <row r="1726" spans="1:6" s="4" customFormat="1" ht="24" hidden="1" x14ac:dyDescent="0.25">
      <c r="A1726" s="1" t="s">
        <v>178</v>
      </c>
      <c r="B1726" s="1" t="s">
        <v>1414</v>
      </c>
      <c r="C1726" s="1" t="s">
        <v>169</v>
      </c>
      <c r="D1726" s="1" t="s">
        <v>1113</v>
      </c>
      <c r="E1726" s="2" t="s">
        <v>558</v>
      </c>
      <c r="F1726" s="3">
        <v>16.5</v>
      </c>
    </row>
    <row r="1727" spans="1:6" s="4" customFormat="1" ht="36" hidden="1" x14ac:dyDescent="0.25">
      <c r="A1727" s="1" t="s">
        <v>178</v>
      </c>
      <c r="B1727" s="1" t="s">
        <v>1414</v>
      </c>
      <c r="C1727" s="1" t="s">
        <v>169</v>
      </c>
      <c r="D1727" s="1" t="s">
        <v>1120</v>
      </c>
      <c r="E1727" s="2" t="s">
        <v>561</v>
      </c>
      <c r="F1727" s="3">
        <v>16.5</v>
      </c>
    </row>
    <row r="1728" spans="1:6" s="4" customFormat="1" ht="60" x14ac:dyDescent="0.25">
      <c r="A1728" s="1" t="s">
        <v>178</v>
      </c>
      <c r="B1728" s="1" t="s">
        <v>1414</v>
      </c>
      <c r="C1728" s="1" t="s">
        <v>1122</v>
      </c>
      <c r="D1728" s="1"/>
      <c r="E1728" s="2" t="s">
        <v>1885</v>
      </c>
      <c r="F1728" s="3">
        <v>32</v>
      </c>
    </row>
    <row r="1729" spans="1:6" s="4" customFormat="1" ht="36" x14ac:dyDescent="0.25">
      <c r="A1729" s="1" t="s">
        <v>178</v>
      </c>
      <c r="B1729" s="1" t="s">
        <v>1414</v>
      </c>
      <c r="C1729" s="1" t="s">
        <v>1143</v>
      </c>
      <c r="D1729" s="1"/>
      <c r="E1729" s="2" t="s">
        <v>1270</v>
      </c>
      <c r="F1729" s="3">
        <v>32</v>
      </c>
    </row>
    <row r="1730" spans="1:6" s="4" customFormat="1" ht="48" x14ac:dyDescent="0.25">
      <c r="A1730" s="1" t="s">
        <v>178</v>
      </c>
      <c r="B1730" s="1" t="s">
        <v>1414</v>
      </c>
      <c r="C1730" s="1" t="s">
        <v>1349</v>
      </c>
      <c r="D1730" s="1"/>
      <c r="E1730" s="2" t="s">
        <v>1350</v>
      </c>
      <c r="F1730" s="3">
        <v>32</v>
      </c>
    </row>
    <row r="1731" spans="1:6" s="4" customFormat="1" ht="72" hidden="1" x14ac:dyDescent="0.25">
      <c r="A1731" s="1" t="s">
        <v>178</v>
      </c>
      <c r="B1731" s="1" t="s">
        <v>1414</v>
      </c>
      <c r="C1731" s="1" t="s">
        <v>1349</v>
      </c>
      <c r="D1731" s="1" t="s">
        <v>1111</v>
      </c>
      <c r="E1731" s="2" t="s">
        <v>542</v>
      </c>
      <c r="F1731" s="3">
        <v>32</v>
      </c>
    </row>
    <row r="1732" spans="1:6" s="4" customFormat="1" ht="84" hidden="1" x14ac:dyDescent="0.25">
      <c r="A1732" s="1" t="s">
        <v>178</v>
      </c>
      <c r="B1732" s="1" t="s">
        <v>1414</v>
      </c>
      <c r="C1732" s="1" t="s">
        <v>1349</v>
      </c>
      <c r="D1732" s="1" t="s">
        <v>1112</v>
      </c>
      <c r="E1732" s="2" t="s">
        <v>543</v>
      </c>
      <c r="F1732" s="3">
        <v>32</v>
      </c>
    </row>
    <row r="1733" spans="1:6" s="4" customFormat="1" ht="24" hidden="1" x14ac:dyDescent="0.25">
      <c r="A1733" s="1" t="s">
        <v>178</v>
      </c>
      <c r="B1733" s="1" t="s">
        <v>1137</v>
      </c>
      <c r="C1733" s="1"/>
      <c r="D1733" s="1"/>
      <c r="E1733" s="2" t="s">
        <v>502</v>
      </c>
      <c r="F1733" s="3">
        <v>1799</v>
      </c>
    </row>
    <row r="1734" spans="1:6" s="4" customFormat="1" ht="48" hidden="1" x14ac:dyDescent="0.25">
      <c r="A1734" s="1" t="s">
        <v>178</v>
      </c>
      <c r="B1734" s="1" t="s">
        <v>1393</v>
      </c>
      <c r="C1734" s="1"/>
      <c r="D1734" s="1"/>
      <c r="E1734" s="2" t="s">
        <v>526</v>
      </c>
      <c r="F1734" s="3">
        <v>1799</v>
      </c>
    </row>
    <row r="1735" spans="1:6" s="4" customFormat="1" ht="60" x14ac:dyDescent="0.25">
      <c r="A1735" s="1" t="s">
        <v>178</v>
      </c>
      <c r="B1735" s="1" t="s">
        <v>1393</v>
      </c>
      <c r="C1735" s="1" t="s">
        <v>1172</v>
      </c>
      <c r="D1735" s="1"/>
      <c r="E1735" s="2" t="s">
        <v>769</v>
      </c>
      <c r="F1735" s="3">
        <v>1799</v>
      </c>
    </row>
    <row r="1736" spans="1:6" s="4" customFormat="1" ht="48" x14ac:dyDescent="0.25">
      <c r="A1736" s="1" t="s">
        <v>178</v>
      </c>
      <c r="B1736" s="1" t="s">
        <v>1393</v>
      </c>
      <c r="C1736" s="1" t="s">
        <v>6</v>
      </c>
      <c r="D1736" s="1"/>
      <c r="E1736" s="2" t="s">
        <v>770</v>
      </c>
      <c r="F1736" s="3">
        <v>1799</v>
      </c>
    </row>
    <row r="1737" spans="1:6" s="4" customFormat="1" ht="108" x14ac:dyDescent="0.25">
      <c r="A1737" s="1" t="s">
        <v>178</v>
      </c>
      <c r="B1737" s="1" t="s">
        <v>1393</v>
      </c>
      <c r="C1737" s="1" t="s">
        <v>7</v>
      </c>
      <c r="D1737" s="1"/>
      <c r="E1737" s="2" t="s">
        <v>771</v>
      </c>
      <c r="F1737" s="3">
        <v>442.5</v>
      </c>
    </row>
    <row r="1738" spans="1:6" s="4" customFormat="1" ht="48" x14ac:dyDescent="0.25">
      <c r="A1738" s="1" t="s">
        <v>178</v>
      </c>
      <c r="B1738" s="1" t="s">
        <v>1393</v>
      </c>
      <c r="C1738" s="1" t="s">
        <v>12</v>
      </c>
      <c r="D1738" s="1"/>
      <c r="E1738" s="2" t="s">
        <v>772</v>
      </c>
      <c r="F1738" s="3">
        <v>442.5</v>
      </c>
    </row>
    <row r="1739" spans="1:6" s="4" customFormat="1" ht="72" hidden="1" x14ac:dyDescent="0.25">
      <c r="A1739" s="1" t="s">
        <v>178</v>
      </c>
      <c r="B1739" s="1" t="s">
        <v>1393</v>
      </c>
      <c r="C1739" s="1" t="s">
        <v>12</v>
      </c>
      <c r="D1739" s="1" t="s">
        <v>1111</v>
      </c>
      <c r="E1739" s="2" t="s">
        <v>542</v>
      </c>
      <c r="F1739" s="3">
        <v>442.5</v>
      </c>
    </row>
    <row r="1740" spans="1:6" s="4" customFormat="1" ht="84" hidden="1" x14ac:dyDescent="0.25">
      <c r="A1740" s="1" t="s">
        <v>178</v>
      </c>
      <c r="B1740" s="1" t="s">
        <v>1393</v>
      </c>
      <c r="C1740" s="1" t="s">
        <v>12</v>
      </c>
      <c r="D1740" s="1" t="s">
        <v>1112</v>
      </c>
      <c r="E1740" s="2" t="s">
        <v>543</v>
      </c>
      <c r="F1740" s="3">
        <v>442.5</v>
      </c>
    </row>
    <row r="1741" spans="1:6" s="4" customFormat="1" ht="60" x14ac:dyDescent="0.25">
      <c r="A1741" s="1" t="s">
        <v>178</v>
      </c>
      <c r="B1741" s="1" t="s">
        <v>1393</v>
      </c>
      <c r="C1741" s="1" t="s">
        <v>173</v>
      </c>
      <c r="D1741" s="1"/>
      <c r="E1741" s="2" t="s">
        <v>780</v>
      </c>
      <c r="F1741" s="3">
        <v>1356.5</v>
      </c>
    </row>
    <row r="1742" spans="1:6" s="4" customFormat="1" ht="36" x14ac:dyDescent="0.25">
      <c r="A1742" s="1" t="s">
        <v>178</v>
      </c>
      <c r="B1742" s="1" t="s">
        <v>1393</v>
      </c>
      <c r="C1742" s="1" t="s">
        <v>172</v>
      </c>
      <c r="D1742" s="1"/>
      <c r="E1742" s="2" t="s">
        <v>781</v>
      </c>
      <c r="F1742" s="3">
        <v>1356.5</v>
      </c>
    </row>
    <row r="1743" spans="1:6" s="4" customFormat="1" ht="72" hidden="1" x14ac:dyDescent="0.25">
      <c r="A1743" s="1" t="s">
        <v>178</v>
      </c>
      <c r="B1743" s="1" t="s">
        <v>1393</v>
      </c>
      <c r="C1743" s="1" t="s">
        <v>172</v>
      </c>
      <c r="D1743" s="1" t="s">
        <v>1111</v>
      </c>
      <c r="E1743" s="2" t="s">
        <v>542</v>
      </c>
      <c r="F1743" s="3">
        <v>1356.5</v>
      </c>
    </row>
    <row r="1744" spans="1:6" s="4" customFormat="1" ht="84" hidden="1" x14ac:dyDescent="0.25">
      <c r="A1744" s="1" t="s">
        <v>178</v>
      </c>
      <c r="B1744" s="1" t="s">
        <v>1393</v>
      </c>
      <c r="C1744" s="1" t="s">
        <v>172</v>
      </c>
      <c r="D1744" s="1" t="s">
        <v>1112</v>
      </c>
      <c r="E1744" s="2" t="s">
        <v>543</v>
      </c>
      <c r="F1744" s="3">
        <v>1356.5</v>
      </c>
    </row>
    <row r="1745" spans="1:6" s="4" customFormat="1" hidden="1" x14ac:dyDescent="0.25">
      <c r="A1745" s="1" t="s">
        <v>178</v>
      </c>
      <c r="B1745" s="1" t="s">
        <v>1171</v>
      </c>
      <c r="C1745" s="1"/>
      <c r="D1745" s="1"/>
      <c r="E1745" s="2" t="s">
        <v>503</v>
      </c>
      <c r="F1745" s="3">
        <v>3756</v>
      </c>
    </row>
    <row r="1746" spans="1:6" s="4" customFormat="1" ht="24" hidden="1" x14ac:dyDescent="0.25">
      <c r="A1746" s="1" t="s">
        <v>178</v>
      </c>
      <c r="B1746" s="1" t="s">
        <v>1397</v>
      </c>
      <c r="C1746" s="1"/>
      <c r="D1746" s="1"/>
      <c r="E1746" s="2" t="s">
        <v>529</v>
      </c>
      <c r="F1746" s="3">
        <v>3756</v>
      </c>
    </row>
    <row r="1747" spans="1:6" s="4" customFormat="1" ht="48" x14ac:dyDescent="0.25">
      <c r="A1747" s="1" t="s">
        <v>178</v>
      </c>
      <c r="B1747" s="1" t="s">
        <v>1397</v>
      </c>
      <c r="C1747" s="1" t="s">
        <v>62</v>
      </c>
      <c r="D1747" s="1"/>
      <c r="E1747" s="2" t="s">
        <v>636</v>
      </c>
      <c r="F1747" s="3">
        <v>3556</v>
      </c>
    </row>
    <row r="1748" spans="1:6" s="4" customFormat="1" ht="96" x14ac:dyDescent="0.25">
      <c r="A1748" s="1" t="s">
        <v>178</v>
      </c>
      <c r="B1748" s="1" t="s">
        <v>1397</v>
      </c>
      <c r="C1748" s="1" t="s">
        <v>66</v>
      </c>
      <c r="D1748" s="1"/>
      <c r="E1748" s="2" t="s">
        <v>643</v>
      </c>
      <c r="F1748" s="3">
        <v>3556</v>
      </c>
    </row>
    <row r="1749" spans="1:6" s="4" customFormat="1" ht="84" x14ac:dyDescent="0.25">
      <c r="A1749" s="1" t="s">
        <v>178</v>
      </c>
      <c r="B1749" s="1" t="s">
        <v>1397</v>
      </c>
      <c r="C1749" s="1" t="s">
        <v>67</v>
      </c>
      <c r="D1749" s="1"/>
      <c r="E1749" s="2" t="s">
        <v>644</v>
      </c>
      <c r="F1749" s="3">
        <v>3556</v>
      </c>
    </row>
    <row r="1750" spans="1:6" s="4" customFormat="1" ht="132" x14ac:dyDescent="0.25">
      <c r="A1750" s="1" t="s">
        <v>178</v>
      </c>
      <c r="B1750" s="1" t="s">
        <v>1397</v>
      </c>
      <c r="C1750" s="1" t="s">
        <v>174</v>
      </c>
      <c r="D1750" s="1"/>
      <c r="E1750" s="2" t="s">
        <v>646</v>
      </c>
      <c r="F1750" s="3">
        <v>3556</v>
      </c>
    </row>
    <row r="1751" spans="1:6" s="4" customFormat="1" ht="96" hidden="1" x14ac:dyDescent="0.25">
      <c r="A1751" s="1" t="s">
        <v>178</v>
      </c>
      <c r="B1751" s="1" t="s">
        <v>1397</v>
      </c>
      <c r="C1751" s="1" t="s">
        <v>174</v>
      </c>
      <c r="D1751" s="1" t="s">
        <v>18</v>
      </c>
      <c r="E1751" s="2" t="s">
        <v>552</v>
      </c>
      <c r="F1751" s="3">
        <v>3556</v>
      </c>
    </row>
    <row r="1752" spans="1:6" s="4" customFormat="1" ht="84" hidden="1" x14ac:dyDescent="0.25">
      <c r="A1752" s="1" t="s">
        <v>178</v>
      </c>
      <c r="B1752" s="1" t="s">
        <v>1397</v>
      </c>
      <c r="C1752" s="1" t="s">
        <v>174</v>
      </c>
      <c r="D1752" s="1" t="s">
        <v>14</v>
      </c>
      <c r="E1752" s="2" t="s">
        <v>555</v>
      </c>
      <c r="F1752" s="3">
        <v>3556</v>
      </c>
    </row>
    <row r="1753" spans="1:6" s="4" customFormat="1" ht="108" x14ac:dyDescent="0.25">
      <c r="A1753" s="1" t="s">
        <v>178</v>
      </c>
      <c r="B1753" s="1" t="s">
        <v>1397</v>
      </c>
      <c r="C1753" s="1" t="s">
        <v>42</v>
      </c>
      <c r="D1753" s="1"/>
      <c r="E1753" s="2" t="s">
        <v>647</v>
      </c>
      <c r="F1753" s="3">
        <v>200</v>
      </c>
    </row>
    <row r="1754" spans="1:6" s="4" customFormat="1" ht="60" x14ac:dyDescent="0.25">
      <c r="A1754" s="1" t="s">
        <v>178</v>
      </c>
      <c r="B1754" s="1" t="s">
        <v>1397</v>
      </c>
      <c r="C1754" s="1" t="s">
        <v>68</v>
      </c>
      <c r="D1754" s="1"/>
      <c r="E1754" s="2" t="s">
        <v>665</v>
      </c>
      <c r="F1754" s="3">
        <v>200</v>
      </c>
    </row>
    <row r="1755" spans="1:6" s="4" customFormat="1" ht="120" x14ac:dyDescent="0.25">
      <c r="A1755" s="1" t="s">
        <v>178</v>
      </c>
      <c r="B1755" s="1" t="s">
        <v>1397</v>
      </c>
      <c r="C1755" s="1" t="s">
        <v>176</v>
      </c>
      <c r="D1755" s="1"/>
      <c r="E1755" s="2" t="s">
        <v>1230</v>
      </c>
      <c r="F1755" s="3">
        <v>200</v>
      </c>
    </row>
    <row r="1756" spans="1:6" s="4" customFormat="1" ht="72" x14ac:dyDescent="0.25">
      <c r="A1756" s="1" t="s">
        <v>178</v>
      </c>
      <c r="B1756" s="1" t="s">
        <v>1397</v>
      </c>
      <c r="C1756" s="1" t="s">
        <v>175</v>
      </c>
      <c r="D1756" s="1"/>
      <c r="E1756" s="2" t="s">
        <v>671</v>
      </c>
      <c r="F1756" s="3">
        <v>200</v>
      </c>
    </row>
    <row r="1757" spans="1:6" s="4" customFormat="1" ht="72" hidden="1" x14ac:dyDescent="0.25">
      <c r="A1757" s="1" t="s">
        <v>178</v>
      </c>
      <c r="B1757" s="1" t="s">
        <v>1397</v>
      </c>
      <c r="C1757" s="1" t="s">
        <v>175</v>
      </c>
      <c r="D1757" s="1" t="s">
        <v>1111</v>
      </c>
      <c r="E1757" s="2" t="s">
        <v>542</v>
      </c>
      <c r="F1757" s="3">
        <v>200</v>
      </c>
    </row>
    <row r="1758" spans="1:6" s="4" customFormat="1" ht="84" hidden="1" x14ac:dyDescent="0.25">
      <c r="A1758" s="1" t="s">
        <v>178</v>
      </c>
      <c r="B1758" s="1" t="s">
        <v>1397</v>
      </c>
      <c r="C1758" s="1" t="s">
        <v>175</v>
      </c>
      <c r="D1758" s="1" t="s">
        <v>1112</v>
      </c>
      <c r="E1758" s="2" t="s">
        <v>543</v>
      </c>
      <c r="F1758" s="3">
        <v>200</v>
      </c>
    </row>
    <row r="1759" spans="1:6" s="4" customFormat="1" ht="24" hidden="1" x14ac:dyDescent="0.25">
      <c r="A1759" s="1" t="s">
        <v>178</v>
      </c>
      <c r="B1759" s="1" t="s">
        <v>1131</v>
      </c>
      <c r="C1759" s="1"/>
      <c r="D1759" s="1"/>
      <c r="E1759" s="2" t="s">
        <v>504</v>
      </c>
      <c r="F1759" s="3">
        <v>3154.5</v>
      </c>
    </row>
    <row r="1760" spans="1:6" s="4" customFormat="1" hidden="1" x14ac:dyDescent="0.25">
      <c r="A1760" s="1" t="s">
        <v>178</v>
      </c>
      <c r="B1760" s="1" t="s">
        <v>1399</v>
      </c>
      <c r="C1760" s="1"/>
      <c r="D1760" s="1"/>
      <c r="E1760" s="2" t="s">
        <v>531</v>
      </c>
      <c r="F1760" s="3">
        <v>3154.5</v>
      </c>
    </row>
    <row r="1761" spans="1:6" s="4" customFormat="1" ht="48" x14ac:dyDescent="0.25">
      <c r="A1761" s="1" t="s">
        <v>178</v>
      </c>
      <c r="B1761" s="1" t="s">
        <v>1399</v>
      </c>
      <c r="C1761" s="1" t="s">
        <v>37</v>
      </c>
      <c r="D1761" s="1"/>
      <c r="E1761" s="2" t="s">
        <v>609</v>
      </c>
      <c r="F1761" s="3">
        <v>1344.7</v>
      </c>
    </row>
    <row r="1762" spans="1:6" s="4" customFormat="1" ht="60" x14ac:dyDescent="0.25">
      <c r="A1762" s="1" t="s">
        <v>178</v>
      </c>
      <c r="B1762" s="1" t="s">
        <v>1399</v>
      </c>
      <c r="C1762" s="1" t="s">
        <v>89</v>
      </c>
      <c r="D1762" s="1"/>
      <c r="E1762" s="2" t="s">
        <v>610</v>
      </c>
      <c r="F1762" s="3">
        <v>1344.7</v>
      </c>
    </row>
    <row r="1763" spans="1:6" s="4" customFormat="1" ht="60" x14ac:dyDescent="0.25">
      <c r="A1763" s="1" t="s">
        <v>178</v>
      </c>
      <c r="B1763" s="1" t="s">
        <v>1399</v>
      </c>
      <c r="C1763" s="1" t="s">
        <v>90</v>
      </c>
      <c r="D1763" s="1"/>
      <c r="E1763" s="2" t="s">
        <v>611</v>
      </c>
      <c r="F1763" s="3">
        <v>1344.7</v>
      </c>
    </row>
    <row r="1764" spans="1:6" s="4" customFormat="1" ht="96" x14ac:dyDescent="0.25">
      <c r="A1764" s="1" t="s">
        <v>178</v>
      </c>
      <c r="B1764" s="1" t="s">
        <v>1399</v>
      </c>
      <c r="C1764" s="1" t="s">
        <v>77</v>
      </c>
      <c r="D1764" s="1"/>
      <c r="E1764" s="2" t="s">
        <v>614</v>
      </c>
      <c r="F1764" s="3">
        <v>1344.7</v>
      </c>
    </row>
    <row r="1765" spans="1:6" s="4" customFormat="1" ht="72" hidden="1" x14ac:dyDescent="0.25">
      <c r="A1765" s="1" t="s">
        <v>178</v>
      </c>
      <c r="B1765" s="1" t="s">
        <v>1399</v>
      </c>
      <c r="C1765" s="1" t="s">
        <v>77</v>
      </c>
      <c r="D1765" s="1" t="s">
        <v>1111</v>
      </c>
      <c r="E1765" s="2" t="s">
        <v>542</v>
      </c>
      <c r="F1765" s="3">
        <v>1344.7</v>
      </c>
    </row>
    <row r="1766" spans="1:6" s="4" customFormat="1" ht="84" hidden="1" x14ac:dyDescent="0.25">
      <c r="A1766" s="1" t="s">
        <v>178</v>
      </c>
      <c r="B1766" s="1" t="s">
        <v>1399</v>
      </c>
      <c r="C1766" s="1" t="s">
        <v>77</v>
      </c>
      <c r="D1766" s="1" t="s">
        <v>1112</v>
      </c>
      <c r="E1766" s="2" t="s">
        <v>543</v>
      </c>
      <c r="F1766" s="3">
        <v>1344.7</v>
      </c>
    </row>
    <row r="1767" spans="1:6" s="4" customFormat="1" ht="60" x14ac:dyDescent="0.25">
      <c r="A1767" s="1" t="s">
        <v>178</v>
      </c>
      <c r="B1767" s="1" t="s">
        <v>1399</v>
      </c>
      <c r="C1767" s="1" t="s">
        <v>1122</v>
      </c>
      <c r="D1767" s="1"/>
      <c r="E1767" s="2" t="s">
        <v>1885</v>
      </c>
      <c r="F1767" s="3">
        <v>1809.8</v>
      </c>
    </row>
    <row r="1768" spans="1:6" s="4" customFormat="1" ht="84" x14ac:dyDescent="0.25">
      <c r="A1768" s="1" t="s">
        <v>178</v>
      </c>
      <c r="B1768" s="1" t="s">
        <v>1399</v>
      </c>
      <c r="C1768" s="1" t="s">
        <v>405</v>
      </c>
      <c r="D1768" s="1"/>
      <c r="E1768" s="2" t="s">
        <v>1174</v>
      </c>
      <c r="F1768" s="3">
        <v>1809.8</v>
      </c>
    </row>
    <row r="1769" spans="1:6" s="4" customFormat="1" ht="72" hidden="1" x14ac:dyDescent="0.25">
      <c r="A1769" s="1" t="s">
        <v>178</v>
      </c>
      <c r="B1769" s="1" t="s">
        <v>1399</v>
      </c>
      <c r="C1769" s="1" t="s">
        <v>405</v>
      </c>
      <c r="D1769" s="1" t="s">
        <v>1111</v>
      </c>
      <c r="E1769" s="2" t="s">
        <v>542</v>
      </c>
      <c r="F1769" s="3">
        <v>1221</v>
      </c>
    </row>
    <row r="1770" spans="1:6" s="4" customFormat="1" ht="84" hidden="1" x14ac:dyDescent="0.25">
      <c r="A1770" s="1" t="s">
        <v>178</v>
      </c>
      <c r="B1770" s="1" t="s">
        <v>1399</v>
      </c>
      <c r="C1770" s="1" t="s">
        <v>405</v>
      </c>
      <c r="D1770" s="1" t="s">
        <v>1112</v>
      </c>
      <c r="E1770" s="2" t="s">
        <v>543</v>
      </c>
      <c r="F1770" s="3">
        <v>1221</v>
      </c>
    </row>
    <row r="1771" spans="1:6" s="4" customFormat="1" ht="96" hidden="1" x14ac:dyDescent="0.25">
      <c r="A1771" s="1" t="s">
        <v>178</v>
      </c>
      <c r="B1771" s="1" t="s">
        <v>1399</v>
      </c>
      <c r="C1771" s="1" t="s">
        <v>405</v>
      </c>
      <c r="D1771" s="1" t="s">
        <v>18</v>
      </c>
      <c r="E1771" s="2" t="s">
        <v>552</v>
      </c>
      <c r="F1771" s="3">
        <v>588.79999999999995</v>
      </c>
    </row>
    <row r="1772" spans="1:6" s="4" customFormat="1" ht="84" hidden="1" x14ac:dyDescent="0.25">
      <c r="A1772" s="1" t="s">
        <v>178</v>
      </c>
      <c r="B1772" s="1" t="s">
        <v>1399</v>
      </c>
      <c r="C1772" s="1" t="s">
        <v>405</v>
      </c>
      <c r="D1772" s="1" t="s">
        <v>14</v>
      </c>
      <c r="E1772" s="2" t="s">
        <v>555</v>
      </c>
      <c r="F1772" s="3">
        <v>588.79999999999995</v>
      </c>
    </row>
    <row r="1773" spans="1:6" s="4" customFormat="1" ht="24" hidden="1" x14ac:dyDescent="0.25">
      <c r="A1773" s="1" t="s">
        <v>178</v>
      </c>
      <c r="B1773" s="1" t="s">
        <v>1138</v>
      </c>
      <c r="C1773" s="1"/>
      <c r="D1773" s="1"/>
      <c r="E1773" s="2" t="s">
        <v>1311</v>
      </c>
      <c r="F1773" s="3">
        <v>1776.2</v>
      </c>
    </row>
    <row r="1774" spans="1:6" s="4" customFormat="1" hidden="1" x14ac:dyDescent="0.25">
      <c r="A1774" s="1" t="s">
        <v>178</v>
      </c>
      <c r="B1774" s="1" t="s">
        <v>1386</v>
      </c>
      <c r="C1774" s="1"/>
      <c r="D1774" s="1"/>
      <c r="E1774" s="2" t="s">
        <v>910</v>
      </c>
      <c r="F1774" s="3">
        <v>1776.2</v>
      </c>
    </row>
    <row r="1775" spans="1:6" s="4" customFormat="1" ht="72" x14ac:dyDescent="0.25">
      <c r="A1775" s="1" t="s">
        <v>178</v>
      </c>
      <c r="B1775" s="1" t="s">
        <v>1386</v>
      </c>
      <c r="C1775" s="1" t="s">
        <v>790</v>
      </c>
      <c r="D1775" s="1"/>
      <c r="E1775" s="2" t="s">
        <v>1227</v>
      </c>
      <c r="F1775" s="3">
        <v>1758.2</v>
      </c>
    </row>
    <row r="1776" spans="1:6" s="4" customFormat="1" ht="60" x14ac:dyDescent="0.25">
      <c r="A1776" s="1" t="s">
        <v>178</v>
      </c>
      <c r="B1776" s="1" t="s">
        <v>1386</v>
      </c>
      <c r="C1776" s="1" t="s">
        <v>794</v>
      </c>
      <c r="D1776" s="1"/>
      <c r="E1776" s="2" t="s">
        <v>929</v>
      </c>
      <c r="F1776" s="3">
        <v>1758.2</v>
      </c>
    </row>
    <row r="1777" spans="1:6" s="4" customFormat="1" ht="132" x14ac:dyDescent="0.25">
      <c r="A1777" s="1" t="s">
        <v>178</v>
      </c>
      <c r="B1777" s="1" t="s">
        <v>1386</v>
      </c>
      <c r="C1777" s="1" t="s">
        <v>795</v>
      </c>
      <c r="D1777" s="1"/>
      <c r="E1777" s="2" t="s">
        <v>930</v>
      </c>
      <c r="F1777" s="3">
        <v>1758.2</v>
      </c>
    </row>
    <row r="1778" spans="1:6" s="4" customFormat="1" ht="48" x14ac:dyDescent="0.25">
      <c r="A1778" s="1" t="s">
        <v>178</v>
      </c>
      <c r="B1778" s="1" t="s">
        <v>1386</v>
      </c>
      <c r="C1778" s="1" t="s">
        <v>793</v>
      </c>
      <c r="D1778" s="1"/>
      <c r="E1778" s="2" t="s">
        <v>931</v>
      </c>
      <c r="F1778" s="3">
        <v>1758.2</v>
      </c>
    </row>
    <row r="1779" spans="1:6" s="4" customFormat="1" ht="72" hidden="1" x14ac:dyDescent="0.25">
      <c r="A1779" s="1" t="s">
        <v>178</v>
      </c>
      <c r="B1779" s="1" t="s">
        <v>1386</v>
      </c>
      <c r="C1779" s="1" t="s">
        <v>793</v>
      </c>
      <c r="D1779" s="1" t="s">
        <v>1111</v>
      </c>
      <c r="E1779" s="2" t="s">
        <v>542</v>
      </c>
      <c r="F1779" s="3">
        <v>1758.2</v>
      </c>
    </row>
    <row r="1780" spans="1:6" s="4" customFormat="1" ht="84" hidden="1" x14ac:dyDescent="0.25">
      <c r="A1780" s="1" t="s">
        <v>178</v>
      </c>
      <c r="B1780" s="1" t="s">
        <v>1386</v>
      </c>
      <c r="C1780" s="1" t="s">
        <v>793</v>
      </c>
      <c r="D1780" s="1" t="s">
        <v>1112</v>
      </c>
      <c r="E1780" s="2" t="s">
        <v>543</v>
      </c>
      <c r="F1780" s="3">
        <v>1758.2</v>
      </c>
    </row>
    <row r="1781" spans="1:6" s="4" customFormat="1" ht="60" x14ac:dyDescent="0.25">
      <c r="A1781" s="1" t="s">
        <v>178</v>
      </c>
      <c r="B1781" s="1" t="s">
        <v>1386</v>
      </c>
      <c r="C1781" s="1" t="s">
        <v>1122</v>
      </c>
      <c r="D1781" s="1"/>
      <c r="E1781" s="2" t="s">
        <v>1885</v>
      </c>
      <c r="F1781" s="3">
        <v>18</v>
      </c>
    </row>
    <row r="1782" spans="1:6" s="4" customFormat="1" ht="84" x14ac:dyDescent="0.25">
      <c r="A1782" s="1" t="s">
        <v>178</v>
      </c>
      <c r="B1782" s="1" t="s">
        <v>1386</v>
      </c>
      <c r="C1782" s="1" t="s">
        <v>405</v>
      </c>
      <c r="D1782" s="1"/>
      <c r="E1782" s="2" t="s">
        <v>1174</v>
      </c>
      <c r="F1782" s="3">
        <v>18</v>
      </c>
    </row>
    <row r="1783" spans="1:6" s="4" customFormat="1" ht="96" hidden="1" x14ac:dyDescent="0.25">
      <c r="A1783" s="1" t="s">
        <v>178</v>
      </c>
      <c r="B1783" s="1" t="s">
        <v>1386</v>
      </c>
      <c r="C1783" s="1" t="s">
        <v>405</v>
      </c>
      <c r="D1783" s="1" t="s">
        <v>18</v>
      </c>
      <c r="E1783" s="2" t="s">
        <v>552</v>
      </c>
      <c r="F1783" s="3">
        <v>18</v>
      </c>
    </row>
    <row r="1784" spans="1:6" s="4" customFormat="1" ht="84" hidden="1" x14ac:dyDescent="0.25">
      <c r="A1784" s="1" t="s">
        <v>178</v>
      </c>
      <c r="B1784" s="1" t="s">
        <v>1386</v>
      </c>
      <c r="C1784" s="1" t="s">
        <v>405</v>
      </c>
      <c r="D1784" s="1" t="s">
        <v>14</v>
      </c>
      <c r="E1784" s="2" t="s">
        <v>555</v>
      </c>
      <c r="F1784" s="3">
        <v>18</v>
      </c>
    </row>
    <row r="1785" spans="1:6" s="4" customFormat="1" ht="48" hidden="1" x14ac:dyDescent="0.25">
      <c r="A1785" s="1" t="s">
        <v>179</v>
      </c>
      <c r="B1785" s="1" t="s">
        <v>1387</v>
      </c>
      <c r="C1785" s="1"/>
      <c r="D1785" s="1"/>
      <c r="E1785" s="2" t="s">
        <v>480</v>
      </c>
      <c r="F1785" s="3">
        <v>426888.81538000004</v>
      </c>
    </row>
    <row r="1786" spans="1:6" s="4" customFormat="1" ht="24" hidden="1" x14ac:dyDescent="0.25">
      <c r="A1786" s="1" t="s">
        <v>179</v>
      </c>
      <c r="B1786" s="1" t="s">
        <v>1105</v>
      </c>
      <c r="C1786" s="1"/>
      <c r="D1786" s="1"/>
      <c r="E1786" s="2" t="s">
        <v>498</v>
      </c>
      <c r="F1786" s="3">
        <v>53844.200000000004</v>
      </c>
    </row>
    <row r="1787" spans="1:6" s="4" customFormat="1" ht="132" hidden="1" x14ac:dyDescent="0.25">
      <c r="A1787" s="1" t="s">
        <v>179</v>
      </c>
      <c r="B1787" s="1" t="s">
        <v>1408</v>
      </c>
      <c r="C1787" s="1"/>
      <c r="D1787" s="1"/>
      <c r="E1787" s="2" t="s">
        <v>510</v>
      </c>
      <c r="F1787" s="3">
        <v>43378.8</v>
      </c>
    </row>
    <row r="1788" spans="1:6" s="4" customFormat="1" ht="108" x14ac:dyDescent="0.25">
      <c r="A1788" s="1" t="s">
        <v>179</v>
      </c>
      <c r="B1788" s="1" t="s">
        <v>1408</v>
      </c>
      <c r="C1788" s="1" t="s">
        <v>42</v>
      </c>
      <c r="D1788" s="1"/>
      <c r="E1788" s="2" t="s">
        <v>647</v>
      </c>
      <c r="F1788" s="3">
        <v>4257.2999999999993</v>
      </c>
    </row>
    <row r="1789" spans="1:6" s="4" customFormat="1" ht="72" x14ac:dyDescent="0.25">
      <c r="A1789" s="1" t="s">
        <v>179</v>
      </c>
      <c r="B1789" s="1" t="s">
        <v>1408</v>
      </c>
      <c r="C1789" s="1" t="s">
        <v>105</v>
      </c>
      <c r="D1789" s="1"/>
      <c r="E1789" s="2" t="s">
        <v>662</v>
      </c>
      <c r="F1789" s="3">
        <v>4257.2999999999993</v>
      </c>
    </row>
    <row r="1790" spans="1:6" s="4" customFormat="1" ht="132" x14ac:dyDescent="0.25">
      <c r="A1790" s="1" t="s">
        <v>179</v>
      </c>
      <c r="B1790" s="1" t="s">
        <v>1408</v>
      </c>
      <c r="C1790" s="1" t="s">
        <v>114</v>
      </c>
      <c r="D1790" s="1"/>
      <c r="E1790" s="2" t="s">
        <v>663</v>
      </c>
      <c r="F1790" s="3">
        <v>4257.2999999999993</v>
      </c>
    </row>
    <row r="1791" spans="1:6" s="4" customFormat="1" ht="72" x14ac:dyDescent="0.25">
      <c r="A1791" s="1" t="s">
        <v>179</v>
      </c>
      <c r="B1791" s="1" t="s">
        <v>1408</v>
      </c>
      <c r="C1791" s="1" t="s">
        <v>111</v>
      </c>
      <c r="D1791" s="1"/>
      <c r="E1791" s="2" t="s">
        <v>664</v>
      </c>
      <c r="F1791" s="3">
        <v>4257.2999999999993</v>
      </c>
    </row>
    <row r="1792" spans="1:6" s="4" customFormat="1" ht="180" hidden="1" x14ac:dyDescent="0.25">
      <c r="A1792" s="1" t="s">
        <v>179</v>
      </c>
      <c r="B1792" s="1" t="s">
        <v>1408</v>
      </c>
      <c r="C1792" s="1" t="s">
        <v>111</v>
      </c>
      <c r="D1792" s="1" t="s">
        <v>1118</v>
      </c>
      <c r="E1792" s="2" t="s">
        <v>539</v>
      </c>
      <c r="F1792" s="3">
        <v>4126.8999999999996</v>
      </c>
    </row>
    <row r="1793" spans="1:6" s="4" customFormat="1" ht="60" hidden="1" x14ac:dyDescent="0.25">
      <c r="A1793" s="1" t="s">
        <v>179</v>
      </c>
      <c r="B1793" s="1" t="s">
        <v>1408</v>
      </c>
      <c r="C1793" s="1" t="s">
        <v>111</v>
      </c>
      <c r="D1793" s="1" t="s">
        <v>1128</v>
      </c>
      <c r="E1793" s="2" t="s">
        <v>541</v>
      </c>
      <c r="F1793" s="3">
        <v>4126.8999999999996</v>
      </c>
    </row>
    <row r="1794" spans="1:6" s="4" customFormat="1" ht="72" hidden="1" x14ac:dyDescent="0.25">
      <c r="A1794" s="1" t="s">
        <v>179</v>
      </c>
      <c r="B1794" s="1" t="s">
        <v>1408</v>
      </c>
      <c r="C1794" s="1" t="s">
        <v>111</v>
      </c>
      <c r="D1794" s="1" t="s">
        <v>1111</v>
      </c>
      <c r="E1794" s="2" t="s">
        <v>542</v>
      </c>
      <c r="F1794" s="3">
        <v>130.37</v>
      </c>
    </row>
    <row r="1795" spans="1:6" s="4" customFormat="1" ht="84" hidden="1" x14ac:dyDescent="0.25">
      <c r="A1795" s="1" t="s">
        <v>179</v>
      </c>
      <c r="B1795" s="1" t="s">
        <v>1408</v>
      </c>
      <c r="C1795" s="1" t="s">
        <v>111</v>
      </c>
      <c r="D1795" s="1" t="s">
        <v>1112</v>
      </c>
      <c r="E1795" s="2" t="s">
        <v>543</v>
      </c>
      <c r="F1795" s="3">
        <v>130.37</v>
      </c>
    </row>
    <row r="1796" spans="1:6" s="4" customFormat="1" ht="24" hidden="1" x14ac:dyDescent="0.25">
      <c r="A1796" s="1" t="s">
        <v>179</v>
      </c>
      <c r="B1796" s="1" t="s">
        <v>1408</v>
      </c>
      <c r="C1796" s="1" t="s">
        <v>111</v>
      </c>
      <c r="D1796" s="1" t="s">
        <v>1113</v>
      </c>
      <c r="E1796" s="2" t="s">
        <v>558</v>
      </c>
      <c r="F1796" s="3">
        <v>0.03</v>
      </c>
    </row>
    <row r="1797" spans="1:6" s="4" customFormat="1" ht="36" hidden="1" x14ac:dyDescent="0.25">
      <c r="A1797" s="1" t="s">
        <v>179</v>
      </c>
      <c r="B1797" s="1" t="s">
        <v>1408</v>
      </c>
      <c r="C1797" s="1" t="s">
        <v>111</v>
      </c>
      <c r="D1797" s="1" t="s">
        <v>1120</v>
      </c>
      <c r="E1797" s="2" t="s">
        <v>561</v>
      </c>
      <c r="F1797" s="3">
        <v>0.03</v>
      </c>
    </row>
    <row r="1798" spans="1:6" s="4" customFormat="1" ht="60" x14ac:dyDescent="0.25">
      <c r="A1798" s="1" t="s">
        <v>179</v>
      </c>
      <c r="B1798" s="1" t="s">
        <v>1408</v>
      </c>
      <c r="C1798" s="1" t="s">
        <v>1122</v>
      </c>
      <c r="D1798" s="1"/>
      <c r="E1798" s="2" t="s">
        <v>1885</v>
      </c>
      <c r="F1798" s="3">
        <v>32</v>
      </c>
    </row>
    <row r="1799" spans="1:6" s="4" customFormat="1" ht="36" x14ac:dyDescent="0.25">
      <c r="A1799" s="1" t="s">
        <v>179</v>
      </c>
      <c r="B1799" s="1" t="s">
        <v>1408</v>
      </c>
      <c r="C1799" s="1" t="s">
        <v>1143</v>
      </c>
      <c r="D1799" s="1"/>
      <c r="E1799" s="2" t="s">
        <v>1270</v>
      </c>
      <c r="F1799" s="3">
        <v>32</v>
      </c>
    </row>
    <row r="1800" spans="1:6" s="4" customFormat="1" ht="48" x14ac:dyDescent="0.25">
      <c r="A1800" s="1" t="s">
        <v>179</v>
      </c>
      <c r="B1800" s="1" t="s">
        <v>1408</v>
      </c>
      <c r="C1800" s="1" t="s">
        <v>1349</v>
      </c>
      <c r="D1800" s="1"/>
      <c r="E1800" s="2" t="s">
        <v>1350</v>
      </c>
      <c r="F1800" s="3">
        <v>32</v>
      </c>
    </row>
    <row r="1801" spans="1:6" s="4" customFormat="1" ht="72" hidden="1" x14ac:dyDescent="0.25">
      <c r="A1801" s="1" t="s">
        <v>179</v>
      </c>
      <c r="B1801" s="1" t="s">
        <v>1408</v>
      </c>
      <c r="C1801" s="1" t="s">
        <v>1349</v>
      </c>
      <c r="D1801" s="1" t="s">
        <v>1111</v>
      </c>
      <c r="E1801" s="2" t="s">
        <v>542</v>
      </c>
      <c r="F1801" s="3">
        <v>32</v>
      </c>
    </row>
    <row r="1802" spans="1:6" s="4" customFormat="1" ht="84" hidden="1" x14ac:dyDescent="0.25">
      <c r="A1802" s="1" t="s">
        <v>179</v>
      </c>
      <c r="B1802" s="1" t="s">
        <v>1408</v>
      </c>
      <c r="C1802" s="1" t="s">
        <v>1349</v>
      </c>
      <c r="D1802" s="1" t="s">
        <v>1112</v>
      </c>
      <c r="E1802" s="2" t="s">
        <v>543</v>
      </c>
      <c r="F1802" s="3">
        <v>32</v>
      </c>
    </row>
    <row r="1803" spans="1:6" s="4" customFormat="1" ht="72" x14ac:dyDescent="0.25">
      <c r="A1803" s="1" t="s">
        <v>179</v>
      </c>
      <c r="B1803" s="1" t="s">
        <v>1408</v>
      </c>
      <c r="C1803" s="1" t="s">
        <v>1125</v>
      </c>
      <c r="D1803" s="1"/>
      <c r="E1803" s="2" t="s">
        <v>1207</v>
      </c>
      <c r="F1803" s="3">
        <v>39089.5</v>
      </c>
    </row>
    <row r="1804" spans="1:6" s="4" customFormat="1" ht="48" x14ac:dyDescent="0.25">
      <c r="A1804" s="1" t="s">
        <v>179</v>
      </c>
      <c r="B1804" s="1" t="s">
        <v>1408</v>
      </c>
      <c r="C1804" s="1" t="s">
        <v>115</v>
      </c>
      <c r="D1804" s="1"/>
      <c r="E1804" s="2" t="s">
        <v>1209</v>
      </c>
      <c r="F1804" s="3">
        <v>39089.5</v>
      </c>
    </row>
    <row r="1805" spans="1:6" s="4" customFormat="1" ht="60" x14ac:dyDescent="0.25">
      <c r="A1805" s="1" t="s">
        <v>179</v>
      </c>
      <c r="B1805" s="1" t="s">
        <v>1408</v>
      </c>
      <c r="C1805" s="1" t="s">
        <v>112</v>
      </c>
      <c r="D1805" s="1"/>
      <c r="E1805" s="2" t="s">
        <v>1200</v>
      </c>
      <c r="F1805" s="3">
        <v>35548.400000000001</v>
      </c>
    </row>
    <row r="1806" spans="1:6" s="4" customFormat="1" ht="180" hidden="1" x14ac:dyDescent="0.25">
      <c r="A1806" s="1" t="s">
        <v>179</v>
      </c>
      <c r="B1806" s="1" t="s">
        <v>1408</v>
      </c>
      <c r="C1806" s="1" t="s">
        <v>112</v>
      </c>
      <c r="D1806" s="1" t="s">
        <v>1118</v>
      </c>
      <c r="E1806" s="2" t="s">
        <v>539</v>
      </c>
      <c r="F1806" s="3">
        <v>35548.400000000001</v>
      </c>
    </row>
    <row r="1807" spans="1:6" s="4" customFormat="1" ht="60" hidden="1" x14ac:dyDescent="0.25">
      <c r="A1807" s="1" t="s">
        <v>179</v>
      </c>
      <c r="B1807" s="1" t="s">
        <v>1408</v>
      </c>
      <c r="C1807" s="1" t="s">
        <v>112</v>
      </c>
      <c r="D1807" s="1" t="s">
        <v>1128</v>
      </c>
      <c r="E1807" s="2" t="s">
        <v>541</v>
      </c>
      <c r="F1807" s="3">
        <v>35548.400000000001</v>
      </c>
    </row>
    <row r="1808" spans="1:6" s="4" customFormat="1" ht="60" x14ac:dyDescent="0.25">
      <c r="A1808" s="1" t="s">
        <v>179</v>
      </c>
      <c r="B1808" s="1" t="s">
        <v>1408</v>
      </c>
      <c r="C1808" s="1" t="s">
        <v>113</v>
      </c>
      <c r="D1808" s="1"/>
      <c r="E1808" s="2" t="s">
        <v>1201</v>
      </c>
      <c r="F1808" s="3">
        <v>3541.1</v>
      </c>
    </row>
    <row r="1809" spans="1:6" s="4" customFormat="1" ht="72" hidden="1" x14ac:dyDescent="0.25">
      <c r="A1809" s="1" t="s">
        <v>179</v>
      </c>
      <c r="B1809" s="1" t="s">
        <v>1408</v>
      </c>
      <c r="C1809" s="1" t="s">
        <v>113</v>
      </c>
      <c r="D1809" s="1" t="s">
        <v>1111</v>
      </c>
      <c r="E1809" s="2" t="s">
        <v>542</v>
      </c>
      <c r="F1809" s="3">
        <v>3441.1</v>
      </c>
    </row>
    <row r="1810" spans="1:6" s="4" customFormat="1" ht="84" hidden="1" x14ac:dyDescent="0.25">
      <c r="A1810" s="1" t="s">
        <v>179</v>
      </c>
      <c r="B1810" s="1" t="s">
        <v>1408</v>
      </c>
      <c r="C1810" s="1" t="s">
        <v>113</v>
      </c>
      <c r="D1810" s="1" t="s">
        <v>1112</v>
      </c>
      <c r="E1810" s="2" t="s">
        <v>543</v>
      </c>
      <c r="F1810" s="3">
        <v>3441.1</v>
      </c>
    </row>
    <row r="1811" spans="1:6" s="4" customFormat="1" ht="24" hidden="1" x14ac:dyDescent="0.25">
      <c r="A1811" s="1" t="s">
        <v>179</v>
      </c>
      <c r="B1811" s="1" t="s">
        <v>1408</v>
      </c>
      <c r="C1811" s="1" t="s">
        <v>113</v>
      </c>
      <c r="D1811" s="1" t="s">
        <v>1113</v>
      </c>
      <c r="E1811" s="2" t="s">
        <v>558</v>
      </c>
      <c r="F1811" s="3">
        <v>100</v>
      </c>
    </row>
    <row r="1812" spans="1:6" s="4" customFormat="1" ht="36" hidden="1" x14ac:dyDescent="0.25">
      <c r="A1812" s="1" t="s">
        <v>179</v>
      </c>
      <c r="B1812" s="1" t="s">
        <v>1408</v>
      </c>
      <c r="C1812" s="1" t="s">
        <v>113</v>
      </c>
      <c r="D1812" s="1" t="s">
        <v>1120</v>
      </c>
      <c r="E1812" s="2" t="s">
        <v>561</v>
      </c>
      <c r="F1812" s="3">
        <v>100</v>
      </c>
    </row>
    <row r="1813" spans="1:6" s="4" customFormat="1" ht="36" hidden="1" x14ac:dyDescent="0.25">
      <c r="A1813" s="1" t="s">
        <v>179</v>
      </c>
      <c r="B1813" s="1" t="s">
        <v>1384</v>
      </c>
      <c r="C1813" s="1"/>
      <c r="D1813" s="1"/>
      <c r="E1813" s="2" t="s">
        <v>514</v>
      </c>
      <c r="F1813" s="3">
        <v>10465.400000000001</v>
      </c>
    </row>
    <row r="1814" spans="1:6" s="4" customFormat="1" ht="48" x14ac:dyDescent="0.25">
      <c r="A1814" s="1" t="s">
        <v>179</v>
      </c>
      <c r="B1814" s="1" t="s">
        <v>1384</v>
      </c>
      <c r="C1814" s="1" t="s">
        <v>56</v>
      </c>
      <c r="D1814" s="1"/>
      <c r="E1814" s="2" t="s">
        <v>564</v>
      </c>
      <c r="F1814" s="3">
        <v>10465.400000000001</v>
      </c>
    </row>
    <row r="1815" spans="1:6" s="4" customFormat="1" ht="48" x14ac:dyDescent="0.25">
      <c r="A1815" s="1" t="s">
        <v>179</v>
      </c>
      <c r="B1815" s="1" t="s">
        <v>1384</v>
      </c>
      <c r="C1815" s="1" t="s">
        <v>122</v>
      </c>
      <c r="D1815" s="1"/>
      <c r="E1815" s="2" t="s">
        <v>565</v>
      </c>
      <c r="F1815" s="3">
        <v>10345.400000000001</v>
      </c>
    </row>
    <row r="1816" spans="1:6" s="4" customFormat="1" ht="144" x14ac:dyDescent="0.25">
      <c r="A1816" s="1" t="s">
        <v>179</v>
      </c>
      <c r="B1816" s="1" t="s">
        <v>1384</v>
      </c>
      <c r="C1816" s="1" t="s">
        <v>123</v>
      </c>
      <c r="D1816" s="1"/>
      <c r="E1816" s="2" t="s">
        <v>1249</v>
      </c>
      <c r="F1816" s="3">
        <v>796.7</v>
      </c>
    </row>
    <row r="1817" spans="1:6" s="4" customFormat="1" ht="132" x14ac:dyDescent="0.25">
      <c r="A1817" s="1" t="s">
        <v>179</v>
      </c>
      <c r="B1817" s="1" t="s">
        <v>1384</v>
      </c>
      <c r="C1817" s="1" t="s">
        <v>116</v>
      </c>
      <c r="D1817" s="1"/>
      <c r="E1817" s="2" t="s">
        <v>1250</v>
      </c>
      <c r="F1817" s="3">
        <v>221.5</v>
      </c>
    </row>
    <row r="1818" spans="1:6" s="4" customFormat="1" ht="72" hidden="1" x14ac:dyDescent="0.25">
      <c r="A1818" s="1" t="s">
        <v>179</v>
      </c>
      <c r="B1818" s="1" t="s">
        <v>1384</v>
      </c>
      <c r="C1818" s="1" t="s">
        <v>116</v>
      </c>
      <c r="D1818" s="1" t="s">
        <v>1111</v>
      </c>
      <c r="E1818" s="2" t="s">
        <v>542</v>
      </c>
      <c r="F1818" s="3">
        <v>221.5</v>
      </c>
    </row>
    <row r="1819" spans="1:6" s="4" customFormat="1" ht="84" hidden="1" x14ac:dyDescent="0.25">
      <c r="A1819" s="1" t="s">
        <v>179</v>
      </c>
      <c r="B1819" s="1" t="s">
        <v>1384</v>
      </c>
      <c r="C1819" s="1" t="s">
        <v>116</v>
      </c>
      <c r="D1819" s="1" t="s">
        <v>1112</v>
      </c>
      <c r="E1819" s="2" t="s">
        <v>543</v>
      </c>
      <c r="F1819" s="3">
        <v>221.5</v>
      </c>
    </row>
    <row r="1820" spans="1:6" s="4" customFormat="1" ht="84" x14ac:dyDescent="0.25">
      <c r="A1820" s="1" t="s">
        <v>179</v>
      </c>
      <c r="B1820" s="1" t="s">
        <v>1384</v>
      </c>
      <c r="C1820" s="1" t="s">
        <v>117</v>
      </c>
      <c r="D1820" s="1"/>
      <c r="E1820" s="2" t="s">
        <v>567</v>
      </c>
      <c r="F1820" s="3">
        <v>447.2</v>
      </c>
    </row>
    <row r="1821" spans="1:6" s="4" customFormat="1" ht="96" hidden="1" x14ac:dyDescent="0.25">
      <c r="A1821" s="1" t="s">
        <v>179</v>
      </c>
      <c r="B1821" s="1" t="s">
        <v>1384</v>
      </c>
      <c r="C1821" s="1" t="s">
        <v>117</v>
      </c>
      <c r="D1821" s="1" t="s">
        <v>18</v>
      </c>
      <c r="E1821" s="2" t="s">
        <v>552</v>
      </c>
      <c r="F1821" s="3">
        <v>447.2</v>
      </c>
    </row>
    <row r="1822" spans="1:6" s="4" customFormat="1" ht="84" hidden="1" x14ac:dyDescent="0.25">
      <c r="A1822" s="1" t="s">
        <v>179</v>
      </c>
      <c r="B1822" s="1" t="s">
        <v>1384</v>
      </c>
      <c r="C1822" s="1" t="s">
        <v>117</v>
      </c>
      <c r="D1822" s="1" t="s">
        <v>14</v>
      </c>
      <c r="E1822" s="2" t="s">
        <v>555</v>
      </c>
      <c r="F1822" s="3">
        <v>447.2</v>
      </c>
    </row>
    <row r="1823" spans="1:6" s="4" customFormat="1" ht="132" x14ac:dyDescent="0.25">
      <c r="A1823" s="1" t="s">
        <v>179</v>
      </c>
      <c r="B1823" s="1" t="s">
        <v>1384</v>
      </c>
      <c r="C1823" s="1" t="s">
        <v>118</v>
      </c>
      <c r="D1823" s="1"/>
      <c r="E1823" s="2" t="s">
        <v>568</v>
      </c>
      <c r="F1823" s="3">
        <v>128</v>
      </c>
    </row>
    <row r="1824" spans="1:6" s="4" customFormat="1" ht="96" hidden="1" x14ac:dyDescent="0.25">
      <c r="A1824" s="1" t="s">
        <v>179</v>
      </c>
      <c r="B1824" s="1" t="s">
        <v>1384</v>
      </c>
      <c r="C1824" s="1" t="s">
        <v>118</v>
      </c>
      <c r="D1824" s="1" t="s">
        <v>18</v>
      </c>
      <c r="E1824" s="2" t="s">
        <v>552</v>
      </c>
      <c r="F1824" s="3">
        <v>128</v>
      </c>
    </row>
    <row r="1825" spans="1:6" s="4" customFormat="1" ht="84" hidden="1" x14ac:dyDescent="0.25">
      <c r="A1825" s="1" t="s">
        <v>179</v>
      </c>
      <c r="B1825" s="1" t="s">
        <v>1384</v>
      </c>
      <c r="C1825" s="1" t="s">
        <v>118</v>
      </c>
      <c r="D1825" s="1" t="s">
        <v>14</v>
      </c>
      <c r="E1825" s="2" t="s">
        <v>555</v>
      </c>
      <c r="F1825" s="3">
        <v>128</v>
      </c>
    </row>
    <row r="1826" spans="1:6" s="4" customFormat="1" ht="120" x14ac:dyDescent="0.25">
      <c r="A1826" s="1" t="s">
        <v>179</v>
      </c>
      <c r="B1826" s="1" t="s">
        <v>1384</v>
      </c>
      <c r="C1826" s="1" t="s">
        <v>124</v>
      </c>
      <c r="D1826" s="1"/>
      <c r="E1826" s="2" t="s">
        <v>569</v>
      </c>
      <c r="F1826" s="3">
        <v>5088</v>
      </c>
    </row>
    <row r="1827" spans="1:6" s="4" customFormat="1" ht="72" x14ac:dyDescent="0.25">
      <c r="A1827" s="1" t="s">
        <v>179</v>
      </c>
      <c r="B1827" s="1" t="s">
        <v>1384</v>
      </c>
      <c r="C1827" s="1" t="s">
        <v>119</v>
      </c>
      <c r="D1827" s="1"/>
      <c r="E1827" s="2" t="s">
        <v>571</v>
      </c>
      <c r="F1827" s="3">
        <v>4866</v>
      </c>
    </row>
    <row r="1828" spans="1:6" s="4" customFormat="1" ht="96" hidden="1" x14ac:dyDescent="0.25">
      <c r="A1828" s="1" t="s">
        <v>179</v>
      </c>
      <c r="B1828" s="1" t="s">
        <v>1384</v>
      </c>
      <c r="C1828" s="1" t="s">
        <v>119</v>
      </c>
      <c r="D1828" s="1" t="s">
        <v>18</v>
      </c>
      <c r="E1828" s="2" t="s">
        <v>552</v>
      </c>
      <c r="F1828" s="3">
        <v>4866</v>
      </c>
    </row>
    <row r="1829" spans="1:6" s="4" customFormat="1" ht="84" hidden="1" x14ac:dyDescent="0.25">
      <c r="A1829" s="1" t="s">
        <v>179</v>
      </c>
      <c r="B1829" s="1" t="s">
        <v>1384</v>
      </c>
      <c r="C1829" s="1" t="s">
        <v>119</v>
      </c>
      <c r="D1829" s="1" t="s">
        <v>14</v>
      </c>
      <c r="E1829" s="2" t="s">
        <v>555</v>
      </c>
      <c r="F1829" s="3">
        <v>4866</v>
      </c>
    </row>
    <row r="1830" spans="1:6" s="4" customFormat="1" ht="72" x14ac:dyDescent="0.25">
      <c r="A1830" s="1" t="s">
        <v>179</v>
      </c>
      <c r="B1830" s="1" t="s">
        <v>1384</v>
      </c>
      <c r="C1830" s="1" t="s">
        <v>120</v>
      </c>
      <c r="D1830" s="1"/>
      <c r="E1830" s="2" t="s">
        <v>1378</v>
      </c>
      <c r="F1830" s="3">
        <v>222</v>
      </c>
    </row>
    <row r="1831" spans="1:6" s="4" customFormat="1" ht="96" hidden="1" x14ac:dyDescent="0.25">
      <c r="A1831" s="1" t="s">
        <v>179</v>
      </c>
      <c r="B1831" s="1" t="s">
        <v>1384</v>
      </c>
      <c r="C1831" s="1" t="s">
        <v>120</v>
      </c>
      <c r="D1831" s="1" t="s">
        <v>18</v>
      </c>
      <c r="E1831" s="2" t="s">
        <v>552</v>
      </c>
      <c r="F1831" s="3">
        <v>222</v>
      </c>
    </row>
    <row r="1832" spans="1:6" s="4" customFormat="1" ht="84" hidden="1" x14ac:dyDescent="0.25">
      <c r="A1832" s="1" t="s">
        <v>179</v>
      </c>
      <c r="B1832" s="1" t="s">
        <v>1384</v>
      </c>
      <c r="C1832" s="1" t="s">
        <v>120</v>
      </c>
      <c r="D1832" s="1" t="s">
        <v>14</v>
      </c>
      <c r="E1832" s="2" t="s">
        <v>555</v>
      </c>
      <c r="F1832" s="3">
        <v>222</v>
      </c>
    </row>
    <row r="1833" spans="1:6" s="4" customFormat="1" ht="108" x14ac:dyDescent="0.25">
      <c r="A1833" s="1" t="s">
        <v>179</v>
      </c>
      <c r="B1833" s="1" t="s">
        <v>1384</v>
      </c>
      <c r="C1833" s="1" t="s">
        <v>125</v>
      </c>
      <c r="D1833" s="1"/>
      <c r="E1833" s="2" t="s">
        <v>572</v>
      </c>
      <c r="F1833" s="3">
        <v>4460.7000000000007</v>
      </c>
    </row>
    <row r="1834" spans="1:6" s="4" customFormat="1" ht="72" x14ac:dyDescent="0.25">
      <c r="A1834" s="1" t="s">
        <v>179</v>
      </c>
      <c r="B1834" s="1" t="s">
        <v>1384</v>
      </c>
      <c r="C1834" s="1" t="s">
        <v>121</v>
      </c>
      <c r="D1834" s="1"/>
      <c r="E1834" s="2" t="s">
        <v>573</v>
      </c>
      <c r="F1834" s="3">
        <v>4460.7000000000007</v>
      </c>
    </row>
    <row r="1835" spans="1:6" s="4" customFormat="1" ht="72" hidden="1" x14ac:dyDescent="0.25">
      <c r="A1835" s="1" t="s">
        <v>179</v>
      </c>
      <c r="B1835" s="1" t="s">
        <v>1384</v>
      </c>
      <c r="C1835" s="1" t="s">
        <v>121</v>
      </c>
      <c r="D1835" s="1" t="s">
        <v>1111</v>
      </c>
      <c r="E1835" s="2" t="s">
        <v>542</v>
      </c>
      <c r="F1835" s="3">
        <v>4397.1940000000004</v>
      </c>
    </row>
    <row r="1836" spans="1:6" s="4" customFormat="1" ht="84" hidden="1" x14ac:dyDescent="0.25">
      <c r="A1836" s="1" t="s">
        <v>179</v>
      </c>
      <c r="B1836" s="1" t="s">
        <v>1384</v>
      </c>
      <c r="C1836" s="1" t="s">
        <v>121</v>
      </c>
      <c r="D1836" s="1" t="s">
        <v>1112</v>
      </c>
      <c r="E1836" s="2" t="s">
        <v>543</v>
      </c>
      <c r="F1836" s="3">
        <v>4397.1940000000004</v>
      </c>
    </row>
    <row r="1837" spans="1:6" s="4" customFormat="1" ht="24" hidden="1" x14ac:dyDescent="0.25">
      <c r="A1837" s="1" t="s">
        <v>179</v>
      </c>
      <c r="B1837" s="1" t="s">
        <v>1384</v>
      </c>
      <c r="C1837" s="1" t="s">
        <v>121</v>
      </c>
      <c r="D1837" s="1" t="s">
        <v>1113</v>
      </c>
      <c r="E1837" s="2" t="s">
        <v>558</v>
      </c>
      <c r="F1837" s="3">
        <v>63.506</v>
      </c>
    </row>
    <row r="1838" spans="1:6" s="4" customFormat="1" ht="36" hidden="1" x14ac:dyDescent="0.25">
      <c r="A1838" s="1" t="s">
        <v>179</v>
      </c>
      <c r="B1838" s="1" t="s">
        <v>1384</v>
      </c>
      <c r="C1838" s="1" t="s">
        <v>121</v>
      </c>
      <c r="D1838" s="1" t="s">
        <v>1120</v>
      </c>
      <c r="E1838" s="2" t="s">
        <v>561</v>
      </c>
      <c r="F1838" s="3">
        <v>63.506</v>
      </c>
    </row>
    <row r="1839" spans="1:6" s="4" customFormat="1" ht="84" x14ac:dyDescent="0.25">
      <c r="A1839" s="1" t="s">
        <v>179</v>
      </c>
      <c r="B1839" s="1" t="s">
        <v>1384</v>
      </c>
      <c r="C1839" s="1" t="s">
        <v>57</v>
      </c>
      <c r="D1839" s="1"/>
      <c r="E1839" s="2" t="s">
        <v>574</v>
      </c>
      <c r="F1839" s="3">
        <v>120</v>
      </c>
    </row>
    <row r="1840" spans="1:6" s="4" customFormat="1" ht="120" x14ac:dyDescent="0.25">
      <c r="A1840" s="1" t="s">
        <v>179</v>
      </c>
      <c r="B1840" s="1" t="s">
        <v>1384</v>
      </c>
      <c r="C1840" s="1" t="s">
        <v>58</v>
      </c>
      <c r="D1840" s="1"/>
      <c r="E1840" s="2" t="s">
        <v>575</v>
      </c>
      <c r="F1840" s="3">
        <v>120</v>
      </c>
    </row>
    <row r="1841" spans="1:6" s="4" customFormat="1" ht="180" x14ac:dyDescent="0.25">
      <c r="A1841" s="1" t="s">
        <v>179</v>
      </c>
      <c r="B1841" s="1" t="s">
        <v>1384</v>
      </c>
      <c r="C1841" s="1" t="s">
        <v>73</v>
      </c>
      <c r="D1841" s="1"/>
      <c r="E1841" s="2" t="s">
        <v>576</v>
      </c>
      <c r="F1841" s="3">
        <v>25</v>
      </c>
    </row>
    <row r="1842" spans="1:6" s="4" customFormat="1" ht="96" hidden="1" x14ac:dyDescent="0.25">
      <c r="A1842" s="1" t="s">
        <v>179</v>
      </c>
      <c r="B1842" s="1" t="s">
        <v>1384</v>
      </c>
      <c r="C1842" s="1" t="s">
        <v>73</v>
      </c>
      <c r="D1842" s="1" t="s">
        <v>18</v>
      </c>
      <c r="E1842" s="2" t="s">
        <v>552</v>
      </c>
      <c r="F1842" s="3">
        <v>25</v>
      </c>
    </row>
    <row r="1843" spans="1:6" s="4" customFormat="1" ht="84" hidden="1" x14ac:dyDescent="0.25">
      <c r="A1843" s="1" t="s">
        <v>179</v>
      </c>
      <c r="B1843" s="1" t="s">
        <v>1384</v>
      </c>
      <c r="C1843" s="1" t="s">
        <v>73</v>
      </c>
      <c r="D1843" s="1" t="s">
        <v>14</v>
      </c>
      <c r="E1843" s="2" t="s">
        <v>555</v>
      </c>
      <c r="F1843" s="3">
        <v>25</v>
      </c>
    </row>
    <row r="1844" spans="1:6" s="4" customFormat="1" ht="156" x14ac:dyDescent="0.25">
      <c r="A1844" s="1" t="s">
        <v>179</v>
      </c>
      <c r="B1844" s="1" t="s">
        <v>1384</v>
      </c>
      <c r="C1844" s="1" t="s">
        <v>45</v>
      </c>
      <c r="D1844" s="1"/>
      <c r="E1844" s="2" t="s">
        <v>577</v>
      </c>
      <c r="F1844" s="3">
        <v>95</v>
      </c>
    </row>
    <row r="1845" spans="1:6" s="4" customFormat="1" ht="96" hidden="1" x14ac:dyDescent="0.25">
      <c r="A1845" s="1" t="s">
        <v>179</v>
      </c>
      <c r="B1845" s="1" t="s">
        <v>1384</v>
      </c>
      <c r="C1845" s="1" t="s">
        <v>45</v>
      </c>
      <c r="D1845" s="1" t="s">
        <v>18</v>
      </c>
      <c r="E1845" s="2" t="s">
        <v>552</v>
      </c>
      <c r="F1845" s="3">
        <v>95</v>
      </c>
    </row>
    <row r="1846" spans="1:6" s="4" customFormat="1" ht="84" hidden="1" x14ac:dyDescent="0.25">
      <c r="A1846" s="1" t="s">
        <v>179</v>
      </c>
      <c r="B1846" s="1" t="s">
        <v>1384</v>
      </c>
      <c r="C1846" s="1" t="s">
        <v>45</v>
      </c>
      <c r="D1846" s="1" t="s">
        <v>14</v>
      </c>
      <c r="E1846" s="2" t="s">
        <v>555</v>
      </c>
      <c r="F1846" s="3">
        <v>95</v>
      </c>
    </row>
    <row r="1847" spans="1:6" s="4" customFormat="1" ht="48" hidden="1" x14ac:dyDescent="0.25">
      <c r="A1847" s="1" t="s">
        <v>179</v>
      </c>
      <c r="B1847" s="1" t="s">
        <v>5</v>
      </c>
      <c r="C1847" s="1"/>
      <c r="D1847" s="1"/>
      <c r="E1847" s="2" t="s">
        <v>499</v>
      </c>
      <c r="F1847" s="3">
        <v>2202.8919999999998</v>
      </c>
    </row>
    <row r="1848" spans="1:6" s="4" customFormat="1" ht="108" hidden="1" x14ac:dyDescent="0.25">
      <c r="A1848" s="1" t="s">
        <v>179</v>
      </c>
      <c r="B1848" s="1" t="s">
        <v>1409</v>
      </c>
      <c r="C1848" s="1"/>
      <c r="D1848" s="1"/>
      <c r="E1848" s="2" t="s">
        <v>515</v>
      </c>
      <c r="F1848" s="3">
        <v>906.2</v>
      </c>
    </row>
    <row r="1849" spans="1:6" s="4" customFormat="1" ht="36" x14ac:dyDescent="0.25">
      <c r="A1849" s="1" t="s">
        <v>179</v>
      </c>
      <c r="B1849" s="1" t="s">
        <v>1409</v>
      </c>
      <c r="C1849" s="1" t="s">
        <v>59</v>
      </c>
      <c r="D1849" s="1"/>
      <c r="E1849" s="2" t="s">
        <v>579</v>
      </c>
      <c r="F1849" s="3">
        <v>27.6</v>
      </c>
    </row>
    <row r="1850" spans="1:6" s="4" customFormat="1" ht="156" x14ac:dyDescent="0.25">
      <c r="A1850" s="1" t="s">
        <v>179</v>
      </c>
      <c r="B1850" s="1" t="s">
        <v>1409</v>
      </c>
      <c r="C1850" s="1" t="s">
        <v>127</v>
      </c>
      <c r="D1850" s="1"/>
      <c r="E1850" s="2" t="s">
        <v>587</v>
      </c>
      <c r="F1850" s="3">
        <v>27.6</v>
      </c>
    </row>
    <row r="1851" spans="1:6" s="4" customFormat="1" ht="120" x14ac:dyDescent="0.25">
      <c r="A1851" s="1" t="s">
        <v>179</v>
      </c>
      <c r="B1851" s="1" t="s">
        <v>1409</v>
      </c>
      <c r="C1851" s="1" t="s">
        <v>128</v>
      </c>
      <c r="D1851" s="1"/>
      <c r="E1851" s="2" t="s">
        <v>596</v>
      </c>
      <c r="F1851" s="3">
        <v>27.6</v>
      </c>
    </row>
    <row r="1852" spans="1:6" s="4" customFormat="1" ht="48" x14ac:dyDescent="0.25">
      <c r="A1852" s="1" t="s">
        <v>179</v>
      </c>
      <c r="B1852" s="1" t="s">
        <v>1409</v>
      </c>
      <c r="C1852" s="1" t="s">
        <v>126</v>
      </c>
      <c r="D1852" s="1"/>
      <c r="E1852" s="2" t="s">
        <v>597</v>
      </c>
      <c r="F1852" s="3">
        <v>27.6</v>
      </c>
    </row>
    <row r="1853" spans="1:6" s="4" customFormat="1" ht="72" hidden="1" x14ac:dyDescent="0.25">
      <c r="A1853" s="1" t="s">
        <v>179</v>
      </c>
      <c r="B1853" s="1" t="s">
        <v>1409</v>
      </c>
      <c r="C1853" s="1" t="s">
        <v>126</v>
      </c>
      <c r="D1853" s="1" t="s">
        <v>1111</v>
      </c>
      <c r="E1853" s="2" t="s">
        <v>542</v>
      </c>
      <c r="F1853" s="3">
        <v>27.6</v>
      </c>
    </row>
    <row r="1854" spans="1:6" s="4" customFormat="1" ht="84" hidden="1" x14ac:dyDescent="0.25">
      <c r="A1854" s="1" t="s">
        <v>179</v>
      </c>
      <c r="B1854" s="1" t="s">
        <v>1409</v>
      </c>
      <c r="C1854" s="1" t="s">
        <v>126</v>
      </c>
      <c r="D1854" s="1" t="s">
        <v>1112</v>
      </c>
      <c r="E1854" s="2" t="s">
        <v>543</v>
      </c>
      <c r="F1854" s="3">
        <v>27.6</v>
      </c>
    </row>
    <row r="1855" spans="1:6" s="4" customFormat="1" ht="60" x14ac:dyDescent="0.25">
      <c r="A1855" s="1" t="s">
        <v>179</v>
      </c>
      <c r="B1855" s="1" t="s">
        <v>1409</v>
      </c>
      <c r="C1855" s="1" t="s">
        <v>1122</v>
      </c>
      <c r="D1855" s="1"/>
      <c r="E1855" s="2" t="s">
        <v>1885</v>
      </c>
      <c r="F1855" s="3">
        <v>878.6</v>
      </c>
    </row>
    <row r="1856" spans="1:6" s="4" customFormat="1" ht="36" x14ac:dyDescent="0.25">
      <c r="A1856" s="1" t="s">
        <v>179</v>
      </c>
      <c r="B1856" s="1" t="s">
        <v>1409</v>
      </c>
      <c r="C1856" s="1" t="s">
        <v>1123</v>
      </c>
      <c r="D1856" s="1"/>
      <c r="E1856" s="2" t="s">
        <v>1175</v>
      </c>
      <c r="F1856" s="3">
        <v>878.6</v>
      </c>
    </row>
    <row r="1857" spans="1:6" s="4" customFormat="1" ht="120" x14ac:dyDescent="0.25">
      <c r="A1857" s="1" t="s">
        <v>179</v>
      </c>
      <c r="B1857" s="1" t="s">
        <v>1409</v>
      </c>
      <c r="C1857" s="1" t="s">
        <v>180</v>
      </c>
      <c r="D1857" s="1"/>
      <c r="E1857" s="2" t="s">
        <v>1184</v>
      </c>
      <c r="F1857" s="3">
        <v>878.6</v>
      </c>
    </row>
    <row r="1858" spans="1:6" s="4" customFormat="1" ht="72" hidden="1" x14ac:dyDescent="0.25">
      <c r="A1858" s="1" t="s">
        <v>179</v>
      </c>
      <c r="B1858" s="1" t="s">
        <v>1409</v>
      </c>
      <c r="C1858" s="1" t="s">
        <v>180</v>
      </c>
      <c r="D1858" s="1" t="s">
        <v>1111</v>
      </c>
      <c r="E1858" s="2" t="s">
        <v>542</v>
      </c>
      <c r="F1858" s="3">
        <v>878.6</v>
      </c>
    </row>
    <row r="1859" spans="1:6" s="4" customFormat="1" ht="84" hidden="1" x14ac:dyDescent="0.25">
      <c r="A1859" s="1" t="s">
        <v>179</v>
      </c>
      <c r="B1859" s="1" t="s">
        <v>1409</v>
      </c>
      <c r="C1859" s="1" t="s">
        <v>180</v>
      </c>
      <c r="D1859" s="1" t="s">
        <v>1112</v>
      </c>
      <c r="E1859" s="2" t="s">
        <v>543</v>
      </c>
      <c r="F1859" s="3">
        <v>878.6</v>
      </c>
    </row>
    <row r="1860" spans="1:6" s="4" customFormat="1" ht="72" hidden="1" x14ac:dyDescent="0.25">
      <c r="A1860" s="1" t="s">
        <v>179</v>
      </c>
      <c r="B1860" s="1" t="s">
        <v>1410</v>
      </c>
      <c r="C1860" s="1"/>
      <c r="D1860" s="1"/>
      <c r="E1860" s="2" t="s">
        <v>517</v>
      </c>
      <c r="F1860" s="3">
        <v>1296.692</v>
      </c>
    </row>
    <row r="1861" spans="1:6" s="4" customFormat="1" ht="36" x14ac:dyDescent="0.25">
      <c r="A1861" s="1" t="s">
        <v>179</v>
      </c>
      <c r="B1861" s="1" t="s">
        <v>1410</v>
      </c>
      <c r="C1861" s="1" t="s">
        <v>59</v>
      </c>
      <c r="D1861" s="1"/>
      <c r="E1861" s="2" t="s">
        <v>579</v>
      </c>
      <c r="F1861" s="3">
        <v>1021.6</v>
      </c>
    </row>
    <row r="1862" spans="1:6" s="4" customFormat="1" ht="84" x14ac:dyDescent="0.25">
      <c r="A1862" s="1" t="s">
        <v>179</v>
      </c>
      <c r="B1862" s="1" t="s">
        <v>1410</v>
      </c>
      <c r="C1862" s="1" t="s">
        <v>130</v>
      </c>
      <c r="D1862" s="1"/>
      <c r="E1862" s="2" t="s">
        <v>598</v>
      </c>
      <c r="F1862" s="3">
        <v>1021.6</v>
      </c>
    </row>
    <row r="1863" spans="1:6" s="4" customFormat="1" ht="72" x14ac:dyDescent="0.25">
      <c r="A1863" s="1" t="s">
        <v>179</v>
      </c>
      <c r="B1863" s="1" t="s">
        <v>1410</v>
      </c>
      <c r="C1863" s="1" t="s">
        <v>131</v>
      </c>
      <c r="D1863" s="1"/>
      <c r="E1863" s="2" t="s">
        <v>599</v>
      </c>
      <c r="F1863" s="3">
        <v>1021.6</v>
      </c>
    </row>
    <row r="1864" spans="1:6" s="4" customFormat="1" ht="84" x14ac:dyDescent="0.25">
      <c r="A1864" s="1" t="s">
        <v>179</v>
      </c>
      <c r="B1864" s="1" t="s">
        <v>1410</v>
      </c>
      <c r="C1864" s="1" t="s">
        <v>129</v>
      </c>
      <c r="D1864" s="1"/>
      <c r="E1864" s="2" t="s">
        <v>601</v>
      </c>
      <c r="F1864" s="3">
        <v>1021.6</v>
      </c>
    </row>
    <row r="1865" spans="1:6" s="4" customFormat="1" ht="72" hidden="1" x14ac:dyDescent="0.25">
      <c r="A1865" s="1" t="s">
        <v>179</v>
      </c>
      <c r="B1865" s="1" t="s">
        <v>1410</v>
      </c>
      <c r="C1865" s="1" t="s">
        <v>129</v>
      </c>
      <c r="D1865" s="1" t="s">
        <v>1111</v>
      </c>
      <c r="E1865" s="2" t="s">
        <v>542</v>
      </c>
      <c r="F1865" s="3">
        <v>1007.2</v>
      </c>
    </row>
    <row r="1866" spans="1:6" s="4" customFormat="1" ht="84" hidden="1" x14ac:dyDescent="0.25">
      <c r="A1866" s="1" t="s">
        <v>179</v>
      </c>
      <c r="B1866" s="1" t="s">
        <v>1410</v>
      </c>
      <c r="C1866" s="1" t="s">
        <v>129</v>
      </c>
      <c r="D1866" s="1" t="s">
        <v>1112</v>
      </c>
      <c r="E1866" s="2" t="s">
        <v>543</v>
      </c>
      <c r="F1866" s="3">
        <v>1007.2</v>
      </c>
    </row>
    <row r="1867" spans="1:6" s="4" customFormat="1" ht="24" hidden="1" x14ac:dyDescent="0.25">
      <c r="A1867" s="1" t="s">
        <v>179</v>
      </c>
      <c r="B1867" s="1" t="s">
        <v>1410</v>
      </c>
      <c r="C1867" s="1" t="s">
        <v>129</v>
      </c>
      <c r="D1867" s="1" t="s">
        <v>1113</v>
      </c>
      <c r="E1867" s="2" t="s">
        <v>558</v>
      </c>
      <c r="F1867" s="3">
        <v>14.4</v>
      </c>
    </row>
    <row r="1868" spans="1:6" s="4" customFormat="1" ht="36" hidden="1" x14ac:dyDescent="0.25">
      <c r="A1868" s="1" t="s">
        <v>179</v>
      </c>
      <c r="B1868" s="1" t="s">
        <v>1410</v>
      </c>
      <c r="C1868" s="1" t="s">
        <v>129</v>
      </c>
      <c r="D1868" s="1" t="s">
        <v>1120</v>
      </c>
      <c r="E1868" s="2" t="s">
        <v>561</v>
      </c>
      <c r="F1868" s="3">
        <v>14.4</v>
      </c>
    </row>
    <row r="1869" spans="1:6" s="4" customFormat="1" ht="60" x14ac:dyDescent="0.25">
      <c r="A1869" s="1" t="s">
        <v>179</v>
      </c>
      <c r="B1869" s="1" t="s">
        <v>1410</v>
      </c>
      <c r="C1869" s="1" t="s">
        <v>1122</v>
      </c>
      <c r="D1869" s="1"/>
      <c r="E1869" s="2" t="s">
        <v>1885</v>
      </c>
      <c r="F1869" s="3">
        <v>275.09199999999998</v>
      </c>
    </row>
    <row r="1870" spans="1:6" s="4" customFormat="1" ht="36" x14ac:dyDescent="0.25">
      <c r="A1870" s="1" t="s">
        <v>179</v>
      </c>
      <c r="B1870" s="1" t="s">
        <v>1410</v>
      </c>
      <c r="C1870" s="1" t="s">
        <v>1123</v>
      </c>
      <c r="D1870" s="1"/>
      <c r="E1870" s="2" t="s">
        <v>1175</v>
      </c>
      <c r="F1870" s="3">
        <v>275.09199999999998</v>
      </c>
    </row>
    <row r="1871" spans="1:6" s="4" customFormat="1" ht="48" x14ac:dyDescent="0.25">
      <c r="A1871" s="1" t="s">
        <v>179</v>
      </c>
      <c r="B1871" s="1" t="s">
        <v>1410</v>
      </c>
      <c r="C1871" s="1" t="s">
        <v>250</v>
      </c>
      <c r="D1871" s="1"/>
      <c r="E1871" s="2" t="s">
        <v>1190</v>
      </c>
      <c r="F1871" s="3">
        <v>65.412999999999997</v>
      </c>
    </row>
    <row r="1872" spans="1:6" s="4" customFormat="1" ht="72" hidden="1" x14ac:dyDescent="0.25">
      <c r="A1872" s="1" t="s">
        <v>179</v>
      </c>
      <c r="B1872" s="1" t="s">
        <v>1410</v>
      </c>
      <c r="C1872" s="1" t="s">
        <v>250</v>
      </c>
      <c r="D1872" s="1" t="s">
        <v>1111</v>
      </c>
      <c r="E1872" s="2" t="s">
        <v>542</v>
      </c>
      <c r="F1872" s="3">
        <v>65.412999999999997</v>
      </c>
    </row>
    <row r="1873" spans="1:6" s="4" customFormat="1" ht="84" hidden="1" x14ac:dyDescent="0.25">
      <c r="A1873" s="1" t="s">
        <v>179</v>
      </c>
      <c r="B1873" s="1" t="s">
        <v>1410</v>
      </c>
      <c r="C1873" s="1" t="s">
        <v>250</v>
      </c>
      <c r="D1873" s="1" t="s">
        <v>1112</v>
      </c>
      <c r="E1873" s="2" t="s">
        <v>543</v>
      </c>
      <c r="F1873" s="3">
        <v>65.412999999999997</v>
      </c>
    </row>
    <row r="1874" spans="1:6" s="4" customFormat="1" ht="84" x14ac:dyDescent="0.25">
      <c r="A1874" s="1" t="s">
        <v>179</v>
      </c>
      <c r="B1874" s="1" t="s">
        <v>1410</v>
      </c>
      <c r="C1874" s="1" t="s">
        <v>251</v>
      </c>
      <c r="D1874" s="1"/>
      <c r="E1874" s="2" t="s">
        <v>1191</v>
      </c>
      <c r="F1874" s="3">
        <v>209.679</v>
      </c>
    </row>
    <row r="1875" spans="1:6" s="4" customFormat="1" ht="180" hidden="1" x14ac:dyDescent="0.25">
      <c r="A1875" s="1" t="s">
        <v>179</v>
      </c>
      <c r="B1875" s="1" t="s">
        <v>1410</v>
      </c>
      <c r="C1875" s="1" t="s">
        <v>251</v>
      </c>
      <c r="D1875" s="1" t="s">
        <v>1118</v>
      </c>
      <c r="E1875" s="2" t="s">
        <v>539</v>
      </c>
      <c r="F1875" s="3">
        <v>121.63200000000001</v>
      </c>
    </row>
    <row r="1876" spans="1:6" s="4" customFormat="1" ht="60" hidden="1" x14ac:dyDescent="0.25">
      <c r="A1876" s="1" t="s">
        <v>179</v>
      </c>
      <c r="B1876" s="1" t="s">
        <v>1410</v>
      </c>
      <c r="C1876" s="1" t="s">
        <v>251</v>
      </c>
      <c r="D1876" s="1" t="s">
        <v>1128</v>
      </c>
      <c r="E1876" s="2" t="s">
        <v>541</v>
      </c>
      <c r="F1876" s="3">
        <v>121.63200000000001</v>
      </c>
    </row>
    <row r="1877" spans="1:6" s="4" customFormat="1" ht="72" hidden="1" x14ac:dyDescent="0.25">
      <c r="A1877" s="1" t="s">
        <v>179</v>
      </c>
      <c r="B1877" s="1" t="s">
        <v>1410</v>
      </c>
      <c r="C1877" s="1" t="s">
        <v>251</v>
      </c>
      <c r="D1877" s="1" t="s">
        <v>1111</v>
      </c>
      <c r="E1877" s="2" t="s">
        <v>542</v>
      </c>
      <c r="F1877" s="3">
        <v>88.046999999999997</v>
      </c>
    </row>
    <row r="1878" spans="1:6" s="4" customFormat="1" ht="84" hidden="1" x14ac:dyDescent="0.25">
      <c r="A1878" s="1" t="s">
        <v>179</v>
      </c>
      <c r="B1878" s="1" t="s">
        <v>1410</v>
      </c>
      <c r="C1878" s="1" t="s">
        <v>251</v>
      </c>
      <c r="D1878" s="1" t="s">
        <v>1112</v>
      </c>
      <c r="E1878" s="2" t="s">
        <v>543</v>
      </c>
      <c r="F1878" s="3">
        <v>88.046999999999997</v>
      </c>
    </row>
    <row r="1879" spans="1:6" s="4" customFormat="1" ht="24" hidden="1" x14ac:dyDescent="0.25">
      <c r="A1879" s="1" t="s">
        <v>179</v>
      </c>
      <c r="B1879" s="1" t="s">
        <v>1130</v>
      </c>
      <c r="C1879" s="1"/>
      <c r="D1879" s="1"/>
      <c r="E1879" s="2" t="s">
        <v>500</v>
      </c>
      <c r="F1879" s="3">
        <v>319979.77788000001</v>
      </c>
    </row>
    <row r="1880" spans="1:6" s="4" customFormat="1" ht="36" hidden="1" x14ac:dyDescent="0.25">
      <c r="A1880" s="1" t="s">
        <v>179</v>
      </c>
      <c r="B1880" s="1" t="s">
        <v>1411</v>
      </c>
      <c r="C1880" s="1"/>
      <c r="D1880" s="1"/>
      <c r="E1880" s="2" t="s">
        <v>520</v>
      </c>
      <c r="F1880" s="3">
        <v>314493.57788</v>
      </c>
    </row>
    <row r="1881" spans="1:6" s="4" customFormat="1" ht="72" x14ac:dyDescent="0.25">
      <c r="A1881" s="1" t="s">
        <v>179</v>
      </c>
      <c r="B1881" s="1" t="s">
        <v>1411</v>
      </c>
      <c r="C1881" s="1" t="s">
        <v>138</v>
      </c>
      <c r="D1881" s="1"/>
      <c r="E1881" s="2" t="s">
        <v>691</v>
      </c>
      <c r="F1881" s="3">
        <v>286969.36408999999</v>
      </c>
    </row>
    <row r="1882" spans="1:6" s="4" customFormat="1" ht="84" x14ac:dyDescent="0.25">
      <c r="A1882" s="1" t="s">
        <v>179</v>
      </c>
      <c r="B1882" s="1" t="s">
        <v>1411</v>
      </c>
      <c r="C1882" s="1" t="s">
        <v>139</v>
      </c>
      <c r="D1882" s="1"/>
      <c r="E1882" s="2" t="s">
        <v>692</v>
      </c>
      <c r="F1882" s="3">
        <v>286969.36408999999</v>
      </c>
    </row>
    <row r="1883" spans="1:6" s="4" customFormat="1" ht="120" x14ac:dyDescent="0.25">
      <c r="A1883" s="1" t="s">
        <v>179</v>
      </c>
      <c r="B1883" s="1" t="s">
        <v>1411</v>
      </c>
      <c r="C1883" s="1" t="s">
        <v>140</v>
      </c>
      <c r="D1883" s="1"/>
      <c r="E1883" s="2" t="s">
        <v>693</v>
      </c>
      <c r="F1883" s="3">
        <v>215336.56409</v>
      </c>
    </row>
    <row r="1884" spans="1:6" s="4" customFormat="1" ht="48" x14ac:dyDescent="0.25">
      <c r="A1884" s="1" t="s">
        <v>179</v>
      </c>
      <c r="B1884" s="1" t="s">
        <v>1411</v>
      </c>
      <c r="C1884" s="1" t="s">
        <v>132</v>
      </c>
      <c r="D1884" s="1"/>
      <c r="E1884" s="2" t="s">
        <v>694</v>
      </c>
      <c r="F1884" s="3">
        <v>211110.66409000001</v>
      </c>
    </row>
    <row r="1885" spans="1:6" s="4" customFormat="1" ht="72" hidden="1" x14ac:dyDescent="0.25">
      <c r="A1885" s="1" t="s">
        <v>179</v>
      </c>
      <c r="B1885" s="1" t="s">
        <v>1411</v>
      </c>
      <c r="C1885" s="1" t="s">
        <v>132</v>
      </c>
      <c r="D1885" s="1" t="s">
        <v>1111</v>
      </c>
      <c r="E1885" s="2" t="s">
        <v>542</v>
      </c>
      <c r="F1885" s="3">
        <v>211110.66409000001</v>
      </c>
    </row>
    <row r="1886" spans="1:6" s="4" customFormat="1" ht="84" hidden="1" x14ac:dyDescent="0.25">
      <c r="A1886" s="1" t="s">
        <v>179</v>
      </c>
      <c r="B1886" s="1" t="s">
        <v>1411</v>
      </c>
      <c r="C1886" s="1" t="s">
        <v>132</v>
      </c>
      <c r="D1886" s="1" t="s">
        <v>1112</v>
      </c>
      <c r="E1886" s="2" t="s">
        <v>543</v>
      </c>
      <c r="F1886" s="3">
        <v>211110.66409000001</v>
      </c>
    </row>
    <row r="1887" spans="1:6" s="4" customFormat="1" ht="72" x14ac:dyDescent="0.25">
      <c r="A1887" s="1" t="s">
        <v>179</v>
      </c>
      <c r="B1887" s="1" t="s">
        <v>1411</v>
      </c>
      <c r="C1887" s="1" t="s">
        <v>133</v>
      </c>
      <c r="D1887" s="1"/>
      <c r="E1887" s="2" t="s">
        <v>696</v>
      </c>
      <c r="F1887" s="3">
        <v>4225.8999999999996</v>
      </c>
    </row>
    <row r="1888" spans="1:6" s="4" customFormat="1" ht="72" hidden="1" x14ac:dyDescent="0.25">
      <c r="A1888" s="1" t="s">
        <v>179</v>
      </c>
      <c r="B1888" s="1" t="s">
        <v>1411</v>
      </c>
      <c r="C1888" s="1" t="s">
        <v>133</v>
      </c>
      <c r="D1888" s="1" t="s">
        <v>1111</v>
      </c>
      <c r="E1888" s="2" t="s">
        <v>542</v>
      </c>
      <c r="F1888" s="3">
        <v>4225.8999999999996</v>
      </c>
    </row>
    <row r="1889" spans="1:6" s="4" customFormat="1" ht="84" hidden="1" x14ac:dyDescent="0.25">
      <c r="A1889" s="1" t="s">
        <v>179</v>
      </c>
      <c r="B1889" s="1" t="s">
        <v>1411</v>
      </c>
      <c r="C1889" s="1" t="s">
        <v>133</v>
      </c>
      <c r="D1889" s="1" t="s">
        <v>1112</v>
      </c>
      <c r="E1889" s="2" t="s">
        <v>543</v>
      </c>
      <c r="F1889" s="3">
        <v>4225.8999999999996</v>
      </c>
    </row>
    <row r="1890" spans="1:6" s="4" customFormat="1" ht="60" x14ac:dyDescent="0.25">
      <c r="A1890" s="1" t="s">
        <v>179</v>
      </c>
      <c r="B1890" s="1" t="s">
        <v>1411</v>
      </c>
      <c r="C1890" s="1" t="s">
        <v>1431</v>
      </c>
      <c r="D1890" s="1"/>
      <c r="E1890" s="2" t="s">
        <v>1432</v>
      </c>
      <c r="F1890" s="3">
        <v>71632.800000000003</v>
      </c>
    </row>
    <row r="1891" spans="1:6" s="4" customFormat="1" ht="132" x14ac:dyDescent="0.25">
      <c r="A1891" s="1" t="s">
        <v>179</v>
      </c>
      <c r="B1891" s="1" t="s">
        <v>1411</v>
      </c>
      <c r="C1891" s="1" t="s">
        <v>1433</v>
      </c>
      <c r="D1891" s="1"/>
      <c r="E1891" s="2" t="s">
        <v>1434</v>
      </c>
      <c r="F1891" s="3">
        <v>71632.800000000003</v>
      </c>
    </row>
    <row r="1892" spans="1:6" s="4" customFormat="1" ht="72" hidden="1" x14ac:dyDescent="0.25">
      <c r="A1892" s="1" t="s">
        <v>179</v>
      </c>
      <c r="B1892" s="1" t="s">
        <v>1411</v>
      </c>
      <c r="C1892" s="1" t="s">
        <v>1433</v>
      </c>
      <c r="D1892" s="1" t="s">
        <v>1111</v>
      </c>
      <c r="E1892" s="2" t="s">
        <v>542</v>
      </c>
      <c r="F1892" s="3">
        <v>71632.800000000003</v>
      </c>
    </row>
    <row r="1893" spans="1:6" s="4" customFormat="1" ht="84" hidden="1" x14ac:dyDescent="0.25">
      <c r="A1893" s="1" t="s">
        <v>179</v>
      </c>
      <c r="B1893" s="1" t="s">
        <v>1411</v>
      </c>
      <c r="C1893" s="1" t="s">
        <v>1433</v>
      </c>
      <c r="D1893" s="1" t="s">
        <v>1112</v>
      </c>
      <c r="E1893" s="2" t="s">
        <v>543</v>
      </c>
      <c r="F1893" s="3">
        <v>71632.800000000003</v>
      </c>
    </row>
    <row r="1894" spans="1:6" s="4" customFormat="1" ht="48" x14ac:dyDescent="0.25">
      <c r="A1894" s="1" t="s">
        <v>179</v>
      </c>
      <c r="B1894" s="1" t="s">
        <v>1411</v>
      </c>
      <c r="C1894" s="1" t="s">
        <v>141</v>
      </c>
      <c r="D1894" s="1"/>
      <c r="E1894" s="2" t="s">
        <v>717</v>
      </c>
      <c r="F1894" s="3">
        <v>4345.0649999999996</v>
      </c>
    </row>
    <row r="1895" spans="1:6" s="4" customFormat="1" ht="72" x14ac:dyDescent="0.25">
      <c r="A1895" s="1" t="s">
        <v>179</v>
      </c>
      <c r="B1895" s="1" t="s">
        <v>1411</v>
      </c>
      <c r="C1895" s="1" t="s">
        <v>142</v>
      </c>
      <c r="D1895" s="1"/>
      <c r="E1895" s="2" t="s">
        <v>718</v>
      </c>
      <c r="F1895" s="3">
        <v>4345.0649999999996</v>
      </c>
    </row>
    <row r="1896" spans="1:6" s="4" customFormat="1" ht="120" x14ac:dyDescent="0.25">
      <c r="A1896" s="1" t="s">
        <v>179</v>
      </c>
      <c r="B1896" s="1" t="s">
        <v>1411</v>
      </c>
      <c r="C1896" s="1" t="s">
        <v>134</v>
      </c>
      <c r="D1896" s="1"/>
      <c r="E1896" s="2" t="s">
        <v>731</v>
      </c>
      <c r="F1896" s="3">
        <v>4345.0649999999996</v>
      </c>
    </row>
    <row r="1897" spans="1:6" s="4" customFormat="1" ht="72" hidden="1" x14ac:dyDescent="0.25">
      <c r="A1897" s="1" t="s">
        <v>179</v>
      </c>
      <c r="B1897" s="1" t="s">
        <v>1411</v>
      </c>
      <c r="C1897" s="1" t="s">
        <v>134</v>
      </c>
      <c r="D1897" s="1" t="s">
        <v>1111</v>
      </c>
      <c r="E1897" s="2" t="s">
        <v>542</v>
      </c>
      <c r="F1897" s="3">
        <v>4345.0649999999996</v>
      </c>
    </row>
    <row r="1898" spans="1:6" s="4" customFormat="1" ht="84" hidden="1" x14ac:dyDescent="0.25">
      <c r="A1898" s="1" t="s">
        <v>179</v>
      </c>
      <c r="B1898" s="1" t="s">
        <v>1411</v>
      </c>
      <c r="C1898" s="1" t="s">
        <v>134</v>
      </c>
      <c r="D1898" s="1" t="s">
        <v>1112</v>
      </c>
      <c r="E1898" s="2" t="s">
        <v>543</v>
      </c>
      <c r="F1898" s="3">
        <v>4345.0649999999996</v>
      </c>
    </row>
    <row r="1899" spans="1:6" s="4" customFormat="1" ht="168" x14ac:dyDescent="0.25">
      <c r="A1899" s="1" t="s">
        <v>179</v>
      </c>
      <c r="B1899" s="1" t="s">
        <v>1411</v>
      </c>
      <c r="C1899" s="1" t="s">
        <v>1132</v>
      </c>
      <c r="D1899" s="1"/>
      <c r="E1899" s="2" t="s">
        <v>1557</v>
      </c>
      <c r="F1899" s="3">
        <v>2647.9</v>
      </c>
    </row>
    <row r="1900" spans="1:6" s="4" customFormat="1" ht="132" x14ac:dyDescent="0.25">
      <c r="A1900" s="1" t="s">
        <v>179</v>
      </c>
      <c r="B1900" s="1" t="s">
        <v>1411</v>
      </c>
      <c r="C1900" s="1" t="s">
        <v>1133</v>
      </c>
      <c r="D1900" s="1"/>
      <c r="E1900" s="2" t="s">
        <v>741</v>
      </c>
      <c r="F1900" s="3">
        <v>2647.9</v>
      </c>
    </row>
    <row r="1901" spans="1:6" s="4" customFormat="1" ht="144" x14ac:dyDescent="0.25">
      <c r="A1901" s="1" t="s">
        <v>179</v>
      </c>
      <c r="B1901" s="1" t="s">
        <v>1411</v>
      </c>
      <c r="C1901" s="1" t="s">
        <v>143</v>
      </c>
      <c r="D1901" s="1"/>
      <c r="E1901" s="2" t="s">
        <v>751</v>
      </c>
      <c r="F1901" s="3">
        <v>2647.9</v>
      </c>
    </row>
    <row r="1902" spans="1:6" s="4" customFormat="1" ht="48" x14ac:dyDescent="0.25">
      <c r="A1902" s="1" t="s">
        <v>179</v>
      </c>
      <c r="B1902" s="1" t="s">
        <v>1411</v>
      </c>
      <c r="C1902" s="1" t="s">
        <v>135</v>
      </c>
      <c r="D1902" s="1"/>
      <c r="E1902" s="2" t="s">
        <v>752</v>
      </c>
      <c r="F1902" s="3">
        <v>2647.9</v>
      </c>
    </row>
    <row r="1903" spans="1:6" s="4" customFormat="1" ht="72" hidden="1" x14ac:dyDescent="0.25">
      <c r="A1903" s="1" t="s">
        <v>179</v>
      </c>
      <c r="B1903" s="1" t="s">
        <v>1411</v>
      </c>
      <c r="C1903" s="1" t="s">
        <v>135</v>
      </c>
      <c r="D1903" s="1" t="s">
        <v>1111</v>
      </c>
      <c r="E1903" s="2" t="s">
        <v>542</v>
      </c>
      <c r="F1903" s="3">
        <v>2647.9</v>
      </c>
    </row>
    <row r="1904" spans="1:6" s="4" customFormat="1" ht="84" hidden="1" x14ac:dyDescent="0.25">
      <c r="A1904" s="1" t="s">
        <v>179</v>
      </c>
      <c r="B1904" s="1" t="s">
        <v>1411</v>
      </c>
      <c r="C1904" s="1" t="s">
        <v>135</v>
      </c>
      <c r="D1904" s="1" t="s">
        <v>1112</v>
      </c>
      <c r="E1904" s="2" t="s">
        <v>543</v>
      </c>
      <c r="F1904" s="3">
        <v>2647.9</v>
      </c>
    </row>
    <row r="1905" spans="1:6" s="4" customFormat="1" ht="84" x14ac:dyDescent="0.25">
      <c r="A1905" s="1" t="s">
        <v>179</v>
      </c>
      <c r="B1905" s="1" t="s">
        <v>1411</v>
      </c>
      <c r="C1905" s="1" t="s">
        <v>144</v>
      </c>
      <c r="D1905" s="1"/>
      <c r="E1905" s="2" t="s">
        <v>1036</v>
      </c>
      <c r="F1905" s="3">
        <v>12613.6</v>
      </c>
    </row>
    <row r="1906" spans="1:6" s="4" customFormat="1" ht="84" x14ac:dyDescent="0.25">
      <c r="A1906" s="1" t="s">
        <v>179</v>
      </c>
      <c r="B1906" s="1" t="s">
        <v>1411</v>
      </c>
      <c r="C1906" s="1" t="s">
        <v>145</v>
      </c>
      <c r="D1906" s="1"/>
      <c r="E1906" s="2" t="s">
        <v>1062</v>
      </c>
      <c r="F1906" s="3">
        <v>12613.6</v>
      </c>
    </row>
    <row r="1907" spans="1:6" s="4" customFormat="1" ht="120" x14ac:dyDescent="0.25">
      <c r="A1907" s="1" t="s">
        <v>179</v>
      </c>
      <c r="B1907" s="1" t="s">
        <v>1411</v>
      </c>
      <c r="C1907" s="1" t="s">
        <v>146</v>
      </c>
      <c r="D1907" s="1"/>
      <c r="E1907" s="2" t="s">
        <v>1068</v>
      </c>
      <c r="F1907" s="3">
        <v>12613.6</v>
      </c>
    </row>
    <row r="1908" spans="1:6" s="4" customFormat="1" ht="96" x14ac:dyDescent="0.25">
      <c r="A1908" s="1" t="s">
        <v>179</v>
      </c>
      <c r="B1908" s="1" t="s">
        <v>1411</v>
      </c>
      <c r="C1908" s="1" t="s">
        <v>136</v>
      </c>
      <c r="D1908" s="1"/>
      <c r="E1908" s="2" t="s">
        <v>1069</v>
      </c>
      <c r="F1908" s="3">
        <v>12613.6</v>
      </c>
    </row>
    <row r="1909" spans="1:6" s="4" customFormat="1" ht="24" hidden="1" x14ac:dyDescent="0.25">
      <c r="A1909" s="1" t="s">
        <v>179</v>
      </c>
      <c r="B1909" s="1" t="s">
        <v>1411</v>
      </c>
      <c r="C1909" s="1" t="s">
        <v>136</v>
      </c>
      <c r="D1909" s="1" t="s">
        <v>1113</v>
      </c>
      <c r="E1909" s="2" t="s">
        <v>558</v>
      </c>
      <c r="F1909" s="3">
        <v>12613.6</v>
      </c>
    </row>
    <row r="1910" spans="1:6" s="4" customFormat="1" ht="132" hidden="1" x14ac:dyDescent="0.25">
      <c r="A1910" s="1" t="s">
        <v>179</v>
      </c>
      <c r="B1910" s="1" t="s">
        <v>1411</v>
      </c>
      <c r="C1910" s="1" t="s">
        <v>136</v>
      </c>
      <c r="D1910" s="1" t="s">
        <v>137</v>
      </c>
      <c r="E1910" s="2" t="s">
        <v>559</v>
      </c>
      <c r="F1910" s="3">
        <v>12613.6</v>
      </c>
    </row>
    <row r="1911" spans="1:6" s="4" customFormat="1" ht="60" x14ac:dyDescent="0.25">
      <c r="A1911" s="1" t="s">
        <v>179</v>
      </c>
      <c r="B1911" s="1" t="s">
        <v>1411</v>
      </c>
      <c r="C1911" s="1" t="s">
        <v>1122</v>
      </c>
      <c r="D1911" s="1"/>
      <c r="E1911" s="2" t="s">
        <v>1885</v>
      </c>
      <c r="F1911" s="3">
        <v>7917.6487899999993</v>
      </c>
    </row>
    <row r="1912" spans="1:6" s="4" customFormat="1" ht="84" x14ac:dyDescent="0.25">
      <c r="A1912" s="1" t="s">
        <v>179</v>
      </c>
      <c r="B1912" s="1" t="s">
        <v>1411</v>
      </c>
      <c r="C1912" s="1" t="s">
        <v>405</v>
      </c>
      <c r="D1912" s="1"/>
      <c r="E1912" s="2" t="s">
        <v>1174</v>
      </c>
      <c r="F1912" s="3">
        <v>7917.6487899999993</v>
      </c>
    </row>
    <row r="1913" spans="1:6" s="4" customFormat="1" ht="72" hidden="1" x14ac:dyDescent="0.25">
      <c r="A1913" s="1" t="s">
        <v>179</v>
      </c>
      <c r="B1913" s="1" t="s">
        <v>1411</v>
      </c>
      <c r="C1913" s="1" t="s">
        <v>405</v>
      </c>
      <c r="D1913" s="1" t="s">
        <v>1111</v>
      </c>
      <c r="E1913" s="2" t="s">
        <v>542</v>
      </c>
      <c r="F1913" s="3">
        <v>6323.4741999999997</v>
      </c>
    </row>
    <row r="1914" spans="1:6" s="4" customFormat="1" ht="84" hidden="1" x14ac:dyDescent="0.25">
      <c r="A1914" s="1" t="s">
        <v>179</v>
      </c>
      <c r="B1914" s="1" t="s">
        <v>1411</v>
      </c>
      <c r="C1914" s="1" t="s">
        <v>405</v>
      </c>
      <c r="D1914" s="1" t="s">
        <v>1112</v>
      </c>
      <c r="E1914" s="2" t="s">
        <v>543</v>
      </c>
      <c r="F1914" s="3">
        <v>6323.4741999999997</v>
      </c>
    </row>
    <row r="1915" spans="1:6" s="4" customFormat="1" ht="24" hidden="1" x14ac:dyDescent="0.25">
      <c r="A1915" s="1" t="s">
        <v>179</v>
      </c>
      <c r="B1915" s="1" t="s">
        <v>1411</v>
      </c>
      <c r="C1915" s="1" t="s">
        <v>405</v>
      </c>
      <c r="D1915" s="1" t="s">
        <v>1113</v>
      </c>
      <c r="E1915" s="2" t="s">
        <v>558</v>
      </c>
      <c r="F1915" s="3">
        <v>1594.1745900000001</v>
      </c>
    </row>
    <row r="1916" spans="1:6" s="4" customFormat="1" ht="132" hidden="1" x14ac:dyDescent="0.25">
      <c r="A1916" s="1" t="s">
        <v>179</v>
      </c>
      <c r="B1916" s="1" t="s">
        <v>1411</v>
      </c>
      <c r="C1916" s="1" t="s">
        <v>405</v>
      </c>
      <c r="D1916" s="1" t="s">
        <v>137</v>
      </c>
      <c r="E1916" s="2" t="s">
        <v>559</v>
      </c>
      <c r="F1916" s="3">
        <v>1594.1745900000001</v>
      </c>
    </row>
    <row r="1917" spans="1:6" s="4" customFormat="1" ht="48" hidden="1" x14ac:dyDescent="0.25">
      <c r="A1917" s="1" t="s">
        <v>179</v>
      </c>
      <c r="B1917" s="1" t="s">
        <v>1391</v>
      </c>
      <c r="C1917" s="1"/>
      <c r="D1917" s="1"/>
      <c r="E1917" s="2" t="s">
        <v>521</v>
      </c>
      <c r="F1917" s="3">
        <v>5486.1999999999989</v>
      </c>
    </row>
    <row r="1918" spans="1:6" s="4" customFormat="1" ht="60" x14ac:dyDescent="0.25">
      <c r="A1918" s="1" t="s">
        <v>179</v>
      </c>
      <c r="B1918" s="1" t="s">
        <v>1391</v>
      </c>
      <c r="C1918" s="1" t="s">
        <v>152</v>
      </c>
      <c r="D1918" s="1"/>
      <c r="E1918" s="2" t="s">
        <v>672</v>
      </c>
      <c r="F1918" s="3">
        <v>624.79999999999995</v>
      </c>
    </row>
    <row r="1919" spans="1:6" s="4" customFormat="1" ht="48" x14ac:dyDescent="0.25">
      <c r="A1919" s="1" t="s">
        <v>179</v>
      </c>
      <c r="B1919" s="1" t="s">
        <v>1391</v>
      </c>
      <c r="C1919" s="1" t="s">
        <v>154</v>
      </c>
      <c r="D1919" s="1"/>
      <c r="E1919" s="2" t="s">
        <v>681</v>
      </c>
      <c r="F1919" s="3">
        <v>624.79999999999995</v>
      </c>
    </row>
    <row r="1920" spans="1:6" s="4" customFormat="1" ht="144" x14ac:dyDescent="0.25">
      <c r="A1920" s="1" t="s">
        <v>179</v>
      </c>
      <c r="B1920" s="1" t="s">
        <v>1391</v>
      </c>
      <c r="C1920" s="1" t="s">
        <v>153</v>
      </c>
      <c r="D1920" s="1"/>
      <c r="E1920" s="2" t="s">
        <v>684</v>
      </c>
      <c r="F1920" s="3">
        <v>624.79999999999995</v>
      </c>
    </row>
    <row r="1921" spans="1:6" s="4" customFormat="1" ht="108" x14ac:dyDescent="0.25">
      <c r="A1921" s="1" t="s">
        <v>179</v>
      </c>
      <c r="B1921" s="1" t="s">
        <v>1391</v>
      </c>
      <c r="C1921" s="1" t="s">
        <v>147</v>
      </c>
      <c r="D1921" s="1"/>
      <c r="E1921" s="2" t="s">
        <v>685</v>
      </c>
      <c r="F1921" s="3">
        <v>291.7</v>
      </c>
    </row>
    <row r="1922" spans="1:6" s="4" customFormat="1" ht="72" hidden="1" x14ac:dyDescent="0.25">
      <c r="A1922" s="1" t="s">
        <v>179</v>
      </c>
      <c r="B1922" s="1" t="s">
        <v>1391</v>
      </c>
      <c r="C1922" s="1" t="s">
        <v>147</v>
      </c>
      <c r="D1922" s="1" t="s">
        <v>1111</v>
      </c>
      <c r="E1922" s="2" t="s">
        <v>542</v>
      </c>
      <c r="F1922" s="3">
        <v>291.7</v>
      </c>
    </row>
    <row r="1923" spans="1:6" s="4" customFormat="1" ht="84" hidden="1" x14ac:dyDescent="0.25">
      <c r="A1923" s="1" t="s">
        <v>179</v>
      </c>
      <c r="B1923" s="1" t="s">
        <v>1391</v>
      </c>
      <c r="C1923" s="1" t="s">
        <v>147</v>
      </c>
      <c r="D1923" s="1" t="s">
        <v>1112</v>
      </c>
      <c r="E1923" s="2" t="s">
        <v>543</v>
      </c>
      <c r="F1923" s="3">
        <v>291.7</v>
      </c>
    </row>
    <row r="1924" spans="1:6" s="4" customFormat="1" ht="84" x14ac:dyDescent="0.25">
      <c r="A1924" s="1" t="s">
        <v>179</v>
      </c>
      <c r="B1924" s="1" t="s">
        <v>1391</v>
      </c>
      <c r="C1924" s="1" t="s">
        <v>148</v>
      </c>
      <c r="D1924" s="1"/>
      <c r="E1924" s="2" t="s">
        <v>687</v>
      </c>
      <c r="F1924" s="3">
        <v>333.1</v>
      </c>
    </row>
    <row r="1925" spans="1:6" s="4" customFormat="1" ht="72" hidden="1" x14ac:dyDescent="0.25">
      <c r="A1925" s="1" t="s">
        <v>179</v>
      </c>
      <c r="B1925" s="1" t="s">
        <v>1391</v>
      </c>
      <c r="C1925" s="1" t="s">
        <v>148</v>
      </c>
      <c r="D1925" s="1" t="s">
        <v>1111</v>
      </c>
      <c r="E1925" s="2" t="s">
        <v>542</v>
      </c>
      <c r="F1925" s="3">
        <v>333.1</v>
      </c>
    </row>
    <row r="1926" spans="1:6" s="4" customFormat="1" ht="84" hidden="1" x14ac:dyDescent="0.25">
      <c r="A1926" s="1" t="s">
        <v>179</v>
      </c>
      <c r="B1926" s="1" t="s">
        <v>1391</v>
      </c>
      <c r="C1926" s="1" t="s">
        <v>148</v>
      </c>
      <c r="D1926" s="1" t="s">
        <v>1112</v>
      </c>
      <c r="E1926" s="2" t="s">
        <v>543</v>
      </c>
      <c r="F1926" s="3">
        <v>333.1</v>
      </c>
    </row>
    <row r="1927" spans="1:6" s="4" customFormat="1" ht="48" x14ac:dyDescent="0.25">
      <c r="A1927" s="1" t="s">
        <v>179</v>
      </c>
      <c r="B1927" s="1" t="s">
        <v>1391</v>
      </c>
      <c r="C1927" s="1" t="s">
        <v>141</v>
      </c>
      <c r="D1927" s="1"/>
      <c r="E1927" s="2" t="s">
        <v>717</v>
      </c>
      <c r="F1927" s="3">
        <v>301.8</v>
      </c>
    </row>
    <row r="1928" spans="1:6" s="4" customFormat="1" ht="72" x14ac:dyDescent="0.25">
      <c r="A1928" s="1" t="s">
        <v>179</v>
      </c>
      <c r="B1928" s="1" t="s">
        <v>1391</v>
      </c>
      <c r="C1928" s="1" t="s">
        <v>142</v>
      </c>
      <c r="D1928" s="1"/>
      <c r="E1928" s="2" t="s">
        <v>718</v>
      </c>
      <c r="F1928" s="3">
        <v>301.8</v>
      </c>
    </row>
    <row r="1929" spans="1:6" s="4" customFormat="1" ht="108" x14ac:dyDescent="0.25">
      <c r="A1929" s="1" t="s">
        <v>179</v>
      </c>
      <c r="B1929" s="1" t="s">
        <v>1391</v>
      </c>
      <c r="C1929" s="1" t="s">
        <v>149</v>
      </c>
      <c r="D1929" s="1"/>
      <c r="E1929" s="2" t="s">
        <v>732</v>
      </c>
      <c r="F1929" s="3">
        <v>301.8</v>
      </c>
    </row>
    <row r="1930" spans="1:6" s="4" customFormat="1" ht="72" hidden="1" x14ac:dyDescent="0.25">
      <c r="A1930" s="1" t="s">
        <v>179</v>
      </c>
      <c r="B1930" s="1" t="s">
        <v>1391</v>
      </c>
      <c r="C1930" s="1" t="s">
        <v>149</v>
      </c>
      <c r="D1930" s="1" t="s">
        <v>1111</v>
      </c>
      <c r="E1930" s="2" t="s">
        <v>542</v>
      </c>
      <c r="F1930" s="3">
        <v>301.8</v>
      </c>
    </row>
    <row r="1931" spans="1:6" s="4" customFormat="1" ht="84" hidden="1" x14ac:dyDescent="0.25">
      <c r="A1931" s="1" t="s">
        <v>179</v>
      </c>
      <c r="B1931" s="1" t="s">
        <v>1391</v>
      </c>
      <c r="C1931" s="1" t="s">
        <v>149</v>
      </c>
      <c r="D1931" s="1" t="s">
        <v>1112</v>
      </c>
      <c r="E1931" s="2" t="s">
        <v>543</v>
      </c>
      <c r="F1931" s="3">
        <v>301.8</v>
      </c>
    </row>
    <row r="1932" spans="1:6" s="4" customFormat="1" ht="72" x14ac:dyDescent="0.25">
      <c r="A1932" s="1" t="s">
        <v>179</v>
      </c>
      <c r="B1932" s="1" t="s">
        <v>1391</v>
      </c>
      <c r="C1932" s="1" t="s">
        <v>1152</v>
      </c>
      <c r="D1932" s="1"/>
      <c r="E1932" s="2" t="s">
        <v>1083</v>
      </c>
      <c r="F1932" s="3">
        <v>4489.5999999999995</v>
      </c>
    </row>
    <row r="1933" spans="1:6" s="4" customFormat="1" ht="60" x14ac:dyDescent="0.25">
      <c r="A1933" s="1" t="s">
        <v>179</v>
      </c>
      <c r="B1933" s="1" t="s">
        <v>1391</v>
      </c>
      <c r="C1933" s="1" t="s">
        <v>1162</v>
      </c>
      <c r="D1933" s="1"/>
      <c r="E1933" s="2" t="s">
        <v>1090</v>
      </c>
      <c r="F1933" s="3">
        <v>4489.5999999999995</v>
      </c>
    </row>
    <row r="1934" spans="1:6" s="4" customFormat="1" ht="192" x14ac:dyDescent="0.25">
      <c r="A1934" s="1" t="s">
        <v>179</v>
      </c>
      <c r="B1934" s="1" t="s">
        <v>1391</v>
      </c>
      <c r="C1934" s="1" t="s">
        <v>150</v>
      </c>
      <c r="D1934" s="1"/>
      <c r="E1934" s="2" t="s">
        <v>1092</v>
      </c>
      <c r="F1934" s="3">
        <v>4489.5999999999995</v>
      </c>
    </row>
    <row r="1935" spans="1:6" s="4" customFormat="1" ht="72" hidden="1" x14ac:dyDescent="0.25">
      <c r="A1935" s="1" t="s">
        <v>179</v>
      </c>
      <c r="B1935" s="1" t="s">
        <v>1391</v>
      </c>
      <c r="C1935" s="1" t="s">
        <v>150</v>
      </c>
      <c r="D1935" s="1" t="s">
        <v>1111</v>
      </c>
      <c r="E1935" s="2" t="s">
        <v>542</v>
      </c>
      <c r="F1935" s="3">
        <v>4489.5999999999995</v>
      </c>
    </row>
    <row r="1936" spans="1:6" s="4" customFormat="1" ht="84" hidden="1" x14ac:dyDescent="0.25">
      <c r="A1936" s="1" t="s">
        <v>179</v>
      </c>
      <c r="B1936" s="1" t="s">
        <v>1391</v>
      </c>
      <c r="C1936" s="1" t="s">
        <v>150</v>
      </c>
      <c r="D1936" s="1" t="s">
        <v>1112</v>
      </c>
      <c r="E1936" s="2" t="s">
        <v>543</v>
      </c>
      <c r="F1936" s="3">
        <v>4489.5999999999995</v>
      </c>
    </row>
    <row r="1937" spans="1:6" s="4" customFormat="1" ht="72" x14ac:dyDescent="0.25">
      <c r="A1937" s="1" t="s">
        <v>179</v>
      </c>
      <c r="B1937" s="1" t="s">
        <v>1391</v>
      </c>
      <c r="C1937" s="1" t="s">
        <v>155</v>
      </c>
      <c r="D1937" s="1"/>
      <c r="E1937" s="2" t="s">
        <v>1099</v>
      </c>
      <c r="F1937" s="3">
        <v>70</v>
      </c>
    </row>
    <row r="1938" spans="1:6" s="4" customFormat="1" ht="120" x14ac:dyDescent="0.25">
      <c r="A1938" s="1" t="s">
        <v>179</v>
      </c>
      <c r="B1938" s="1" t="s">
        <v>1391</v>
      </c>
      <c r="C1938" s="1" t="s">
        <v>156</v>
      </c>
      <c r="D1938" s="1"/>
      <c r="E1938" s="2" t="s">
        <v>1100</v>
      </c>
      <c r="F1938" s="3">
        <v>70</v>
      </c>
    </row>
    <row r="1939" spans="1:6" s="4" customFormat="1" ht="84" x14ac:dyDescent="0.25">
      <c r="A1939" s="1" t="s">
        <v>179</v>
      </c>
      <c r="B1939" s="1" t="s">
        <v>1391</v>
      </c>
      <c r="C1939" s="1" t="s">
        <v>157</v>
      </c>
      <c r="D1939" s="1"/>
      <c r="E1939" s="2" t="s">
        <v>1877</v>
      </c>
      <c r="F1939" s="3">
        <v>70</v>
      </c>
    </row>
    <row r="1940" spans="1:6" s="4" customFormat="1" ht="48" x14ac:dyDescent="0.25">
      <c r="A1940" s="1" t="s">
        <v>179</v>
      </c>
      <c r="B1940" s="1" t="s">
        <v>1391</v>
      </c>
      <c r="C1940" s="1" t="s">
        <v>151</v>
      </c>
      <c r="D1940" s="1"/>
      <c r="E1940" s="2" t="s">
        <v>1879</v>
      </c>
      <c r="F1940" s="3">
        <v>70</v>
      </c>
    </row>
    <row r="1941" spans="1:6" s="4" customFormat="1" ht="72" hidden="1" x14ac:dyDescent="0.25">
      <c r="A1941" s="1" t="s">
        <v>179</v>
      </c>
      <c r="B1941" s="1" t="s">
        <v>1391</v>
      </c>
      <c r="C1941" s="1" t="s">
        <v>151</v>
      </c>
      <c r="D1941" s="1" t="s">
        <v>1111</v>
      </c>
      <c r="E1941" s="2" t="s">
        <v>542</v>
      </c>
      <c r="F1941" s="3">
        <v>70</v>
      </c>
    </row>
    <row r="1942" spans="1:6" s="4" customFormat="1" ht="84" hidden="1" x14ac:dyDescent="0.25">
      <c r="A1942" s="1" t="s">
        <v>179</v>
      </c>
      <c r="B1942" s="1" t="s">
        <v>1391</v>
      </c>
      <c r="C1942" s="1" t="s">
        <v>151</v>
      </c>
      <c r="D1942" s="1" t="s">
        <v>1112</v>
      </c>
      <c r="E1942" s="2" t="s">
        <v>543</v>
      </c>
      <c r="F1942" s="3">
        <v>70</v>
      </c>
    </row>
    <row r="1943" spans="1:6" s="4" customFormat="1" ht="36" hidden="1" x14ac:dyDescent="0.25">
      <c r="A1943" s="1" t="s">
        <v>179</v>
      </c>
      <c r="B1943" s="1" t="s">
        <v>22</v>
      </c>
      <c r="C1943" s="1"/>
      <c r="D1943" s="1"/>
      <c r="E1943" s="2" t="s">
        <v>501</v>
      </c>
      <c r="F1943" s="3">
        <v>41821.0455</v>
      </c>
    </row>
    <row r="1944" spans="1:6" s="4" customFormat="1" hidden="1" x14ac:dyDescent="0.25">
      <c r="A1944" s="1" t="s">
        <v>179</v>
      </c>
      <c r="B1944" s="1" t="s">
        <v>1413</v>
      </c>
      <c r="C1944" s="1"/>
      <c r="D1944" s="1"/>
      <c r="E1944" s="2" t="s">
        <v>524</v>
      </c>
      <c r="F1944" s="3">
        <v>31919.345499999999</v>
      </c>
    </row>
    <row r="1945" spans="1:6" s="4" customFormat="1" ht="48" x14ac:dyDescent="0.25">
      <c r="A1945" s="1" t="s">
        <v>179</v>
      </c>
      <c r="B1945" s="1" t="s">
        <v>1413</v>
      </c>
      <c r="C1945" s="1" t="s">
        <v>141</v>
      </c>
      <c r="D1945" s="1"/>
      <c r="E1945" s="2" t="s">
        <v>717</v>
      </c>
      <c r="F1945" s="3">
        <v>25992.245500000001</v>
      </c>
    </row>
    <row r="1946" spans="1:6" s="4" customFormat="1" ht="72" x14ac:dyDescent="0.25">
      <c r="A1946" s="1" t="s">
        <v>179</v>
      </c>
      <c r="B1946" s="1" t="s">
        <v>1413</v>
      </c>
      <c r="C1946" s="1" t="s">
        <v>142</v>
      </c>
      <c r="D1946" s="1"/>
      <c r="E1946" s="2" t="s">
        <v>718</v>
      </c>
      <c r="F1946" s="3">
        <v>25992.245500000001</v>
      </c>
    </row>
    <row r="1947" spans="1:6" s="4" customFormat="1" ht="84" x14ac:dyDescent="0.25">
      <c r="A1947" s="1" t="s">
        <v>179</v>
      </c>
      <c r="B1947" s="1" t="s">
        <v>1413</v>
      </c>
      <c r="C1947" s="1" t="s">
        <v>159</v>
      </c>
      <c r="D1947" s="1"/>
      <c r="E1947" s="2" t="s">
        <v>719</v>
      </c>
      <c r="F1947" s="3">
        <v>23209.945500000002</v>
      </c>
    </row>
    <row r="1948" spans="1:6" s="4" customFormat="1" ht="72" hidden="1" x14ac:dyDescent="0.25">
      <c r="A1948" s="1" t="s">
        <v>179</v>
      </c>
      <c r="B1948" s="1" t="s">
        <v>1413</v>
      </c>
      <c r="C1948" s="1" t="s">
        <v>159</v>
      </c>
      <c r="D1948" s="1" t="s">
        <v>1111</v>
      </c>
      <c r="E1948" s="2" t="s">
        <v>542</v>
      </c>
      <c r="F1948" s="3">
        <v>23209.945500000002</v>
      </c>
    </row>
    <row r="1949" spans="1:6" s="4" customFormat="1" ht="84" hidden="1" x14ac:dyDescent="0.25">
      <c r="A1949" s="1" t="s">
        <v>179</v>
      </c>
      <c r="B1949" s="1" t="s">
        <v>1413</v>
      </c>
      <c r="C1949" s="1" t="s">
        <v>159</v>
      </c>
      <c r="D1949" s="1" t="s">
        <v>1112</v>
      </c>
      <c r="E1949" s="2" t="s">
        <v>543</v>
      </c>
      <c r="F1949" s="3">
        <v>23209.945500000002</v>
      </c>
    </row>
    <row r="1950" spans="1:6" s="4" customFormat="1" ht="72" x14ac:dyDescent="0.25">
      <c r="A1950" s="1" t="s">
        <v>179</v>
      </c>
      <c r="B1950" s="1" t="s">
        <v>1413</v>
      </c>
      <c r="C1950" s="1" t="s">
        <v>160</v>
      </c>
      <c r="D1950" s="1"/>
      <c r="E1950" s="2" t="s">
        <v>720</v>
      </c>
      <c r="F1950" s="3">
        <v>2782.3</v>
      </c>
    </row>
    <row r="1951" spans="1:6" s="4" customFormat="1" ht="72" hidden="1" x14ac:dyDescent="0.25">
      <c r="A1951" s="1" t="s">
        <v>179</v>
      </c>
      <c r="B1951" s="1" t="s">
        <v>1413</v>
      </c>
      <c r="C1951" s="1" t="s">
        <v>160</v>
      </c>
      <c r="D1951" s="1" t="s">
        <v>1111</v>
      </c>
      <c r="E1951" s="2" t="s">
        <v>542</v>
      </c>
      <c r="F1951" s="3">
        <v>2782.3</v>
      </c>
    </row>
    <row r="1952" spans="1:6" s="4" customFormat="1" ht="84" hidden="1" x14ac:dyDescent="0.25">
      <c r="A1952" s="1" t="s">
        <v>179</v>
      </c>
      <c r="B1952" s="1" t="s">
        <v>1413</v>
      </c>
      <c r="C1952" s="1" t="s">
        <v>160</v>
      </c>
      <c r="D1952" s="1" t="s">
        <v>1112</v>
      </c>
      <c r="E1952" s="2" t="s">
        <v>543</v>
      </c>
      <c r="F1952" s="3">
        <v>2782.3</v>
      </c>
    </row>
    <row r="1953" spans="1:6" s="4" customFormat="1" ht="60" x14ac:dyDescent="0.25">
      <c r="A1953" s="1" t="s">
        <v>179</v>
      </c>
      <c r="B1953" s="1" t="s">
        <v>1413</v>
      </c>
      <c r="C1953" s="1" t="s">
        <v>164</v>
      </c>
      <c r="D1953" s="1"/>
      <c r="E1953" s="2" t="s">
        <v>758</v>
      </c>
      <c r="F1953" s="3">
        <v>3176.1</v>
      </c>
    </row>
    <row r="1954" spans="1:6" s="4" customFormat="1" ht="108" x14ac:dyDescent="0.25">
      <c r="A1954" s="1" t="s">
        <v>179</v>
      </c>
      <c r="B1954" s="1" t="s">
        <v>1413</v>
      </c>
      <c r="C1954" s="1" t="s">
        <v>165</v>
      </c>
      <c r="D1954" s="1"/>
      <c r="E1954" s="2" t="s">
        <v>759</v>
      </c>
      <c r="F1954" s="3">
        <v>3176.1</v>
      </c>
    </row>
    <row r="1955" spans="1:6" s="4" customFormat="1" ht="96" x14ac:dyDescent="0.25">
      <c r="A1955" s="1" t="s">
        <v>179</v>
      </c>
      <c r="B1955" s="1" t="s">
        <v>1413</v>
      </c>
      <c r="C1955" s="1" t="s">
        <v>166</v>
      </c>
      <c r="D1955" s="1"/>
      <c r="E1955" s="2" t="s">
        <v>760</v>
      </c>
      <c r="F1955" s="3">
        <v>3176.1</v>
      </c>
    </row>
    <row r="1956" spans="1:6" s="4" customFormat="1" ht="72" x14ac:dyDescent="0.25">
      <c r="A1956" s="1" t="s">
        <v>179</v>
      </c>
      <c r="B1956" s="1" t="s">
        <v>1413</v>
      </c>
      <c r="C1956" s="1" t="s">
        <v>161</v>
      </c>
      <c r="D1956" s="1"/>
      <c r="E1956" s="2" t="s">
        <v>761</v>
      </c>
      <c r="F1956" s="3">
        <v>3176.1</v>
      </c>
    </row>
    <row r="1957" spans="1:6" s="4" customFormat="1" ht="24" hidden="1" x14ac:dyDescent="0.25">
      <c r="A1957" s="1" t="s">
        <v>179</v>
      </c>
      <c r="B1957" s="1" t="s">
        <v>1413</v>
      </c>
      <c r="C1957" s="1" t="s">
        <v>161</v>
      </c>
      <c r="D1957" s="1" t="s">
        <v>1113</v>
      </c>
      <c r="E1957" s="2" t="s">
        <v>558</v>
      </c>
      <c r="F1957" s="3">
        <v>3176.1</v>
      </c>
    </row>
    <row r="1958" spans="1:6" s="4" customFormat="1" ht="132" hidden="1" x14ac:dyDescent="0.25">
      <c r="A1958" s="1" t="s">
        <v>179</v>
      </c>
      <c r="B1958" s="1" t="s">
        <v>1413</v>
      </c>
      <c r="C1958" s="1" t="s">
        <v>161</v>
      </c>
      <c r="D1958" s="1" t="s">
        <v>137</v>
      </c>
      <c r="E1958" s="2" t="s">
        <v>559</v>
      </c>
      <c r="F1958" s="3">
        <v>3176.1</v>
      </c>
    </row>
    <row r="1959" spans="1:6" s="4" customFormat="1" ht="84" x14ac:dyDescent="0.25">
      <c r="A1959" s="1" t="s">
        <v>179</v>
      </c>
      <c r="B1959" s="1" t="s">
        <v>1413</v>
      </c>
      <c r="C1959" s="1" t="s">
        <v>144</v>
      </c>
      <c r="D1959" s="1"/>
      <c r="E1959" s="2" t="s">
        <v>1036</v>
      </c>
      <c r="F1959" s="3">
        <v>2420.5</v>
      </c>
    </row>
    <row r="1960" spans="1:6" s="4" customFormat="1" ht="72" x14ac:dyDescent="0.25">
      <c r="A1960" s="1" t="s">
        <v>179</v>
      </c>
      <c r="B1960" s="1" t="s">
        <v>1413</v>
      </c>
      <c r="C1960" s="1" t="s">
        <v>167</v>
      </c>
      <c r="D1960" s="1"/>
      <c r="E1960" s="2" t="s">
        <v>1059</v>
      </c>
      <c r="F1960" s="3">
        <v>2420.5</v>
      </c>
    </row>
    <row r="1961" spans="1:6" s="4" customFormat="1" ht="120" x14ac:dyDescent="0.25">
      <c r="A1961" s="1" t="s">
        <v>179</v>
      </c>
      <c r="B1961" s="1" t="s">
        <v>1413</v>
      </c>
      <c r="C1961" s="1" t="s">
        <v>168</v>
      </c>
      <c r="D1961" s="1"/>
      <c r="E1961" s="2" t="s">
        <v>1060</v>
      </c>
      <c r="F1961" s="3">
        <v>2420.5</v>
      </c>
    </row>
    <row r="1962" spans="1:6" s="4" customFormat="1" ht="60" x14ac:dyDescent="0.25">
      <c r="A1962" s="1" t="s">
        <v>179</v>
      </c>
      <c r="B1962" s="1" t="s">
        <v>1413</v>
      </c>
      <c r="C1962" s="1" t="s">
        <v>162</v>
      </c>
      <c r="D1962" s="1"/>
      <c r="E1962" s="2" t="s">
        <v>1061</v>
      </c>
      <c r="F1962" s="3">
        <v>2420.5</v>
      </c>
    </row>
    <row r="1963" spans="1:6" s="4" customFormat="1" ht="72" hidden="1" x14ac:dyDescent="0.25">
      <c r="A1963" s="1" t="s">
        <v>179</v>
      </c>
      <c r="B1963" s="1" t="s">
        <v>1413</v>
      </c>
      <c r="C1963" s="1" t="s">
        <v>162</v>
      </c>
      <c r="D1963" s="1" t="s">
        <v>1111</v>
      </c>
      <c r="E1963" s="2" t="s">
        <v>542</v>
      </c>
      <c r="F1963" s="3">
        <v>2420.5</v>
      </c>
    </row>
    <row r="1964" spans="1:6" s="4" customFormat="1" ht="84" hidden="1" x14ac:dyDescent="0.25">
      <c r="A1964" s="1" t="s">
        <v>179</v>
      </c>
      <c r="B1964" s="1" t="s">
        <v>1413</v>
      </c>
      <c r="C1964" s="1" t="s">
        <v>162</v>
      </c>
      <c r="D1964" s="1" t="s">
        <v>1112</v>
      </c>
      <c r="E1964" s="2" t="s">
        <v>543</v>
      </c>
      <c r="F1964" s="3">
        <v>2420.5</v>
      </c>
    </row>
    <row r="1965" spans="1:6" s="4" customFormat="1" ht="60" x14ac:dyDescent="0.25">
      <c r="A1965" s="1" t="s">
        <v>179</v>
      </c>
      <c r="B1965" s="1" t="s">
        <v>1413</v>
      </c>
      <c r="C1965" s="1" t="s">
        <v>1122</v>
      </c>
      <c r="D1965" s="1"/>
      <c r="E1965" s="2" t="s">
        <v>1885</v>
      </c>
      <c r="F1965" s="3">
        <v>330.5</v>
      </c>
    </row>
    <row r="1966" spans="1:6" s="4" customFormat="1" ht="84" x14ac:dyDescent="0.25">
      <c r="A1966" s="1" t="s">
        <v>179</v>
      </c>
      <c r="B1966" s="1" t="s">
        <v>1413</v>
      </c>
      <c r="C1966" s="1" t="s">
        <v>405</v>
      </c>
      <c r="D1966" s="1"/>
      <c r="E1966" s="2" t="s">
        <v>1174</v>
      </c>
      <c r="F1966" s="3">
        <v>330.5</v>
      </c>
    </row>
    <row r="1967" spans="1:6" s="4" customFormat="1" ht="72" hidden="1" x14ac:dyDescent="0.25">
      <c r="A1967" s="1" t="s">
        <v>179</v>
      </c>
      <c r="B1967" s="1" t="s">
        <v>1413</v>
      </c>
      <c r="C1967" s="1" t="s">
        <v>405</v>
      </c>
      <c r="D1967" s="1" t="s">
        <v>1111</v>
      </c>
      <c r="E1967" s="2" t="s">
        <v>542</v>
      </c>
      <c r="F1967" s="3">
        <v>330.5</v>
      </c>
    </row>
    <row r="1968" spans="1:6" s="4" customFormat="1" ht="84" hidden="1" x14ac:dyDescent="0.25">
      <c r="A1968" s="1" t="s">
        <v>179</v>
      </c>
      <c r="B1968" s="1" t="s">
        <v>1413</v>
      </c>
      <c r="C1968" s="1" t="s">
        <v>405</v>
      </c>
      <c r="D1968" s="1" t="s">
        <v>1112</v>
      </c>
      <c r="E1968" s="2" t="s">
        <v>543</v>
      </c>
      <c r="F1968" s="3">
        <v>330.5</v>
      </c>
    </row>
    <row r="1969" spans="1:6" s="4" customFormat="1" ht="48" hidden="1" x14ac:dyDescent="0.25">
      <c r="A1969" s="1" t="s">
        <v>179</v>
      </c>
      <c r="B1969" s="1" t="s">
        <v>1414</v>
      </c>
      <c r="C1969" s="1"/>
      <c r="D1969" s="1"/>
      <c r="E1969" s="2" t="s">
        <v>525</v>
      </c>
      <c r="F1969" s="3">
        <v>9901.7000000000007</v>
      </c>
    </row>
    <row r="1970" spans="1:6" s="4" customFormat="1" ht="72" x14ac:dyDescent="0.25">
      <c r="A1970" s="1" t="s">
        <v>179</v>
      </c>
      <c r="B1970" s="1" t="s">
        <v>1414</v>
      </c>
      <c r="C1970" s="1" t="s">
        <v>138</v>
      </c>
      <c r="D1970" s="1"/>
      <c r="E1970" s="2" t="s">
        <v>691</v>
      </c>
      <c r="F1970" s="3">
        <v>9869.7000000000007</v>
      </c>
    </row>
    <row r="1971" spans="1:6" s="4" customFormat="1" ht="48" x14ac:dyDescent="0.25">
      <c r="A1971" s="1" t="s">
        <v>179</v>
      </c>
      <c r="B1971" s="1" t="s">
        <v>1414</v>
      </c>
      <c r="C1971" s="1" t="s">
        <v>170</v>
      </c>
      <c r="D1971" s="1"/>
      <c r="E1971" s="2" t="s">
        <v>715</v>
      </c>
      <c r="F1971" s="3">
        <v>9869.7000000000007</v>
      </c>
    </row>
    <row r="1972" spans="1:6" s="4" customFormat="1" ht="72" x14ac:dyDescent="0.25">
      <c r="A1972" s="1" t="s">
        <v>179</v>
      </c>
      <c r="B1972" s="1" t="s">
        <v>1414</v>
      </c>
      <c r="C1972" s="1" t="s">
        <v>171</v>
      </c>
      <c r="D1972" s="1"/>
      <c r="E1972" s="2" t="s">
        <v>716</v>
      </c>
      <c r="F1972" s="3">
        <v>9869.7000000000007</v>
      </c>
    </row>
    <row r="1973" spans="1:6" s="4" customFormat="1" ht="84" x14ac:dyDescent="0.25">
      <c r="A1973" s="1" t="s">
        <v>179</v>
      </c>
      <c r="B1973" s="1" t="s">
        <v>1414</v>
      </c>
      <c r="C1973" s="1" t="s">
        <v>169</v>
      </c>
      <c r="D1973" s="1"/>
      <c r="E1973" s="2" t="s">
        <v>589</v>
      </c>
      <c r="F1973" s="3">
        <v>9869.7000000000007</v>
      </c>
    </row>
    <row r="1974" spans="1:6" s="4" customFormat="1" ht="180" hidden="1" x14ac:dyDescent="0.25">
      <c r="A1974" s="1" t="s">
        <v>179</v>
      </c>
      <c r="B1974" s="1" t="s">
        <v>1414</v>
      </c>
      <c r="C1974" s="1" t="s">
        <v>169</v>
      </c>
      <c r="D1974" s="1" t="s">
        <v>1118</v>
      </c>
      <c r="E1974" s="2" t="s">
        <v>539</v>
      </c>
      <c r="F1974" s="3">
        <v>7151.5</v>
      </c>
    </row>
    <row r="1975" spans="1:6" s="4" customFormat="1" ht="36" hidden="1" x14ac:dyDescent="0.25">
      <c r="A1975" s="1" t="s">
        <v>179</v>
      </c>
      <c r="B1975" s="1" t="s">
        <v>1414</v>
      </c>
      <c r="C1975" s="1" t="s">
        <v>169</v>
      </c>
      <c r="D1975" s="1" t="s">
        <v>1119</v>
      </c>
      <c r="E1975" s="2" t="s">
        <v>540</v>
      </c>
      <c r="F1975" s="3">
        <v>7151.5</v>
      </c>
    </row>
    <row r="1976" spans="1:6" s="4" customFormat="1" ht="72" hidden="1" x14ac:dyDescent="0.25">
      <c r="A1976" s="1" t="s">
        <v>179</v>
      </c>
      <c r="B1976" s="1" t="s">
        <v>1414</v>
      </c>
      <c r="C1976" s="1" t="s">
        <v>169</v>
      </c>
      <c r="D1976" s="1" t="s">
        <v>1111</v>
      </c>
      <c r="E1976" s="2" t="s">
        <v>542</v>
      </c>
      <c r="F1976" s="3">
        <v>2551.1439999999998</v>
      </c>
    </row>
    <row r="1977" spans="1:6" s="4" customFormat="1" ht="84" hidden="1" x14ac:dyDescent="0.25">
      <c r="A1977" s="1" t="s">
        <v>179</v>
      </c>
      <c r="B1977" s="1" t="s">
        <v>1414</v>
      </c>
      <c r="C1977" s="1" t="s">
        <v>169</v>
      </c>
      <c r="D1977" s="1" t="s">
        <v>1112</v>
      </c>
      <c r="E1977" s="2" t="s">
        <v>543</v>
      </c>
      <c r="F1977" s="3">
        <v>2551.1439999999998</v>
      </c>
    </row>
    <row r="1978" spans="1:6" s="4" customFormat="1" ht="24" hidden="1" x14ac:dyDescent="0.25">
      <c r="A1978" s="1" t="s">
        <v>179</v>
      </c>
      <c r="B1978" s="1" t="s">
        <v>1414</v>
      </c>
      <c r="C1978" s="1" t="s">
        <v>169</v>
      </c>
      <c r="D1978" s="1" t="s">
        <v>1113</v>
      </c>
      <c r="E1978" s="2" t="s">
        <v>558</v>
      </c>
      <c r="F1978" s="3">
        <v>167.05599999999998</v>
      </c>
    </row>
    <row r="1979" spans="1:6" s="4" customFormat="1" ht="24" hidden="1" x14ac:dyDescent="0.25">
      <c r="A1979" s="1" t="s">
        <v>179</v>
      </c>
      <c r="B1979" s="1" t="s">
        <v>1414</v>
      </c>
      <c r="C1979" s="1" t="s">
        <v>169</v>
      </c>
      <c r="D1979" s="1" t="s">
        <v>1114</v>
      </c>
      <c r="E1979" s="2" t="s">
        <v>560</v>
      </c>
      <c r="F1979" s="3">
        <v>48.256</v>
      </c>
    </row>
    <row r="1980" spans="1:6" s="4" customFormat="1" ht="36" hidden="1" x14ac:dyDescent="0.25">
      <c r="A1980" s="1" t="s">
        <v>179</v>
      </c>
      <c r="B1980" s="1" t="s">
        <v>1414</v>
      </c>
      <c r="C1980" s="1" t="s">
        <v>169</v>
      </c>
      <c r="D1980" s="1" t="s">
        <v>1120</v>
      </c>
      <c r="E1980" s="2" t="s">
        <v>561</v>
      </c>
      <c r="F1980" s="3">
        <v>118.8</v>
      </c>
    </row>
    <row r="1981" spans="1:6" s="4" customFormat="1" ht="60" x14ac:dyDescent="0.25">
      <c r="A1981" s="1" t="s">
        <v>179</v>
      </c>
      <c r="B1981" s="1" t="s">
        <v>1414</v>
      </c>
      <c r="C1981" s="1" t="s">
        <v>1122</v>
      </c>
      <c r="D1981" s="1"/>
      <c r="E1981" s="2" t="s">
        <v>1885</v>
      </c>
      <c r="F1981" s="3">
        <v>32</v>
      </c>
    </row>
    <row r="1982" spans="1:6" s="4" customFormat="1" ht="36" x14ac:dyDescent="0.25">
      <c r="A1982" s="1" t="s">
        <v>179</v>
      </c>
      <c r="B1982" s="1" t="s">
        <v>1414</v>
      </c>
      <c r="C1982" s="1" t="s">
        <v>1143</v>
      </c>
      <c r="D1982" s="1"/>
      <c r="E1982" s="2" t="s">
        <v>1270</v>
      </c>
      <c r="F1982" s="3">
        <v>32</v>
      </c>
    </row>
    <row r="1983" spans="1:6" s="4" customFormat="1" ht="48" x14ac:dyDescent="0.25">
      <c r="A1983" s="1" t="s">
        <v>179</v>
      </c>
      <c r="B1983" s="1" t="s">
        <v>1414</v>
      </c>
      <c r="C1983" s="1" t="s">
        <v>1349</v>
      </c>
      <c r="D1983" s="1"/>
      <c r="E1983" s="2" t="s">
        <v>1350</v>
      </c>
      <c r="F1983" s="3">
        <v>32</v>
      </c>
    </row>
    <row r="1984" spans="1:6" s="4" customFormat="1" ht="72" hidden="1" x14ac:dyDescent="0.25">
      <c r="A1984" s="1" t="s">
        <v>179</v>
      </c>
      <c r="B1984" s="1" t="s">
        <v>1414</v>
      </c>
      <c r="C1984" s="1" t="s">
        <v>1349</v>
      </c>
      <c r="D1984" s="1" t="s">
        <v>1111</v>
      </c>
      <c r="E1984" s="2" t="s">
        <v>542</v>
      </c>
      <c r="F1984" s="3">
        <v>32</v>
      </c>
    </row>
    <row r="1985" spans="1:6" s="4" customFormat="1" ht="84" hidden="1" x14ac:dyDescent="0.25">
      <c r="A1985" s="1" t="s">
        <v>179</v>
      </c>
      <c r="B1985" s="1" t="s">
        <v>1414</v>
      </c>
      <c r="C1985" s="1" t="s">
        <v>1349</v>
      </c>
      <c r="D1985" s="1" t="s">
        <v>1112</v>
      </c>
      <c r="E1985" s="2" t="s">
        <v>543</v>
      </c>
      <c r="F1985" s="3">
        <v>32</v>
      </c>
    </row>
    <row r="1986" spans="1:6" s="4" customFormat="1" ht="24" hidden="1" x14ac:dyDescent="0.25">
      <c r="A1986" s="1" t="s">
        <v>179</v>
      </c>
      <c r="B1986" s="1" t="s">
        <v>1137</v>
      </c>
      <c r="C1986" s="1"/>
      <c r="D1986" s="1"/>
      <c r="E1986" s="2" t="s">
        <v>502</v>
      </c>
      <c r="F1986" s="3">
        <v>2416</v>
      </c>
    </row>
    <row r="1987" spans="1:6" s="4" customFormat="1" ht="48" hidden="1" x14ac:dyDescent="0.25">
      <c r="A1987" s="1" t="s">
        <v>179</v>
      </c>
      <c r="B1987" s="1" t="s">
        <v>1393</v>
      </c>
      <c r="C1987" s="1"/>
      <c r="D1987" s="1"/>
      <c r="E1987" s="2" t="s">
        <v>526</v>
      </c>
      <c r="F1987" s="3">
        <v>2416</v>
      </c>
    </row>
    <row r="1988" spans="1:6" s="4" customFormat="1" ht="60" x14ac:dyDescent="0.25">
      <c r="A1988" s="1" t="s">
        <v>179</v>
      </c>
      <c r="B1988" s="1" t="s">
        <v>1393</v>
      </c>
      <c r="C1988" s="1" t="s">
        <v>1172</v>
      </c>
      <c r="D1988" s="1"/>
      <c r="E1988" s="2" t="s">
        <v>769</v>
      </c>
      <c r="F1988" s="3">
        <v>2416</v>
      </c>
    </row>
    <row r="1989" spans="1:6" s="4" customFormat="1" ht="48" x14ac:dyDescent="0.25">
      <c r="A1989" s="1" t="s">
        <v>179</v>
      </c>
      <c r="B1989" s="1" t="s">
        <v>1393</v>
      </c>
      <c r="C1989" s="1" t="s">
        <v>6</v>
      </c>
      <c r="D1989" s="1"/>
      <c r="E1989" s="2" t="s">
        <v>770</v>
      </c>
      <c r="F1989" s="3">
        <v>2416</v>
      </c>
    </row>
    <row r="1990" spans="1:6" s="4" customFormat="1" ht="108" x14ac:dyDescent="0.25">
      <c r="A1990" s="1" t="s">
        <v>179</v>
      </c>
      <c r="B1990" s="1" t="s">
        <v>1393</v>
      </c>
      <c r="C1990" s="1" t="s">
        <v>7</v>
      </c>
      <c r="D1990" s="1"/>
      <c r="E1990" s="2" t="s">
        <v>771</v>
      </c>
      <c r="F1990" s="3">
        <v>1327.5</v>
      </c>
    </row>
    <row r="1991" spans="1:6" s="4" customFormat="1" ht="48" x14ac:dyDescent="0.25">
      <c r="A1991" s="1" t="s">
        <v>179</v>
      </c>
      <c r="B1991" s="1" t="s">
        <v>1393</v>
      </c>
      <c r="C1991" s="1" t="s">
        <v>12</v>
      </c>
      <c r="D1991" s="1"/>
      <c r="E1991" s="2" t="s">
        <v>772</v>
      </c>
      <c r="F1991" s="3">
        <v>1327.5</v>
      </c>
    </row>
    <row r="1992" spans="1:6" s="4" customFormat="1" ht="72" hidden="1" x14ac:dyDescent="0.25">
      <c r="A1992" s="1" t="s">
        <v>179</v>
      </c>
      <c r="B1992" s="1" t="s">
        <v>1393</v>
      </c>
      <c r="C1992" s="1" t="s">
        <v>12</v>
      </c>
      <c r="D1992" s="1" t="s">
        <v>1111</v>
      </c>
      <c r="E1992" s="2" t="s">
        <v>542</v>
      </c>
      <c r="F1992" s="3">
        <v>1327.5</v>
      </c>
    </row>
    <row r="1993" spans="1:6" s="4" customFormat="1" ht="84" hidden="1" x14ac:dyDescent="0.25">
      <c r="A1993" s="1" t="s">
        <v>179</v>
      </c>
      <c r="B1993" s="1" t="s">
        <v>1393</v>
      </c>
      <c r="C1993" s="1" t="s">
        <v>12</v>
      </c>
      <c r="D1993" s="1" t="s">
        <v>1112</v>
      </c>
      <c r="E1993" s="2" t="s">
        <v>543</v>
      </c>
      <c r="F1993" s="3">
        <v>1327.5</v>
      </c>
    </row>
    <row r="1994" spans="1:6" s="4" customFormat="1" ht="60" x14ac:dyDescent="0.25">
      <c r="A1994" s="1" t="s">
        <v>179</v>
      </c>
      <c r="B1994" s="1" t="s">
        <v>1393</v>
      </c>
      <c r="C1994" s="1" t="s">
        <v>173</v>
      </c>
      <c r="D1994" s="1"/>
      <c r="E1994" s="2" t="s">
        <v>780</v>
      </c>
      <c r="F1994" s="3">
        <v>1088.5</v>
      </c>
    </row>
    <row r="1995" spans="1:6" s="4" customFormat="1" ht="36" x14ac:dyDescent="0.25">
      <c r="A1995" s="1" t="s">
        <v>179</v>
      </c>
      <c r="B1995" s="1" t="s">
        <v>1393</v>
      </c>
      <c r="C1995" s="1" t="s">
        <v>172</v>
      </c>
      <c r="D1995" s="1"/>
      <c r="E1995" s="2" t="s">
        <v>781</v>
      </c>
      <c r="F1995" s="3">
        <v>1088.5</v>
      </c>
    </row>
    <row r="1996" spans="1:6" s="4" customFormat="1" ht="72" hidden="1" x14ac:dyDescent="0.25">
      <c r="A1996" s="1" t="s">
        <v>179</v>
      </c>
      <c r="B1996" s="1" t="s">
        <v>1393</v>
      </c>
      <c r="C1996" s="1" t="s">
        <v>172</v>
      </c>
      <c r="D1996" s="1" t="s">
        <v>1111</v>
      </c>
      <c r="E1996" s="2" t="s">
        <v>542</v>
      </c>
      <c r="F1996" s="3">
        <v>1088.5</v>
      </c>
    </row>
    <row r="1997" spans="1:6" s="4" customFormat="1" ht="84" hidden="1" x14ac:dyDescent="0.25">
      <c r="A1997" s="1" t="s">
        <v>179</v>
      </c>
      <c r="B1997" s="1" t="s">
        <v>1393</v>
      </c>
      <c r="C1997" s="1" t="s">
        <v>172</v>
      </c>
      <c r="D1997" s="1" t="s">
        <v>1112</v>
      </c>
      <c r="E1997" s="2" t="s">
        <v>543</v>
      </c>
      <c r="F1997" s="3">
        <v>1088.5</v>
      </c>
    </row>
    <row r="1998" spans="1:6" s="4" customFormat="1" hidden="1" x14ac:dyDescent="0.25">
      <c r="A1998" s="1" t="s">
        <v>179</v>
      </c>
      <c r="B1998" s="1" t="s">
        <v>1171</v>
      </c>
      <c r="C1998" s="1"/>
      <c r="D1998" s="1"/>
      <c r="E1998" s="2" t="s">
        <v>503</v>
      </c>
      <c r="F1998" s="3">
        <v>3128.5</v>
      </c>
    </row>
    <row r="1999" spans="1:6" s="4" customFormat="1" ht="24" hidden="1" x14ac:dyDescent="0.25">
      <c r="A1999" s="1" t="s">
        <v>179</v>
      </c>
      <c r="B1999" s="1" t="s">
        <v>1397</v>
      </c>
      <c r="C1999" s="1"/>
      <c r="D1999" s="1"/>
      <c r="E1999" s="2" t="s">
        <v>529</v>
      </c>
      <c r="F1999" s="3">
        <v>3128.5</v>
      </c>
    </row>
    <row r="2000" spans="1:6" s="4" customFormat="1" ht="48" x14ac:dyDescent="0.25">
      <c r="A2000" s="1" t="s">
        <v>179</v>
      </c>
      <c r="B2000" s="1" t="s">
        <v>1397</v>
      </c>
      <c r="C2000" s="1" t="s">
        <v>62</v>
      </c>
      <c r="D2000" s="1"/>
      <c r="E2000" s="2" t="s">
        <v>636</v>
      </c>
      <c r="F2000" s="3">
        <v>2928.5</v>
      </c>
    </row>
    <row r="2001" spans="1:6" s="4" customFormat="1" ht="96" x14ac:dyDescent="0.25">
      <c r="A2001" s="1" t="s">
        <v>179</v>
      </c>
      <c r="B2001" s="1" t="s">
        <v>1397</v>
      </c>
      <c r="C2001" s="1" t="s">
        <v>66</v>
      </c>
      <c r="D2001" s="1"/>
      <c r="E2001" s="2" t="s">
        <v>643</v>
      </c>
      <c r="F2001" s="3">
        <v>2928.5</v>
      </c>
    </row>
    <row r="2002" spans="1:6" s="4" customFormat="1" ht="84" x14ac:dyDescent="0.25">
      <c r="A2002" s="1" t="s">
        <v>179</v>
      </c>
      <c r="B2002" s="1" t="s">
        <v>1397</v>
      </c>
      <c r="C2002" s="1" t="s">
        <v>67</v>
      </c>
      <c r="D2002" s="1"/>
      <c r="E2002" s="2" t="s">
        <v>644</v>
      </c>
      <c r="F2002" s="3">
        <v>2928.5</v>
      </c>
    </row>
    <row r="2003" spans="1:6" s="4" customFormat="1" ht="132" x14ac:dyDescent="0.25">
      <c r="A2003" s="1" t="s">
        <v>179</v>
      </c>
      <c r="B2003" s="1" t="s">
        <v>1397</v>
      </c>
      <c r="C2003" s="1" t="s">
        <v>174</v>
      </c>
      <c r="D2003" s="1"/>
      <c r="E2003" s="2" t="s">
        <v>646</v>
      </c>
      <c r="F2003" s="3">
        <v>2928.5</v>
      </c>
    </row>
    <row r="2004" spans="1:6" s="4" customFormat="1" ht="96" hidden="1" x14ac:dyDescent="0.25">
      <c r="A2004" s="1" t="s">
        <v>179</v>
      </c>
      <c r="B2004" s="1" t="s">
        <v>1397</v>
      </c>
      <c r="C2004" s="1" t="s">
        <v>174</v>
      </c>
      <c r="D2004" s="1" t="s">
        <v>18</v>
      </c>
      <c r="E2004" s="2" t="s">
        <v>552</v>
      </c>
      <c r="F2004" s="3">
        <v>2928.5</v>
      </c>
    </row>
    <row r="2005" spans="1:6" s="4" customFormat="1" ht="84" hidden="1" x14ac:dyDescent="0.25">
      <c r="A2005" s="1" t="s">
        <v>179</v>
      </c>
      <c r="B2005" s="1" t="s">
        <v>1397</v>
      </c>
      <c r="C2005" s="1" t="s">
        <v>174</v>
      </c>
      <c r="D2005" s="1" t="s">
        <v>14</v>
      </c>
      <c r="E2005" s="2" t="s">
        <v>555</v>
      </c>
      <c r="F2005" s="3">
        <v>2928.5</v>
      </c>
    </row>
    <row r="2006" spans="1:6" s="4" customFormat="1" ht="108" x14ac:dyDescent="0.25">
      <c r="A2006" s="1" t="s">
        <v>179</v>
      </c>
      <c r="B2006" s="1" t="s">
        <v>1397</v>
      </c>
      <c r="C2006" s="1" t="s">
        <v>42</v>
      </c>
      <c r="D2006" s="1"/>
      <c r="E2006" s="2" t="s">
        <v>647</v>
      </c>
      <c r="F2006" s="3">
        <v>200</v>
      </c>
    </row>
    <row r="2007" spans="1:6" s="4" customFormat="1" ht="60" x14ac:dyDescent="0.25">
      <c r="A2007" s="1" t="s">
        <v>179</v>
      </c>
      <c r="B2007" s="1" t="s">
        <v>1397</v>
      </c>
      <c r="C2007" s="1" t="s">
        <v>68</v>
      </c>
      <c r="D2007" s="1"/>
      <c r="E2007" s="2" t="s">
        <v>665</v>
      </c>
      <c r="F2007" s="3">
        <v>200</v>
      </c>
    </row>
    <row r="2008" spans="1:6" s="4" customFormat="1" ht="120" x14ac:dyDescent="0.25">
      <c r="A2008" s="1" t="s">
        <v>179</v>
      </c>
      <c r="B2008" s="1" t="s">
        <v>1397</v>
      </c>
      <c r="C2008" s="1" t="s">
        <v>176</v>
      </c>
      <c r="D2008" s="1"/>
      <c r="E2008" s="2" t="s">
        <v>1230</v>
      </c>
      <c r="F2008" s="3">
        <v>200</v>
      </c>
    </row>
    <row r="2009" spans="1:6" s="4" customFormat="1" ht="72" x14ac:dyDescent="0.25">
      <c r="A2009" s="1" t="s">
        <v>179</v>
      </c>
      <c r="B2009" s="1" t="s">
        <v>1397</v>
      </c>
      <c r="C2009" s="1" t="s">
        <v>175</v>
      </c>
      <c r="D2009" s="1"/>
      <c r="E2009" s="2" t="s">
        <v>671</v>
      </c>
      <c r="F2009" s="3">
        <v>200</v>
      </c>
    </row>
    <row r="2010" spans="1:6" s="4" customFormat="1" ht="72" hidden="1" x14ac:dyDescent="0.25">
      <c r="A2010" s="1" t="s">
        <v>179</v>
      </c>
      <c r="B2010" s="1" t="s">
        <v>1397</v>
      </c>
      <c r="C2010" s="1" t="s">
        <v>175</v>
      </c>
      <c r="D2010" s="1" t="s">
        <v>1111</v>
      </c>
      <c r="E2010" s="2" t="s">
        <v>542</v>
      </c>
      <c r="F2010" s="3">
        <v>200</v>
      </c>
    </row>
    <row r="2011" spans="1:6" s="4" customFormat="1" ht="84" hidden="1" x14ac:dyDescent="0.25">
      <c r="A2011" s="1" t="s">
        <v>179</v>
      </c>
      <c r="B2011" s="1" t="s">
        <v>1397</v>
      </c>
      <c r="C2011" s="1" t="s">
        <v>175</v>
      </c>
      <c r="D2011" s="1" t="s">
        <v>1112</v>
      </c>
      <c r="E2011" s="2" t="s">
        <v>543</v>
      </c>
      <c r="F2011" s="3">
        <v>200</v>
      </c>
    </row>
    <row r="2012" spans="1:6" s="4" customFormat="1" ht="24" hidden="1" x14ac:dyDescent="0.25">
      <c r="A2012" s="1" t="s">
        <v>179</v>
      </c>
      <c r="B2012" s="1" t="s">
        <v>1131</v>
      </c>
      <c r="C2012" s="1"/>
      <c r="D2012" s="1"/>
      <c r="E2012" s="2" t="s">
        <v>504</v>
      </c>
      <c r="F2012" s="3">
        <v>1914.15</v>
      </c>
    </row>
    <row r="2013" spans="1:6" s="4" customFormat="1" hidden="1" x14ac:dyDescent="0.25">
      <c r="A2013" s="1" t="s">
        <v>179</v>
      </c>
      <c r="B2013" s="1" t="s">
        <v>1399</v>
      </c>
      <c r="C2013" s="1"/>
      <c r="D2013" s="1"/>
      <c r="E2013" s="2" t="s">
        <v>531</v>
      </c>
      <c r="F2013" s="3">
        <v>1914.15</v>
      </c>
    </row>
    <row r="2014" spans="1:6" s="4" customFormat="1" ht="48" x14ac:dyDescent="0.25">
      <c r="A2014" s="1" t="s">
        <v>179</v>
      </c>
      <c r="B2014" s="1" t="s">
        <v>1399</v>
      </c>
      <c r="C2014" s="1" t="s">
        <v>37</v>
      </c>
      <c r="D2014" s="1"/>
      <c r="E2014" s="2" t="s">
        <v>609</v>
      </c>
      <c r="F2014" s="3">
        <v>1452.4</v>
      </c>
    </row>
    <row r="2015" spans="1:6" s="4" customFormat="1" ht="60" x14ac:dyDescent="0.25">
      <c r="A2015" s="1" t="s">
        <v>179</v>
      </c>
      <c r="B2015" s="1" t="s">
        <v>1399</v>
      </c>
      <c r="C2015" s="1" t="s">
        <v>89</v>
      </c>
      <c r="D2015" s="1"/>
      <c r="E2015" s="2" t="s">
        <v>610</v>
      </c>
      <c r="F2015" s="3">
        <v>1452.4</v>
      </c>
    </row>
    <row r="2016" spans="1:6" s="4" customFormat="1" ht="60" x14ac:dyDescent="0.25">
      <c r="A2016" s="1" t="s">
        <v>179</v>
      </c>
      <c r="B2016" s="1" t="s">
        <v>1399</v>
      </c>
      <c r="C2016" s="1" t="s">
        <v>90</v>
      </c>
      <c r="D2016" s="1"/>
      <c r="E2016" s="2" t="s">
        <v>611</v>
      </c>
      <c r="F2016" s="3">
        <v>1452.4</v>
      </c>
    </row>
    <row r="2017" spans="1:6" s="4" customFormat="1" ht="96" x14ac:dyDescent="0.25">
      <c r="A2017" s="1" t="s">
        <v>179</v>
      </c>
      <c r="B2017" s="1" t="s">
        <v>1399</v>
      </c>
      <c r="C2017" s="1" t="s">
        <v>77</v>
      </c>
      <c r="D2017" s="1"/>
      <c r="E2017" s="2" t="s">
        <v>614</v>
      </c>
      <c r="F2017" s="3">
        <v>1452.4</v>
      </c>
    </row>
    <row r="2018" spans="1:6" s="4" customFormat="1" ht="72" hidden="1" x14ac:dyDescent="0.25">
      <c r="A2018" s="1" t="s">
        <v>179</v>
      </c>
      <c r="B2018" s="1" t="s">
        <v>1399</v>
      </c>
      <c r="C2018" s="1" t="s">
        <v>77</v>
      </c>
      <c r="D2018" s="1" t="s">
        <v>1111</v>
      </c>
      <c r="E2018" s="2" t="s">
        <v>542</v>
      </c>
      <c r="F2018" s="3">
        <v>1452.4</v>
      </c>
    </row>
    <row r="2019" spans="1:6" s="4" customFormat="1" ht="84" hidden="1" x14ac:dyDescent="0.25">
      <c r="A2019" s="1" t="s">
        <v>179</v>
      </c>
      <c r="B2019" s="1" t="s">
        <v>1399</v>
      </c>
      <c r="C2019" s="1" t="s">
        <v>77</v>
      </c>
      <c r="D2019" s="1" t="s">
        <v>1112</v>
      </c>
      <c r="E2019" s="2" t="s">
        <v>543</v>
      </c>
      <c r="F2019" s="3">
        <v>1452.4</v>
      </c>
    </row>
    <row r="2020" spans="1:6" s="4" customFormat="1" ht="60" x14ac:dyDescent="0.25">
      <c r="A2020" s="1" t="s">
        <v>179</v>
      </c>
      <c r="B2020" s="1" t="s">
        <v>1399</v>
      </c>
      <c r="C2020" s="1" t="s">
        <v>1122</v>
      </c>
      <c r="D2020" s="1"/>
      <c r="E2020" s="2" t="s">
        <v>1885</v>
      </c>
      <c r="F2020" s="3">
        <v>461.75</v>
      </c>
    </row>
    <row r="2021" spans="1:6" s="4" customFormat="1" ht="84" x14ac:dyDescent="0.25">
      <c r="A2021" s="1" t="s">
        <v>179</v>
      </c>
      <c r="B2021" s="1" t="s">
        <v>1399</v>
      </c>
      <c r="C2021" s="1" t="s">
        <v>405</v>
      </c>
      <c r="D2021" s="1"/>
      <c r="E2021" s="2" t="s">
        <v>1174</v>
      </c>
      <c r="F2021" s="3">
        <v>461.75</v>
      </c>
    </row>
    <row r="2022" spans="1:6" s="4" customFormat="1" ht="72" hidden="1" x14ac:dyDescent="0.25">
      <c r="A2022" s="1" t="s">
        <v>179</v>
      </c>
      <c r="B2022" s="1" t="s">
        <v>1399</v>
      </c>
      <c r="C2022" s="1" t="s">
        <v>405</v>
      </c>
      <c r="D2022" s="1" t="s">
        <v>1111</v>
      </c>
      <c r="E2022" s="2" t="s">
        <v>542</v>
      </c>
      <c r="F2022" s="3">
        <v>245.75</v>
      </c>
    </row>
    <row r="2023" spans="1:6" s="4" customFormat="1" ht="84" hidden="1" x14ac:dyDescent="0.25">
      <c r="A2023" s="1" t="s">
        <v>179</v>
      </c>
      <c r="B2023" s="1" t="s">
        <v>1399</v>
      </c>
      <c r="C2023" s="1" t="s">
        <v>405</v>
      </c>
      <c r="D2023" s="1" t="s">
        <v>1112</v>
      </c>
      <c r="E2023" s="2" t="s">
        <v>543</v>
      </c>
      <c r="F2023" s="3">
        <v>245.75</v>
      </c>
    </row>
    <row r="2024" spans="1:6" s="4" customFormat="1" ht="96" hidden="1" x14ac:dyDescent="0.25">
      <c r="A2024" s="1" t="s">
        <v>179</v>
      </c>
      <c r="B2024" s="1" t="s">
        <v>1399</v>
      </c>
      <c r="C2024" s="1" t="s">
        <v>405</v>
      </c>
      <c r="D2024" s="1" t="s">
        <v>18</v>
      </c>
      <c r="E2024" s="2" t="s">
        <v>552</v>
      </c>
      <c r="F2024" s="3">
        <v>216</v>
      </c>
    </row>
    <row r="2025" spans="1:6" s="4" customFormat="1" ht="84" hidden="1" x14ac:dyDescent="0.25">
      <c r="A2025" s="1" t="s">
        <v>179</v>
      </c>
      <c r="B2025" s="1" t="s">
        <v>1399</v>
      </c>
      <c r="C2025" s="1" t="s">
        <v>405</v>
      </c>
      <c r="D2025" s="1" t="s">
        <v>14</v>
      </c>
      <c r="E2025" s="2" t="s">
        <v>555</v>
      </c>
      <c r="F2025" s="3">
        <v>216</v>
      </c>
    </row>
    <row r="2026" spans="1:6" s="4" customFormat="1" ht="24" hidden="1" x14ac:dyDescent="0.25">
      <c r="A2026" s="1" t="s">
        <v>179</v>
      </c>
      <c r="B2026" s="1" t="s">
        <v>1138</v>
      </c>
      <c r="C2026" s="1"/>
      <c r="D2026" s="1"/>
      <c r="E2026" s="2" t="s">
        <v>1311</v>
      </c>
      <c r="F2026" s="3">
        <v>1582.25</v>
      </c>
    </row>
    <row r="2027" spans="1:6" s="4" customFormat="1" hidden="1" x14ac:dyDescent="0.25">
      <c r="A2027" s="1" t="s">
        <v>179</v>
      </c>
      <c r="B2027" s="1" t="s">
        <v>1386</v>
      </c>
      <c r="C2027" s="1"/>
      <c r="D2027" s="1"/>
      <c r="E2027" s="2" t="s">
        <v>910</v>
      </c>
      <c r="F2027" s="3">
        <v>1582.25</v>
      </c>
    </row>
    <row r="2028" spans="1:6" s="4" customFormat="1" ht="72" x14ac:dyDescent="0.25">
      <c r="A2028" s="1" t="s">
        <v>179</v>
      </c>
      <c r="B2028" s="1" t="s">
        <v>1386</v>
      </c>
      <c r="C2028" s="1" t="s">
        <v>790</v>
      </c>
      <c r="D2028" s="1"/>
      <c r="E2028" s="2" t="s">
        <v>1227</v>
      </c>
      <c r="F2028" s="3">
        <v>1502</v>
      </c>
    </row>
    <row r="2029" spans="1:6" s="4" customFormat="1" ht="60" x14ac:dyDescent="0.25">
      <c r="A2029" s="1" t="s">
        <v>179</v>
      </c>
      <c r="B2029" s="1" t="s">
        <v>1386</v>
      </c>
      <c r="C2029" s="1" t="s">
        <v>794</v>
      </c>
      <c r="D2029" s="1"/>
      <c r="E2029" s="2" t="s">
        <v>929</v>
      </c>
      <c r="F2029" s="3">
        <v>1502</v>
      </c>
    </row>
    <row r="2030" spans="1:6" s="4" customFormat="1" ht="132" x14ac:dyDescent="0.25">
      <c r="A2030" s="1" t="s">
        <v>179</v>
      </c>
      <c r="B2030" s="1" t="s">
        <v>1386</v>
      </c>
      <c r="C2030" s="1" t="s">
        <v>795</v>
      </c>
      <c r="D2030" s="1"/>
      <c r="E2030" s="2" t="s">
        <v>930</v>
      </c>
      <c r="F2030" s="3">
        <v>1502</v>
      </c>
    </row>
    <row r="2031" spans="1:6" s="4" customFormat="1" ht="48" x14ac:dyDescent="0.25">
      <c r="A2031" s="1" t="s">
        <v>179</v>
      </c>
      <c r="B2031" s="1" t="s">
        <v>1386</v>
      </c>
      <c r="C2031" s="1" t="s">
        <v>793</v>
      </c>
      <c r="D2031" s="1"/>
      <c r="E2031" s="2" t="s">
        <v>931</v>
      </c>
      <c r="F2031" s="3">
        <v>1502</v>
      </c>
    </row>
    <row r="2032" spans="1:6" s="4" customFormat="1" ht="72" hidden="1" x14ac:dyDescent="0.25">
      <c r="A2032" s="1" t="s">
        <v>179</v>
      </c>
      <c r="B2032" s="1" t="s">
        <v>1386</v>
      </c>
      <c r="C2032" s="1" t="s">
        <v>793</v>
      </c>
      <c r="D2032" s="1" t="s">
        <v>1111</v>
      </c>
      <c r="E2032" s="2" t="s">
        <v>542</v>
      </c>
      <c r="F2032" s="3">
        <v>1502</v>
      </c>
    </row>
    <row r="2033" spans="1:6" s="4" customFormat="1" ht="84" hidden="1" x14ac:dyDescent="0.25">
      <c r="A2033" s="1" t="s">
        <v>179</v>
      </c>
      <c r="B2033" s="1" t="s">
        <v>1386</v>
      </c>
      <c r="C2033" s="1" t="s">
        <v>793</v>
      </c>
      <c r="D2033" s="1" t="s">
        <v>1112</v>
      </c>
      <c r="E2033" s="2" t="s">
        <v>543</v>
      </c>
      <c r="F2033" s="3">
        <v>1502</v>
      </c>
    </row>
    <row r="2034" spans="1:6" s="4" customFormat="1" ht="60" x14ac:dyDescent="0.25">
      <c r="A2034" s="1" t="s">
        <v>179</v>
      </c>
      <c r="B2034" s="1" t="s">
        <v>1386</v>
      </c>
      <c r="C2034" s="1" t="s">
        <v>1122</v>
      </c>
      <c r="D2034" s="1"/>
      <c r="E2034" s="2" t="s">
        <v>1885</v>
      </c>
      <c r="F2034" s="3">
        <v>80.25</v>
      </c>
    </row>
    <row r="2035" spans="1:6" s="4" customFormat="1" ht="84" x14ac:dyDescent="0.25">
      <c r="A2035" s="1" t="s">
        <v>179</v>
      </c>
      <c r="B2035" s="1" t="s">
        <v>1386</v>
      </c>
      <c r="C2035" s="1" t="s">
        <v>405</v>
      </c>
      <c r="D2035" s="1"/>
      <c r="E2035" s="2" t="s">
        <v>1174</v>
      </c>
      <c r="F2035" s="3">
        <v>80.25</v>
      </c>
    </row>
    <row r="2036" spans="1:6" s="4" customFormat="1" ht="72" hidden="1" x14ac:dyDescent="0.25">
      <c r="A2036" s="1" t="s">
        <v>179</v>
      </c>
      <c r="B2036" s="1" t="s">
        <v>1386</v>
      </c>
      <c r="C2036" s="1" t="s">
        <v>405</v>
      </c>
      <c r="D2036" s="1" t="s">
        <v>1111</v>
      </c>
      <c r="E2036" s="2" t="s">
        <v>542</v>
      </c>
      <c r="F2036" s="3">
        <v>80.25</v>
      </c>
    </row>
    <row r="2037" spans="1:6" s="4" customFormat="1" ht="84" hidden="1" x14ac:dyDescent="0.25">
      <c r="A2037" s="1" t="s">
        <v>179</v>
      </c>
      <c r="B2037" s="1" t="s">
        <v>1386</v>
      </c>
      <c r="C2037" s="1" t="s">
        <v>405</v>
      </c>
      <c r="D2037" s="1" t="s">
        <v>1112</v>
      </c>
      <c r="E2037" s="2" t="s">
        <v>543</v>
      </c>
      <c r="F2037" s="3">
        <v>80.25</v>
      </c>
    </row>
    <row r="2038" spans="1:6" s="4" customFormat="1" ht="48" hidden="1" x14ac:dyDescent="0.25">
      <c r="A2038" s="1" t="s">
        <v>181</v>
      </c>
      <c r="B2038" s="1" t="s">
        <v>1387</v>
      </c>
      <c r="C2038" s="1"/>
      <c r="D2038" s="1"/>
      <c r="E2038" s="2" t="s">
        <v>481</v>
      </c>
      <c r="F2038" s="3">
        <v>449820.08818999998</v>
      </c>
    </row>
    <row r="2039" spans="1:6" s="4" customFormat="1" ht="24" hidden="1" x14ac:dyDescent="0.25">
      <c r="A2039" s="1" t="s">
        <v>181</v>
      </c>
      <c r="B2039" s="1" t="s">
        <v>1105</v>
      </c>
      <c r="C2039" s="1"/>
      <c r="D2039" s="1"/>
      <c r="E2039" s="2" t="s">
        <v>498</v>
      </c>
      <c r="F2039" s="3">
        <v>53859.399999999994</v>
      </c>
    </row>
    <row r="2040" spans="1:6" s="4" customFormat="1" ht="132" hidden="1" x14ac:dyDescent="0.25">
      <c r="A2040" s="1" t="s">
        <v>181</v>
      </c>
      <c r="B2040" s="1" t="s">
        <v>1408</v>
      </c>
      <c r="C2040" s="1"/>
      <c r="D2040" s="1"/>
      <c r="E2040" s="2" t="s">
        <v>510</v>
      </c>
      <c r="F2040" s="3">
        <v>43927.7</v>
      </c>
    </row>
    <row r="2041" spans="1:6" s="4" customFormat="1" ht="108" x14ac:dyDescent="0.25">
      <c r="A2041" s="1" t="s">
        <v>181</v>
      </c>
      <c r="B2041" s="1" t="s">
        <v>1408</v>
      </c>
      <c r="C2041" s="1" t="s">
        <v>42</v>
      </c>
      <c r="D2041" s="1"/>
      <c r="E2041" s="2" t="s">
        <v>647</v>
      </c>
      <c r="F2041" s="3">
        <v>4670.7</v>
      </c>
    </row>
    <row r="2042" spans="1:6" s="4" customFormat="1" ht="72" x14ac:dyDescent="0.25">
      <c r="A2042" s="1" t="s">
        <v>181</v>
      </c>
      <c r="B2042" s="1" t="s">
        <v>1408</v>
      </c>
      <c r="C2042" s="1" t="s">
        <v>105</v>
      </c>
      <c r="D2042" s="1"/>
      <c r="E2042" s="2" t="s">
        <v>662</v>
      </c>
      <c r="F2042" s="3">
        <v>4670.7</v>
      </c>
    </row>
    <row r="2043" spans="1:6" s="4" customFormat="1" ht="132" x14ac:dyDescent="0.25">
      <c r="A2043" s="1" t="s">
        <v>181</v>
      </c>
      <c r="B2043" s="1" t="s">
        <v>1408</v>
      </c>
      <c r="C2043" s="1" t="s">
        <v>114</v>
      </c>
      <c r="D2043" s="1"/>
      <c r="E2043" s="2" t="s">
        <v>663</v>
      </c>
      <c r="F2043" s="3">
        <v>4670.7</v>
      </c>
    </row>
    <row r="2044" spans="1:6" s="4" customFormat="1" ht="72" x14ac:dyDescent="0.25">
      <c r="A2044" s="1" t="s">
        <v>181</v>
      </c>
      <c r="B2044" s="1" t="s">
        <v>1408</v>
      </c>
      <c r="C2044" s="1" t="s">
        <v>111</v>
      </c>
      <c r="D2044" s="1"/>
      <c r="E2044" s="2" t="s">
        <v>664</v>
      </c>
      <c r="F2044" s="3">
        <v>4670.7</v>
      </c>
    </row>
    <row r="2045" spans="1:6" s="4" customFormat="1" ht="180" hidden="1" x14ac:dyDescent="0.25">
      <c r="A2045" s="1" t="s">
        <v>181</v>
      </c>
      <c r="B2045" s="1" t="s">
        <v>1408</v>
      </c>
      <c r="C2045" s="1" t="s">
        <v>111</v>
      </c>
      <c r="D2045" s="1" t="s">
        <v>1118</v>
      </c>
      <c r="E2045" s="2" t="s">
        <v>539</v>
      </c>
      <c r="F2045" s="3">
        <v>4559.08</v>
      </c>
    </row>
    <row r="2046" spans="1:6" s="4" customFormat="1" ht="60" hidden="1" x14ac:dyDescent="0.25">
      <c r="A2046" s="1" t="s">
        <v>181</v>
      </c>
      <c r="B2046" s="1" t="s">
        <v>1408</v>
      </c>
      <c r="C2046" s="1" t="s">
        <v>111</v>
      </c>
      <c r="D2046" s="1" t="s">
        <v>1128</v>
      </c>
      <c r="E2046" s="2" t="s">
        <v>541</v>
      </c>
      <c r="F2046" s="3">
        <v>4559.08</v>
      </c>
    </row>
    <row r="2047" spans="1:6" s="4" customFormat="1" ht="72" hidden="1" x14ac:dyDescent="0.25">
      <c r="A2047" s="1" t="s">
        <v>181</v>
      </c>
      <c r="B2047" s="1" t="s">
        <v>1408</v>
      </c>
      <c r="C2047" s="1" t="s">
        <v>111</v>
      </c>
      <c r="D2047" s="1" t="s">
        <v>1111</v>
      </c>
      <c r="E2047" s="2" t="s">
        <v>542</v>
      </c>
      <c r="F2047" s="3">
        <v>111.62</v>
      </c>
    </row>
    <row r="2048" spans="1:6" s="4" customFormat="1" ht="84" hidden="1" x14ac:dyDescent="0.25">
      <c r="A2048" s="1" t="s">
        <v>181</v>
      </c>
      <c r="B2048" s="1" t="s">
        <v>1408</v>
      </c>
      <c r="C2048" s="1" t="s">
        <v>111</v>
      </c>
      <c r="D2048" s="1" t="s">
        <v>1112</v>
      </c>
      <c r="E2048" s="2" t="s">
        <v>543</v>
      </c>
      <c r="F2048" s="3">
        <v>111.62</v>
      </c>
    </row>
    <row r="2049" spans="1:6" s="4" customFormat="1" ht="60" x14ac:dyDescent="0.25">
      <c r="A2049" s="1" t="s">
        <v>181</v>
      </c>
      <c r="B2049" s="1" t="s">
        <v>1408</v>
      </c>
      <c r="C2049" s="1" t="s">
        <v>1122</v>
      </c>
      <c r="D2049" s="1"/>
      <c r="E2049" s="2" t="s">
        <v>1885</v>
      </c>
      <c r="F2049" s="3">
        <v>32</v>
      </c>
    </row>
    <row r="2050" spans="1:6" s="4" customFormat="1" ht="36" x14ac:dyDescent="0.25">
      <c r="A2050" s="1" t="s">
        <v>181</v>
      </c>
      <c r="B2050" s="1" t="s">
        <v>1408</v>
      </c>
      <c r="C2050" s="1" t="s">
        <v>1143</v>
      </c>
      <c r="D2050" s="1"/>
      <c r="E2050" s="2" t="s">
        <v>1270</v>
      </c>
      <c r="F2050" s="3">
        <v>32</v>
      </c>
    </row>
    <row r="2051" spans="1:6" s="4" customFormat="1" ht="48" x14ac:dyDescent="0.25">
      <c r="A2051" s="1" t="s">
        <v>181</v>
      </c>
      <c r="B2051" s="1" t="s">
        <v>1408</v>
      </c>
      <c r="C2051" s="1" t="s">
        <v>1349</v>
      </c>
      <c r="D2051" s="1"/>
      <c r="E2051" s="2" t="s">
        <v>1350</v>
      </c>
      <c r="F2051" s="3">
        <v>32</v>
      </c>
    </row>
    <row r="2052" spans="1:6" s="4" customFormat="1" ht="72" hidden="1" x14ac:dyDescent="0.25">
      <c r="A2052" s="1" t="s">
        <v>181</v>
      </c>
      <c r="B2052" s="1" t="s">
        <v>1408</v>
      </c>
      <c r="C2052" s="1" t="s">
        <v>1349</v>
      </c>
      <c r="D2052" s="1" t="s">
        <v>1111</v>
      </c>
      <c r="E2052" s="2" t="s">
        <v>542</v>
      </c>
      <c r="F2052" s="3">
        <v>32</v>
      </c>
    </row>
    <row r="2053" spans="1:6" s="4" customFormat="1" ht="84" hidden="1" x14ac:dyDescent="0.25">
      <c r="A2053" s="1" t="s">
        <v>181</v>
      </c>
      <c r="B2053" s="1" t="s">
        <v>1408</v>
      </c>
      <c r="C2053" s="1" t="s">
        <v>1349</v>
      </c>
      <c r="D2053" s="1" t="s">
        <v>1112</v>
      </c>
      <c r="E2053" s="2" t="s">
        <v>543</v>
      </c>
      <c r="F2053" s="3">
        <v>32</v>
      </c>
    </row>
    <row r="2054" spans="1:6" s="4" customFormat="1" ht="72" x14ac:dyDescent="0.25">
      <c r="A2054" s="1" t="s">
        <v>181</v>
      </c>
      <c r="B2054" s="1" t="s">
        <v>1408</v>
      </c>
      <c r="C2054" s="1" t="s">
        <v>1125</v>
      </c>
      <c r="D2054" s="1"/>
      <c r="E2054" s="2" t="s">
        <v>1207</v>
      </c>
      <c r="F2054" s="3">
        <v>39225</v>
      </c>
    </row>
    <row r="2055" spans="1:6" s="4" customFormat="1" ht="48" x14ac:dyDescent="0.25">
      <c r="A2055" s="1" t="s">
        <v>181</v>
      </c>
      <c r="B2055" s="1" t="s">
        <v>1408</v>
      </c>
      <c r="C2055" s="1" t="s">
        <v>115</v>
      </c>
      <c r="D2055" s="1"/>
      <c r="E2055" s="2" t="s">
        <v>1209</v>
      </c>
      <c r="F2055" s="3">
        <v>39225</v>
      </c>
    </row>
    <row r="2056" spans="1:6" s="4" customFormat="1" ht="60" x14ac:dyDescent="0.25">
      <c r="A2056" s="1" t="s">
        <v>181</v>
      </c>
      <c r="B2056" s="1" t="s">
        <v>1408</v>
      </c>
      <c r="C2056" s="1" t="s">
        <v>112</v>
      </c>
      <c r="D2056" s="1"/>
      <c r="E2056" s="2" t="s">
        <v>1200</v>
      </c>
      <c r="F2056" s="3">
        <v>35774.199999999997</v>
      </c>
    </row>
    <row r="2057" spans="1:6" s="4" customFormat="1" ht="180" hidden="1" x14ac:dyDescent="0.25">
      <c r="A2057" s="1" t="s">
        <v>181</v>
      </c>
      <c r="B2057" s="1" t="s">
        <v>1408</v>
      </c>
      <c r="C2057" s="1" t="s">
        <v>112</v>
      </c>
      <c r="D2057" s="1" t="s">
        <v>1118</v>
      </c>
      <c r="E2057" s="2" t="s">
        <v>539</v>
      </c>
      <c r="F2057" s="3">
        <v>35774.199999999997</v>
      </c>
    </row>
    <row r="2058" spans="1:6" s="4" customFormat="1" ht="60" hidden="1" x14ac:dyDescent="0.25">
      <c r="A2058" s="1" t="s">
        <v>181</v>
      </c>
      <c r="B2058" s="1" t="s">
        <v>1408</v>
      </c>
      <c r="C2058" s="1" t="s">
        <v>112</v>
      </c>
      <c r="D2058" s="1" t="s">
        <v>1128</v>
      </c>
      <c r="E2058" s="2" t="s">
        <v>541</v>
      </c>
      <c r="F2058" s="3">
        <v>35774.199999999997</v>
      </c>
    </row>
    <row r="2059" spans="1:6" s="4" customFormat="1" ht="60" x14ac:dyDescent="0.25">
      <c r="A2059" s="1" t="s">
        <v>181</v>
      </c>
      <c r="B2059" s="1" t="s">
        <v>1408</v>
      </c>
      <c r="C2059" s="1" t="s">
        <v>113</v>
      </c>
      <c r="D2059" s="1"/>
      <c r="E2059" s="2" t="s">
        <v>1201</v>
      </c>
      <c r="F2059" s="3">
        <v>3450.8</v>
      </c>
    </row>
    <row r="2060" spans="1:6" s="4" customFormat="1" ht="180" hidden="1" x14ac:dyDescent="0.25">
      <c r="A2060" s="1" t="s">
        <v>181</v>
      </c>
      <c r="B2060" s="1" t="s">
        <v>1408</v>
      </c>
      <c r="C2060" s="1" t="s">
        <v>113</v>
      </c>
      <c r="D2060" s="1" t="s">
        <v>1118</v>
      </c>
      <c r="E2060" s="2" t="s">
        <v>539</v>
      </c>
      <c r="F2060" s="3">
        <v>19.899999999999999</v>
      </c>
    </row>
    <row r="2061" spans="1:6" s="4" customFormat="1" ht="60" hidden="1" x14ac:dyDescent="0.25">
      <c r="A2061" s="1" t="s">
        <v>181</v>
      </c>
      <c r="B2061" s="1" t="s">
        <v>1408</v>
      </c>
      <c r="C2061" s="1" t="s">
        <v>113</v>
      </c>
      <c r="D2061" s="1" t="s">
        <v>1128</v>
      </c>
      <c r="E2061" s="2" t="s">
        <v>541</v>
      </c>
      <c r="F2061" s="3">
        <v>19.899999999999999</v>
      </c>
    </row>
    <row r="2062" spans="1:6" s="4" customFormat="1" ht="72" hidden="1" x14ac:dyDescent="0.25">
      <c r="A2062" s="1" t="s">
        <v>181</v>
      </c>
      <c r="B2062" s="1" t="s">
        <v>1408</v>
      </c>
      <c r="C2062" s="1" t="s">
        <v>113</v>
      </c>
      <c r="D2062" s="1" t="s">
        <v>1111</v>
      </c>
      <c r="E2062" s="2" t="s">
        <v>542</v>
      </c>
      <c r="F2062" s="3">
        <v>3430.8</v>
      </c>
    </row>
    <row r="2063" spans="1:6" s="4" customFormat="1" ht="84" hidden="1" x14ac:dyDescent="0.25">
      <c r="A2063" s="1" t="s">
        <v>181</v>
      </c>
      <c r="B2063" s="1" t="s">
        <v>1408</v>
      </c>
      <c r="C2063" s="1" t="s">
        <v>113</v>
      </c>
      <c r="D2063" s="1" t="s">
        <v>1112</v>
      </c>
      <c r="E2063" s="2" t="s">
        <v>543</v>
      </c>
      <c r="F2063" s="3">
        <v>3430.8</v>
      </c>
    </row>
    <row r="2064" spans="1:6" s="4" customFormat="1" ht="24" hidden="1" x14ac:dyDescent="0.25">
      <c r="A2064" s="1" t="s">
        <v>181</v>
      </c>
      <c r="B2064" s="1" t="s">
        <v>1408</v>
      </c>
      <c r="C2064" s="1" t="s">
        <v>113</v>
      </c>
      <c r="D2064" s="1" t="s">
        <v>1113</v>
      </c>
      <c r="E2064" s="2" t="s">
        <v>558</v>
      </c>
      <c r="F2064" s="3">
        <v>0.1</v>
      </c>
    </row>
    <row r="2065" spans="1:6" s="4" customFormat="1" ht="36" hidden="1" x14ac:dyDescent="0.25">
      <c r="A2065" s="1" t="s">
        <v>181</v>
      </c>
      <c r="B2065" s="1" t="s">
        <v>1408</v>
      </c>
      <c r="C2065" s="1" t="s">
        <v>113</v>
      </c>
      <c r="D2065" s="1" t="s">
        <v>1120</v>
      </c>
      <c r="E2065" s="2" t="s">
        <v>561</v>
      </c>
      <c r="F2065" s="3">
        <v>0.1</v>
      </c>
    </row>
    <row r="2066" spans="1:6" s="4" customFormat="1" ht="36" hidden="1" x14ac:dyDescent="0.25">
      <c r="A2066" s="1" t="s">
        <v>181</v>
      </c>
      <c r="B2066" s="1" t="s">
        <v>1384</v>
      </c>
      <c r="C2066" s="1"/>
      <c r="D2066" s="1"/>
      <c r="E2066" s="2" t="s">
        <v>514</v>
      </c>
      <c r="F2066" s="3">
        <v>9931.6999999999989</v>
      </c>
    </row>
    <row r="2067" spans="1:6" s="4" customFormat="1" ht="48" x14ac:dyDescent="0.25">
      <c r="A2067" s="1" t="s">
        <v>181</v>
      </c>
      <c r="B2067" s="1" t="s">
        <v>1384</v>
      </c>
      <c r="C2067" s="1" t="s">
        <v>56</v>
      </c>
      <c r="D2067" s="1"/>
      <c r="E2067" s="2" t="s">
        <v>564</v>
      </c>
      <c r="F2067" s="3">
        <v>9781.4</v>
      </c>
    </row>
    <row r="2068" spans="1:6" s="4" customFormat="1" ht="48" x14ac:dyDescent="0.25">
      <c r="A2068" s="1" t="s">
        <v>181</v>
      </c>
      <c r="B2068" s="1" t="s">
        <v>1384</v>
      </c>
      <c r="C2068" s="1" t="s">
        <v>122</v>
      </c>
      <c r="D2068" s="1"/>
      <c r="E2068" s="2" t="s">
        <v>565</v>
      </c>
      <c r="F2068" s="3">
        <v>9661.4</v>
      </c>
    </row>
    <row r="2069" spans="1:6" s="4" customFormat="1" ht="144" x14ac:dyDescent="0.25">
      <c r="A2069" s="1" t="s">
        <v>181</v>
      </c>
      <c r="B2069" s="1" t="s">
        <v>1384</v>
      </c>
      <c r="C2069" s="1" t="s">
        <v>123</v>
      </c>
      <c r="D2069" s="1"/>
      <c r="E2069" s="2" t="s">
        <v>1249</v>
      </c>
      <c r="F2069" s="3">
        <v>891.8</v>
      </c>
    </row>
    <row r="2070" spans="1:6" s="4" customFormat="1" ht="132" x14ac:dyDescent="0.25">
      <c r="A2070" s="1" t="s">
        <v>181</v>
      </c>
      <c r="B2070" s="1" t="s">
        <v>1384</v>
      </c>
      <c r="C2070" s="1" t="s">
        <v>116</v>
      </c>
      <c r="D2070" s="1"/>
      <c r="E2070" s="2" t="s">
        <v>1250</v>
      </c>
      <c r="F2070" s="3">
        <v>221.5</v>
      </c>
    </row>
    <row r="2071" spans="1:6" s="4" customFormat="1" ht="72" hidden="1" x14ac:dyDescent="0.25">
      <c r="A2071" s="1" t="s">
        <v>181</v>
      </c>
      <c r="B2071" s="1" t="s">
        <v>1384</v>
      </c>
      <c r="C2071" s="1" t="s">
        <v>116</v>
      </c>
      <c r="D2071" s="1" t="s">
        <v>1111</v>
      </c>
      <c r="E2071" s="2" t="s">
        <v>542</v>
      </c>
      <c r="F2071" s="3">
        <v>221.5</v>
      </c>
    </row>
    <row r="2072" spans="1:6" s="4" customFormat="1" ht="84" hidden="1" x14ac:dyDescent="0.25">
      <c r="A2072" s="1" t="s">
        <v>181</v>
      </c>
      <c r="B2072" s="1" t="s">
        <v>1384</v>
      </c>
      <c r="C2072" s="1" t="s">
        <v>116</v>
      </c>
      <c r="D2072" s="1" t="s">
        <v>1112</v>
      </c>
      <c r="E2072" s="2" t="s">
        <v>543</v>
      </c>
      <c r="F2072" s="3">
        <v>221.5</v>
      </c>
    </row>
    <row r="2073" spans="1:6" s="4" customFormat="1" ht="84" x14ac:dyDescent="0.25">
      <c r="A2073" s="1" t="s">
        <v>181</v>
      </c>
      <c r="B2073" s="1" t="s">
        <v>1384</v>
      </c>
      <c r="C2073" s="1" t="s">
        <v>117</v>
      </c>
      <c r="D2073" s="1"/>
      <c r="E2073" s="2" t="s">
        <v>567</v>
      </c>
      <c r="F2073" s="3">
        <v>542.29999999999995</v>
      </c>
    </row>
    <row r="2074" spans="1:6" s="4" customFormat="1" ht="96" hidden="1" x14ac:dyDescent="0.25">
      <c r="A2074" s="1" t="s">
        <v>181</v>
      </c>
      <c r="B2074" s="1" t="s">
        <v>1384</v>
      </c>
      <c r="C2074" s="1" t="s">
        <v>117</v>
      </c>
      <c r="D2074" s="1" t="s">
        <v>18</v>
      </c>
      <c r="E2074" s="2" t="s">
        <v>552</v>
      </c>
      <c r="F2074" s="3">
        <v>542.29999999999995</v>
      </c>
    </row>
    <row r="2075" spans="1:6" s="4" customFormat="1" ht="84" hidden="1" x14ac:dyDescent="0.25">
      <c r="A2075" s="1" t="s">
        <v>181</v>
      </c>
      <c r="B2075" s="1" t="s">
        <v>1384</v>
      </c>
      <c r="C2075" s="1" t="s">
        <v>117</v>
      </c>
      <c r="D2075" s="1" t="s">
        <v>14</v>
      </c>
      <c r="E2075" s="2" t="s">
        <v>555</v>
      </c>
      <c r="F2075" s="3">
        <v>542.29999999999995</v>
      </c>
    </row>
    <row r="2076" spans="1:6" s="4" customFormat="1" ht="132" x14ac:dyDescent="0.25">
      <c r="A2076" s="1" t="s">
        <v>181</v>
      </c>
      <c r="B2076" s="1" t="s">
        <v>1384</v>
      </c>
      <c r="C2076" s="1" t="s">
        <v>118</v>
      </c>
      <c r="D2076" s="1"/>
      <c r="E2076" s="2" t="s">
        <v>568</v>
      </c>
      <c r="F2076" s="3">
        <v>128</v>
      </c>
    </row>
    <row r="2077" spans="1:6" s="4" customFormat="1" ht="96" hidden="1" x14ac:dyDescent="0.25">
      <c r="A2077" s="1" t="s">
        <v>181</v>
      </c>
      <c r="B2077" s="1" t="s">
        <v>1384</v>
      </c>
      <c r="C2077" s="1" t="s">
        <v>118</v>
      </c>
      <c r="D2077" s="1" t="s">
        <v>18</v>
      </c>
      <c r="E2077" s="2" t="s">
        <v>552</v>
      </c>
      <c r="F2077" s="3">
        <v>128</v>
      </c>
    </row>
    <row r="2078" spans="1:6" s="4" customFormat="1" ht="84" hidden="1" x14ac:dyDescent="0.25">
      <c r="A2078" s="1" t="s">
        <v>181</v>
      </c>
      <c r="B2078" s="1" t="s">
        <v>1384</v>
      </c>
      <c r="C2078" s="1" t="s">
        <v>118</v>
      </c>
      <c r="D2078" s="1" t="s">
        <v>14</v>
      </c>
      <c r="E2078" s="2" t="s">
        <v>555</v>
      </c>
      <c r="F2078" s="3">
        <v>128</v>
      </c>
    </row>
    <row r="2079" spans="1:6" s="4" customFormat="1" ht="120" x14ac:dyDescent="0.25">
      <c r="A2079" s="1" t="s">
        <v>181</v>
      </c>
      <c r="B2079" s="1" t="s">
        <v>1384</v>
      </c>
      <c r="C2079" s="1" t="s">
        <v>124</v>
      </c>
      <c r="D2079" s="1"/>
      <c r="E2079" s="2" t="s">
        <v>569</v>
      </c>
      <c r="F2079" s="3">
        <v>4018.5</v>
      </c>
    </row>
    <row r="2080" spans="1:6" s="4" customFormat="1" ht="72" x14ac:dyDescent="0.25">
      <c r="A2080" s="1" t="s">
        <v>181</v>
      </c>
      <c r="B2080" s="1" t="s">
        <v>1384</v>
      </c>
      <c r="C2080" s="1" t="s">
        <v>119</v>
      </c>
      <c r="D2080" s="1"/>
      <c r="E2080" s="2" t="s">
        <v>571</v>
      </c>
      <c r="F2080" s="3">
        <v>3811.5</v>
      </c>
    </row>
    <row r="2081" spans="1:6" s="4" customFormat="1" ht="96" hidden="1" x14ac:dyDescent="0.25">
      <c r="A2081" s="1" t="s">
        <v>181</v>
      </c>
      <c r="B2081" s="1" t="s">
        <v>1384</v>
      </c>
      <c r="C2081" s="1" t="s">
        <v>119</v>
      </c>
      <c r="D2081" s="1" t="s">
        <v>18</v>
      </c>
      <c r="E2081" s="2" t="s">
        <v>552</v>
      </c>
      <c r="F2081" s="3">
        <v>3811.5</v>
      </c>
    </row>
    <row r="2082" spans="1:6" s="4" customFormat="1" ht="84" hidden="1" x14ac:dyDescent="0.25">
      <c r="A2082" s="1" t="s">
        <v>181</v>
      </c>
      <c r="B2082" s="1" t="s">
        <v>1384</v>
      </c>
      <c r="C2082" s="1" t="s">
        <v>119</v>
      </c>
      <c r="D2082" s="1" t="s">
        <v>14</v>
      </c>
      <c r="E2082" s="2" t="s">
        <v>555</v>
      </c>
      <c r="F2082" s="3">
        <v>3811.5</v>
      </c>
    </row>
    <row r="2083" spans="1:6" s="4" customFormat="1" ht="72" x14ac:dyDescent="0.25">
      <c r="A2083" s="1" t="s">
        <v>181</v>
      </c>
      <c r="B2083" s="1" t="s">
        <v>1384</v>
      </c>
      <c r="C2083" s="1" t="s">
        <v>120</v>
      </c>
      <c r="D2083" s="1"/>
      <c r="E2083" s="2" t="s">
        <v>1378</v>
      </c>
      <c r="F2083" s="3">
        <v>207</v>
      </c>
    </row>
    <row r="2084" spans="1:6" s="4" customFormat="1" ht="96" hidden="1" x14ac:dyDescent="0.25">
      <c r="A2084" s="1" t="s">
        <v>181</v>
      </c>
      <c r="B2084" s="1" t="s">
        <v>1384</v>
      </c>
      <c r="C2084" s="1" t="s">
        <v>120</v>
      </c>
      <c r="D2084" s="1" t="s">
        <v>18</v>
      </c>
      <c r="E2084" s="2" t="s">
        <v>552</v>
      </c>
      <c r="F2084" s="3">
        <v>207</v>
      </c>
    </row>
    <row r="2085" spans="1:6" s="4" customFormat="1" ht="84" hidden="1" x14ac:dyDescent="0.25">
      <c r="A2085" s="1" t="s">
        <v>181</v>
      </c>
      <c r="B2085" s="1" t="s">
        <v>1384</v>
      </c>
      <c r="C2085" s="1" t="s">
        <v>120</v>
      </c>
      <c r="D2085" s="1" t="s">
        <v>14</v>
      </c>
      <c r="E2085" s="2" t="s">
        <v>555</v>
      </c>
      <c r="F2085" s="3">
        <v>207</v>
      </c>
    </row>
    <row r="2086" spans="1:6" s="4" customFormat="1" ht="108" x14ac:dyDescent="0.25">
      <c r="A2086" s="1" t="s">
        <v>181</v>
      </c>
      <c r="B2086" s="1" t="s">
        <v>1384</v>
      </c>
      <c r="C2086" s="1" t="s">
        <v>125</v>
      </c>
      <c r="D2086" s="1"/>
      <c r="E2086" s="2" t="s">
        <v>572</v>
      </c>
      <c r="F2086" s="3">
        <v>4751.0999999999995</v>
      </c>
    </row>
    <row r="2087" spans="1:6" s="4" customFormat="1" ht="72" x14ac:dyDescent="0.25">
      <c r="A2087" s="1" t="s">
        <v>181</v>
      </c>
      <c r="B2087" s="1" t="s">
        <v>1384</v>
      </c>
      <c r="C2087" s="1" t="s">
        <v>121</v>
      </c>
      <c r="D2087" s="1"/>
      <c r="E2087" s="2" t="s">
        <v>573</v>
      </c>
      <c r="F2087" s="3">
        <v>4751.0999999999995</v>
      </c>
    </row>
    <row r="2088" spans="1:6" s="4" customFormat="1" ht="72" hidden="1" x14ac:dyDescent="0.25">
      <c r="A2088" s="1" t="s">
        <v>181</v>
      </c>
      <c r="B2088" s="1" t="s">
        <v>1384</v>
      </c>
      <c r="C2088" s="1" t="s">
        <v>121</v>
      </c>
      <c r="D2088" s="1" t="s">
        <v>1111</v>
      </c>
      <c r="E2088" s="2" t="s">
        <v>542</v>
      </c>
      <c r="F2088" s="3">
        <v>4633.8999999999996</v>
      </c>
    </row>
    <row r="2089" spans="1:6" s="4" customFormat="1" ht="84" hidden="1" x14ac:dyDescent="0.25">
      <c r="A2089" s="1" t="s">
        <v>181</v>
      </c>
      <c r="B2089" s="1" t="s">
        <v>1384</v>
      </c>
      <c r="C2089" s="1" t="s">
        <v>121</v>
      </c>
      <c r="D2089" s="1" t="s">
        <v>1112</v>
      </c>
      <c r="E2089" s="2" t="s">
        <v>543</v>
      </c>
      <c r="F2089" s="3">
        <v>4633.8999999999996</v>
      </c>
    </row>
    <row r="2090" spans="1:6" s="4" customFormat="1" ht="24" hidden="1" x14ac:dyDescent="0.25">
      <c r="A2090" s="1" t="s">
        <v>181</v>
      </c>
      <c r="B2090" s="1" t="s">
        <v>1384</v>
      </c>
      <c r="C2090" s="1" t="s">
        <v>121</v>
      </c>
      <c r="D2090" s="1" t="s">
        <v>1113</v>
      </c>
      <c r="E2090" s="2" t="s">
        <v>558</v>
      </c>
      <c r="F2090" s="3">
        <v>117.2</v>
      </c>
    </row>
    <row r="2091" spans="1:6" s="4" customFormat="1" ht="36" hidden="1" x14ac:dyDescent="0.25">
      <c r="A2091" s="1" t="s">
        <v>181</v>
      </c>
      <c r="B2091" s="1" t="s">
        <v>1384</v>
      </c>
      <c r="C2091" s="1" t="s">
        <v>121</v>
      </c>
      <c r="D2091" s="1" t="s">
        <v>1120</v>
      </c>
      <c r="E2091" s="2" t="s">
        <v>561</v>
      </c>
      <c r="F2091" s="3">
        <v>117.2</v>
      </c>
    </row>
    <row r="2092" spans="1:6" s="4" customFormat="1" ht="84" x14ac:dyDescent="0.25">
      <c r="A2092" s="1" t="s">
        <v>181</v>
      </c>
      <c r="B2092" s="1" t="s">
        <v>1384</v>
      </c>
      <c r="C2092" s="1" t="s">
        <v>57</v>
      </c>
      <c r="D2092" s="1"/>
      <c r="E2092" s="2" t="s">
        <v>574</v>
      </c>
      <c r="F2092" s="3">
        <v>120</v>
      </c>
    </row>
    <row r="2093" spans="1:6" s="4" customFormat="1" ht="120" x14ac:dyDescent="0.25">
      <c r="A2093" s="1" t="s">
        <v>181</v>
      </c>
      <c r="B2093" s="1" t="s">
        <v>1384</v>
      </c>
      <c r="C2093" s="1" t="s">
        <v>58</v>
      </c>
      <c r="D2093" s="1"/>
      <c r="E2093" s="2" t="s">
        <v>575</v>
      </c>
      <c r="F2093" s="3">
        <v>120</v>
      </c>
    </row>
    <row r="2094" spans="1:6" s="4" customFormat="1" ht="180" x14ac:dyDescent="0.25">
      <c r="A2094" s="1" t="s">
        <v>181</v>
      </c>
      <c r="B2094" s="1" t="s">
        <v>1384</v>
      </c>
      <c r="C2094" s="1" t="s">
        <v>73</v>
      </c>
      <c r="D2094" s="1"/>
      <c r="E2094" s="2" t="s">
        <v>576</v>
      </c>
      <c r="F2094" s="3">
        <v>25</v>
      </c>
    </row>
    <row r="2095" spans="1:6" s="4" customFormat="1" ht="96" hidden="1" x14ac:dyDescent="0.25">
      <c r="A2095" s="1" t="s">
        <v>181</v>
      </c>
      <c r="B2095" s="1" t="s">
        <v>1384</v>
      </c>
      <c r="C2095" s="1" t="s">
        <v>73</v>
      </c>
      <c r="D2095" s="1" t="s">
        <v>18</v>
      </c>
      <c r="E2095" s="2" t="s">
        <v>552</v>
      </c>
      <c r="F2095" s="3">
        <v>25</v>
      </c>
    </row>
    <row r="2096" spans="1:6" s="4" customFormat="1" ht="84" hidden="1" x14ac:dyDescent="0.25">
      <c r="A2096" s="1" t="s">
        <v>181</v>
      </c>
      <c r="B2096" s="1" t="s">
        <v>1384</v>
      </c>
      <c r="C2096" s="1" t="s">
        <v>73</v>
      </c>
      <c r="D2096" s="1" t="s">
        <v>14</v>
      </c>
      <c r="E2096" s="2" t="s">
        <v>555</v>
      </c>
      <c r="F2096" s="3">
        <v>25</v>
      </c>
    </row>
    <row r="2097" spans="1:6" s="4" customFormat="1" ht="156" x14ac:dyDescent="0.25">
      <c r="A2097" s="1" t="s">
        <v>181</v>
      </c>
      <c r="B2097" s="1" t="s">
        <v>1384</v>
      </c>
      <c r="C2097" s="1" t="s">
        <v>45</v>
      </c>
      <c r="D2097" s="1"/>
      <c r="E2097" s="2" t="s">
        <v>577</v>
      </c>
      <c r="F2097" s="3">
        <v>95</v>
      </c>
    </row>
    <row r="2098" spans="1:6" s="4" customFormat="1" ht="96" hidden="1" x14ac:dyDescent="0.25">
      <c r="A2098" s="1" t="s">
        <v>181</v>
      </c>
      <c r="B2098" s="1" t="s">
        <v>1384</v>
      </c>
      <c r="C2098" s="1" t="s">
        <v>45</v>
      </c>
      <c r="D2098" s="1" t="s">
        <v>18</v>
      </c>
      <c r="E2098" s="2" t="s">
        <v>552</v>
      </c>
      <c r="F2098" s="3">
        <v>95</v>
      </c>
    </row>
    <row r="2099" spans="1:6" s="4" customFormat="1" ht="84" hidden="1" x14ac:dyDescent="0.25">
      <c r="A2099" s="1" t="s">
        <v>181</v>
      </c>
      <c r="B2099" s="1" t="s">
        <v>1384</v>
      </c>
      <c r="C2099" s="1" t="s">
        <v>45</v>
      </c>
      <c r="D2099" s="1" t="s">
        <v>14</v>
      </c>
      <c r="E2099" s="2" t="s">
        <v>555</v>
      </c>
      <c r="F2099" s="3">
        <v>95</v>
      </c>
    </row>
    <row r="2100" spans="1:6" s="4" customFormat="1" ht="60" x14ac:dyDescent="0.25">
      <c r="A2100" s="1" t="s">
        <v>181</v>
      </c>
      <c r="B2100" s="1" t="s">
        <v>1384</v>
      </c>
      <c r="C2100" s="1" t="s">
        <v>1122</v>
      </c>
      <c r="D2100" s="1"/>
      <c r="E2100" s="2" t="s">
        <v>1885</v>
      </c>
      <c r="F2100" s="3">
        <v>150.30000000000001</v>
      </c>
    </row>
    <row r="2101" spans="1:6" s="4" customFormat="1" ht="84" x14ac:dyDescent="0.25">
      <c r="A2101" s="1" t="s">
        <v>181</v>
      </c>
      <c r="B2101" s="1" t="s">
        <v>1384</v>
      </c>
      <c r="C2101" s="1" t="s">
        <v>405</v>
      </c>
      <c r="D2101" s="1"/>
      <c r="E2101" s="2" t="s">
        <v>1174</v>
      </c>
      <c r="F2101" s="3">
        <v>150.30000000000001</v>
      </c>
    </row>
    <row r="2102" spans="1:6" s="4" customFormat="1" ht="72" hidden="1" x14ac:dyDescent="0.25">
      <c r="A2102" s="1" t="s">
        <v>181</v>
      </c>
      <c r="B2102" s="1" t="s">
        <v>1384</v>
      </c>
      <c r="C2102" s="1" t="s">
        <v>405</v>
      </c>
      <c r="D2102" s="1" t="s">
        <v>1111</v>
      </c>
      <c r="E2102" s="2" t="s">
        <v>542</v>
      </c>
      <c r="F2102" s="3">
        <v>150.30000000000001</v>
      </c>
    </row>
    <row r="2103" spans="1:6" s="4" customFormat="1" ht="84" hidden="1" x14ac:dyDescent="0.25">
      <c r="A2103" s="1" t="s">
        <v>181</v>
      </c>
      <c r="B2103" s="1" t="s">
        <v>1384</v>
      </c>
      <c r="C2103" s="1" t="s">
        <v>405</v>
      </c>
      <c r="D2103" s="1" t="s">
        <v>1112</v>
      </c>
      <c r="E2103" s="2" t="s">
        <v>543</v>
      </c>
      <c r="F2103" s="3">
        <v>150.30000000000001</v>
      </c>
    </row>
    <row r="2104" spans="1:6" s="4" customFormat="1" ht="48" hidden="1" x14ac:dyDescent="0.25">
      <c r="A2104" s="1" t="s">
        <v>181</v>
      </c>
      <c r="B2104" s="1" t="s">
        <v>5</v>
      </c>
      <c r="C2104" s="1"/>
      <c r="D2104" s="1"/>
      <c r="E2104" s="2" t="s">
        <v>499</v>
      </c>
      <c r="F2104" s="3">
        <v>785.625</v>
      </c>
    </row>
    <row r="2105" spans="1:6" s="4" customFormat="1" ht="108" hidden="1" x14ac:dyDescent="0.25">
      <c r="A2105" s="1" t="s">
        <v>181</v>
      </c>
      <c r="B2105" s="1" t="s">
        <v>1409</v>
      </c>
      <c r="C2105" s="1"/>
      <c r="D2105" s="1"/>
      <c r="E2105" s="2" t="s">
        <v>515</v>
      </c>
      <c r="F2105" s="3">
        <v>284.10000000000002</v>
      </c>
    </row>
    <row r="2106" spans="1:6" s="4" customFormat="1" ht="36" x14ac:dyDescent="0.25">
      <c r="A2106" s="1" t="s">
        <v>181</v>
      </c>
      <c r="B2106" s="1" t="s">
        <v>1409</v>
      </c>
      <c r="C2106" s="1" t="s">
        <v>59</v>
      </c>
      <c r="D2106" s="1"/>
      <c r="E2106" s="2" t="s">
        <v>579</v>
      </c>
      <c r="F2106" s="3">
        <v>11.5</v>
      </c>
    </row>
    <row r="2107" spans="1:6" s="4" customFormat="1" ht="156" x14ac:dyDescent="0.25">
      <c r="A2107" s="1" t="s">
        <v>181</v>
      </c>
      <c r="B2107" s="1" t="s">
        <v>1409</v>
      </c>
      <c r="C2107" s="1" t="s">
        <v>127</v>
      </c>
      <c r="D2107" s="1"/>
      <c r="E2107" s="2" t="s">
        <v>587</v>
      </c>
      <c r="F2107" s="3">
        <v>11.5</v>
      </c>
    </row>
    <row r="2108" spans="1:6" s="4" customFormat="1" ht="120" x14ac:dyDescent="0.25">
      <c r="A2108" s="1" t="s">
        <v>181</v>
      </c>
      <c r="B2108" s="1" t="s">
        <v>1409</v>
      </c>
      <c r="C2108" s="1" t="s">
        <v>128</v>
      </c>
      <c r="D2108" s="1"/>
      <c r="E2108" s="2" t="s">
        <v>596</v>
      </c>
      <c r="F2108" s="3">
        <v>11.5</v>
      </c>
    </row>
    <row r="2109" spans="1:6" s="4" customFormat="1" ht="48" x14ac:dyDescent="0.25">
      <c r="A2109" s="1" t="s">
        <v>181</v>
      </c>
      <c r="B2109" s="1" t="s">
        <v>1409</v>
      </c>
      <c r="C2109" s="1" t="s">
        <v>126</v>
      </c>
      <c r="D2109" s="1"/>
      <c r="E2109" s="2" t="s">
        <v>597</v>
      </c>
      <c r="F2109" s="3">
        <v>11.5</v>
      </c>
    </row>
    <row r="2110" spans="1:6" s="4" customFormat="1" ht="72" hidden="1" x14ac:dyDescent="0.25">
      <c r="A2110" s="1" t="s">
        <v>181</v>
      </c>
      <c r="B2110" s="1" t="s">
        <v>1409</v>
      </c>
      <c r="C2110" s="1" t="s">
        <v>126</v>
      </c>
      <c r="D2110" s="1" t="s">
        <v>1111</v>
      </c>
      <c r="E2110" s="2" t="s">
        <v>542</v>
      </c>
      <c r="F2110" s="3">
        <v>11.5</v>
      </c>
    </row>
    <row r="2111" spans="1:6" s="4" customFormat="1" ht="84" hidden="1" x14ac:dyDescent="0.25">
      <c r="A2111" s="1" t="s">
        <v>181</v>
      </c>
      <c r="B2111" s="1" t="s">
        <v>1409</v>
      </c>
      <c r="C2111" s="1" t="s">
        <v>126</v>
      </c>
      <c r="D2111" s="1" t="s">
        <v>1112</v>
      </c>
      <c r="E2111" s="2" t="s">
        <v>543</v>
      </c>
      <c r="F2111" s="3">
        <v>11.5</v>
      </c>
    </row>
    <row r="2112" spans="1:6" s="4" customFormat="1" ht="60" x14ac:dyDescent="0.25">
      <c r="A2112" s="1" t="s">
        <v>181</v>
      </c>
      <c r="B2112" s="1" t="s">
        <v>1409</v>
      </c>
      <c r="C2112" s="1" t="s">
        <v>1122</v>
      </c>
      <c r="D2112" s="1"/>
      <c r="E2112" s="2" t="s">
        <v>1885</v>
      </c>
      <c r="F2112" s="3">
        <v>272.60000000000002</v>
      </c>
    </row>
    <row r="2113" spans="1:6" s="4" customFormat="1" ht="36" x14ac:dyDescent="0.25">
      <c r="A2113" s="1" t="s">
        <v>181</v>
      </c>
      <c r="B2113" s="1" t="s">
        <v>1409</v>
      </c>
      <c r="C2113" s="1" t="s">
        <v>1123</v>
      </c>
      <c r="D2113" s="1"/>
      <c r="E2113" s="2" t="s">
        <v>1175</v>
      </c>
      <c r="F2113" s="3">
        <v>272.60000000000002</v>
      </c>
    </row>
    <row r="2114" spans="1:6" s="4" customFormat="1" ht="120" x14ac:dyDescent="0.25">
      <c r="A2114" s="1" t="s">
        <v>181</v>
      </c>
      <c r="B2114" s="1" t="s">
        <v>1409</v>
      </c>
      <c r="C2114" s="1" t="s">
        <v>180</v>
      </c>
      <c r="D2114" s="1"/>
      <c r="E2114" s="2" t="s">
        <v>1184</v>
      </c>
      <c r="F2114" s="3">
        <v>272.60000000000002</v>
      </c>
    </row>
    <row r="2115" spans="1:6" s="4" customFormat="1" ht="72" hidden="1" x14ac:dyDescent="0.25">
      <c r="A2115" s="1" t="s">
        <v>181</v>
      </c>
      <c r="B2115" s="1" t="s">
        <v>1409</v>
      </c>
      <c r="C2115" s="1" t="s">
        <v>180</v>
      </c>
      <c r="D2115" s="1" t="s">
        <v>1111</v>
      </c>
      <c r="E2115" s="2" t="s">
        <v>542</v>
      </c>
      <c r="F2115" s="3">
        <v>270.10000000000002</v>
      </c>
    </row>
    <row r="2116" spans="1:6" s="4" customFormat="1" ht="84" hidden="1" x14ac:dyDescent="0.25">
      <c r="A2116" s="1" t="s">
        <v>181</v>
      </c>
      <c r="B2116" s="1" t="s">
        <v>1409</v>
      </c>
      <c r="C2116" s="1" t="s">
        <v>180</v>
      </c>
      <c r="D2116" s="1" t="s">
        <v>1112</v>
      </c>
      <c r="E2116" s="2" t="s">
        <v>543</v>
      </c>
      <c r="F2116" s="3">
        <v>270.10000000000002</v>
      </c>
    </row>
    <row r="2117" spans="1:6" s="4" customFormat="1" ht="24" hidden="1" x14ac:dyDescent="0.25">
      <c r="A2117" s="1" t="s">
        <v>181</v>
      </c>
      <c r="B2117" s="1" t="s">
        <v>1409</v>
      </c>
      <c r="C2117" s="1" t="s">
        <v>180</v>
      </c>
      <c r="D2117" s="1" t="s">
        <v>1113</v>
      </c>
      <c r="E2117" s="2" t="s">
        <v>558</v>
      </c>
      <c r="F2117" s="3">
        <v>2.5</v>
      </c>
    </row>
    <row r="2118" spans="1:6" s="4" customFormat="1" ht="36" hidden="1" x14ac:dyDescent="0.25">
      <c r="A2118" s="1" t="s">
        <v>181</v>
      </c>
      <c r="B2118" s="1" t="s">
        <v>1409</v>
      </c>
      <c r="C2118" s="1" t="s">
        <v>180</v>
      </c>
      <c r="D2118" s="1" t="s">
        <v>1120</v>
      </c>
      <c r="E2118" s="2" t="s">
        <v>561</v>
      </c>
      <c r="F2118" s="3">
        <v>2.5</v>
      </c>
    </row>
    <row r="2119" spans="1:6" s="4" customFormat="1" ht="72" hidden="1" x14ac:dyDescent="0.25">
      <c r="A2119" s="1" t="s">
        <v>181</v>
      </c>
      <c r="B2119" s="1" t="s">
        <v>1410</v>
      </c>
      <c r="C2119" s="1"/>
      <c r="D2119" s="1"/>
      <c r="E2119" s="2" t="s">
        <v>517</v>
      </c>
      <c r="F2119" s="3">
        <v>501.52499999999998</v>
      </c>
    </row>
    <row r="2120" spans="1:6" s="4" customFormat="1" ht="36" x14ac:dyDescent="0.25">
      <c r="A2120" s="1" t="s">
        <v>181</v>
      </c>
      <c r="B2120" s="1" t="s">
        <v>1410</v>
      </c>
      <c r="C2120" s="1" t="s">
        <v>59</v>
      </c>
      <c r="D2120" s="1"/>
      <c r="E2120" s="2" t="s">
        <v>579</v>
      </c>
      <c r="F2120" s="3">
        <v>99.5</v>
      </c>
    </row>
    <row r="2121" spans="1:6" s="4" customFormat="1" ht="84" x14ac:dyDescent="0.25">
      <c r="A2121" s="1" t="s">
        <v>181</v>
      </c>
      <c r="B2121" s="1" t="s">
        <v>1410</v>
      </c>
      <c r="C2121" s="1" t="s">
        <v>130</v>
      </c>
      <c r="D2121" s="1"/>
      <c r="E2121" s="2" t="s">
        <v>598</v>
      </c>
      <c r="F2121" s="3">
        <v>99.5</v>
      </c>
    </row>
    <row r="2122" spans="1:6" s="4" customFormat="1" ht="72" x14ac:dyDescent="0.25">
      <c r="A2122" s="1" t="s">
        <v>181</v>
      </c>
      <c r="B2122" s="1" t="s">
        <v>1410</v>
      </c>
      <c r="C2122" s="1" t="s">
        <v>131</v>
      </c>
      <c r="D2122" s="1"/>
      <c r="E2122" s="2" t="s">
        <v>599</v>
      </c>
      <c r="F2122" s="3">
        <v>99.5</v>
      </c>
    </row>
    <row r="2123" spans="1:6" s="4" customFormat="1" ht="84" x14ac:dyDescent="0.25">
      <c r="A2123" s="1" t="s">
        <v>181</v>
      </c>
      <c r="B2123" s="1" t="s">
        <v>1410</v>
      </c>
      <c r="C2123" s="1" t="s">
        <v>129</v>
      </c>
      <c r="D2123" s="1"/>
      <c r="E2123" s="2" t="s">
        <v>601</v>
      </c>
      <c r="F2123" s="3">
        <v>99.5</v>
      </c>
    </row>
    <row r="2124" spans="1:6" s="4" customFormat="1" ht="72" hidden="1" x14ac:dyDescent="0.25">
      <c r="A2124" s="1" t="s">
        <v>181</v>
      </c>
      <c r="B2124" s="1" t="s">
        <v>1410</v>
      </c>
      <c r="C2124" s="1" t="s">
        <v>129</v>
      </c>
      <c r="D2124" s="1" t="s">
        <v>1111</v>
      </c>
      <c r="E2124" s="2" t="s">
        <v>542</v>
      </c>
      <c r="F2124" s="3">
        <v>99.5</v>
      </c>
    </row>
    <row r="2125" spans="1:6" s="4" customFormat="1" ht="84" hidden="1" x14ac:dyDescent="0.25">
      <c r="A2125" s="1" t="s">
        <v>181</v>
      </c>
      <c r="B2125" s="1" t="s">
        <v>1410</v>
      </c>
      <c r="C2125" s="1" t="s">
        <v>129</v>
      </c>
      <c r="D2125" s="1" t="s">
        <v>1112</v>
      </c>
      <c r="E2125" s="2" t="s">
        <v>543</v>
      </c>
      <c r="F2125" s="3">
        <v>99.5</v>
      </c>
    </row>
    <row r="2126" spans="1:6" s="4" customFormat="1" ht="60" x14ac:dyDescent="0.25">
      <c r="A2126" s="1" t="s">
        <v>181</v>
      </c>
      <c r="B2126" s="1" t="s">
        <v>1410</v>
      </c>
      <c r="C2126" s="1" t="s">
        <v>1122</v>
      </c>
      <c r="D2126" s="1"/>
      <c r="E2126" s="2" t="s">
        <v>1885</v>
      </c>
      <c r="F2126" s="3">
        <v>402.02499999999998</v>
      </c>
    </row>
    <row r="2127" spans="1:6" s="4" customFormat="1" ht="36" x14ac:dyDescent="0.25">
      <c r="A2127" s="1" t="s">
        <v>181</v>
      </c>
      <c r="B2127" s="1" t="s">
        <v>1410</v>
      </c>
      <c r="C2127" s="1" t="s">
        <v>1123</v>
      </c>
      <c r="D2127" s="1"/>
      <c r="E2127" s="2" t="s">
        <v>1175</v>
      </c>
      <c r="F2127" s="3">
        <v>402.02499999999998</v>
      </c>
    </row>
    <row r="2128" spans="1:6" s="4" customFormat="1" ht="48" x14ac:dyDescent="0.25">
      <c r="A2128" s="1" t="s">
        <v>181</v>
      </c>
      <c r="B2128" s="1" t="s">
        <v>1410</v>
      </c>
      <c r="C2128" s="1" t="s">
        <v>250</v>
      </c>
      <c r="D2128" s="1"/>
      <c r="E2128" s="2" t="s">
        <v>1190</v>
      </c>
      <c r="F2128" s="3">
        <v>115.462</v>
      </c>
    </row>
    <row r="2129" spans="1:6" s="4" customFormat="1" ht="72" hidden="1" x14ac:dyDescent="0.25">
      <c r="A2129" s="1" t="s">
        <v>181</v>
      </c>
      <c r="B2129" s="1" t="s">
        <v>1410</v>
      </c>
      <c r="C2129" s="1" t="s">
        <v>250</v>
      </c>
      <c r="D2129" s="1" t="s">
        <v>1111</v>
      </c>
      <c r="E2129" s="2" t="s">
        <v>542</v>
      </c>
      <c r="F2129" s="3">
        <v>115.462</v>
      </c>
    </row>
    <row r="2130" spans="1:6" s="4" customFormat="1" ht="84" hidden="1" x14ac:dyDescent="0.25">
      <c r="A2130" s="1" t="s">
        <v>181</v>
      </c>
      <c r="B2130" s="1" t="s">
        <v>1410</v>
      </c>
      <c r="C2130" s="1" t="s">
        <v>250</v>
      </c>
      <c r="D2130" s="1" t="s">
        <v>1112</v>
      </c>
      <c r="E2130" s="2" t="s">
        <v>543</v>
      </c>
      <c r="F2130" s="3">
        <v>115.462</v>
      </c>
    </row>
    <row r="2131" spans="1:6" s="4" customFormat="1" ht="84" x14ac:dyDescent="0.25">
      <c r="A2131" s="1" t="s">
        <v>181</v>
      </c>
      <c r="B2131" s="1" t="s">
        <v>1410</v>
      </c>
      <c r="C2131" s="1" t="s">
        <v>251</v>
      </c>
      <c r="D2131" s="1"/>
      <c r="E2131" s="2" t="s">
        <v>1191</v>
      </c>
      <c r="F2131" s="3">
        <v>286.56299999999999</v>
      </c>
    </row>
    <row r="2132" spans="1:6" s="4" customFormat="1" ht="180" hidden="1" x14ac:dyDescent="0.25">
      <c r="A2132" s="1" t="s">
        <v>181</v>
      </c>
      <c r="B2132" s="1" t="s">
        <v>1410</v>
      </c>
      <c r="C2132" s="1" t="s">
        <v>251</v>
      </c>
      <c r="D2132" s="1" t="s">
        <v>1118</v>
      </c>
      <c r="E2132" s="2" t="s">
        <v>539</v>
      </c>
      <c r="F2132" s="3">
        <v>154.67031</v>
      </c>
    </row>
    <row r="2133" spans="1:6" s="4" customFormat="1" ht="60" hidden="1" x14ac:dyDescent="0.25">
      <c r="A2133" s="1" t="s">
        <v>181</v>
      </c>
      <c r="B2133" s="1" t="s">
        <v>1410</v>
      </c>
      <c r="C2133" s="1" t="s">
        <v>251</v>
      </c>
      <c r="D2133" s="1" t="s">
        <v>1128</v>
      </c>
      <c r="E2133" s="2" t="s">
        <v>541</v>
      </c>
      <c r="F2133" s="3">
        <v>154.67031</v>
      </c>
    </row>
    <row r="2134" spans="1:6" s="4" customFormat="1" ht="72" hidden="1" x14ac:dyDescent="0.25">
      <c r="A2134" s="1" t="s">
        <v>181</v>
      </c>
      <c r="B2134" s="1" t="s">
        <v>1410</v>
      </c>
      <c r="C2134" s="1" t="s">
        <v>251</v>
      </c>
      <c r="D2134" s="1" t="s">
        <v>1111</v>
      </c>
      <c r="E2134" s="2" t="s">
        <v>542</v>
      </c>
      <c r="F2134" s="3">
        <v>131.89268999999999</v>
      </c>
    </row>
    <row r="2135" spans="1:6" s="4" customFormat="1" ht="84" hidden="1" x14ac:dyDescent="0.25">
      <c r="A2135" s="1" t="s">
        <v>181</v>
      </c>
      <c r="B2135" s="1" t="s">
        <v>1410</v>
      </c>
      <c r="C2135" s="1" t="s">
        <v>251</v>
      </c>
      <c r="D2135" s="1" t="s">
        <v>1112</v>
      </c>
      <c r="E2135" s="2" t="s">
        <v>543</v>
      </c>
      <c r="F2135" s="3">
        <v>131.89268999999999</v>
      </c>
    </row>
    <row r="2136" spans="1:6" s="4" customFormat="1" ht="24" hidden="1" x14ac:dyDescent="0.25">
      <c r="A2136" s="1" t="s">
        <v>181</v>
      </c>
      <c r="B2136" s="1" t="s">
        <v>1130</v>
      </c>
      <c r="C2136" s="1"/>
      <c r="D2136" s="1"/>
      <c r="E2136" s="2" t="s">
        <v>500</v>
      </c>
      <c r="F2136" s="3">
        <v>353170.35618000006</v>
      </c>
    </row>
    <row r="2137" spans="1:6" s="4" customFormat="1" ht="36" hidden="1" x14ac:dyDescent="0.25">
      <c r="A2137" s="1" t="s">
        <v>181</v>
      </c>
      <c r="B2137" s="1" t="s">
        <v>1411</v>
      </c>
      <c r="C2137" s="1"/>
      <c r="D2137" s="1"/>
      <c r="E2137" s="2" t="s">
        <v>520</v>
      </c>
      <c r="F2137" s="3">
        <v>349976.71378000005</v>
      </c>
    </row>
    <row r="2138" spans="1:6" s="4" customFormat="1" ht="72" x14ac:dyDescent="0.25">
      <c r="A2138" s="1" t="s">
        <v>181</v>
      </c>
      <c r="B2138" s="1" t="s">
        <v>1411</v>
      </c>
      <c r="C2138" s="1" t="s">
        <v>138</v>
      </c>
      <c r="D2138" s="1"/>
      <c r="E2138" s="2" t="s">
        <v>691</v>
      </c>
      <c r="F2138" s="3">
        <v>324649.37193000002</v>
      </c>
    </row>
    <row r="2139" spans="1:6" s="4" customFormat="1" ht="84" x14ac:dyDescent="0.25">
      <c r="A2139" s="1" t="s">
        <v>181</v>
      </c>
      <c r="B2139" s="1" t="s">
        <v>1411</v>
      </c>
      <c r="C2139" s="1" t="s">
        <v>139</v>
      </c>
      <c r="D2139" s="1"/>
      <c r="E2139" s="2" t="s">
        <v>692</v>
      </c>
      <c r="F2139" s="3">
        <v>324649.37193000002</v>
      </c>
    </row>
    <row r="2140" spans="1:6" s="4" customFormat="1" ht="120" x14ac:dyDescent="0.25">
      <c r="A2140" s="1" t="s">
        <v>181</v>
      </c>
      <c r="B2140" s="1" t="s">
        <v>1411</v>
      </c>
      <c r="C2140" s="1" t="s">
        <v>140</v>
      </c>
      <c r="D2140" s="1"/>
      <c r="E2140" s="2" t="s">
        <v>693</v>
      </c>
      <c r="F2140" s="3">
        <v>196144.41193</v>
      </c>
    </row>
    <row r="2141" spans="1:6" s="4" customFormat="1" ht="48" x14ac:dyDescent="0.25">
      <c r="A2141" s="1" t="s">
        <v>181</v>
      </c>
      <c r="B2141" s="1" t="s">
        <v>1411</v>
      </c>
      <c r="C2141" s="1" t="s">
        <v>132</v>
      </c>
      <c r="D2141" s="1"/>
      <c r="E2141" s="2" t="s">
        <v>694</v>
      </c>
      <c r="F2141" s="3">
        <v>174448.77100000001</v>
      </c>
    </row>
    <row r="2142" spans="1:6" s="4" customFormat="1" ht="72" hidden="1" x14ac:dyDescent="0.25">
      <c r="A2142" s="1" t="s">
        <v>181</v>
      </c>
      <c r="B2142" s="1" t="s">
        <v>1411</v>
      </c>
      <c r="C2142" s="1" t="s">
        <v>132</v>
      </c>
      <c r="D2142" s="1" t="s">
        <v>1111</v>
      </c>
      <c r="E2142" s="2" t="s">
        <v>542</v>
      </c>
      <c r="F2142" s="3">
        <v>174448.77100000001</v>
      </c>
    </row>
    <row r="2143" spans="1:6" s="4" customFormat="1" ht="84" hidden="1" x14ac:dyDescent="0.25">
      <c r="A2143" s="1" t="s">
        <v>181</v>
      </c>
      <c r="B2143" s="1" t="s">
        <v>1411</v>
      </c>
      <c r="C2143" s="1" t="s">
        <v>132</v>
      </c>
      <c r="D2143" s="1" t="s">
        <v>1112</v>
      </c>
      <c r="E2143" s="2" t="s">
        <v>543</v>
      </c>
      <c r="F2143" s="3">
        <v>174448.77100000001</v>
      </c>
    </row>
    <row r="2144" spans="1:6" s="4" customFormat="1" ht="72" x14ac:dyDescent="0.25">
      <c r="A2144" s="1" t="s">
        <v>181</v>
      </c>
      <c r="B2144" s="1" t="s">
        <v>1411</v>
      </c>
      <c r="C2144" s="1" t="s">
        <v>133</v>
      </c>
      <c r="D2144" s="1"/>
      <c r="E2144" s="2" t="s">
        <v>696</v>
      </c>
      <c r="F2144" s="3">
        <v>21635.3</v>
      </c>
    </row>
    <row r="2145" spans="1:6" s="4" customFormat="1" ht="72" hidden="1" x14ac:dyDescent="0.25">
      <c r="A2145" s="1" t="s">
        <v>181</v>
      </c>
      <c r="B2145" s="1" t="s">
        <v>1411</v>
      </c>
      <c r="C2145" s="1" t="s">
        <v>133</v>
      </c>
      <c r="D2145" s="1" t="s">
        <v>1111</v>
      </c>
      <c r="E2145" s="2" t="s">
        <v>542</v>
      </c>
      <c r="F2145" s="3">
        <v>21635.3</v>
      </c>
    </row>
    <row r="2146" spans="1:6" s="4" customFormat="1" ht="84" hidden="1" x14ac:dyDescent="0.25">
      <c r="A2146" s="1" t="s">
        <v>181</v>
      </c>
      <c r="B2146" s="1" t="s">
        <v>1411</v>
      </c>
      <c r="C2146" s="1" t="s">
        <v>133</v>
      </c>
      <c r="D2146" s="1" t="s">
        <v>1112</v>
      </c>
      <c r="E2146" s="2" t="s">
        <v>543</v>
      </c>
      <c r="F2146" s="3">
        <v>21635.3</v>
      </c>
    </row>
    <row r="2147" spans="1:6" s="4" customFormat="1" ht="48" x14ac:dyDescent="0.25">
      <c r="A2147" s="1" t="s">
        <v>181</v>
      </c>
      <c r="B2147" s="1" t="s">
        <v>1411</v>
      </c>
      <c r="C2147" s="1" t="s">
        <v>1320</v>
      </c>
      <c r="D2147" s="1"/>
      <c r="E2147" s="2" t="s">
        <v>1358</v>
      </c>
      <c r="F2147" s="3">
        <v>60.34093</v>
      </c>
    </row>
    <row r="2148" spans="1:6" s="4" customFormat="1" ht="72" hidden="1" x14ac:dyDescent="0.25">
      <c r="A2148" s="1" t="s">
        <v>181</v>
      </c>
      <c r="B2148" s="1" t="s">
        <v>1411</v>
      </c>
      <c r="C2148" s="1" t="s">
        <v>1320</v>
      </c>
      <c r="D2148" s="1" t="s">
        <v>1111</v>
      </c>
      <c r="E2148" s="2" t="s">
        <v>542</v>
      </c>
      <c r="F2148" s="3">
        <v>60.34093</v>
      </c>
    </row>
    <row r="2149" spans="1:6" s="4" customFormat="1" ht="84" hidden="1" x14ac:dyDescent="0.25">
      <c r="A2149" s="1" t="s">
        <v>181</v>
      </c>
      <c r="B2149" s="1" t="s">
        <v>1411</v>
      </c>
      <c r="C2149" s="1" t="s">
        <v>1320</v>
      </c>
      <c r="D2149" s="1" t="s">
        <v>1112</v>
      </c>
      <c r="E2149" s="2" t="s">
        <v>543</v>
      </c>
      <c r="F2149" s="3">
        <v>60.34093</v>
      </c>
    </row>
    <row r="2150" spans="1:6" s="4" customFormat="1" ht="156" x14ac:dyDescent="0.25">
      <c r="A2150" s="1" t="s">
        <v>181</v>
      </c>
      <c r="B2150" s="1" t="s">
        <v>1411</v>
      </c>
      <c r="C2150" s="1" t="s">
        <v>1239</v>
      </c>
      <c r="D2150" s="1"/>
      <c r="E2150" s="2" t="s">
        <v>1275</v>
      </c>
      <c r="F2150" s="3">
        <v>56786.063000000002</v>
      </c>
    </row>
    <row r="2151" spans="1:6" s="4" customFormat="1" ht="144" x14ac:dyDescent="0.25">
      <c r="A2151" s="1" t="s">
        <v>181</v>
      </c>
      <c r="B2151" s="1" t="s">
        <v>1411</v>
      </c>
      <c r="C2151" s="1" t="s">
        <v>1436</v>
      </c>
      <c r="D2151" s="1"/>
      <c r="E2151" s="2" t="s">
        <v>698</v>
      </c>
      <c r="F2151" s="3">
        <v>56786.063000000002</v>
      </c>
    </row>
    <row r="2152" spans="1:6" s="4" customFormat="1" ht="72" hidden="1" x14ac:dyDescent="0.25">
      <c r="A2152" s="1" t="s">
        <v>181</v>
      </c>
      <c r="B2152" s="1" t="s">
        <v>1411</v>
      </c>
      <c r="C2152" s="1" t="s">
        <v>1436</v>
      </c>
      <c r="D2152" s="1" t="s">
        <v>1111</v>
      </c>
      <c r="E2152" s="2" t="s">
        <v>542</v>
      </c>
      <c r="F2152" s="3">
        <v>56786.063000000002</v>
      </c>
    </row>
    <row r="2153" spans="1:6" s="4" customFormat="1" ht="84" hidden="1" x14ac:dyDescent="0.25">
      <c r="A2153" s="1" t="s">
        <v>181</v>
      </c>
      <c r="B2153" s="1" t="s">
        <v>1411</v>
      </c>
      <c r="C2153" s="1" t="s">
        <v>1436</v>
      </c>
      <c r="D2153" s="1" t="s">
        <v>1112</v>
      </c>
      <c r="E2153" s="2" t="s">
        <v>543</v>
      </c>
      <c r="F2153" s="3">
        <v>56786.063000000002</v>
      </c>
    </row>
    <row r="2154" spans="1:6" s="4" customFormat="1" ht="60" x14ac:dyDescent="0.25">
      <c r="A2154" s="1" t="s">
        <v>181</v>
      </c>
      <c r="B2154" s="1" t="s">
        <v>1411</v>
      </c>
      <c r="C2154" s="1" t="s">
        <v>1431</v>
      </c>
      <c r="D2154" s="1"/>
      <c r="E2154" s="2" t="s">
        <v>1432</v>
      </c>
      <c r="F2154" s="3">
        <v>71718.896999999997</v>
      </c>
    </row>
    <row r="2155" spans="1:6" s="4" customFormat="1" ht="132" x14ac:dyDescent="0.25">
      <c r="A2155" s="1" t="s">
        <v>181</v>
      </c>
      <c r="B2155" s="1" t="s">
        <v>1411</v>
      </c>
      <c r="C2155" s="1" t="s">
        <v>1433</v>
      </c>
      <c r="D2155" s="1"/>
      <c r="E2155" s="2" t="s">
        <v>1434</v>
      </c>
      <c r="F2155" s="3">
        <v>71718.896999999997</v>
      </c>
    </row>
    <row r="2156" spans="1:6" s="4" customFormat="1" ht="72" hidden="1" x14ac:dyDescent="0.25">
      <c r="A2156" s="1" t="s">
        <v>181</v>
      </c>
      <c r="B2156" s="1" t="s">
        <v>1411</v>
      </c>
      <c r="C2156" s="1" t="s">
        <v>1433</v>
      </c>
      <c r="D2156" s="1" t="s">
        <v>1111</v>
      </c>
      <c r="E2156" s="2" t="s">
        <v>542</v>
      </c>
      <c r="F2156" s="3">
        <v>71718.896999999997</v>
      </c>
    </row>
    <row r="2157" spans="1:6" s="4" customFormat="1" ht="84" hidden="1" x14ac:dyDescent="0.25">
      <c r="A2157" s="1" t="s">
        <v>181</v>
      </c>
      <c r="B2157" s="1" t="s">
        <v>1411</v>
      </c>
      <c r="C2157" s="1" t="s">
        <v>1433</v>
      </c>
      <c r="D2157" s="1" t="s">
        <v>1112</v>
      </c>
      <c r="E2157" s="2" t="s">
        <v>543</v>
      </c>
      <c r="F2157" s="3">
        <v>71718.896999999997</v>
      </c>
    </row>
    <row r="2158" spans="1:6" s="4" customFormat="1" ht="48" x14ac:dyDescent="0.25">
      <c r="A2158" s="1" t="s">
        <v>181</v>
      </c>
      <c r="B2158" s="1" t="s">
        <v>1411</v>
      </c>
      <c r="C2158" s="1" t="s">
        <v>141</v>
      </c>
      <c r="D2158" s="1"/>
      <c r="E2158" s="2" t="s">
        <v>717</v>
      </c>
      <c r="F2158" s="3">
        <v>310.89999999999998</v>
      </c>
    </row>
    <row r="2159" spans="1:6" s="4" customFormat="1" ht="72" x14ac:dyDescent="0.25">
      <c r="A2159" s="1" t="s">
        <v>181</v>
      </c>
      <c r="B2159" s="1" t="s">
        <v>1411</v>
      </c>
      <c r="C2159" s="1" t="s">
        <v>142</v>
      </c>
      <c r="D2159" s="1"/>
      <c r="E2159" s="2" t="s">
        <v>718</v>
      </c>
      <c r="F2159" s="3">
        <v>310.89999999999998</v>
      </c>
    </row>
    <row r="2160" spans="1:6" s="4" customFormat="1" ht="120" x14ac:dyDescent="0.25">
      <c r="A2160" s="1" t="s">
        <v>181</v>
      </c>
      <c r="B2160" s="1" t="s">
        <v>1411</v>
      </c>
      <c r="C2160" s="1" t="s">
        <v>134</v>
      </c>
      <c r="D2160" s="1"/>
      <c r="E2160" s="2" t="s">
        <v>731</v>
      </c>
      <c r="F2160" s="3">
        <v>310.89999999999998</v>
      </c>
    </row>
    <row r="2161" spans="1:6" s="4" customFormat="1" ht="72" hidden="1" x14ac:dyDescent="0.25">
      <c r="A2161" s="1" t="s">
        <v>181</v>
      </c>
      <c r="B2161" s="1" t="s">
        <v>1411</v>
      </c>
      <c r="C2161" s="1" t="s">
        <v>134</v>
      </c>
      <c r="D2161" s="1" t="s">
        <v>1111</v>
      </c>
      <c r="E2161" s="2" t="s">
        <v>542</v>
      </c>
      <c r="F2161" s="3">
        <v>310.89999999999998</v>
      </c>
    </row>
    <row r="2162" spans="1:6" s="4" customFormat="1" ht="84" hidden="1" x14ac:dyDescent="0.25">
      <c r="A2162" s="1" t="s">
        <v>181</v>
      </c>
      <c r="B2162" s="1" t="s">
        <v>1411</v>
      </c>
      <c r="C2162" s="1" t="s">
        <v>134</v>
      </c>
      <c r="D2162" s="1" t="s">
        <v>1112</v>
      </c>
      <c r="E2162" s="2" t="s">
        <v>543</v>
      </c>
      <c r="F2162" s="3">
        <v>310.89999999999998</v>
      </c>
    </row>
    <row r="2163" spans="1:6" s="4" customFormat="1" ht="168" x14ac:dyDescent="0.25">
      <c r="A2163" s="1" t="s">
        <v>181</v>
      </c>
      <c r="B2163" s="1" t="s">
        <v>1411</v>
      </c>
      <c r="C2163" s="1" t="s">
        <v>1132</v>
      </c>
      <c r="D2163" s="1"/>
      <c r="E2163" s="2" t="s">
        <v>1557</v>
      </c>
      <c r="F2163" s="3">
        <v>3036.5</v>
      </c>
    </row>
    <row r="2164" spans="1:6" s="4" customFormat="1" ht="132" x14ac:dyDescent="0.25">
      <c r="A2164" s="1" t="s">
        <v>181</v>
      </c>
      <c r="B2164" s="1" t="s">
        <v>1411</v>
      </c>
      <c r="C2164" s="1" t="s">
        <v>1133</v>
      </c>
      <c r="D2164" s="1"/>
      <c r="E2164" s="2" t="s">
        <v>741</v>
      </c>
      <c r="F2164" s="3">
        <v>3036.5</v>
      </c>
    </row>
    <row r="2165" spans="1:6" s="4" customFormat="1" ht="144" x14ac:dyDescent="0.25">
      <c r="A2165" s="1" t="s">
        <v>181</v>
      </c>
      <c r="B2165" s="1" t="s">
        <v>1411</v>
      </c>
      <c r="C2165" s="1" t="s">
        <v>143</v>
      </c>
      <c r="D2165" s="1"/>
      <c r="E2165" s="2" t="s">
        <v>751</v>
      </c>
      <c r="F2165" s="3">
        <v>3036.5</v>
      </c>
    </row>
    <row r="2166" spans="1:6" s="4" customFormat="1" ht="48" x14ac:dyDescent="0.25">
      <c r="A2166" s="1" t="s">
        <v>181</v>
      </c>
      <c r="B2166" s="1" t="s">
        <v>1411</v>
      </c>
      <c r="C2166" s="1" t="s">
        <v>135</v>
      </c>
      <c r="D2166" s="1"/>
      <c r="E2166" s="2" t="s">
        <v>752</v>
      </c>
      <c r="F2166" s="3">
        <v>3036.5</v>
      </c>
    </row>
    <row r="2167" spans="1:6" s="4" customFormat="1" ht="72" hidden="1" x14ac:dyDescent="0.25">
      <c r="A2167" s="1" t="s">
        <v>181</v>
      </c>
      <c r="B2167" s="1" t="s">
        <v>1411</v>
      </c>
      <c r="C2167" s="1" t="s">
        <v>135</v>
      </c>
      <c r="D2167" s="1" t="s">
        <v>1111</v>
      </c>
      <c r="E2167" s="2" t="s">
        <v>542</v>
      </c>
      <c r="F2167" s="3">
        <v>3036.5</v>
      </c>
    </row>
    <row r="2168" spans="1:6" s="4" customFormat="1" ht="84" hidden="1" x14ac:dyDescent="0.25">
      <c r="A2168" s="1" t="s">
        <v>181</v>
      </c>
      <c r="B2168" s="1" t="s">
        <v>1411</v>
      </c>
      <c r="C2168" s="1" t="s">
        <v>135</v>
      </c>
      <c r="D2168" s="1" t="s">
        <v>1112</v>
      </c>
      <c r="E2168" s="2" t="s">
        <v>543</v>
      </c>
      <c r="F2168" s="3">
        <v>3036.5</v>
      </c>
    </row>
    <row r="2169" spans="1:6" s="4" customFormat="1" ht="84" x14ac:dyDescent="0.25">
      <c r="A2169" s="1" t="s">
        <v>181</v>
      </c>
      <c r="B2169" s="1" t="s">
        <v>1411</v>
      </c>
      <c r="C2169" s="1" t="s">
        <v>144</v>
      </c>
      <c r="D2169" s="1"/>
      <c r="E2169" s="2" t="s">
        <v>1036</v>
      </c>
      <c r="F2169" s="3">
        <v>11250</v>
      </c>
    </row>
    <row r="2170" spans="1:6" s="4" customFormat="1" ht="84" x14ac:dyDescent="0.25">
      <c r="A2170" s="1" t="s">
        <v>181</v>
      </c>
      <c r="B2170" s="1" t="s">
        <v>1411</v>
      </c>
      <c r="C2170" s="1" t="s">
        <v>145</v>
      </c>
      <c r="D2170" s="1"/>
      <c r="E2170" s="2" t="s">
        <v>1062</v>
      </c>
      <c r="F2170" s="3">
        <v>11250</v>
      </c>
    </row>
    <row r="2171" spans="1:6" s="4" customFormat="1" ht="120" x14ac:dyDescent="0.25">
      <c r="A2171" s="1" t="s">
        <v>181</v>
      </c>
      <c r="B2171" s="1" t="s">
        <v>1411</v>
      </c>
      <c r="C2171" s="1" t="s">
        <v>146</v>
      </c>
      <c r="D2171" s="1"/>
      <c r="E2171" s="2" t="s">
        <v>1068</v>
      </c>
      <c r="F2171" s="3">
        <v>11250</v>
      </c>
    </row>
    <row r="2172" spans="1:6" s="4" customFormat="1" ht="96" x14ac:dyDescent="0.25">
      <c r="A2172" s="1" t="s">
        <v>181</v>
      </c>
      <c r="B2172" s="1" t="s">
        <v>1411</v>
      </c>
      <c r="C2172" s="1" t="s">
        <v>136</v>
      </c>
      <c r="D2172" s="1"/>
      <c r="E2172" s="2" t="s">
        <v>1069</v>
      </c>
      <c r="F2172" s="3">
        <v>11250</v>
      </c>
    </row>
    <row r="2173" spans="1:6" s="4" customFormat="1" ht="24" hidden="1" x14ac:dyDescent="0.25">
      <c r="A2173" s="1" t="s">
        <v>181</v>
      </c>
      <c r="B2173" s="1" t="s">
        <v>1411</v>
      </c>
      <c r="C2173" s="1" t="s">
        <v>136</v>
      </c>
      <c r="D2173" s="1" t="s">
        <v>1113</v>
      </c>
      <c r="E2173" s="2" t="s">
        <v>558</v>
      </c>
      <c r="F2173" s="3">
        <v>11250</v>
      </c>
    </row>
    <row r="2174" spans="1:6" s="4" customFormat="1" ht="132" hidden="1" x14ac:dyDescent="0.25">
      <c r="A2174" s="1" t="s">
        <v>181</v>
      </c>
      <c r="B2174" s="1" t="s">
        <v>1411</v>
      </c>
      <c r="C2174" s="1" t="s">
        <v>136</v>
      </c>
      <c r="D2174" s="1" t="s">
        <v>137</v>
      </c>
      <c r="E2174" s="2" t="s">
        <v>559</v>
      </c>
      <c r="F2174" s="3">
        <v>11250</v>
      </c>
    </row>
    <row r="2175" spans="1:6" s="4" customFormat="1" ht="60" x14ac:dyDescent="0.25">
      <c r="A2175" s="1" t="s">
        <v>181</v>
      </c>
      <c r="B2175" s="1" t="s">
        <v>1411</v>
      </c>
      <c r="C2175" s="1" t="s">
        <v>1122</v>
      </c>
      <c r="D2175" s="1"/>
      <c r="E2175" s="2" t="s">
        <v>1885</v>
      </c>
      <c r="F2175" s="3">
        <v>9463.122159999999</v>
      </c>
    </row>
    <row r="2176" spans="1:6" s="4" customFormat="1" ht="84" x14ac:dyDescent="0.25">
      <c r="A2176" s="1" t="s">
        <v>181</v>
      </c>
      <c r="B2176" s="1" t="s">
        <v>1411</v>
      </c>
      <c r="C2176" s="1" t="s">
        <v>405</v>
      </c>
      <c r="D2176" s="1"/>
      <c r="E2176" s="2" t="s">
        <v>1174</v>
      </c>
      <c r="F2176" s="3">
        <v>9463.122159999999</v>
      </c>
    </row>
    <row r="2177" spans="1:6" s="4" customFormat="1" ht="72" hidden="1" x14ac:dyDescent="0.25">
      <c r="A2177" s="1" t="s">
        <v>181</v>
      </c>
      <c r="B2177" s="1" t="s">
        <v>1411</v>
      </c>
      <c r="C2177" s="1" t="s">
        <v>405</v>
      </c>
      <c r="D2177" s="1" t="s">
        <v>1111</v>
      </c>
      <c r="E2177" s="2" t="s">
        <v>542</v>
      </c>
      <c r="F2177" s="3">
        <v>5504.0321599999997</v>
      </c>
    </row>
    <row r="2178" spans="1:6" s="4" customFormat="1" ht="84" hidden="1" x14ac:dyDescent="0.25">
      <c r="A2178" s="1" t="s">
        <v>181</v>
      </c>
      <c r="B2178" s="1" t="s">
        <v>1411</v>
      </c>
      <c r="C2178" s="1" t="s">
        <v>405</v>
      </c>
      <c r="D2178" s="1" t="s">
        <v>1112</v>
      </c>
      <c r="E2178" s="2" t="s">
        <v>543</v>
      </c>
      <c r="F2178" s="3">
        <v>5504.0321599999997</v>
      </c>
    </row>
    <row r="2179" spans="1:6" s="4" customFormat="1" ht="24" hidden="1" x14ac:dyDescent="0.25">
      <c r="A2179" s="1" t="s">
        <v>181</v>
      </c>
      <c r="B2179" s="1" t="s">
        <v>1411</v>
      </c>
      <c r="C2179" s="1" t="s">
        <v>405</v>
      </c>
      <c r="D2179" s="1" t="s">
        <v>1113</v>
      </c>
      <c r="E2179" s="2" t="s">
        <v>558</v>
      </c>
      <c r="F2179" s="3">
        <v>3959.09</v>
      </c>
    </row>
    <row r="2180" spans="1:6" s="4" customFormat="1" ht="132" hidden="1" x14ac:dyDescent="0.25">
      <c r="A2180" s="1" t="s">
        <v>181</v>
      </c>
      <c r="B2180" s="1" t="s">
        <v>1411</v>
      </c>
      <c r="C2180" s="1" t="s">
        <v>405</v>
      </c>
      <c r="D2180" s="1" t="s">
        <v>137</v>
      </c>
      <c r="E2180" s="2" t="s">
        <v>559</v>
      </c>
      <c r="F2180" s="3">
        <v>3959.09</v>
      </c>
    </row>
    <row r="2181" spans="1:6" s="4" customFormat="1" ht="108" x14ac:dyDescent="0.25">
      <c r="A2181" s="1" t="s">
        <v>181</v>
      </c>
      <c r="B2181" s="1" t="s">
        <v>1411</v>
      </c>
      <c r="C2181" s="1" t="s">
        <v>1139</v>
      </c>
      <c r="D2181" s="1"/>
      <c r="E2181" s="2" t="s">
        <v>1211</v>
      </c>
      <c r="F2181" s="3">
        <v>1266.81969</v>
      </c>
    </row>
    <row r="2182" spans="1:6" s="4" customFormat="1" ht="84" x14ac:dyDescent="0.25">
      <c r="A2182" s="1" t="s">
        <v>181</v>
      </c>
      <c r="B2182" s="1" t="s">
        <v>1411</v>
      </c>
      <c r="C2182" s="1" t="s">
        <v>1146</v>
      </c>
      <c r="D2182" s="1"/>
      <c r="E2182" s="2" t="s">
        <v>1212</v>
      </c>
      <c r="F2182" s="3">
        <v>1266.81969</v>
      </c>
    </row>
    <row r="2183" spans="1:6" s="4" customFormat="1" ht="60" x14ac:dyDescent="0.25">
      <c r="A2183" s="1" t="s">
        <v>181</v>
      </c>
      <c r="B2183" s="1" t="s">
        <v>1411</v>
      </c>
      <c r="C2183" s="1" t="s">
        <v>1147</v>
      </c>
      <c r="D2183" s="1"/>
      <c r="E2183" s="2" t="s">
        <v>1213</v>
      </c>
      <c r="F2183" s="3">
        <v>1266.81969</v>
      </c>
    </row>
    <row r="2184" spans="1:6" s="4" customFormat="1" ht="24" hidden="1" x14ac:dyDescent="0.25">
      <c r="A2184" s="1" t="s">
        <v>181</v>
      </c>
      <c r="B2184" s="1" t="s">
        <v>1411</v>
      </c>
      <c r="C2184" s="1" t="s">
        <v>1147</v>
      </c>
      <c r="D2184" s="1" t="s">
        <v>1113</v>
      </c>
      <c r="E2184" s="2" t="s">
        <v>558</v>
      </c>
      <c r="F2184" s="3">
        <v>1266.81969</v>
      </c>
    </row>
    <row r="2185" spans="1:6" s="4" customFormat="1" ht="24" hidden="1" x14ac:dyDescent="0.25">
      <c r="A2185" s="1" t="s">
        <v>181</v>
      </c>
      <c r="B2185" s="1" t="s">
        <v>1411</v>
      </c>
      <c r="C2185" s="1" t="s">
        <v>1147</v>
      </c>
      <c r="D2185" s="1" t="s">
        <v>1114</v>
      </c>
      <c r="E2185" s="2" t="s">
        <v>560</v>
      </c>
      <c r="F2185" s="3">
        <v>1266.81969</v>
      </c>
    </row>
    <row r="2186" spans="1:6" s="4" customFormat="1" ht="48" hidden="1" x14ac:dyDescent="0.25">
      <c r="A2186" s="1" t="s">
        <v>181</v>
      </c>
      <c r="B2186" s="1" t="s">
        <v>1391</v>
      </c>
      <c r="C2186" s="1"/>
      <c r="D2186" s="1"/>
      <c r="E2186" s="2" t="s">
        <v>521</v>
      </c>
      <c r="F2186" s="3">
        <v>3193.6424000000002</v>
      </c>
    </row>
    <row r="2187" spans="1:6" s="4" customFormat="1" ht="60" x14ac:dyDescent="0.25">
      <c r="A2187" s="1" t="s">
        <v>181</v>
      </c>
      <c r="B2187" s="1" t="s">
        <v>1391</v>
      </c>
      <c r="C2187" s="1" t="s">
        <v>152</v>
      </c>
      <c r="D2187" s="1"/>
      <c r="E2187" s="2" t="s">
        <v>672</v>
      </c>
      <c r="F2187" s="3">
        <v>1050.8000000000002</v>
      </c>
    </row>
    <row r="2188" spans="1:6" s="4" customFormat="1" ht="48" x14ac:dyDescent="0.25">
      <c r="A2188" s="1" t="s">
        <v>181</v>
      </c>
      <c r="B2188" s="1" t="s">
        <v>1391</v>
      </c>
      <c r="C2188" s="1" t="s">
        <v>154</v>
      </c>
      <c r="D2188" s="1"/>
      <c r="E2188" s="2" t="s">
        <v>681</v>
      </c>
      <c r="F2188" s="3">
        <v>1050.8000000000002</v>
      </c>
    </row>
    <row r="2189" spans="1:6" s="4" customFormat="1" ht="144" x14ac:dyDescent="0.25">
      <c r="A2189" s="1" t="s">
        <v>181</v>
      </c>
      <c r="B2189" s="1" t="s">
        <v>1391</v>
      </c>
      <c r="C2189" s="1" t="s">
        <v>153</v>
      </c>
      <c r="D2189" s="1"/>
      <c r="E2189" s="2" t="s">
        <v>684</v>
      </c>
      <c r="F2189" s="3">
        <v>1050.8000000000002</v>
      </c>
    </row>
    <row r="2190" spans="1:6" s="4" customFormat="1" ht="108" x14ac:dyDescent="0.25">
      <c r="A2190" s="1" t="s">
        <v>181</v>
      </c>
      <c r="B2190" s="1" t="s">
        <v>1391</v>
      </c>
      <c r="C2190" s="1" t="s">
        <v>147</v>
      </c>
      <c r="D2190" s="1"/>
      <c r="E2190" s="2" t="s">
        <v>685</v>
      </c>
      <c r="F2190" s="3">
        <v>707.7</v>
      </c>
    </row>
    <row r="2191" spans="1:6" s="4" customFormat="1" ht="72" hidden="1" x14ac:dyDescent="0.25">
      <c r="A2191" s="1" t="s">
        <v>181</v>
      </c>
      <c r="B2191" s="1" t="s">
        <v>1391</v>
      </c>
      <c r="C2191" s="1" t="s">
        <v>147</v>
      </c>
      <c r="D2191" s="1" t="s">
        <v>1111</v>
      </c>
      <c r="E2191" s="2" t="s">
        <v>542</v>
      </c>
      <c r="F2191" s="3">
        <v>707.7</v>
      </c>
    </row>
    <row r="2192" spans="1:6" s="4" customFormat="1" ht="84" hidden="1" x14ac:dyDescent="0.25">
      <c r="A2192" s="1" t="s">
        <v>181</v>
      </c>
      <c r="B2192" s="1" t="s">
        <v>1391</v>
      </c>
      <c r="C2192" s="1" t="s">
        <v>147</v>
      </c>
      <c r="D2192" s="1" t="s">
        <v>1112</v>
      </c>
      <c r="E2192" s="2" t="s">
        <v>543</v>
      </c>
      <c r="F2192" s="3">
        <v>707.7</v>
      </c>
    </row>
    <row r="2193" spans="1:6" s="4" customFormat="1" ht="84" x14ac:dyDescent="0.25">
      <c r="A2193" s="1" t="s">
        <v>181</v>
      </c>
      <c r="B2193" s="1" t="s">
        <v>1391</v>
      </c>
      <c r="C2193" s="1" t="s">
        <v>148</v>
      </c>
      <c r="D2193" s="1"/>
      <c r="E2193" s="2" t="s">
        <v>687</v>
      </c>
      <c r="F2193" s="3">
        <v>343.1</v>
      </c>
    </row>
    <row r="2194" spans="1:6" s="4" customFormat="1" ht="72" hidden="1" x14ac:dyDescent="0.25">
      <c r="A2194" s="1" t="s">
        <v>181</v>
      </c>
      <c r="B2194" s="1" t="s">
        <v>1391</v>
      </c>
      <c r="C2194" s="1" t="s">
        <v>148</v>
      </c>
      <c r="D2194" s="1" t="s">
        <v>1111</v>
      </c>
      <c r="E2194" s="2" t="s">
        <v>542</v>
      </c>
      <c r="F2194" s="3">
        <v>343.1</v>
      </c>
    </row>
    <row r="2195" spans="1:6" s="4" customFormat="1" ht="84" hidden="1" x14ac:dyDescent="0.25">
      <c r="A2195" s="1" t="s">
        <v>181</v>
      </c>
      <c r="B2195" s="1" t="s">
        <v>1391</v>
      </c>
      <c r="C2195" s="1" t="s">
        <v>148</v>
      </c>
      <c r="D2195" s="1" t="s">
        <v>1112</v>
      </c>
      <c r="E2195" s="2" t="s">
        <v>543</v>
      </c>
      <c r="F2195" s="3">
        <v>343.1</v>
      </c>
    </row>
    <row r="2196" spans="1:6" s="4" customFormat="1" ht="48" x14ac:dyDescent="0.25">
      <c r="A2196" s="1" t="s">
        <v>181</v>
      </c>
      <c r="B2196" s="1" t="s">
        <v>1391</v>
      </c>
      <c r="C2196" s="1" t="s">
        <v>141</v>
      </c>
      <c r="D2196" s="1"/>
      <c r="E2196" s="2" t="s">
        <v>717</v>
      </c>
      <c r="F2196" s="3">
        <v>208.5</v>
      </c>
    </row>
    <row r="2197" spans="1:6" s="4" customFormat="1" ht="72" x14ac:dyDescent="0.25">
      <c r="A2197" s="1" t="s">
        <v>181</v>
      </c>
      <c r="B2197" s="1" t="s">
        <v>1391</v>
      </c>
      <c r="C2197" s="1" t="s">
        <v>142</v>
      </c>
      <c r="D2197" s="1"/>
      <c r="E2197" s="2" t="s">
        <v>718</v>
      </c>
      <c r="F2197" s="3">
        <v>208.5</v>
      </c>
    </row>
    <row r="2198" spans="1:6" s="4" customFormat="1" ht="108" x14ac:dyDescent="0.25">
      <c r="A2198" s="1" t="s">
        <v>181</v>
      </c>
      <c r="B2198" s="1" t="s">
        <v>1391</v>
      </c>
      <c r="C2198" s="1" t="s">
        <v>149</v>
      </c>
      <c r="D2198" s="1"/>
      <c r="E2198" s="2" t="s">
        <v>732</v>
      </c>
      <c r="F2198" s="3">
        <v>208.5</v>
      </c>
    </row>
    <row r="2199" spans="1:6" s="4" customFormat="1" ht="72" hidden="1" x14ac:dyDescent="0.25">
      <c r="A2199" s="1" t="s">
        <v>181</v>
      </c>
      <c r="B2199" s="1" t="s">
        <v>1391</v>
      </c>
      <c r="C2199" s="1" t="s">
        <v>149</v>
      </c>
      <c r="D2199" s="1" t="s">
        <v>1111</v>
      </c>
      <c r="E2199" s="2" t="s">
        <v>542</v>
      </c>
      <c r="F2199" s="3">
        <v>208.5</v>
      </c>
    </row>
    <row r="2200" spans="1:6" s="4" customFormat="1" ht="84" hidden="1" x14ac:dyDescent="0.25">
      <c r="A2200" s="1" t="s">
        <v>181</v>
      </c>
      <c r="B2200" s="1" t="s">
        <v>1391</v>
      </c>
      <c r="C2200" s="1" t="s">
        <v>149</v>
      </c>
      <c r="D2200" s="1" t="s">
        <v>1112</v>
      </c>
      <c r="E2200" s="2" t="s">
        <v>543</v>
      </c>
      <c r="F2200" s="3">
        <v>208.5</v>
      </c>
    </row>
    <row r="2201" spans="1:6" s="4" customFormat="1" ht="72" x14ac:dyDescent="0.25">
      <c r="A2201" s="1" t="s">
        <v>181</v>
      </c>
      <c r="B2201" s="1" t="s">
        <v>1391</v>
      </c>
      <c r="C2201" s="1" t="s">
        <v>1152</v>
      </c>
      <c r="D2201" s="1"/>
      <c r="E2201" s="2" t="s">
        <v>1083</v>
      </c>
      <c r="F2201" s="3">
        <v>1906.3424</v>
      </c>
    </row>
    <row r="2202" spans="1:6" s="4" customFormat="1" ht="60" x14ac:dyDescent="0.25">
      <c r="A2202" s="1" t="s">
        <v>181</v>
      </c>
      <c r="B2202" s="1" t="s">
        <v>1391</v>
      </c>
      <c r="C2202" s="1" t="s">
        <v>1162</v>
      </c>
      <c r="D2202" s="1"/>
      <c r="E2202" s="2" t="s">
        <v>1090</v>
      </c>
      <c r="F2202" s="3">
        <v>1906.3424</v>
      </c>
    </row>
    <row r="2203" spans="1:6" s="4" customFormat="1" ht="192" x14ac:dyDescent="0.25">
      <c r="A2203" s="1" t="s">
        <v>181</v>
      </c>
      <c r="B2203" s="1" t="s">
        <v>1391</v>
      </c>
      <c r="C2203" s="1" t="s">
        <v>150</v>
      </c>
      <c r="D2203" s="1"/>
      <c r="E2203" s="2" t="s">
        <v>1092</v>
      </c>
      <c r="F2203" s="3">
        <v>1906.3424</v>
      </c>
    </row>
    <row r="2204" spans="1:6" s="4" customFormat="1" ht="72" hidden="1" x14ac:dyDescent="0.25">
      <c r="A2204" s="1" t="s">
        <v>181</v>
      </c>
      <c r="B2204" s="1" t="s">
        <v>1391</v>
      </c>
      <c r="C2204" s="1" t="s">
        <v>150</v>
      </c>
      <c r="D2204" s="1" t="s">
        <v>1111</v>
      </c>
      <c r="E2204" s="2" t="s">
        <v>542</v>
      </c>
      <c r="F2204" s="3">
        <v>1906.3424</v>
      </c>
    </row>
    <row r="2205" spans="1:6" s="4" customFormat="1" ht="84" hidden="1" x14ac:dyDescent="0.25">
      <c r="A2205" s="1" t="s">
        <v>181</v>
      </c>
      <c r="B2205" s="1" t="s">
        <v>1391</v>
      </c>
      <c r="C2205" s="1" t="s">
        <v>150</v>
      </c>
      <c r="D2205" s="1" t="s">
        <v>1112</v>
      </c>
      <c r="E2205" s="2" t="s">
        <v>543</v>
      </c>
      <c r="F2205" s="3">
        <v>1906.3424</v>
      </c>
    </row>
    <row r="2206" spans="1:6" s="4" customFormat="1" ht="72" x14ac:dyDescent="0.25">
      <c r="A2206" s="1" t="s">
        <v>181</v>
      </c>
      <c r="B2206" s="1" t="s">
        <v>1391</v>
      </c>
      <c r="C2206" s="1" t="s">
        <v>155</v>
      </c>
      <c r="D2206" s="1"/>
      <c r="E2206" s="2" t="s">
        <v>1099</v>
      </c>
      <c r="F2206" s="3">
        <v>28</v>
      </c>
    </row>
    <row r="2207" spans="1:6" s="4" customFormat="1" ht="120" x14ac:dyDescent="0.25">
      <c r="A2207" s="1" t="s">
        <v>181</v>
      </c>
      <c r="B2207" s="1" t="s">
        <v>1391</v>
      </c>
      <c r="C2207" s="1" t="s">
        <v>156</v>
      </c>
      <c r="D2207" s="1"/>
      <c r="E2207" s="2" t="s">
        <v>1100</v>
      </c>
      <c r="F2207" s="3">
        <v>28</v>
      </c>
    </row>
    <row r="2208" spans="1:6" s="4" customFormat="1" ht="84" x14ac:dyDescent="0.25">
      <c r="A2208" s="1" t="s">
        <v>181</v>
      </c>
      <c r="B2208" s="1" t="s">
        <v>1391</v>
      </c>
      <c r="C2208" s="1" t="s">
        <v>157</v>
      </c>
      <c r="D2208" s="1"/>
      <c r="E2208" s="2" t="s">
        <v>1877</v>
      </c>
      <c r="F2208" s="3">
        <v>28</v>
      </c>
    </row>
    <row r="2209" spans="1:6" s="4" customFormat="1" ht="48" x14ac:dyDescent="0.25">
      <c r="A2209" s="1" t="s">
        <v>181</v>
      </c>
      <c r="B2209" s="1" t="s">
        <v>1391</v>
      </c>
      <c r="C2209" s="1" t="s">
        <v>151</v>
      </c>
      <c r="D2209" s="1"/>
      <c r="E2209" s="2" t="s">
        <v>1879</v>
      </c>
      <c r="F2209" s="3">
        <v>28</v>
      </c>
    </row>
    <row r="2210" spans="1:6" s="4" customFormat="1" ht="72" hidden="1" x14ac:dyDescent="0.25">
      <c r="A2210" s="1" t="s">
        <v>181</v>
      </c>
      <c r="B2210" s="1" t="s">
        <v>1391</v>
      </c>
      <c r="C2210" s="1" t="s">
        <v>151</v>
      </c>
      <c r="D2210" s="1" t="s">
        <v>1111</v>
      </c>
      <c r="E2210" s="2" t="s">
        <v>542</v>
      </c>
      <c r="F2210" s="3">
        <v>28</v>
      </c>
    </row>
    <row r="2211" spans="1:6" s="4" customFormat="1" ht="84" hidden="1" x14ac:dyDescent="0.25">
      <c r="A2211" s="1" t="s">
        <v>181</v>
      </c>
      <c r="B2211" s="1" t="s">
        <v>1391</v>
      </c>
      <c r="C2211" s="1" t="s">
        <v>151</v>
      </c>
      <c r="D2211" s="1" t="s">
        <v>1112</v>
      </c>
      <c r="E2211" s="2" t="s">
        <v>543</v>
      </c>
      <c r="F2211" s="3">
        <v>28</v>
      </c>
    </row>
    <row r="2212" spans="1:6" s="4" customFormat="1" ht="36" hidden="1" x14ac:dyDescent="0.25">
      <c r="A2212" s="1" t="s">
        <v>181</v>
      </c>
      <c r="B2212" s="1" t="s">
        <v>22</v>
      </c>
      <c r="C2212" s="1"/>
      <c r="D2212" s="1"/>
      <c r="E2212" s="2" t="s">
        <v>501</v>
      </c>
      <c r="F2212" s="3">
        <v>33166.114249999999</v>
      </c>
    </row>
    <row r="2213" spans="1:6" s="4" customFormat="1" ht="24" hidden="1" x14ac:dyDescent="0.25">
      <c r="A2213" s="1" t="s">
        <v>181</v>
      </c>
      <c r="B2213" s="1" t="s">
        <v>1412</v>
      </c>
      <c r="C2213" s="1"/>
      <c r="D2213" s="1"/>
      <c r="E2213" s="2" t="s">
        <v>523</v>
      </c>
      <c r="F2213" s="3">
        <v>36.5124</v>
      </c>
    </row>
    <row r="2214" spans="1:6" s="4" customFormat="1" ht="84" x14ac:dyDescent="0.25">
      <c r="A2214" s="1" t="s">
        <v>181</v>
      </c>
      <c r="B2214" s="1" t="s">
        <v>1412</v>
      </c>
      <c r="C2214" s="1" t="s">
        <v>144</v>
      </c>
      <c r="D2214" s="1"/>
      <c r="E2214" s="2" t="s">
        <v>1036</v>
      </c>
      <c r="F2214" s="3">
        <v>36.5124</v>
      </c>
    </row>
    <row r="2215" spans="1:6" s="4" customFormat="1" ht="60" x14ac:dyDescent="0.25">
      <c r="A2215" s="1" t="s">
        <v>181</v>
      </c>
      <c r="B2215" s="1" t="s">
        <v>1412</v>
      </c>
      <c r="C2215" s="1" t="s">
        <v>201</v>
      </c>
      <c r="D2215" s="1"/>
      <c r="E2215" s="2" t="s">
        <v>1072</v>
      </c>
      <c r="F2215" s="3">
        <v>36.5124</v>
      </c>
    </row>
    <row r="2216" spans="1:6" s="4" customFormat="1" ht="156" x14ac:dyDescent="0.25">
      <c r="A2216" s="1" t="s">
        <v>181</v>
      </c>
      <c r="B2216" s="1" t="s">
        <v>1412</v>
      </c>
      <c r="C2216" s="1" t="s">
        <v>202</v>
      </c>
      <c r="D2216" s="1"/>
      <c r="E2216" s="2" t="s">
        <v>1073</v>
      </c>
      <c r="F2216" s="3">
        <v>36.5124</v>
      </c>
    </row>
    <row r="2217" spans="1:6" s="4" customFormat="1" ht="72" x14ac:dyDescent="0.25">
      <c r="A2217" s="1" t="s">
        <v>181</v>
      </c>
      <c r="B2217" s="1" t="s">
        <v>1412</v>
      </c>
      <c r="C2217" s="1" t="s">
        <v>1336</v>
      </c>
      <c r="D2217" s="1"/>
      <c r="E2217" s="2" t="s">
        <v>1367</v>
      </c>
      <c r="F2217" s="3">
        <v>36.5124</v>
      </c>
    </row>
    <row r="2218" spans="1:6" s="4" customFormat="1" ht="72" hidden="1" x14ac:dyDescent="0.25">
      <c r="A2218" s="1" t="s">
        <v>181</v>
      </c>
      <c r="B2218" s="1" t="s">
        <v>1412</v>
      </c>
      <c r="C2218" s="1" t="s">
        <v>1336</v>
      </c>
      <c r="D2218" s="1" t="s">
        <v>1111</v>
      </c>
      <c r="E2218" s="2" t="s">
        <v>542</v>
      </c>
      <c r="F2218" s="3">
        <v>36.5124</v>
      </c>
    </row>
    <row r="2219" spans="1:6" s="4" customFormat="1" ht="84" hidden="1" x14ac:dyDescent="0.25">
      <c r="A2219" s="1" t="s">
        <v>181</v>
      </c>
      <c r="B2219" s="1" t="s">
        <v>1412</v>
      </c>
      <c r="C2219" s="1" t="s">
        <v>1336</v>
      </c>
      <c r="D2219" s="1" t="s">
        <v>1112</v>
      </c>
      <c r="E2219" s="2" t="s">
        <v>543</v>
      </c>
      <c r="F2219" s="3">
        <v>36.5124</v>
      </c>
    </row>
    <row r="2220" spans="1:6" s="4" customFormat="1" hidden="1" x14ac:dyDescent="0.25">
      <c r="A2220" s="1" t="s">
        <v>181</v>
      </c>
      <c r="B2220" s="1" t="s">
        <v>1413</v>
      </c>
      <c r="C2220" s="1"/>
      <c r="D2220" s="1"/>
      <c r="E2220" s="2" t="s">
        <v>524</v>
      </c>
      <c r="F2220" s="3">
        <v>22339.001849999997</v>
      </c>
    </row>
    <row r="2221" spans="1:6" s="4" customFormat="1" ht="48" x14ac:dyDescent="0.25">
      <c r="A2221" s="1" t="s">
        <v>181</v>
      </c>
      <c r="B2221" s="1" t="s">
        <v>1413</v>
      </c>
      <c r="C2221" s="1" t="s">
        <v>141</v>
      </c>
      <c r="D2221" s="1"/>
      <c r="E2221" s="2" t="s">
        <v>717</v>
      </c>
      <c r="F2221" s="3">
        <v>15683.9</v>
      </c>
    </row>
    <row r="2222" spans="1:6" s="4" customFormat="1" ht="72" x14ac:dyDescent="0.25">
      <c r="A2222" s="1" t="s">
        <v>181</v>
      </c>
      <c r="B2222" s="1" t="s">
        <v>1413</v>
      </c>
      <c r="C2222" s="1" t="s">
        <v>142</v>
      </c>
      <c r="D2222" s="1"/>
      <c r="E2222" s="2" t="s">
        <v>718</v>
      </c>
      <c r="F2222" s="3">
        <v>15683.9</v>
      </c>
    </row>
    <row r="2223" spans="1:6" s="4" customFormat="1" ht="84" x14ac:dyDescent="0.25">
      <c r="A2223" s="1" t="s">
        <v>181</v>
      </c>
      <c r="B2223" s="1" t="s">
        <v>1413</v>
      </c>
      <c r="C2223" s="1" t="s">
        <v>159</v>
      </c>
      <c r="D2223" s="1"/>
      <c r="E2223" s="2" t="s">
        <v>719</v>
      </c>
      <c r="F2223" s="3">
        <v>15063.8</v>
      </c>
    </row>
    <row r="2224" spans="1:6" s="4" customFormat="1" ht="72" hidden="1" x14ac:dyDescent="0.25">
      <c r="A2224" s="1" t="s">
        <v>181</v>
      </c>
      <c r="B2224" s="1" t="s">
        <v>1413</v>
      </c>
      <c r="C2224" s="1" t="s">
        <v>159</v>
      </c>
      <c r="D2224" s="1" t="s">
        <v>1111</v>
      </c>
      <c r="E2224" s="2" t="s">
        <v>542</v>
      </c>
      <c r="F2224" s="3">
        <v>15063.8</v>
      </c>
    </row>
    <row r="2225" spans="1:6" s="4" customFormat="1" ht="84" hidden="1" x14ac:dyDescent="0.25">
      <c r="A2225" s="1" t="s">
        <v>181</v>
      </c>
      <c r="B2225" s="1" t="s">
        <v>1413</v>
      </c>
      <c r="C2225" s="1" t="s">
        <v>159</v>
      </c>
      <c r="D2225" s="1" t="s">
        <v>1112</v>
      </c>
      <c r="E2225" s="2" t="s">
        <v>543</v>
      </c>
      <c r="F2225" s="3">
        <v>15063.8</v>
      </c>
    </row>
    <row r="2226" spans="1:6" s="4" customFormat="1" ht="72" x14ac:dyDescent="0.25">
      <c r="A2226" s="1" t="s">
        <v>181</v>
      </c>
      <c r="B2226" s="1" t="s">
        <v>1413</v>
      </c>
      <c r="C2226" s="1" t="s">
        <v>160</v>
      </c>
      <c r="D2226" s="1"/>
      <c r="E2226" s="2" t="s">
        <v>720</v>
      </c>
      <c r="F2226" s="3">
        <v>620.1</v>
      </c>
    </row>
    <row r="2227" spans="1:6" s="4" customFormat="1" ht="72" hidden="1" x14ac:dyDescent="0.25">
      <c r="A2227" s="1" t="s">
        <v>181</v>
      </c>
      <c r="B2227" s="1" t="s">
        <v>1413</v>
      </c>
      <c r="C2227" s="1" t="s">
        <v>160</v>
      </c>
      <c r="D2227" s="1" t="s">
        <v>1111</v>
      </c>
      <c r="E2227" s="2" t="s">
        <v>542</v>
      </c>
      <c r="F2227" s="3">
        <v>620.1</v>
      </c>
    </row>
    <row r="2228" spans="1:6" s="4" customFormat="1" ht="84" hidden="1" x14ac:dyDescent="0.25">
      <c r="A2228" s="1" t="s">
        <v>181</v>
      </c>
      <c r="B2228" s="1" t="s">
        <v>1413</v>
      </c>
      <c r="C2228" s="1" t="s">
        <v>160</v>
      </c>
      <c r="D2228" s="1" t="s">
        <v>1112</v>
      </c>
      <c r="E2228" s="2" t="s">
        <v>543</v>
      </c>
      <c r="F2228" s="3">
        <v>620.1</v>
      </c>
    </row>
    <row r="2229" spans="1:6" s="4" customFormat="1" ht="60" x14ac:dyDescent="0.25">
      <c r="A2229" s="1" t="s">
        <v>181</v>
      </c>
      <c r="B2229" s="1" t="s">
        <v>1413</v>
      </c>
      <c r="C2229" s="1" t="s">
        <v>164</v>
      </c>
      <c r="D2229" s="1"/>
      <c r="E2229" s="2" t="s">
        <v>758</v>
      </c>
      <c r="F2229" s="3">
        <v>3225.4</v>
      </c>
    </row>
    <row r="2230" spans="1:6" s="4" customFormat="1" ht="108" x14ac:dyDescent="0.25">
      <c r="A2230" s="1" t="s">
        <v>181</v>
      </c>
      <c r="B2230" s="1" t="s">
        <v>1413</v>
      </c>
      <c r="C2230" s="1" t="s">
        <v>165</v>
      </c>
      <c r="D2230" s="1"/>
      <c r="E2230" s="2" t="s">
        <v>759</v>
      </c>
      <c r="F2230" s="3">
        <v>3225.4</v>
      </c>
    </row>
    <row r="2231" spans="1:6" s="4" customFormat="1" ht="96" x14ac:dyDescent="0.25">
      <c r="A2231" s="1" t="s">
        <v>181</v>
      </c>
      <c r="B2231" s="1" t="s">
        <v>1413</v>
      </c>
      <c r="C2231" s="1" t="s">
        <v>166</v>
      </c>
      <c r="D2231" s="1"/>
      <c r="E2231" s="2" t="s">
        <v>760</v>
      </c>
      <c r="F2231" s="3">
        <v>3225.4</v>
      </c>
    </row>
    <row r="2232" spans="1:6" s="4" customFormat="1" ht="72" x14ac:dyDescent="0.25">
      <c r="A2232" s="1" t="s">
        <v>181</v>
      </c>
      <c r="B2232" s="1" t="s">
        <v>1413</v>
      </c>
      <c r="C2232" s="1" t="s">
        <v>161</v>
      </c>
      <c r="D2232" s="1"/>
      <c r="E2232" s="2" t="s">
        <v>761</v>
      </c>
      <c r="F2232" s="3">
        <v>3225.4</v>
      </c>
    </row>
    <row r="2233" spans="1:6" s="4" customFormat="1" ht="24" hidden="1" x14ac:dyDescent="0.25">
      <c r="A2233" s="1" t="s">
        <v>181</v>
      </c>
      <c r="B2233" s="1" t="s">
        <v>1413</v>
      </c>
      <c r="C2233" s="1" t="s">
        <v>161</v>
      </c>
      <c r="D2233" s="1" t="s">
        <v>1113</v>
      </c>
      <c r="E2233" s="2" t="s">
        <v>558</v>
      </c>
      <c r="F2233" s="3">
        <v>3225.4</v>
      </c>
    </row>
    <row r="2234" spans="1:6" s="4" customFormat="1" ht="132" hidden="1" x14ac:dyDescent="0.25">
      <c r="A2234" s="1" t="s">
        <v>181</v>
      </c>
      <c r="B2234" s="1" t="s">
        <v>1413</v>
      </c>
      <c r="C2234" s="1" t="s">
        <v>161</v>
      </c>
      <c r="D2234" s="1" t="s">
        <v>137</v>
      </c>
      <c r="E2234" s="2" t="s">
        <v>559</v>
      </c>
      <c r="F2234" s="3">
        <v>3225.4</v>
      </c>
    </row>
    <row r="2235" spans="1:6" s="4" customFormat="1" ht="84" x14ac:dyDescent="0.25">
      <c r="A2235" s="1" t="s">
        <v>181</v>
      </c>
      <c r="B2235" s="1" t="s">
        <v>1413</v>
      </c>
      <c r="C2235" s="1" t="s">
        <v>144</v>
      </c>
      <c r="D2235" s="1"/>
      <c r="E2235" s="2" t="s">
        <v>1036</v>
      </c>
      <c r="F2235" s="3">
        <v>2144.1</v>
      </c>
    </row>
    <row r="2236" spans="1:6" s="4" customFormat="1" ht="72" x14ac:dyDescent="0.25">
      <c r="A2236" s="1" t="s">
        <v>181</v>
      </c>
      <c r="B2236" s="1" t="s">
        <v>1413</v>
      </c>
      <c r="C2236" s="1" t="s">
        <v>167</v>
      </c>
      <c r="D2236" s="1"/>
      <c r="E2236" s="2" t="s">
        <v>1059</v>
      </c>
      <c r="F2236" s="3">
        <v>2144.1</v>
      </c>
    </row>
    <row r="2237" spans="1:6" s="4" customFormat="1" ht="120" x14ac:dyDescent="0.25">
      <c r="A2237" s="1" t="s">
        <v>181</v>
      </c>
      <c r="B2237" s="1" t="s">
        <v>1413</v>
      </c>
      <c r="C2237" s="1" t="s">
        <v>168</v>
      </c>
      <c r="D2237" s="1"/>
      <c r="E2237" s="2" t="s">
        <v>1060</v>
      </c>
      <c r="F2237" s="3">
        <v>2144.1</v>
      </c>
    </row>
    <row r="2238" spans="1:6" s="4" customFormat="1" ht="60" x14ac:dyDescent="0.25">
      <c r="A2238" s="1" t="s">
        <v>181</v>
      </c>
      <c r="B2238" s="1" t="s">
        <v>1413</v>
      </c>
      <c r="C2238" s="1" t="s">
        <v>162</v>
      </c>
      <c r="D2238" s="1"/>
      <c r="E2238" s="2" t="s">
        <v>1061</v>
      </c>
      <c r="F2238" s="3">
        <v>2144.1</v>
      </c>
    </row>
    <row r="2239" spans="1:6" s="4" customFormat="1" ht="72" hidden="1" x14ac:dyDescent="0.25">
      <c r="A2239" s="1" t="s">
        <v>181</v>
      </c>
      <c r="B2239" s="1" t="s">
        <v>1413</v>
      </c>
      <c r="C2239" s="1" t="s">
        <v>162</v>
      </c>
      <c r="D2239" s="1" t="s">
        <v>1111</v>
      </c>
      <c r="E2239" s="2" t="s">
        <v>542</v>
      </c>
      <c r="F2239" s="3">
        <v>2144.1</v>
      </c>
    </row>
    <row r="2240" spans="1:6" s="4" customFormat="1" ht="84" hidden="1" x14ac:dyDescent="0.25">
      <c r="A2240" s="1" t="s">
        <v>181</v>
      </c>
      <c r="B2240" s="1" t="s">
        <v>1413</v>
      </c>
      <c r="C2240" s="1" t="s">
        <v>162</v>
      </c>
      <c r="D2240" s="1" t="s">
        <v>1112</v>
      </c>
      <c r="E2240" s="2" t="s">
        <v>543</v>
      </c>
      <c r="F2240" s="3">
        <v>2144.1</v>
      </c>
    </row>
    <row r="2241" spans="1:6" s="4" customFormat="1" ht="60" x14ac:dyDescent="0.25">
      <c r="A2241" s="1" t="s">
        <v>181</v>
      </c>
      <c r="B2241" s="1" t="s">
        <v>1413</v>
      </c>
      <c r="C2241" s="1" t="s">
        <v>1122</v>
      </c>
      <c r="D2241" s="1"/>
      <c r="E2241" s="2" t="s">
        <v>1885</v>
      </c>
      <c r="F2241" s="3">
        <v>1285.60185</v>
      </c>
    </row>
    <row r="2242" spans="1:6" s="4" customFormat="1" ht="84" x14ac:dyDescent="0.25">
      <c r="A2242" s="1" t="s">
        <v>181</v>
      </c>
      <c r="B2242" s="1" t="s">
        <v>1413</v>
      </c>
      <c r="C2242" s="1" t="s">
        <v>405</v>
      </c>
      <c r="D2242" s="1"/>
      <c r="E2242" s="2" t="s">
        <v>1174</v>
      </c>
      <c r="F2242" s="3">
        <v>1285.60185</v>
      </c>
    </row>
    <row r="2243" spans="1:6" s="4" customFormat="1" ht="72" hidden="1" x14ac:dyDescent="0.25">
      <c r="A2243" s="1" t="s">
        <v>181</v>
      </c>
      <c r="B2243" s="1" t="s">
        <v>1413</v>
      </c>
      <c r="C2243" s="1" t="s">
        <v>405</v>
      </c>
      <c r="D2243" s="1" t="s">
        <v>1111</v>
      </c>
      <c r="E2243" s="2" t="s">
        <v>542</v>
      </c>
      <c r="F2243" s="3">
        <v>1285.60185</v>
      </c>
    </row>
    <row r="2244" spans="1:6" s="4" customFormat="1" ht="84" hidden="1" x14ac:dyDescent="0.25">
      <c r="A2244" s="1" t="s">
        <v>181</v>
      </c>
      <c r="B2244" s="1" t="s">
        <v>1413</v>
      </c>
      <c r="C2244" s="1" t="s">
        <v>405</v>
      </c>
      <c r="D2244" s="1" t="s">
        <v>1112</v>
      </c>
      <c r="E2244" s="2" t="s">
        <v>543</v>
      </c>
      <c r="F2244" s="3">
        <v>1285.60185</v>
      </c>
    </row>
    <row r="2245" spans="1:6" s="4" customFormat="1" ht="48" hidden="1" x14ac:dyDescent="0.25">
      <c r="A2245" s="1" t="s">
        <v>181</v>
      </c>
      <c r="B2245" s="1" t="s">
        <v>1414</v>
      </c>
      <c r="C2245" s="1"/>
      <c r="D2245" s="1"/>
      <c r="E2245" s="2" t="s">
        <v>525</v>
      </c>
      <c r="F2245" s="3">
        <v>10790.6</v>
      </c>
    </row>
    <row r="2246" spans="1:6" s="4" customFormat="1" ht="72" x14ac:dyDescent="0.25">
      <c r="A2246" s="1" t="s">
        <v>181</v>
      </c>
      <c r="B2246" s="1" t="s">
        <v>1414</v>
      </c>
      <c r="C2246" s="1" t="s">
        <v>138</v>
      </c>
      <c r="D2246" s="1"/>
      <c r="E2246" s="2" t="s">
        <v>691</v>
      </c>
      <c r="F2246" s="3">
        <v>10758.6</v>
      </c>
    </row>
    <row r="2247" spans="1:6" s="4" customFormat="1" ht="48" x14ac:dyDescent="0.25">
      <c r="A2247" s="1" t="s">
        <v>181</v>
      </c>
      <c r="B2247" s="1" t="s">
        <v>1414</v>
      </c>
      <c r="C2247" s="1" t="s">
        <v>170</v>
      </c>
      <c r="D2247" s="1"/>
      <c r="E2247" s="2" t="s">
        <v>715</v>
      </c>
      <c r="F2247" s="3">
        <v>10758.6</v>
      </c>
    </row>
    <row r="2248" spans="1:6" s="4" customFormat="1" ht="72" x14ac:dyDescent="0.25">
      <c r="A2248" s="1" t="s">
        <v>181</v>
      </c>
      <c r="B2248" s="1" t="s">
        <v>1414</v>
      </c>
      <c r="C2248" s="1" t="s">
        <v>171</v>
      </c>
      <c r="D2248" s="1"/>
      <c r="E2248" s="2" t="s">
        <v>716</v>
      </c>
      <c r="F2248" s="3">
        <v>10758.6</v>
      </c>
    </row>
    <row r="2249" spans="1:6" s="4" customFormat="1" ht="84" x14ac:dyDescent="0.25">
      <c r="A2249" s="1" t="s">
        <v>181</v>
      </c>
      <c r="B2249" s="1" t="s">
        <v>1414</v>
      </c>
      <c r="C2249" s="1" t="s">
        <v>169</v>
      </c>
      <c r="D2249" s="1"/>
      <c r="E2249" s="2" t="s">
        <v>589</v>
      </c>
      <c r="F2249" s="3">
        <v>10758.6</v>
      </c>
    </row>
    <row r="2250" spans="1:6" s="4" customFormat="1" ht="180" hidden="1" x14ac:dyDescent="0.25">
      <c r="A2250" s="1" t="s">
        <v>181</v>
      </c>
      <c r="B2250" s="1" t="s">
        <v>1414</v>
      </c>
      <c r="C2250" s="1" t="s">
        <v>169</v>
      </c>
      <c r="D2250" s="1" t="s">
        <v>1118</v>
      </c>
      <c r="E2250" s="2" t="s">
        <v>539</v>
      </c>
      <c r="F2250" s="3">
        <v>8038.1172100000003</v>
      </c>
    </row>
    <row r="2251" spans="1:6" s="4" customFormat="1" ht="36" hidden="1" x14ac:dyDescent="0.25">
      <c r="A2251" s="1" t="s">
        <v>181</v>
      </c>
      <c r="B2251" s="1" t="s">
        <v>1414</v>
      </c>
      <c r="C2251" s="1" t="s">
        <v>169</v>
      </c>
      <c r="D2251" s="1" t="s">
        <v>1119</v>
      </c>
      <c r="E2251" s="2" t="s">
        <v>540</v>
      </c>
      <c r="F2251" s="3">
        <v>8038.1172100000003</v>
      </c>
    </row>
    <row r="2252" spans="1:6" s="4" customFormat="1" ht="72" hidden="1" x14ac:dyDescent="0.25">
      <c r="A2252" s="1" t="s">
        <v>181</v>
      </c>
      <c r="B2252" s="1" t="s">
        <v>1414</v>
      </c>
      <c r="C2252" s="1" t="s">
        <v>169</v>
      </c>
      <c r="D2252" s="1" t="s">
        <v>1111</v>
      </c>
      <c r="E2252" s="2" t="s">
        <v>542</v>
      </c>
      <c r="F2252" s="3">
        <v>2713.17139</v>
      </c>
    </row>
    <row r="2253" spans="1:6" s="4" customFormat="1" ht="84" hidden="1" x14ac:dyDescent="0.25">
      <c r="A2253" s="1" t="s">
        <v>181</v>
      </c>
      <c r="B2253" s="1" t="s">
        <v>1414</v>
      </c>
      <c r="C2253" s="1" t="s">
        <v>169</v>
      </c>
      <c r="D2253" s="1" t="s">
        <v>1112</v>
      </c>
      <c r="E2253" s="2" t="s">
        <v>543</v>
      </c>
      <c r="F2253" s="3">
        <v>2713.17139</v>
      </c>
    </row>
    <row r="2254" spans="1:6" s="4" customFormat="1" ht="24" hidden="1" x14ac:dyDescent="0.25">
      <c r="A2254" s="1" t="s">
        <v>181</v>
      </c>
      <c r="B2254" s="1" t="s">
        <v>1414</v>
      </c>
      <c r="C2254" s="1" t="s">
        <v>169</v>
      </c>
      <c r="D2254" s="1" t="s">
        <v>1113</v>
      </c>
      <c r="E2254" s="2" t="s">
        <v>558</v>
      </c>
      <c r="F2254" s="3">
        <v>7.3113999999999999</v>
      </c>
    </row>
    <row r="2255" spans="1:6" s="4" customFormat="1" ht="36" hidden="1" x14ac:dyDescent="0.25">
      <c r="A2255" s="1" t="s">
        <v>181</v>
      </c>
      <c r="B2255" s="1" t="s">
        <v>1414</v>
      </c>
      <c r="C2255" s="1" t="s">
        <v>169</v>
      </c>
      <c r="D2255" s="1" t="s">
        <v>1120</v>
      </c>
      <c r="E2255" s="2" t="s">
        <v>561</v>
      </c>
      <c r="F2255" s="3">
        <v>7.3113999999999999</v>
      </c>
    </row>
    <row r="2256" spans="1:6" s="4" customFormat="1" ht="60" x14ac:dyDescent="0.25">
      <c r="A2256" s="1" t="s">
        <v>181</v>
      </c>
      <c r="B2256" s="1" t="s">
        <v>1414</v>
      </c>
      <c r="C2256" s="1" t="s">
        <v>1122</v>
      </c>
      <c r="D2256" s="1"/>
      <c r="E2256" s="2" t="s">
        <v>1885</v>
      </c>
      <c r="F2256" s="3">
        <v>32</v>
      </c>
    </row>
    <row r="2257" spans="1:6" s="4" customFormat="1" ht="36" x14ac:dyDescent="0.25">
      <c r="A2257" s="1" t="s">
        <v>181</v>
      </c>
      <c r="B2257" s="1" t="s">
        <v>1414</v>
      </c>
      <c r="C2257" s="1" t="s">
        <v>1143</v>
      </c>
      <c r="D2257" s="1"/>
      <c r="E2257" s="2" t="s">
        <v>1270</v>
      </c>
      <c r="F2257" s="3">
        <v>32</v>
      </c>
    </row>
    <row r="2258" spans="1:6" s="4" customFormat="1" ht="48" x14ac:dyDescent="0.25">
      <c r="A2258" s="1" t="s">
        <v>181</v>
      </c>
      <c r="B2258" s="1" t="s">
        <v>1414</v>
      </c>
      <c r="C2258" s="1" t="s">
        <v>1349</v>
      </c>
      <c r="D2258" s="1"/>
      <c r="E2258" s="2" t="s">
        <v>1350</v>
      </c>
      <c r="F2258" s="3">
        <v>32</v>
      </c>
    </row>
    <row r="2259" spans="1:6" s="4" customFormat="1" ht="72" hidden="1" x14ac:dyDescent="0.25">
      <c r="A2259" s="1" t="s">
        <v>181</v>
      </c>
      <c r="B2259" s="1" t="s">
        <v>1414</v>
      </c>
      <c r="C2259" s="1" t="s">
        <v>1349</v>
      </c>
      <c r="D2259" s="1" t="s">
        <v>1111</v>
      </c>
      <c r="E2259" s="2" t="s">
        <v>542</v>
      </c>
      <c r="F2259" s="3">
        <v>32</v>
      </c>
    </row>
    <row r="2260" spans="1:6" s="4" customFormat="1" ht="84" hidden="1" x14ac:dyDescent="0.25">
      <c r="A2260" s="1" t="s">
        <v>181</v>
      </c>
      <c r="B2260" s="1" t="s">
        <v>1414</v>
      </c>
      <c r="C2260" s="1" t="s">
        <v>1349</v>
      </c>
      <c r="D2260" s="1" t="s">
        <v>1112</v>
      </c>
      <c r="E2260" s="2" t="s">
        <v>543</v>
      </c>
      <c r="F2260" s="3">
        <v>32</v>
      </c>
    </row>
    <row r="2261" spans="1:6" s="4" customFormat="1" ht="24" hidden="1" x14ac:dyDescent="0.25">
      <c r="A2261" s="1" t="s">
        <v>181</v>
      </c>
      <c r="B2261" s="1" t="s">
        <v>1137</v>
      </c>
      <c r="C2261" s="1"/>
      <c r="D2261" s="1"/>
      <c r="E2261" s="2" t="s">
        <v>502</v>
      </c>
      <c r="F2261" s="3">
        <v>1067.5</v>
      </c>
    </row>
    <row r="2262" spans="1:6" s="4" customFormat="1" ht="48" hidden="1" x14ac:dyDescent="0.25">
      <c r="A2262" s="1" t="s">
        <v>181</v>
      </c>
      <c r="B2262" s="1" t="s">
        <v>1393</v>
      </c>
      <c r="C2262" s="1"/>
      <c r="D2262" s="1"/>
      <c r="E2262" s="2" t="s">
        <v>526</v>
      </c>
      <c r="F2262" s="3">
        <v>1067.5</v>
      </c>
    </row>
    <row r="2263" spans="1:6" s="4" customFormat="1" ht="60" x14ac:dyDescent="0.25">
      <c r="A2263" s="1" t="s">
        <v>181</v>
      </c>
      <c r="B2263" s="1" t="s">
        <v>1393</v>
      </c>
      <c r="C2263" s="1" t="s">
        <v>1172</v>
      </c>
      <c r="D2263" s="1"/>
      <c r="E2263" s="2" t="s">
        <v>769</v>
      </c>
      <c r="F2263" s="3">
        <v>1067.5</v>
      </c>
    </row>
    <row r="2264" spans="1:6" s="4" customFormat="1" ht="48" x14ac:dyDescent="0.25">
      <c r="A2264" s="1" t="s">
        <v>181</v>
      </c>
      <c r="B2264" s="1" t="s">
        <v>1393</v>
      </c>
      <c r="C2264" s="1" t="s">
        <v>6</v>
      </c>
      <c r="D2264" s="1"/>
      <c r="E2264" s="2" t="s">
        <v>770</v>
      </c>
      <c r="F2264" s="3">
        <v>1067.5</v>
      </c>
    </row>
    <row r="2265" spans="1:6" s="4" customFormat="1" ht="60" x14ac:dyDescent="0.25">
      <c r="A2265" s="1" t="s">
        <v>181</v>
      </c>
      <c r="B2265" s="1" t="s">
        <v>1393</v>
      </c>
      <c r="C2265" s="1" t="s">
        <v>173</v>
      </c>
      <c r="D2265" s="1"/>
      <c r="E2265" s="2" t="s">
        <v>780</v>
      </c>
      <c r="F2265" s="3">
        <v>1067.5</v>
      </c>
    </row>
    <row r="2266" spans="1:6" s="4" customFormat="1" ht="36" x14ac:dyDescent="0.25">
      <c r="A2266" s="1" t="s">
        <v>181</v>
      </c>
      <c r="B2266" s="1" t="s">
        <v>1393</v>
      </c>
      <c r="C2266" s="1" t="s">
        <v>172</v>
      </c>
      <c r="D2266" s="1"/>
      <c r="E2266" s="2" t="s">
        <v>781</v>
      </c>
      <c r="F2266" s="3">
        <v>1067.5</v>
      </c>
    </row>
    <row r="2267" spans="1:6" s="4" customFormat="1" ht="72" hidden="1" x14ac:dyDescent="0.25">
      <c r="A2267" s="1" t="s">
        <v>181</v>
      </c>
      <c r="B2267" s="1" t="s">
        <v>1393</v>
      </c>
      <c r="C2267" s="1" t="s">
        <v>172</v>
      </c>
      <c r="D2267" s="1" t="s">
        <v>1111</v>
      </c>
      <c r="E2267" s="2" t="s">
        <v>542</v>
      </c>
      <c r="F2267" s="3">
        <v>1067.5</v>
      </c>
    </row>
    <row r="2268" spans="1:6" s="4" customFormat="1" ht="84" hidden="1" x14ac:dyDescent="0.25">
      <c r="A2268" s="1" t="s">
        <v>181</v>
      </c>
      <c r="B2268" s="1" t="s">
        <v>1393</v>
      </c>
      <c r="C2268" s="1" t="s">
        <v>172</v>
      </c>
      <c r="D2268" s="1" t="s">
        <v>1112</v>
      </c>
      <c r="E2268" s="2" t="s">
        <v>543</v>
      </c>
      <c r="F2268" s="3">
        <v>1067.5</v>
      </c>
    </row>
    <row r="2269" spans="1:6" s="4" customFormat="1" hidden="1" x14ac:dyDescent="0.25">
      <c r="A2269" s="1" t="s">
        <v>181</v>
      </c>
      <c r="B2269" s="1" t="s">
        <v>1171</v>
      </c>
      <c r="C2269" s="1"/>
      <c r="D2269" s="1"/>
      <c r="E2269" s="2" t="s">
        <v>503</v>
      </c>
      <c r="F2269" s="3">
        <v>3469.3</v>
      </c>
    </row>
    <row r="2270" spans="1:6" s="4" customFormat="1" ht="24" hidden="1" x14ac:dyDescent="0.25">
      <c r="A2270" s="1" t="s">
        <v>181</v>
      </c>
      <c r="B2270" s="1" t="s">
        <v>1397</v>
      </c>
      <c r="C2270" s="1"/>
      <c r="D2270" s="1"/>
      <c r="E2270" s="2" t="s">
        <v>529</v>
      </c>
      <c r="F2270" s="3">
        <v>3469.3</v>
      </c>
    </row>
    <row r="2271" spans="1:6" s="4" customFormat="1" ht="48" x14ac:dyDescent="0.25">
      <c r="A2271" s="1" t="s">
        <v>181</v>
      </c>
      <c r="B2271" s="1" t="s">
        <v>1397</v>
      </c>
      <c r="C2271" s="1" t="s">
        <v>62</v>
      </c>
      <c r="D2271" s="1"/>
      <c r="E2271" s="2" t="s">
        <v>636</v>
      </c>
      <c r="F2271" s="3">
        <v>3221.3</v>
      </c>
    </row>
    <row r="2272" spans="1:6" s="4" customFormat="1" ht="96" x14ac:dyDescent="0.25">
      <c r="A2272" s="1" t="s">
        <v>181</v>
      </c>
      <c r="B2272" s="1" t="s">
        <v>1397</v>
      </c>
      <c r="C2272" s="1" t="s">
        <v>66</v>
      </c>
      <c r="D2272" s="1"/>
      <c r="E2272" s="2" t="s">
        <v>643</v>
      </c>
      <c r="F2272" s="3">
        <v>3221.3</v>
      </c>
    </row>
    <row r="2273" spans="1:6" s="4" customFormat="1" ht="84" x14ac:dyDescent="0.25">
      <c r="A2273" s="1" t="s">
        <v>181</v>
      </c>
      <c r="B2273" s="1" t="s">
        <v>1397</v>
      </c>
      <c r="C2273" s="1" t="s">
        <v>67</v>
      </c>
      <c r="D2273" s="1"/>
      <c r="E2273" s="2" t="s">
        <v>644</v>
      </c>
      <c r="F2273" s="3">
        <v>3221.3</v>
      </c>
    </row>
    <row r="2274" spans="1:6" s="4" customFormat="1" ht="132" x14ac:dyDescent="0.25">
      <c r="A2274" s="1" t="s">
        <v>181</v>
      </c>
      <c r="B2274" s="1" t="s">
        <v>1397</v>
      </c>
      <c r="C2274" s="1" t="s">
        <v>174</v>
      </c>
      <c r="D2274" s="1"/>
      <c r="E2274" s="2" t="s">
        <v>646</v>
      </c>
      <c r="F2274" s="3">
        <v>3221.3</v>
      </c>
    </row>
    <row r="2275" spans="1:6" s="4" customFormat="1" ht="96" hidden="1" x14ac:dyDescent="0.25">
      <c r="A2275" s="1" t="s">
        <v>181</v>
      </c>
      <c r="B2275" s="1" t="s">
        <v>1397</v>
      </c>
      <c r="C2275" s="1" t="s">
        <v>174</v>
      </c>
      <c r="D2275" s="1" t="s">
        <v>18</v>
      </c>
      <c r="E2275" s="2" t="s">
        <v>552</v>
      </c>
      <c r="F2275" s="3">
        <v>3221.3</v>
      </c>
    </row>
    <row r="2276" spans="1:6" s="4" customFormat="1" ht="84" hidden="1" x14ac:dyDescent="0.25">
      <c r="A2276" s="1" t="s">
        <v>181</v>
      </c>
      <c r="B2276" s="1" t="s">
        <v>1397</v>
      </c>
      <c r="C2276" s="1" t="s">
        <v>174</v>
      </c>
      <c r="D2276" s="1" t="s">
        <v>14</v>
      </c>
      <c r="E2276" s="2" t="s">
        <v>555</v>
      </c>
      <c r="F2276" s="3">
        <v>3221.3</v>
      </c>
    </row>
    <row r="2277" spans="1:6" s="4" customFormat="1" ht="108" x14ac:dyDescent="0.25">
      <c r="A2277" s="1" t="s">
        <v>181</v>
      </c>
      <c r="B2277" s="1" t="s">
        <v>1397</v>
      </c>
      <c r="C2277" s="1" t="s">
        <v>42</v>
      </c>
      <c r="D2277" s="1"/>
      <c r="E2277" s="2" t="s">
        <v>647</v>
      </c>
      <c r="F2277" s="3">
        <v>248</v>
      </c>
    </row>
    <row r="2278" spans="1:6" s="4" customFormat="1" ht="60" x14ac:dyDescent="0.25">
      <c r="A2278" s="1" t="s">
        <v>181</v>
      </c>
      <c r="B2278" s="1" t="s">
        <v>1397</v>
      </c>
      <c r="C2278" s="1" t="s">
        <v>68</v>
      </c>
      <c r="D2278" s="1"/>
      <c r="E2278" s="2" t="s">
        <v>665</v>
      </c>
      <c r="F2278" s="3">
        <v>248</v>
      </c>
    </row>
    <row r="2279" spans="1:6" s="4" customFormat="1" ht="120" x14ac:dyDescent="0.25">
      <c r="A2279" s="1" t="s">
        <v>181</v>
      </c>
      <c r="B2279" s="1" t="s">
        <v>1397</v>
      </c>
      <c r="C2279" s="1" t="s">
        <v>176</v>
      </c>
      <c r="D2279" s="1"/>
      <c r="E2279" s="2" t="s">
        <v>1230</v>
      </c>
      <c r="F2279" s="3">
        <v>248</v>
      </c>
    </row>
    <row r="2280" spans="1:6" s="4" customFormat="1" ht="72" x14ac:dyDescent="0.25">
      <c r="A2280" s="1" t="s">
        <v>181</v>
      </c>
      <c r="B2280" s="1" t="s">
        <v>1397</v>
      </c>
      <c r="C2280" s="1" t="s">
        <v>175</v>
      </c>
      <c r="D2280" s="1"/>
      <c r="E2280" s="2" t="s">
        <v>671</v>
      </c>
      <c r="F2280" s="3">
        <v>248</v>
      </c>
    </row>
    <row r="2281" spans="1:6" s="4" customFormat="1" ht="72" hidden="1" x14ac:dyDescent="0.25">
      <c r="A2281" s="1" t="s">
        <v>181</v>
      </c>
      <c r="B2281" s="1" t="s">
        <v>1397</v>
      </c>
      <c r="C2281" s="1" t="s">
        <v>175</v>
      </c>
      <c r="D2281" s="1" t="s">
        <v>1111</v>
      </c>
      <c r="E2281" s="2" t="s">
        <v>542</v>
      </c>
      <c r="F2281" s="3">
        <v>248</v>
      </c>
    </row>
    <row r="2282" spans="1:6" s="4" customFormat="1" ht="84" hidden="1" x14ac:dyDescent="0.25">
      <c r="A2282" s="1" t="s">
        <v>181</v>
      </c>
      <c r="B2282" s="1" t="s">
        <v>1397</v>
      </c>
      <c r="C2282" s="1" t="s">
        <v>175</v>
      </c>
      <c r="D2282" s="1" t="s">
        <v>1112</v>
      </c>
      <c r="E2282" s="2" t="s">
        <v>543</v>
      </c>
      <c r="F2282" s="3">
        <v>248</v>
      </c>
    </row>
    <row r="2283" spans="1:6" s="4" customFormat="1" ht="24" hidden="1" x14ac:dyDescent="0.25">
      <c r="A2283" s="1" t="s">
        <v>181</v>
      </c>
      <c r="B2283" s="1" t="s">
        <v>1131</v>
      </c>
      <c r="C2283" s="1"/>
      <c r="D2283" s="1"/>
      <c r="E2283" s="2" t="s">
        <v>504</v>
      </c>
      <c r="F2283" s="3">
        <v>2737.6927599999999</v>
      </c>
    </row>
    <row r="2284" spans="1:6" s="4" customFormat="1" hidden="1" x14ac:dyDescent="0.25">
      <c r="A2284" s="1" t="s">
        <v>181</v>
      </c>
      <c r="B2284" s="1" t="s">
        <v>1399</v>
      </c>
      <c r="C2284" s="1"/>
      <c r="D2284" s="1"/>
      <c r="E2284" s="2" t="s">
        <v>531</v>
      </c>
      <c r="F2284" s="3">
        <v>2737.6927599999999</v>
      </c>
    </row>
    <row r="2285" spans="1:6" s="4" customFormat="1" ht="48" x14ac:dyDescent="0.25">
      <c r="A2285" s="1" t="s">
        <v>181</v>
      </c>
      <c r="B2285" s="1" t="s">
        <v>1399</v>
      </c>
      <c r="C2285" s="1" t="s">
        <v>37</v>
      </c>
      <c r="D2285" s="1"/>
      <c r="E2285" s="2" t="s">
        <v>609</v>
      </c>
      <c r="F2285" s="3">
        <v>560.9</v>
      </c>
    </row>
    <row r="2286" spans="1:6" s="4" customFormat="1" ht="60" x14ac:dyDescent="0.25">
      <c r="A2286" s="1" t="s">
        <v>181</v>
      </c>
      <c r="B2286" s="1" t="s">
        <v>1399</v>
      </c>
      <c r="C2286" s="1" t="s">
        <v>89</v>
      </c>
      <c r="D2286" s="1"/>
      <c r="E2286" s="2" t="s">
        <v>610</v>
      </c>
      <c r="F2286" s="3">
        <v>560.9</v>
      </c>
    </row>
    <row r="2287" spans="1:6" s="4" customFormat="1" ht="60" x14ac:dyDescent="0.25">
      <c r="A2287" s="1" t="s">
        <v>181</v>
      </c>
      <c r="B2287" s="1" t="s">
        <v>1399</v>
      </c>
      <c r="C2287" s="1" t="s">
        <v>90</v>
      </c>
      <c r="D2287" s="1"/>
      <c r="E2287" s="2" t="s">
        <v>611</v>
      </c>
      <c r="F2287" s="3">
        <v>560.9</v>
      </c>
    </row>
    <row r="2288" spans="1:6" s="4" customFormat="1" ht="96" x14ac:dyDescent="0.25">
      <c r="A2288" s="1" t="s">
        <v>181</v>
      </c>
      <c r="B2288" s="1" t="s">
        <v>1399</v>
      </c>
      <c r="C2288" s="1" t="s">
        <v>77</v>
      </c>
      <c r="D2288" s="1"/>
      <c r="E2288" s="2" t="s">
        <v>614</v>
      </c>
      <c r="F2288" s="3">
        <v>560.9</v>
      </c>
    </row>
    <row r="2289" spans="1:6" s="4" customFormat="1" ht="72" hidden="1" x14ac:dyDescent="0.25">
      <c r="A2289" s="1" t="s">
        <v>181</v>
      </c>
      <c r="B2289" s="1" t="s">
        <v>1399</v>
      </c>
      <c r="C2289" s="1" t="s">
        <v>77</v>
      </c>
      <c r="D2289" s="1" t="s">
        <v>1111</v>
      </c>
      <c r="E2289" s="2" t="s">
        <v>542</v>
      </c>
      <c r="F2289" s="3">
        <v>560.9</v>
      </c>
    </row>
    <row r="2290" spans="1:6" s="4" customFormat="1" ht="84" hidden="1" x14ac:dyDescent="0.25">
      <c r="A2290" s="1" t="s">
        <v>181</v>
      </c>
      <c r="B2290" s="1" t="s">
        <v>1399</v>
      </c>
      <c r="C2290" s="1" t="s">
        <v>77</v>
      </c>
      <c r="D2290" s="1" t="s">
        <v>1112</v>
      </c>
      <c r="E2290" s="2" t="s">
        <v>543</v>
      </c>
      <c r="F2290" s="3">
        <v>560.9</v>
      </c>
    </row>
    <row r="2291" spans="1:6" s="4" customFormat="1" ht="60" x14ac:dyDescent="0.25">
      <c r="A2291" s="1" t="s">
        <v>181</v>
      </c>
      <c r="B2291" s="1" t="s">
        <v>1399</v>
      </c>
      <c r="C2291" s="1" t="s">
        <v>1122</v>
      </c>
      <c r="D2291" s="1"/>
      <c r="E2291" s="2" t="s">
        <v>1885</v>
      </c>
      <c r="F2291" s="3">
        <v>2176.7927599999998</v>
      </c>
    </row>
    <row r="2292" spans="1:6" s="4" customFormat="1" ht="84" x14ac:dyDescent="0.25">
      <c r="A2292" s="1" t="s">
        <v>181</v>
      </c>
      <c r="B2292" s="1" t="s">
        <v>1399</v>
      </c>
      <c r="C2292" s="1" t="s">
        <v>405</v>
      </c>
      <c r="D2292" s="1"/>
      <c r="E2292" s="2" t="s">
        <v>1174</v>
      </c>
      <c r="F2292" s="3">
        <v>2176.7927599999998</v>
      </c>
    </row>
    <row r="2293" spans="1:6" s="4" customFormat="1" ht="72" hidden="1" x14ac:dyDescent="0.25">
      <c r="A2293" s="1" t="s">
        <v>181</v>
      </c>
      <c r="B2293" s="1" t="s">
        <v>1399</v>
      </c>
      <c r="C2293" s="1" t="s">
        <v>405</v>
      </c>
      <c r="D2293" s="1" t="s">
        <v>1111</v>
      </c>
      <c r="E2293" s="2" t="s">
        <v>542</v>
      </c>
      <c r="F2293" s="3">
        <v>2176.7927599999998</v>
      </c>
    </row>
    <row r="2294" spans="1:6" s="4" customFormat="1" ht="84" hidden="1" x14ac:dyDescent="0.25">
      <c r="A2294" s="1" t="s">
        <v>181</v>
      </c>
      <c r="B2294" s="1" t="s">
        <v>1399</v>
      </c>
      <c r="C2294" s="1" t="s">
        <v>405</v>
      </c>
      <c r="D2294" s="1" t="s">
        <v>1112</v>
      </c>
      <c r="E2294" s="2" t="s">
        <v>543</v>
      </c>
      <c r="F2294" s="3">
        <v>2176.7927599999998</v>
      </c>
    </row>
    <row r="2295" spans="1:6" s="4" customFormat="1" ht="24" hidden="1" x14ac:dyDescent="0.25">
      <c r="A2295" s="1" t="s">
        <v>181</v>
      </c>
      <c r="B2295" s="1" t="s">
        <v>1138</v>
      </c>
      <c r="C2295" s="1"/>
      <c r="D2295" s="1"/>
      <c r="E2295" s="2" t="s">
        <v>1311</v>
      </c>
      <c r="F2295" s="3">
        <v>1564.1</v>
      </c>
    </row>
    <row r="2296" spans="1:6" s="4" customFormat="1" hidden="1" x14ac:dyDescent="0.25">
      <c r="A2296" s="1" t="s">
        <v>181</v>
      </c>
      <c r="B2296" s="1" t="s">
        <v>1386</v>
      </c>
      <c r="C2296" s="1"/>
      <c r="D2296" s="1"/>
      <c r="E2296" s="2" t="s">
        <v>910</v>
      </c>
      <c r="F2296" s="3">
        <v>1564.1</v>
      </c>
    </row>
    <row r="2297" spans="1:6" s="4" customFormat="1" ht="72" x14ac:dyDescent="0.25">
      <c r="A2297" s="1" t="s">
        <v>181</v>
      </c>
      <c r="B2297" s="1" t="s">
        <v>1386</v>
      </c>
      <c r="C2297" s="1" t="s">
        <v>790</v>
      </c>
      <c r="D2297" s="1"/>
      <c r="E2297" s="2" t="s">
        <v>1227</v>
      </c>
      <c r="F2297" s="3">
        <v>1544.1</v>
      </c>
    </row>
    <row r="2298" spans="1:6" s="4" customFormat="1" ht="60" x14ac:dyDescent="0.25">
      <c r="A2298" s="1" t="s">
        <v>181</v>
      </c>
      <c r="B2298" s="1" t="s">
        <v>1386</v>
      </c>
      <c r="C2298" s="1" t="s">
        <v>794</v>
      </c>
      <c r="D2298" s="1"/>
      <c r="E2298" s="2" t="s">
        <v>929</v>
      </c>
      <c r="F2298" s="3">
        <v>1544.1</v>
      </c>
    </row>
    <row r="2299" spans="1:6" s="4" customFormat="1" ht="132" x14ac:dyDescent="0.25">
      <c r="A2299" s="1" t="s">
        <v>181</v>
      </c>
      <c r="B2299" s="1" t="s">
        <v>1386</v>
      </c>
      <c r="C2299" s="1" t="s">
        <v>795</v>
      </c>
      <c r="D2299" s="1"/>
      <c r="E2299" s="2" t="s">
        <v>930</v>
      </c>
      <c r="F2299" s="3">
        <v>1544.1</v>
      </c>
    </row>
    <row r="2300" spans="1:6" s="4" customFormat="1" ht="48" x14ac:dyDescent="0.25">
      <c r="A2300" s="1" t="s">
        <v>181</v>
      </c>
      <c r="B2300" s="1" t="s">
        <v>1386</v>
      </c>
      <c r="C2300" s="1" t="s">
        <v>793</v>
      </c>
      <c r="D2300" s="1"/>
      <c r="E2300" s="2" t="s">
        <v>931</v>
      </c>
      <c r="F2300" s="3">
        <v>1544.1</v>
      </c>
    </row>
    <row r="2301" spans="1:6" s="4" customFormat="1" ht="72" hidden="1" x14ac:dyDescent="0.25">
      <c r="A2301" s="1" t="s">
        <v>181</v>
      </c>
      <c r="B2301" s="1" t="s">
        <v>1386</v>
      </c>
      <c r="C2301" s="1" t="s">
        <v>793</v>
      </c>
      <c r="D2301" s="1" t="s">
        <v>1111</v>
      </c>
      <c r="E2301" s="2" t="s">
        <v>542</v>
      </c>
      <c r="F2301" s="3">
        <v>1544.1</v>
      </c>
    </row>
    <row r="2302" spans="1:6" s="4" customFormat="1" ht="84" hidden="1" x14ac:dyDescent="0.25">
      <c r="A2302" s="1" t="s">
        <v>181</v>
      </c>
      <c r="B2302" s="1" t="s">
        <v>1386</v>
      </c>
      <c r="C2302" s="1" t="s">
        <v>793</v>
      </c>
      <c r="D2302" s="1" t="s">
        <v>1112</v>
      </c>
      <c r="E2302" s="2" t="s">
        <v>543</v>
      </c>
      <c r="F2302" s="3">
        <v>1544.1</v>
      </c>
    </row>
    <row r="2303" spans="1:6" s="4" customFormat="1" ht="60" x14ac:dyDescent="0.25">
      <c r="A2303" s="1" t="s">
        <v>181</v>
      </c>
      <c r="B2303" s="1" t="s">
        <v>1386</v>
      </c>
      <c r="C2303" s="1" t="s">
        <v>1122</v>
      </c>
      <c r="D2303" s="1"/>
      <c r="E2303" s="2" t="s">
        <v>1885</v>
      </c>
      <c r="F2303" s="3">
        <v>20</v>
      </c>
    </row>
    <row r="2304" spans="1:6" s="4" customFormat="1" ht="84" x14ac:dyDescent="0.25">
      <c r="A2304" s="1" t="s">
        <v>181</v>
      </c>
      <c r="B2304" s="1" t="s">
        <v>1386</v>
      </c>
      <c r="C2304" s="1" t="s">
        <v>405</v>
      </c>
      <c r="D2304" s="1"/>
      <c r="E2304" s="2" t="s">
        <v>1174</v>
      </c>
      <c r="F2304" s="3">
        <v>20</v>
      </c>
    </row>
    <row r="2305" spans="1:6" s="4" customFormat="1" ht="72" hidden="1" x14ac:dyDescent="0.25">
      <c r="A2305" s="1" t="s">
        <v>181</v>
      </c>
      <c r="B2305" s="1" t="s">
        <v>1386</v>
      </c>
      <c r="C2305" s="1" t="s">
        <v>405</v>
      </c>
      <c r="D2305" s="1" t="s">
        <v>1111</v>
      </c>
      <c r="E2305" s="2" t="s">
        <v>542</v>
      </c>
      <c r="F2305" s="3">
        <v>20</v>
      </c>
    </row>
    <row r="2306" spans="1:6" s="4" customFormat="1" ht="84" hidden="1" x14ac:dyDescent="0.25">
      <c r="A2306" s="1" t="s">
        <v>181</v>
      </c>
      <c r="B2306" s="1" t="s">
        <v>1386</v>
      </c>
      <c r="C2306" s="1" t="s">
        <v>405</v>
      </c>
      <c r="D2306" s="1" t="s">
        <v>1112</v>
      </c>
      <c r="E2306" s="2" t="s">
        <v>543</v>
      </c>
      <c r="F2306" s="3">
        <v>20</v>
      </c>
    </row>
    <row r="2307" spans="1:6" s="4" customFormat="1" ht="36" hidden="1" x14ac:dyDescent="0.25">
      <c r="A2307" s="1" t="s">
        <v>182</v>
      </c>
      <c r="B2307" s="1" t="s">
        <v>1387</v>
      </c>
      <c r="C2307" s="1"/>
      <c r="D2307" s="1"/>
      <c r="E2307" s="2" t="s">
        <v>482</v>
      </c>
      <c r="F2307" s="3">
        <v>369430.82415999996</v>
      </c>
    </row>
    <row r="2308" spans="1:6" s="4" customFormat="1" ht="24" hidden="1" x14ac:dyDescent="0.25">
      <c r="A2308" s="1" t="s">
        <v>182</v>
      </c>
      <c r="B2308" s="1" t="s">
        <v>1105</v>
      </c>
      <c r="C2308" s="1"/>
      <c r="D2308" s="1"/>
      <c r="E2308" s="2" t="s">
        <v>498</v>
      </c>
      <c r="F2308" s="3">
        <v>47338.299999999996</v>
      </c>
    </row>
    <row r="2309" spans="1:6" s="4" customFormat="1" ht="132" hidden="1" x14ac:dyDescent="0.25">
      <c r="A2309" s="1" t="s">
        <v>182</v>
      </c>
      <c r="B2309" s="1" t="s">
        <v>1408</v>
      </c>
      <c r="C2309" s="1"/>
      <c r="D2309" s="1"/>
      <c r="E2309" s="2" t="s">
        <v>510</v>
      </c>
      <c r="F2309" s="3">
        <v>41440.399999999994</v>
      </c>
    </row>
    <row r="2310" spans="1:6" s="4" customFormat="1" ht="108" x14ac:dyDescent="0.25">
      <c r="A2310" s="1" t="s">
        <v>182</v>
      </c>
      <c r="B2310" s="1" t="s">
        <v>1408</v>
      </c>
      <c r="C2310" s="1" t="s">
        <v>42</v>
      </c>
      <c r="D2310" s="1"/>
      <c r="E2310" s="2" t="s">
        <v>647</v>
      </c>
      <c r="F2310" s="3">
        <v>4257.2999999999993</v>
      </c>
    </row>
    <row r="2311" spans="1:6" s="4" customFormat="1" ht="72" x14ac:dyDescent="0.25">
      <c r="A2311" s="1" t="s">
        <v>182</v>
      </c>
      <c r="B2311" s="1" t="s">
        <v>1408</v>
      </c>
      <c r="C2311" s="1" t="s">
        <v>105</v>
      </c>
      <c r="D2311" s="1"/>
      <c r="E2311" s="2" t="s">
        <v>662</v>
      </c>
      <c r="F2311" s="3">
        <v>4257.2999999999993</v>
      </c>
    </row>
    <row r="2312" spans="1:6" s="4" customFormat="1" ht="132" x14ac:dyDescent="0.25">
      <c r="A2312" s="1" t="s">
        <v>182</v>
      </c>
      <c r="B2312" s="1" t="s">
        <v>1408</v>
      </c>
      <c r="C2312" s="1" t="s">
        <v>114</v>
      </c>
      <c r="D2312" s="1"/>
      <c r="E2312" s="2" t="s">
        <v>663</v>
      </c>
      <c r="F2312" s="3">
        <v>4257.2999999999993</v>
      </c>
    </row>
    <row r="2313" spans="1:6" s="4" customFormat="1" ht="72" x14ac:dyDescent="0.25">
      <c r="A2313" s="1" t="s">
        <v>182</v>
      </c>
      <c r="B2313" s="1" t="s">
        <v>1408</v>
      </c>
      <c r="C2313" s="1" t="s">
        <v>111</v>
      </c>
      <c r="D2313" s="1"/>
      <c r="E2313" s="2" t="s">
        <v>664</v>
      </c>
      <c r="F2313" s="3">
        <v>4257.2999999999993</v>
      </c>
    </row>
    <row r="2314" spans="1:6" s="4" customFormat="1" ht="180" hidden="1" x14ac:dyDescent="0.25">
      <c r="A2314" s="1" t="s">
        <v>182</v>
      </c>
      <c r="B2314" s="1" t="s">
        <v>1408</v>
      </c>
      <c r="C2314" s="1" t="s">
        <v>111</v>
      </c>
      <c r="D2314" s="1" t="s">
        <v>1118</v>
      </c>
      <c r="E2314" s="2" t="s">
        <v>539</v>
      </c>
      <c r="F2314" s="3">
        <v>4126.8999999999996</v>
      </c>
    </row>
    <row r="2315" spans="1:6" s="4" customFormat="1" ht="60" hidden="1" x14ac:dyDescent="0.25">
      <c r="A2315" s="1" t="s">
        <v>182</v>
      </c>
      <c r="B2315" s="1" t="s">
        <v>1408</v>
      </c>
      <c r="C2315" s="1" t="s">
        <v>111</v>
      </c>
      <c r="D2315" s="1" t="s">
        <v>1128</v>
      </c>
      <c r="E2315" s="2" t="s">
        <v>541</v>
      </c>
      <c r="F2315" s="3">
        <v>4126.8999999999996</v>
      </c>
    </row>
    <row r="2316" spans="1:6" s="4" customFormat="1" ht="72" hidden="1" x14ac:dyDescent="0.25">
      <c r="A2316" s="1" t="s">
        <v>182</v>
      </c>
      <c r="B2316" s="1" t="s">
        <v>1408</v>
      </c>
      <c r="C2316" s="1" t="s">
        <v>111</v>
      </c>
      <c r="D2316" s="1" t="s">
        <v>1111</v>
      </c>
      <c r="E2316" s="2" t="s">
        <v>542</v>
      </c>
      <c r="F2316" s="3">
        <v>130.4</v>
      </c>
    </row>
    <row r="2317" spans="1:6" s="4" customFormat="1" ht="84" hidden="1" x14ac:dyDescent="0.25">
      <c r="A2317" s="1" t="s">
        <v>182</v>
      </c>
      <c r="B2317" s="1" t="s">
        <v>1408</v>
      </c>
      <c r="C2317" s="1" t="s">
        <v>111</v>
      </c>
      <c r="D2317" s="1" t="s">
        <v>1112</v>
      </c>
      <c r="E2317" s="2" t="s">
        <v>543</v>
      </c>
      <c r="F2317" s="3">
        <v>130.4</v>
      </c>
    </row>
    <row r="2318" spans="1:6" s="4" customFormat="1" ht="60" x14ac:dyDescent="0.25">
      <c r="A2318" s="1" t="s">
        <v>182</v>
      </c>
      <c r="B2318" s="1" t="s">
        <v>1408</v>
      </c>
      <c r="C2318" s="1" t="s">
        <v>1122</v>
      </c>
      <c r="D2318" s="1"/>
      <c r="E2318" s="2" t="s">
        <v>1885</v>
      </c>
      <c r="F2318" s="3">
        <v>32</v>
      </c>
    </row>
    <row r="2319" spans="1:6" s="4" customFormat="1" ht="36" x14ac:dyDescent="0.25">
      <c r="A2319" s="1" t="s">
        <v>182</v>
      </c>
      <c r="B2319" s="1" t="s">
        <v>1408</v>
      </c>
      <c r="C2319" s="1" t="s">
        <v>1143</v>
      </c>
      <c r="D2319" s="1"/>
      <c r="E2319" s="2" t="s">
        <v>1270</v>
      </c>
      <c r="F2319" s="3">
        <v>32</v>
      </c>
    </row>
    <row r="2320" spans="1:6" s="4" customFormat="1" ht="48" x14ac:dyDescent="0.25">
      <c r="A2320" s="1" t="s">
        <v>182</v>
      </c>
      <c r="B2320" s="1" t="s">
        <v>1408</v>
      </c>
      <c r="C2320" s="1" t="s">
        <v>1349</v>
      </c>
      <c r="D2320" s="1"/>
      <c r="E2320" s="2" t="s">
        <v>1350</v>
      </c>
      <c r="F2320" s="3">
        <v>32</v>
      </c>
    </row>
    <row r="2321" spans="1:6" s="4" customFormat="1" ht="72" hidden="1" x14ac:dyDescent="0.25">
      <c r="A2321" s="1" t="s">
        <v>182</v>
      </c>
      <c r="B2321" s="1" t="s">
        <v>1408</v>
      </c>
      <c r="C2321" s="1" t="s">
        <v>1349</v>
      </c>
      <c r="D2321" s="1" t="s">
        <v>1111</v>
      </c>
      <c r="E2321" s="2" t="s">
        <v>542</v>
      </c>
      <c r="F2321" s="3">
        <v>32</v>
      </c>
    </row>
    <row r="2322" spans="1:6" s="4" customFormat="1" ht="84" hidden="1" x14ac:dyDescent="0.25">
      <c r="A2322" s="1" t="s">
        <v>182</v>
      </c>
      <c r="B2322" s="1" t="s">
        <v>1408</v>
      </c>
      <c r="C2322" s="1" t="s">
        <v>1349</v>
      </c>
      <c r="D2322" s="1" t="s">
        <v>1112</v>
      </c>
      <c r="E2322" s="2" t="s">
        <v>543</v>
      </c>
      <c r="F2322" s="3">
        <v>32</v>
      </c>
    </row>
    <row r="2323" spans="1:6" s="4" customFormat="1" ht="72" x14ac:dyDescent="0.25">
      <c r="A2323" s="1" t="s">
        <v>182</v>
      </c>
      <c r="B2323" s="1" t="s">
        <v>1408</v>
      </c>
      <c r="C2323" s="1" t="s">
        <v>1125</v>
      </c>
      <c r="D2323" s="1"/>
      <c r="E2323" s="2" t="s">
        <v>1207</v>
      </c>
      <c r="F2323" s="3">
        <v>37151.1</v>
      </c>
    </row>
    <row r="2324" spans="1:6" s="4" customFormat="1" ht="48" x14ac:dyDescent="0.25">
      <c r="A2324" s="1" t="s">
        <v>182</v>
      </c>
      <c r="B2324" s="1" t="s">
        <v>1408</v>
      </c>
      <c r="C2324" s="1" t="s">
        <v>115</v>
      </c>
      <c r="D2324" s="1"/>
      <c r="E2324" s="2" t="s">
        <v>1209</v>
      </c>
      <c r="F2324" s="3">
        <v>37151.1</v>
      </c>
    </row>
    <row r="2325" spans="1:6" s="4" customFormat="1" ht="60" x14ac:dyDescent="0.25">
      <c r="A2325" s="1" t="s">
        <v>182</v>
      </c>
      <c r="B2325" s="1" t="s">
        <v>1408</v>
      </c>
      <c r="C2325" s="1" t="s">
        <v>112</v>
      </c>
      <c r="D2325" s="1"/>
      <c r="E2325" s="2" t="s">
        <v>1200</v>
      </c>
      <c r="F2325" s="3">
        <v>33822.9</v>
      </c>
    </row>
    <row r="2326" spans="1:6" s="4" customFormat="1" ht="180" hidden="1" x14ac:dyDescent="0.25">
      <c r="A2326" s="1" t="s">
        <v>182</v>
      </c>
      <c r="B2326" s="1" t="s">
        <v>1408</v>
      </c>
      <c r="C2326" s="1" t="s">
        <v>112</v>
      </c>
      <c r="D2326" s="1" t="s">
        <v>1118</v>
      </c>
      <c r="E2326" s="2" t="s">
        <v>539</v>
      </c>
      <c r="F2326" s="3">
        <v>33822.9</v>
      </c>
    </row>
    <row r="2327" spans="1:6" s="4" customFormat="1" ht="60" hidden="1" x14ac:dyDescent="0.25">
      <c r="A2327" s="1" t="s">
        <v>182</v>
      </c>
      <c r="B2327" s="1" t="s">
        <v>1408</v>
      </c>
      <c r="C2327" s="1" t="s">
        <v>112</v>
      </c>
      <c r="D2327" s="1" t="s">
        <v>1128</v>
      </c>
      <c r="E2327" s="2" t="s">
        <v>541</v>
      </c>
      <c r="F2327" s="3">
        <v>33822.9</v>
      </c>
    </row>
    <row r="2328" spans="1:6" s="4" customFormat="1" ht="60" x14ac:dyDescent="0.25">
      <c r="A2328" s="1" t="s">
        <v>182</v>
      </c>
      <c r="B2328" s="1" t="s">
        <v>1408</v>
      </c>
      <c r="C2328" s="1" t="s">
        <v>113</v>
      </c>
      <c r="D2328" s="1"/>
      <c r="E2328" s="2" t="s">
        <v>1201</v>
      </c>
      <c r="F2328" s="3">
        <v>3328.2</v>
      </c>
    </row>
    <row r="2329" spans="1:6" s="4" customFormat="1" ht="180" hidden="1" x14ac:dyDescent="0.25">
      <c r="A2329" s="1" t="s">
        <v>182</v>
      </c>
      <c r="B2329" s="1" t="s">
        <v>1408</v>
      </c>
      <c r="C2329" s="1" t="s">
        <v>113</v>
      </c>
      <c r="D2329" s="1" t="s">
        <v>1118</v>
      </c>
      <c r="E2329" s="2" t="s">
        <v>539</v>
      </c>
      <c r="F2329" s="3">
        <v>4.83</v>
      </c>
    </row>
    <row r="2330" spans="1:6" s="4" customFormat="1" ht="60" hidden="1" x14ac:dyDescent="0.25">
      <c r="A2330" s="1" t="s">
        <v>182</v>
      </c>
      <c r="B2330" s="1" t="s">
        <v>1408</v>
      </c>
      <c r="C2330" s="1" t="s">
        <v>113</v>
      </c>
      <c r="D2330" s="1" t="s">
        <v>1128</v>
      </c>
      <c r="E2330" s="2" t="s">
        <v>541</v>
      </c>
      <c r="F2330" s="3">
        <v>4.83</v>
      </c>
    </row>
    <row r="2331" spans="1:6" s="4" customFormat="1" ht="72" hidden="1" x14ac:dyDescent="0.25">
      <c r="A2331" s="1" t="s">
        <v>182</v>
      </c>
      <c r="B2331" s="1" t="s">
        <v>1408</v>
      </c>
      <c r="C2331" s="1" t="s">
        <v>113</v>
      </c>
      <c r="D2331" s="1" t="s">
        <v>1111</v>
      </c>
      <c r="E2331" s="2" t="s">
        <v>542</v>
      </c>
      <c r="F2331" s="3">
        <v>3322.87</v>
      </c>
    </row>
    <row r="2332" spans="1:6" s="4" customFormat="1" ht="84" hidden="1" x14ac:dyDescent="0.25">
      <c r="A2332" s="1" t="s">
        <v>182</v>
      </c>
      <c r="B2332" s="1" t="s">
        <v>1408</v>
      </c>
      <c r="C2332" s="1" t="s">
        <v>113</v>
      </c>
      <c r="D2332" s="1" t="s">
        <v>1112</v>
      </c>
      <c r="E2332" s="2" t="s">
        <v>543</v>
      </c>
      <c r="F2332" s="3">
        <v>3322.87</v>
      </c>
    </row>
    <row r="2333" spans="1:6" s="4" customFormat="1" ht="24" hidden="1" x14ac:dyDescent="0.25">
      <c r="A2333" s="1" t="s">
        <v>182</v>
      </c>
      <c r="B2333" s="1" t="s">
        <v>1408</v>
      </c>
      <c r="C2333" s="1" t="s">
        <v>113</v>
      </c>
      <c r="D2333" s="1" t="s">
        <v>1113</v>
      </c>
      <c r="E2333" s="2" t="s">
        <v>558</v>
      </c>
      <c r="F2333" s="3">
        <v>0.5</v>
      </c>
    </row>
    <row r="2334" spans="1:6" s="4" customFormat="1" ht="36" hidden="1" x14ac:dyDescent="0.25">
      <c r="A2334" s="1" t="s">
        <v>182</v>
      </c>
      <c r="B2334" s="1" t="s">
        <v>1408</v>
      </c>
      <c r="C2334" s="1" t="s">
        <v>113</v>
      </c>
      <c r="D2334" s="1" t="s">
        <v>1120</v>
      </c>
      <c r="E2334" s="2" t="s">
        <v>561</v>
      </c>
      <c r="F2334" s="3">
        <v>0.5</v>
      </c>
    </row>
    <row r="2335" spans="1:6" s="4" customFormat="1" ht="36" hidden="1" x14ac:dyDescent="0.25">
      <c r="A2335" s="1" t="s">
        <v>182</v>
      </c>
      <c r="B2335" s="1" t="s">
        <v>1384</v>
      </c>
      <c r="C2335" s="1"/>
      <c r="D2335" s="1"/>
      <c r="E2335" s="2" t="s">
        <v>514</v>
      </c>
      <c r="F2335" s="3">
        <v>5897.9</v>
      </c>
    </row>
    <row r="2336" spans="1:6" s="4" customFormat="1" ht="48" x14ac:dyDescent="0.25">
      <c r="A2336" s="1" t="s">
        <v>182</v>
      </c>
      <c r="B2336" s="1" t="s">
        <v>1384</v>
      </c>
      <c r="C2336" s="1" t="s">
        <v>56</v>
      </c>
      <c r="D2336" s="1"/>
      <c r="E2336" s="2" t="s">
        <v>564</v>
      </c>
      <c r="F2336" s="3">
        <v>5897.9</v>
      </c>
    </row>
    <row r="2337" spans="1:6" s="4" customFormat="1" ht="48" x14ac:dyDescent="0.25">
      <c r="A2337" s="1" t="s">
        <v>182</v>
      </c>
      <c r="B2337" s="1" t="s">
        <v>1384</v>
      </c>
      <c r="C2337" s="1" t="s">
        <v>122</v>
      </c>
      <c r="D2337" s="1"/>
      <c r="E2337" s="2" t="s">
        <v>565</v>
      </c>
      <c r="F2337" s="3">
        <v>5777.9</v>
      </c>
    </row>
    <row r="2338" spans="1:6" s="4" customFormat="1" ht="144" x14ac:dyDescent="0.25">
      <c r="A2338" s="1" t="s">
        <v>182</v>
      </c>
      <c r="B2338" s="1" t="s">
        <v>1384</v>
      </c>
      <c r="C2338" s="1" t="s">
        <v>123</v>
      </c>
      <c r="D2338" s="1"/>
      <c r="E2338" s="2" t="s">
        <v>1249</v>
      </c>
      <c r="F2338" s="3">
        <v>789.2</v>
      </c>
    </row>
    <row r="2339" spans="1:6" s="4" customFormat="1" ht="132" x14ac:dyDescent="0.25">
      <c r="A2339" s="1" t="s">
        <v>182</v>
      </c>
      <c r="B2339" s="1" t="s">
        <v>1384</v>
      </c>
      <c r="C2339" s="1" t="s">
        <v>116</v>
      </c>
      <c r="D2339" s="1"/>
      <c r="E2339" s="2" t="s">
        <v>1250</v>
      </c>
      <c r="F2339" s="3">
        <v>221.5</v>
      </c>
    </row>
    <row r="2340" spans="1:6" s="4" customFormat="1" ht="72" hidden="1" x14ac:dyDescent="0.25">
      <c r="A2340" s="1" t="s">
        <v>182</v>
      </c>
      <c r="B2340" s="1" t="s">
        <v>1384</v>
      </c>
      <c r="C2340" s="1" t="s">
        <v>116</v>
      </c>
      <c r="D2340" s="1" t="s">
        <v>1111</v>
      </c>
      <c r="E2340" s="2" t="s">
        <v>542</v>
      </c>
      <c r="F2340" s="3">
        <v>221.5</v>
      </c>
    </row>
    <row r="2341" spans="1:6" s="4" customFormat="1" ht="84" hidden="1" x14ac:dyDescent="0.25">
      <c r="A2341" s="1" t="s">
        <v>182</v>
      </c>
      <c r="B2341" s="1" t="s">
        <v>1384</v>
      </c>
      <c r="C2341" s="1" t="s">
        <v>116</v>
      </c>
      <c r="D2341" s="1" t="s">
        <v>1112</v>
      </c>
      <c r="E2341" s="2" t="s">
        <v>543</v>
      </c>
      <c r="F2341" s="3">
        <v>221.5</v>
      </c>
    </row>
    <row r="2342" spans="1:6" s="4" customFormat="1" ht="84" x14ac:dyDescent="0.25">
      <c r="A2342" s="1" t="s">
        <v>182</v>
      </c>
      <c r="B2342" s="1" t="s">
        <v>1384</v>
      </c>
      <c r="C2342" s="1" t="s">
        <v>117</v>
      </c>
      <c r="D2342" s="1"/>
      <c r="E2342" s="2" t="s">
        <v>567</v>
      </c>
      <c r="F2342" s="3">
        <v>439.7</v>
      </c>
    </row>
    <row r="2343" spans="1:6" s="4" customFormat="1" ht="96" hidden="1" x14ac:dyDescent="0.25">
      <c r="A2343" s="1" t="s">
        <v>182</v>
      </c>
      <c r="B2343" s="1" t="s">
        <v>1384</v>
      </c>
      <c r="C2343" s="1" t="s">
        <v>117</v>
      </c>
      <c r="D2343" s="1" t="s">
        <v>18</v>
      </c>
      <c r="E2343" s="2" t="s">
        <v>552</v>
      </c>
      <c r="F2343" s="3">
        <v>439.7</v>
      </c>
    </row>
    <row r="2344" spans="1:6" s="4" customFormat="1" ht="84" hidden="1" x14ac:dyDescent="0.25">
      <c r="A2344" s="1" t="s">
        <v>182</v>
      </c>
      <c r="B2344" s="1" t="s">
        <v>1384</v>
      </c>
      <c r="C2344" s="1" t="s">
        <v>117</v>
      </c>
      <c r="D2344" s="1" t="s">
        <v>14</v>
      </c>
      <c r="E2344" s="2" t="s">
        <v>555</v>
      </c>
      <c r="F2344" s="3">
        <v>439.7</v>
      </c>
    </row>
    <row r="2345" spans="1:6" s="4" customFormat="1" ht="132" x14ac:dyDescent="0.25">
      <c r="A2345" s="1" t="s">
        <v>182</v>
      </c>
      <c r="B2345" s="1" t="s">
        <v>1384</v>
      </c>
      <c r="C2345" s="1" t="s">
        <v>118</v>
      </c>
      <c r="D2345" s="1"/>
      <c r="E2345" s="2" t="s">
        <v>568</v>
      </c>
      <c r="F2345" s="3">
        <v>128</v>
      </c>
    </row>
    <row r="2346" spans="1:6" s="4" customFormat="1" ht="96" hidden="1" x14ac:dyDescent="0.25">
      <c r="A2346" s="1" t="s">
        <v>182</v>
      </c>
      <c r="B2346" s="1" t="s">
        <v>1384</v>
      </c>
      <c r="C2346" s="1" t="s">
        <v>118</v>
      </c>
      <c r="D2346" s="1" t="s">
        <v>18</v>
      </c>
      <c r="E2346" s="2" t="s">
        <v>552</v>
      </c>
      <c r="F2346" s="3">
        <v>128</v>
      </c>
    </row>
    <row r="2347" spans="1:6" s="4" customFormat="1" ht="84" hidden="1" x14ac:dyDescent="0.25">
      <c r="A2347" s="1" t="s">
        <v>182</v>
      </c>
      <c r="B2347" s="1" t="s">
        <v>1384</v>
      </c>
      <c r="C2347" s="1" t="s">
        <v>118</v>
      </c>
      <c r="D2347" s="1" t="s">
        <v>14</v>
      </c>
      <c r="E2347" s="2" t="s">
        <v>555</v>
      </c>
      <c r="F2347" s="3">
        <v>128</v>
      </c>
    </row>
    <row r="2348" spans="1:6" s="4" customFormat="1" ht="120" x14ac:dyDescent="0.25">
      <c r="A2348" s="1" t="s">
        <v>182</v>
      </c>
      <c r="B2348" s="1" t="s">
        <v>1384</v>
      </c>
      <c r="C2348" s="1" t="s">
        <v>124</v>
      </c>
      <c r="D2348" s="1"/>
      <c r="E2348" s="2" t="s">
        <v>569</v>
      </c>
      <c r="F2348" s="3">
        <v>3448.3</v>
      </c>
    </row>
    <row r="2349" spans="1:6" s="4" customFormat="1" ht="72" x14ac:dyDescent="0.25">
      <c r="A2349" s="1" t="s">
        <v>182</v>
      </c>
      <c r="B2349" s="1" t="s">
        <v>1384</v>
      </c>
      <c r="C2349" s="1" t="s">
        <v>119</v>
      </c>
      <c r="D2349" s="1"/>
      <c r="E2349" s="2" t="s">
        <v>571</v>
      </c>
      <c r="F2349" s="3">
        <v>3286.3</v>
      </c>
    </row>
    <row r="2350" spans="1:6" s="4" customFormat="1" ht="96" hidden="1" x14ac:dyDescent="0.25">
      <c r="A2350" s="1" t="s">
        <v>182</v>
      </c>
      <c r="B2350" s="1" t="s">
        <v>1384</v>
      </c>
      <c r="C2350" s="1" t="s">
        <v>119</v>
      </c>
      <c r="D2350" s="1" t="s">
        <v>18</v>
      </c>
      <c r="E2350" s="2" t="s">
        <v>552</v>
      </c>
      <c r="F2350" s="3">
        <v>3286.3</v>
      </c>
    </row>
    <row r="2351" spans="1:6" s="4" customFormat="1" ht="84" hidden="1" x14ac:dyDescent="0.25">
      <c r="A2351" s="1" t="s">
        <v>182</v>
      </c>
      <c r="B2351" s="1" t="s">
        <v>1384</v>
      </c>
      <c r="C2351" s="1" t="s">
        <v>119</v>
      </c>
      <c r="D2351" s="1" t="s">
        <v>14</v>
      </c>
      <c r="E2351" s="2" t="s">
        <v>555</v>
      </c>
      <c r="F2351" s="3">
        <v>3286.3</v>
      </c>
    </row>
    <row r="2352" spans="1:6" s="4" customFormat="1" ht="72" x14ac:dyDescent="0.25">
      <c r="A2352" s="1" t="s">
        <v>182</v>
      </c>
      <c r="B2352" s="1" t="s">
        <v>1384</v>
      </c>
      <c r="C2352" s="1" t="s">
        <v>120</v>
      </c>
      <c r="D2352" s="1"/>
      <c r="E2352" s="2" t="s">
        <v>1378</v>
      </c>
      <c r="F2352" s="3">
        <v>162</v>
      </c>
    </row>
    <row r="2353" spans="1:6" s="4" customFormat="1" ht="96" hidden="1" x14ac:dyDescent="0.25">
      <c r="A2353" s="1" t="s">
        <v>182</v>
      </c>
      <c r="B2353" s="1" t="s">
        <v>1384</v>
      </c>
      <c r="C2353" s="1" t="s">
        <v>120</v>
      </c>
      <c r="D2353" s="1" t="s">
        <v>18</v>
      </c>
      <c r="E2353" s="2" t="s">
        <v>552</v>
      </c>
      <c r="F2353" s="3">
        <v>162</v>
      </c>
    </row>
    <row r="2354" spans="1:6" s="4" customFormat="1" ht="84" hidden="1" x14ac:dyDescent="0.25">
      <c r="A2354" s="1" t="s">
        <v>182</v>
      </c>
      <c r="B2354" s="1" t="s">
        <v>1384</v>
      </c>
      <c r="C2354" s="1" t="s">
        <v>120</v>
      </c>
      <c r="D2354" s="1" t="s">
        <v>14</v>
      </c>
      <c r="E2354" s="2" t="s">
        <v>555</v>
      </c>
      <c r="F2354" s="3">
        <v>162</v>
      </c>
    </row>
    <row r="2355" spans="1:6" s="4" customFormat="1" ht="108" x14ac:dyDescent="0.25">
      <c r="A2355" s="1" t="s">
        <v>182</v>
      </c>
      <c r="B2355" s="1" t="s">
        <v>1384</v>
      </c>
      <c r="C2355" s="1" t="s">
        <v>125</v>
      </c>
      <c r="D2355" s="1"/>
      <c r="E2355" s="2" t="s">
        <v>572</v>
      </c>
      <c r="F2355" s="3">
        <v>1540.3999999999999</v>
      </c>
    </row>
    <row r="2356" spans="1:6" s="4" customFormat="1" ht="72" x14ac:dyDescent="0.25">
      <c r="A2356" s="1" t="s">
        <v>182</v>
      </c>
      <c r="B2356" s="1" t="s">
        <v>1384</v>
      </c>
      <c r="C2356" s="1" t="s">
        <v>121</v>
      </c>
      <c r="D2356" s="1"/>
      <c r="E2356" s="2" t="s">
        <v>573</v>
      </c>
      <c r="F2356" s="3">
        <v>1540.3999999999999</v>
      </c>
    </row>
    <row r="2357" spans="1:6" s="4" customFormat="1" ht="72" hidden="1" x14ac:dyDescent="0.25">
      <c r="A2357" s="1" t="s">
        <v>182</v>
      </c>
      <c r="B2357" s="1" t="s">
        <v>1384</v>
      </c>
      <c r="C2357" s="1" t="s">
        <v>121</v>
      </c>
      <c r="D2357" s="1" t="s">
        <v>1111</v>
      </c>
      <c r="E2357" s="2" t="s">
        <v>542</v>
      </c>
      <c r="F2357" s="3">
        <v>1540.1</v>
      </c>
    </row>
    <row r="2358" spans="1:6" s="4" customFormat="1" ht="84" hidden="1" x14ac:dyDescent="0.25">
      <c r="A2358" s="1" t="s">
        <v>182</v>
      </c>
      <c r="B2358" s="1" t="s">
        <v>1384</v>
      </c>
      <c r="C2358" s="1" t="s">
        <v>121</v>
      </c>
      <c r="D2358" s="1" t="s">
        <v>1112</v>
      </c>
      <c r="E2358" s="2" t="s">
        <v>543</v>
      </c>
      <c r="F2358" s="3">
        <v>1540.1</v>
      </c>
    </row>
    <row r="2359" spans="1:6" s="4" customFormat="1" ht="24" hidden="1" x14ac:dyDescent="0.25">
      <c r="A2359" s="1" t="s">
        <v>182</v>
      </c>
      <c r="B2359" s="1" t="s">
        <v>1384</v>
      </c>
      <c r="C2359" s="1" t="s">
        <v>121</v>
      </c>
      <c r="D2359" s="1" t="s">
        <v>1113</v>
      </c>
      <c r="E2359" s="2" t="s">
        <v>558</v>
      </c>
      <c r="F2359" s="3">
        <v>0.3</v>
      </c>
    </row>
    <row r="2360" spans="1:6" s="4" customFormat="1" ht="36" hidden="1" x14ac:dyDescent="0.25">
      <c r="A2360" s="1" t="s">
        <v>182</v>
      </c>
      <c r="B2360" s="1" t="s">
        <v>1384</v>
      </c>
      <c r="C2360" s="1" t="s">
        <v>121</v>
      </c>
      <c r="D2360" s="1" t="s">
        <v>1120</v>
      </c>
      <c r="E2360" s="2" t="s">
        <v>561</v>
      </c>
      <c r="F2360" s="3">
        <v>0.3</v>
      </c>
    </row>
    <row r="2361" spans="1:6" s="4" customFormat="1" ht="84" x14ac:dyDescent="0.25">
      <c r="A2361" s="1" t="s">
        <v>182</v>
      </c>
      <c r="B2361" s="1" t="s">
        <v>1384</v>
      </c>
      <c r="C2361" s="1" t="s">
        <v>57</v>
      </c>
      <c r="D2361" s="1"/>
      <c r="E2361" s="2" t="s">
        <v>574</v>
      </c>
      <c r="F2361" s="3">
        <v>120</v>
      </c>
    </row>
    <row r="2362" spans="1:6" s="4" customFormat="1" ht="120" x14ac:dyDescent="0.25">
      <c r="A2362" s="1" t="s">
        <v>182</v>
      </c>
      <c r="B2362" s="1" t="s">
        <v>1384</v>
      </c>
      <c r="C2362" s="1" t="s">
        <v>58</v>
      </c>
      <c r="D2362" s="1"/>
      <c r="E2362" s="2" t="s">
        <v>575</v>
      </c>
      <c r="F2362" s="3">
        <v>120</v>
      </c>
    </row>
    <row r="2363" spans="1:6" s="4" customFormat="1" ht="180" x14ac:dyDescent="0.25">
      <c r="A2363" s="1" t="s">
        <v>182</v>
      </c>
      <c r="B2363" s="1" t="s">
        <v>1384</v>
      </c>
      <c r="C2363" s="1" t="s">
        <v>73</v>
      </c>
      <c r="D2363" s="1"/>
      <c r="E2363" s="2" t="s">
        <v>576</v>
      </c>
      <c r="F2363" s="3">
        <v>25</v>
      </c>
    </row>
    <row r="2364" spans="1:6" s="4" customFormat="1" ht="96" hidden="1" x14ac:dyDescent="0.25">
      <c r="A2364" s="1" t="s">
        <v>182</v>
      </c>
      <c r="B2364" s="1" t="s">
        <v>1384</v>
      </c>
      <c r="C2364" s="1" t="s">
        <v>73</v>
      </c>
      <c r="D2364" s="1" t="s">
        <v>18</v>
      </c>
      <c r="E2364" s="2" t="s">
        <v>552</v>
      </c>
      <c r="F2364" s="3">
        <v>25</v>
      </c>
    </row>
    <row r="2365" spans="1:6" s="4" customFormat="1" ht="84" hidden="1" x14ac:dyDescent="0.25">
      <c r="A2365" s="1" t="s">
        <v>182</v>
      </c>
      <c r="B2365" s="1" t="s">
        <v>1384</v>
      </c>
      <c r="C2365" s="1" t="s">
        <v>73</v>
      </c>
      <c r="D2365" s="1" t="s">
        <v>14</v>
      </c>
      <c r="E2365" s="2" t="s">
        <v>555</v>
      </c>
      <c r="F2365" s="3">
        <v>25</v>
      </c>
    </row>
    <row r="2366" spans="1:6" s="4" customFormat="1" ht="156" x14ac:dyDescent="0.25">
      <c r="A2366" s="1" t="s">
        <v>182</v>
      </c>
      <c r="B2366" s="1" t="s">
        <v>1384</v>
      </c>
      <c r="C2366" s="1" t="s">
        <v>45</v>
      </c>
      <c r="D2366" s="1"/>
      <c r="E2366" s="2" t="s">
        <v>577</v>
      </c>
      <c r="F2366" s="3">
        <v>95</v>
      </c>
    </row>
    <row r="2367" spans="1:6" s="4" customFormat="1" ht="96" hidden="1" x14ac:dyDescent="0.25">
      <c r="A2367" s="1" t="s">
        <v>182</v>
      </c>
      <c r="B2367" s="1" t="s">
        <v>1384</v>
      </c>
      <c r="C2367" s="1" t="s">
        <v>45</v>
      </c>
      <c r="D2367" s="1" t="s">
        <v>18</v>
      </c>
      <c r="E2367" s="2" t="s">
        <v>552</v>
      </c>
      <c r="F2367" s="3">
        <v>95</v>
      </c>
    </row>
    <row r="2368" spans="1:6" s="4" customFormat="1" ht="84" hidden="1" x14ac:dyDescent="0.25">
      <c r="A2368" s="1" t="s">
        <v>182</v>
      </c>
      <c r="B2368" s="1" t="s">
        <v>1384</v>
      </c>
      <c r="C2368" s="1" t="s">
        <v>45</v>
      </c>
      <c r="D2368" s="1" t="s">
        <v>14</v>
      </c>
      <c r="E2368" s="2" t="s">
        <v>555</v>
      </c>
      <c r="F2368" s="3">
        <v>95</v>
      </c>
    </row>
    <row r="2369" spans="1:6" s="4" customFormat="1" ht="48" hidden="1" x14ac:dyDescent="0.25">
      <c r="A2369" s="1" t="s">
        <v>182</v>
      </c>
      <c r="B2369" s="1" t="s">
        <v>5</v>
      </c>
      <c r="C2369" s="1"/>
      <c r="D2369" s="1"/>
      <c r="E2369" s="2" t="s">
        <v>499</v>
      </c>
      <c r="F2369" s="3">
        <v>1783.404</v>
      </c>
    </row>
    <row r="2370" spans="1:6" s="4" customFormat="1" ht="108" hidden="1" x14ac:dyDescent="0.25">
      <c r="A2370" s="1" t="s">
        <v>182</v>
      </c>
      <c r="B2370" s="1" t="s">
        <v>1409</v>
      </c>
      <c r="C2370" s="1"/>
      <c r="D2370" s="1"/>
      <c r="E2370" s="2" t="s">
        <v>515</v>
      </c>
      <c r="F2370" s="3">
        <v>180</v>
      </c>
    </row>
    <row r="2371" spans="1:6" s="4" customFormat="1" ht="36" x14ac:dyDescent="0.25">
      <c r="A2371" s="1" t="s">
        <v>182</v>
      </c>
      <c r="B2371" s="1" t="s">
        <v>1409</v>
      </c>
      <c r="C2371" s="1" t="s">
        <v>59</v>
      </c>
      <c r="D2371" s="1"/>
      <c r="E2371" s="2" t="s">
        <v>579</v>
      </c>
      <c r="F2371" s="3">
        <v>69</v>
      </c>
    </row>
    <row r="2372" spans="1:6" s="4" customFormat="1" ht="156" x14ac:dyDescent="0.25">
      <c r="A2372" s="1" t="s">
        <v>182</v>
      </c>
      <c r="B2372" s="1" t="s">
        <v>1409</v>
      </c>
      <c r="C2372" s="1" t="s">
        <v>127</v>
      </c>
      <c r="D2372" s="1"/>
      <c r="E2372" s="2" t="s">
        <v>587</v>
      </c>
      <c r="F2372" s="3">
        <v>69</v>
      </c>
    </row>
    <row r="2373" spans="1:6" s="4" customFormat="1" ht="120" x14ac:dyDescent="0.25">
      <c r="A2373" s="1" t="s">
        <v>182</v>
      </c>
      <c r="B2373" s="1" t="s">
        <v>1409</v>
      </c>
      <c r="C2373" s="1" t="s">
        <v>128</v>
      </c>
      <c r="D2373" s="1"/>
      <c r="E2373" s="2" t="s">
        <v>596</v>
      </c>
      <c r="F2373" s="3">
        <v>69</v>
      </c>
    </row>
    <row r="2374" spans="1:6" s="4" customFormat="1" ht="48" x14ac:dyDescent="0.25">
      <c r="A2374" s="1" t="s">
        <v>182</v>
      </c>
      <c r="B2374" s="1" t="s">
        <v>1409</v>
      </c>
      <c r="C2374" s="1" t="s">
        <v>126</v>
      </c>
      <c r="D2374" s="1"/>
      <c r="E2374" s="2" t="s">
        <v>597</v>
      </c>
      <c r="F2374" s="3">
        <v>69</v>
      </c>
    </row>
    <row r="2375" spans="1:6" s="4" customFormat="1" ht="72" hidden="1" x14ac:dyDescent="0.25">
      <c r="A2375" s="1" t="s">
        <v>182</v>
      </c>
      <c r="B2375" s="1" t="s">
        <v>1409</v>
      </c>
      <c r="C2375" s="1" t="s">
        <v>126</v>
      </c>
      <c r="D2375" s="1" t="s">
        <v>1111</v>
      </c>
      <c r="E2375" s="2" t="s">
        <v>542</v>
      </c>
      <c r="F2375" s="3">
        <v>69</v>
      </c>
    </row>
    <row r="2376" spans="1:6" s="4" customFormat="1" ht="84" hidden="1" x14ac:dyDescent="0.25">
      <c r="A2376" s="1" t="s">
        <v>182</v>
      </c>
      <c r="B2376" s="1" t="s">
        <v>1409</v>
      </c>
      <c r="C2376" s="1" t="s">
        <v>126</v>
      </c>
      <c r="D2376" s="1" t="s">
        <v>1112</v>
      </c>
      <c r="E2376" s="2" t="s">
        <v>543</v>
      </c>
      <c r="F2376" s="3">
        <v>69</v>
      </c>
    </row>
    <row r="2377" spans="1:6" s="4" customFormat="1" ht="60" x14ac:dyDescent="0.25">
      <c r="A2377" s="1" t="s">
        <v>182</v>
      </c>
      <c r="B2377" s="1" t="s">
        <v>1409</v>
      </c>
      <c r="C2377" s="1" t="s">
        <v>1122</v>
      </c>
      <c r="D2377" s="1"/>
      <c r="E2377" s="2" t="s">
        <v>1885</v>
      </c>
      <c r="F2377" s="3">
        <v>111</v>
      </c>
    </row>
    <row r="2378" spans="1:6" s="4" customFormat="1" ht="36" x14ac:dyDescent="0.25">
      <c r="A2378" s="1" t="s">
        <v>182</v>
      </c>
      <c r="B2378" s="1" t="s">
        <v>1409</v>
      </c>
      <c r="C2378" s="1" t="s">
        <v>1123</v>
      </c>
      <c r="D2378" s="1"/>
      <c r="E2378" s="2" t="s">
        <v>1175</v>
      </c>
      <c r="F2378" s="3">
        <v>111</v>
      </c>
    </row>
    <row r="2379" spans="1:6" s="4" customFormat="1" ht="120" x14ac:dyDescent="0.25">
      <c r="A2379" s="1" t="s">
        <v>182</v>
      </c>
      <c r="B2379" s="1" t="s">
        <v>1409</v>
      </c>
      <c r="C2379" s="1" t="s">
        <v>180</v>
      </c>
      <c r="D2379" s="1"/>
      <c r="E2379" s="2" t="s">
        <v>1184</v>
      </c>
      <c r="F2379" s="3">
        <v>111</v>
      </c>
    </row>
    <row r="2380" spans="1:6" s="4" customFormat="1" ht="72" hidden="1" x14ac:dyDescent="0.25">
      <c r="A2380" s="1" t="s">
        <v>182</v>
      </c>
      <c r="B2380" s="1" t="s">
        <v>1409</v>
      </c>
      <c r="C2380" s="1" t="s">
        <v>180</v>
      </c>
      <c r="D2380" s="1" t="s">
        <v>1111</v>
      </c>
      <c r="E2380" s="2" t="s">
        <v>542</v>
      </c>
      <c r="F2380" s="3">
        <v>109.911</v>
      </c>
    </row>
    <row r="2381" spans="1:6" s="4" customFormat="1" ht="84" hidden="1" x14ac:dyDescent="0.25">
      <c r="A2381" s="1" t="s">
        <v>182</v>
      </c>
      <c r="B2381" s="1" t="s">
        <v>1409</v>
      </c>
      <c r="C2381" s="1" t="s">
        <v>180</v>
      </c>
      <c r="D2381" s="1" t="s">
        <v>1112</v>
      </c>
      <c r="E2381" s="2" t="s">
        <v>543</v>
      </c>
      <c r="F2381" s="3">
        <v>109.911</v>
      </c>
    </row>
    <row r="2382" spans="1:6" s="4" customFormat="1" ht="24" hidden="1" x14ac:dyDescent="0.25">
      <c r="A2382" s="1" t="s">
        <v>182</v>
      </c>
      <c r="B2382" s="1" t="s">
        <v>1409</v>
      </c>
      <c r="C2382" s="1" t="s">
        <v>180</v>
      </c>
      <c r="D2382" s="1" t="s">
        <v>1113</v>
      </c>
      <c r="E2382" s="2" t="s">
        <v>558</v>
      </c>
      <c r="F2382" s="3">
        <v>1.089</v>
      </c>
    </row>
    <row r="2383" spans="1:6" s="4" customFormat="1" ht="36" hidden="1" x14ac:dyDescent="0.25">
      <c r="A2383" s="1" t="s">
        <v>182</v>
      </c>
      <c r="B2383" s="1" t="s">
        <v>1409</v>
      </c>
      <c r="C2383" s="1" t="s">
        <v>180</v>
      </c>
      <c r="D2383" s="1" t="s">
        <v>1120</v>
      </c>
      <c r="E2383" s="2" t="s">
        <v>561</v>
      </c>
      <c r="F2383" s="3">
        <v>1.089</v>
      </c>
    </row>
    <row r="2384" spans="1:6" s="4" customFormat="1" ht="72" hidden="1" x14ac:dyDescent="0.25">
      <c r="A2384" s="1" t="s">
        <v>182</v>
      </c>
      <c r="B2384" s="1" t="s">
        <v>1410</v>
      </c>
      <c r="C2384" s="1"/>
      <c r="D2384" s="1"/>
      <c r="E2384" s="2" t="s">
        <v>517</v>
      </c>
      <c r="F2384" s="3">
        <v>1603.404</v>
      </c>
    </row>
    <row r="2385" spans="1:6" s="4" customFormat="1" ht="36" x14ac:dyDescent="0.25">
      <c r="A2385" s="1" t="s">
        <v>182</v>
      </c>
      <c r="B2385" s="1" t="s">
        <v>1410</v>
      </c>
      <c r="C2385" s="1" t="s">
        <v>59</v>
      </c>
      <c r="D2385" s="1"/>
      <c r="E2385" s="2" t="s">
        <v>579</v>
      </c>
      <c r="F2385" s="3">
        <v>1324.3</v>
      </c>
    </row>
    <row r="2386" spans="1:6" s="4" customFormat="1" ht="84" x14ac:dyDescent="0.25">
      <c r="A2386" s="1" t="s">
        <v>182</v>
      </c>
      <c r="B2386" s="1" t="s">
        <v>1410</v>
      </c>
      <c r="C2386" s="1" t="s">
        <v>130</v>
      </c>
      <c r="D2386" s="1"/>
      <c r="E2386" s="2" t="s">
        <v>598</v>
      </c>
      <c r="F2386" s="3">
        <v>1324.3</v>
      </c>
    </row>
    <row r="2387" spans="1:6" s="4" customFormat="1" ht="72" x14ac:dyDescent="0.25">
      <c r="A2387" s="1" t="s">
        <v>182</v>
      </c>
      <c r="B2387" s="1" t="s">
        <v>1410</v>
      </c>
      <c r="C2387" s="1" t="s">
        <v>131</v>
      </c>
      <c r="D2387" s="1"/>
      <c r="E2387" s="2" t="s">
        <v>599</v>
      </c>
      <c r="F2387" s="3">
        <v>1324.3</v>
      </c>
    </row>
    <row r="2388" spans="1:6" s="4" customFormat="1" ht="84" x14ac:dyDescent="0.25">
      <c r="A2388" s="1" t="s">
        <v>182</v>
      </c>
      <c r="B2388" s="1" t="s">
        <v>1410</v>
      </c>
      <c r="C2388" s="1" t="s">
        <v>129</v>
      </c>
      <c r="D2388" s="1"/>
      <c r="E2388" s="2" t="s">
        <v>601</v>
      </c>
      <c r="F2388" s="3">
        <v>1324.3</v>
      </c>
    </row>
    <row r="2389" spans="1:6" s="4" customFormat="1" ht="72" hidden="1" x14ac:dyDescent="0.25">
      <c r="A2389" s="1" t="s">
        <v>182</v>
      </c>
      <c r="B2389" s="1" t="s">
        <v>1410</v>
      </c>
      <c r="C2389" s="1" t="s">
        <v>129</v>
      </c>
      <c r="D2389" s="1" t="s">
        <v>1111</v>
      </c>
      <c r="E2389" s="2" t="s">
        <v>542</v>
      </c>
      <c r="F2389" s="3">
        <v>1324.3</v>
      </c>
    </row>
    <row r="2390" spans="1:6" s="4" customFormat="1" ht="84" hidden="1" x14ac:dyDescent="0.25">
      <c r="A2390" s="1" t="s">
        <v>182</v>
      </c>
      <c r="B2390" s="1" t="s">
        <v>1410</v>
      </c>
      <c r="C2390" s="1" t="s">
        <v>129</v>
      </c>
      <c r="D2390" s="1" t="s">
        <v>1112</v>
      </c>
      <c r="E2390" s="2" t="s">
        <v>543</v>
      </c>
      <c r="F2390" s="3">
        <v>1324.3</v>
      </c>
    </row>
    <row r="2391" spans="1:6" s="4" customFormat="1" ht="60" x14ac:dyDescent="0.25">
      <c r="A2391" s="1" t="s">
        <v>182</v>
      </c>
      <c r="B2391" s="1" t="s">
        <v>1410</v>
      </c>
      <c r="C2391" s="1" t="s">
        <v>1122</v>
      </c>
      <c r="D2391" s="1"/>
      <c r="E2391" s="2" t="s">
        <v>1885</v>
      </c>
      <c r="F2391" s="3">
        <v>279.10399999999998</v>
      </c>
    </row>
    <row r="2392" spans="1:6" s="4" customFormat="1" ht="36" x14ac:dyDescent="0.25">
      <c r="A2392" s="1" t="s">
        <v>182</v>
      </c>
      <c r="B2392" s="1" t="s">
        <v>1410</v>
      </c>
      <c r="C2392" s="1" t="s">
        <v>1123</v>
      </c>
      <c r="D2392" s="1"/>
      <c r="E2392" s="2" t="s">
        <v>1175</v>
      </c>
      <c r="F2392" s="3">
        <v>279.10399999999998</v>
      </c>
    </row>
    <row r="2393" spans="1:6" s="4" customFormat="1" ht="48" x14ac:dyDescent="0.25">
      <c r="A2393" s="1" t="s">
        <v>182</v>
      </c>
      <c r="B2393" s="1" t="s">
        <v>1410</v>
      </c>
      <c r="C2393" s="1" t="s">
        <v>250</v>
      </c>
      <c r="D2393" s="1"/>
      <c r="E2393" s="2" t="s">
        <v>1190</v>
      </c>
      <c r="F2393" s="3">
        <v>60.795000000000002</v>
      </c>
    </row>
    <row r="2394" spans="1:6" s="4" customFormat="1" ht="72" hidden="1" x14ac:dyDescent="0.25">
      <c r="A2394" s="1" t="s">
        <v>182</v>
      </c>
      <c r="B2394" s="1" t="s">
        <v>1410</v>
      </c>
      <c r="C2394" s="1" t="s">
        <v>250</v>
      </c>
      <c r="D2394" s="1" t="s">
        <v>1111</v>
      </c>
      <c r="E2394" s="2" t="s">
        <v>542</v>
      </c>
      <c r="F2394" s="3">
        <v>60.795000000000002</v>
      </c>
    </row>
    <row r="2395" spans="1:6" s="4" customFormat="1" ht="84" hidden="1" x14ac:dyDescent="0.25">
      <c r="A2395" s="1" t="s">
        <v>182</v>
      </c>
      <c r="B2395" s="1" t="s">
        <v>1410</v>
      </c>
      <c r="C2395" s="1" t="s">
        <v>250</v>
      </c>
      <c r="D2395" s="1" t="s">
        <v>1112</v>
      </c>
      <c r="E2395" s="2" t="s">
        <v>543</v>
      </c>
      <c r="F2395" s="3">
        <v>60.795000000000002</v>
      </c>
    </row>
    <row r="2396" spans="1:6" s="4" customFormat="1" ht="84" x14ac:dyDescent="0.25">
      <c r="A2396" s="1" t="s">
        <v>182</v>
      </c>
      <c r="B2396" s="1" t="s">
        <v>1410</v>
      </c>
      <c r="C2396" s="1" t="s">
        <v>251</v>
      </c>
      <c r="D2396" s="1"/>
      <c r="E2396" s="2" t="s">
        <v>1191</v>
      </c>
      <c r="F2396" s="3">
        <v>218.309</v>
      </c>
    </row>
    <row r="2397" spans="1:6" s="4" customFormat="1" ht="180" hidden="1" x14ac:dyDescent="0.25">
      <c r="A2397" s="1" t="s">
        <v>182</v>
      </c>
      <c r="B2397" s="1" t="s">
        <v>1410</v>
      </c>
      <c r="C2397" s="1" t="s">
        <v>251</v>
      </c>
      <c r="D2397" s="1" t="s">
        <v>1118</v>
      </c>
      <c r="E2397" s="2" t="s">
        <v>539</v>
      </c>
      <c r="F2397" s="3">
        <v>111.526</v>
      </c>
    </row>
    <row r="2398" spans="1:6" s="4" customFormat="1" ht="60" hidden="1" x14ac:dyDescent="0.25">
      <c r="A2398" s="1" t="s">
        <v>182</v>
      </c>
      <c r="B2398" s="1" t="s">
        <v>1410</v>
      </c>
      <c r="C2398" s="1" t="s">
        <v>251</v>
      </c>
      <c r="D2398" s="1" t="s">
        <v>1128</v>
      </c>
      <c r="E2398" s="2" t="s">
        <v>541</v>
      </c>
      <c r="F2398" s="3">
        <v>111.526</v>
      </c>
    </row>
    <row r="2399" spans="1:6" s="4" customFormat="1" ht="72" hidden="1" x14ac:dyDescent="0.25">
      <c r="A2399" s="1" t="s">
        <v>182</v>
      </c>
      <c r="B2399" s="1" t="s">
        <v>1410</v>
      </c>
      <c r="C2399" s="1" t="s">
        <v>251</v>
      </c>
      <c r="D2399" s="1" t="s">
        <v>1111</v>
      </c>
      <c r="E2399" s="2" t="s">
        <v>542</v>
      </c>
      <c r="F2399" s="3">
        <v>106.783</v>
      </c>
    </row>
    <row r="2400" spans="1:6" s="4" customFormat="1" ht="84" hidden="1" x14ac:dyDescent="0.25">
      <c r="A2400" s="1" t="s">
        <v>182</v>
      </c>
      <c r="B2400" s="1" t="s">
        <v>1410</v>
      </c>
      <c r="C2400" s="1" t="s">
        <v>251</v>
      </c>
      <c r="D2400" s="1" t="s">
        <v>1112</v>
      </c>
      <c r="E2400" s="2" t="s">
        <v>543</v>
      </c>
      <c r="F2400" s="3">
        <v>106.783</v>
      </c>
    </row>
    <row r="2401" spans="1:6" s="4" customFormat="1" ht="24" hidden="1" x14ac:dyDescent="0.25">
      <c r="A2401" s="1" t="s">
        <v>182</v>
      </c>
      <c r="B2401" s="1" t="s">
        <v>1130</v>
      </c>
      <c r="C2401" s="1"/>
      <c r="D2401" s="1"/>
      <c r="E2401" s="2" t="s">
        <v>500</v>
      </c>
      <c r="F2401" s="3">
        <v>281209.70215999999</v>
      </c>
    </row>
    <row r="2402" spans="1:6" s="4" customFormat="1" ht="36" hidden="1" x14ac:dyDescent="0.25">
      <c r="A2402" s="1" t="s">
        <v>182</v>
      </c>
      <c r="B2402" s="1" t="s">
        <v>1411</v>
      </c>
      <c r="C2402" s="1"/>
      <c r="D2402" s="1"/>
      <c r="E2402" s="2" t="s">
        <v>520</v>
      </c>
      <c r="F2402" s="3">
        <v>279768.30215999996</v>
      </c>
    </row>
    <row r="2403" spans="1:6" s="4" customFormat="1" ht="72" x14ac:dyDescent="0.25">
      <c r="A2403" s="1" t="s">
        <v>182</v>
      </c>
      <c r="B2403" s="1" t="s">
        <v>1411</v>
      </c>
      <c r="C2403" s="1" t="s">
        <v>138</v>
      </c>
      <c r="D2403" s="1"/>
      <c r="E2403" s="2" t="s">
        <v>691</v>
      </c>
      <c r="F2403" s="3">
        <v>261162.05499999999</v>
      </c>
    </row>
    <row r="2404" spans="1:6" s="4" customFormat="1" ht="84" x14ac:dyDescent="0.25">
      <c r="A2404" s="1" t="s">
        <v>182</v>
      </c>
      <c r="B2404" s="1" t="s">
        <v>1411</v>
      </c>
      <c r="C2404" s="1" t="s">
        <v>139</v>
      </c>
      <c r="D2404" s="1"/>
      <c r="E2404" s="2" t="s">
        <v>692</v>
      </c>
      <c r="F2404" s="3">
        <v>261162.05499999999</v>
      </c>
    </row>
    <row r="2405" spans="1:6" s="4" customFormat="1" ht="120" x14ac:dyDescent="0.25">
      <c r="A2405" s="1" t="s">
        <v>182</v>
      </c>
      <c r="B2405" s="1" t="s">
        <v>1411</v>
      </c>
      <c r="C2405" s="1" t="s">
        <v>140</v>
      </c>
      <c r="D2405" s="1"/>
      <c r="E2405" s="2" t="s">
        <v>693</v>
      </c>
      <c r="F2405" s="3">
        <v>173621.9</v>
      </c>
    </row>
    <row r="2406" spans="1:6" s="4" customFormat="1" ht="48" x14ac:dyDescent="0.25">
      <c r="A2406" s="1" t="s">
        <v>182</v>
      </c>
      <c r="B2406" s="1" t="s">
        <v>1411</v>
      </c>
      <c r="C2406" s="1" t="s">
        <v>132</v>
      </c>
      <c r="D2406" s="1"/>
      <c r="E2406" s="2" t="s">
        <v>694</v>
      </c>
      <c r="F2406" s="3">
        <v>169562.5</v>
      </c>
    </row>
    <row r="2407" spans="1:6" s="4" customFormat="1" ht="72" hidden="1" x14ac:dyDescent="0.25">
      <c r="A2407" s="1" t="s">
        <v>182</v>
      </c>
      <c r="B2407" s="1" t="s">
        <v>1411</v>
      </c>
      <c r="C2407" s="1" t="s">
        <v>132</v>
      </c>
      <c r="D2407" s="1" t="s">
        <v>1111</v>
      </c>
      <c r="E2407" s="2" t="s">
        <v>542</v>
      </c>
      <c r="F2407" s="3">
        <v>169562.5</v>
      </c>
    </row>
    <row r="2408" spans="1:6" s="4" customFormat="1" ht="84" hidden="1" x14ac:dyDescent="0.25">
      <c r="A2408" s="1" t="s">
        <v>182</v>
      </c>
      <c r="B2408" s="1" t="s">
        <v>1411</v>
      </c>
      <c r="C2408" s="1" t="s">
        <v>132</v>
      </c>
      <c r="D2408" s="1" t="s">
        <v>1112</v>
      </c>
      <c r="E2408" s="2" t="s">
        <v>543</v>
      </c>
      <c r="F2408" s="3">
        <v>169562.5</v>
      </c>
    </row>
    <row r="2409" spans="1:6" s="4" customFormat="1" ht="72" x14ac:dyDescent="0.25">
      <c r="A2409" s="1" t="s">
        <v>182</v>
      </c>
      <c r="B2409" s="1" t="s">
        <v>1411</v>
      </c>
      <c r="C2409" s="1" t="s">
        <v>133</v>
      </c>
      <c r="D2409" s="1"/>
      <c r="E2409" s="2" t="s">
        <v>696</v>
      </c>
      <c r="F2409" s="3">
        <v>4059.4</v>
      </c>
    </row>
    <row r="2410" spans="1:6" s="4" customFormat="1" ht="72" hidden="1" x14ac:dyDescent="0.25">
      <c r="A2410" s="1" t="s">
        <v>182</v>
      </c>
      <c r="B2410" s="1" t="s">
        <v>1411</v>
      </c>
      <c r="C2410" s="1" t="s">
        <v>133</v>
      </c>
      <c r="D2410" s="1" t="s">
        <v>1111</v>
      </c>
      <c r="E2410" s="2" t="s">
        <v>542</v>
      </c>
      <c r="F2410" s="3">
        <v>4059.4</v>
      </c>
    </row>
    <row r="2411" spans="1:6" s="4" customFormat="1" ht="84" hidden="1" x14ac:dyDescent="0.25">
      <c r="A2411" s="1" t="s">
        <v>182</v>
      </c>
      <c r="B2411" s="1" t="s">
        <v>1411</v>
      </c>
      <c r="C2411" s="1" t="s">
        <v>133</v>
      </c>
      <c r="D2411" s="1" t="s">
        <v>1112</v>
      </c>
      <c r="E2411" s="2" t="s">
        <v>543</v>
      </c>
      <c r="F2411" s="3">
        <v>4059.4</v>
      </c>
    </row>
    <row r="2412" spans="1:6" s="4" customFormat="1" ht="156" x14ac:dyDescent="0.25">
      <c r="A2412" s="1" t="s">
        <v>182</v>
      </c>
      <c r="B2412" s="1" t="s">
        <v>1411</v>
      </c>
      <c r="C2412" s="1" t="s">
        <v>1239</v>
      </c>
      <c r="D2412" s="1"/>
      <c r="E2412" s="2" t="s">
        <v>1275</v>
      </c>
      <c r="F2412" s="3">
        <v>38745.955000000002</v>
      </c>
    </row>
    <row r="2413" spans="1:6" s="4" customFormat="1" ht="144" x14ac:dyDescent="0.25">
      <c r="A2413" s="1" t="s">
        <v>182</v>
      </c>
      <c r="B2413" s="1" t="s">
        <v>1411</v>
      </c>
      <c r="C2413" s="1" t="s">
        <v>1436</v>
      </c>
      <c r="D2413" s="1"/>
      <c r="E2413" s="2" t="s">
        <v>698</v>
      </c>
      <c r="F2413" s="3">
        <v>38745.955000000002</v>
      </c>
    </row>
    <row r="2414" spans="1:6" s="4" customFormat="1" ht="72" hidden="1" x14ac:dyDescent="0.25">
      <c r="A2414" s="1" t="s">
        <v>182</v>
      </c>
      <c r="B2414" s="1" t="s">
        <v>1411</v>
      </c>
      <c r="C2414" s="1" t="s">
        <v>1436</v>
      </c>
      <c r="D2414" s="1" t="s">
        <v>1111</v>
      </c>
      <c r="E2414" s="2" t="s">
        <v>542</v>
      </c>
      <c r="F2414" s="3">
        <v>38745.955000000002</v>
      </c>
    </row>
    <row r="2415" spans="1:6" s="4" customFormat="1" ht="84" hidden="1" x14ac:dyDescent="0.25">
      <c r="A2415" s="1" t="s">
        <v>182</v>
      </c>
      <c r="B2415" s="1" t="s">
        <v>1411</v>
      </c>
      <c r="C2415" s="1" t="s">
        <v>1436</v>
      </c>
      <c r="D2415" s="1" t="s">
        <v>1112</v>
      </c>
      <c r="E2415" s="2" t="s">
        <v>543</v>
      </c>
      <c r="F2415" s="3">
        <v>38745.955000000002</v>
      </c>
    </row>
    <row r="2416" spans="1:6" s="4" customFormat="1" ht="60" x14ac:dyDescent="0.25">
      <c r="A2416" s="1" t="s">
        <v>182</v>
      </c>
      <c r="B2416" s="1" t="s">
        <v>1411</v>
      </c>
      <c r="C2416" s="1" t="s">
        <v>1431</v>
      </c>
      <c r="D2416" s="1"/>
      <c r="E2416" s="2" t="s">
        <v>1432</v>
      </c>
      <c r="F2416" s="3">
        <v>48794.2</v>
      </c>
    </row>
    <row r="2417" spans="1:6" s="4" customFormat="1" ht="132" x14ac:dyDescent="0.25">
      <c r="A2417" s="1" t="s">
        <v>182</v>
      </c>
      <c r="B2417" s="1" t="s">
        <v>1411</v>
      </c>
      <c r="C2417" s="1" t="s">
        <v>1433</v>
      </c>
      <c r="D2417" s="1"/>
      <c r="E2417" s="2" t="s">
        <v>1434</v>
      </c>
      <c r="F2417" s="3">
        <v>48794.2</v>
      </c>
    </row>
    <row r="2418" spans="1:6" s="4" customFormat="1" ht="72" hidden="1" x14ac:dyDescent="0.25">
      <c r="A2418" s="1" t="s">
        <v>182</v>
      </c>
      <c r="B2418" s="1" t="s">
        <v>1411</v>
      </c>
      <c r="C2418" s="1" t="s">
        <v>1433</v>
      </c>
      <c r="D2418" s="1" t="s">
        <v>1111</v>
      </c>
      <c r="E2418" s="2" t="s">
        <v>542</v>
      </c>
      <c r="F2418" s="3">
        <v>48794.2</v>
      </c>
    </row>
    <row r="2419" spans="1:6" s="4" customFormat="1" ht="84" hidden="1" x14ac:dyDescent="0.25">
      <c r="A2419" s="1" t="s">
        <v>182</v>
      </c>
      <c r="B2419" s="1" t="s">
        <v>1411</v>
      </c>
      <c r="C2419" s="1" t="s">
        <v>1433</v>
      </c>
      <c r="D2419" s="1" t="s">
        <v>1112</v>
      </c>
      <c r="E2419" s="2" t="s">
        <v>543</v>
      </c>
      <c r="F2419" s="3">
        <v>48794.2</v>
      </c>
    </row>
    <row r="2420" spans="1:6" s="4" customFormat="1" ht="48" x14ac:dyDescent="0.25">
      <c r="A2420" s="1" t="s">
        <v>182</v>
      </c>
      <c r="B2420" s="1" t="s">
        <v>1411</v>
      </c>
      <c r="C2420" s="1" t="s">
        <v>141</v>
      </c>
      <c r="D2420" s="1"/>
      <c r="E2420" s="2" t="s">
        <v>717</v>
      </c>
      <c r="F2420" s="3">
        <v>1609.6</v>
      </c>
    </row>
    <row r="2421" spans="1:6" s="4" customFormat="1" ht="72" x14ac:dyDescent="0.25">
      <c r="A2421" s="1" t="s">
        <v>182</v>
      </c>
      <c r="B2421" s="1" t="s">
        <v>1411</v>
      </c>
      <c r="C2421" s="1" t="s">
        <v>142</v>
      </c>
      <c r="D2421" s="1"/>
      <c r="E2421" s="2" t="s">
        <v>718</v>
      </c>
      <c r="F2421" s="3">
        <v>1609.6</v>
      </c>
    </row>
    <row r="2422" spans="1:6" s="4" customFormat="1" ht="120" x14ac:dyDescent="0.25">
      <c r="A2422" s="1" t="s">
        <v>182</v>
      </c>
      <c r="B2422" s="1" t="s">
        <v>1411</v>
      </c>
      <c r="C2422" s="1" t="s">
        <v>134</v>
      </c>
      <c r="D2422" s="1"/>
      <c r="E2422" s="2" t="s">
        <v>731</v>
      </c>
      <c r="F2422" s="3">
        <v>1609.6</v>
      </c>
    </row>
    <row r="2423" spans="1:6" s="4" customFormat="1" ht="72" hidden="1" x14ac:dyDescent="0.25">
      <c r="A2423" s="1" t="s">
        <v>182</v>
      </c>
      <c r="B2423" s="1" t="s">
        <v>1411</v>
      </c>
      <c r="C2423" s="1" t="s">
        <v>134</v>
      </c>
      <c r="D2423" s="1" t="s">
        <v>1111</v>
      </c>
      <c r="E2423" s="2" t="s">
        <v>542</v>
      </c>
      <c r="F2423" s="3">
        <v>1609.6</v>
      </c>
    </row>
    <row r="2424" spans="1:6" s="4" customFormat="1" ht="84" hidden="1" x14ac:dyDescent="0.25">
      <c r="A2424" s="1" t="s">
        <v>182</v>
      </c>
      <c r="B2424" s="1" t="s">
        <v>1411</v>
      </c>
      <c r="C2424" s="1" t="s">
        <v>134</v>
      </c>
      <c r="D2424" s="1" t="s">
        <v>1112</v>
      </c>
      <c r="E2424" s="2" t="s">
        <v>543</v>
      </c>
      <c r="F2424" s="3">
        <v>1609.6</v>
      </c>
    </row>
    <row r="2425" spans="1:6" s="4" customFormat="1" ht="168" x14ac:dyDescent="0.25">
      <c r="A2425" s="1" t="s">
        <v>182</v>
      </c>
      <c r="B2425" s="1" t="s">
        <v>1411</v>
      </c>
      <c r="C2425" s="1" t="s">
        <v>1132</v>
      </c>
      <c r="D2425" s="1"/>
      <c r="E2425" s="2" t="s">
        <v>1557</v>
      </c>
      <c r="F2425" s="3">
        <v>2256</v>
      </c>
    </row>
    <row r="2426" spans="1:6" s="4" customFormat="1" ht="132" x14ac:dyDescent="0.25">
      <c r="A2426" s="1" t="s">
        <v>182</v>
      </c>
      <c r="B2426" s="1" t="s">
        <v>1411</v>
      </c>
      <c r="C2426" s="1" t="s">
        <v>1133</v>
      </c>
      <c r="D2426" s="1"/>
      <c r="E2426" s="2" t="s">
        <v>741</v>
      </c>
      <c r="F2426" s="3">
        <v>2256</v>
      </c>
    </row>
    <row r="2427" spans="1:6" s="4" customFormat="1" ht="144" x14ac:dyDescent="0.25">
      <c r="A2427" s="1" t="s">
        <v>182</v>
      </c>
      <c r="B2427" s="1" t="s">
        <v>1411</v>
      </c>
      <c r="C2427" s="1" t="s">
        <v>143</v>
      </c>
      <c r="D2427" s="1"/>
      <c r="E2427" s="2" t="s">
        <v>751</v>
      </c>
      <c r="F2427" s="3">
        <v>2256</v>
      </c>
    </row>
    <row r="2428" spans="1:6" s="4" customFormat="1" ht="48" x14ac:dyDescent="0.25">
      <c r="A2428" s="1" t="s">
        <v>182</v>
      </c>
      <c r="B2428" s="1" t="s">
        <v>1411</v>
      </c>
      <c r="C2428" s="1" t="s">
        <v>135</v>
      </c>
      <c r="D2428" s="1"/>
      <c r="E2428" s="2" t="s">
        <v>752</v>
      </c>
      <c r="F2428" s="3">
        <v>2256</v>
      </c>
    </row>
    <row r="2429" spans="1:6" s="4" customFormat="1" ht="72" hidden="1" x14ac:dyDescent="0.25">
      <c r="A2429" s="1" t="s">
        <v>182</v>
      </c>
      <c r="B2429" s="1" t="s">
        <v>1411</v>
      </c>
      <c r="C2429" s="1" t="s">
        <v>135</v>
      </c>
      <c r="D2429" s="1" t="s">
        <v>1111</v>
      </c>
      <c r="E2429" s="2" t="s">
        <v>542</v>
      </c>
      <c r="F2429" s="3">
        <v>2256</v>
      </c>
    </row>
    <row r="2430" spans="1:6" s="4" customFormat="1" ht="84" hidden="1" x14ac:dyDescent="0.25">
      <c r="A2430" s="1" t="s">
        <v>182</v>
      </c>
      <c r="B2430" s="1" t="s">
        <v>1411</v>
      </c>
      <c r="C2430" s="1" t="s">
        <v>135</v>
      </c>
      <c r="D2430" s="1" t="s">
        <v>1112</v>
      </c>
      <c r="E2430" s="2" t="s">
        <v>543</v>
      </c>
      <c r="F2430" s="3">
        <v>2256</v>
      </c>
    </row>
    <row r="2431" spans="1:6" s="4" customFormat="1" ht="84" x14ac:dyDescent="0.25">
      <c r="A2431" s="1" t="s">
        <v>182</v>
      </c>
      <c r="B2431" s="1" t="s">
        <v>1411</v>
      </c>
      <c r="C2431" s="1" t="s">
        <v>144</v>
      </c>
      <c r="D2431" s="1"/>
      <c r="E2431" s="2" t="s">
        <v>1036</v>
      </c>
      <c r="F2431" s="3">
        <v>10227.299999999999</v>
      </c>
    </row>
    <row r="2432" spans="1:6" s="4" customFormat="1" ht="84" x14ac:dyDescent="0.25">
      <c r="A2432" s="1" t="s">
        <v>182</v>
      </c>
      <c r="B2432" s="1" t="s">
        <v>1411</v>
      </c>
      <c r="C2432" s="1" t="s">
        <v>145</v>
      </c>
      <c r="D2432" s="1"/>
      <c r="E2432" s="2" t="s">
        <v>1062</v>
      </c>
      <c r="F2432" s="3">
        <v>10227.299999999999</v>
      </c>
    </row>
    <row r="2433" spans="1:6" s="4" customFormat="1" ht="120" x14ac:dyDescent="0.25">
      <c r="A2433" s="1" t="s">
        <v>182</v>
      </c>
      <c r="B2433" s="1" t="s">
        <v>1411</v>
      </c>
      <c r="C2433" s="1" t="s">
        <v>146</v>
      </c>
      <c r="D2433" s="1"/>
      <c r="E2433" s="2" t="s">
        <v>1068</v>
      </c>
      <c r="F2433" s="3">
        <v>10227.299999999999</v>
      </c>
    </row>
    <row r="2434" spans="1:6" s="4" customFormat="1" ht="96" x14ac:dyDescent="0.25">
      <c r="A2434" s="1" t="s">
        <v>182</v>
      </c>
      <c r="B2434" s="1" t="s">
        <v>1411</v>
      </c>
      <c r="C2434" s="1" t="s">
        <v>136</v>
      </c>
      <c r="D2434" s="1"/>
      <c r="E2434" s="2" t="s">
        <v>1069</v>
      </c>
      <c r="F2434" s="3">
        <v>10227.299999999999</v>
      </c>
    </row>
    <row r="2435" spans="1:6" s="4" customFormat="1" ht="24" hidden="1" x14ac:dyDescent="0.25">
      <c r="A2435" s="1" t="s">
        <v>182</v>
      </c>
      <c r="B2435" s="1" t="s">
        <v>1411</v>
      </c>
      <c r="C2435" s="1" t="s">
        <v>136</v>
      </c>
      <c r="D2435" s="1" t="s">
        <v>1113</v>
      </c>
      <c r="E2435" s="2" t="s">
        <v>558</v>
      </c>
      <c r="F2435" s="3">
        <v>10227.299999999999</v>
      </c>
    </row>
    <row r="2436" spans="1:6" s="4" customFormat="1" ht="132" hidden="1" x14ac:dyDescent="0.25">
      <c r="A2436" s="1" t="s">
        <v>182</v>
      </c>
      <c r="B2436" s="1" t="s">
        <v>1411</v>
      </c>
      <c r="C2436" s="1" t="s">
        <v>136</v>
      </c>
      <c r="D2436" s="1" t="s">
        <v>137</v>
      </c>
      <c r="E2436" s="2" t="s">
        <v>559</v>
      </c>
      <c r="F2436" s="3">
        <v>10227.299999999999</v>
      </c>
    </row>
    <row r="2437" spans="1:6" s="4" customFormat="1" ht="60" x14ac:dyDescent="0.25">
      <c r="A2437" s="1" t="s">
        <v>182</v>
      </c>
      <c r="B2437" s="1" t="s">
        <v>1411</v>
      </c>
      <c r="C2437" s="1" t="s">
        <v>1122</v>
      </c>
      <c r="D2437" s="1"/>
      <c r="E2437" s="2" t="s">
        <v>1885</v>
      </c>
      <c r="F2437" s="3">
        <v>4513.3471600000003</v>
      </c>
    </row>
    <row r="2438" spans="1:6" s="4" customFormat="1" ht="84" x14ac:dyDescent="0.25">
      <c r="A2438" s="1" t="s">
        <v>182</v>
      </c>
      <c r="B2438" s="1" t="s">
        <v>1411</v>
      </c>
      <c r="C2438" s="1" t="s">
        <v>405</v>
      </c>
      <c r="D2438" s="1"/>
      <c r="E2438" s="2" t="s">
        <v>1174</v>
      </c>
      <c r="F2438" s="3">
        <v>4513.3471600000003</v>
      </c>
    </row>
    <row r="2439" spans="1:6" s="4" customFormat="1" ht="72" hidden="1" x14ac:dyDescent="0.25">
      <c r="A2439" s="1" t="s">
        <v>182</v>
      </c>
      <c r="B2439" s="1" t="s">
        <v>1411</v>
      </c>
      <c r="C2439" s="1" t="s">
        <v>405</v>
      </c>
      <c r="D2439" s="1" t="s">
        <v>1111</v>
      </c>
      <c r="E2439" s="2" t="s">
        <v>542</v>
      </c>
      <c r="F2439" s="3">
        <v>4513.3471600000003</v>
      </c>
    </row>
    <row r="2440" spans="1:6" s="4" customFormat="1" ht="84" hidden="1" x14ac:dyDescent="0.25">
      <c r="A2440" s="1" t="s">
        <v>182</v>
      </c>
      <c r="B2440" s="1" t="s">
        <v>1411</v>
      </c>
      <c r="C2440" s="1" t="s">
        <v>405</v>
      </c>
      <c r="D2440" s="1" t="s">
        <v>1112</v>
      </c>
      <c r="E2440" s="2" t="s">
        <v>543</v>
      </c>
      <c r="F2440" s="3">
        <v>4513.3471600000003</v>
      </c>
    </row>
    <row r="2441" spans="1:6" s="4" customFormat="1" ht="48" hidden="1" x14ac:dyDescent="0.25">
      <c r="A2441" s="1" t="s">
        <v>182</v>
      </c>
      <c r="B2441" s="1" t="s">
        <v>1391</v>
      </c>
      <c r="C2441" s="1"/>
      <c r="D2441" s="1"/>
      <c r="E2441" s="2" t="s">
        <v>521</v>
      </c>
      <c r="F2441" s="3">
        <v>1441.4</v>
      </c>
    </row>
    <row r="2442" spans="1:6" s="4" customFormat="1" ht="60" x14ac:dyDescent="0.25">
      <c r="A2442" s="1" t="s">
        <v>182</v>
      </c>
      <c r="B2442" s="1" t="s">
        <v>1391</v>
      </c>
      <c r="C2442" s="1" t="s">
        <v>152</v>
      </c>
      <c r="D2442" s="1"/>
      <c r="E2442" s="2" t="s">
        <v>672</v>
      </c>
      <c r="F2442" s="3">
        <v>344.9</v>
      </c>
    </row>
    <row r="2443" spans="1:6" s="4" customFormat="1" ht="48" x14ac:dyDescent="0.25">
      <c r="A2443" s="1" t="s">
        <v>182</v>
      </c>
      <c r="B2443" s="1" t="s">
        <v>1391</v>
      </c>
      <c r="C2443" s="1" t="s">
        <v>154</v>
      </c>
      <c r="D2443" s="1"/>
      <c r="E2443" s="2" t="s">
        <v>681</v>
      </c>
      <c r="F2443" s="3">
        <v>344.9</v>
      </c>
    </row>
    <row r="2444" spans="1:6" s="4" customFormat="1" ht="144" x14ac:dyDescent="0.25">
      <c r="A2444" s="1" t="s">
        <v>182</v>
      </c>
      <c r="B2444" s="1" t="s">
        <v>1391</v>
      </c>
      <c r="C2444" s="1" t="s">
        <v>153</v>
      </c>
      <c r="D2444" s="1"/>
      <c r="E2444" s="2" t="s">
        <v>684</v>
      </c>
      <c r="F2444" s="3">
        <v>344.9</v>
      </c>
    </row>
    <row r="2445" spans="1:6" s="4" customFormat="1" ht="108" x14ac:dyDescent="0.25">
      <c r="A2445" s="1" t="s">
        <v>182</v>
      </c>
      <c r="B2445" s="1" t="s">
        <v>1391</v>
      </c>
      <c r="C2445" s="1" t="s">
        <v>147</v>
      </c>
      <c r="D2445" s="1"/>
      <c r="E2445" s="2" t="s">
        <v>685</v>
      </c>
      <c r="F2445" s="3">
        <v>232.7</v>
      </c>
    </row>
    <row r="2446" spans="1:6" s="4" customFormat="1" ht="72" hidden="1" x14ac:dyDescent="0.25">
      <c r="A2446" s="1" t="s">
        <v>182</v>
      </c>
      <c r="B2446" s="1" t="s">
        <v>1391</v>
      </c>
      <c r="C2446" s="1" t="s">
        <v>147</v>
      </c>
      <c r="D2446" s="1" t="s">
        <v>1111</v>
      </c>
      <c r="E2446" s="2" t="s">
        <v>542</v>
      </c>
      <c r="F2446" s="3">
        <v>232.7</v>
      </c>
    </row>
    <row r="2447" spans="1:6" s="4" customFormat="1" ht="84" hidden="1" x14ac:dyDescent="0.25">
      <c r="A2447" s="1" t="s">
        <v>182</v>
      </c>
      <c r="B2447" s="1" t="s">
        <v>1391</v>
      </c>
      <c r="C2447" s="1" t="s">
        <v>147</v>
      </c>
      <c r="D2447" s="1" t="s">
        <v>1112</v>
      </c>
      <c r="E2447" s="2" t="s">
        <v>543</v>
      </c>
      <c r="F2447" s="3">
        <v>232.7</v>
      </c>
    </row>
    <row r="2448" spans="1:6" s="4" customFormat="1" ht="84" x14ac:dyDescent="0.25">
      <c r="A2448" s="1" t="s">
        <v>182</v>
      </c>
      <c r="B2448" s="1" t="s">
        <v>1391</v>
      </c>
      <c r="C2448" s="1" t="s">
        <v>148</v>
      </c>
      <c r="D2448" s="1"/>
      <c r="E2448" s="2" t="s">
        <v>687</v>
      </c>
      <c r="F2448" s="3">
        <v>112.2</v>
      </c>
    </row>
    <row r="2449" spans="1:6" s="4" customFormat="1" ht="72" hidden="1" x14ac:dyDescent="0.25">
      <c r="A2449" s="1" t="s">
        <v>182</v>
      </c>
      <c r="B2449" s="1" t="s">
        <v>1391</v>
      </c>
      <c r="C2449" s="1" t="s">
        <v>148</v>
      </c>
      <c r="D2449" s="1" t="s">
        <v>1111</v>
      </c>
      <c r="E2449" s="2" t="s">
        <v>542</v>
      </c>
      <c r="F2449" s="3">
        <v>112.2</v>
      </c>
    </row>
    <row r="2450" spans="1:6" s="4" customFormat="1" ht="84" hidden="1" x14ac:dyDescent="0.25">
      <c r="A2450" s="1" t="s">
        <v>182</v>
      </c>
      <c r="B2450" s="1" t="s">
        <v>1391</v>
      </c>
      <c r="C2450" s="1" t="s">
        <v>148</v>
      </c>
      <c r="D2450" s="1" t="s">
        <v>1112</v>
      </c>
      <c r="E2450" s="2" t="s">
        <v>543</v>
      </c>
      <c r="F2450" s="3">
        <v>112.2</v>
      </c>
    </row>
    <row r="2451" spans="1:6" s="4" customFormat="1" ht="48" x14ac:dyDescent="0.25">
      <c r="A2451" s="1" t="s">
        <v>182</v>
      </c>
      <c r="B2451" s="1" t="s">
        <v>1391</v>
      </c>
      <c r="C2451" s="1" t="s">
        <v>141</v>
      </c>
      <c r="D2451" s="1"/>
      <c r="E2451" s="2" t="s">
        <v>717</v>
      </c>
      <c r="F2451" s="3">
        <v>155.6</v>
      </c>
    </row>
    <row r="2452" spans="1:6" s="4" customFormat="1" ht="72" x14ac:dyDescent="0.25">
      <c r="A2452" s="1" t="s">
        <v>182</v>
      </c>
      <c r="B2452" s="1" t="s">
        <v>1391</v>
      </c>
      <c r="C2452" s="1" t="s">
        <v>142</v>
      </c>
      <c r="D2452" s="1"/>
      <c r="E2452" s="2" t="s">
        <v>718</v>
      </c>
      <c r="F2452" s="3">
        <v>155.6</v>
      </c>
    </row>
    <row r="2453" spans="1:6" s="4" customFormat="1" ht="108" x14ac:dyDescent="0.25">
      <c r="A2453" s="1" t="s">
        <v>182</v>
      </c>
      <c r="B2453" s="1" t="s">
        <v>1391</v>
      </c>
      <c r="C2453" s="1" t="s">
        <v>149</v>
      </c>
      <c r="D2453" s="1"/>
      <c r="E2453" s="2" t="s">
        <v>732</v>
      </c>
      <c r="F2453" s="3">
        <v>155.6</v>
      </c>
    </row>
    <row r="2454" spans="1:6" s="4" customFormat="1" ht="72" hidden="1" x14ac:dyDescent="0.25">
      <c r="A2454" s="1" t="s">
        <v>182</v>
      </c>
      <c r="B2454" s="1" t="s">
        <v>1391</v>
      </c>
      <c r="C2454" s="1" t="s">
        <v>149</v>
      </c>
      <c r="D2454" s="1" t="s">
        <v>1111</v>
      </c>
      <c r="E2454" s="2" t="s">
        <v>542</v>
      </c>
      <c r="F2454" s="3">
        <v>155.6</v>
      </c>
    </row>
    <row r="2455" spans="1:6" s="4" customFormat="1" ht="84" hidden="1" x14ac:dyDescent="0.25">
      <c r="A2455" s="1" t="s">
        <v>182</v>
      </c>
      <c r="B2455" s="1" t="s">
        <v>1391</v>
      </c>
      <c r="C2455" s="1" t="s">
        <v>149</v>
      </c>
      <c r="D2455" s="1" t="s">
        <v>1112</v>
      </c>
      <c r="E2455" s="2" t="s">
        <v>543</v>
      </c>
      <c r="F2455" s="3">
        <v>155.6</v>
      </c>
    </row>
    <row r="2456" spans="1:6" s="4" customFormat="1" ht="72" x14ac:dyDescent="0.25">
      <c r="A2456" s="1" t="s">
        <v>182</v>
      </c>
      <c r="B2456" s="1" t="s">
        <v>1391</v>
      </c>
      <c r="C2456" s="1" t="s">
        <v>1152</v>
      </c>
      <c r="D2456" s="1"/>
      <c r="E2456" s="2" t="s">
        <v>1083</v>
      </c>
      <c r="F2456" s="3">
        <v>940.9</v>
      </c>
    </row>
    <row r="2457" spans="1:6" s="4" customFormat="1" ht="60" x14ac:dyDescent="0.25">
      <c r="A2457" s="1" t="s">
        <v>182</v>
      </c>
      <c r="B2457" s="1" t="s">
        <v>1391</v>
      </c>
      <c r="C2457" s="1" t="s">
        <v>1162</v>
      </c>
      <c r="D2457" s="1"/>
      <c r="E2457" s="2" t="s">
        <v>1090</v>
      </c>
      <c r="F2457" s="3">
        <v>940.9</v>
      </c>
    </row>
    <row r="2458" spans="1:6" s="4" customFormat="1" ht="192" x14ac:dyDescent="0.25">
      <c r="A2458" s="1" t="s">
        <v>182</v>
      </c>
      <c r="B2458" s="1" t="s">
        <v>1391</v>
      </c>
      <c r="C2458" s="1" t="s">
        <v>150</v>
      </c>
      <c r="D2458" s="1"/>
      <c r="E2458" s="2" t="s">
        <v>1092</v>
      </c>
      <c r="F2458" s="3">
        <v>940.9</v>
      </c>
    </row>
    <row r="2459" spans="1:6" s="4" customFormat="1" ht="72" hidden="1" x14ac:dyDescent="0.25">
      <c r="A2459" s="1" t="s">
        <v>182</v>
      </c>
      <c r="B2459" s="1" t="s">
        <v>1391</v>
      </c>
      <c r="C2459" s="1" t="s">
        <v>150</v>
      </c>
      <c r="D2459" s="1" t="s">
        <v>1111</v>
      </c>
      <c r="E2459" s="2" t="s">
        <v>542</v>
      </c>
      <c r="F2459" s="3">
        <v>940.9</v>
      </c>
    </row>
    <row r="2460" spans="1:6" s="4" customFormat="1" ht="84" hidden="1" x14ac:dyDescent="0.25">
      <c r="A2460" s="1" t="s">
        <v>182</v>
      </c>
      <c r="B2460" s="1" t="s">
        <v>1391</v>
      </c>
      <c r="C2460" s="1" t="s">
        <v>150</v>
      </c>
      <c r="D2460" s="1" t="s">
        <v>1112</v>
      </c>
      <c r="E2460" s="2" t="s">
        <v>543</v>
      </c>
      <c r="F2460" s="3">
        <v>940.9</v>
      </c>
    </row>
    <row r="2461" spans="1:6" s="4" customFormat="1" ht="36" hidden="1" x14ac:dyDescent="0.25">
      <c r="A2461" s="1" t="s">
        <v>182</v>
      </c>
      <c r="B2461" s="1" t="s">
        <v>22</v>
      </c>
      <c r="C2461" s="1"/>
      <c r="D2461" s="1"/>
      <c r="E2461" s="2" t="s">
        <v>501</v>
      </c>
      <c r="F2461" s="3">
        <v>29127.599999999999</v>
      </c>
    </row>
    <row r="2462" spans="1:6" s="4" customFormat="1" hidden="1" x14ac:dyDescent="0.25">
      <c r="A2462" s="1" t="s">
        <v>182</v>
      </c>
      <c r="B2462" s="1" t="s">
        <v>1413</v>
      </c>
      <c r="C2462" s="1"/>
      <c r="D2462" s="1"/>
      <c r="E2462" s="2" t="s">
        <v>524</v>
      </c>
      <c r="F2462" s="3">
        <v>18590.599999999999</v>
      </c>
    </row>
    <row r="2463" spans="1:6" s="4" customFormat="1" ht="60" x14ac:dyDescent="0.25">
      <c r="A2463" s="1" t="s">
        <v>182</v>
      </c>
      <c r="B2463" s="1" t="s">
        <v>1413</v>
      </c>
      <c r="C2463" s="1" t="s">
        <v>152</v>
      </c>
      <c r="D2463" s="1"/>
      <c r="E2463" s="2" t="s">
        <v>672</v>
      </c>
      <c r="F2463" s="3">
        <v>665.4</v>
      </c>
    </row>
    <row r="2464" spans="1:6" s="4" customFormat="1" ht="48" x14ac:dyDescent="0.25">
      <c r="A2464" s="1" t="s">
        <v>182</v>
      </c>
      <c r="B2464" s="1" t="s">
        <v>1413</v>
      </c>
      <c r="C2464" s="1" t="s">
        <v>154</v>
      </c>
      <c r="D2464" s="1"/>
      <c r="E2464" s="2" t="s">
        <v>681</v>
      </c>
      <c r="F2464" s="3">
        <v>665.4</v>
      </c>
    </row>
    <row r="2465" spans="1:6" s="4" customFormat="1" ht="72" x14ac:dyDescent="0.25">
      <c r="A2465" s="1" t="s">
        <v>182</v>
      </c>
      <c r="B2465" s="1" t="s">
        <v>1413</v>
      </c>
      <c r="C2465" s="1" t="s">
        <v>163</v>
      </c>
      <c r="D2465" s="1"/>
      <c r="E2465" s="2" t="s">
        <v>682</v>
      </c>
      <c r="F2465" s="3">
        <v>665.4</v>
      </c>
    </row>
    <row r="2466" spans="1:6" s="4" customFormat="1" ht="48" x14ac:dyDescent="0.25">
      <c r="A2466" s="1" t="s">
        <v>182</v>
      </c>
      <c r="B2466" s="1" t="s">
        <v>1413</v>
      </c>
      <c r="C2466" s="1" t="s">
        <v>158</v>
      </c>
      <c r="D2466" s="1"/>
      <c r="E2466" s="2" t="s">
        <v>683</v>
      </c>
      <c r="F2466" s="3">
        <v>665.4</v>
      </c>
    </row>
    <row r="2467" spans="1:6" s="4" customFormat="1" ht="72" hidden="1" x14ac:dyDescent="0.25">
      <c r="A2467" s="1" t="s">
        <v>182</v>
      </c>
      <c r="B2467" s="1" t="s">
        <v>1413</v>
      </c>
      <c r="C2467" s="1" t="s">
        <v>158</v>
      </c>
      <c r="D2467" s="1" t="s">
        <v>1111</v>
      </c>
      <c r="E2467" s="2" t="s">
        <v>542</v>
      </c>
      <c r="F2467" s="3">
        <v>665.4</v>
      </c>
    </row>
    <row r="2468" spans="1:6" s="4" customFormat="1" ht="84" hidden="1" x14ac:dyDescent="0.25">
      <c r="A2468" s="1" t="s">
        <v>182</v>
      </c>
      <c r="B2468" s="1" t="s">
        <v>1413</v>
      </c>
      <c r="C2468" s="1" t="s">
        <v>158</v>
      </c>
      <c r="D2468" s="1" t="s">
        <v>1112</v>
      </c>
      <c r="E2468" s="2" t="s">
        <v>543</v>
      </c>
      <c r="F2468" s="3">
        <v>665.4</v>
      </c>
    </row>
    <row r="2469" spans="1:6" s="4" customFormat="1" ht="48" x14ac:dyDescent="0.25">
      <c r="A2469" s="1" t="s">
        <v>182</v>
      </c>
      <c r="B2469" s="1" t="s">
        <v>1413</v>
      </c>
      <c r="C2469" s="1" t="s">
        <v>141</v>
      </c>
      <c r="D2469" s="1"/>
      <c r="E2469" s="2" t="s">
        <v>717</v>
      </c>
      <c r="F2469" s="3">
        <v>12851.1</v>
      </c>
    </row>
    <row r="2470" spans="1:6" s="4" customFormat="1" ht="72" x14ac:dyDescent="0.25">
      <c r="A2470" s="1" t="s">
        <v>182</v>
      </c>
      <c r="B2470" s="1" t="s">
        <v>1413</v>
      </c>
      <c r="C2470" s="1" t="s">
        <v>142</v>
      </c>
      <c r="D2470" s="1"/>
      <c r="E2470" s="2" t="s">
        <v>718</v>
      </c>
      <c r="F2470" s="3">
        <v>12851.1</v>
      </c>
    </row>
    <row r="2471" spans="1:6" s="4" customFormat="1" ht="84" x14ac:dyDescent="0.25">
      <c r="A2471" s="1" t="s">
        <v>182</v>
      </c>
      <c r="B2471" s="1" t="s">
        <v>1413</v>
      </c>
      <c r="C2471" s="1" t="s">
        <v>159</v>
      </c>
      <c r="D2471" s="1"/>
      <c r="E2471" s="2" t="s">
        <v>719</v>
      </c>
      <c r="F2471" s="3">
        <v>10535.1</v>
      </c>
    </row>
    <row r="2472" spans="1:6" s="4" customFormat="1" ht="72" hidden="1" x14ac:dyDescent="0.25">
      <c r="A2472" s="1" t="s">
        <v>182</v>
      </c>
      <c r="B2472" s="1" t="s">
        <v>1413</v>
      </c>
      <c r="C2472" s="1" t="s">
        <v>159</v>
      </c>
      <c r="D2472" s="1" t="s">
        <v>1111</v>
      </c>
      <c r="E2472" s="2" t="s">
        <v>542</v>
      </c>
      <c r="F2472" s="3">
        <v>10535</v>
      </c>
    </row>
    <row r="2473" spans="1:6" s="4" customFormat="1" ht="84" hidden="1" x14ac:dyDescent="0.25">
      <c r="A2473" s="1" t="s">
        <v>182</v>
      </c>
      <c r="B2473" s="1" t="s">
        <v>1413</v>
      </c>
      <c r="C2473" s="1" t="s">
        <v>159</v>
      </c>
      <c r="D2473" s="1" t="s">
        <v>1112</v>
      </c>
      <c r="E2473" s="2" t="s">
        <v>543</v>
      </c>
      <c r="F2473" s="3">
        <v>10535</v>
      </c>
    </row>
    <row r="2474" spans="1:6" s="4" customFormat="1" ht="24" hidden="1" x14ac:dyDescent="0.25">
      <c r="A2474" s="1" t="s">
        <v>182</v>
      </c>
      <c r="B2474" s="1" t="s">
        <v>1413</v>
      </c>
      <c r="C2474" s="1" t="s">
        <v>159</v>
      </c>
      <c r="D2474" s="1" t="s">
        <v>1113</v>
      </c>
      <c r="E2474" s="2" t="s">
        <v>558</v>
      </c>
      <c r="F2474" s="3">
        <v>0.1</v>
      </c>
    </row>
    <row r="2475" spans="1:6" s="4" customFormat="1" ht="36" hidden="1" x14ac:dyDescent="0.25">
      <c r="A2475" s="1" t="s">
        <v>182</v>
      </c>
      <c r="B2475" s="1" t="s">
        <v>1413</v>
      </c>
      <c r="C2475" s="1" t="s">
        <v>159</v>
      </c>
      <c r="D2475" s="1" t="s">
        <v>1120</v>
      </c>
      <c r="E2475" s="2" t="s">
        <v>561</v>
      </c>
      <c r="F2475" s="3">
        <v>0.1</v>
      </c>
    </row>
    <row r="2476" spans="1:6" s="4" customFormat="1" ht="72" x14ac:dyDescent="0.25">
      <c r="A2476" s="1" t="s">
        <v>182</v>
      </c>
      <c r="B2476" s="1" t="s">
        <v>1413</v>
      </c>
      <c r="C2476" s="1" t="s">
        <v>160</v>
      </c>
      <c r="D2476" s="1"/>
      <c r="E2476" s="2" t="s">
        <v>720</v>
      </c>
      <c r="F2476" s="3">
        <v>2316</v>
      </c>
    </row>
    <row r="2477" spans="1:6" s="4" customFormat="1" ht="72" hidden="1" x14ac:dyDescent="0.25">
      <c r="A2477" s="1" t="s">
        <v>182</v>
      </c>
      <c r="B2477" s="1" t="s">
        <v>1413</v>
      </c>
      <c r="C2477" s="1" t="s">
        <v>160</v>
      </c>
      <c r="D2477" s="1" t="s">
        <v>1111</v>
      </c>
      <c r="E2477" s="2" t="s">
        <v>542</v>
      </c>
      <c r="F2477" s="3">
        <v>2316</v>
      </c>
    </row>
    <row r="2478" spans="1:6" s="4" customFormat="1" ht="84" hidden="1" x14ac:dyDescent="0.25">
      <c r="A2478" s="1" t="s">
        <v>182</v>
      </c>
      <c r="B2478" s="1" t="s">
        <v>1413</v>
      </c>
      <c r="C2478" s="1" t="s">
        <v>160</v>
      </c>
      <c r="D2478" s="1" t="s">
        <v>1112</v>
      </c>
      <c r="E2478" s="2" t="s">
        <v>543</v>
      </c>
      <c r="F2478" s="3">
        <v>2316</v>
      </c>
    </row>
    <row r="2479" spans="1:6" s="4" customFormat="1" ht="60" x14ac:dyDescent="0.25">
      <c r="A2479" s="1" t="s">
        <v>182</v>
      </c>
      <c r="B2479" s="1" t="s">
        <v>1413</v>
      </c>
      <c r="C2479" s="1" t="s">
        <v>164</v>
      </c>
      <c r="D2479" s="1"/>
      <c r="E2479" s="2" t="s">
        <v>758</v>
      </c>
      <c r="F2479" s="3">
        <v>2500.4</v>
      </c>
    </row>
    <row r="2480" spans="1:6" s="4" customFormat="1" ht="108" x14ac:dyDescent="0.25">
      <c r="A2480" s="1" t="s">
        <v>182</v>
      </c>
      <c r="B2480" s="1" t="s">
        <v>1413</v>
      </c>
      <c r="C2480" s="1" t="s">
        <v>165</v>
      </c>
      <c r="D2480" s="1"/>
      <c r="E2480" s="2" t="s">
        <v>759</v>
      </c>
      <c r="F2480" s="3">
        <v>2500.4</v>
      </c>
    </row>
    <row r="2481" spans="1:6" s="4" customFormat="1" ht="96" x14ac:dyDescent="0.25">
      <c r="A2481" s="1" t="s">
        <v>182</v>
      </c>
      <c r="B2481" s="1" t="s">
        <v>1413</v>
      </c>
      <c r="C2481" s="1" t="s">
        <v>166</v>
      </c>
      <c r="D2481" s="1"/>
      <c r="E2481" s="2" t="s">
        <v>760</v>
      </c>
      <c r="F2481" s="3">
        <v>2500.4</v>
      </c>
    </row>
    <row r="2482" spans="1:6" s="4" customFormat="1" ht="72" x14ac:dyDescent="0.25">
      <c r="A2482" s="1" t="s">
        <v>182</v>
      </c>
      <c r="B2482" s="1" t="s">
        <v>1413</v>
      </c>
      <c r="C2482" s="1" t="s">
        <v>161</v>
      </c>
      <c r="D2482" s="1"/>
      <c r="E2482" s="2" t="s">
        <v>761</v>
      </c>
      <c r="F2482" s="3">
        <v>2500.4</v>
      </c>
    </row>
    <row r="2483" spans="1:6" s="4" customFormat="1" ht="24" hidden="1" x14ac:dyDescent="0.25">
      <c r="A2483" s="1" t="s">
        <v>182</v>
      </c>
      <c r="B2483" s="1" t="s">
        <v>1413</v>
      </c>
      <c r="C2483" s="1" t="s">
        <v>161</v>
      </c>
      <c r="D2483" s="1" t="s">
        <v>1113</v>
      </c>
      <c r="E2483" s="2" t="s">
        <v>558</v>
      </c>
      <c r="F2483" s="3">
        <v>2500.4</v>
      </c>
    </row>
    <row r="2484" spans="1:6" s="4" customFormat="1" ht="132" hidden="1" x14ac:dyDescent="0.25">
      <c r="A2484" s="1" t="s">
        <v>182</v>
      </c>
      <c r="B2484" s="1" t="s">
        <v>1413</v>
      </c>
      <c r="C2484" s="1" t="s">
        <v>161</v>
      </c>
      <c r="D2484" s="1" t="s">
        <v>137</v>
      </c>
      <c r="E2484" s="2" t="s">
        <v>559</v>
      </c>
      <c r="F2484" s="3">
        <v>2500.4</v>
      </c>
    </row>
    <row r="2485" spans="1:6" s="4" customFormat="1" ht="84" x14ac:dyDescent="0.25">
      <c r="A2485" s="1" t="s">
        <v>182</v>
      </c>
      <c r="B2485" s="1" t="s">
        <v>1413</v>
      </c>
      <c r="C2485" s="1" t="s">
        <v>144</v>
      </c>
      <c r="D2485" s="1"/>
      <c r="E2485" s="2" t="s">
        <v>1036</v>
      </c>
      <c r="F2485" s="3">
        <v>2573.6999999999998</v>
      </c>
    </row>
    <row r="2486" spans="1:6" s="4" customFormat="1" ht="72" x14ac:dyDescent="0.25">
      <c r="A2486" s="1" t="s">
        <v>182</v>
      </c>
      <c r="B2486" s="1" t="s">
        <v>1413</v>
      </c>
      <c r="C2486" s="1" t="s">
        <v>167</v>
      </c>
      <c r="D2486" s="1"/>
      <c r="E2486" s="2" t="s">
        <v>1059</v>
      </c>
      <c r="F2486" s="3">
        <v>2573.6999999999998</v>
      </c>
    </row>
    <row r="2487" spans="1:6" s="4" customFormat="1" ht="120" x14ac:dyDescent="0.25">
      <c r="A2487" s="1" t="s">
        <v>182</v>
      </c>
      <c r="B2487" s="1" t="s">
        <v>1413</v>
      </c>
      <c r="C2487" s="1" t="s">
        <v>168</v>
      </c>
      <c r="D2487" s="1"/>
      <c r="E2487" s="2" t="s">
        <v>1060</v>
      </c>
      <c r="F2487" s="3">
        <v>2573.6999999999998</v>
      </c>
    </row>
    <row r="2488" spans="1:6" s="4" customFormat="1" ht="60" x14ac:dyDescent="0.25">
      <c r="A2488" s="1" t="s">
        <v>182</v>
      </c>
      <c r="B2488" s="1" t="s">
        <v>1413</v>
      </c>
      <c r="C2488" s="1" t="s">
        <v>162</v>
      </c>
      <c r="D2488" s="1"/>
      <c r="E2488" s="2" t="s">
        <v>1061</v>
      </c>
      <c r="F2488" s="3">
        <v>2573.6999999999998</v>
      </c>
    </row>
    <row r="2489" spans="1:6" s="4" customFormat="1" ht="72" hidden="1" x14ac:dyDescent="0.25">
      <c r="A2489" s="1" t="s">
        <v>182</v>
      </c>
      <c r="B2489" s="1" t="s">
        <v>1413</v>
      </c>
      <c r="C2489" s="1" t="s">
        <v>162</v>
      </c>
      <c r="D2489" s="1" t="s">
        <v>1111</v>
      </c>
      <c r="E2489" s="2" t="s">
        <v>542</v>
      </c>
      <c r="F2489" s="3">
        <v>2573.6999999999998</v>
      </c>
    </row>
    <row r="2490" spans="1:6" s="4" customFormat="1" ht="84" hidden="1" x14ac:dyDescent="0.25">
      <c r="A2490" s="1" t="s">
        <v>182</v>
      </c>
      <c r="B2490" s="1" t="s">
        <v>1413</v>
      </c>
      <c r="C2490" s="1" t="s">
        <v>162</v>
      </c>
      <c r="D2490" s="1" t="s">
        <v>1112</v>
      </c>
      <c r="E2490" s="2" t="s">
        <v>543</v>
      </c>
      <c r="F2490" s="3">
        <v>2573.6999999999998</v>
      </c>
    </row>
    <row r="2491" spans="1:6" s="4" customFormat="1" ht="48" hidden="1" x14ac:dyDescent="0.25">
      <c r="A2491" s="1" t="s">
        <v>182</v>
      </c>
      <c r="B2491" s="1" t="s">
        <v>1414</v>
      </c>
      <c r="C2491" s="1"/>
      <c r="D2491" s="1"/>
      <c r="E2491" s="2" t="s">
        <v>525</v>
      </c>
      <c r="F2491" s="3">
        <v>10537</v>
      </c>
    </row>
    <row r="2492" spans="1:6" s="4" customFormat="1" ht="72" x14ac:dyDescent="0.25">
      <c r="A2492" s="1" t="s">
        <v>182</v>
      </c>
      <c r="B2492" s="1" t="s">
        <v>1414</v>
      </c>
      <c r="C2492" s="1" t="s">
        <v>138</v>
      </c>
      <c r="D2492" s="1"/>
      <c r="E2492" s="2" t="s">
        <v>691</v>
      </c>
      <c r="F2492" s="3">
        <v>10505</v>
      </c>
    </row>
    <row r="2493" spans="1:6" s="4" customFormat="1" ht="48" x14ac:dyDescent="0.25">
      <c r="A2493" s="1" t="s">
        <v>182</v>
      </c>
      <c r="B2493" s="1" t="s">
        <v>1414</v>
      </c>
      <c r="C2493" s="1" t="s">
        <v>170</v>
      </c>
      <c r="D2493" s="1"/>
      <c r="E2493" s="2" t="s">
        <v>715</v>
      </c>
      <c r="F2493" s="3">
        <v>10505</v>
      </c>
    </row>
    <row r="2494" spans="1:6" s="4" customFormat="1" ht="72" x14ac:dyDescent="0.25">
      <c r="A2494" s="1" t="s">
        <v>182</v>
      </c>
      <c r="B2494" s="1" t="s">
        <v>1414</v>
      </c>
      <c r="C2494" s="1" t="s">
        <v>171</v>
      </c>
      <c r="D2494" s="1"/>
      <c r="E2494" s="2" t="s">
        <v>716</v>
      </c>
      <c r="F2494" s="3">
        <v>10505</v>
      </c>
    </row>
    <row r="2495" spans="1:6" s="4" customFormat="1" ht="84" x14ac:dyDescent="0.25">
      <c r="A2495" s="1" t="s">
        <v>182</v>
      </c>
      <c r="B2495" s="1" t="s">
        <v>1414</v>
      </c>
      <c r="C2495" s="1" t="s">
        <v>169</v>
      </c>
      <c r="D2495" s="1"/>
      <c r="E2495" s="2" t="s">
        <v>589</v>
      </c>
      <c r="F2495" s="3">
        <v>10505</v>
      </c>
    </row>
    <row r="2496" spans="1:6" s="4" customFormat="1" ht="180" hidden="1" x14ac:dyDescent="0.25">
      <c r="A2496" s="1" t="s">
        <v>182</v>
      </c>
      <c r="B2496" s="1" t="s">
        <v>1414</v>
      </c>
      <c r="C2496" s="1" t="s">
        <v>169</v>
      </c>
      <c r="D2496" s="1" t="s">
        <v>1118</v>
      </c>
      <c r="E2496" s="2" t="s">
        <v>539</v>
      </c>
      <c r="F2496" s="3">
        <v>8148.1</v>
      </c>
    </row>
    <row r="2497" spans="1:6" s="4" customFormat="1" ht="36" hidden="1" x14ac:dyDescent="0.25">
      <c r="A2497" s="1" t="s">
        <v>182</v>
      </c>
      <c r="B2497" s="1" t="s">
        <v>1414</v>
      </c>
      <c r="C2497" s="1" t="s">
        <v>169</v>
      </c>
      <c r="D2497" s="1" t="s">
        <v>1119</v>
      </c>
      <c r="E2497" s="2" t="s">
        <v>540</v>
      </c>
      <c r="F2497" s="3">
        <v>8148.1</v>
      </c>
    </row>
    <row r="2498" spans="1:6" s="4" customFormat="1" ht="72" hidden="1" x14ac:dyDescent="0.25">
      <c r="A2498" s="1" t="s">
        <v>182</v>
      </c>
      <c r="B2498" s="1" t="s">
        <v>1414</v>
      </c>
      <c r="C2498" s="1" t="s">
        <v>169</v>
      </c>
      <c r="D2498" s="1" t="s">
        <v>1111</v>
      </c>
      <c r="E2498" s="2" t="s">
        <v>542</v>
      </c>
      <c r="F2498" s="3">
        <v>2350.4</v>
      </c>
    </row>
    <row r="2499" spans="1:6" s="4" customFormat="1" ht="84" hidden="1" x14ac:dyDescent="0.25">
      <c r="A2499" s="1" t="s">
        <v>182</v>
      </c>
      <c r="B2499" s="1" t="s">
        <v>1414</v>
      </c>
      <c r="C2499" s="1" t="s">
        <v>169</v>
      </c>
      <c r="D2499" s="1" t="s">
        <v>1112</v>
      </c>
      <c r="E2499" s="2" t="s">
        <v>543</v>
      </c>
      <c r="F2499" s="3">
        <v>2350.4</v>
      </c>
    </row>
    <row r="2500" spans="1:6" s="4" customFormat="1" ht="24" hidden="1" x14ac:dyDescent="0.25">
      <c r="A2500" s="1" t="s">
        <v>182</v>
      </c>
      <c r="B2500" s="1" t="s">
        <v>1414</v>
      </c>
      <c r="C2500" s="1" t="s">
        <v>169</v>
      </c>
      <c r="D2500" s="1" t="s">
        <v>1113</v>
      </c>
      <c r="E2500" s="2" t="s">
        <v>558</v>
      </c>
      <c r="F2500" s="3">
        <v>6.5</v>
      </c>
    </row>
    <row r="2501" spans="1:6" s="4" customFormat="1" ht="36" hidden="1" x14ac:dyDescent="0.25">
      <c r="A2501" s="1" t="s">
        <v>182</v>
      </c>
      <c r="B2501" s="1" t="s">
        <v>1414</v>
      </c>
      <c r="C2501" s="1" t="s">
        <v>169</v>
      </c>
      <c r="D2501" s="1" t="s">
        <v>1120</v>
      </c>
      <c r="E2501" s="2" t="s">
        <v>561</v>
      </c>
      <c r="F2501" s="3">
        <v>6.5</v>
      </c>
    </row>
    <row r="2502" spans="1:6" s="4" customFormat="1" ht="60" x14ac:dyDescent="0.25">
      <c r="A2502" s="1" t="s">
        <v>182</v>
      </c>
      <c r="B2502" s="1" t="s">
        <v>1414</v>
      </c>
      <c r="C2502" s="1" t="s">
        <v>1122</v>
      </c>
      <c r="D2502" s="1"/>
      <c r="E2502" s="2" t="s">
        <v>1885</v>
      </c>
      <c r="F2502" s="3">
        <v>32</v>
      </c>
    </row>
    <row r="2503" spans="1:6" s="4" customFormat="1" ht="36" x14ac:dyDescent="0.25">
      <c r="A2503" s="1" t="s">
        <v>182</v>
      </c>
      <c r="B2503" s="1" t="s">
        <v>1414</v>
      </c>
      <c r="C2503" s="1" t="s">
        <v>1143</v>
      </c>
      <c r="D2503" s="1"/>
      <c r="E2503" s="2" t="s">
        <v>1270</v>
      </c>
      <c r="F2503" s="3">
        <v>32</v>
      </c>
    </row>
    <row r="2504" spans="1:6" s="4" customFormat="1" ht="48" x14ac:dyDescent="0.25">
      <c r="A2504" s="1" t="s">
        <v>182</v>
      </c>
      <c r="B2504" s="1" t="s">
        <v>1414</v>
      </c>
      <c r="C2504" s="1" t="s">
        <v>1349</v>
      </c>
      <c r="D2504" s="1"/>
      <c r="E2504" s="2" t="s">
        <v>1350</v>
      </c>
      <c r="F2504" s="3">
        <v>32</v>
      </c>
    </row>
    <row r="2505" spans="1:6" s="4" customFormat="1" ht="72" hidden="1" x14ac:dyDescent="0.25">
      <c r="A2505" s="1" t="s">
        <v>182</v>
      </c>
      <c r="B2505" s="1" t="s">
        <v>1414</v>
      </c>
      <c r="C2505" s="1" t="s">
        <v>1349</v>
      </c>
      <c r="D2505" s="1" t="s">
        <v>1111</v>
      </c>
      <c r="E2505" s="2" t="s">
        <v>542</v>
      </c>
      <c r="F2505" s="3">
        <v>32</v>
      </c>
    </row>
    <row r="2506" spans="1:6" s="4" customFormat="1" ht="84" hidden="1" x14ac:dyDescent="0.25">
      <c r="A2506" s="1" t="s">
        <v>182</v>
      </c>
      <c r="B2506" s="1" t="s">
        <v>1414</v>
      </c>
      <c r="C2506" s="1" t="s">
        <v>1349</v>
      </c>
      <c r="D2506" s="1" t="s">
        <v>1112</v>
      </c>
      <c r="E2506" s="2" t="s">
        <v>543</v>
      </c>
      <c r="F2506" s="3">
        <v>32</v>
      </c>
    </row>
    <row r="2507" spans="1:6" s="4" customFormat="1" ht="24" hidden="1" x14ac:dyDescent="0.25">
      <c r="A2507" s="1" t="s">
        <v>182</v>
      </c>
      <c r="B2507" s="1" t="s">
        <v>1137</v>
      </c>
      <c r="C2507" s="1"/>
      <c r="D2507" s="1"/>
      <c r="E2507" s="2" t="s">
        <v>502</v>
      </c>
      <c r="F2507" s="3">
        <v>1421</v>
      </c>
    </row>
    <row r="2508" spans="1:6" s="4" customFormat="1" ht="48" hidden="1" x14ac:dyDescent="0.25">
      <c r="A2508" s="1" t="s">
        <v>182</v>
      </c>
      <c r="B2508" s="1" t="s">
        <v>1393</v>
      </c>
      <c r="C2508" s="1"/>
      <c r="D2508" s="1"/>
      <c r="E2508" s="2" t="s">
        <v>526</v>
      </c>
      <c r="F2508" s="3">
        <v>1421</v>
      </c>
    </row>
    <row r="2509" spans="1:6" s="4" customFormat="1" ht="60" x14ac:dyDescent="0.25">
      <c r="A2509" s="1" t="s">
        <v>182</v>
      </c>
      <c r="B2509" s="1" t="s">
        <v>1393</v>
      </c>
      <c r="C2509" s="1" t="s">
        <v>1172</v>
      </c>
      <c r="D2509" s="1"/>
      <c r="E2509" s="2" t="s">
        <v>769</v>
      </c>
      <c r="F2509" s="3">
        <v>1421</v>
      </c>
    </row>
    <row r="2510" spans="1:6" s="4" customFormat="1" ht="48" x14ac:dyDescent="0.25">
      <c r="A2510" s="1" t="s">
        <v>182</v>
      </c>
      <c r="B2510" s="1" t="s">
        <v>1393</v>
      </c>
      <c r="C2510" s="1" t="s">
        <v>6</v>
      </c>
      <c r="D2510" s="1"/>
      <c r="E2510" s="2" t="s">
        <v>770</v>
      </c>
      <c r="F2510" s="3">
        <v>1421</v>
      </c>
    </row>
    <row r="2511" spans="1:6" s="4" customFormat="1" ht="60" x14ac:dyDescent="0.25">
      <c r="A2511" s="1" t="s">
        <v>182</v>
      </c>
      <c r="B2511" s="1" t="s">
        <v>1393</v>
      </c>
      <c r="C2511" s="1" t="s">
        <v>173</v>
      </c>
      <c r="D2511" s="1"/>
      <c r="E2511" s="2" t="s">
        <v>780</v>
      </c>
      <c r="F2511" s="3">
        <v>1421</v>
      </c>
    </row>
    <row r="2512" spans="1:6" s="4" customFormat="1" ht="36" x14ac:dyDescent="0.25">
      <c r="A2512" s="1" t="s">
        <v>182</v>
      </c>
      <c r="B2512" s="1" t="s">
        <v>1393</v>
      </c>
      <c r="C2512" s="1" t="s">
        <v>172</v>
      </c>
      <c r="D2512" s="1"/>
      <c r="E2512" s="2" t="s">
        <v>781</v>
      </c>
      <c r="F2512" s="3">
        <v>1421</v>
      </c>
    </row>
    <row r="2513" spans="1:6" s="4" customFormat="1" ht="72" hidden="1" x14ac:dyDescent="0.25">
      <c r="A2513" s="1" t="s">
        <v>182</v>
      </c>
      <c r="B2513" s="1" t="s">
        <v>1393</v>
      </c>
      <c r="C2513" s="1" t="s">
        <v>172</v>
      </c>
      <c r="D2513" s="1" t="s">
        <v>1111</v>
      </c>
      <c r="E2513" s="2" t="s">
        <v>542</v>
      </c>
      <c r="F2513" s="3">
        <v>1421</v>
      </c>
    </row>
    <row r="2514" spans="1:6" s="4" customFormat="1" ht="84" hidden="1" x14ac:dyDescent="0.25">
      <c r="A2514" s="1" t="s">
        <v>182</v>
      </c>
      <c r="B2514" s="1" t="s">
        <v>1393</v>
      </c>
      <c r="C2514" s="1" t="s">
        <v>172</v>
      </c>
      <c r="D2514" s="1" t="s">
        <v>1112</v>
      </c>
      <c r="E2514" s="2" t="s">
        <v>543</v>
      </c>
      <c r="F2514" s="3">
        <v>1421</v>
      </c>
    </row>
    <row r="2515" spans="1:6" s="4" customFormat="1" hidden="1" x14ac:dyDescent="0.25">
      <c r="A2515" s="1" t="s">
        <v>182</v>
      </c>
      <c r="B2515" s="1" t="s">
        <v>1171</v>
      </c>
      <c r="C2515" s="1"/>
      <c r="D2515" s="1"/>
      <c r="E2515" s="2" t="s">
        <v>503</v>
      </c>
      <c r="F2515" s="3">
        <v>2459.1</v>
      </c>
    </row>
    <row r="2516" spans="1:6" s="4" customFormat="1" ht="24" hidden="1" x14ac:dyDescent="0.25">
      <c r="A2516" s="1" t="s">
        <v>182</v>
      </c>
      <c r="B2516" s="1" t="s">
        <v>1397</v>
      </c>
      <c r="C2516" s="1"/>
      <c r="D2516" s="1"/>
      <c r="E2516" s="2" t="s">
        <v>529</v>
      </c>
      <c r="F2516" s="3">
        <v>2459.1</v>
      </c>
    </row>
    <row r="2517" spans="1:6" s="4" customFormat="1" ht="48" x14ac:dyDescent="0.25">
      <c r="A2517" s="1" t="s">
        <v>182</v>
      </c>
      <c r="B2517" s="1" t="s">
        <v>1397</v>
      </c>
      <c r="C2517" s="1" t="s">
        <v>62</v>
      </c>
      <c r="D2517" s="1"/>
      <c r="E2517" s="2" t="s">
        <v>636</v>
      </c>
      <c r="F2517" s="3">
        <v>2259.1</v>
      </c>
    </row>
    <row r="2518" spans="1:6" s="4" customFormat="1" ht="96" x14ac:dyDescent="0.25">
      <c r="A2518" s="1" t="s">
        <v>182</v>
      </c>
      <c r="B2518" s="1" t="s">
        <v>1397</v>
      </c>
      <c r="C2518" s="1" t="s">
        <v>66</v>
      </c>
      <c r="D2518" s="1"/>
      <c r="E2518" s="2" t="s">
        <v>643</v>
      </c>
      <c r="F2518" s="3">
        <v>2259.1</v>
      </c>
    </row>
    <row r="2519" spans="1:6" s="4" customFormat="1" ht="84" x14ac:dyDescent="0.25">
      <c r="A2519" s="1" t="s">
        <v>182</v>
      </c>
      <c r="B2519" s="1" t="s">
        <v>1397</v>
      </c>
      <c r="C2519" s="1" t="s">
        <v>67</v>
      </c>
      <c r="D2519" s="1"/>
      <c r="E2519" s="2" t="s">
        <v>644</v>
      </c>
      <c r="F2519" s="3">
        <v>2259.1</v>
      </c>
    </row>
    <row r="2520" spans="1:6" s="4" customFormat="1" ht="132" x14ac:dyDescent="0.25">
      <c r="A2520" s="1" t="s">
        <v>182</v>
      </c>
      <c r="B2520" s="1" t="s">
        <v>1397</v>
      </c>
      <c r="C2520" s="1" t="s">
        <v>174</v>
      </c>
      <c r="D2520" s="1"/>
      <c r="E2520" s="2" t="s">
        <v>646</v>
      </c>
      <c r="F2520" s="3">
        <v>2259.1</v>
      </c>
    </row>
    <row r="2521" spans="1:6" s="4" customFormat="1" ht="96" hidden="1" x14ac:dyDescent="0.25">
      <c r="A2521" s="1" t="s">
        <v>182</v>
      </c>
      <c r="B2521" s="1" t="s">
        <v>1397</v>
      </c>
      <c r="C2521" s="1" t="s">
        <v>174</v>
      </c>
      <c r="D2521" s="1" t="s">
        <v>18</v>
      </c>
      <c r="E2521" s="2" t="s">
        <v>552</v>
      </c>
      <c r="F2521" s="3">
        <v>2259.1</v>
      </c>
    </row>
    <row r="2522" spans="1:6" s="4" customFormat="1" ht="84" hidden="1" x14ac:dyDescent="0.25">
      <c r="A2522" s="1" t="s">
        <v>182</v>
      </c>
      <c r="B2522" s="1" t="s">
        <v>1397</v>
      </c>
      <c r="C2522" s="1" t="s">
        <v>174</v>
      </c>
      <c r="D2522" s="1" t="s">
        <v>14</v>
      </c>
      <c r="E2522" s="2" t="s">
        <v>555</v>
      </c>
      <c r="F2522" s="3">
        <v>2259.1</v>
      </c>
    </row>
    <row r="2523" spans="1:6" s="4" customFormat="1" ht="108" x14ac:dyDescent="0.25">
      <c r="A2523" s="1" t="s">
        <v>182</v>
      </c>
      <c r="B2523" s="1" t="s">
        <v>1397</v>
      </c>
      <c r="C2523" s="1" t="s">
        <v>42</v>
      </c>
      <c r="D2523" s="1"/>
      <c r="E2523" s="2" t="s">
        <v>647</v>
      </c>
      <c r="F2523" s="3">
        <v>200</v>
      </c>
    </row>
    <row r="2524" spans="1:6" s="4" customFormat="1" ht="60" x14ac:dyDescent="0.25">
      <c r="A2524" s="1" t="s">
        <v>182</v>
      </c>
      <c r="B2524" s="1" t="s">
        <v>1397</v>
      </c>
      <c r="C2524" s="1" t="s">
        <v>68</v>
      </c>
      <c r="D2524" s="1"/>
      <c r="E2524" s="2" t="s">
        <v>665</v>
      </c>
      <c r="F2524" s="3">
        <v>200</v>
      </c>
    </row>
    <row r="2525" spans="1:6" s="4" customFormat="1" ht="120" x14ac:dyDescent="0.25">
      <c r="A2525" s="1" t="s">
        <v>182</v>
      </c>
      <c r="B2525" s="1" t="s">
        <v>1397</v>
      </c>
      <c r="C2525" s="1" t="s">
        <v>176</v>
      </c>
      <c r="D2525" s="1"/>
      <c r="E2525" s="2" t="s">
        <v>1230</v>
      </c>
      <c r="F2525" s="3">
        <v>200</v>
      </c>
    </row>
    <row r="2526" spans="1:6" s="4" customFormat="1" ht="72" x14ac:dyDescent="0.25">
      <c r="A2526" s="1" t="s">
        <v>182</v>
      </c>
      <c r="B2526" s="1" t="s">
        <v>1397</v>
      </c>
      <c r="C2526" s="1" t="s">
        <v>175</v>
      </c>
      <c r="D2526" s="1"/>
      <c r="E2526" s="2" t="s">
        <v>671</v>
      </c>
      <c r="F2526" s="3">
        <v>200</v>
      </c>
    </row>
    <row r="2527" spans="1:6" s="4" customFormat="1" ht="72" hidden="1" x14ac:dyDescent="0.25">
      <c r="A2527" s="1" t="s">
        <v>182</v>
      </c>
      <c r="B2527" s="1" t="s">
        <v>1397</v>
      </c>
      <c r="C2527" s="1" t="s">
        <v>175</v>
      </c>
      <c r="D2527" s="1" t="s">
        <v>1111</v>
      </c>
      <c r="E2527" s="2" t="s">
        <v>542</v>
      </c>
      <c r="F2527" s="3">
        <v>200</v>
      </c>
    </row>
    <row r="2528" spans="1:6" s="4" customFormat="1" ht="84" hidden="1" x14ac:dyDescent="0.25">
      <c r="A2528" s="1" t="s">
        <v>182</v>
      </c>
      <c r="B2528" s="1" t="s">
        <v>1397</v>
      </c>
      <c r="C2528" s="1" t="s">
        <v>175</v>
      </c>
      <c r="D2528" s="1" t="s">
        <v>1112</v>
      </c>
      <c r="E2528" s="2" t="s">
        <v>543</v>
      </c>
      <c r="F2528" s="3">
        <v>200</v>
      </c>
    </row>
    <row r="2529" spans="1:6" s="4" customFormat="1" ht="24" hidden="1" x14ac:dyDescent="0.25">
      <c r="A2529" s="1" t="s">
        <v>182</v>
      </c>
      <c r="B2529" s="1" t="s">
        <v>1131</v>
      </c>
      <c r="C2529" s="1"/>
      <c r="D2529" s="1"/>
      <c r="E2529" s="2" t="s">
        <v>504</v>
      </c>
      <c r="F2529" s="3">
        <v>4865.7179999999998</v>
      </c>
    </row>
    <row r="2530" spans="1:6" s="4" customFormat="1" hidden="1" x14ac:dyDescent="0.25">
      <c r="A2530" s="1" t="s">
        <v>182</v>
      </c>
      <c r="B2530" s="1" t="s">
        <v>1399</v>
      </c>
      <c r="C2530" s="1"/>
      <c r="D2530" s="1"/>
      <c r="E2530" s="2" t="s">
        <v>531</v>
      </c>
      <c r="F2530" s="3">
        <v>4865.7179999999998</v>
      </c>
    </row>
    <row r="2531" spans="1:6" s="4" customFormat="1" ht="48" x14ac:dyDescent="0.25">
      <c r="A2531" s="1" t="s">
        <v>182</v>
      </c>
      <c r="B2531" s="1" t="s">
        <v>1399</v>
      </c>
      <c r="C2531" s="1" t="s">
        <v>37</v>
      </c>
      <c r="D2531" s="1"/>
      <c r="E2531" s="2" t="s">
        <v>609</v>
      </c>
      <c r="F2531" s="3">
        <v>838.5</v>
      </c>
    </row>
    <row r="2532" spans="1:6" s="4" customFormat="1" ht="60" x14ac:dyDescent="0.25">
      <c r="A2532" s="1" t="s">
        <v>182</v>
      </c>
      <c r="B2532" s="1" t="s">
        <v>1399</v>
      </c>
      <c r="C2532" s="1" t="s">
        <v>89</v>
      </c>
      <c r="D2532" s="1"/>
      <c r="E2532" s="2" t="s">
        <v>610</v>
      </c>
      <c r="F2532" s="3">
        <v>838.5</v>
      </c>
    </row>
    <row r="2533" spans="1:6" s="4" customFormat="1" ht="60" x14ac:dyDescent="0.25">
      <c r="A2533" s="1" t="s">
        <v>182</v>
      </c>
      <c r="B2533" s="1" t="s">
        <v>1399</v>
      </c>
      <c r="C2533" s="1" t="s">
        <v>90</v>
      </c>
      <c r="D2533" s="1"/>
      <c r="E2533" s="2" t="s">
        <v>611</v>
      </c>
      <c r="F2533" s="3">
        <v>838.5</v>
      </c>
    </row>
    <row r="2534" spans="1:6" s="4" customFormat="1" ht="96" x14ac:dyDescent="0.25">
      <c r="A2534" s="1" t="s">
        <v>182</v>
      </c>
      <c r="B2534" s="1" t="s">
        <v>1399</v>
      </c>
      <c r="C2534" s="1" t="s">
        <v>77</v>
      </c>
      <c r="D2534" s="1"/>
      <c r="E2534" s="2" t="s">
        <v>614</v>
      </c>
      <c r="F2534" s="3">
        <v>838.5</v>
      </c>
    </row>
    <row r="2535" spans="1:6" s="4" customFormat="1" ht="72" hidden="1" x14ac:dyDescent="0.25">
      <c r="A2535" s="1" t="s">
        <v>182</v>
      </c>
      <c r="B2535" s="1" t="s">
        <v>1399</v>
      </c>
      <c r="C2535" s="1" t="s">
        <v>77</v>
      </c>
      <c r="D2535" s="1" t="s">
        <v>1111</v>
      </c>
      <c r="E2535" s="2" t="s">
        <v>542</v>
      </c>
      <c r="F2535" s="3">
        <v>838.5</v>
      </c>
    </row>
    <row r="2536" spans="1:6" s="4" customFormat="1" ht="84" hidden="1" x14ac:dyDescent="0.25">
      <c r="A2536" s="1" t="s">
        <v>182</v>
      </c>
      <c r="B2536" s="1" t="s">
        <v>1399</v>
      </c>
      <c r="C2536" s="1" t="s">
        <v>77</v>
      </c>
      <c r="D2536" s="1" t="s">
        <v>1112</v>
      </c>
      <c r="E2536" s="2" t="s">
        <v>543</v>
      </c>
      <c r="F2536" s="3">
        <v>838.5</v>
      </c>
    </row>
    <row r="2537" spans="1:6" s="4" customFormat="1" ht="60" x14ac:dyDescent="0.25">
      <c r="A2537" s="1" t="s">
        <v>182</v>
      </c>
      <c r="B2537" s="1" t="s">
        <v>1399</v>
      </c>
      <c r="C2537" s="1" t="s">
        <v>1122</v>
      </c>
      <c r="D2537" s="1"/>
      <c r="E2537" s="2" t="s">
        <v>1885</v>
      </c>
      <c r="F2537" s="3">
        <v>4027.2179999999998</v>
      </c>
    </row>
    <row r="2538" spans="1:6" s="4" customFormat="1" ht="84" x14ac:dyDescent="0.25">
      <c r="A2538" s="1" t="s">
        <v>182</v>
      </c>
      <c r="B2538" s="1" t="s">
        <v>1399</v>
      </c>
      <c r="C2538" s="1" t="s">
        <v>405</v>
      </c>
      <c r="D2538" s="1"/>
      <c r="E2538" s="2" t="s">
        <v>1174</v>
      </c>
      <c r="F2538" s="3">
        <v>4027.2179999999998</v>
      </c>
    </row>
    <row r="2539" spans="1:6" s="4" customFormat="1" ht="72" hidden="1" x14ac:dyDescent="0.25">
      <c r="A2539" s="1" t="s">
        <v>182</v>
      </c>
      <c r="B2539" s="1" t="s">
        <v>1399</v>
      </c>
      <c r="C2539" s="1" t="s">
        <v>405</v>
      </c>
      <c r="D2539" s="1" t="s">
        <v>1111</v>
      </c>
      <c r="E2539" s="2" t="s">
        <v>542</v>
      </c>
      <c r="F2539" s="3">
        <v>4027.2179999999998</v>
      </c>
    </row>
    <row r="2540" spans="1:6" s="4" customFormat="1" ht="84" hidden="1" x14ac:dyDescent="0.25">
      <c r="A2540" s="1" t="s">
        <v>182</v>
      </c>
      <c r="B2540" s="1" t="s">
        <v>1399</v>
      </c>
      <c r="C2540" s="1" t="s">
        <v>405</v>
      </c>
      <c r="D2540" s="1" t="s">
        <v>1112</v>
      </c>
      <c r="E2540" s="2" t="s">
        <v>543</v>
      </c>
      <c r="F2540" s="3">
        <v>4027.2179999999998</v>
      </c>
    </row>
    <row r="2541" spans="1:6" s="4" customFormat="1" ht="24" hidden="1" x14ac:dyDescent="0.25">
      <c r="A2541" s="1" t="s">
        <v>182</v>
      </c>
      <c r="B2541" s="1" t="s">
        <v>1138</v>
      </c>
      <c r="C2541" s="1"/>
      <c r="D2541" s="1"/>
      <c r="E2541" s="2" t="s">
        <v>1311</v>
      </c>
      <c r="F2541" s="3">
        <v>1226</v>
      </c>
    </row>
    <row r="2542" spans="1:6" s="4" customFormat="1" hidden="1" x14ac:dyDescent="0.25">
      <c r="A2542" s="1" t="s">
        <v>182</v>
      </c>
      <c r="B2542" s="1" t="s">
        <v>1386</v>
      </c>
      <c r="C2542" s="1"/>
      <c r="D2542" s="1"/>
      <c r="E2542" s="2" t="s">
        <v>910</v>
      </c>
      <c r="F2542" s="3">
        <v>1226</v>
      </c>
    </row>
    <row r="2543" spans="1:6" s="4" customFormat="1" ht="72" x14ac:dyDescent="0.25">
      <c r="A2543" s="1" t="s">
        <v>182</v>
      </c>
      <c r="B2543" s="1" t="s">
        <v>1386</v>
      </c>
      <c r="C2543" s="1" t="s">
        <v>790</v>
      </c>
      <c r="D2543" s="1"/>
      <c r="E2543" s="2" t="s">
        <v>1227</v>
      </c>
      <c r="F2543" s="3">
        <v>1151</v>
      </c>
    </row>
    <row r="2544" spans="1:6" s="4" customFormat="1" ht="60" x14ac:dyDescent="0.25">
      <c r="A2544" s="1" t="s">
        <v>182</v>
      </c>
      <c r="B2544" s="1" t="s">
        <v>1386</v>
      </c>
      <c r="C2544" s="1" t="s">
        <v>794</v>
      </c>
      <c r="D2544" s="1"/>
      <c r="E2544" s="2" t="s">
        <v>929</v>
      </c>
      <c r="F2544" s="3">
        <v>1151</v>
      </c>
    </row>
    <row r="2545" spans="1:6" s="4" customFormat="1" ht="132" x14ac:dyDescent="0.25">
      <c r="A2545" s="1" t="s">
        <v>182</v>
      </c>
      <c r="B2545" s="1" t="s">
        <v>1386</v>
      </c>
      <c r="C2545" s="1" t="s">
        <v>795</v>
      </c>
      <c r="D2545" s="1"/>
      <c r="E2545" s="2" t="s">
        <v>930</v>
      </c>
      <c r="F2545" s="3">
        <v>1151</v>
      </c>
    </row>
    <row r="2546" spans="1:6" s="4" customFormat="1" ht="48" x14ac:dyDescent="0.25">
      <c r="A2546" s="1" t="s">
        <v>182</v>
      </c>
      <c r="B2546" s="1" t="s">
        <v>1386</v>
      </c>
      <c r="C2546" s="1" t="s">
        <v>793</v>
      </c>
      <c r="D2546" s="1"/>
      <c r="E2546" s="2" t="s">
        <v>931</v>
      </c>
      <c r="F2546" s="3">
        <v>1151</v>
      </c>
    </row>
    <row r="2547" spans="1:6" s="4" customFormat="1" ht="72" hidden="1" x14ac:dyDescent="0.25">
      <c r="A2547" s="1" t="s">
        <v>182</v>
      </c>
      <c r="B2547" s="1" t="s">
        <v>1386</v>
      </c>
      <c r="C2547" s="1" t="s">
        <v>793</v>
      </c>
      <c r="D2547" s="1" t="s">
        <v>1111</v>
      </c>
      <c r="E2547" s="2" t="s">
        <v>542</v>
      </c>
      <c r="F2547" s="3">
        <v>1151</v>
      </c>
    </row>
    <row r="2548" spans="1:6" s="4" customFormat="1" ht="84" hidden="1" x14ac:dyDescent="0.25">
      <c r="A2548" s="1" t="s">
        <v>182</v>
      </c>
      <c r="B2548" s="1" t="s">
        <v>1386</v>
      </c>
      <c r="C2548" s="1" t="s">
        <v>793</v>
      </c>
      <c r="D2548" s="1" t="s">
        <v>1112</v>
      </c>
      <c r="E2548" s="2" t="s">
        <v>543</v>
      </c>
      <c r="F2548" s="3">
        <v>1151</v>
      </c>
    </row>
    <row r="2549" spans="1:6" s="4" customFormat="1" ht="60" x14ac:dyDescent="0.25">
      <c r="A2549" s="1" t="s">
        <v>182</v>
      </c>
      <c r="B2549" s="1" t="s">
        <v>1386</v>
      </c>
      <c r="C2549" s="1" t="s">
        <v>1122</v>
      </c>
      <c r="D2549" s="1"/>
      <c r="E2549" s="2" t="s">
        <v>1885</v>
      </c>
      <c r="F2549" s="3">
        <v>75</v>
      </c>
    </row>
    <row r="2550" spans="1:6" s="4" customFormat="1" ht="84" x14ac:dyDescent="0.25">
      <c r="A2550" s="1" t="s">
        <v>182</v>
      </c>
      <c r="B2550" s="1" t="s">
        <v>1386</v>
      </c>
      <c r="C2550" s="1" t="s">
        <v>405</v>
      </c>
      <c r="D2550" s="1"/>
      <c r="E2550" s="2" t="s">
        <v>1174</v>
      </c>
      <c r="F2550" s="3">
        <v>75</v>
      </c>
    </row>
    <row r="2551" spans="1:6" s="4" customFormat="1" ht="72" hidden="1" x14ac:dyDescent="0.25">
      <c r="A2551" s="1" t="s">
        <v>182</v>
      </c>
      <c r="B2551" s="1" t="s">
        <v>1386</v>
      </c>
      <c r="C2551" s="1" t="s">
        <v>405</v>
      </c>
      <c r="D2551" s="1" t="s">
        <v>1111</v>
      </c>
      <c r="E2551" s="2" t="s">
        <v>542</v>
      </c>
      <c r="F2551" s="3">
        <v>75</v>
      </c>
    </row>
    <row r="2552" spans="1:6" s="4" customFormat="1" ht="84" hidden="1" x14ac:dyDescent="0.25">
      <c r="A2552" s="1" t="s">
        <v>182</v>
      </c>
      <c r="B2552" s="1" t="s">
        <v>1386</v>
      </c>
      <c r="C2552" s="1" t="s">
        <v>405</v>
      </c>
      <c r="D2552" s="1" t="s">
        <v>1112</v>
      </c>
      <c r="E2552" s="2" t="s">
        <v>543</v>
      </c>
      <c r="F2552" s="3">
        <v>75</v>
      </c>
    </row>
    <row r="2553" spans="1:6" s="4" customFormat="1" ht="48" hidden="1" x14ac:dyDescent="0.25">
      <c r="A2553" s="1" t="s">
        <v>183</v>
      </c>
      <c r="B2553" s="1" t="s">
        <v>1387</v>
      </c>
      <c r="C2553" s="1"/>
      <c r="D2553" s="1"/>
      <c r="E2553" s="2" t="s">
        <v>483</v>
      </c>
      <c r="F2553" s="3">
        <v>409993.14439999999</v>
      </c>
    </row>
    <row r="2554" spans="1:6" s="4" customFormat="1" ht="24" hidden="1" x14ac:dyDescent="0.25">
      <c r="A2554" s="1" t="s">
        <v>183</v>
      </c>
      <c r="B2554" s="1" t="s">
        <v>1105</v>
      </c>
      <c r="C2554" s="1"/>
      <c r="D2554" s="1"/>
      <c r="E2554" s="2" t="s">
        <v>498</v>
      </c>
      <c r="F2554" s="3">
        <v>56423.8</v>
      </c>
    </row>
    <row r="2555" spans="1:6" s="4" customFormat="1" ht="132" hidden="1" x14ac:dyDescent="0.25">
      <c r="A2555" s="1" t="s">
        <v>183</v>
      </c>
      <c r="B2555" s="1" t="s">
        <v>1408</v>
      </c>
      <c r="C2555" s="1"/>
      <c r="D2555" s="1"/>
      <c r="E2555" s="2" t="s">
        <v>510</v>
      </c>
      <c r="F2555" s="3">
        <v>41797.300000000003</v>
      </c>
    </row>
    <row r="2556" spans="1:6" s="4" customFormat="1" ht="108" x14ac:dyDescent="0.25">
      <c r="A2556" s="1" t="s">
        <v>183</v>
      </c>
      <c r="B2556" s="1" t="s">
        <v>1408</v>
      </c>
      <c r="C2556" s="1" t="s">
        <v>42</v>
      </c>
      <c r="D2556" s="1"/>
      <c r="E2556" s="2" t="s">
        <v>647</v>
      </c>
      <c r="F2556" s="3">
        <v>3487.4</v>
      </c>
    </row>
    <row r="2557" spans="1:6" s="4" customFormat="1" ht="72" x14ac:dyDescent="0.25">
      <c r="A2557" s="1" t="s">
        <v>183</v>
      </c>
      <c r="B2557" s="1" t="s">
        <v>1408</v>
      </c>
      <c r="C2557" s="1" t="s">
        <v>105</v>
      </c>
      <c r="D2557" s="1"/>
      <c r="E2557" s="2" t="s">
        <v>662</v>
      </c>
      <c r="F2557" s="3">
        <v>3487.4</v>
      </c>
    </row>
    <row r="2558" spans="1:6" s="4" customFormat="1" ht="132" x14ac:dyDescent="0.25">
      <c r="A2558" s="1" t="s">
        <v>183</v>
      </c>
      <c r="B2558" s="1" t="s">
        <v>1408</v>
      </c>
      <c r="C2558" s="1" t="s">
        <v>114</v>
      </c>
      <c r="D2558" s="1"/>
      <c r="E2558" s="2" t="s">
        <v>663</v>
      </c>
      <c r="F2558" s="3">
        <v>3487.4</v>
      </c>
    </row>
    <row r="2559" spans="1:6" s="4" customFormat="1" ht="72" x14ac:dyDescent="0.25">
      <c r="A2559" s="1" t="s">
        <v>183</v>
      </c>
      <c r="B2559" s="1" t="s">
        <v>1408</v>
      </c>
      <c r="C2559" s="1" t="s">
        <v>111</v>
      </c>
      <c r="D2559" s="1"/>
      <c r="E2559" s="2" t="s">
        <v>664</v>
      </c>
      <c r="F2559" s="3">
        <v>3487.4</v>
      </c>
    </row>
    <row r="2560" spans="1:6" s="4" customFormat="1" ht="180" hidden="1" x14ac:dyDescent="0.25">
      <c r="A2560" s="1" t="s">
        <v>183</v>
      </c>
      <c r="B2560" s="1" t="s">
        <v>1408</v>
      </c>
      <c r="C2560" s="1" t="s">
        <v>111</v>
      </c>
      <c r="D2560" s="1" t="s">
        <v>1118</v>
      </c>
      <c r="E2560" s="2" t="s">
        <v>539</v>
      </c>
      <c r="F2560" s="3">
        <v>3302.09</v>
      </c>
    </row>
    <row r="2561" spans="1:6" s="4" customFormat="1" ht="60" hidden="1" x14ac:dyDescent="0.25">
      <c r="A2561" s="1" t="s">
        <v>183</v>
      </c>
      <c r="B2561" s="1" t="s">
        <v>1408</v>
      </c>
      <c r="C2561" s="1" t="s">
        <v>111</v>
      </c>
      <c r="D2561" s="1" t="s">
        <v>1128</v>
      </c>
      <c r="E2561" s="2" t="s">
        <v>541</v>
      </c>
      <c r="F2561" s="3">
        <v>3302.09</v>
      </c>
    </row>
    <row r="2562" spans="1:6" s="4" customFormat="1" ht="72" hidden="1" x14ac:dyDescent="0.25">
      <c r="A2562" s="1" t="s">
        <v>183</v>
      </c>
      <c r="B2562" s="1" t="s">
        <v>1408</v>
      </c>
      <c r="C2562" s="1" t="s">
        <v>111</v>
      </c>
      <c r="D2562" s="1" t="s">
        <v>1111</v>
      </c>
      <c r="E2562" s="2" t="s">
        <v>542</v>
      </c>
      <c r="F2562" s="3">
        <v>185.31</v>
      </c>
    </row>
    <row r="2563" spans="1:6" s="4" customFormat="1" ht="84" hidden="1" x14ac:dyDescent="0.25">
      <c r="A2563" s="1" t="s">
        <v>183</v>
      </c>
      <c r="B2563" s="1" t="s">
        <v>1408</v>
      </c>
      <c r="C2563" s="1" t="s">
        <v>111</v>
      </c>
      <c r="D2563" s="1" t="s">
        <v>1112</v>
      </c>
      <c r="E2563" s="2" t="s">
        <v>543</v>
      </c>
      <c r="F2563" s="3">
        <v>185.31</v>
      </c>
    </row>
    <row r="2564" spans="1:6" s="4" customFormat="1" ht="60" x14ac:dyDescent="0.25">
      <c r="A2564" s="1" t="s">
        <v>183</v>
      </c>
      <c r="B2564" s="1" t="s">
        <v>1408</v>
      </c>
      <c r="C2564" s="1" t="s">
        <v>1122</v>
      </c>
      <c r="D2564" s="1"/>
      <c r="E2564" s="2" t="s">
        <v>1885</v>
      </c>
      <c r="F2564" s="3">
        <v>32</v>
      </c>
    </row>
    <row r="2565" spans="1:6" s="4" customFormat="1" ht="36" x14ac:dyDescent="0.25">
      <c r="A2565" s="1" t="s">
        <v>183</v>
      </c>
      <c r="B2565" s="1" t="s">
        <v>1408</v>
      </c>
      <c r="C2565" s="1" t="s">
        <v>1143</v>
      </c>
      <c r="D2565" s="1"/>
      <c r="E2565" s="2" t="s">
        <v>1270</v>
      </c>
      <c r="F2565" s="3">
        <v>32</v>
      </c>
    </row>
    <row r="2566" spans="1:6" s="4" customFormat="1" ht="48" x14ac:dyDescent="0.25">
      <c r="A2566" s="1" t="s">
        <v>183</v>
      </c>
      <c r="B2566" s="1" t="s">
        <v>1408</v>
      </c>
      <c r="C2566" s="1" t="s">
        <v>1349</v>
      </c>
      <c r="D2566" s="1"/>
      <c r="E2566" s="2" t="s">
        <v>1350</v>
      </c>
      <c r="F2566" s="3">
        <v>32</v>
      </c>
    </row>
    <row r="2567" spans="1:6" s="4" customFormat="1" ht="72" hidden="1" x14ac:dyDescent="0.25">
      <c r="A2567" s="1" t="s">
        <v>183</v>
      </c>
      <c r="B2567" s="1" t="s">
        <v>1408</v>
      </c>
      <c r="C2567" s="1" t="s">
        <v>1349</v>
      </c>
      <c r="D2567" s="1" t="s">
        <v>1111</v>
      </c>
      <c r="E2567" s="2" t="s">
        <v>542</v>
      </c>
      <c r="F2567" s="3">
        <v>32</v>
      </c>
    </row>
    <row r="2568" spans="1:6" s="4" customFormat="1" ht="84" hidden="1" x14ac:dyDescent="0.25">
      <c r="A2568" s="1" t="s">
        <v>183</v>
      </c>
      <c r="B2568" s="1" t="s">
        <v>1408</v>
      </c>
      <c r="C2568" s="1" t="s">
        <v>1349</v>
      </c>
      <c r="D2568" s="1" t="s">
        <v>1112</v>
      </c>
      <c r="E2568" s="2" t="s">
        <v>543</v>
      </c>
      <c r="F2568" s="3">
        <v>32</v>
      </c>
    </row>
    <row r="2569" spans="1:6" s="4" customFormat="1" ht="72" x14ac:dyDescent="0.25">
      <c r="A2569" s="1" t="s">
        <v>183</v>
      </c>
      <c r="B2569" s="1" t="s">
        <v>1408</v>
      </c>
      <c r="C2569" s="1" t="s">
        <v>1125</v>
      </c>
      <c r="D2569" s="1"/>
      <c r="E2569" s="2" t="s">
        <v>1207</v>
      </c>
      <c r="F2569" s="3">
        <v>38277.9</v>
      </c>
    </row>
    <row r="2570" spans="1:6" s="4" customFormat="1" ht="48" x14ac:dyDescent="0.25">
      <c r="A2570" s="1" t="s">
        <v>183</v>
      </c>
      <c r="B2570" s="1" t="s">
        <v>1408</v>
      </c>
      <c r="C2570" s="1" t="s">
        <v>115</v>
      </c>
      <c r="D2570" s="1"/>
      <c r="E2570" s="2" t="s">
        <v>1209</v>
      </c>
      <c r="F2570" s="3">
        <v>38277.9</v>
      </c>
    </row>
    <row r="2571" spans="1:6" s="4" customFormat="1" ht="60" x14ac:dyDescent="0.25">
      <c r="A2571" s="1" t="s">
        <v>183</v>
      </c>
      <c r="B2571" s="1" t="s">
        <v>1408</v>
      </c>
      <c r="C2571" s="1" t="s">
        <v>112</v>
      </c>
      <c r="D2571" s="1"/>
      <c r="E2571" s="2" t="s">
        <v>1200</v>
      </c>
      <c r="F2571" s="3">
        <v>34938.1</v>
      </c>
    </row>
    <row r="2572" spans="1:6" s="4" customFormat="1" ht="180" hidden="1" x14ac:dyDescent="0.25">
      <c r="A2572" s="1" t="s">
        <v>183</v>
      </c>
      <c r="B2572" s="1" t="s">
        <v>1408</v>
      </c>
      <c r="C2572" s="1" t="s">
        <v>112</v>
      </c>
      <c r="D2572" s="1" t="s">
        <v>1118</v>
      </c>
      <c r="E2572" s="2" t="s">
        <v>539</v>
      </c>
      <c r="F2572" s="3">
        <v>34938.1</v>
      </c>
    </row>
    <row r="2573" spans="1:6" s="4" customFormat="1" ht="60" hidden="1" x14ac:dyDescent="0.25">
      <c r="A2573" s="1" t="s">
        <v>183</v>
      </c>
      <c r="B2573" s="1" t="s">
        <v>1408</v>
      </c>
      <c r="C2573" s="1" t="s">
        <v>112</v>
      </c>
      <c r="D2573" s="1" t="s">
        <v>1128</v>
      </c>
      <c r="E2573" s="2" t="s">
        <v>541</v>
      </c>
      <c r="F2573" s="3">
        <v>34938.1</v>
      </c>
    </row>
    <row r="2574" spans="1:6" s="4" customFormat="1" ht="60" x14ac:dyDescent="0.25">
      <c r="A2574" s="1" t="s">
        <v>183</v>
      </c>
      <c r="B2574" s="1" t="s">
        <v>1408</v>
      </c>
      <c r="C2574" s="1" t="s">
        <v>113</v>
      </c>
      <c r="D2574" s="1"/>
      <c r="E2574" s="2" t="s">
        <v>1201</v>
      </c>
      <c r="F2574" s="3">
        <v>3339.8</v>
      </c>
    </row>
    <row r="2575" spans="1:6" s="4" customFormat="1" ht="180" hidden="1" x14ac:dyDescent="0.25">
      <c r="A2575" s="1" t="s">
        <v>183</v>
      </c>
      <c r="B2575" s="1" t="s">
        <v>1408</v>
      </c>
      <c r="C2575" s="1" t="s">
        <v>113</v>
      </c>
      <c r="D2575" s="1" t="s">
        <v>1118</v>
      </c>
      <c r="E2575" s="2" t="s">
        <v>539</v>
      </c>
      <c r="F2575" s="3">
        <v>5.3</v>
      </c>
    </row>
    <row r="2576" spans="1:6" s="4" customFormat="1" ht="60" hidden="1" x14ac:dyDescent="0.25">
      <c r="A2576" s="1" t="s">
        <v>183</v>
      </c>
      <c r="B2576" s="1" t="s">
        <v>1408</v>
      </c>
      <c r="C2576" s="1" t="s">
        <v>113</v>
      </c>
      <c r="D2576" s="1" t="s">
        <v>1128</v>
      </c>
      <c r="E2576" s="2" t="s">
        <v>541</v>
      </c>
      <c r="F2576" s="3">
        <v>5.3</v>
      </c>
    </row>
    <row r="2577" spans="1:6" s="4" customFormat="1" ht="72" hidden="1" x14ac:dyDescent="0.25">
      <c r="A2577" s="1" t="s">
        <v>183</v>
      </c>
      <c r="B2577" s="1" t="s">
        <v>1408</v>
      </c>
      <c r="C2577" s="1" t="s">
        <v>113</v>
      </c>
      <c r="D2577" s="1" t="s">
        <v>1111</v>
      </c>
      <c r="E2577" s="2" t="s">
        <v>542</v>
      </c>
      <c r="F2577" s="3">
        <v>3322.4</v>
      </c>
    </row>
    <row r="2578" spans="1:6" s="4" customFormat="1" ht="84" hidden="1" x14ac:dyDescent="0.25">
      <c r="A2578" s="1" t="s">
        <v>183</v>
      </c>
      <c r="B2578" s="1" t="s">
        <v>1408</v>
      </c>
      <c r="C2578" s="1" t="s">
        <v>113</v>
      </c>
      <c r="D2578" s="1" t="s">
        <v>1112</v>
      </c>
      <c r="E2578" s="2" t="s">
        <v>543</v>
      </c>
      <c r="F2578" s="3">
        <v>3322.4</v>
      </c>
    </row>
    <row r="2579" spans="1:6" s="4" customFormat="1" ht="24" hidden="1" x14ac:dyDescent="0.25">
      <c r="A2579" s="1" t="s">
        <v>183</v>
      </c>
      <c r="B2579" s="1" t="s">
        <v>1408</v>
      </c>
      <c r="C2579" s="1" t="s">
        <v>113</v>
      </c>
      <c r="D2579" s="1" t="s">
        <v>1113</v>
      </c>
      <c r="E2579" s="2" t="s">
        <v>558</v>
      </c>
      <c r="F2579" s="3">
        <v>12.1</v>
      </c>
    </row>
    <row r="2580" spans="1:6" s="4" customFormat="1" ht="36" hidden="1" x14ac:dyDescent="0.25">
      <c r="A2580" s="1" t="s">
        <v>183</v>
      </c>
      <c r="B2580" s="1" t="s">
        <v>1408</v>
      </c>
      <c r="C2580" s="1" t="s">
        <v>113</v>
      </c>
      <c r="D2580" s="1" t="s">
        <v>1120</v>
      </c>
      <c r="E2580" s="2" t="s">
        <v>561</v>
      </c>
      <c r="F2580" s="3">
        <v>12.1</v>
      </c>
    </row>
    <row r="2581" spans="1:6" s="4" customFormat="1" ht="36" hidden="1" x14ac:dyDescent="0.25">
      <c r="A2581" s="1" t="s">
        <v>183</v>
      </c>
      <c r="B2581" s="1" t="s">
        <v>1384</v>
      </c>
      <c r="C2581" s="1"/>
      <c r="D2581" s="1"/>
      <c r="E2581" s="2" t="s">
        <v>514</v>
      </c>
      <c r="F2581" s="3">
        <v>14626.499999999998</v>
      </c>
    </row>
    <row r="2582" spans="1:6" s="4" customFormat="1" ht="48" x14ac:dyDescent="0.25">
      <c r="A2582" s="1" t="s">
        <v>183</v>
      </c>
      <c r="B2582" s="1" t="s">
        <v>1384</v>
      </c>
      <c r="C2582" s="1" t="s">
        <v>56</v>
      </c>
      <c r="D2582" s="1"/>
      <c r="E2582" s="2" t="s">
        <v>564</v>
      </c>
      <c r="F2582" s="3">
        <v>14626.499999999998</v>
      </c>
    </row>
    <row r="2583" spans="1:6" s="4" customFormat="1" ht="48" x14ac:dyDescent="0.25">
      <c r="A2583" s="1" t="s">
        <v>183</v>
      </c>
      <c r="B2583" s="1" t="s">
        <v>1384</v>
      </c>
      <c r="C2583" s="1" t="s">
        <v>122</v>
      </c>
      <c r="D2583" s="1"/>
      <c r="E2583" s="2" t="s">
        <v>565</v>
      </c>
      <c r="F2583" s="3">
        <v>14506.499999999998</v>
      </c>
    </row>
    <row r="2584" spans="1:6" s="4" customFormat="1" ht="144" x14ac:dyDescent="0.25">
      <c r="A2584" s="1" t="s">
        <v>183</v>
      </c>
      <c r="B2584" s="1" t="s">
        <v>1384</v>
      </c>
      <c r="C2584" s="1" t="s">
        <v>123</v>
      </c>
      <c r="D2584" s="1"/>
      <c r="E2584" s="2" t="s">
        <v>1249</v>
      </c>
      <c r="F2584" s="3">
        <v>729.9</v>
      </c>
    </row>
    <row r="2585" spans="1:6" s="4" customFormat="1" ht="132" x14ac:dyDescent="0.25">
      <c r="A2585" s="1" t="s">
        <v>183</v>
      </c>
      <c r="B2585" s="1" t="s">
        <v>1384</v>
      </c>
      <c r="C2585" s="1" t="s">
        <v>116</v>
      </c>
      <c r="D2585" s="1"/>
      <c r="E2585" s="2" t="s">
        <v>1250</v>
      </c>
      <c r="F2585" s="3">
        <v>221.5</v>
      </c>
    </row>
    <row r="2586" spans="1:6" s="4" customFormat="1" ht="72" hidden="1" x14ac:dyDescent="0.25">
      <c r="A2586" s="1" t="s">
        <v>183</v>
      </c>
      <c r="B2586" s="1" t="s">
        <v>1384</v>
      </c>
      <c r="C2586" s="1" t="s">
        <v>116</v>
      </c>
      <c r="D2586" s="1" t="s">
        <v>1111</v>
      </c>
      <c r="E2586" s="2" t="s">
        <v>542</v>
      </c>
      <c r="F2586" s="3">
        <v>221.5</v>
      </c>
    </row>
    <row r="2587" spans="1:6" s="4" customFormat="1" ht="84" hidden="1" x14ac:dyDescent="0.25">
      <c r="A2587" s="1" t="s">
        <v>183</v>
      </c>
      <c r="B2587" s="1" t="s">
        <v>1384</v>
      </c>
      <c r="C2587" s="1" t="s">
        <v>116</v>
      </c>
      <c r="D2587" s="1" t="s">
        <v>1112</v>
      </c>
      <c r="E2587" s="2" t="s">
        <v>543</v>
      </c>
      <c r="F2587" s="3">
        <v>221.5</v>
      </c>
    </row>
    <row r="2588" spans="1:6" s="4" customFormat="1" ht="84" x14ac:dyDescent="0.25">
      <c r="A2588" s="1" t="s">
        <v>183</v>
      </c>
      <c r="B2588" s="1" t="s">
        <v>1384</v>
      </c>
      <c r="C2588" s="1" t="s">
        <v>117</v>
      </c>
      <c r="D2588" s="1"/>
      <c r="E2588" s="2" t="s">
        <v>567</v>
      </c>
      <c r="F2588" s="3">
        <v>380.4</v>
      </c>
    </row>
    <row r="2589" spans="1:6" s="4" customFormat="1" ht="96" hidden="1" x14ac:dyDescent="0.25">
      <c r="A2589" s="1" t="s">
        <v>183</v>
      </c>
      <c r="B2589" s="1" t="s">
        <v>1384</v>
      </c>
      <c r="C2589" s="1" t="s">
        <v>117</v>
      </c>
      <c r="D2589" s="1" t="s">
        <v>18</v>
      </c>
      <c r="E2589" s="2" t="s">
        <v>552</v>
      </c>
      <c r="F2589" s="3">
        <v>380.4</v>
      </c>
    </row>
    <row r="2590" spans="1:6" s="4" customFormat="1" ht="84" hidden="1" x14ac:dyDescent="0.25">
      <c r="A2590" s="1" t="s">
        <v>183</v>
      </c>
      <c r="B2590" s="1" t="s">
        <v>1384</v>
      </c>
      <c r="C2590" s="1" t="s">
        <v>117</v>
      </c>
      <c r="D2590" s="1" t="s">
        <v>14</v>
      </c>
      <c r="E2590" s="2" t="s">
        <v>555</v>
      </c>
      <c r="F2590" s="3">
        <v>380.4</v>
      </c>
    </row>
    <row r="2591" spans="1:6" s="4" customFormat="1" ht="132" x14ac:dyDescent="0.25">
      <c r="A2591" s="1" t="s">
        <v>183</v>
      </c>
      <c r="B2591" s="1" t="s">
        <v>1384</v>
      </c>
      <c r="C2591" s="1" t="s">
        <v>118</v>
      </c>
      <c r="D2591" s="1"/>
      <c r="E2591" s="2" t="s">
        <v>568</v>
      </c>
      <c r="F2591" s="3">
        <v>128</v>
      </c>
    </row>
    <row r="2592" spans="1:6" s="4" customFormat="1" ht="96" hidden="1" x14ac:dyDescent="0.25">
      <c r="A2592" s="1" t="s">
        <v>183</v>
      </c>
      <c r="B2592" s="1" t="s">
        <v>1384</v>
      </c>
      <c r="C2592" s="1" t="s">
        <v>118</v>
      </c>
      <c r="D2592" s="1" t="s">
        <v>18</v>
      </c>
      <c r="E2592" s="2" t="s">
        <v>552</v>
      </c>
      <c r="F2592" s="3">
        <v>128</v>
      </c>
    </row>
    <row r="2593" spans="1:6" s="4" customFormat="1" ht="84" hidden="1" x14ac:dyDescent="0.25">
      <c r="A2593" s="1" t="s">
        <v>183</v>
      </c>
      <c r="B2593" s="1" t="s">
        <v>1384</v>
      </c>
      <c r="C2593" s="1" t="s">
        <v>118</v>
      </c>
      <c r="D2593" s="1" t="s">
        <v>14</v>
      </c>
      <c r="E2593" s="2" t="s">
        <v>555</v>
      </c>
      <c r="F2593" s="3">
        <v>128</v>
      </c>
    </row>
    <row r="2594" spans="1:6" s="4" customFormat="1" ht="120" x14ac:dyDescent="0.25">
      <c r="A2594" s="1" t="s">
        <v>183</v>
      </c>
      <c r="B2594" s="1" t="s">
        <v>1384</v>
      </c>
      <c r="C2594" s="1" t="s">
        <v>124</v>
      </c>
      <c r="D2594" s="1"/>
      <c r="E2594" s="2" t="s">
        <v>569</v>
      </c>
      <c r="F2594" s="3">
        <v>4250.8999999999996</v>
      </c>
    </row>
    <row r="2595" spans="1:6" s="4" customFormat="1" ht="72" x14ac:dyDescent="0.25">
      <c r="A2595" s="1" t="s">
        <v>183</v>
      </c>
      <c r="B2595" s="1" t="s">
        <v>1384</v>
      </c>
      <c r="C2595" s="1" t="s">
        <v>119</v>
      </c>
      <c r="D2595" s="1"/>
      <c r="E2595" s="2" t="s">
        <v>571</v>
      </c>
      <c r="F2595" s="3">
        <v>4028.9</v>
      </c>
    </row>
    <row r="2596" spans="1:6" s="4" customFormat="1" ht="96" hidden="1" x14ac:dyDescent="0.25">
      <c r="A2596" s="1" t="s">
        <v>183</v>
      </c>
      <c r="B2596" s="1" t="s">
        <v>1384</v>
      </c>
      <c r="C2596" s="1" t="s">
        <v>119</v>
      </c>
      <c r="D2596" s="1" t="s">
        <v>18</v>
      </c>
      <c r="E2596" s="2" t="s">
        <v>552</v>
      </c>
      <c r="F2596" s="3">
        <v>4028.9</v>
      </c>
    </row>
    <row r="2597" spans="1:6" s="4" customFormat="1" ht="84" hidden="1" x14ac:dyDescent="0.25">
      <c r="A2597" s="1" t="s">
        <v>183</v>
      </c>
      <c r="B2597" s="1" t="s">
        <v>1384</v>
      </c>
      <c r="C2597" s="1" t="s">
        <v>119</v>
      </c>
      <c r="D2597" s="1" t="s">
        <v>14</v>
      </c>
      <c r="E2597" s="2" t="s">
        <v>555</v>
      </c>
      <c r="F2597" s="3">
        <v>4028.9</v>
      </c>
    </row>
    <row r="2598" spans="1:6" s="4" customFormat="1" ht="72" x14ac:dyDescent="0.25">
      <c r="A2598" s="1" t="s">
        <v>183</v>
      </c>
      <c r="B2598" s="1" t="s">
        <v>1384</v>
      </c>
      <c r="C2598" s="1" t="s">
        <v>120</v>
      </c>
      <c r="D2598" s="1"/>
      <c r="E2598" s="2" t="s">
        <v>1378</v>
      </c>
      <c r="F2598" s="3">
        <v>222</v>
      </c>
    </row>
    <row r="2599" spans="1:6" s="4" customFormat="1" ht="96" hidden="1" x14ac:dyDescent="0.25">
      <c r="A2599" s="1" t="s">
        <v>183</v>
      </c>
      <c r="B2599" s="1" t="s">
        <v>1384</v>
      </c>
      <c r="C2599" s="1" t="s">
        <v>120</v>
      </c>
      <c r="D2599" s="1" t="s">
        <v>18</v>
      </c>
      <c r="E2599" s="2" t="s">
        <v>552</v>
      </c>
      <c r="F2599" s="3">
        <v>222</v>
      </c>
    </row>
    <row r="2600" spans="1:6" s="4" customFormat="1" ht="84" hidden="1" x14ac:dyDescent="0.25">
      <c r="A2600" s="1" t="s">
        <v>183</v>
      </c>
      <c r="B2600" s="1" t="s">
        <v>1384</v>
      </c>
      <c r="C2600" s="1" t="s">
        <v>120</v>
      </c>
      <c r="D2600" s="1" t="s">
        <v>14</v>
      </c>
      <c r="E2600" s="2" t="s">
        <v>555</v>
      </c>
      <c r="F2600" s="3">
        <v>222</v>
      </c>
    </row>
    <row r="2601" spans="1:6" s="4" customFormat="1" ht="108" x14ac:dyDescent="0.25">
      <c r="A2601" s="1" t="s">
        <v>183</v>
      </c>
      <c r="B2601" s="1" t="s">
        <v>1384</v>
      </c>
      <c r="C2601" s="1" t="s">
        <v>125</v>
      </c>
      <c r="D2601" s="1"/>
      <c r="E2601" s="2" t="s">
        <v>572</v>
      </c>
      <c r="F2601" s="3">
        <v>9525.6999999999989</v>
      </c>
    </row>
    <row r="2602" spans="1:6" s="4" customFormat="1" ht="72" x14ac:dyDescent="0.25">
      <c r="A2602" s="1" t="s">
        <v>183</v>
      </c>
      <c r="B2602" s="1" t="s">
        <v>1384</v>
      </c>
      <c r="C2602" s="1" t="s">
        <v>121</v>
      </c>
      <c r="D2602" s="1"/>
      <c r="E2602" s="2" t="s">
        <v>573</v>
      </c>
      <c r="F2602" s="3">
        <v>9525.6999999999989</v>
      </c>
    </row>
    <row r="2603" spans="1:6" s="4" customFormat="1" ht="72" hidden="1" x14ac:dyDescent="0.25">
      <c r="A2603" s="1" t="s">
        <v>183</v>
      </c>
      <c r="B2603" s="1" t="s">
        <v>1384</v>
      </c>
      <c r="C2603" s="1" t="s">
        <v>121</v>
      </c>
      <c r="D2603" s="1" t="s">
        <v>1111</v>
      </c>
      <c r="E2603" s="2" t="s">
        <v>542</v>
      </c>
      <c r="F2603" s="3">
        <v>9439.2999999999993</v>
      </c>
    </row>
    <row r="2604" spans="1:6" s="4" customFormat="1" ht="84" hidden="1" x14ac:dyDescent="0.25">
      <c r="A2604" s="1" t="s">
        <v>183</v>
      </c>
      <c r="B2604" s="1" t="s">
        <v>1384</v>
      </c>
      <c r="C2604" s="1" t="s">
        <v>121</v>
      </c>
      <c r="D2604" s="1" t="s">
        <v>1112</v>
      </c>
      <c r="E2604" s="2" t="s">
        <v>543</v>
      </c>
      <c r="F2604" s="3">
        <v>9439.2999999999993</v>
      </c>
    </row>
    <row r="2605" spans="1:6" s="4" customFormat="1" ht="24" hidden="1" x14ac:dyDescent="0.25">
      <c r="A2605" s="1" t="s">
        <v>183</v>
      </c>
      <c r="B2605" s="1" t="s">
        <v>1384</v>
      </c>
      <c r="C2605" s="1" t="s">
        <v>121</v>
      </c>
      <c r="D2605" s="1" t="s">
        <v>1113</v>
      </c>
      <c r="E2605" s="2" t="s">
        <v>558</v>
      </c>
      <c r="F2605" s="3">
        <v>86.4</v>
      </c>
    </row>
    <row r="2606" spans="1:6" s="4" customFormat="1" ht="36" hidden="1" x14ac:dyDescent="0.25">
      <c r="A2606" s="1" t="s">
        <v>183</v>
      </c>
      <c r="B2606" s="1" t="s">
        <v>1384</v>
      </c>
      <c r="C2606" s="1" t="s">
        <v>121</v>
      </c>
      <c r="D2606" s="1" t="s">
        <v>1120</v>
      </c>
      <c r="E2606" s="2" t="s">
        <v>561</v>
      </c>
      <c r="F2606" s="3">
        <v>86.4</v>
      </c>
    </row>
    <row r="2607" spans="1:6" s="4" customFormat="1" ht="84" x14ac:dyDescent="0.25">
      <c r="A2607" s="1" t="s">
        <v>183</v>
      </c>
      <c r="B2607" s="1" t="s">
        <v>1384</v>
      </c>
      <c r="C2607" s="1" t="s">
        <v>57</v>
      </c>
      <c r="D2607" s="1"/>
      <c r="E2607" s="2" t="s">
        <v>574</v>
      </c>
      <c r="F2607" s="3">
        <v>120</v>
      </c>
    </row>
    <row r="2608" spans="1:6" s="4" customFormat="1" ht="120" x14ac:dyDescent="0.25">
      <c r="A2608" s="1" t="s">
        <v>183</v>
      </c>
      <c r="B2608" s="1" t="s">
        <v>1384</v>
      </c>
      <c r="C2608" s="1" t="s">
        <v>58</v>
      </c>
      <c r="D2608" s="1"/>
      <c r="E2608" s="2" t="s">
        <v>575</v>
      </c>
      <c r="F2608" s="3">
        <v>120</v>
      </c>
    </row>
    <row r="2609" spans="1:6" s="4" customFormat="1" ht="180" x14ac:dyDescent="0.25">
      <c r="A2609" s="1" t="s">
        <v>183</v>
      </c>
      <c r="B2609" s="1" t="s">
        <v>1384</v>
      </c>
      <c r="C2609" s="1" t="s">
        <v>73</v>
      </c>
      <c r="D2609" s="1"/>
      <c r="E2609" s="2" t="s">
        <v>576</v>
      </c>
      <c r="F2609" s="3">
        <v>25</v>
      </c>
    </row>
    <row r="2610" spans="1:6" s="4" customFormat="1" ht="96" hidden="1" x14ac:dyDescent="0.25">
      <c r="A2610" s="1" t="s">
        <v>183</v>
      </c>
      <c r="B2610" s="1" t="s">
        <v>1384</v>
      </c>
      <c r="C2610" s="1" t="s">
        <v>73</v>
      </c>
      <c r="D2610" s="1" t="s">
        <v>18</v>
      </c>
      <c r="E2610" s="2" t="s">
        <v>552</v>
      </c>
      <c r="F2610" s="3">
        <v>25</v>
      </c>
    </row>
    <row r="2611" spans="1:6" s="4" customFormat="1" ht="84" hidden="1" x14ac:dyDescent="0.25">
      <c r="A2611" s="1" t="s">
        <v>183</v>
      </c>
      <c r="B2611" s="1" t="s">
        <v>1384</v>
      </c>
      <c r="C2611" s="1" t="s">
        <v>73</v>
      </c>
      <c r="D2611" s="1" t="s">
        <v>14</v>
      </c>
      <c r="E2611" s="2" t="s">
        <v>555</v>
      </c>
      <c r="F2611" s="3">
        <v>25</v>
      </c>
    </row>
    <row r="2612" spans="1:6" s="4" customFormat="1" ht="156" x14ac:dyDescent="0.25">
      <c r="A2612" s="1" t="s">
        <v>183</v>
      </c>
      <c r="B2612" s="1" t="s">
        <v>1384</v>
      </c>
      <c r="C2612" s="1" t="s">
        <v>45</v>
      </c>
      <c r="D2612" s="1"/>
      <c r="E2612" s="2" t="s">
        <v>577</v>
      </c>
      <c r="F2612" s="3">
        <v>95</v>
      </c>
    </row>
    <row r="2613" spans="1:6" s="4" customFormat="1" ht="96" hidden="1" x14ac:dyDescent="0.25">
      <c r="A2613" s="1" t="s">
        <v>183</v>
      </c>
      <c r="B2613" s="1" t="s">
        <v>1384</v>
      </c>
      <c r="C2613" s="1" t="s">
        <v>45</v>
      </c>
      <c r="D2613" s="1" t="s">
        <v>18</v>
      </c>
      <c r="E2613" s="2" t="s">
        <v>552</v>
      </c>
      <c r="F2613" s="3">
        <v>95</v>
      </c>
    </row>
    <row r="2614" spans="1:6" s="4" customFormat="1" ht="84" hidden="1" x14ac:dyDescent="0.25">
      <c r="A2614" s="1" t="s">
        <v>183</v>
      </c>
      <c r="B2614" s="1" t="s">
        <v>1384</v>
      </c>
      <c r="C2614" s="1" t="s">
        <v>45</v>
      </c>
      <c r="D2614" s="1" t="s">
        <v>14</v>
      </c>
      <c r="E2614" s="2" t="s">
        <v>555</v>
      </c>
      <c r="F2614" s="3">
        <v>95</v>
      </c>
    </row>
    <row r="2615" spans="1:6" s="4" customFormat="1" ht="48" hidden="1" x14ac:dyDescent="0.25">
      <c r="A2615" s="1" t="s">
        <v>183</v>
      </c>
      <c r="B2615" s="1" t="s">
        <v>5</v>
      </c>
      <c r="C2615" s="1"/>
      <c r="D2615" s="1"/>
      <c r="E2615" s="2" t="s">
        <v>499</v>
      </c>
      <c r="F2615" s="3">
        <v>1045.6970000000001</v>
      </c>
    </row>
    <row r="2616" spans="1:6" s="4" customFormat="1" ht="108" hidden="1" x14ac:dyDescent="0.25">
      <c r="A2616" s="1" t="s">
        <v>183</v>
      </c>
      <c r="B2616" s="1" t="s">
        <v>1409</v>
      </c>
      <c r="C2616" s="1"/>
      <c r="D2616" s="1"/>
      <c r="E2616" s="2" t="s">
        <v>515</v>
      </c>
      <c r="F2616" s="3">
        <v>32.200000000000003</v>
      </c>
    </row>
    <row r="2617" spans="1:6" s="4" customFormat="1" ht="36" x14ac:dyDescent="0.25">
      <c r="A2617" s="1" t="s">
        <v>183</v>
      </c>
      <c r="B2617" s="1" t="s">
        <v>1409</v>
      </c>
      <c r="C2617" s="1" t="s">
        <v>59</v>
      </c>
      <c r="D2617" s="1"/>
      <c r="E2617" s="2" t="s">
        <v>579</v>
      </c>
      <c r="F2617" s="3">
        <v>32.200000000000003</v>
      </c>
    </row>
    <row r="2618" spans="1:6" s="4" customFormat="1" ht="156" x14ac:dyDescent="0.25">
      <c r="A2618" s="1" t="s">
        <v>183</v>
      </c>
      <c r="B2618" s="1" t="s">
        <v>1409</v>
      </c>
      <c r="C2618" s="1" t="s">
        <v>127</v>
      </c>
      <c r="D2618" s="1"/>
      <c r="E2618" s="2" t="s">
        <v>587</v>
      </c>
      <c r="F2618" s="3">
        <v>32.200000000000003</v>
      </c>
    </row>
    <row r="2619" spans="1:6" s="4" customFormat="1" ht="120" x14ac:dyDescent="0.25">
      <c r="A2619" s="1" t="s">
        <v>183</v>
      </c>
      <c r="B2619" s="1" t="s">
        <v>1409</v>
      </c>
      <c r="C2619" s="1" t="s">
        <v>128</v>
      </c>
      <c r="D2619" s="1"/>
      <c r="E2619" s="2" t="s">
        <v>596</v>
      </c>
      <c r="F2619" s="3">
        <v>32.200000000000003</v>
      </c>
    </row>
    <row r="2620" spans="1:6" s="4" customFormat="1" ht="48" x14ac:dyDescent="0.25">
      <c r="A2620" s="1" t="s">
        <v>183</v>
      </c>
      <c r="B2620" s="1" t="s">
        <v>1409</v>
      </c>
      <c r="C2620" s="1" t="s">
        <v>126</v>
      </c>
      <c r="D2620" s="1"/>
      <c r="E2620" s="2" t="s">
        <v>597</v>
      </c>
      <c r="F2620" s="3">
        <v>32.200000000000003</v>
      </c>
    </row>
    <row r="2621" spans="1:6" s="4" customFormat="1" ht="72" hidden="1" x14ac:dyDescent="0.25">
      <c r="A2621" s="1" t="s">
        <v>183</v>
      </c>
      <c r="B2621" s="1" t="s">
        <v>1409</v>
      </c>
      <c r="C2621" s="1" t="s">
        <v>126</v>
      </c>
      <c r="D2621" s="1" t="s">
        <v>1111</v>
      </c>
      <c r="E2621" s="2" t="s">
        <v>542</v>
      </c>
      <c r="F2621" s="3">
        <v>32.200000000000003</v>
      </c>
    </row>
    <row r="2622" spans="1:6" s="4" customFormat="1" ht="84" hidden="1" x14ac:dyDescent="0.25">
      <c r="A2622" s="1" t="s">
        <v>183</v>
      </c>
      <c r="B2622" s="1" t="s">
        <v>1409</v>
      </c>
      <c r="C2622" s="1" t="s">
        <v>126</v>
      </c>
      <c r="D2622" s="1" t="s">
        <v>1112</v>
      </c>
      <c r="E2622" s="2" t="s">
        <v>543</v>
      </c>
      <c r="F2622" s="3">
        <v>32.200000000000003</v>
      </c>
    </row>
    <row r="2623" spans="1:6" s="4" customFormat="1" ht="72" hidden="1" x14ac:dyDescent="0.25">
      <c r="A2623" s="1" t="s">
        <v>183</v>
      </c>
      <c r="B2623" s="1" t="s">
        <v>1410</v>
      </c>
      <c r="C2623" s="1"/>
      <c r="D2623" s="1"/>
      <c r="E2623" s="2" t="s">
        <v>517</v>
      </c>
      <c r="F2623" s="3">
        <v>1013.4970000000001</v>
      </c>
    </row>
    <row r="2624" spans="1:6" s="4" customFormat="1" ht="36" x14ac:dyDescent="0.25">
      <c r="A2624" s="1" t="s">
        <v>183</v>
      </c>
      <c r="B2624" s="1" t="s">
        <v>1410</v>
      </c>
      <c r="C2624" s="1" t="s">
        <v>59</v>
      </c>
      <c r="D2624" s="1"/>
      <c r="E2624" s="2" t="s">
        <v>579</v>
      </c>
      <c r="F2624" s="3">
        <v>716.30000000000007</v>
      </c>
    </row>
    <row r="2625" spans="1:6" s="4" customFormat="1" ht="84" x14ac:dyDescent="0.25">
      <c r="A2625" s="1" t="s">
        <v>183</v>
      </c>
      <c r="B2625" s="1" t="s">
        <v>1410</v>
      </c>
      <c r="C2625" s="1" t="s">
        <v>130</v>
      </c>
      <c r="D2625" s="1"/>
      <c r="E2625" s="2" t="s">
        <v>598</v>
      </c>
      <c r="F2625" s="3">
        <v>716.30000000000007</v>
      </c>
    </row>
    <row r="2626" spans="1:6" s="4" customFormat="1" ht="72" x14ac:dyDescent="0.25">
      <c r="A2626" s="1" t="s">
        <v>183</v>
      </c>
      <c r="B2626" s="1" t="s">
        <v>1410</v>
      </c>
      <c r="C2626" s="1" t="s">
        <v>131</v>
      </c>
      <c r="D2626" s="1"/>
      <c r="E2626" s="2" t="s">
        <v>599</v>
      </c>
      <c r="F2626" s="3">
        <v>716.30000000000007</v>
      </c>
    </row>
    <row r="2627" spans="1:6" s="4" customFormat="1" ht="84" x14ac:dyDescent="0.25">
      <c r="A2627" s="1" t="s">
        <v>183</v>
      </c>
      <c r="B2627" s="1" t="s">
        <v>1410</v>
      </c>
      <c r="C2627" s="1" t="s">
        <v>129</v>
      </c>
      <c r="D2627" s="1"/>
      <c r="E2627" s="2" t="s">
        <v>601</v>
      </c>
      <c r="F2627" s="3">
        <v>716.30000000000007</v>
      </c>
    </row>
    <row r="2628" spans="1:6" s="4" customFormat="1" ht="72" hidden="1" x14ac:dyDescent="0.25">
      <c r="A2628" s="1" t="s">
        <v>183</v>
      </c>
      <c r="B2628" s="1" t="s">
        <v>1410</v>
      </c>
      <c r="C2628" s="1" t="s">
        <v>129</v>
      </c>
      <c r="D2628" s="1" t="s">
        <v>1111</v>
      </c>
      <c r="E2628" s="2" t="s">
        <v>542</v>
      </c>
      <c r="F2628" s="3">
        <v>672.6</v>
      </c>
    </row>
    <row r="2629" spans="1:6" s="4" customFormat="1" ht="84" hidden="1" x14ac:dyDescent="0.25">
      <c r="A2629" s="1" t="s">
        <v>183</v>
      </c>
      <c r="B2629" s="1" t="s">
        <v>1410</v>
      </c>
      <c r="C2629" s="1" t="s">
        <v>129</v>
      </c>
      <c r="D2629" s="1" t="s">
        <v>1112</v>
      </c>
      <c r="E2629" s="2" t="s">
        <v>543</v>
      </c>
      <c r="F2629" s="3">
        <v>672.6</v>
      </c>
    </row>
    <row r="2630" spans="1:6" s="4" customFormat="1" ht="24" hidden="1" x14ac:dyDescent="0.25">
      <c r="A2630" s="1" t="s">
        <v>183</v>
      </c>
      <c r="B2630" s="1" t="s">
        <v>1410</v>
      </c>
      <c r="C2630" s="1" t="s">
        <v>129</v>
      </c>
      <c r="D2630" s="1" t="s">
        <v>1113</v>
      </c>
      <c r="E2630" s="2" t="s">
        <v>558</v>
      </c>
      <c r="F2630" s="3">
        <v>43.7</v>
      </c>
    </row>
    <row r="2631" spans="1:6" s="4" customFormat="1" ht="36" hidden="1" x14ac:dyDescent="0.25">
      <c r="A2631" s="1" t="s">
        <v>183</v>
      </c>
      <c r="B2631" s="1" t="s">
        <v>1410</v>
      </c>
      <c r="C2631" s="1" t="s">
        <v>129</v>
      </c>
      <c r="D2631" s="1" t="s">
        <v>1120</v>
      </c>
      <c r="E2631" s="2" t="s">
        <v>561</v>
      </c>
      <c r="F2631" s="3">
        <v>43.7</v>
      </c>
    </row>
    <row r="2632" spans="1:6" s="4" customFormat="1" ht="60" x14ac:dyDescent="0.25">
      <c r="A2632" s="1" t="s">
        <v>183</v>
      </c>
      <c r="B2632" s="1" t="s">
        <v>1410</v>
      </c>
      <c r="C2632" s="1" t="s">
        <v>1122</v>
      </c>
      <c r="D2632" s="1"/>
      <c r="E2632" s="2" t="s">
        <v>1885</v>
      </c>
      <c r="F2632" s="3">
        <v>297.197</v>
      </c>
    </row>
    <row r="2633" spans="1:6" s="4" customFormat="1" ht="36" x14ac:dyDescent="0.25">
      <c r="A2633" s="1" t="s">
        <v>183</v>
      </c>
      <c r="B2633" s="1" t="s">
        <v>1410</v>
      </c>
      <c r="C2633" s="1" t="s">
        <v>1123</v>
      </c>
      <c r="D2633" s="1"/>
      <c r="E2633" s="2" t="s">
        <v>1175</v>
      </c>
      <c r="F2633" s="3">
        <v>297.197</v>
      </c>
    </row>
    <row r="2634" spans="1:6" s="4" customFormat="1" ht="48" x14ac:dyDescent="0.25">
      <c r="A2634" s="1" t="s">
        <v>183</v>
      </c>
      <c r="B2634" s="1" t="s">
        <v>1410</v>
      </c>
      <c r="C2634" s="1" t="s">
        <v>250</v>
      </c>
      <c r="D2634" s="1"/>
      <c r="E2634" s="2" t="s">
        <v>1190</v>
      </c>
      <c r="F2634" s="3">
        <v>76.534999999999997</v>
      </c>
    </row>
    <row r="2635" spans="1:6" s="4" customFormat="1" ht="72" hidden="1" x14ac:dyDescent="0.25">
      <c r="A2635" s="1" t="s">
        <v>183</v>
      </c>
      <c r="B2635" s="1" t="s">
        <v>1410</v>
      </c>
      <c r="C2635" s="1" t="s">
        <v>250</v>
      </c>
      <c r="D2635" s="1" t="s">
        <v>1111</v>
      </c>
      <c r="E2635" s="2" t="s">
        <v>542</v>
      </c>
      <c r="F2635" s="3">
        <v>76.534999999999997</v>
      </c>
    </row>
    <row r="2636" spans="1:6" s="4" customFormat="1" ht="84" hidden="1" x14ac:dyDescent="0.25">
      <c r="A2636" s="1" t="s">
        <v>183</v>
      </c>
      <c r="B2636" s="1" t="s">
        <v>1410</v>
      </c>
      <c r="C2636" s="1" t="s">
        <v>250</v>
      </c>
      <c r="D2636" s="1" t="s">
        <v>1112</v>
      </c>
      <c r="E2636" s="2" t="s">
        <v>543</v>
      </c>
      <c r="F2636" s="3">
        <v>76.534999999999997</v>
      </c>
    </row>
    <row r="2637" spans="1:6" s="4" customFormat="1" ht="84" x14ac:dyDescent="0.25">
      <c r="A2637" s="1" t="s">
        <v>183</v>
      </c>
      <c r="B2637" s="1" t="s">
        <v>1410</v>
      </c>
      <c r="C2637" s="1" t="s">
        <v>251</v>
      </c>
      <c r="D2637" s="1"/>
      <c r="E2637" s="2" t="s">
        <v>1191</v>
      </c>
      <c r="F2637" s="3">
        <v>220.66200000000001</v>
      </c>
    </row>
    <row r="2638" spans="1:6" s="4" customFormat="1" ht="180" hidden="1" x14ac:dyDescent="0.25">
      <c r="A2638" s="1" t="s">
        <v>183</v>
      </c>
      <c r="B2638" s="1" t="s">
        <v>1410</v>
      </c>
      <c r="C2638" s="1" t="s">
        <v>251</v>
      </c>
      <c r="D2638" s="1" t="s">
        <v>1118</v>
      </c>
      <c r="E2638" s="2" t="s">
        <v>539</v>
      </c>
      <c r="F2638" s="3">
        <v>139.15098</v>
      </c>
    </row>
    <row r="2639" spans="1:6" s="4" customFormat="1" ht="60" hidden="1" x14ac:dyDescent="0.25">
      <c r="A2639" s="1" t="s">
        <v>183</v>
      </c>
      <c r="B2639" s="1" t="s">
        <v>1410</v>
      </c>
      <c r="C2639" s="1" t="s">
        <v>251</v>
      </c>
      <c r="D2639" s="1" t="s">
        <v>1128</v>
      </c>
      <c r="E2639" s="2" t="s">
        <v>541</v>
      </c>
      <c r="F2639" s="3">
        <v>139.15098</v>
      </c>
    </row>
    <row r="2640" spans="1:6" s="4" customFormat="1" ht="72" hidden="1" x14ac:dyDescent="0.25">
      <c r="A2640" s="1" t="s">
        <v>183</v>
      </c>
      <c r="B2640" s="1" t="s">
        <v>1410</v>
      </c>
      <c r="C2640" s="1" t="s">
        <v>251</v>
      </c>
      <c r="D2640" s="1" t="s">
        <v>1111</v>
      </c>
      <c r="E2640" s="2" t="s">
        <v>542</v>
      </c>
      <c r="F2640" s="3">
        <v>81.511020000000002</v>
      </c>
    </row>
    <row r="2641" spans="1:6" s="4" customFormat="1" ht="84" hidden="1" x14ac:dyDescent="0.25">
      <c r="A2641" s="1" t="s">
        <v>183</v>
      </c>
      <c r="B2641" s="1" t="s">
        <v>1410</v>
      </c>
      <c r="C2641" s="1" t="s">
        <v>251</v>
      </c>
      <c r="D2641" s="1" t="s">
        <v>1112</v>
      </c>
      <c r="E2641" s="2" t="s">
        <v>543</v>
      </c>
      <c r="F2641" s="3">
        <v>81.511020000000002</v>
      </c>
    </row>
    <row r="2642" spans="1:6" s="4" customFormat="1" ht="24" hidden="1" x14ac:dyDescent="0.25">
      <c r="A2642" s="1" t="s">
        <v>183</v>
      </c>
      <c r="B2642" s="1" t="s">
        <v>1130</v>
      </c>
      <c r="C2642" s="1"/>
      <c r="D2642" s="1"/>
      <c r="E2642" s="2" t="s">
        <v>500</v>
      </c>
      <c r="F2642" s="3">
        <v>315576.99291000003</v>
      </c>
    </row>
    <row r="2643" spans="1:6" s="4" customFormat="1" ht="36" hidden="1" x14ac:dyDescent="0.25">
      <c r="A2643" s="1" t="s">
        <v>183</v>
      </c>
      <c r="B2643" s="1" t="s">
        <v>1411</v>
      </c>
      <c r="C2643" s="1"/>
      <c r="D2643" s="1"/>
      <c r="E2643" s="2" t="s">
        <v>520</v>
      </c>
      <c r="F2643" s="3">
        <v>313913.39291000005</v>
      </c>
    </row>
    <row r="2644" spans="1:6" s="4" customFormat="1" ht="72" x14ac:dyDescent="0.25">
      <c r="A2644" s="1" t="s">
        <v>183</v>
      </c>
      <c r="B2644" s="1" t="s">
        <v>1411</v>
      </c>
      <c r="C2644" s="1" t="s">
        <v>138</v>
      </c>
      <c r="D2644" s="1"/>
      <c r="E2644" s="2" t="s">
        <v>691</v>
      </c>
      <c r="F2644" s="3">
        <v>292823.20400000003</v>
      </c>
    </row>
    <row r="2645" spans="1:6" s="4" customFormat="1" ht="84" x14ac:dyDescent="0.25">
      <c r="A2645" s="1" t="s">
        <v>183</v>
      </c>
      <c r="B2645" s="1" t="s">
        <v>1411</v>
      </c>
      <c r="C2645" s="1" t="s">
        <v>139</v>
      </c>
      <c r="D2645" s="1"/>
      <c r="E2645" s="2" t="s">
        <v>692</v>
      </c>
      <c r="F2645" s="3">
        <v>292823.20400000003</v>
      </c>
    </row>
    <row r="2646" spans="1:6" s="4" customFormat="1" ht="120" x14ac:dyDescent="0.25">
      <c r="A2646" s="1" t="s">
        <v>183</v>
      </c>
      <c r="B2646" s="1" t="s">
        <v>1411</v>
      </c>
      <c r="C2646" s="1" t="s">
        <v>140</v>
      </c>
      <c r="D2646" s="1"/>
      <c r="E2646" s="2" t="s">
        <v>693</v>
      </c>
      <c r="F2646" s="3">
        <v>186091.6</v>
      </c>
    </row>
    <row r="2647" spans="1:6" s="4" customFormat="1" ht="48" x14ac:dyDescent="0.25">
      <c r="A2647" s="1" t="s">
        <v>183</v>
      </c>
      <c r="B2647" s="1" t="s">
        <v>1411</v>
      </c>
      <c r="C2647" s="1" t="s">
        <v>132</v>
      </c>
      <c r="D2647" s="1"/>
      <c r="E2647" s="2" t="s">
        <v>694</v>
      </c>
      <c r="F2647" s="3">
        <v>182554.2</v>
      </c>
    </row>
    <row r="2648" spans="1:6" s="4" customFormat="1" ht="72" hidden="1" x14ac:dyDescent="0.25">
      <c r="A2648" s="1" t="s">
        <v>183</v>
      </c>
      <c r="B2648" s="1" t="s">
        <v>1411</v>
      </c>
      <c r="C2648" s="1" t="s">
        <v>132</v>
      </c>
      <c r="D2648" s="1" t="s">
        <v>1111</v>
      </c>
      <c r="E2648" s="2" t="s">
        <v>542</v>
      </c>
      <c r="F2648" s="3">
        <v>182554.2</v>
      </c>
    </row>
    <row r="2649" spans="1:6" s="4" customFormat="1" ht="84" hidden="1" x14ac:dyDescent="0.25">
      <c r="A2649" s="1" t="s">
        <v>183</v>
      </c>
      <c r="B2649" s="1" t="s">
        <v>1411</v>
      </c>
      <c r="C2649" s="1" t="s">
        <v>132</v>
      </c>
      <c r="D2649" s="1" t="s">
        <v>1112</v>
      </c>
      <c r="E2649" s="2" t="s">
        <v>543</v>
      </c>
      <c r="F2649" s="3">
        <v>182554.2</v>
      </c>
    </row>
    <row r="2650" spans="1:6" s="4" customFormat="1" ht="72" x14ac:dyDescent="0.25">
      <c r="A2650" s="1" t="s">
        <v>183</v>
      </c>
      <c r="B2650" s="1" t="s">
        <v>1411</v>
      </c>
      <c r="C2650" s="1" t="s">
        <v>133</v>
      </c>
      <c r="D2650" s="1"/>
      <c r="E2650" s="2" t="s">
        <v>696</v>
      </c>
      <c r="F2650" s="3">
        <v>3537.4</v>
      </c>
    </row>
    <row r="2651" spans="1:6" s="4" customFormat="1" ht="72" hidden="1" x14ac:dyDescent="0.25">
      <c r="A2651" s="1" t="s">
        <v>183</v>
      </c>
      <c r="B2651" s="1" t="s">
        <v>1411</v>
      </c>
      <c r="C2651" s="1" t="s">
        <v>133</v>
      </c>
      <c r="D2651" s="1" t="s">
        <v>1111</v>
      </c>
      <c r="E2651" s="2" t="s">
        <v>542</v>
      </c>
      <c r="F2651" s="3">
        <v>3537.4</v>
      </c>
    </row>
    <row r="2652" spans="1:6" s="4" customFormat="1" ht="84" hidden="1" x14ac:dyDescent="0.25">
      <c r="A2652" s="1" t="s">
        <v>183</v>
      </c>
      <c r="B2652" s="1" t="s">
        <v>1411</v>
      </c>
      <c r="C2652" s="1" t="s">
        <v>133</v>
      </c>
      <c r="D2652" s="1" t="s">
        <v>1112</v>
      </c>
      <c r="E2652" s="2" t="s">
        <v>543</v>
      </c>
      <c r="F2652" s="3">
        <v>3537.4</v>
      </c>
    </row>
    <row r="2653" spans="1:6" s="4" customFormat="1" ht="156" x14ac:dyDescent="0.25">
      <c r="A2653" s="1" t="s">
        <v>183</v>
      </c>
      <c r="B2653" s="1" t="s">
        <v>1411</v>
      </c>
      <c r="C2653" s="1" t="s">
        <v>1239</v>
      </c>
      <c r="D2653" s="1"/>
      <c r="E2653" s="2" t="s">
        <v>1275</v>
      </c>
      <c r="F2653" s="3">
        <v>36553.815999999999</v>
      </c>
    </row>
    <row r="2654" spans="1:6" s="4" customFormat="1" ht="144" x14ac:dyDescent="0.25">
      <c r="A2654" s="1" t="s">
        <v>183</v>
      </c>
      <c r="B2654" s="1" t="s">
        <v>1411</v>
      </c>
      <c r="C2654" s="1" t="s">
        <v>1436</v>
      </c>
      <c r="D2654" s="1"/>
      <c r="E2654" s="2" t="s">
        <v>698</v>
      </c>
      <c r="F2654" s="3">
        <v>36553.815999999999</v>
      </c>
    </row>
    <row r="2655" spans="1:6" s="4" customFormat="1" ht="72" hidden="1" x14ac:dyDescent="0.25">
      <c r="A2655" s="1" t="s">
        <v>183</v>
      </c>
      <c r="B2655" s="1" t="s">
        <v>1411</v>
      </c>
      <c r="C2655" s="1" t="s">
        <v>1436</v>
      </c>
      <c r="D2655" s="1" t="s">
        <v>1111</v>
      </c>
      <c r="E2655" s="2" t="s">
        <v>542</v>
      </c>
      <c r="F2655" s="3">
        <v>36553.815999999999</v>
      </c>
    </row>
    <row r="2656" spans="1:6" s="4" customFormat="1" ht="84" hidden="1" x14ac:dyDescent="0.25">
      <c r="A2656" s="1" t="s">
        <v>183</v>
      </c>
      <c r="B2656" s="1" t="s">
        <v>1411</v>
      </c>
      <c r="C2656" s="1" t="s">
        <v>1436</v>
      </c>
      <c r="D2656" s="1" t="s">
        <v>1112</v>
      </c>
      <c r="E2656" s="2" t="s">
        <v>543</v>
      </c>
      <c r="F2656" s="3">
        <v>36553.815999999999</v>
      </c>
    </row>
    <row r="2657" spans="1:6" s="4" customFormat="1" ht="60" x14ac:dyDescent="0.25">
      <c r="A2657" s="1" t="s">
        <v>183</v>
      </c>
      <c r="B2657" s="1" t="s">
        <v>1411</v>
      </c>
      <c r="C2657" s="1" t="s">
        <v>1431</v>
      </c>
      <c r="D2657" s="1"/>
      <c r="E2657" s="2" t="s">
        <v>1432</v>
      </c>
      <c r="F2657" s="3">
        <v>70177.788</v>
      </c>
    </row>
    <row r="2658" spans="1:6" s="4" customFormat="1" ht="132" x14ac:dyDescent="0.25">
      <c r="A2658" s="1" t="s">
        <v>183</v>
      </c>
      <c r="B2658" s="1" t="s">
        <v>1411</v>
      </c>
      <c r="C2658" s="1" t="s">
        <v>1433</v>
      </c>
      <c r="D2658" s="1"/>
      <c r="E2658" s="2" t="s">
        <v>1434</v>
      </c>
      <c r="F2658" s="3">
        <v>70177.788</v>
      </c>
    </row>
    <row r="2659" spans="1:6" s="4" customFormat="1" ht="72" hidden="1" x14ac:dyDescent="0.25">
      <c r="A2659" s="1" t="s">
        <v>183</v>
      </c>
      <c r="B2659" s="1" t="s">
        <v>1411</v>
      </c>
      <c r="C2659" s="1" t="s">
        <v>1433</v>
      </c>
      <c r="D2659" s="1" t="s">
        <v>1111</v>
      </c>
      <c r="E2659" s="2" t="s">
        <v>542</v>
      </c>
      <c r="F2659" s="3">
        <v>70177.788</v>
      </c>
    </row>
    <row r="2660" spans="1:6" s="4" customFormat="1" ht="84" hidden="1" x14ac:dyDescent="0.25">
      <c r="A2660" s="1" t="s">
        <v>183</v>
      </c>
      <c r="B2660" s="1" t="s">
        <v>1411</v>
      </c>
      <c r="C2660" s="1" t="s">
        <v>1433</v>
      </c>
      <c r="D2660" s="1" t="s">
        <v>1112</v>
      </c>
      <c r="E2660" s="2" t="s">
        <v>543</v>
      </c>
      <c r="F2660" s="3">
        <v>70177.788</v>
      </c>
    </row>
    <row r="2661" spans="1:6" s="4" customFormat="1" ht="48" x14ac:dyDescent="0.25">
      <c r="A2661" s="1" t="s">
        <v>183</v>
      </c>
      <c r="B2661" s="1" t="s">
        <v>1411</v>
      </c>
      <c r="C2661" s="1" t="s">
        <v>141</v>
      </c>
      <c r="D2661" s="1"/>
      <c r="E2661" s="2" t="s">
        <v>717</v>
      </c>
      <c r="F2661" s="3">
        <v>1618.2</v>
      </c>
    </row>
    <row r="2662" spans="1:6" s="4" customFormat="1" ht="72" x14ac:dyDescent="0.25">
      <c r="A2662" s="1" t="s">
        <v>183</v>
      </c>
      <c r="B2662" s="1" t="s">
        <v>1411</v>
      </c>
      <c r="C2662" s="1" t="s">
        <v>142</v>
      </c>
      <c r="D2662" s="1"/>
      <c r="E2662" s="2" t="s">
        <v>718</v>
      </c>
      <c r="F2662" s="3">
        <v>1618.2</v>
      </c>
    </row>
    <row r="2663" spans="1:6" s="4" customFormat="1" ht="120" x14ac:dyDescent="0.25">
      <c r="A2663" s="1" t="s">
        <v>183</v>
      </c>
      <c r="B2663" s="1" t="s">
        <v>1411</v>
      </c>
      <c r="C2663" s="1" t="s">
        <v>134</v>
      </c>
      <c r="D2663" s="1"/>
      <c r="E2663" s="2" t="s">
        <v>731</v>
      </c>
      <c r="F2663" s="3">
        <v>1618.2</v>
      </c>
    </row>
    <row r="2664" spans="1:6" s="4" customFormat="1" ht="72" hidden="1" x14ac:dyDescent="0.25">
      <c r="A2664" s="1" t="s">
        <v>183</v>
      </c>
      <c r="B2664" s="1" t="s">
        <v>1411</v>
      </c>
      <c r="C2664" s="1" t="s">
        <v>134</v>
      </c>
      <c r="D2664" s="1" t="s">
        <v>1111</v>
      </c>
      <c r="E2664" s="2" t="s">
        <v>542</v>
      </c>
      <c r="F2664" s="3">
        <v>1618.2</v>
      </c>
    </row>
    <row r="2665" spans="1:6" s="4" customFormat="1" ht="84" hidden="1" x14ac:dyDescent="0.25">
      <c r="A2665" s="1" t="s">
        <v>183</v>
      </c>
      <c r="B2665" s="1" t="s">
        <v>1411</v>
      </c>
      <c r="C2665" s="1" t="s">
        <v>134</v>
      </c>
      <c r="D2665" s="1" t="s">
        <v>1112</v>
      </c>
      <c r="E2665" s="2" t="s">
        <v>543</v>
      </c>
      <c r="F2665" s="3">
        <v>1618.2</v>
      </c>
    </row>
    <row r="2666" spans="1:6" s="4" customFormat="1" ht="168" x14ac:dyDescent="0.25">
      <c r="A2666" s="1" t="s">
        <v>183</v>
      </c>
      <c r="B2666" s="1" t="s">
        <v>1411</v>
      </c>
      <c r="C2666" s="1" t="s">
        <v>1132</v>
      </c>
      <c r="D2666" s="1"/>
      <c r="E2666" s="2" t="s">
        <v>1557</v>
      </c>
      <c r="F2666" s="3">
        <v>3559.6</v>
      </c>
    </row>
    <row r="2667" spans="1:6" s="4" customFormat="1" ht="132" x14ac:dyDescent="0.25">
      <c r="A2667" s="1" t="s">
        <v>183</v>
      </c>
      <c r="B2667" s="1" t="s">
        <v>1411</v>
      </c>
      <c r="C2667" s="1" t="s">
        <v>1133</v>
      </c>
      <c r="D2667" s="1"/>
      <c r="E2667" s="2" t="s">
        <v>741</v>
      </c>
      <c r="F2667" s="3">
        <v>3559.6</v>
      </c>
    </row>
    <row r="2668" spans="1:6" s="4" customFormat="1" ht="144" x14ac:dyDescent="0.25">
      <c r="A2668" s="1" t="s">
        <v>183</v>
      </c>
      <c r="B2668" s="1" t="s">
        <v>1411</v>
      </c>
      <c r="C2668" s="1" t="s">
        <v>143</v>
      </c>
      <c r="D2668" s="1"/>
      <c r="E2668" s="2" t="s">
        <v>751</v>
      </c>
      <c r="F2668" s="3">
        <v>3559.6</v>
      </c>
    </row>
    <row r="2669" spans="1:6" s="4" customFormat="1" ht="48" x14ac:dyDescent="0.25">
      <c r="A2669" s="1" t="s">
        <v>183</v>
      </c>
      <c r="B2669" s="1" t="s">
        <v>1411</v>
      </c>
      <c r="C2669" s="1" t="s">
        <v>135</v>
      </c>
      <c r="D2669" s="1"/>
      <c r="E2669" s="2" t="s">
        <v>752</v>
      </c>
      <c r="F2669" s="3">
        <v>3559.6</v>
      </c>
    </row>
    <row r="2670" spans="1:6" s="4" customFormat="1" ht="72" hidden="1" x14ac:dyDescent="0.25">
      <c r="A2670" s="1" t="s">
        <v>183</v>
      </c>
      <c r="B2670" s="1" t="s">
        <v>1411</v>
      </c>
      <c r="C2670" s="1" t="s">
        <v>135</v>
      </c>
      <c r="D2670" s="1" t="s">
        <v>1111</v>
      </c>
      <c r="E2670" s="2" t="s">
        <v>542</v>
      </c>
      <c r="F2670" s="3">
        <v>3559.6</v>
      </c>
    </row>
    <row r="2671" spans="1:6" s="4" customFormat="1" ht="84" hidden="1" x14ac:dyDescent="0.25">
      <c r="A2671" s="1" t="s">
        <v>183</v>
      </c>
      <c r="B2671" s="1" t="s">
        <v>1411</v>
      </c>
      <c r="C2671" s="1" t="s">
        <v>135</v>
      </c>
      <c r="D2671" s="1" t="s">
        <v>1112</v>
      </c>
      <c r="E2671" s="2" t="s">
        <v>543</v>
      </c>
      <c r="F2671" s="3">
        <v>3559.6</v>
      </c>
    </row>
    <row r="2672" spans="1:6" s="4" customFormat="1" ht="84" x14ac:dyDescent="0.25">
      <c r="A2672" s="1" t="s">
        <v>183</v>
      </c>
      <c r="B2672" s="1" t="s">
        <v>1411</v>
      </c>
      <c r="C2672" s="1" t="s">
        <v>144</v>
      </c>
      <c r="D2672" s="1"/>
      <c r="E2672" s="2" t="s">
        <v>1036</v>
      </c>
      <c r="F2672" s="3">
        <v>9236.9</v>
      </c>
    </row>
    <row r="2673" spans="1:6" s="4" customFormat="1" ht="84" x14ac:dyDescent="0.25">
      <c r="A2673" s="1" t="s">
        <v>183</v>
      </c>
      <c r="B2673" s="1" t="s">
        <v>1411</v>
      </c>
      <c r="C2673" s="1" t="s">
        <v>145</v>
      </c>
      <c r="D2673" s="1"/>
      <c r="E2673" s="2" t="s">
        <v>1062</v>
      </c>
      <c r="F2673" s="3">
        <v>9236.9</v>
      </c>
    </row>
    <row r="2674" spans="1:6" s="4" customFormat="1" ht="120" x14ac:dyDescent="0.25">
      <c r="A2674" s="1" t="s">
        <v>183</v>
      </c>
      <c r="B2674" s="1" t="s">
        <v>1411</v>
      </c>
      <c r="C2674" s="1" t="s">
        <v>146</v>
      </c>
      <c r="D2674" s="1"/>
      <c r="E2674" s="2" t="s">
        <v>1068</v>
      </c>
      <c r="F2674" s="3">
        <v>9236.9</v>
      </c>
    </row>
    <row r="2675" spans="1:6" s="4" customFormat="1" ht="96" x14ac:dyDescent="0.25">
      <c r="A2675" s="1" t="s">
        <v>183</v>
      </c>
      <c r="B2675" s="1" t="s">
        <v>1411</v>
      </c>
      <c r="C2675" s="1" t="s">
        <v>136</v>
      </c>
      <c r="D2675" s="1"/>
      <c r="E2675" s="2" t="s">
        <v>1069</v>
      </c>
      <c r="F2675" s="3">
        <v>9236.9</v>
      </c>
    </row>
    <row r="2676" spans="1:6" s="4" customFormat="1" ht="24" hidden="1" x14ac:dyDescent="0.25">
      <c r="A2676" s="1" t="s">
        <v>183</v>
      </c>
      <c r="B2676" s="1" t="s">
        <v>1411</v>
      </c>
      <c r="C2676" s="1" t="s">
        <v>136</v>
      </c>
      <c r="D2676" s="1" t="s">
        <v>1113</v>
      </c>
      <c r="E2676" s="2" t="s">
        <v>558</v>
      </c>
      <c r="F2676" s="3">
        <v>9236.9</v>
      </c>
    </row>
    <row r="2677" spans="1:6" s="4" customFormat="1" ht="132" hidden="1" x14ac:dyDescent="0.25">
      <c r="A2677" s="1" t="s">
        <v>183</v>
      </c>
      <c r="B2677" s="1" t="s">
        <v>1411</v>
      </c>
      <c r="C2677" s="1" t="s">
        <v>136</v>
      </c>
      <c r="D2677" s="1" t="s">
        <v>137</v>
      </c>
      <c r="E2677" s="2" t="s">
        <v>559</v>
      </c>
      <c r="F2677" s="3">
        <v>9236.9</v>
      </c>
    </row>
    <row r="2678" spans="1:6" s="4" customFormat="1" ht="60" x14ac:dyDescent="0.25">
      <c r="A2678" s="1" t="s">
        <v>183</v>
      </c>
      <c r="B2678" s="1" t="s">
        <v>1411</v>
      </c>
      <c r="C2678" s="1" t="s">
        <v>1122</v>
      </c>
      <c r="D2678" s="1"/>
      <c r="E2678" s="2" t="s">
        <v>1885</v>
      </c>
      <c r="F2678" s="3">
        <v>6675.48891</v>
      </c>
    </row>
    <row r="2679" spans="1:6" s="4" customFormat="1" ht="84" x14ac:dyDescent="0.25">
      <c r="A2679" s="1" t="s">
        <v>183</v>
      </c>
      <c r="B2679" s="1" t="s">
        <v>1411</v>
      </c>
      <c r="C2679" s="1" t="s">
        <v>405</v>
      </c>
      <c r="D2679" s="1"/>
      <c r="E2679" s="2" t="s">
        <v>1174</v>
      </c>
      <c r="F2679" s="3">
        <v>6675.48891</v>
      </c>
    </row>
    <row r="2680" spans="1:6" s="4" customFormat="1" ht="72" hidden="1" x14ac:dyDescent="0.25">
      <c r="A2680" s="1" t="s">
        <v>183</v>
      </c>
      <c r="B2680" s="1" t="s">
        <v>1411</v>
      </c>
      <c r="C2680" s="1" t="s">
        <v>405</v>
      </c>
      <c r="D2680" s="1" t="s">
        <v>1111</v>
      </c>
      <c r="E2680" s="2" t="s">
        <v>542</v>
      </c>
      <c r="F2680" s="3">
        <v>4517.3089099999997</v>
      </c>
    </row>
    <row r="2681" spans="1:6" s="4" customFormat="1" ht="84" hidden="1" x14ac:dyDescent="0.25">
      <c r="A2681" s="1" t="s">
        <v>183</v>
      </c>
      <c r="B2681" s="1" t="s">
        <v>1411</v>
      </c>
      <c r="C2681" s="1" t="s">
        <v>405</v>
      </c>
      <c r="D2681" s="1" t="s">
        <v>1112</v>
      </c>
      <c r="E2681" s="2" t="s">
        <v>543</v>
      </c>
      <c r="F2681" s="3">
        <v>4517.3089099999997</v>
      </c>
    </row>
    <row r="2682" spans="1:6" s="4" customFormat="1" ht="24" hidden="1" x14ac:dyDescent="0.25">
      <c r="A2682" s="1" t="s">
        <v>183</v>
      </c>
      <c r="B2682" s="1" t="s">
        <v>1411</v>
      </c>
      <c r="C2682" s="1" t="s">
        <v>405</v>
      </c>
      <c r="D2682" s="1" t="s">
        <v>1113</v>
      </c>
      <c r="E2682" s="2" t="s">
        <v>558</v>
      </c>
      <c r="F2682" s="3">
        <v>2158.1799999999998</v>
      </c>
    </row>
    <row r="2683" spans="1:6" s="4" customFormat="1" ht="132" hidden="1" x14ac:dyDescent="0.25">
      <c r="A2683" s="1" t="s">
        <v>183</v>
      </c>
      <c r="B2683" s="1" t="s">
        <v>1411</v>
      </c>
      <c r="C2683" s="1" t="s">
        <v>405</v>
      </c>
      <c r="D2683" s="1" t="s">
        <v>137</v>
      </c>
      <c r="E2683" s="2" t="s">
        <v>559</v>
      </c>
      <c r="F2683" s="3">
        <v>2158.1799999999998</v>
      </c>
    </row>
    <row r="2684" spans="1:6" s="4" customFormat="1" ht="48" hidden="1" x14ac:dyDescent="0.25">
      <c r="A2684" s="1" t="s">
        <v>183</v>
      </c>
      <c r="B2684" s="1" t="s">
        <v>1391</v>
      </c>
      <c r="C2684" s="1"/>
      <c r="D2684" s="1"/>
      <c r="E2684" s="2" t="s">
        <v>521</v>
      </c>
      <c r="F2684" s="3">
        <v>1663.6000000000001</v>
      </c>
    </row>
    <row r="2685" spans="1:6" s="4" customFormat="1" ht="60" x14ac:dyDescent="0.25">
      <c r="A2685" s="1" t="s">
        <v>183</v>
      </c>
      <c r="B2685" s="1" t="s">
        <v>1391</v>
      </c>
      <c r="C2685" s="1" t="s">
        <v>152</v>
      </c>
      <c r="D2685" s="1"/>
      <c r="E2685" s="2" t="s">
        <v>672</v>
      </c>
      <c r="F2685" s="3">
        <v>272.39999999999998</v>
      </c>
    </row>
    <row r="2686" spans="1:6" s="4" customFormat="1" ht="48" x14ac:dyDescent="0.25">
      <c r="A2686" s="1" t="s">
        <v>183</v>
      </c>
      <c r="B2686" s="1" t="s">
        <v>1391</v>
      </c>
      <c r="C2686" s="1" t="s">
        <v>154</v>
      </c>
      <c r="D2686" s="1"/>
      <c r="E2686" s="2" t="s">
        <v>681</v>
      </c>
      <c r="F2686" s="3">
        <v>272.39999999999998</v>
      </c>
    </row>
    <row r="2687" spans="1:6" s="4" customFormat="1" ht="144" x14ac:dyDescent="0.25">
      <c r="A2687" s="1" t="s">
        <v>183</v>
      </c>
      <c r="B2687" s="1" t="s">
        <v>1391</v>
      </c>
      <c r="C2687" s="1" t="s">
        <v>153</v>
      </c>
      <c r="D2687" s="1"/>
      <c r="E2687" s="2" t="s">
        <v>684</v>
      </c>
      <c r="F2687" s="3">
        <v>272.39999999999998</v>
      </c>
    </row>
    <row r="2688" spans="1:6" s="4" customFormat="1" ht="108" x14ac:dyDescent="0.25">
      <c r="A2688" s="1" t="s">
        <v>183</v>
      </c>
      <c r="B2688" s="1" t="s">
        <v>1391</v>
      </c>
      <c r="C2688" s="1" t="s">
        <v>147</v>
      </c>
      <c r="D2688" s="1"/>
      <c r="E2688" s="2" t="s">
        <v>685</v>
      </c>
      <c r="F2688" s="3">
        <v>225.2</v>
      </c>
    </row>
    <row r="2689" spans="1:6" s="4" customFormat="1" ht="72" hidden="1" x14ac:dyDescent="0.25">
      <c r="A2689" s="1" t="s">
        <v>183</v>
      </c>
      <c r="B2689" s="1" t="s">
        <v>1391</v>
      </c>
      <c r="C2689" s="1" t="s">
        <v>147</v>
      </c>
      <c r="D2689" s="1" t="s">
        <v>1111</v>
      </c>
      <c r="E2689" s="2" t="s">
        <v>542</v>
      </c>
      <c r="F2689" s="3">
        <v>225.2</v>
      </c>
    </row>
    <row r="2690" spans="1:6" s="4" customFormat="1" ht="84" hidden="1" x14ac:dyDescent="0.25">
      <c r="A2690" s="1" t="s">
        <v>183</v>
      </c>
      <c r="B2690" s="1" t="s">
        <v>1391</v>
      </c>
      <c r="C2690" s="1" t="s">
        <v>147</v>
      </c>
      <c r="D2690" s="1" t="s">
        <v>1112</v>
      </c>
      <c r="E2690" s="2" t="s">
        <v>543</v>
      </c>
      <c r="F2690" s="3">
        <v>225.2</v>
      </c>
    </row>
    <row r="2691" spans="1:6" s="4" customFormat="1" ht="84" x14ac:dyDescent="0.25">
      <c r="A2691" s="1" t="s">
        <v>183</v>
      </c>
      <c r="B2691" s="1" t="s">
        <v>1391</v>
      </c>
      <c r="C2691" s="1" t="s">
        <v>148</v>
      </c>
      <c r="D2691" s="1"/>
      <c r="E2691" s="2" t="s">
        <v>687</v>
      </c>
      <c r="F2691" s="3">
        <v>47.2</v>
      </c>
    </row>
    <row r="2692" spans="1:6" s="4" customFormat="1" ht="72" hidden="1" x14ac:dyDescent="0.25">
      <c r="A2692" s="1" t="s">
        <v>183</v>
      </c>
      <c r="B2692" s="1" t="s">
        <v>1391</v>
      </c>
      <c r="C2692" s="1" t="s">
        <v>148</v>
      </c>
      <c r="D2692" s="1" t="s">
        <v>1111</v>
      </c>
      <c r="E2692" s="2" t="s">
        <v>542</v>
      </c>
      <c r="F2692" s="3">
        <v>47.2</v>
      </c>
    </row>
    <row r="2693" spans="1:6" s="4" customFormat="1" ht="84" hidden="1" x14ac:dyDescent="0.25">
      <c r="A2693" s="1" t="s">
        <v>183</v>
      </c>
      <c r="B2693" s="1" t="s">
        <v>1391</v>
      </c>
      <c r="C2693" s="1" t="s">
        <v>148</v>
      </c>
      <c r="D2693" s="1" t="s">
        <v>1112</v>
      </c>
      <c r="E2693" s="2" t="s">
        <v>543</v>
      </c>
      <c r="F2693" s="3">
        <v>47.2</v>
      </c>
    </row>
    <row r="2694" spans="1:6" s="4" customFormat="1" ht="48" x14ac:dyDescent="0.25">
      <c r="A2694" s="1" t="s">
        <v>183</v>
      </c>
      <c r="B2694" s="1" t="s">
        <v>1391</v>
      </c>
      <c r="C2694" s="1" t="s">
        <v>141</v>
      </c>
      <c r="D2694" s="1"/>
      <c r="E2694" s="2" t="s">
        <v>717</v>
      </c>
      <c r="F2694" s="3">
        <v>272.3</v>
      </c>
    </row>
    <row r="2695" spans="1:6" s="4" customFormat="1" ht="72" x14ac:dyDescent="0.25">
      <c r="A2695" s="1" t="s">
        <v>183</v>
      </c>
      <c r="B2695" s="1" t="s">
        <v>1391</v>
      </c>
      <c r="C2695" s="1" t="s">
        <v>142</v>
      </c>
      <c r="D2695" s="1"/>
      <c r="E2695" s="2" t="s">
        <v>718</v>
      </c>
      <c r="F2695" s="3">
        <v>272.3</v>
      </c>
    </row>
    <row r="2696" spans="1:6" s="4" customFormat="1" ht="108" x14ac:dyDescent="0.25">
      <c r="A2696" s="1" t="s">
        <v>183</v>
      </c>
      <c r="B2696" s="1" t="s">
        <v>1391</v>
      </c>
      <c r="C2696" s="1" t="s">
        <v>149</v>
      </c>
      <c r="D2696" s="1"/>
      <c r="E2696" s="2" t="s">
        <v>732</v>
      </c>
      <c r="F2696" s="3">
        <v>272.3</v>
      </c>
    </row>
    <row r="2697" spans="1:6" s="4" customFormat="1" ht="72" hidden="1" x14ac:dyDescent="0.25">
      <c r="A2697" s="1" t="s">
        <v>183</v>
      </c>
      <c r="B2697" s="1" t="s">
        <v>1391</v>
      </c>
      <c r="C2697" s="1" t="s">
        <v>149</v>
      </c>
      <c r="D2697" s="1" t="s">
        <v>1111</v>
      </c>
      <c r="E2697" s="2" t="s">
        <v>542</v>
      </c>
      <c r="F2697" s="3">
        <v>272.3</v>
      </c>
    </row>
    <row r="2698" spans="1:6" s="4" customFormat="1" ht="84" hidden="1" x14ac:dyDescent="0.25">
      <c r="A2698" s="1" t="s">
        <v>183</v>
      </c>
      <c r="B2698" s="1" t="s">
        <v>1391</v>
      </c>
      <c r="C2698" s="1" t="s">
        <v>149</v>
      </c>
      <c r="D2698" s="1" t="s">
        <v>1112</v>
      </c>
      <c r="E2698" s="2" t="s">
        <v>543</v>
      </c>
      <c r="F2698" s="3">
        <v>272.3</v>
      </c>
    </row>
    <row r="2699" spans="1:6" s="4" customFormat="1" ht="72" x14ac:dyDescent="0.25">
      <c r="A2699" s="1" t="s">
        <v>183</v>
      </c>
      <c r="B2699" s="1" t="s">
        <v>1391</v>
      </c>
      <c r="C2699" s="1" t="s">
        <v>1152</v>
      </c>
      <c r="D2699" s="1"/>
      <c r="E2699" s="2" t="s">
        <v>1083</v>
      </c>
      <c r="F2699" s="3">
        <v>1118.9000000000001</v>
      </c>
    </row>
    <row r="2700" spans="1:6" s="4" customFormat="1" ht="60" x14ac:dyDescent="0.25">
      <c r="A2700" s="1" t="s">
        <v>183</v>
      </c>
      <c r="B2700" s="1" t="s">
        <v>1391</v>
      </c>
      <c r="C2700" s="1" t="s">
        <v>1162</v>
      </c>
      <c r="D2700" s="1"/>
      <c r="E2700" s="2" t="s">
        <v>1090</v>
      </c>
      <c r="F2700" s="3">
        <v>1118.9000000000001</v>
      </c>
    </row>
    <row r="2701" spans="1:6" s="4" customFormat="1" ht="192" x14ac:dyDescent="0.25">
      <c r="A2701" s="1" t="s">
        <v>183</v>
      </c>
      <c r="B2701" s="1" t="s">
        <v>1391</v>
      </c>
      <c r="C2701" s="1" t="s">
        <v>150</v>
      </c>
      <c r="D2701" s="1"/>
      <c r="E2701" s="2" t="s">
        <v>1092</v>
      </c>
      <c r="F2701" s="3">
        <v>1118.9000000000001</v>
      </c>
    </row>
    <row r="2702" spans="1:6" s="4" customFormat="1" ht="72" hidden="1" x14ac:dyDescent="0.25">
      <c r="A2702" s="1" t="s">
        <v>183</v>
      </c>
      <c r="B2702" s="1" t="s">
        <v>1391</v>
      </c>
      <c r="C2702" s="1" t="s">
        <v>150</v>
      </c>
      <c r="D2702" s="1" t="s">
        <v>1111</v>
      </c>
      <c r="E2702" s="2" t="s">
        <v>542</v>
      </c>
      <c r="F2702" s="3">
        <v>1118.9000000000001</v>
      </c>
    </row>
    <row r="2703" spans="1:6" s="4" customFormat="1" ht="84" hidden="1" x14ac:dyDescent="0.25">
      <c r="A2703" s="1" t="s">
        <v>183</v>
      </c>
      <c r="B2703" s="1" t="s">
        <v>1391</v>
      </c>
      <c r="C2703" s="1" t="s">
        <v>150</v>
      </c>
      <c r="D2703" s="1" t="s">
        <v>1112</v>
      </c>
      <c r="E2703" s="2" t="s">
        <v>543</v>
      </c>
      <c r="F2703" s="3">
        <v>1118.9000000000001</v>
      </c>
    </row>
    <row r="2704" spans="1:6" s="4" customFormat="1" ht="36" hidden="1" x14ac:dyDescent="0.25">
      <c r="A2704" s="1" t="s">
        <v>183</v>
      </c>
      <c r="B2704" s="1" t="s">
        <v>22</v>
      </c>
      <c r="C2704" s="1"/>
      <c r="D2704" s="1"/>
      <c r="E2704" s="2" t="s">
        <v>501</v>
      </c>
      <c r="F2704" s="3">
        <v>28721.694489999994</v>
      </c>
    </row>
    <row r="2705" spans="1:6" s="4" customFormat="1" hidden="1" x14ac:dyDescent="0.25">
      <c r="A2705" s="1" t="s">
        <v>183</v>
      </c>
      <c r="B2705" s="1" t="s">
        <v>1413</v>
      </c>
      <c r="C2705" s="1"/>
      <c r="D2705" s="1"/>
      <c r="E2705" s="2" t="s">
        <v>524</v>
      </c>
      <c r="F2705" s="3">
        <v>18724.294489999997</v>
      </c>
    </row>
    <row r="2706" spans="1:6" s="4" customFormat="1" ht="60" x14ac:dyDescent="0.25">
      <c r="A2706" s="1" t="s">
        <v>183</v>
      </c>
      <c r="B2706" s="1" t="s">
        <v>1413</v>
      </c>
      <c r="C2706" s="1" t="s">
        <v>152</v>
      </c>
      <c r="D2706" s="1"/>
      <c r="E2706" s="2" t="s">
        <v>672</v>
      </c>
      <c r="F2706" s="3">
        <v>1305.5999999999999</v>
      </c>
    </row>
    <row r="2707" spans="1:6" s="4" customFormat="1" ht="48" x14ac:dyDescent="0.25">
      <c r="A2707" s="1" t="s">
        <v>183</v>
      </c>
      <c r="B2707" s="1" t="s">
        <v>1413</v>
      </c>
      <c r="C2707" s="1" t="s">
        <v>154</v>
      </c>
      <c r="D2707" s="1"/>
      <c r="E2707" s="2" t="s">
        <v>681</v>
      </c>
      <c r="F2707" s="3">
        <v>1305.5999999999999</v>
      </c>
    </row>
    <row r="2708" spans="1:6" s="4" customFormat="1" ht="72" x14ac:dyDescent="0.25">
      <c r="A2708" s="1" t="s">
        <v>183</v>
      </c>
      <c r="B2708" s="1" t="s">
        <v>1413</v>
      </c>
      <c r="C2708" s="1" t="s">
        <v>163</v>
      </c>
      <c r="D2708" s="1"/>
      <c r="E2708" s="2" t="s">
        <v>682</v>
      </c>
      <c r="F2708" s="3">
        <v>1305.5999999999999</v>
      </c>
    </row>
    <row r="2709" spans="1:6" s="4" customFormat="1" ht="48" x14ac:dyDescent="0.25">
      <c r="A2709" s="1" t="s">
        <v>183</v>
      </c>
      <c r="B2709" s="1" t="s">
        <v>1413</v>
      </c>
      <c r="C2709" s="1" t="s">
        <v>158</v>
      </c>
      <c r="D2709" s="1"/>
      <c r="E2709" s="2" t="s">
        <v>683</v>
      </c>
      <c r="F2709" s="3">
        <v>1305.5999999999999</v>
      </c>
    </row>
    <row r="2710" spans="1:6" s="4" customFormat="1" ht="72" hidden="1" x14ac:dyDescent="0.25">
      <c r="A2710" s="1" t="s">
        <v>183</v>
      </c>
      <c r="B2710" s="1" t="s">
        <v>1413</v>
      </c>
      <c r="C2710" s="1" t="s">
        <v>158</v>
      </c>
      <c r="D2710" s="1" t="s">
        <v>1111</v>
      </c>
      <c r="E2710" s="2" t="s">
        <v>542</v>
      </c>
      <c r="F2710" s="3">
        <v>1305.5999999999999</v>
      </c>
    </row>
    <row r="2711" spans="1:6" s="4" customFormat="1" ht="84" hidden="1" x14ac:dyDescent="0.25">
      <c r="A2711" s="1" t="s">
        <v>183</v>
      </c>
      <c r="B2711" s="1" t="s">
        <v>1413</v>
      </c>
      <c r="C2711" s="1" t="s">
        <v>158</v>
      </c>
      <c r="D2711" s="1" t="s">
        <v>1112</v>
      </c>
      <c r="E2711" s="2" t="s">
        <v>543</v>
      </c>
      <c r="F2711" s="3">
        <v>1305.5999999999999</v>
      </c>
    </row>
    <row r="2712" spans="1:6" s="4" customFormat="1" ht="48" x14ac:dyDescent="0.25">
      <c r="A2712" s="1" t="s">
        <v>183</v>
      </c>
      <c r="B2712" s="1" t="s">
        <v>1413</v>
      </c>
      <c r="C2712" s="1" t="s">
        <v>141</v>
      </c>
      <c r="D2712" s="1"/>
      <c r="E2712" s="2" t="s">
        <v>717</v>
      </c>
      <c r="F2712" s="3">
        <v>9964.2999999999993</v>
      </c>
    </row>
    <row r="2713" spans="1:6" s="4" customFormat="1" ht="72" x14ac:dyDescent="0.25">
      <c r="A2713" s="1" t="s">
        <v>183</v>
      </c>
      <c r="B2713" s="1" t="s">
        <v>1413</v>
      </c>
      <c r="C2713" s="1" t="s">
        <v>142</v>
      </c>
      <c r="D2713" s="1"/>
      <c r="E2713" s="2" t="s">
        <v>718</v>
      </c>
      <c r="F2713" s="3">
        <v>9964.2999999999993</v>
      </c>
    </row>
    <row r="2714" spans="1:6" s="4" customFormat="1" ht="84" x14ac:dyDescent="0.25">
      <c r="A2714" s="1" t="s">
        <v>183</v>
      </c>
      <c r="B2714" s="1" t="s">
        <v>1413</v>
      </c>
      <c r="C2714" s="1" t="s">
        <v>159</v>
      </c>
      <c r="D2714" s="1"/>
      <c r="E2714" s="2" t="s">
        <v>719</v>
      </c>
      <c r="F2714" s="3">
        <v>5952.7</v>
      </c>
    </row>
    <row r="2715" spans="1:6" s="4" customFormat="1" ht="72" hidden="1" x14ac:dyDescent="0.25">
      <c r="A2715" s="1" t="s">
        <v>183</v>
      </c>
      <c r="B2715" s="1" t="s">
        <v>1413</v>
      </c>
      <c r="C2715" s="1" t="s">
        <v>159</v>
      </c>
      <c r="D2715" s="1" t="s">
        <v>1111</v>
      </c>
      <c r="E2715" s="2" t="s">
        <v>542</v>
      </c>
      <c r="F2715" s="3">
        <v>5952.7</v>
      </c>
    </row>
    <row r="2716" spans="1:6" s="4" customFormat="1" ht="84" hidden="1" x14ac:dyDescent="0.25">
      <c r="A2716" s="1" t="s">
        <v>183</v>
      </c>
      <c r="B2716" s="1" t="s">
        <v>1413</v>
      </c>
      <c r="C2716" s="1" t="s">
        <v>159</v>
      </c>
      <c r="D2716" s="1" t="s">
        <v>1112</v>
      </c>
      <c r="E2716" s="2" t="s">
        <v>543</v>
      </c>
      <c r="F2716" s="3">
        <v>5952.7</v>
      </c>
    </row>
    <row r="2717" spans="1:6" s="4" customFormat="1" ht="72" x14ac:dyDescent="0.25">
      <c r="A2717" s="1" t="s">
        <v>183</v>
      </c>
      <c r="B2717" s="1" t="s">
        <v>1413</v>
      </c>
      <c r="C2717" s="1" t="s">
        <v>160</v>
      </c>
      <c r="D2717" s="1"/>
      <c r="E2717" s="2" t="s">
        <v>720</v>
      </c>
      <c r="F2717" s="3">
        <v>4011.6</v>
      </c>
    </row>
    <row r="2718" spans="1:6" s="4" customFormat="1" ht="72" hidden="1" x14ac:dyDescent="0.25">
      <c r="A2718" s="1" t="s">
        <v>183</v>
      </c>
      <c r="B2718" s="1" t="s">
        <v>1413</v>
      </c>
      <c r="C2718" s="1" t="s">
        <v>160</v>
      </c>
      <c r="D2718" s="1" t="s">
        <v>1111</v>
      </c>
      <c r="E2718" s="2" t="s">
        <v>542</v>
      </c>
      <c r="F2718" s="3">
        <v>4011.6</v>
      </c>
    </row>
    <row r="2719" spans="1:6" s="4" customFormat="1" ht="84" hidden="1" x14ac:dyDescent="0.25">
      <c r="A2719" s="1" t="s">
        <v>183</v>
      </c>
      <c r="B2719" s="1" t="s">
        <v>1413</v>
      </c>
      <c r="C2719" s="1" t="s">
        <v>160</v>
      </c>
      <c r="D2719" s="1" t="s">
        <v>1112</v>
      </c>
      <c r="E2719" s="2" t="s">
        <v>543</v>
      </c>
      <c r="F2719" s="3">
        <v>4011.6</v>
      </c>
    </row>
    <row r="2720" spans="1:6" s="4" customFormat="1" ht="60" x14ac:dyDescent="0.25">
      <c r="A2720" s="1" t="s">
        <v>183</v>
      </c>
      <c r="B2720" s="1" t="s">
        <v>1413</v>
      </c>
      <c r="C2720" s="1" t="s">
        <v>164</v>
      </c>
      <c r="D2720" s="1"/>
      <c r="E2720" s="2" t="s">
        <v>758</v>
      </c>
      <c r="F2720" s="3">
        <v>2200.1999999999998</v>
      </c>
    </row>
    <row r="2721" spans="1:6" s="4" customFormat="1" ht="108" x14ac:dyDescent="0.25">
      <c r="A2721" s="1" t="s">
        <v>183</v>
      </c>
      <c r="B2721" s="1" t="s">
        <v>1413</v>
      </c>
      <c r="C2721" s="1" t="s">
        <v>165</v>
      </c>
      <c r="D2721" s="1"/>
      <c r="E2721" s="2" t="s">
        <v>759</v>
      </c>
      <c r="F2721" s="3">
        <v>2200.1999999999998</v>
      </c>
    </row>
    <row r="2722" spans="1:6" s="4" customFormat="1" ht="96" x14ac:dyDescent="0.25">
      <c r="A2722" s="1" t="s">
        <v>183</v>
      </c>
      <c r="B2722" s="1" t="s">
        <v>1413</v>
      </c>
      <c r="C2722" s="1" t="s">
        <v>166</v>
      </c>
      <c r="D2722" s="1"/>
      <c r="E2722" s="2" t="s">
        <v>760</v>
      </c>
      <c r="F2722" s="3">
        <v>2200.1999999999998</v>
      </c>
    </row>
    <row r="2723" spans="1:6" s="4" customFormat="1" ht="72" x14ac:dyDescent="0.25">
      <c r="A2723" s="1" t="s">
        <v>183</v>
      </c>
      <c r="B2723" s="1" t="s">
        <v>1413</v>
      </c>
      <c r="C2723" s="1" t="s">
        <v>161</v>
      </c>
      <c r="D2723" s="1"/>
      <c r="E2723" s="2" t="s">
        <v>761</v>
      </c>
      <c r="F2723" s="3">
        <v>2200.1999999999998</v>
      </c>
    </row>
    <row r="2724" spans="1:6" s="4" customFormat="1" ht="24" hidden="1" x14ac:dyDescent="0.25">
      <c r="A2724" s="1" t="s">
        <v>183</v>
      </c>
      <c r="B2724" s="1" t="s">
        <v>1413</v>
      </c>
      <c r="C2724" s="1" t="s">
        <v>161</v>
      </c>
      <c r="D2724" s="1" t="s">
        <v>1113</v>
      </c>
      <c r="E2724" s="2" t="s">
        <v>558</v>
      </c>
      <c r="F2724" s="3">
        <v>2200.1999999999998</v>
      </c>
    </row>
    <row r="2725" spans="1:6" s="4" customFormat="1" ht="132" hidden="1" x14ac:dyDescent="0.25">
      <c r="A2725" s="1" t="s">
        <v>183</v>
      </c>
      <c r="B2725" s="1" t="s">
        <v>1413</v>
      </c>
      <c r="C2725" s="1" t="s">
        <v>161</v>
      </c>
      <c r="D2725" s="1" t="s">
        <v>137</v>
      </c>
      <c r="E2725" s="2" t="s">
        <v>559</v>
      </c>
      <c r="F2725" s="3">
        <v>2200.1999999999998</v>
      </c>
    </row>
    <row r="2726" spans="1:6" s="4" customFormat="1" ht="84" x14ac:dyDescent="0.25">
      <c r="A2726" s="1" t="s">
        <v>183</v>
      </c>
      <c r="B2726" s="1" t="s">
        <v>1413</v>
      </c>
      <c r="C2726" s="1" t="s">
        <v>144</v>
      </c>
      <c r="D2726" s="1"/>
      <c r="E2726" s="2" t="s">
        <v>1036</v>
      </c>
      <c r="F2726" s="3">
        <v>2971.8</v>
      </c>
    </row>
    <row r="2727" spans="1:6" s="4" customFormat="1" ht="72" x14ac:dyDescent="0.25">
      <c r="A2727" s="1" t="s">
        <v>183</v>
      </c>
      <c r="B2727" s="1" t="s">
        <v>1413</v>
      </c>
      <c r="C2727" s="1" t="s">
        <v>167</v>
      </c>
      <c r="D2727" s="1"/>
      <c r="E2727" s="2" t="s">
        <v>1059</v>
      </c>
      <c r="F2727" s="3">
        <v>2971.8</v>
      </c>
    </row>
    <row r="2728" spans="1:6" s="4" customFormat="1" ht="120" x14ac:dyDescent="0.25">
      <c r="A2728" s="1" t="s">
        <v>183</v>
      </c>
      <c r="B2728" s="1" t="s">
        <v>1413</v>
      </c>
      <c r="C2728" s="1" t="s">
        <v>168</v>
      </c>
      <c r="D2728" s="1"/>
      <c r="E2728" s="2" t="s">
        <v>1060</v>
      </c>
      <c r="F2728" s="3">
        <v>2971.8</v>
      </c>
    </row>
    <row r="2729" spans="1:6" s="4" customFormat="1" ht="60" x14ac:dyDescent="0.25">
      <c r="A2729" s="1" t="s">
        <v>183</v>
      </c>
      <c r="B2729" s="1" t="s">
        <v>1413</v>
      </c>
      <c r="C2729" s="1" t="s">
        <v>162</v>
      </c>
      <c r="D2729" s="1"/>
      <c r="E2729" s="2" t="s">
        <v>1061</v>
      </c>
      <c r="F2729" s="3">
        <v>2971.8</v>
      </c>
    </row>
    <row r="2730" spans="1:6" s="4" customFormat="1" ht="72" hidden="1" x14ac:dyDescent="0.25">
      <c r="A2730" s="1" t="s">
        <v>183</v>
      </c>
      <c r="B2730" s="1" t="s">
        <v>1413</v>
      </c>
      <c r="C2730" s="1" t="s">
        <v>162</v>
      </c>
      <c r="D2730" s="1" t="s">
        <v>1111</v>
      </c>
      <c r="E2730" s="2" t="s">
        <v>542</v>
      </c>
      <c r="F2730" s="3">
        <v>2971.8</v>
      </c>
    </row>
    <row r="2731" spans="1:6" s="4" customFormat="1" ht="84" hidden="1" x14ac:dyDescent="0.25">
      <c r="A2731" s="1" t="s">
        <v>183</v>
      </c>
      <c r="B2731" s="1" t="s">
        <v>1413</v>
      </c>
      <c r="C2731" s="1" t="s">
        <v>162</v>
      </c>
      <c r="D2731" s="1" t="s">
        <v>1112</v>
      </c>
      <c r="E2731" s="2" t="s">
        <v>543</v>
      </c>
      <c r="F2731" s="3">
        <v>2971.8</v>
      </c>
    </row>
    <row r="2732" spans="1:6" s="4" customFormat="1" ht="60" x14ac:dyDescent="0.25">
      <c r="A2732" s="1" t="s">
        <v>183</v>
      </c>
      <c r="B2732" s="1" t="s">
        <v>1413</v>
      </c>
      <c r="C2732" s="1" t="s">
        <v>1122</v>
      </c>
      <c r="D2732" s="1"/>
      <c r="E2732" s="2" t="s">
        <v>1885</v>
      </c>
      <c r="F2732" s="3">
        <v>2282.3944900000001</v>
      </c>
    </row>
    <row r="2733" spans="1:6" s="4" customFormat="1" ht="84" x14ac:dyDescent="0.25">
      <c r="A2733" s="1" t="s">
        <v>183</v>
      </c>
      <c r="B2733" s="1" t="s">
        <v>1413</v>
      </c>
      <c r="C2733" s="1" t="s">
        <v>405</v>
      </c>
      <c r="D2733" s="1"/>
      <c r="E2733" s="2" t="s">
        <v>1174</v>
      </c>
      <c r="F2733" s="3">
        <v>2282.3944900000001</v>
      </c>
    </row>
    <row r="2734" spans="1:6" s="4" customFormat="1" ht="72" hidden="1" x14ac:dyDescent="0.25">
      <c r="A2734" s="1" t="s">
        <v>183</v>
      </c>
      <c r="B2734" s="1" t="s">
        <v>1413</v>
      </c>
      <c r="C2734" s="1" t="s">
        <v>405</v>
      </c>
      <c r="D2734" s="1" t="s">
        <v>1111</v>
      </c>
      <c r="E2734" s="2" t="s">
        <v>542</v>
      </c>
      <c r="F2734" s="3">
        <v>2282.3944900000001</v>
      </c>
    </row>
    <row r="2735" spans="1:6" s="4" customFormat="1" ht="84" hidden="1" x14ac:dyDescent="0.25">
      <c r="A2735" s="1" t="s">
        <v>183</v>
      </c>
      <c r="B2735" s="1" t="s">
        <v>1413</v>
      </c>
      <c r="C2735" s="1" t="s">
        <v>405</v>
      </c>
      <c r="D2735" s="1" t="s">
        <v>1112</v>
      </c>
      <c r="E2735" s="2" t="s">
        <v>543</v>
      </c>
      <c r="F2735" s="3">
        <v>2282.3944900000001</v>
      </c>
    </row>
    <row r="2736" spans="1:6" s="4" customFormat="1" ht="48" hidden="1" x14ac:dyDescent="0.25">
      <c r="A2736" s="1" t="s">
        <v>183</v>
      </c>
      <c r="B2736" s="1" t="s">
        <v>1414</v>
      </c>
      <c r="C2736" s="1"/>
      <c r="D2736" s="1"/>
      <c r="E2736" s="2" t="s">
        <v>525</v>
      </c>
      <c r="F2736" s="3">
        <v>9997.4</v>
      </c>
    </row>
    <row r="2737" spans="1:6" s="4" customFormat="1" ht="72" x14ac:dyDescent="0.25">
      <c r="A2737" s="1" t="s">
        <v>183</v>
      </c>
      <c r="B2737" s="1" t="s">
        <v>1414</v>
      </c>
      <c r="C2737" s="1" t="s">
        <v>138</v>
      </c>
      <c r="D2737" s="1"/>
      <c r="E2737" s="2" t="s">
        <v>691</v>
      </c>
      <c r="F2737" s="3">
        <v>9965.4</v>
      </c>
    </row>
    <row r="2738" spans="1:6" s="4" customFormat="1" ht="48" x14ac:dyDescent="0.25">
      <c r="A2738" s="1" t="s">
        <v>183</v>
      </c>
      <c r="B2738" s="1" t="s">
        <v>1414</v>
      </c>
      <c r="C2738" s="1" t="s">
        <v>170</v>
      </c>
      <c r="D2738" s="1"/>
      <c r="E2738" s="2" t="s">
        <v>715</v>
      </c>
      <c r="F2738" s="3">
        <v>9965.4</v>
      </c>
    </row>
    <row r="2739" spans="1:6" s="4" customFormat="1" ht="72" x14ac:dyDescent="0.25">
      <c r="A2739" s="1" t="s">
        <v>183</v>
      </c>
      <c r="B2739" s="1" t="s">
        <v>1414</v>
      </c>
      <c r="C2739" s="1" t="s">
        <v>171</v>
      </c>
      <c r="D2739" s="1"/>
      <c r="E2739" s="2" t="s">
        <v>716</v>
      </c>
      <c r="F2739" s="3">
        <v>9965.4</v>
      </c>
    </row>
    <row r="2740" spans="1:6" s="4" customFormat="1" ht="84" x14ac:dyDescent="0.25">
      <c r="A2740" s="1" t="s">
        <v>183</v>
      </c>
      <c r="B2740" s="1" t="s">
        <v>1414</v>
      </c>
      <c r="C2740" s="1" t="s">
        <v>169</v>
      </c>
      <c r="D2740" s="1"/>
      <c r="E2740" s="2" t="s">
        <v>589</v>
      </c>
      <c r="F2740" s="3">
        <v>9965.4</v>
      </c>
    </row>
    <row r="2741" spans="1:6" s="4" customFormat="1" ht="180" hidden="1" x14ac:dyDescent="0.25">
      <c r="A2741" s="1" t="s">
        <v>183</v>
      </c>
      <c r="B2741" s="1" t="s">
        <v>1414</v>
      </c>
      <c r="C2741" s="1" t="s">
        <v>169</v>
      </c>
      <c r="D2741" s="1" t="s">
        <v>1118</v>
      </c>
      <c r="E2741" s="2" t="s">
        <v>539</v>
      </c>
      <c r="F2741" s="3">
        <v>8177.2</v>
      </c>
    </row>
    <row r="2742" spans="1:6" s="4" customFormat="1" ht="36" hidden="1" x14ac:dyDescent="0.25">
      <c r="A2742" s="1" t="s">
        <v>183</v>
      </c>
      <c r="B2742" s="1" t="s">
        <v>1414</v>
      </c>
      <c r="C2742" s="1" t="s">
        <v>169</v>
      </c>
      <c r="D2742" s="1" t="s">
        <v>1119</v>
      </c>
      <c r="E2742" s="2" t="s">
        <v>540</v>
      </c>
      <c r="F2742" s="3">
        <v>8177.2</v>
      </c>
    </row>
    <row r="2743" spans="1:6" s="4" customFormat="1" ht="72" hidden="1" x14ac:dyDescent="0.25">
      <c r="A2743" s="1" t="s">
        <v>183</v>
      </c>
      <c r="B2743" s="1" t="s">
        <v>1414</v>
      </c>
      <c r="C2743" s="1" t="s">
        <v>169</v>
      </c>
      <c r="D2743" s="1" t="s">
        <v>1111</v>
      </c>
      <c r="E2743" s="2" t="s">
        <v>542</v>
      </c>
      <c r="F2743" s="3">
        <v>1788.2</v>
      </c>
    </row>
    <row r="2744" spans="1:6" s="4" customFormat="1" ht="84" hidden="1" x14ac:dyDescent="0.25">
      <c r="A2744" s="1" t="s">
        <v>183</v>
      </c>
      <c r="B2744" s="1" t="s">
        <v>1414</v>
      </c>
      <c r="C2744" s="1" t="s">
        <v>169</v>
      </c>
      <c r="D2744" s="1" t="s">
        <v>1112</v>
      </c>
      <c r="E2744" s="2" t="s">
        <v>543</v>
      </c>
      <c r="F2744" s="3">
        <v>1788.2</v>
      </c>
    </row>
    <row r="2745" spans="1:6" s="4" customFormat="1" ht="60" x14ac:dyDescent="0.25">
      <c r="A2745" s="1" t="s">
        <v>183</v>
      </c>
      <c r="B2745" s="1" t="s">
        <v>1414</v>
      </c>
      <c r="C2745" s="1" t="s">
        <v>1122</v>
      </c>
      <c r="D2745" s="1"/>
      <c r="E2745" s="2" t="s">
        <v>1885</v>
      </c>
      <c r="F2745" s="3">
        <v>32</v>
      </c>
    </row>
    <row r="2746" spans="1:6" s="4" customFormat="1" ht="36" x14ac:dyDescent="0.25">
      <c r="A2746" s="1" t="s">
        <v>183</v>
      </c>
      <c r="B2746" s="1" t="s">
        <v>1414</v>
      </c>
      <c r="C2746" s="1" t="s">
        <v>1143</v>
      </c>
      <c r="D2746" s="1"/>
      <c r="E2746" s="2" t="s">
        <v>1270</v>
      </c>
      <c r="F2746" s="3">
        <v>32</v>
      </c>
    </row>
    <row r="2747" spans="1:6" s="4" customFormat="1" ht="48" x14ac:dyDescent="0.25">
      <c r="A2747" s="1" t="s">
        <v>183</v>
      </c>
      <c r="B2747" s="1" t="s">
        <v>1414</v>
      </c>
      <c r="C2747" s="1" t="s">
        <v>1349</v>
      </c>
      <c r="D2747" s="1"/>
      <c r="E2747" s="2" t="s">
        <v>1350</v>
      </c>
      <c r="F2747" s="3">
        <v>32</v>
      </c>
    </row>
    <row r="2748" spans="1:6" s="4" customFormat="1" ht="72" hidden="1" x14ac:dyDescent="0.25">
      <c r="A2748" s="1" t="s">
        <v>183</v>
      </c>
      <c r="B2748" s="1" t="s">
        <v>1414</v>
      </c>
      <c r="C2748" s="1" t="s">
        <v>1349</v>
      </c>
      <c r="D2748" s="1" t="s">
        <v>1111</v>
      </c>
      <c r="E2748" s="2" t="s">
        <v>542</v>
      </c>
      <c r="F2748" s="3">
        <v>32</v>
      </c>
    </row>
    <row r="2749" spans="1:6" s="4" customFormat="1" ht="84" hidden="1" x14ac:dyDescent="0.25">
      <c r="A2749" s="1" t="s">
        <v>183</v>
      </c>
      <c r="B2749" s="1" t="s">
        <v>1414</v>
      </c>
      <c r="C2749" s="1" t="s">
        <v>1349</v>
      </c>
      <c r="D2749" s="1" t="s">
        <v>1112</v>
      </c>
      <c r="E2749" s="2" t="s">
        <v>543</v>
      </c>
      <c r="F2749" s="3">
        <v>32</v>
      </c>
    </row>
    <row r="2750" spans="1:6" s="4" customFormat="1" ht="24" hidden="1" x14ac:dyDescent="0.25">
      <c r="A2750" s="1" t="s">
        <v>183</v>
      </c>
      <c r="B2750" s="1" t="s">
        <v>1137</v>
      </c>
      <c r="C2750" s="1"/>
      <c r="D2750" s="1"/>
      <c r="E2750" s="2" t="s">
        <v>502</v>
      </c>
      <c r="F2750" s="3">
        <v>2638</v>
      </c>
    </row>
    <row r="2751" spans="1:6" s="4" customFormat="1" ht="48" hidden="1" x14ac:dyDescent="0.25">
      <c r="A2751" s="1" t="s">
        <v>183</v>
      </c>
      <c r="B2751" s="1" t="s">
        <v>1393</v>
      </c>
      <c r="C2751" s="1"/>
      <c r="D2751" s="1"/>
      <c r="E2751" s="2" t="s">
        <v>526</v>
      </c>
      <c r="F2751" s="3">
        <v>2638</v>
      </c>
    </row>
    <row r="2752" spans="1:6" s="4" customFormat="1" ht="60" x14ac:dyDescent="0.25">
      <c r="A2752" s="1" t="s">
        <v>183</v>
      </c>
      <c r="B2752" s="1" t="s">
        <v>1393</v>
      </c>
      <c r="C2752" s="1" t="s">
        <v>1172</v>
      </c>
      <c r="D2752" s="1"/>
      <c r="E2752" s="2" t="s">
        <v>769</v>
      </c>
      <c r="F2752" s="3">
        <v>2638</v>
      </c>
    </row>
    <row r="2753" spans="1:6" s="4" customFormat="1" ht="48" x14ac:dyDescent="0.25">
      <c r="A2753" s="1" t="s">
        <v>183</v>
      </c>
      <c r="B2753" s="1" t="s">
        <v>1393</v>
      </c>
      <c r="C2753" s="1" t="s">
        <v>6</v>
      </c>
      <c r="D2753" s="1"/>
      <c r="E2753" s="2" t="s">
        <v>770</v>
      </c>
      <c r="F2753" s="3">
        <v>2638</v>
      </c>
    </row>
    <row r="2754" spans="1:6" s="4" customFormat="1" ht="108" x14ac:dyDescent="0.25">
      <c r="A2754" s="1" t="s">
        <v>183</v>
      </c>
      <c r="B2754" s="1" t="s">
        <v>1393</v>
      </c>
      <c r="C2754" s="1" t="s">
        <v>7</v>
      </c>
      <c r="D2754" s="1"/>
      <c r="E2754" s="2" t="s">
        <v>771</v>
      </c>
      <c r="F2754" s="3">
        <v>1770</v>
      </c>
    </row>
    <row r="2755" spans="1:6" s="4" customFormat="1" ht="48" x14ac:dyDescent="0.25">
      <c r="A2755" s="1" t="s">
        <v>183</v>
      </c>
      <c r="B2755" s="1" t="s">
        <v>1393</v>
      </c>
      <c r="C2755" s="1" t="s">
        <v>12</v>
      </c>
      <c r="D2755" s="1"/>
      <c r="E2755" s="2" t="s">
        <v>772</v>
      </c>
      <c r="F2755" s="3">
        <v>1770</v>
      </c>
    </row>
    <row r="2756" spans="1:6" s="4" customFormat="1" ht="72" hidden="1" x14ac:dyDescent="0.25">
      <c r="A2756" s="1" t="s">
        <v>183</v>
      </c>
      <c r="B2756" s="1" t="s">
        <v>1393</v>
      </c>
      <c r="C2756" s="1" t="s">
        <v>12</v>
      </c>
      <c r="D2756" s="1" t="s">
        <v>1111</v>
      </c>
      <c r="E2756" s="2" t="s">
        <v>542</v>
      </c>
      <c r="F2756" s="3">
        <v>1770</v>
      </c>
    </row>
    <row r="2757" spans="1:6" s="4" customFormat="1" ht="84" hidden="1" x14ac:dyDescent="0.25">
      <c r="A2757" s="1" t="s">
        <v>183</v>
      </c>
      <c r="B2757" s="1" t="s">
        <v>1393</v>
      </c>
      <c r="C2757" s="1" t="s">
        <v>12</v>
      </c>
      <c r="D2757" s="1" t="s">
        <v>1112</v>
      </c>
      <c r="E2757" s="2" t="s">
        <v>543</v>
      </c>
      <c r="F2757" s="3">
        <v>1770</v>
      </c>
    </row>
    <row r="2758" spans="1:6" s="4" customFormat="1" ht="60" x14ac:dyDescent="0.25">
      <c r="A2758" s="1" t="s">
        <v>183</v>
      </c>
      <c r="B2758" s="1" t="s">
        <v>1393</v>
      </c>
      <c r="C2758" s="1" t="s">
        <v>173</v>
      </c>
      <c r="D2758" s="1"/>
      <c r="E2758" s="2" t="s">
        <v>780</v>
      </c>
      <c r="F2758" s="3">
        <v>868</v>
      </c>
    </row>
    <row r="2759" spans="1:6" s="4" customFormat="1" ht="36" x14ac:dyDescent="0.25">
      <c r="A2759" s="1" t="s">
        <v>183</v>
      </c>
      <c r="B2759" s="1" t="s">
        <v>1393</v>
      </c>
      <c r="C2759" s="1" t="s">
        <v>172</v>
      </c>
      <c r="D2759" s="1"/>
      <c r="E2759" s="2" t="s">
        <v>781</v>
      </c>
      <c r="F2759" s="3">
        <v>868</v>
      </c>
    </row>
    <row r="2760" spans="1:6" s="4" customFormat="1" ht="72" hidden="1" x14ac:dyDescent="0.25">
      <c r="A2760" s="1" t="s">
        <v>183</v>
      </c>
      <c r="B2760" s="1" t="s">
        <v>1393</v>
      </c>
      <c r="C2760" s="1" t="s">
        <v>172</v>
      </c>
      <c r="D2760" s="1" t="s">
        <v>1111</v>
      </c>
      <c r="E2760" s="2" t="s">
        <v>542</v>
      </c>
      <c r="F2760" s="3">
        <v>868</v>
      </c>
    </row>
    <row r="2761" spans="1:6" s="4" customFormat="1" ht="84" hidden="1" x14ac:dyDescent="0.25">
      <c r="A2761" s="1" t="s">
        <v>183</v>
      </c>
      <c r="B2761" s="1" t="s">
        <v>1393</v>
      </c>
      <c r="C2761" s="1" t="s">
        <v>172</v>
      </c>
      <c r="D2761" s="1" t="s">
        <v>1112</v>
      </c>
      <c r="E2761" s="2" t="s">
        <v>543</v>
      </c>
      <c r="F2761" s="3">
        <v>868</v>
      </c>
    </row>
    <row r="2762" spans="1:6" s="4" customFormat="1" hidden="1" x14ac:dyDescent="0.25">
      <c r="A2762" s="1" t="s">
        <v>183</v>
      </c>
      <c r="B2762" s="1" t="s">
        <v>1171</v>
      </c>
      <c r="C2762" s="1"/>
      <c r="D2762" s="1"/>
      <c r="E2762" s="2" t="s">
        <v>503</v>
      </c>
      <c r="F2762" s="3">
        <v>2459.1</v>
      </c>
    </row>
    <row r="2763" spans="1:6" s="4" customFormat="1" ht="24" hidden="1" x14ac:dyDescent="0.25">
      <c r="A2763" s="1" t="s">
        <v>183</v>
      </c>
      <c r="B2763" s="1" t="s">
        <v>1397</v>
      </c>
      <c r="C2763" s="1"/>
      <c r="D2763" s="1"/>
      <c r="E2763" s="2" t="s">
        <v>529</v>
      </c>
      <c r="F2763" s="3">
        <v>2459.1</v>
      </c>
    </row>
    <row r="2764" spans="1:6" s="4" customFormat="1" ht="48" x14ac:dyDescent="0.25">
      <c r="A2764" s="1" t="s">
        <v>183</v>
      </c>
      <c r="B2764" s="1" t="s">
        <v>1397</v>
      </c>
      <c r="C2764" s="1" t="s">
        <v>62</v>
      </c>
      <c r="D2764" s="1"/>
      <c r="E2764" s="2" t="s">
        <v>636</v>
      </c>
      <c r="F2764" s="3">
        <v>2259.1</v>
      </c>
    </row>
    <row r="2765" spans="1:6" s="4" customFormat="1" ht="96" x14ac:dyDescent="0.25">
      <c r="A2765" s="1" t="s">
        <v>183</v>
      </c>
      <c r="B2765" s="1" t="s">
        <v>1397</v>
      </c>
      <c r="C2765" s="1" t="s">
        <v>66</v>
      </c>
      <c r="D2765" s="1"/>
      <c r="E2765" s="2" t="s">
        <v>643</v>
      </c>
      <c r="F2765" s="3">
        <v>2259.1</v>
      </c>
    </row>
    <row r="2766" spans="1:6" s="4" customFormat="1" ht="84" x14ac:dyDescent="0.25">
      <c r="A2766" s="1" t="s">
        <v>183</v>
      </c>
      <c r="B2766" s="1" t="s">
        <v>1397</v>
      </c>
      <c r="C2766" s="1" t="s">
        <v>67</v>
      </c>
      <c r="D2766" s="1"/>
      <c r="E2766" s="2" t="s">
        <v>644</v>
      </c>
      <c r="F2766" s="3">
        <v>2259.1</v>
      </c>
    </row>
    <row r="2767" spans="1:6" s="4" customFormat="1" ht="132" x14ac:dyDescent="0.25">
      <c r="A2767" s="1" t="s">
        <v>183</v>
      </c>
      <c r="B2767" s="1" t="s">
        <v>1397</v>
      </c>
      <c r="C2767" s="1" t="s">
        <v>174</v>
      </c>
      <c r="D2767" s="1"/>
      <c r="E2767" s="2" t="s">
        <v>646</v>
      </c>
      <c r="F2767" s="3">
        <v>2259.1</v>
      </c>
    </row>
    <row r="2768" spans="1:6" s="4" customFormat="1" ht="96" hidden="1" x14ac:dyDescent="0.25">
      <c r="A2768" s="1" t="s">
        <v>183</v>
      </c>
      <c r="B2768" s="1" t="s">
        <v>1397</v>
      </c>
      <c r="C2768" s="1" t="s">
        <v>174</v>
      </c>
      <c r="D2768" s="1" t="s">
        <v>18</v>
      </c>
      <c r="E2768" s="2" t="s">
        <v>552</v>
      </c>
      <c r="F2768" s="3">
        <v>2259.1</v>
      </c>
    </row>
    <row r="2769" spans="1:6" s="4" customFormat="1" ht="84" hidden="1" x14ac:dyDescent="0.25">
      <c r="A2769" s="1" t="s">
        <v>183</v>
      </c>
      <c r="B2769" s="1" t="s">
        <v>1397</v>
      </c>
      <c r="C2769" s="1" t="s">
        <v>174</v>
      </c>
      <c r="D2769" s="1" t="s">
        <v>14</v>
      </c>
      <c r="E2769" s="2" t="s">
        <v>555</v>
      </c>
      <c r="F2769" s="3">
        <v>2259.1</v>
      </c>
    </row>
    <row r="2770" spans="1:6" s="4" customFormat="1" ht="108" x14ac:dyDescent="0.25">
      <c r="A2770" s="1" t="s">
        <v>183</v>
      </c>
      <c r="B2770" s="1" t="s">
        <v>1397</v>
      </c>
      <c r="C2770" s="1" t="s">
        <v>42</v>
      </c>
      <c r="D2770" s="1"/>
      <c r="E2770" s="2" t="s">
        <v>647</v>
      </c>
      <c r="F2770" s="3">
        <v>200</v>
      </c>
    </row>
    <row r="2771" spans="1:6" s="4" customFormat="1" ht="60" x14ac:dyDescent="0.25">
      <c r="A2771" s="1" t="s">
        <v>183</v>
      </c>
      <c r="B2771" s="1" t="s">
        <v>1397</v>
      </c>
      <c r="C2771" s="1" t="s">
        <v>68</v>
      </c>
      <c r="D2771" s="1"/>
      <c r="E2771" s="2" t="s">
        <v>665</v>
      </c>
      <c r="F2771" s="3">
        <v>200</v>
      </c>
    </row>
    <row r="2772" spans="1:6" s="4" customFormat="1" ht="120" x14ac:dyDescent="0.25">
      <c r="A2772" s="1" t="s">
        <v>183</v>
      </c>
      <c r="B2772" s="1" t="s">
        <v>1397</v>
      </c>
      <c r="C2772" s="1" t="s">
        <v>176</v>
      </c>
      <c r="D2772" s="1"/>
      <c r="E2772" s="2" t="s">
        <v>1230</v>
      </c>
      <c r="F2772" s="3">
        <v>200</v>
      </c>
    </row>
    <row r="2773" spans="1:6" s="4" customFormat="1" ht="72" x14ac:dyDescent="0.25">
      <c r="A2773" s="1" t="s">
        <v>183</v>
      </c>
      <c r="B2773" s="1" t="s">
        <v>1397</v>
      </c>
      <c r="C2773" s="1" t="s">
        <v>175</v>
      </c>
      <c r="D2773" s="1"/>
      <c r="E2773" s="2" t="s">
        <v>671</v>
      </c>
      <c r="F2773" s="3">
        <v>200</v>
      </c>
    </row>
    <row r="2774" spans="1:6" s="4" customFormat="1" ht="72" hidden="1" x14ac:dyDescent="0.25">
      <c r="A2774" s="1" t="s">
        <v>183</v>
      </c>
      <c r="B2774" s="1" t="s">
        <v>1397</v>
      </c>
      <c r="C2774" s="1" t="s">
        <v>175</v>
      </c>
      <c r="D2774" s="1" t="s">
        <v>1111</v>
      </c>
      <c r="E2774" s="2" t="s">
        <v>542</v>
      </c>
      <c r="F2774" s="3">
        <v>200</v>
      </c>
    </row>
    <row r="2775" spans="1:6" s="4" customFormat="1" ht="84" hidden="1" x14ac:dyDescent="0.25">
      <c r="A2775" s="1" t="s">
        <v>183</v>
      </c>
      <c r="B2775" s="1" t="s">
        <v>1397</v>
      </c>
      <c r="C2775" s="1" t="s">
        <v>175</v>
      </c>
      <c r="D2775" s="1" t="s">
        <v>1112</v>
      </c>
      <c r="E2775" s="2" t="s">
        <v>543</v>
      </c>
      <c r="F2775" s="3">
        <v>200</v>
      </c>
    </row>
    <row r="2776" spans="1:6" s="4" customFormat="1" ht="24" hidden="1" x14ac:dyDescent="0.25">
      <c r="A2776" s="1" t="s">
        <v>183</v>
      </c>
      <c r="B2776" s="1" t="s">
        <v>1131</v>
      </c>
      <c r="C2776" s="1"/>
      <c r="D2776" s="1"/>
      <c r="E2776" s="2" t="s">
        <v>504</v>
      </c>
      <c r="F2776" s="3">
        <v>1354.6</v>
      </c>
    </row>
    <row r="2777" spans="1:6" s="4" customFormat="1" hidden="1" x14ac:dyDescent="0.25">
      <c r="A2777" s="1" t="s">
        <v>183</v>
      </c>
      <c r="B2777" s="1" t="s">
        <v>1399</v>
      </c>
      <c r="C2777" s="1"/>
      <c r="D2777" s="1"/>
      <c r="E2777" s="2" t="s">
        <v>531</v>
      </c>
      <c r="F2777" s="3">
        <v>1354.6</v>
      </c>
    </row>
    <row r="2778" spans="1:6" s="4" customFormat="1" ht="48" x14ac:dyDescent="0.25">
      <c r="A2778" s="1" t="s">
        <v>183</v>
      </c>
      <c r="B2778" s="1" t="s">
        <v>1399</v>
      </c>
      <c r="C2778" s="1" t="s">
        <v>37</v>
      </c>
      <c r="D2778" s="1"/>
      <c r="E2778" s="2" t="s">
        <v>609</v>
      </c>
      <c r="F2778" s="3">
        <v>713.8</v>
      </c>
    </row>
    <row r="2779" spans="1:6" s="4" customFormat="1" ht="60" x14ac:dyDescent="0.25">
      <c r="A2779" s="1" t="s">
        <v>183</v>
      </c>
      <c r="B2779" s="1" t="s">
        <v>1399</v>
      </c>
      <c r="C2779" s="1" t="s">
        <v>89</v>
      </c>
      <c r="D2779" s="1"/>
      <c r="E2779" s="2" t="s">
        <v>610</v>
      </c>
      <c r="F2779" s="3">
        <v>713.8</v>
      </c>
    </row>
    <row r="2780" spans="1:6" s="4" customFormat="1" ht="60" x14ac:dyDescent="0.25">
      <c r="A2780" s="1" t="s">
        <v>183</v>
      </c>
      <c r="B2780" s="1" t="s">
        <v>1399</v>
      </c>
      <c r="C2780" s="1" t="s">
        <v>90</v>
      </c>
      <c r="D2780" s="1"/>
      <c r="E2780" s="2" t="s">
        <v>611</v>
      </c>
      <c r="F2780" s="3">
        <v>713.8</v>
      </c>
    </row>
    <row r="2781" spans="1:6" s="4" customFormat="1" ht="96" x14ac:dyDescent="0.25">
      <c r="A2781" s="1" t="s">
        <v>183</v>
      </c>
      <c r="B2781" s="1" t="s">
        <v>1399</v>
      </c>
      <c r="C2781" s="1" t="s">
        <v>77</v>
      </c>
      <c r="D2781" s="1"/>
      <c r="E2781" s="2" t="s">
        <v>614</v>
      </c>
      <c r="F2781" s="3">
        <v>713.8</v>
      </c>
    </row>
    <row r="2782" spans="1:6" s="4" customFormat="1" ht="72" hidden="1" x14ac:dyDescent="0.25">
      <c r="A2782" s="1" t="s">
        <v>183</v>
      </c>
      <c r="B2782" s="1" t="s">
        <v>1399</v>
      </c>
      <c r="C2782" s="1" t="s">
        <v>77</v>
      </c>
      <c r="D2782" s="1" t="s">
        <v>1111</v>
      </c>
      <c r="E2782" s="2" t="s">
        <v>542</v>
      </c>
      <c r="F2782" s="3">
        <v>713.8</v>
      </c>
    </row>
    <row r="2783" spans="1:6" s="4" customFormat="1" ht="84" hidden="1" x14ac:dyDescent="0.25">
      <c r="A2783" s="1" t="s">
        <v>183</v>
      </c>
      <c r="B2783" s="1" t="s">
        <v>1399</v>
      </c>
      <c r="C2783" s="1" t="s">
        <v>77</v>
      </c>
      <c r="D2783" s="1" t="s">
        <v>1112</v>
      </c>
      <c r="E2783" s="2" t="s">
        <v>543</v>
      </c>
      <c r="F2783" s="3">
        <v>713.8</v>
      </c>
    </row>
    <row r="2784" spans="1:6" s="4" customFormat="1" ht="60" x14ac:dyDescent="0.25">
      <c r="A2784" s="1" t="s">
        <v>183</v>
      </c>
      <c r="B2784" s="1" t="s">
        <v>1399</v>
      </c>
      <c r="C2784" s="1" t="s">
        <v>1122</v>
      </c>
      <c r="D2784" s="1"/>
      <c r="E2784" s="2" t="s">
        <v>1885</v>
      </c>
      <c r="F2784" s="3">
        <v>640.79999999999995</v>
      </c>
    </row>
    <row r="2785" spans="1:6" s="4" customFormat="1" ht="84" x14ac:dyDescent="0.25">
      <c r="A2785" s="1" t="s">
        <v>183</v>
      </c>
      <c r="B2785" s="1" t="s">
        <v>1399</v>
      </c>
      <c r="C2785" s="1" t="s">
        <v>405</v>
      </c>
      <c r="D2785" s="1"/>
      <c r="E2785" s="2" t="s">
        <v>1174</v>
      </c>
      <c r="F2785" s="3">
        <v>640.79999999999995</v>
      </c>
    </row>
    <row r="2786" spans="1:6" s="4" customFormat="1" ht="72" hidden="1" x14ac:dyDescent="0.25">
      <c r="A2786" s="1" t="s">
        <v>183</v>
      </c>
      <c r="B2786" s="1" t="s">
        <v>1399</v>
      </c>
      <c r="C2786" s="1" t="s">
        <v>405</v>
      </c>
      <c r="D2786" s="1" t="s">
        <v>1111</v>
      </c>
      <c r="E2786" s="2" t="s">
        <v>542</v>
      </c>
      <c r="F2786" s="3">
        <v>0.3</v>
      </c>
    </row>
    <row r="2787" spans="1:6" s="4" customFormat="1" ht="84" hidden="1" x14ac:dyDescent="0.25">
      <c r="A2787" s="1" t="s">
        <v>183</v>
      </c>
      <c r="B2787" s="1" t="s">
        <v>1399</v>
      </c>
      <c r="C2787" s="1" t="s">
        <v>405</v>
      </c>
      <c r="D2787" s="1" t="s">
        <v>1112</v>
      </c>
      <c r="E2787" s="2" t="s">
        <v>543</v>
      </c>
      <c r="F2787" s="3">
        <v>0.3</v>
      </c>
    </row>
    <row r="2788" spans="1:6" s="4" customFormat="1" ht="96" hidden="1" x14ac:dyDescent="0.25">
      <c r="A2788" s="1" t="s">
        <v>183</v>
      </c>
      <c r="B2788" s="1" t="s">
        <v>1399</v>
      </c>
      <c r="C2788" s="1" t="s">
        <v>405</v>
      </c>
      <c r="D2788" s="1" t="s">
        <v>18</v>
      </c>
      <c r="E2788" s="2" t="s">
        <v>552</v>
      </c>
      <c r="F2788" s="3">
        <v>640.5</v>
      </c>
    </row>
    <row r="2789" spans="1:6" s="4" customFormat="1" ht="84" hidden="1" x14ac:dyDescent="0.25">
      <c r="A2789" s="1" t="s">
        <v>183</v>
      </c>
      <c r="B2789" s="1" t="s">
        <v>1399</v>
      </c>
      <c r="C2789" s="1" t="s">
        <v>405</v>
      </c>
      <c r="D2789" s="1" t="s">
        <v>14</v>
      </c>
      <c r="E2789" s="2" t="s">
        <v>555</v>
      </c>
      <c r="F2789" s="3">
        <v>640.5</v>
      </c>
    </row>
    <row r="2790" spans="1:6" s="4" customFormat="1" hidden="1" x14ac:dyDescent="0.25">
      <c r="A2790" s="1" t="s">
        <v>183</v>
      </c>
      <c r="B2790" s="1" t="s">
        <v>23</v>
      </c>
      <c r="C2790" s="1"/>
      <c r="D2790" s="1"/>
      <c r="E2790" s="2" t="s">
        <v>505</v>
      </c>
      <c r="F2790" s="3">
        <v>750.56</v>
      </c>
    </row>
    <row r="2791" spans="1:6" s="4" customFormat="1" ht="36" hidden="1" x14ac:dyDescent="0.25">
      <c r="A2791" s="1" t="s">
        <v>183</v>
      </c>
      <c r="B2791" s="1" t="s">
        <v>1395</v>
      </c>
      <c r="C2791" s="1"/>
      <c r="D2791" s="1"/>
      <c r="E2791" s="2" t="s">
        <v>533</v>
      </c>
      <c r="F2791" s="3">
        <v>750.56</v>
      </c>
    </row>
    <row r="2792" spans="1:6" s="4" customFormat="1" ht="60" x14ac:dyDescent="0.25">
      <c r="A2792" s="1" t="s">
        <v>183</v>
      </c>
      <c r="B2792" s="1" t="s">
        <v>1395</v>
      </c>
      <c r="C2792" s="1" t="s">
        <v>1122</v>
      </c>
      <c r="D2792" s="1"/>
      <c r="E2792" s="2" t="s">
        <v>1885</v>
      </c>
      <c r="F2792" s="3">
        <v>750.56</v>
      </c>
    </row>
    <row r="2793" spans="1:6" s="4" customFormat="1" ht="108" x14ac:dyDescent="0.25">
      <c r="A2793" s="1" t="s">
        <v>183</v>
      </c>
      <c r="B2793" s="1" t="s">
        <v>1395</v>
      </c>
      <c r="C2793" s="1" t="s">
        <v>27</v>
      </c>
      <c r="D2793" s="1"/>
      <c r="E2793" s="2" t="s">
        <v>1891</v>
      </c>
      <c r="F2793" s="3">
        <v>750.56</v>
      </c>
    </row>
    <row r="2794" spans="1:6" s="4" customFormat="1" ht="84" x14ac:dyDescent="0.25">
      <c r="A2794" s="1" t="s">
        <v>183</v>
      </c>
      <c r="B2794" s="1" t="s">
        <v>1395</v>
      </c>
      <c r="C2794" s="1" t="s">
        <v>24</v>
      </c>
      <c r="D2794" s="1"/>
      <c r="E2794" s="2" t="s">
        <v>589</v>
      </c>
      <c r="F2794" s="3">
        <v>750.56</v>
      </c>
    </row>
    <row r="2795" spans="1:6" s="4" customFormat="1" ht="72" hidden="1" x14ac:dyDescent="0.25">
      <c r="A2795" s="1" t="s">
        <v>183</v>
      </c>
      <c r="B2795" s="1" t="s">
        <v>1395</v>
      </c>
      <c r="C2795" s="1" t="s">
        <v>24</v>
      </c>
      <c r="D2795" s="1" t="s">
        <v>1111</v>
      </c>
      <c r="E2795" s="2" t="s">
        <v>542</v>
      </c>
      <c r="F2795" s="3">
        <v>750.56</v>
      </c>
    </row>
    <row r="2796" spans="1:6" s="4" customFormat="1" ht="84" hidden="1" x14ac:dyDescent="0.25">
      <c r="A2796" s="1" t="s">
        <v>183</v>
      </c>
      <c r="B2796" s="1" t="s">
        <v>1395</v>
      </c>
      <c r="C2796" s="1" t="s">
        <v>24</v>
      </c>
      <c r="D2796" s="1" t="s">
        <v>1112</v>
      </c>
      <c r="E2796" s="2" t="s">
        <v>543</v>
      </c>
      <c r="F2796" s="3">
        <v>750.56</v>
      </c>
    </row>
    <row r="2797" spans="1:6" s="4" customFormat="1" ht="24" hidden="1" x14ac:dyDescent="0.25">
      <c r="A2797" s="1" t="s">
        <v>183</v>
      </c>
      <c r="B2797" s="1" t="s">
        <v>1138</v>
      </c>
      <c r="C2797" s="1"/>
      <c r="D2797" s="1"/>
      <c r="E2797" s="2" t="s">
        <v>1311</v>
      </c>
      <c r="F2797" s="3">
        <v>1022.7</v>
      </c>
    </row>
    <row r="2798" spans="1:6" s="4" customFormat="1" hidden="1" x14ac:dyDescent="0.25">
      <c r="A2798" s="1" t="s">
        <v>183</v>
      </c>
      <c r="B2798" s="1" t="s">
        <v>1386</v>
      </c>
      <c r="C2798" s="1"/>
      <c r="D2798" s="1"/>
      <c r="E2798" s="2" t="s">
        <v>910</v>
      </c>
      <c r="F2798" s="3">
        <v>1022.7</v>
      </c>
    </row>
    <row r="2799" spans="1:6" s="4" customFormat="1" ht="72" x14ac:dyDescent="0.25">
      <c r="A2799" s="1" t="s">
        <v>183</v>
      </c>
      <c r="B2799" s="1" t="s">
        <v>1386</v>
      </c>
      <c r="C2799" s="1" t="s">
        <v>790</v>
      </c>
      <c r="D2799" s="1"/>
      <c r="E2799" s="2" t="s">
        <v>1227</v>
      </c>
      <c r="F2799" s="3">
        <v>1017.7</v>
      </c>
    </row>
    <row r="2800" spans="1:6" s="4" customFormat="1" ht="60" x14ac:dyDescent="0.25">
      <c r="A2800" s="1" t="s">
        <v>183</v>
      </c>
      <c r="B2800" s="1" t="s">
        <v>1386</v>
      </c>
      <c r="C2800" s="1" t="s">
        <v>794</v>
      </c>
      <c r="D2800" s="1"/>
      <c r="E2800" s="2" t="s">
        <v>929</v>
      </c>
      <c r="F2800" s="3">
        <v>1017.7</v>
      </c>
    </row>
    <row r="2801" spans="1:6" s="4" customFormat="1" ht="132" x14ac:dyDescent="0.25">
      <c r="A2801" s="1" t="s">
        <v>183</v>
      </c>
      <c r="B2801" s="1" t="s">
        <v>1386</v>
      </c>
      <c r="C2801" s="1" t="s">
        <v>795</v>
      </c>
      <c r="D2801" s="1"/>
      <c r="E2801" s="2" t="s">
        <v>930</v>
      </c>
      <c r="F2801" s="3">
        <v>1017.7</v>
      </c>
    </row>
    <row r="2802" spans="1:6" s="4" customFormat="1" ht="48" x14ac:dyDescent="0.25">
      <c r="A2802" s="1" t="s">
        <v>183</v>
      </c>
      <c r="B2802" s="1" t="s">
        <v>1386</v>
      </c>
      <c r="C2802" s="1" t="s">
        <v>793</v>
      </c>
      <c r="D2802" s="1"/>
      <c r="E2802" s="2" t="s">
        <v>931</v>
      </c>
      <c r="F2802" s="3">
        <v>1017.7</v>
      </c>
    </row>
    <row r="2803" spans="1:6" s="4" customFormat="1" ht="72" hidden="1" x14ac:dyDescent="0.25">
      <c r="A2803" s="1" t="s">
        <v>183</v>
      </c>
      <c r="B2803" s="1" t="s">
        <v>1386</v>
      </c>
      <c r="C2803" s="1" t="s">
        <v>793</v>
      </c>
      <c r="D2803" s="1" t="s">
        <v>1111</v>
      </c>
      <c r="E2803" s="2" t="s">
        <v>542</v>
      </c>
      <c r="F2803" s="3">
        <v>1017.7</v>
      </c>
    </row>
    <row r="2804" spans="1:6" s="4" customFormat="1" ht="84" hidden="1" x14ac:dyDescent="0.25">
      <c r="A2804" s="1" t="s">
        <v>183</v>
      </c>
      <c r="B2804" s="1" t="s">
        <v>1386</v>
      </c>
      <c r="C2804" s="1" t="s">
        <v>793</v>
      </c>
      <c r="D2804" s="1" t="s">
        <v>1112</v>
      </c>
      <c r="E2804" s="2" t="s">
        <v>543</v>
      </c>
      <c r="F2804" s="3">
        <v>1017.7</v>
      </c>
    </row>
    <row r="2805" spans="1:6" s="4" customFormat="1" ht="60" x14ac:dyDescent="0.25">
      <c r="A2805" s="1" t="s">
        <v>183</v>
      </c>
      <c r="B2805" s="1" t="s">
        <v>1386</v>
      </c>
      <c r="C2805" s="1" t="s">
        <v>1122</v>
      </c>
      <c r="D2805" s="1"/>
      <c r="E2805" s="2" t="s">
        <v>1885</v>
      </c>
      <c r="F2805" s="3">
        <v>5</v>
      </c>
    </row>
    <row r="2806" spans="1:6" s="4" customFormat="1" ht="84" x14ac:dyDescent="0.25">
      <c r="A2806" s="1" t="s">
        <v>183</v>
      </c>
      <c r="B2806" s="1" t="s">
        <v>1386</v>
      </c>
      <c r="C2806" s="1" t="s">
        <v>405</v>
      </c>
      <c r="D2806" s="1"/>
      <c r="E2806" s="2" t="s">
        <v>1174</v>
      </c>
      <c r="F2806" s="3">
        <v>5</v>
      </c>
    </row>
    <row r="2807" spans="1:6" s="4" customFormat="1" ht="96" hidden="1" x14ac:dyDescent="0.25">
      <c r="A2807" s="1" t="s">
        <v>183</v>
      </c>
      <c r="B2807" s="1" t="s">
        <v>1386</v>
      </c>
      <c r="C2807" s="1" t="s">
        <v>405</v>
      </c>
      <c r="D2807" s="1" t="s">
        <v>18</v>
      </c>
      <c r="E2807" s="2" t="s">
        <v>552</v>
      </c>
      <c r="F2807" s="3">
        <v>5</v>
      </c>
    </row>
    <row r="2808" spans="1:6" s="4" customFormat="1" ht="84" hidden="1" x14ac:dyDescent="0.25">
      <c r="A2808" s="1" t="s">
        <v>183</v>
      </c>
      <c r="B2808" s="1" t="s">
        <v>1386</v>
      </c>
      <c r="C2808" s="1" t="s">
        <v>405</v>
      </c>
      <c r="D2808" s="1" t="s">
        <v>14</v>
      </c>
      <c r="E2808" s="2" t="s">
        <v>555</v>
      </c>
      <c r="F2808" s="3">
        <v>5</v>
      </c>
    </row>
    <row r="2809" spans="1:6" s="4" customFormat="1" ht="36" hidden="1" x14ac:dyDescent="0.25">
      <c r="A2809" s="1" t="s">
        <v>184</v>
      </c>
      <c r="B2809" s="1" t="s">
        <v>1387</v>
      </c>
      <c r="C2809" s="1"/>
      <c r="D2809" s="1"/>
      <c r="E2809" s="2" t="s">
        <v>484</v>
      </c>
      <c r="F2809" s="3">
        <v>85022.558999999994</v>
      </c>
    </row>
    <row r="2810" spans="1:6" s="4" customFormat="1" ht="24" hidden="1" x14ac:dyDescent="0.25">
      <c r="A2810" s="1" t="s">
        <v>184</v>
      </c>
      <c r="B2810" s="1" t="s">
        <v>1105</v>
      </c>
      <c r="C2810" s="1"/>
      <c r="D2810" s="1"/>
      <c r="E2810" s="2" t="s">
        <v>498</v>
      </c>
      <c r="F2810" s="3">
        <v>14920.700000000003</v>
      </c>
    </row>
    <row r="2811" spans="1:6" s="4" customFormat="1" ht="132" hidden="1" x14ac:dyDescent="0.25">
      <c r="A2811" s="1" t="s">
        <v>184</v>
      </c>
      <c r="B2811" s="1" t="s">
        <v>1408</v>
      </c>
      <c r="C2811" s="1"/>
      <c r="D2811" s="1"/>
      <c r="E2811" s="2" t="s">
        <v>510</v>
      </c>
      <c r="F2811" s="3">
        <v>13070.500000000002</v>
      </c>
    </row>
    <row r="2812" spans="1:6" s="4" customFormat="1" ht="108" x14ac:dyDescent="0.25">
      <c r="A2812" s="1" t="s">
        <v>184</v>
      </c>
      <c r="B2812" s="1" t="s">
        <v>1408</v>
      </c>
      <c r="C2812" s="1" t="s">
        <v>42</v>
      </c>
      <c r="D2812" s="1"/>
      <c r="E2812" s="2" t="s">
        <v>647</v>
      </c>
      <c r="F2812" s="3">
        <v>321.09999999999997</v>
      </c>
    </row>
    <row r="2813" spans="1:6" s="4" customFormat="1" ht="72" x14ac:dyDescent="0.25">
      <c r="A2813" s="1" t="s">
        <v>184</v>
      </c>
      <c r="B2813" s="1" t="s">
        <v>1408</v>
      </c>
      <c r="C2813" s="1" t="s">
        <v>105</v>
      </c>
      <c r="D2813" s="1"/>
      <c r="E2813" s="2" t="s">
        <v>662</v>
      </c>
      <c r="F2813" s="3">
        <v>321.09999999999997</v>
      </c>
    </row>
    <row r="2814" spans="1:6" s="4" customFormat="1" ht="132" x14ac:dyDescent="0.25">
      <c r="A2814" s="1" t="s">
        <v>184</v>
      </c>
      <c r="B2814" s="1" t="s">
        <v>1408</v>
      </c>
      <c r="C2814" s="1" t="s">
        <v>114</v>
      </c>
      <c r="D2814" s="1"/>
      <c r="E2814" s="2" t="s">
        <v>663</v>
      </c>
      <c r="F2814" s="3">
        <v>321.09999999999997</v>
      </c>
    </row>
    <row r="2815" spans="1:6" s="4" customFormat="1" ht="72" x14ac:dyDescent="0.25">
      <c r="A2815" s="1" t="s">
        <v>184</v>
      </c>
      <c r="B2815" s="1" t="s">
        <v>1408</v>
      </c>
      <c r="C2815" s="1" t="s">
        <v>111</v>
      </c>
      <c r="D2815" s="1"/>
      <c r="E2815" s="2" t="s">
        <v>664</v>
      </c>
      <c r="F2815" s="3">
        <v>321.09999999999997</v>
      </c>
    </row>
    <row r="2816" spans="1:6" s="4" customFormat="1" ht="180" hidden="1" x14ac:dyDescent="0.25">
      <c r="A2816" s="1" t="s">
        <v>184</v>
      </c>
      <c r="B2816" s="1" t="s">
        <v>1408</v>
      </c>
      <c r="C2816" s="1" t="s">
        <v>111</v>
      </c>
      <c r="D2816" s="1" t="s">
        <v>1118</v>
      </c>
      <c r="E2816" s="2" t="s">
        <v>539</v>
      </c>
      <c r="F2816" s="3">
        <v>297.89</v>
      </c>
    </row>
    <row r="2817" spans="1:6" s="4" customFormat="1" ht="60" hidden="1" x14ac:dyDescent="0.25">
      <c r="A2817" s="1" t="s">
        <v>184</v>
      </c>
      <c r="B2817" s="1" t="s">
        <v>1408</v>
      </c>
      <c r="C2817" s="1" t="s">
        <v>111</v>
      </c>
      <c r="D2817" s="1" t="s">
        <v>1128</v>
      </c>
      <c r="E2817" s="2" t="s">
        <v>541</v>
      </c>
      <c r="F2817" s="3">
        <v>297.89</v>
      </c>
    </row>
    <row r="2818" spans="1:6" s="4" customFormat="1" ht="72" hidden="1" x14ac:dyDescent="0.25">
      <c r="A2818" s="1" t="s">
        <v>184</v>
      </c>
      <c r="B2818" s="1" t="s">
        <v>1408</v>
      </c>
      <c r="C2818" s="1" t="s">
        <v>111</v>
      </c>
      <c r="D2818" s="1" t="s">
        <v>1111</v>
      </c>
      <c r="E2818" s="2" t="s">
        <v>542</v>
      </c>
      <c r="F2818" s="3">
        <v>23.21</v>
      </c>
    </row>
    <row r="2819" spans="1:6" s="4" customFormat="1" ht="84" hidden="1" x14ac:dyDescent="0.25">
      <c r="A2819" s="1" t="s">
        <v>184</v>
      </c>
      <c r="B2819" s="1" t="s">
        <v>1408</v>
      </c>
      <c r="C2819" s="1" t="s">
        <v>111</v>
      </c>
      <c r="D2819" s="1" t="s">
        <v>1112</v>
      </c>
      <c r="E2819" s="2" t="s">
        <v>543</v>
      </c>
      <c r="F2819" s="3">
        <v>23.21</v>
      </c>
    </row>
    <row r="2820" spans="1:6" s="4" customFormat="1" ht="60" x14ac:dyDescent="0.25">
      <c r="A2820" s="1" t="s">
        <v>184</v>
      </c>
      <c r="B2820" s="1" t="s">
        <v>1408</v>
      </c>
      <c r="C2820" s="1" t="s">
        <v>1122</v>
      </c>
      <c r="D2820" s="1"/>
      <c r="E2820" s="2" t="s">
        <v>1885</v>
      </c>
      <c r="F2820" s="3">
        <v>32</v>
      </c>
    </row>
    <row r="2821" spans="1:6" s="4" customFormat="1" ht="36" x14ac:dyDescent="0.25">
      <c r="A2821" s="1" t="s">
        <v>184</v>
      </c>
      <c r="B2821" s="1" t="s">
        <v>1408</v>
      </c>
      <c r="C2821" s="1" t="s">
        <v>1143</v>
      </c>
      <c r="D2821" s="1"/>
      <c r="E2821" s="2" t="s">
        <v>1270</v>
      </c>
      <c r="F2821" s="3">
        <v>32</v>
      </c>
    </row>
    <row r="2822" spans="1:6" s="4" customFormat="1" ht="48" x14ac:dyDescent="0.25">
      <c r="A2822" s="1" t="s">
        <v>184</v>
      </c>
      <c r="B2822" s="1" t="s">
        <v>1408</v>
      </c>
      <c r="C2822" s="1" t="s">
        <v>1349</v>
      </c>
      <c r="D2822" s="1"/>
      <c r="E2822" s="2" t="s">
        <v>1350</v>
      </c>
      <c r="F2822" s="3">
        <v>32</v>
      </c>
    </row>
    <row r="2823" spans="1:6" s="4" customFormat="1" ht="72" hidden="1" x14ac:dyDescent="0.25">
      <c r="A2823" s="1" t="s">
        <v>184</v>
      </c>
      <c r="B2823" s="1" t="s">
        <v>1408</v>
      </c>
      <c r="C2823" s="1" t="s">
        <v>1349</v>
      </c>
      <c r="D2823" s="1" t="s">
        <v>1111</v>
      </c>
      <c r="E2823" s="2" t="s">
        <v>542</v>
      </c>
      <c r="F2823" s="3">
        <v>32</v>
      </c>
    </row>
    <row r="2824" spans="1:6" s="4" customFormat="1" ht="84" hidden="1" x14ac:dyDescent="0.25">
      <c r="A2824" s="1" t="s">
        <v>184</v>
      </c>
      <c r="B2824" s="1" t="s">
        <v>1408</v>
      </c>
      <c r="C2824" s="1" t="s">
        <v>1349</v>
      </c>
      <c r="D2824" s="1" t="s">
        <v>1112</v>
      </c>
      <c r="E2824" s="2" t="s">
        <v>543</v>
      </c>
      <c r="F2824" s="3">
        <v>32</v>
      </c>
    </row>
    <row r="2825" spans="1:6" s="4" customFormat="1" ht="72" x14ac:dyDescent="0.25">
      <c r="A2825" s="1" t="s">
        <v>184</v>
      </c>
      <c r="B2825" s="1" t="s">
        <v>1408</v>
      </c>
      <c r="C2825" s="1" t="s">
        <v>1125</v>
      </c>
      <c r="D2825" s="1"/>
      <c r="E2825" s="2" t="s">
        <v>1207</v>
      </c>
      <c r="F2825" s="3">
        <v>12717.400000000001</v>
      </c>
    </row>
    <row r="2826" spans="1:6" s="4" customFormat="1" ht="48" x14ac:dyDescent="0.25">
      <c r="A2826" s="1" t="s">
        <v>184</v>
      </c>
      <c r="B2826" s="1" t="s">
        <v>1408</v>
      </c>
      <c r="C2826" s="1" t="s">
        <v>115</v>
      </c>
      <c r="D2826" s="1"/>
      <c r="E2826" s="2" t="s">
        <v>1209</v>
      </c>
      <c r="F2826" s="3">
        <v>12717.400000000001</v>
      </c>
    </row>
    <row r="2827" spans="1:6" s="4" customFormat="1" ht="60" x14ac:dyDescent="0.25">
      <c r="A2827" s="1" t="s">
        <v>184</v>
      </c>
      <c r="B2827" s="1" t="s">
        <v>1408</v>
      </c>
      <c r="C2827" s="1" t="s">
        <v>112</v>
      </c>
      <c r="D2827" s="1"/>
      <c r="E2827" s="2" t="s">
        <v>1200</v>
      </c>
      <c r="F2827" s="3">
        <v>10851.800000000001</v>
      </c>
    </row>
    <row r="2828" spans="1:6" s="4" customFormat="1" ht="180" hidden="1" x14ac:dyDescent="0.25">
      <c r="A2828" s="1" t="s">
        <v>184</v>
      </c>
      <c r="B2828" s="1" t="s">
        <v>1408</v>
      </c>
      <c r="C2828" s="1" t="s">
        <v>112</v>
      </c>
      <c r="D2828" s="1" t="s">
        <v>1118</v>
      </c>
      <c r="E2828" s="2" t="s">
        <v>539</v>
      </c>
      <c r="F2828" s="3">
        <v>10851.800000000001</v>
      </c>
    </row>
    <row r="2829" spans="1:6" s="4" customFormat="1" ht="60" hidden="1" x14ac:dyDescent="0.25">
      <c r="A2829" s="1" t="s">
        <v>184</v>
      </c>
      <c r="B2829" s="1" t="s">
        <v>1408</v>
      </c>
      <c r="C2829" s="1" t="s">
        <v>112</v>
      </c>
      <c r="D2829" s="1" t="s">
        <v>1128</v>
      </c>
      <c r="E2829" s="2" t="s">
        <v>541</v>
      </c>
      <c r="F2829" s="3">
        <v>10851.800000000001</v>
      </c>
    </row>
    <row r="2830" spans="1:6" s="4" customFormat="1" ht="60" x14ac:dyDescent="0.25">
      <c r="A2830" s="1" t="s">
        <v>184</v>
      </c>
      <c r="B2830" s="1" t="s">
        <v>1408</v>
      </c>
      <c r="C2830" s="1" t="s">
        <v>113</v>
      </c>
      <c r="D2830" s="1"/>
      <c r="E2830" s="2" t="s">
        <v>1201</v>
      </c>
      <c r="F2830" s="3">
        <v>1865.6000000000001</v>
      </c>
    </row>
    <row r="2831" spans="1:6" s="4" customFormat="1" ht="180" hidden="1" x14ac:dyDescent="0.25">
      <c r="A2831" s="1" t="s">
        <v>184</v>
      </c>
      <c r="B2831" s="1" t="s">
        <v>1408</v>
      </c>
      <c r="C2831" s="1" t="s">
        <v>113</v>
      </c>
      <c r="D2831" s="1" t="s">
        <v>1118</v>
      </c>
      <c r="E2831" s="2" t="s">
        <v>539</v>
      </c>
      <c r="F2831" s="3">
        <v>1.4</v>
      </c>
    </row>
    <row r="2832" spans="1:6" s="4" customFormat="1" ht="60" hidden="1" x14ac:dyDescent="0.25">
      <c r="A2832" s="1" t="s">
        <v>184</v>
      </c>
      <c r="B2832" s="1" t="s">
        <v>1408</v>
      </c>
      <c r="C2832" s="1" t="s">
        <v>113</v>
      </c>
      <c r="D2832" s="1" t="s">
        <v>1128</v>
      </c>
      <c r="E2832" s="2" t="s">
        <v>541</v>
      </c>
      <c r="F2832" s="3">
        <v>1.4</v>
      </c>
    </row>
    <row r="2833" spans="1:6" s="4" customFormat="1" ht="72" hidden="1" x14ac:dyDescent="0.25">
      <c r="A2833" s="1" t="s">
        <v>184</v>
      </c>
      <c r="B2833" s="1" t="s">
        <v>1408</v>
      </c>
      <c r="C2833" s="1" t="s">
        <v>113</v>
      </c>
      <c r="D2833" s="1" t="s">
        <v>1111</v>
      </c>
      <c r="E2833" s="2" t="s">
        <v>542</v>
      </c>
      <c r="F2833" s="3">
        <v>1863.9</v>
      </c>
    </row>
    <row r="2834" spans="1:6" s="4" customFormat="1" ht="84" hidden="1" x14ac:dyDescent="0.25">
      <c r="A2834" s="1" t="s">
        <v>184</v>
      </c>
      <c r="B2834" s="1" t="s">
        <v>1408</v>
      </c>
      <c r="C2834" s="1" t="s">
        <v>113</v>
      </c>
      <c r="D2834" s="1" t="s">
        <v>1112</v>
      </c>
      <c r="E2834" s="2" t="s">
        <v>543</v>
      </c>
      <c r="F2834" s="3">
        <v>1863.9</v>
      </c>
    </row>
    <row r="2835" spans="1:6" s="4" customFormat="1" ht="24" hidden="1" x14ac:dyDescent="0.25">
      <c r="A2835" s="1" t="s">
        <v>184</v>
      </c>
      <c r="B2835" s="1" t="s">
        <v>1408</v>
      </c>
      <c r="C2835" s="1" t="s">
        <v>113</v>
      </c>
      <c r="D2835" s="1" t="s">
        <v>1113</v>
      </c>
      <c r="E2835" s="2" t="s">
        <v>558</v>
      </c>
      <c r="F2835" s="3">
        <v>0.3</v>
      </c>
    </row>
    <row r="2836" spans="1:6" s="4" customFormat="1" ht="36" hidden="1" x14ac:dyDescent="0.25">
      <c r="A2836" s="1" t="s">
        <v>184</v>
      </c>
      <c r="B2836" s="1" t="s">
        <v>1408</v>
      </c>
      <c r="C2836" s="1" t="s">
        <v>113</v>
      </c>
      <c r="D2836" s="1" t="s">
        <v>1120</v>
      </c>
      <c r="E2836" s="2" t="s">
        <v>561</v>
      </c>
      <c r="F2836" s="3">
        <v>0.3</v>
      </c>
    </row>
    <row r="2837" spans="1:6" s="4" customFormat="1" ht="36" hidden="1" x14ac:dyDescent="0.25">
      <c r="A2837" s="1" t="s">
        <v>184</v>
      </c>
      <c r="B2837" s="1" t="s">
        <v>1384</v>
      </c>
      <c r="C2837" s="1"/>
      <c r="D2837" s="1"/>
      <c r="E2837" s="2" t="s">
        <v>514</v>
      </c>
      <c r="F2837" s="3">
        <v>1850.2</v>
      </c>
    </row>
    <row r="2838" spans="1:6" s="4" customFormat="1" ht="48" x14ac:dyDescent="0.25">
      <c r="A2838" s="1" t="s">
        <v>184</v>
      </c>
      <c r="B2838" s="1" t="s">
        <v>1384</v>
      </c>
      <c r="C2838" s="1" t="s">
        <v>56</v>
      </c>
      <c r="D2838" s="1"/>
      <c r="E2838" s="2" t="s">
        <v>564</v>
      </c>
      <c r="F2838" s="3">
        <v>1850.2</v>
      </c>
    </row>
    <row r="2839" spans="1:6" s="4" customFormat="1" ht="48" x14ac:dyDescent="0.25">
      <c r="A2839" s="1" t="s">
        <v>184</v>
      </c>
      <c r="B2839" s="1" t="s">
        <v>1384</v>
      </c>
      <c r="C2839" s="1" t="s">
        <v>122</v>
      </c>
      <c r="D2839" s="1"/>
      <c r="E2839" s="2" t="s">
        <v>565</v>
      </c>
      <c r="F2839" s="3">
        <v>1730.2</v>
      </c>
    </row>
    <row r="2840" spans="1:6" s="4" customFormat="1" ht="144" x14ac:dyDescent="0.25">
      <c r="A2840" s="1" t="s">
        <v>184</v>
      </c>
      <c r="B2840" s="1" t="s">
        <v>1384</v>
      </c>
      <c r="C2840" s="1" t="s">
        <v>123</v>
      </c>
      <c r="D2840" s="1"/>
      <c r="E2840" s="2" t="s">
        <v>1249</v>
      </c>
      <c r="F2840" s="3">
        <v>161.19999999999999</v>
      </c>
    </row>
    <row r="2841" spans="1:6" s="4" customFormat="1" ht="84" x14ac:dyDescent="0.25">
      <c r="A2841" s="1" t="s">
        <v>184</v>
      </c>
      <c r="B2841" s="1" t="s">
        <v>1384</v>
      </c>
      <c r="C2841" s="1" t="s">
        <v>117</v>
      </c>
      <c r="D2841" s="1"/>
      <c r="E2841" s="2" t="s">
        <v>567</v>
      </c>
      <c r="F2841" s="3">
        <v>129.19999999999999</v>
      </c>
    </row>
    <row r="2842" spans="1:6" s="4" customFormat="1" ht="96" hidden="1" x14ac:dyDescent="0.25">
      <c r="A2842" s="1" t="s">
        <v>184</v>
      </c>
      <c r="B2842" s="1" t="s">
        <v>1384</v>
      </c>
      <c r="C2842" s="1" t="s">
        <v>117</v>
      </c>
      <c r="D2842" s="1" t="s">
        <v>18</v>
      </c>
      <c r="E2842" s="2" t="s">
        <v>552</v>
      </c>
      <c r="F2842" s="3">
        <v>129.19999999999999</v>
      </c>
    </row>
    <row r="2843" spans="1:6" s="4" customFormat="1" ht="84" hidden="1" x14ac:dyDescent="0.25">
      <c r="A2843" s="1" t="s">
        <v>184</v>
      </c>
      <c r="B2843" s="1" t="s">
        <v>1384</v>
      </c>
      <c r="C2843" s="1" t="s">
        <v>117</v>
      </c>
      <c r="D2843" s="1" t="s">
        <v>14</v>
      </c>
      <c r="E2843" s="2" t="s">
        <v>555</v>
      </c>
      <c r="F2843" s="3">
        <v>129.19999999999999</v>
      </c>
    </row>
    <row r="2844" spans="1:6" s="4" customFormat="1" ht="132" x14ac:dyDescent="0.25">
      <c r="A2844" s="1" t="s">
        <v>184</v>
      </c>
      <c r="B2844" s="1" t="s">
        <v>1384</v>
      </c>
      <c r="C2844" s="1" t="s">
        <v>118</v>
      </c>
      <c r="D2844" s="1"/>
      <c r="E2844" s="2" t="s">
        <v>568</v>
      </c>
      <c r="F2844" s="3">
        <v>32</v>
      </c>
    </row>
    <row r="2845" spans="1:6" s="4" customFormat="1" ht="96" hidden="1" x14ac:dyDescent="0.25">
      <c r="A2845" s="1" t="s">
        <v>184</v>
      </c>
      <c r="B2845" s="1" t="s">
        <v>1384</v>
      </c>
      <c r="C2845" s="1" t="s">
        <v>118</v>
      </c>
      <c r="D2845" s="1" t="s">
        <v>18</v>
      </c>
      <c r="E2845" s="2" t="s">
        <v>552</v>
      </c>
      <c r="F2845" s="3">
        <v>32</v>
      </c>
    </row>
    <row r="2846" spans="1:6" s="4" customFormat="1" ht="84" hidden="1" x14ac:dyDescent="0.25">
      <c r="A2846" s="1" t="s">
        <v>184</v>
      </c>
      <c r="B2846" s="1" t="s">
        <v>1384</v>
      </c>
      <c r="C2846" s="1" t="s">
        <v>118</v>
      </c>
      <c r="D2846" s="1" t="s">
        <v>14</v>
      </c>
      <c r="E2846" s="2" t="s">
        <v>555</v>
      </c>
      <c r="F2846" s="3">
        <v>32</v>
      </c>
    </row>
    <row r="2847" spans="1:6" s="4" customFormat="1" ht="120" x14ac:dyDescent="0.25">
      <c r="A2847" s="1" t="s">
        <v>184</v>
      </c>
      <c r="B2847" s="1" t="s">
        <v>1384</v>
      </c>
      <c r="C2847" s="1" t="s">
        <v>124</v>
      </c>
      <c r="D2847" s="1"/>
      <c r="E2847" s="2" t="s">
        <v>569</v>
      </c>
      <c r="F2847" s="3">
        <v>540.1</v>
      </c>
    </row>
    <row r="2848" spans="1:6" s="4" customFormat="1" ht="72" x14ac:dyDescent="0.25">
      <c r="A2848" s="1" t="s">
        <v>184</v>
      </c>
      <c r="B2848" s="1" t="s">
        <v>1384</v>
      </c>
      <c r="C2848" s="1" t="s">
        <v>119</v>
      </c>
      <c r="D2848" s="1"/>
      <c r="E2848" s="2" t="s">
        <v>571</v>
      </c>
      <c r="F2848" s="3">
        <v>510.1</v>
      </c>
    </row>
    <row r="2849" spans="1:6" s="4" customFormat="1" ht="96" hidden="1" x14ac:dyDescent="0.25">
      <c r="A2849" s="1" t="s">
        <v>184</v>
      </c>
      <c r="B2849" s="1" t="s">
        <v>1384</v>
      </c>
      <c r="C2849" s="1" t="s">
        <v>119</v>
      </c>
      <c r="D2849" s="1" t="s">
        <v>18</v>
      </c>
      <c r="E2849" s="2" t="s">
        <v>552</v>
      </c>
      <c r="F2849" s="3">
        <v>510.1</v>
      </c>
    </row>
    <row r="2850" spans="1:6" s="4" customFormat="1" ht="84" hidden="1" x14ac:dyDescent="0.25">
      <c r="A2850" s="1" t="s">
        <v>184</v>
      </c>
      <c r="B2850" s="1" t="s">
        <v>1384</v>
      </c>
      <c r="C2850" s="1" t="s">
        <v>119</v>
      </c>
      <c r="D2850" s="1" t="s">
        <v>14</v>
      </c>
      <c r="E2850" s="2" t="s">
        <v>555</v>
      </c>
      <c r="F2850" s="3">
        <v>510.1</v>
      </c>
    </row>
    <row r="2851" spans="1:6" s="4" customFormat="1" ht="72" x14ac:dyDescent="0.25">
      <c r="A2851" s="1" t="s">
        <v>184</v>
      </c>
      <c r="B2851" s="1" t="s">
        <v>1384</v>
      </c>
      <c r="C2851" s="1" t="s">
        <v>120</v>
      </c>
      <c r="D2851" s="1"/>
      <c r="E2851" s="2" t="s">
        <v>1378</v>
      </c>
      <c r="F2851" s="3">
        <v>30</v>
      </c>
    </row>
    <row r="2852" spans="1:6" s="4" customFormat="1" ht="96" hidden="1" x14ac:dyDescent="0.25">
      <c r="A2852" s="1" t="s">
        <v>184</v>
      </c>
      <c r="B2852" s="1" t="s">
        <v>1384</v>
      </c>
      <c r="C2852" s="1" t="s">
        <v>120</v>
      </c>
      <c r="D2852" s="1" t="s">
        <v>18</v>
      </c>
      <c r="E2852" s="2" t="s">
        <v>552</v>
      </c>
      <c r="F2852" s="3">
        <v>30</v>
      </c>
    </row>
    <row r="2853" spans="1:6" s="4" customFormat="1" ht="84" hidden="1" x14ac:dyDescent="0.25">
      <c r="A2853" s="1" t="s">
        <v>184</v>
      </c>
      <c r="B2853" s="1" t="s">
        <v>1384</v>
      </c>
      <c r="C2853" s="1" t="s">
        <v>120</v>
      </c>
      <c r="D2853" s="1" t="s">
        <v>14</v>
      </c>
      <c r="E2853" s="2" t="s">
        <v>555</v>
      </c>
      <c r="F2853" s="3">
        <v>30</v>
      </c>
    </row>
    <row r="2854" spans="1:6" s="4" customFormat="1" ht="108" x14ac:dyDescent="0.25">
      <c r="A2854" s="1" t="s">
        <v>184</v>
      </c>
      <c r="B2854" s="1" t="s">
        <v>1384</v>
      </c>
      <c r="C2854" s="1" t="s">
        <v>125</v>
      </c>
      <c r="D2854" s="1"/>
      <c r="E2854" s="2" t="s">
        <v>572</v>
      </c>
      <c r="F2854" s="3">
        <v>1028.9000000000001</v>
      </c>
    </row>
    <row r="2855" spans="1:6" s="4" customFormat="1" ht="72" x14ac:dyDescent="0.25">
      <c r="A2855" s="1" t="s">
        <v>184</v>
      </c>
      <c r="B2855" s="1" t="s">
        <v>1384</v>
      </c>
      <c r="C2855" s="1" t="s">
        <v>121</v>
      </c>
      <c r="D2855" s="1"/>
      <c r="E2855" s="2" t="s">
        <v>573</v>
      </c>
      <c r="F2855" s="3">
        <v>1028.9000000000001</v>
      </c>
    </row>
    <row r="2856" spans="1:6" s="4" customFormat="1" ht="72" hidden="1" x14ac:dyDescent="0.25">
      <c r="A2856" s="1" t="s">
        <v>184</v>
      </c>
      <c r="B2856" s="1" t="s">
        <v>1384</v>
      </c>
      <c r="C2856" s="1" t="s">
        <v>121</v>
      </c>
      <c r="D2856" s="1" t="s">
        <v>1111</v>
      </c>
      <c r="E2856" s="2" t="s">
        <v>542</v>
      </c>
      <c r="F2856" s="3">
        <v>1028.489</v>
      </c>
    </row>
    <row r="2857" spans="1:6" s="4" customFormat="1" ht="84" hidden="1" x14ac:dyDescent="0.25">
      <c r="A2857" s="1" t="s">
        <v>184</v>
      </c>
      <c r="B2857" s="1" t="s">
        <v>1384</v>
      </c>
      <c r="C2857" s="1" t="s">
        <v>121</v>
      </c>
      <c r="D2857" s="1" t="s">
        <v>1112</v>
      </c>
      <c r="E2857" s="2" t="s">
        <v>543</v>
      </c>
      <c r="F2857" s="3">
        <v>1028.489</v>
      </c>
    </row>
    <row r="2858" spans="1:6" s="4" customFormat="1" ht="24" hidden="1" x14ac:dyDescent="0.25">
      <c r="A2858" s="1" t="s">
        <v>184</v>
      </c>
      <c r="B2858" s="1" t="s">
        <v>1384</v>
      </c>
      <c r="C2858" s="1" t="s">
        <v>121</v>
      </c>
      <c r="D2858" s="1" t="s">
        <v>1113</v>
      </c>
      <c r="E2858" s="2" t="s">
        <v>558</v>
      </c>
      <c r="F2858" s="3">
        <v>0.41099999999999998</v>
      </c>
    </row>
    <row r="2859" spans="1:6" s="4" customFormat="1" ht="36" hidden="1" x14ac:dyDescent="0.25">
      <c r="A2859" s="1" t="s">
        <v>184</v>
      </c>
      <c r="B2859" s="1" t="s">
        <v>1384</v>
      </c>
      <c r="C2859" s="1" t="s">
        <v>121</v>
      </c>
      <c r="D2859" s="1" t="s">
        <v>1120</v>
      </c>
      <c r="E2859" s="2" t="s">
        <v>561</v>
      </c>
      <c r="F2859" s="3">
        <v>0.41099999999999998</v>
      </c>
    </row>
    <row r="2860" spans="1:6" s="4" customFormat="1" ht="84" x14ac:dyDescent="0.25">
      <c r="A2860" s="1" t="s">
        <v>184</v>
      </c>
      <c r="B2860" s="1" t="s">
        <v>1384</v>
      </c>
      <c r="C2860" s="1" t="s">
        <v>57</v>
      </c>
      <c r="D2860" s="1"/>
      <c r="E2860" s="2" t="s">
        <v>574</v>
      </c>
      <c r="F2860" s="3">
        <v>120</v>
      </c>
    </row>
    <row r="2861" spans="1:6" s="4" customFormat="1" ht="120" x14ac:dyDescent="0.25">
      <c r="A2861" s="1" t="s">
        <v>184</v>
      </c>
      <c r="B2861" s="1" t="s">
        <v>1384</v>
      </c>
      <c r="C2861" s="1" t="s">
        <v>58</v>
      </c>
      <c r="D2861" s="1"/>
      <c r="E2861" s="2" t="s">
        <v>575</v>
      </c>
      <c r="F2861" s="3">
        <v>120</v>
      </c>
    </row>
    <row r="2862" spans="1:6" s="4" customFormat="1" ht="180" x14ac:dyDescent="0.25">
      <c r="A2862" s="1" t="s">
        <v>184</v>
      </c>
      <c r="B2862" s="1" t="s">
        <v>1384</v>
      </c>
      <c r="C2862" s="1" t="s">
        <v>73</v>
      </c>
      <c r="D2862" s="1"/>
      <c r="E2862" s="2" t="s">
        <v>576</v>
      </c>
      <c r="F2862" s="3">
        <v>25</v>
      </c>
    </row>
    <row r="2863" spans="1:6" s="4" customFormat="1" ht="96" hidden="1" x14ac:dyDescent="0.25">
      <c r="A2863" s="1" t="s">
        <v>184</v>
      </c>
      <c r="B2863" s="1" t="s">
        <v>1384</v>
      </c>
      <c r="C2863" s="1" t="s">
        <v>73</v>
      </c>
      <c r="D2863" s="1" t="s">
        <v>18</v>
      </c>
      <c r="E2863" s="2" t="s">
        <v>552</v>
      </c>
      <c r="F2863" s="3">
        <v>25</v>
      </c>
    </row>
    <row r="2864" spans="1:6" s="4" customFormat="1" ht="84" hidden="1" x14ac:dyDescent="0.25">
      <c r="A2864" s="1" t="s">
        <v>184</v>
      </c>
      <c r="B2864" s="1" t="s">
        <v>1384</v>
      </c>
      <c r="C2864" s="1" t="s">
        <v>73</v>
      </c>
      <c r="D2864" s="1" t="s">
        <v>14</v>
      </c>
      <c r="E2864" s="2" t="s">
        <v>555</v>
      </c>
      <c r="F2864" s="3">
        <v>25</v>
      </c>
    </row>
    <row r="2865" spans="1:6" s="4" customFormat="1" ht="156" x14ac:dyDescent="0.25">
      <c r="A2865" s="1" t="s">
        <v>184</v>
      </c>
      <c r="B2865" s="1" t="s">
        <v>1384</v>
      </c>
      <c r="C2865" s="1" t="s">
        <v>45</v>
      </c>
      <c r="D2865" s="1"/>
      <c r="E2865" s="2" t="s">
        <v>577</v>
      </c>
      <c r="F2865" s="3">
        <v>95</v>
      </c>
    </row>
    <row r="2866" spans="1:6" s="4" customFormat="1" ht="96" hidden="1" x14ac:dyDescent="0.25">
      <c r="A2866" s="1" t="s">
        <v>184</v>
      </c>
      <c r="B2866" s="1" t="s">
        <v>1384</v>
      </c>
      <c r="C2866" s="1" t="s">
        <v>45</v>
      </c>
      <c r="D2866" s="1" t="s">
        <v>18</v>
      </c>
      <c r="E2866" s="2" t="s">
        <v>552</v>
      </c>
      <c r="F2866" s="3">
        <v>95</v>
      </c>
    </row>
    <row r="2867" spans="1:6" s="4" customFormat="1" ht="84" hidden="1" x14ac:dyDescent="0.25">
      <c r="A2867" s="1" t="s">
        <v>184</v>
      </c>
      <c r="B2867" s="1" t="s">
        <v>1384</v>
      </c>
      <c r="C2867" s="1" t="s">
        <v>45</v>
      </c>
      <c r="D2867" s="1" t="s">
        <v>14</v>
      </c>
      <c r="E2867" s="2" t="s">
        <v>555</v>
      </c>
      <c r="F2867" s="3">
        <v>95</v>
      </c>
    </row>
    <row r="2868" spans="1:6" s="4" customFormat="1" ht="48" hidden="1" x14ac:dyDescent="0.25">
      <c r="A2868" s="1" t="s">
        <v>184</v>
      </c>
      <c r="B2868" s="1" t="s">
        <v>5</v>
      </c>
      <c r="C2868" s="1"/>
      <c r="D2868" s="1"/>
      <c r="E2868" s="2" t="s">
        <v>499</v>
      </c>
      <c r="F2868" s="3">
        <v>99.368999999999986</v>
      </c>
    </row>
    <row r="2869" spans="1:6" s="4" customFormat="1" ht="108" hidden="1" x14ac:dyDescent="0.25">
      <c r="A2869" s="1" t="s">
        <v>184</v>
      </c>
      <c r="B2869" s="1" t="s">
        <v>1409</v>
      </c>
      <c r="C2869" s="1"/>
      <c r="D2869" s="1"/>
      <c r="E2869" s="2" t="s">
        <v>515</v>
      </c>
      <c r="F2869" s="3">
        <v>4.5999999999999996</v>
      </c>
    </row>
    <row r="2870" spans="1:6" s="4" customFormat="1" ht="36" x14ac:dyDescent="0.25">
      <c r="A2870" s="1" t="s">
        <v>184</v>
      </c>
      <c r="B2870" s="1" t="s">
        <v>1409</v>
      </c>
      <c r="C2870" s="1" t="s">
        <v>59</v>
      </c>
      <c r="D2870" s="1"/>
      <c r="E2870" s="2" t="s">
        <v>579</v>
      </c>
      <c r="F2870" s="3">
        <v>4.5999999999999996</v>
      </c>
    </row>
    <row r="2871" spans="1:6" s="4" customFormat="1" ht="156" x14ac:dyDescent="0.25">
      <c r="A2871" s="1" t="s">
        <v>184</v>
      </c>
      <c r="B2871" s="1" t="s">
        <v>1409</v>
      </c>
      <c r="C2871" s="1" t="s">
        <v>127</v>
      </c>
      <c r="D2871" s="1"/>
      <c r="E2871" s="2" t="s">
        <v>587</v>
      </c>
      <c r="F2871" s="3">
        <v>4.5999999999999996</v>
      </c>
    </row>
    <row r="2872" spans="1:6" s="4" customFormat="1" ht="120" x14ac:dyDescent="0.25">
      <c r="A2872" s="1" t="s">
        <v>184</v>
      </c>
      <c r="B2872" s="1" t="s">
        <v>1409</v>
      </c>
      <c r="C2872" s="1" t="s">
        <v>128</v>
      </c>
      <c r="D2872" s="1"/>
      <c r="E2872" s="2" t="s">
        <v>596</v>
      </c>
      <c r="F2872" s="3">
        <v>4.5999999999999996</v>
      </c>
    </row>
    <row r="2873" spans="1:6" s="4" customFormat="1" ht="48" x14ac:dyDescent="0.25">
      <c r="A2873" s="1" t="s">
        <v>184</v>
      </c>
      <c r="B2873" s="1" t="s">
        <v>1409</v>
      </c>
      <c r="C2873" s="1" t="s">
        <v>126</v>
      </c>
      <c r="D2873" s="1"/>
      <c r="E2873" s="2" t="s">
        <v>597</v>
      </c>
      <c r="F2873" s="3">
        <v>4.5999999999999996</v>
      </c>
    </row>
    <row r="2874" spans="1:6" s="4" customFormat="1" ht="72" hidden="1" x14ac:dyDescent="0.25">
      <c r="A2874" s="1" t="s">
        <v>184</v>
      </c>
      <c r="B2874" s="1" t="s">
        <v>1409</v>
      </c>
      <c r="C2874" s="1" t="s">
        <v>126</v>
      </c>
      <c r="D2874" s="1" t="s">
        <v>1111</v>
      </c>
      <c r="E2874" s="2" t="s">
        <v>542</v>
      </c>
      <c r="F2874" s="3">
        <v>4.5999999999999996</v>
      </c>
    </row>
    <row r="2875" spans="1:6" s="4" customFormat="1" ht="84" hidden="1" x14ac:dyDescent="0.25">
      <c r="A2875" s="1" t="s">
        <v>184</v>
      </c>
      <c r="B2875" s="1" t="s">
        <v>1409</v>
      </c>
      <c r="C2875" s="1" t="s">
        <v>126</v>
      </c>
      <c r="D2875" s="1" t="s">
        <v>1112</v>
      </c>
      <c r="E2875" s="2" t="s">
        <v>543</v>
      </c>
      <c r="F2875" s="3">
        <v>4.5999999999999996</v>
      </c>
    </row>
    <row r="2876" spans="1:6" s="4" customFormat="1" ht="72" hidden="1" x14ac:dyDescent="0.25">
      <c r="A2876" s="1" t="s">
        <v>184</v>
      </c>
      <c r="B2876" s="1" t="s">
        <v>1410</v>
      </c>
      <c r="C2876" s="1"/>
      <c r="D2876" s="1"/>
      <c r="E2876" s="2" t="s">
        <v>517</v>
      </c>
      <c r="F2876" s="3">
        <v>94.768999999999991</v>
      </c>
    </row>
    <row r="2877" spans="1:6" s="4" customFormat="1" ht="36" x14ac:dyDescent="0.25">
      <c r="A2877" s="1" t="s">
        <v>184</v>
      </c>
      <c r="B2877" s="1" t="s">
        <v>1410</v>
      </c>
      <c r="C2877" s="1" t="s">
        <v>59</v>
      </c>
      <c r="D2877" s="1"/>
      <c r="E2877" s="2" t="s">
        <v>579</v>
      </c>
      <c r="F2877" s="3">
        <v>87.699999999999989</v>
      </c>
    </row>
    <row r="2878" spans="1:6" s="4" customFormat="1" ht="84" x14ac:dyDescent="0.25">
      <c r="A2878" s="1" t="s">
        <v>184</v>
      </c>
      <c r="B2878" s="1" t="s">
        <v>1410</v>
      </c>
      <c r="C2878" s="1" t="s">
        <v>130</v>
      </c>
      <c r="D2878" s="1"/>
      <c r="E2878" s="2" t="s">
        <v>598</v>
      </c>
      <c r="F2878" s="3">
        <v>87.699999999999989</v>
      </c>
    </row>
    <row r="2879" spans="1:6" s="4" customFormat="1" ht="72" x14ac:dyDescent="0.25">
      <c r="A2879" s="1" t="s">
        <v>184</v>
      </c>
      <c r="B2879" s="1" t="s">
        <v>1410</v>
      </c>
      <c r="C2879" s="1" t="s">
        <v>131</v>
      </c>
      <c r="D2879" s="1"/>
      <c r="E2879" s="2" t="s">
        <v>599</v>
      </c>
      <c r="F2879" s="3">
        <v>87.699999999999989</v>
      </c>
    </row>
    <row r="2880" spans="1:6" s="4" customFormat="1" ht="84" x14ac:dyDescent="0.25">
      <c r="A2880" s="1" t="s">
        <v>184</v>
      </c>
      <c r="B2880" s="1" t="s">
        <v>1410</v>
      </c>
      <c r="C2880" s="1" t="s">
        <v>129</v>
      </c>
      <c r="D2880" s="1"/>
      <c r="E2880" s="2" t="s">
        <v>601</v>
      </c>
      <c r="F2880" s="3">
        <v>87.699999999999989</v>
      </c>
    </row>
    <row r="2881" spans="1:6" s="4" customFormat="1" ht="72" hidden="1" x14ac:dyDescent="0.25">
      <c r="A2881" s="1" t="s">
        <v>184</v>
      </c>
      <c r="B2881" s="1" t="s">
        <v>1410</v>
      </c>
      <c r="C2881" s="1" t="s">
        <v>129</v>
      </c>
      <c r="D2881" s="1" t="s">
        <v>1111</v>
      </c>
      <c r="E2881" s="2" t="s">
        <v>542</v>
      </c>
      <c r="F2881" s="3">
        <v>58.8</v>
      </c>
    </row>
    <row r="2882" spans="1:6" s="4" customFormat="1" ht="84" hidden="1" x14ac:dyDescent="0.25">
      <c r="A2882" s="1" t="s">
        <v>184</v>
      </c>
      <c r="B2882" s="1" t="s">
        <v>1410</v>
      </c>
      <c r="C2882" s="1" t="s">
        <v>129</v>
      </c>
      <c r="D2882" s="1" t="s">
        <v>1112</v>
      </c>
      <c r="E2882" s="2" t="s">
        <v>543</v>
      </c>
      <c r="F2882" s="3">
        <v>58.8</v>
      </c>
    </row>
    <row r="2883" spans="1:6" s="4" customFormat="1" ht="24" hidden="1" x14ac:dyDescent="0.25">
      <c r="A2883" s="1" t="s">
        <v>184</v>
      </c>
      <c r="B2883" s="1" t="s">
        <v>1410</v>
      </c>
      <c r="C2883" s="1" t="s">
        <v>129</v>
      </c>
      <c r="D2883" s="1" t="s">
        <v>1113</v>
      </c>
      <c r="E2883" s="2" t="s">
        <v>558</v>
      </c>
      <c r="F2883" s="3">
        <v>28.9</v>
      </c>
    </row>
    <row r="2884" spans="1:6" s="4" customFormat="1" ht="36" hidden="1" x14ac:dyDescent="0.25">
      <c r="A2884" s="1" t="s">
        <v>184</v>
      </c>
      <c r="B2884" s="1" t="s">
        <v>1410</v>
      </c>
      <c r="C2884" s="1" t="s">
        <v>129</v>
      </c>
      <c r="D2884" s="1" t="s">
        <v>1120</v>
      </c>
      <c r="E2884" s="2" t="s">
        <v>561</v>
      </c>
      <c r="F2884" s="3">
        <v>28.9</v>
      </c>
    </row>
    <row r="2885" spans="1:6" s="4" customFormat="1" ht="60" x14ac:dyDescent="0.25">
      <c r="A2885" s="1" t="s">
        <v>184</v>
      </c>
      <c r="B2885" s="1" t="s">
        <v>1410</v>
      </c>
      <c r="C2885" s="1" t="s">
        <v>1122</v>
      </c>
      <c r="D2885" s="1"/>
      <c r="E2885" s="2" t="s">
        <v>1885</v>
      </c>
      <c r="F2885" s="3">
        <v>7.069</v>
      </c>
    </row>
    <row r="2886" spans="1:6" s="4" customFormat="1" ht="36" x14ac:dyDescent="0.25">
      <c r="A2886" s="1" t="s">
        <v>184</v>
      </c>
      <c r="B2886" s="1" t="s">
        <v>1410</v>
      </c>
      <c r="C2886" s="1" t="s">
        <v>1123</v>
      </c>
      <c r="D2886" s="1"/>
      <c r="E2886" s="2" t="s">
        <v>1175</v>
      </c>
      <c r="F2886" s="3">
        <v>7.069</v>
      </c>
    </row>
    <row r="2887" spans="1:6" s="4" customFormat="1" ht="48" x14ac:dyDescent="0.25">
      <c r="A2887" s="1" t="s">
        <v>184</v>
      </c>
      <c r="B2887" s="1" t="s">
        <v>1410</v>
      </c>
      <c r="C2887" s="1" t="s">
        <v>250</v>
      </c>
      <c r="D2887" s="1"/>
      <c r="E2887" s="2" t="s">
        <v>1190</v>
      </c>
      <c r="F2887" s="3">
        <v>7.069</v>
      </c>
    </row>
    <row r="2888" spans="1:6" s="4" customFormat="1" ht="72" hidden="1" x14ac:dyDescent="0.25">
      <c r="A2888" s="1" t="s">
        <v>184</v>
      </c>
      <c r="B2888" s="1" t="s">
        <v>1410</v>
      </c>
      <c r="C2888" s="1" t="s">
        <v>250</v>
      </c>
      <c r="D2888" s="1" t="s">
        <v>1111</v>
      </c>
      <c r="E2888" s="2" t="s">
        <v>542</v>
      </c>
      <c r="F2888" s="3">
        <v>7.069</v>
      </c>
    </row>
    <row r="2889" spans="1:6" s="4" customFormat="1" ht="84" hidden="1" x14ac:dyDescent="0.25">
      <c r="A2889" s="1" t="s">
        <v>184</v>
      </c>
      <c r="B2889" s="1" t="s">
        <v>1410</v>
      </c>
      <c r="C2889" s="1" t="s">
        <v>250</v>
      </c>
      <c r="D2889" s="1" t="s">
        <v>1112</v>
      </c>
      <c r="E2889" s="2" t="s">
        <v>543</v>
      </c>
      <c r="F2889" s="3">
        <v>7.069</v>
      </c>
    </row>
    <row r="2890" spans="1:6" s="4" customFormat="1" ht="24" hidden="1" x14ac:dyDescent="0.25">
      <c r="A2890" s="1" t="s">
        <v>184</v>
      </c>
      <c r="B2890" s="1" t="s">
        <v>1130</v>
      </c>
      <c r="C2890" s="1"/>
      <c r="D2890" s="1"/>
      <c r="E2890" s="2" t="s">
        <v>500</v>
      </c>
      <c r="F2890" s="3">
        <v>57891.69</v>
      </c>
    </row>
    <row r="2891" spans="1:6" s="4" customFormat="1" ht="36" hidden="1" x14ac:dyDescent="0.25">
      <c r="A2891" s="1" t="s">
        <v>184</v>
      </c>
      <c r="B2891" s="1" t="s">
        <v>1411</v>
      </c>
      <c r="C2891" s="1"/>
      <c r="D2891" s="1"/>
      <c r="E2891" s="2" t="s">
        <v>520</v>
      </c>
      <c r="F2891" s="3">
        <v>57681.090000000004</v>
      </c>
    </row>
    <row r="2892" spans="1:6" s="4" customFormat="1" ht="72" x14ac:dyDescent="0.25">
      <c r="A2892" s="1" t="s">
        <v>184</v>
      </c>
      <c r="B2892" s="1" t="s">
        <v>1411</v>
      </c>
      <c r="C2892" s="1" t="s">
        <v>138</v>
      </c>
      <c r="D2892" s="1"/>
      <c r="E2892" s="2" t="s">
        <v>691</v>
      </c>
      <c r="F2892" s="3">
        <v>56905.69</v>
      </c>
    </row>
    <row r="2893" spans="1:6" s="4" customFormat="1" ht="84" x14ac:dyDescent="0.25">
      <c r="A2893" s="1" t="s">
        <v>184</v>
      </c>
      <c r="B2893" s="1" t="s">
        <v>1411</v>
      </c>
      <c r="C2893" s="1" t="s">
        <v>139</v>
      </c>
      <c r="D2893" s="1"/>
      <c r="E2893" s="2" t="s">
        <v>692</v>
      </c>
      <c r="F2893" s="3">
        <v>56905.69</v>
      </c>
    </row>
    <row r="2894" spans="1:6" s="4" customFormat="1" ht="120" x14ac:dyDescent="0.25">
      <c r="A2894" s="1" t="s">
        <v>184</v>
      </c>
      <c r="B2894" s="1" t="s">
        <v>1411</v>
      </c>
      <c r="C2894" s="1" t="s">
        <v>140</v>
      </c>
      <c r="D2894" s="1"/>
      <c r="E2894" s="2" t="s">
        <v>693</v>
      </c>
      <c r="F2894" s="3">
        <v>32935.599999999999</v>
      </c>
    </row>
    <row r="2895" spans="1:6" s="4" customFormat="1" ht="48" x14ac:dyDescent="0.25">
      <c r="A2895" s="1" t="s">
        <v>184</v>
      </c>
      <c r="B2895" s="1" t="s">
        <v>1411</v>
      </c>
      <c r="C2895" s="1" t="s">
        <v>132</v>
      </c>
      <c r="D2895" s="1"/>
      <c r="E2895" s="2" t="s">
        <v>694</v>
      </c>
      <c r="F2895" s="3">
        <v>31904</v>
      </c>
    </row>
    <row r="2896" spans="1:6" s="4" customFormat="1" ht="72" hidden="1" x14ac:dyDescent="0.25">
      <c r="A2896" s="1" t="s">
        <v>184</v>
      </c>
      <c r="B2896" s="1" t="s">
        <v>1411</v>
      </c>
      <c r="C2896" s="1" t="s">
        <v>132</v>
      </c>
      <c r="D2896" s="1" t="s">
        <v>1111</v>
      </c>
      <c r="E2896" s="2" t="s">
        <v>542</v>
      </c>
      <c r="F2896" s="3">
        <v>31904</v>
      </c>
    </row>
    <row r="2897" spans="1:6" s="4" customFormat="1" ht="84" hidden="1" x14ac:dyDescent="0.25">
      <c r="A2897" s="1" t="s">
        <v>184</v>
      </c>
      <c r="B2897" s="1" t="s">
        <v>1411</v>
      </c>
      <c r="C2897" s="1" t="s">
        <v>132</v>
      </c>
      <c r="D2897" s="1" t="s">
        <v>1112</v>
      </c>
      <c r="E2897" s="2" t="s">
        <v>543</v>
      </c>
      <c r="F2897" s="3">
        <v>31904</v>
      </c>
    </row>
    <row r="2898" spans="1:6" s="4" customFormat="1" ht="72" x14ac:dyDescent="0.25">
      <c r="A2898" s="1" t="s">
        <v>184</v>
      </c>
      <c r="B2898" s="1" t="s">
        <v>1411</v>
      </c>
      <c r="C2898" s="1" t="s">
        <v>133</v>
      </c>
      <c r="D2898" s="1"/>
      <c r="E2898" s="2" t="s">
        <v>696</v>
      </c>
      <c r="F2898" s="3">
        <v>1031.5999999999999</v>
      </c>
    </row>
    <row r="2899" spans="1:6" s="4" customFormat="1" ht="72" hidden="1" x14ac:dyDescent="0.25">
      <c r="A2899" s="1" t="s">
        <v>184</v>
      </c>
      <c r="B2899" s="1" t="s">
        <v>1411</v>
      </c>
      <c r="C2899" s="1" t="s">
        <v>133</v>
      </c>
      <c r="D2899" s="1" t="s">
        <v>1111</v>
      </c>
      <c r="E2899" s="2" t="s">
        <v>542</v>
      </c>
      <c r="F2899" s="3">
        <v>1031.5999999999999</v>
      </c>
    </row>
    <row r="2900" spans="1:6" s="4" customFormat="1" ht="84" hidden="1" x14ac:dyDescent="0.25">
      <c r="A2900" s="1" t="s">
        <v>184</v>
      </c>
      <c r="B2900" s="1" t="s">
        <v>1411</v>
      </c>
      <c r="C2900" s="1" t="s">
        <v>133</v>
      </c>
      <c r="D2900" s="1" t="s">
        <v>1112</v>
      </c>
      <c r="E2900" s="2" t="s">
        <v>543</v>
      </c>
      <c r="F2900" s="3">
        <v>1031.5999999999999</v>
      </c>
    </row>
    <row r="2901" spans="1:6" s="4" customFormat="1" ht="60" x14ac:dyDescent="0.25">
      <c r="A2901" s="1" t="s">
        <v>184</v>
      </c>
      <c r="B2901" s="1" t="s">
        <v>1411</v>
      </c>
      <c r="C2901" s="1" t="s">
        <v>1431</v>
      </c>
      <c r="D2901" s="1"/>
      <c r="E2901" s="2" t="s">
        <v>1432</v>
      </c>
      <c r="F2901" s="3">
        <v>23970.09</v>
      </c>
    </row>
    <row r="2902" spans="1:6" s="4" customFormat="1" ht="132" x14ac:dyDescent="0.25">
      <c r="A2902" s="1" t="s">
        <v>184</v>
      </c>
      <c r="B2902" s="1" t="s">
        <v>1411</v>
      </c>
      <c r="C2902" s="1" t="s">
        <v>1433</v>
      </c>
      <c r="D2902" s="1"/>
      <c r="E2902" s="2" t="s">
        <v>1434</v>
      </c>
      <c r="F2902" s="3">
        <v>23970.09</v>
      </c>
    </row>
    <row r="2903" spans="1:6" s="4" customFormat="1" ht="72" hidden="1" x14ac:dyDescent="0.25">
      <c r="A2903" s="1" t="s">
        <v>184</v>
      </c>
      <c r="B2903" s="1" t="s">
        <v>1411</v>
      </c>
      <c r="C2903" s="1" t="s">
        <v>1433</v>
      </c>
      <c r="D2903" s="1" t="s">
        <v>1111</v>
      </c>
      <c r="E2903" s="2" t="s">
        <v>542</v>
      </c>
      <c r="F2903" s="3">
        <v>23970.09</v>
      </c>
    </row>
    <row r="2904" spans="1:6" s="4" customFormat="1" ht="84" hidden="1" x14ac:dyDescent="0.25">
      <c r="A2904" s="1" t="s">
        <v>184</v>
      </c>
      <c r="B2904" s="1" t="s">
        <v>1411</v>
      </c>
      <c r="C2904" s="1" t="s">
        <v>1433</v>
      </c>
      <c r="D2904" s="1" t="s">
        <v>1112</v>
      </c>
      <c r="E2904" s="2" t="s">
        <v>543</v>
      </c>
      <c r="F2904" s="3">
        <v>23970.09</v>
      </c>
    </row>
    <row r="2905" spans="1:6" s="4" customFormat="1" ht="48" x14ac:dyDescent="0.25">
      <c r="A2905" s="1" t="s">
        <v>184</v>
      </c>
      <c r="B2905" s="1" t="s">
        <v>1411</v>
      </c>
      <c r="C2905" s="1" t="s">
        <v>141</v>
      </c>
      <c r="D2905" s="1"/>
      <c r="E2905" s="2" t="s">
        <v>717</v>
      </c>
      <c r="F2905" s="3">
        <v>647.5</v>
      </c>
    </row>
    <row r="2906" spans="1:6" s="4" customFormat="1" ht="72" x14ac:dyDescent="0.25">
      <c r="A2906" s="1" t="s">
        <v>184</v>
      </c>
      <c r="B2906" s="1" t="s">
        <v>1411</v>
      </c>
      <c r="C2906" s="1" t="s">
        <v>142</v>
      </c>
      <c r="D2906" s="1"/>
      <c r="E2906" s="2" t="s">
        <v>718</v>
      </c>
      <c r="F2906" s="3">
        <v>647.5</v>
      </c>
    </row>
    <row r="2907" spans="1:6" s="4" customFormat="1" ht="120" x14ac:dyDescent="0.25">
      <c r="A2907" s="1" t="s">
        <v>184</v>
      </c>
      <c r="B2907" s="1" t="s">
        <v>1411</v>
      </c>
      <c r="C2907" s="1" t="s">
        <v>134</v>
      </c>
      <c r="D2907" s="1"/>
      <c r="E2907" s="2" t="s">
        <v>731</v>
      </c>
      <c r="F2907" s="3">
        <v>647.5</v>
      </c>
    </row>
    <row r="2908" spans="1:6" s="4" customFormat="1" ht="72" hidden="1" x14ac:dyDescent="0.25">
      <c r="A2908" s="1" t="s">
        <v>184</v>
      </c>
      <c r="B2908" s="1" t="s">
        <v>1411</v>
      </c>
      <c r="C2908" s="1" t="s">
        <v>134</v>
      </c>
      <c r="D2908" s="1" t="s">
        <v>1111</v>
      </c>
      <c r="E2908" s="2" t="s">
        <v>542</v>
      </c>
      <c r="F2908" s="3">
        <v>647.5</v>
      </c>
    </row>
    <row r="2909" spans="1:6" s="4" customFormat="1" ht="84" hidden="1" x14ac:dyDescent="0.25">
      <c r="A2909" s="1" t="s">
        <v>184</v>
      </c>
      <c r="B2909" s="1" t="s">
        <v>1411</v>
      </c>
      <c r="C2909" s="1" t="s">
        <v>134</v>
      </c>
      <c r="D2909" s="1" t="s">
        <v>1112</v>
      </c>
      <c r="E2909" s="2" t="s">
        <v>543</v>
      </c>
      <c r="F2909" s="3">
        <v>647.5</v>
      </c>
    </row>
    <row r="2910" spans="1:6" s="4" customFormat="1" ht="168" x14ac:dyDescent="0.25">
      <c r="A2910" s="1" t="s">
        <v>184</v>
      </c>
      <c r="B2910" s="1" t="s">
        <v>1411</v>
      </c>
      <c r="C2910" s="1" t="s">
        <v>1132</v>
      </c>
      <c r="D2910" s="1"/>
      <c r="E2910" s="2" t="s">
        <v>1557</v>
      </c>
      <c r="F2910" s="3">
        <v>127.9</v>
      </c>
    </row>
    <row r="2911" spans="1:6" s="4" customFormat="1" ht="132" x14ac:dyDescent="0.25">
      <c r="A2911" s="1" t="s">
        <v>184</v>
      </c>
      <c r="B2911" s="1" t="s">
        <v>1411</v>
      </c>
      <c r="C2911" s="1" t="s">
        <v>1133</v>
      </c>
      <c r="D2911" s="1"/>
      <c r="E2911" s="2" t="s">
        <v>741</v>
      </c>
      <c r="F2911" s="3">
        <v>127.9</v>
      </c>
    </row>
    <row r="2912" spans="1:6" s="4" customFormat="1" ht="144" x14ac:dyDescent="0.25">
      <c r="A2912" s="1" t="s">
        <v>184</v>
      </c>
      <c r="B2912" s="1" t="s">
        <v>1411</v>
      </c>
      <c r="C2912" s="1" t="s">
        <v>143</v>
      </c>
      <c r="D2912" s="1"/>
      <c r="E2912" s="2" t="s">
        <v>751</v>
      </c>
      <c r="F2912" s="3">
        <v>127.9</v>
      </c>
    </row>
    <row r="2913" spans="1:6" s="4" customFormat="1" ht="48" x14ac:dyDescent="0.25">
      <c r="A2913" s="1" t="s">
        <v>184</v>
      </c>
      <c r="B2913" s="1" t="s">
        <v>1411</v>
      </c>
      <c r="C2913" s="1" t="s">
        <v>135</v>
      </c>
      <c r="D2913" s="1"/>
      <c r="E2913" s="2" t="s">
        <v>752</v>
      </c>
      <c r="F2913" s="3">
        <v>127.9</v>
      </c>
    </row>
    <row r="2914" spans="1:6" s="4" customFormat="1" ht="72" hidden="1" x14ac:dyDescent="0.25">
      <c r="A2914" s="1" t="s">
        <v>184</v>
      </c>
      <c r="B2914" s="1" t="s">
        <v>1411</v>
      </c>
      <c r="C2914" s="1" t="s">
        <v>135</v>
      </c>
      <c r="D2914" s="1" t="s">
        <v>1111</v>
      </c>
      <c r="E2914" s="2" t="s">
        <v>542</v>
      </c>
      <c r="F2914" s="3">
        <v>127.9</v>
      </c>
    </row>
    <row r="2915" spans="1:6" s="4" customFormat="1" ht="84" hidden="1" x14ac:dyDescent="0.25">
      <c r="A2915" s="1" t="s">
        <v>184</v>
      </c>
      <c r="B2915" s="1" t="s">
        <v>1411</v>
      </c>
      <c r="C2915" s="1" t="s">
        <v>135</v>
      </c>
      <c r="D2915" s="1" t="s">
        <v>1112</v>
      </c>
      <c r="E2915" s="2" t="s">
        <v>543</v>
      </c>
      <c r="F2915" s="3">
        <v>127.9</v>
      </c>
    </row>
    <row r="2916" spans="1:6" s="4" customFormat="1" ht="48" hidden="1" x14ac:dyDescent="0.25">
      <c r="A2916" s="1" t="s">
        <v>184</v>
      </c>
      <c r="B2916" s="1" t="s">
        <v>1391</v>
      </c>
      <c r="C2916" s="1"/>
      <c r="D2916" s="1"/>
      <c r="E2916" s="2" t="s">
        <v>521</v>
      </c>
      <c r="F2916" s="3">
        <v>210.6</v>
      </c>
    </row>
    <row r="2917" spans="1:6" s="4" customFormat="1" ht="60" x14ac:dyDescent="0.25">
      <c r="A2917" s="1" t="s">
        <v>184</v>
      </c>
      <c r="B2917" s="1" t="s">
        <v>1391</v>
      </c>
      <c r="C2917" s="1" t="s">
        <v>152</v>
      </c>
      <c r="D2917" s="1"/>
      <c r="E2917" s="2" t="s">
        <v>672</v>
      </c>
      <c r="F2917" s="3">
        <v>27</v>
      </c>
    </row>
    <row r="2918" spans="1:6" s="4" customFormat="1" ht="48" x14ac:dyDescent="0.25">
      <c r="A2918" s="1" t="s">
        <v>184</v>
      </c>
      <c r="B2918" s="1" t="s">
        <v>1391</v>
      </c>
      <c r="C2918" s="1" t="s">
        <v>154</v>
      </c>
      <c r="D2918" s="1"/>
      <c r="E2918" s="2" t="s">
        <v>681</v>
      </c>
      <c r="F2918" s="3">
        <v>27</v>
      </c>
    </row>
    <row r="2919" spans="1:6" s="4" customFormat="1" ht="144" x14ac:dyDescent="0.25">
      <c r="A2919" s="1" t="s">
        <v>184</v>
      </c>
      <c r="B2919" s="1" t="s">
        <v>1391</v>
      </c>
      <c r="C2919" s="1" t="s">
        <v>153</v>
      </c>
      <c r="D2919" s="1"/>
      <c r="E2919" s="2" t="s">
        <v>684</v>
      </c>
      <c r="F2919" s="3">
        <v>27</v>
      </c>
    </row>
    <row r="2920" spans="1:6" s="4" customFormat="1" ht="108" x14ac:dyDescent="0.25">
      <c r="A2920" s="1" t="s">
        <v>184</v>
      </c>
      <c r="B2920" s="1" t="s">
        <v>1391</v>
      </c>
      <c r="C2920" s="1" t="s">
        <v>147</v>
      </c>
      <c r="D2920" s="1"/>
      <c r="E2920" s="2" t="s">
        <v>685</v>
      </c>
      <c r="F2920" s="3">
        <v>23</v>
      </c>
    </row>
    <row r="2921" spans="1:6" s="4" customFormat="1" ht="72" hidden="1" x14ac:dyDescent="0.25">
      <c r="A2921" s="1" t="s">
        <v>184</v>
      </c>
      <c r="B2921" s="1" t="s">
        <v>1391</v>
      </c>
      <c r="C2921" s="1" t="s">
        <v>147</v>
      </c>
      <c r="D2921" s="1" t="s">
        <v>1111</v>
      </c>
      <c r="E2921" s="2" t="s">
        <v>542</v>
      </c>
      <c r="F2921" s="3">
        <v>23</v>
      </c>
    </row>
    <row r="2922" spans="1:6" s="4" customFormat="1" ht="84" hidden="1" x14ac:dyDescent="0.25">
      <c r="A2922" s="1" t="s">
        <v>184</v>
      </c>
      <c r="B2922" s="1" t="s">
        <v>1391</v>
      </c>
      <c r="C2922" s="1" t="s">
        <v>147</v>
      </c>
      <c r="D2922" s="1" t="s">
        <v>1112</v>
      </c>
      <c r="E2922" s="2" t="s">
        <v>543</v>
      </c>
      <c r="F2922" s="3">
        <v>23</v>
      </c>
    </row>
    <row r="2923" spans="1:6" s="4" customFormat="1" ht="84" x14ac:dyDescent="0.25">
      <c r="A2923" s="1" t="s">
        <v>184</v>
      </c>
      <c r="B2923" s="1" t="s">
        <v>1391</v>
      </c>
      <c r="C2923" s="1" t="s">
        <v>148</v>
      </c>
      <c r="D2923" s="1"/>
      <c r="E2923" s="2" t="s">
        <v>687</v>
      </c>
      <c r="F2923" s="3">
        <v>4</v>
      </c>
    </row>
    <row r="2924" spans="1:6" s="4" customFormat="1" ht="72" hidden="1" x14ac:dyDescent="0.25">
      <c r="A2924" s="1" t="s">
        <v>184</v>
      </c>
      <c r="B2924" s="1" t="s">
        <v>1391</v>
      </c>
      <c r="C2924" s="1" t="s">
        <v>148</v>
      </c>
      <c r="D2924" s="1" t="s">
        <v>1111</v>
      </c>
      <c r="E2924" s="2" t="s">
        <v>542</v>
      </c>
      <c r="F2924" s="3">
        <v>4</v>
      </c>
    </row>
    <row r="2925" spans="1:6" s="4" customFormat="1" ht="84" hidden="1" x14ac:dyDescent="0.25">
      <c r="A2925" s="1" t="s">
        <v>184</v>
      </c>
      <c r="B2925" s="1" t="s">
        <v>1391</v>
      </c>
      <c r="C2925" s="1" t="s">
        <v>148</v>
      </c>
      <c r="D2925" s="1" t="s">
        <v>1112</v>
      </c>
      <c r="E2925" s="2" t="s">
        <v>543</v>
      </c>
      <c r="F2925" s="3">
        <v>4</v>
      </c>
    </row>
    <row r="2926" spans="1:6" s="4" customFormat="1" ht="48" x14ac:dyDescent="0.25">
      <c r="A2926" s="1" t="s">
        <v>184</v>
      </c>
      <c r="B2926" s="1" t="s">
        <v>1391</v>
      </c>
      <c r="C2926" s="1" t="s">
        <v>141</v>
      </c>
      <c r="D2926" s="1"/>
      <c r="E2926" s="2" t="s">
        <v>717</v>
      </c>
      <c r="F2926" s="3">
        <v>71.099999999999994</v>
      </c>
    </row>
    <row r="2927" spans="1:6" s="4" customFormat="1" ht="72" x14ac:dyDescent="0.25">
      <c r="A2927" s="1" t="s">
        <v>184</v>
      </c>
      <c r="B2927" s="1" t="s">
        <v>1391</v>
      </c>
      <c r="C2927" s="1" t="s">
        <v>142</v>
      </c>
      <c r="D2927" s="1"/>
      <c r="E2927" s="2" t="s">
        <v>718</v>
      </c>
      <c r="F2927" s="3">
        <v>71.099999999999994</v>
      </c>
    </row>
    <row r="2928" spans="1:6" s="4" customFormat="1" ht="108" x14ac:dyDescent="0.25">
      <c r="A2928" s="1" t="s">
        <v>184</v>
      </c>
      <c r="B2928" s="1" t="s">
        <v>1391</v>
      </c>
      <c r="C2928" s="1" t="s">
        <v>149</v>
      </c>
      <c r="D2928" s="1"/>
      <c r="E2928" s="2" t="s">
        <v>732</v>
      </c>
      <c r="F2928" s="3">
        <v>71.099999999999994</v>
      </c>
    </row>
    <row r="2929" spans="1:6" s="4" customFormat="1" ht="72" hidden="1" x14ac:dyDescent="0.25">
      <c r="A2929" s="1" t="s">
        <v>184</v>
      </c>
      <c r="B2929" s="1" t="s">
        <v>1391</v>
      </c>
      <c r="C2929" s="1" t="s">
        <v>149</v>
      </c>
      <c r="D2929" s="1" t="s">
        <v>1111</v>
      </c>
      <c r="E2929" s="2" t="s">
        <v>542</v>
      </c>
      <c r="F2929" s="3">
        <v>71.099999999999994</v>
      </c>
    </row>
    <row r="2930" spans="1:6" s="4" customFormat="1" ht="84" hidden="1" x14ac:dyDescent="0.25">
      <c r="A2930" s="1" t="s">
        <v>184</v>
      </c>
      <c r="B2930" s="1" t="s">
        <v>1391</v>
      </c>
      <c r="C2930" s="1" t="s">
        <v>149</v>
      </c>
      <c r="D2930" s="1" t="s">
        <v>1112</v>
      </c>
      <c r="E2930" s="2" t="s">
        <v>543</v>
      </c>
      <c r="F2930" s="3">
        <v>71.099999999999994</v>
      </c>
    </row>
    <row r="2931" spans="1:6" s="4" customFormat="1" ht="72" x14ac:dyDescent="0.25">
      <c r="A2931" s="1" t="s">
        <v>184</v>
      </c>
      <c r="B2931" s="1" t="s">
        <v>1391</v>
      </c>
      <c r="C2931" s="1" t="s">
        <v>1152</v>
      </c>
      <c r="D2931" s="1"/>
      <c r="E2931" s="2" t="s">
        <v>1083</v>
      </c>
      <c r="F2931" s="3">
        <v>112.5</v>
      </c>
    </row>
    <row r="2932" spans="1:6" s="4" customFormat="1" ht="60" x14ac:dyDescent="0.25">
      <c r="A2932" s="1" t="s">
        <v>184</v>
      </c>
      <c r="B2932" s="1" t="s">
        <v>1391</v>
      </c>
      <c r="C2932" s="1" t="s">
        <v>1162</v>
      </c>
      <c r="D2932" s="1"/>
      <c r="E2932" s="2" t="s">
        <v>1090</v>
      </c>
      <c r="F2932" s="3">
        <v>112.5</v>
      </c>
    </row>
    <row r="2933" spans="1:6" s="4" customFormat="1" ht="192" x14ac:dyDescent="0.25">
      <c r="A2933" s="1" t="s">
        <v>184</v>
      </c>
      <c r="B2933" s="1" t="s">
        <v>1391</v>
      </c>
      <c r="C2933" s="1" t="s">
        <v>150</v>
      </c>
      <c r="D2933" s="1"/>
      <c r="E2933" s="2" t="s">
        <v>1092</v>
      </c>
      <c r="F2933" s="3">
        <v>112.5</v>
      </c>
    </row>
    <row r="2934" spans="1:6" s="4" customFormat="1" ht="72" hidden="1" x14ac:dyDescent="0.25">
      <c r="A2934" s="1" t="s">
        <v>184</v>
      </c>
      <c r="B2934" s="1" t="s">
        <v>1391</v>
      </c>
      <c r="C2934" s="1" t="s">
        <v>150</v>
      </c>
      <c r="D2934" s="1" t="s">
        <v>1111</v>
      </c>
      <c r="E2934" s="2" t="s">
        <v>542</v>
      </c>
      <c r="F2934" s="3">
        <v>112.5</v>
      </c>
    </row>
    <row r="2935" spans="1:6" s="4" customFormat="1" ht="84" hidden="1" x14ac:dyDescent="0.25">
      <c r="A2935" s="1" t="s">
        <v>184</v>
      </c>
      <c r="B2935" s="1" t="s">
        <v>1391</v>
      </c>
      <c r="C2935" s="1" t="s">
        <v>150</v>
      </c>
      <c r="D2935" s="1" t="s">
        <v>1112</v>
      </c>
      <c r="E2935" s="2" t="s">
        <v>543</v>
      </c>
      <c r="F2935" s="3">
        <v>112.5</v>
      </c>
    </row>
    <row r="2936" spans="1:6" s="4" customFormat="1" ht="36" hidden="1" x14ac:dyDescent="0.25">
      <c r="A2936" s="1" t="s">
        <v>184</v>
      </c>
      <c r="B2936" s="1" t="s">
        <v>22</v>
      </c>
      <c r="C2936" s="1"/>
      <c r="D2936" s="1"/>
      <c r="E2936" s="2" t="s">
        <v>501</v>
      </c>
      <c r="F2936" s="3">
        <v>9093.7000000000007</v>
      </c>
    </row>
    <row r="2937" spans="1:6" s="4" customFormat="1" hidden="1" x14ac:dyDescent="0.25">
      <c r="A2937" s="1" t="s">
        <v>184</v>
      </c>
      <c r="B2937" s="1" t="s">
        <v>1413</v>
      </c>
      <c r="C2937" s="1"/>
      <c r="D2937" s="1"/>
      <c r="E2937" s="2" t="s">
        <v>524</v>
      </c>
      <c r="F2937" s="3">
        <v>3953</v>
      </c>
    </row>
    <row r="2938" spans="1:6" s="4" customFormat="1" ht="60" x14ac:dyDescent="0.25">
      <c r="A2938" s="1" t="s">
        <v>184</v>
      </c>
      <c r="B2938" s="1" t="s">
        <v>1413</v>
      </c>
      <c r="C2938" s="1" t="s">
        <v>152</v>
      </c>
      <c r="D2938" s="1"/>
      <c r="E2938" s="2" t="s">
        <v>672</v>
      </c>
      <c r="F2938" s="3">
        <v>765.1</v>
      </c>
    </row>
    <row r="2939" spans="1:6" s="4" customFormat="1" ht="48" x14ac:dyDescent="0.25">
      <c r="A2939" s="1" t="s">
        <v>184</v>
      </c>
      <c r="B2939" s="1" t="s">
        <v>1413</v>
      </c>
      <c r="C2939" s="1" t="s">
        <v>154</v>
      </c>
      <c r="D2939" s="1"/>
      <c r="E2939" s="2" t="s">
        <v>681</v>
      </c>
      <c r="F2939" s="3">
        <v>765.1</v>
      </c>
    </row>
    <row r="2940" spans="1:6" s="4" customFormat="1" ht="72" x14ac:dyDescent="0.25">
      <c r="A2940" s="1" t="s">
        <v>184</v>
      </c>
      <c r="B2940" s="1" t="s">
        <v>1413</v>
      </c>
      <c r="C2940" s="1" t="s">
        <v>163</v>
      </c>
      <c r="D2940" s="1"/>
      <c r="E2940" s="2" t="s">
        <v>682</v>
      </c>
      <c r="F2940" s="3">
        <v>765.1</v>
      </c>
    </row>
    <row r="2941" spans="1:6" s="4" customFormat="1" ht="48" x14ac:dyDescent="0.25">
      <c r="A2941" s="1" t="s">
        <v>184</v>
      </c>
      <c r="B2941" s="1" t="s">
        <v>1413</v>
      </c>
      <c r="C2941" s="1" t="s">
        <v>158</v>
      </c>
      <c r="D2941" s="1"/>
      <c r="E2941" s="2" t="s">
        <v>683</v>
      </c>
      <c r="F2941" s="3">
        <v>765.1</v>
      </c>
    </row>
    <row r="2942" spans="1:6" s="4" customFormat="1" ht="72" hidden="1" x14ac:dyDescent="0.25">
      <c r="A2942" s="1" t="s">
        <v>184</v>
      </c>
      <c r="B2942" s="1" t="s">
        <v>1413</v>
      </c>
      <c r="C2942" s="1" t="s">
        <v>158</v>
      </c>
      <c r="D2942" s="1" t="s">
        <v>1111</v>
      </c>
      <c r="E2942" s="2" t="s">
        <v>542</v>
      </c>
      <c r="F2942" s="3">
        <v>765.1</v>
      </c>
    </row>
    <row r="2943" spans="1:6" s="4" customFormat="1" ht="84" hidden="1" x14ac:dyDescent="0.25">
      <c r="A2943" s="1" t="s">
        <v>184</v>
      </c>
      <c r="B2943" s="1" t="s">
        <v>1413</v>
      </c>
      <c r="C2943" s="1" t="s">
        <v>158</v>
      </c>
      <c r="D2943" s="1" t="s">
        <v>1112</v>
      </c>
      <c r="E2943" s="2" t="s">
        <v>543</v>
      </c>
      <c r="F2943" s="3">
        <v>765.1</v>
      </c>
    </row>
    <row r="2944" spans="1:6" s="4" customFormat="1" ht="48" x14ac:dyDescent="0.25">
      <c r="A2944" s="1" t="s">
        <v>184</v>
      </c>
      <c r="B2944" s="1" t="s">
        <v>1413</v>
      </c>
      <c r="C2944" s="1" t="s">
        <v>141</v>
      </c>
      <c r="D2944" s="1"/>
      <c r="E2944" s="2" t="s">
        <v>717</v>
      </c>
      <c r="F2944" s="3">
        <v>2511.8000000000002</v>
      </c>
    </row>
    <row r="2945" spans="1:6" s="4" customFormat="1" ht="72" x14ac:dyDescent="0.25">
      <c r="A2945" s="1" t="s">
        <v>184</v>
      </c>
      <c r="B2945" s="1" t="s">
        <v>1413</v>
      </c>
      <c r="C2945" s="1" t="s">
        <v>142</v>
      </c>
      <c r="D2945" s="1"/>
      <c r="E2945" s="2" t="s">
        <v>718</v>
      </c>
      <c r="F2945" s="3">
        <v>2511.8000000000002</v>
      </c>
    </row>
    <row r="2946" spans="1:6" s="4" customFormat="1" ht="84" x14ac:dyDescent="0.25">
      <c r="A2946" s="1" t="s">
        <v>184</v>
      </c>
      <c r="B2946" s="1" t="s">
        <v>1413</v>
      </c>
      <c r="C2946" s="1" t="s">
        <v>159</v>
      </c>
      <c r="D2946" s="1"/>
      <c r="E2946" s="2" t="s">
        <v>719</v>
      </c>
      <c r="F2946" s="3">
        <v>864</v>
      </c>
    </row>
    <row r="2947" spans="1:6" s="4" customFormat="1" ht="72" hidden="1" x14ac:dyDescent="0.25">
      <c r="A2947" s="1" t="s">
        <v>184</v>
      </c>
      <c r="B2947" s="1" t="s">
        <v>1413</v>
      </c>
      <c r="C2947" s="1" t="s">
        <v>159</v>
      </c>
      <c r="D2947" s="1" t="s">
        <v>1111</v>
      </c>
      <c r="E2947" s="2" t="s">
        <v>542</v>
      </c>
      <c r="F2947" s="3">
        <v>864</v>
      </c>
    </row>
    <row r="2948" spans="1:6" s="4" customFormat="1" ht="84" hidden="1" x14ac:dyDescent="0.25">
      <c r="A2948" s="1" t="s">
        <v>184</v>
      </c>
      <c r="B2948" s="1" t="s">
        <v>1413</v>
      </c>
      <c r="C2948" s="1" t="s">
        <v>159</v>
      </c>
      <c r="D2948" s="1" t="s">
        <v>1112</v>
      </c>
      <c r="E2948" s="2" t="s">
        <v>543</v>
      </c>
      <c r="F2948" s="3">
        <v>864</v>
      </c>
    </row>
    <row r="2949" spans="1:6" s="4" customFormat="1" ht="72" x14ac:dyDescent="0.25">
      <c r="A2949" s="1" t="s">
        <v>184</v>
      </c>
      <c r="B2949" s="1" t="s">
        <v>1413</v>
      </c>
      <c r="C2949" s="1" t="s">
        <v>160</v>
      </c>
      <c r="D2949" s="1"/>
      <c r="E2949" s="2" t="s">
        <v>720</v>
      </c>
      <c r="F2949" s="3">
        <v>1647.8</v>
      </c>
    </row>
    <row r="2950" spans="1:6" s="4" customFormat="1" ht="72" hidden="1" x14ac:dyDescent="0.25">
      <c r="A2950" s="1" t="s">
        <v>184</v>
      </c>
      <c r="B2950" s="1" t="s">
        <v>1413</v>
      </c>
      <c r="C2950" s="1" t="s">
        <v>160</v>
      </c>
      <c r="D2950" s="1" t="s">
        <v>1111</v>
      </c>
      <c r="E2950" s="2" t="s">
        <v>542</v>
      </c>
      <c r="F2950" s="3">
        <v>1647.8</v>
      </c>
    </row>
    <row r="2951" spans="1:6" s="4" customFormat="1" ht="84" hidden="1" x14ac:dyDescent="0.25">
      <c r="A2951" s="1" t="s">
        <v>184</v>
      </c>
      <c r="B2951" s="1" t="s">
        <v>1413</v>
      </c>
      <c r="C2951" s="1" t="s">
        <v>160</v>
      </c>
      <c r="D2951" s="1" t="s">
        <v>1112</v>
      </c>
      <c r="E2951" s="2" t="s">
        <v>543</v>
      </c>
      <c r="F2951" s="3">
        <v>1647.8</v>
      </c>
    </row>
    <row r="2952" spans="1:6" s="4" customFormat="1" ht="84" x14ac:dyDescent="0.25">
      <c r="A2952" s="1" t="s">
        <v>184</v>
      </c>
      <c r="B2952" s="1" t="s">
        <v>1413</v>
      </c>
      <c r="C2952" s="1" t="s">
        <v>144</v>
      </c>
      <c r="D2952" s="1"/>
      <c r="E2952" s="2" t="s">
        <v>1036</v>
      </c>
      <c r="F2952" s="3">
        <v>176.1</v>
      </c>
    </row>
    <row r="2953" spans="1:6" s="4" customFormat="1" ht="72" x14ac:dyDescent="0.25">
      <c r="A2953" s="1" t="s">
        <v>184</v>
      </c>
      <c r="B2953" s="1" t="s">
        <v>1413</v>
      </c>
      <c r="C2953" s="1" t="s">
        <v>167</v>
      </c>
      <c r="D2953" s="1"/>
      <c r="E2953" s="2" t="s">
        <v>1059</v>
      </c>
      <c r="F2953" s="3">
        <v>176.1</v>
      </c>
    </row>
    <row r="2954" spans="1:6" s="4" customFormat="1" ht="120" x14ac:dyDescent="0.25">
      <c r="A2954" s="1" t="s">
        <v>184</v>
      </c>
      <c r="B2954" s="1" t="s">
        <v>1413</v>
      </c>
      <c r="C2954" s="1" t="s">
        <v>168</v>
      </c>
      <c r="D2954" s="1"/>
      <c r="E2954" s="2" t="s">
        <v>1060</v>
      </c>
      <c r="F2954" s="3">
        <v>176.1</v>
      </c>
    </row>
    <row r="2955" spans="1:6" s="4" customFormat="1" ht="60" x14ac:dyDescent="0.25">
      <c r="A2955" s="1" t="s">
        <v>184</v>
      </c>
      <c r="B2955" s="1" t="s">
        <v>1413</v>
      </c>
      <c r="C2955" s="1" t="s">
        <v>162</v>
      </c>
      <c r="D2955" s="1"/>
      <c r="E2955" s="2" t="s">
        <v>1061</v>
      </c>
      <c r="F2955" s="3">
        <v>176.1</v>
      </c>
    </row>
    <row r="2956" spans="1:6" s="4" customFormat="1" ht="72" hidden="1" x14ac:dyDescent="0.25">
      <c r="A2956" s="1" t="s">
        <v>184</v>
      </c>
      <c r="B2956" s="1" t="s">
        <v>1413</v>
      </c>
      <c r="C2956" s="1" t="s">
        <v>162</v>
      </c>
      <c r="D2956" s="1" t="s">
        <v>1111</v>
      </c>
      <c r="E2956" s="2" t="s">
        <v>542</v>
      </c>
      <c r="F2956" s="3">
        <v>176.1</v>
      </c>
    </row>
    <row r="2957" spans="1:6" s="4" customFormat="1" ht="84" hidden="1" x14ac:dyDescent="0.25">
      <c r="A2957" s="1" t="s">
        <v>184</v>
      </c>
      <c r="B2957" s="1" t="s">
        <v>1413</v>
      </c>
      <c r="C2957" s="1" t="s">
        <v>162</v>
      </c>
      <c r="D2957" s="1" t="s">
        <v>1112</v>
      </c>
      <c r="E2957" s="2" t="s">
        <v>543</v>
      </c>
      <c r="F2957" s="3">
        <v>176.1</v>
      </c>
    </row>
    <row r="2958" spans="1:6" s="4" customFormat="1" ht="60" x14ac:dyDescent="0.25">
      <c r="A2958" s="1" t="s">
        <v>184</v>
      </c>
      <c r="B2958" s="1" t="s">
        <v>1413</v>
      </c>
      <c r="C2958" s="1" t="s">
        <v>1122</v>
      </c>
      <c r="D2958" s="1"/>
      <c r="E2958" s="2" t="s">
        <v>1885</v>
      </c>
      <c r="F2958" s="3">
        <v>500</v>
      </c>
    </row>
    <row r="2959" spans="1:6" s="4" customFormat="1" ht="84" x14ac:dyDescent="0.25">
      <c r="A2959" s="1" t="s">
        <v>184</v>
      </c>
      <c r="B2959" s="1" t="s">
        <v>1413</v>
      </c>
      <c r="C2959" s="1" t="s">
        <v>405</v>
      </c>
      <c r="D2959" s="1"/>
      <c r="E2959" s="2" t="s">
        <v>1174</v>
      </c>
      <c r="F2959" s="3">
        <v>500</v>
      </c>
    </row>
    <row r="2960" spans="1:6" s="4" customFormat="1" ht="72" hidden="1" x14ac:dyDescent="0.25">
      <c r="A2960" s="1" t="s">
        <v>184</v>
      </c>
      <c r="B2960" s="1" t="s">
        <v>1413</v>
      </c>
      <c r="C2960" s="1" t="s">
        <v>405</v>
      </c>
      <c r="D2960" s="1" t="s">
        <v>1111</v>
      </c>
      <c r="E2960" s="2" t="s">
        <v>542</v>
      </c>
      <c r="F2960" s="3">
        <v>500</v>
      </c>
    </row>
    <row r="2961" spans="1:6" s="4" customFormat="1" ht="84" hidden="1" x14ac:dyDescent="0.25">
      <c r="A2961" s="1" t="s">
        <v>184</v>
      </c>
      <c r="B2961" s="1" t="s">
        <v>1413</v>
      </c>
      <c r="C2961" s="1" t="s">
        <v>405</v>
      </c>
      <c r="D2961" s="1" t="s">
        <v>1112</v>
      </c>
      <c r="E2961" s="2" t="s">
        <v>543</v>
      </c>
      <c r="F2961" s="3">
        <v>500</v>
      </c>
    </row>
    <row r="2962" spans="1:6" s="4" customFormat="1" ht="48" hidden="1" x14ac:dyDescent="0.25">
      <c r="A2962" s="1" t="s">
        <v>184</v>
      </c>
      <c r="B2962" s="1" t="s">
        <v>1414</v>
      </c>
      <c r="C2962" s="1"/>
      <c r="D2962" s="1"/>
      <c r="E2962" s="2" t="s">
        <v>525</v>
      </c>
      <c r="F2962" s="3">
        <v>5140.7</v>
      </c>
    </row>
    <row r="2963" spans="1:6" s="4" customFormat="1" ht="72" x14ac:dyDescent="0.25">
      <c r="A2963" s="1" t="s">
        <v>184</v>
      </c>
      <c r="B2963" s="1" t="s">
        <v>1414</v>
      </c>
      <c r="C2963" s="1" t="s">
        <v>138</v>
      </c>
      <c r="D2963" s="1"/>
      <c r="E2963" s="2" t="s">
        <v>691</v>
      </c>
      <c r="F2963" s="3">
        <v>5108.7</v>
      </c>
    </row>
    <row r="2964" spans="1:6" s="4" customFormat="1" ht="48" x14ac:dyDescent="0.25">
      <c r="A2964" s="1" t="s">
        <v>184</v>
      </c>
      <c r="B2964" s="1" t="s">
        <v>1414</v>
      </c>
      <c r="C2964" s="1" t="s">
        <v>170</v>
      </c>
      <c r="D2964" s="1"/>
      <c r="E2964" s="2" t="s">
        <v>715</v>
      </c>
      <c r="F2964" s="3">
        <v>5108.7</v>
      </c>
    </row>
    <row r="2965" spans="1:6" s="4" customFormat="1" ht="72" x14ac:dyDescent="0.25">
      <c r="A2965" s="1" t="s">
        <v>184</v>
      </c>
      <c r="B2965" s="1" t="s">
        <v>1414</v>
      </c>
      <c r="C2965" s="1" t="s">
        <v>171</v>
      </c>
      <c r="D2965" s="1"/>
      <c r="E2965" s="2" t="s">
        <v>716</v>
      </c>
      <c r="F2965" s="3">
        <v>5108.7</v>
      </c>
    </row>
    <row r="2966" spans="1:6" s="4" customFormat="1" ht="84" x14ac:dyDescent="0.25">
      <c r="A2966" s="1" t="s">
        <v>184</v>
      </c>
      <c r="B2966" s="1" t="s">
        <v>1414</v>
      </c>
      <c r="C2966" s="1" t="s">
        <v>169</v>
      </c>
      <c r="D2966" s="1"/>
      <c r="E2966" s="2" t="s">
        <v>589</v>
      </c>
      <c r="F2966" s="3">
        <v>5108.7</v>
      </c>
    </row>
    <row r="2967" spans="1:6" s="4" customFormat="1" ht="180" hidden="1" x14ac:dyDescent="0.25">
      <c r="A2967" s="1" t="s">
        <v>184</v>
      </c>
      <c r="B2967" s="1" t="s">
        <v>1414</v>
      </c>
      <c r="C2967" s="1" t="s">
        <v>169</v>
      </c>
      <c r="D2967" s="1" t="s">
        <v>1118</v>
      </c>
      <c r="E2967" s="2" t="s">
        <v>539</v>
      </c>
      <c r="F2967" s="3">
        <v>3923.9</v>
      </c>
    </row>
    <row r="2968" spans="1:6" s="4" customFormat="1" ht="36" hidden="1" x14ac:dyDescent="0.25">
      <c r="A2968" s="1" t="s">
        <v>184</v>
      </c>
      <c r="B2968" s="1" t="s">
        <v>1414</v>
      </c>
      <c r="C2968" s="1" t="s">
        <v>169</v>
      </c>
      <c r="D2968" s="1" t="s">
        <v>1119</v>
      </c>
      <c r="E2968" s="2" t="s">
        <v>540</v>
      </c>
      <c r="F2968" s="3">
        <v>3923.9</v>
      </c>
    </row>
    <row r="2969" spans="1:6" s="4" customFormat="1" ht="72" hidden="1" x14ac:dyDescent="0.25">
      <c r="A2969" s="1" t="s">
        <v>184</v>
      </c>
      <c r="B2969" s="1" t="s">
        <v>1414</v>
      </c>
      <c r="C2969" s="1" t="s">
        <v>169</v>
      </c>
      <c r="D2969" s="1" t="s">
        <v>1111</v>
      </c>
      <c r="E2969" s="2" t="s">
        <v>542</v>
      </c>
      <c r="F2969" s="3">
        <v>1181.5999999999999</v>
      </c>
    </row>
    <row r="2970" spans="1:6" s="4" customFormat="1" ht="84" hidden="1" x14ac:dyDescent="0.25">
      <c r="A2970" s="1" t="s">
        <v>184</v>
      </c>
      <c r="B2970" s="1" t="s">
        <v>1414</v>
      </c>
      <c r="C2970" s="1" t="s">
        <v>169</v>
      </c>
      <c r="D2970" s="1" t="s">
        <v>1112</v>
      </c>
      <c r="E2970" s="2" t="s">
        <v>543</v>
      </c>
      <c r="F2970" s="3">
        <v>1181.5999999999999</v>
      </c>
    </row>
    <row r="2971" spans="1:6" s="4" customFormat="1" ht="24" hidden="1" x14ac:dyDescent="0.25">
      <c r="A2971" s="1" t="s">
        <v>184</v>
      </c>
      <c r="B2971" s="1" t="s">
        <v>1414</v>
      </c>
      <c r="C2971" s="1" t="s">
        <v>169</v>
      </c>
      <c r="D2971" s="1" t="s">
        <v>1113</v>
      </c>
      <c r="E2971" s="2" t="s">
        <v>558</v>
      </c>
      <c r="F2971" s="3">
        <v>3.2</v>
      </c>
    </row>
    <row r="2972" spans="1:6" s="4" customFormat="1" ht="36" hidden="1" x14ac:dyDescent="0.25">
      <c r="A2972" s="1" t="s">
        <v>184</v>
      </c>
      <c r="B2972" s="1" t="s">
        <v>1414</v>
      </c>
      <c r="C2972" s="1" t="s">
        <v>169</v>
      </c>
      <c r="D2972" s="1" t="s">
        <v>1120</v>
      </c>
      <c r="E2972" s="2" t="s">
        <v>561</v>
      </c>
      <c r="F2972" s="3">
        <v>3.2</v>
      </c>
    </row>
    <row r="2973" spans="1:6" s="4" customFormat="1" ht="60" x14ac:dyDescent="0.25">
      <c r="A2973" s="1" t="s">
        <v>184</v>
      </c>
      <c r="B2973" s="1" t="s">
        <v>1414</v>
      </c>
      <c r="C2973" s="1" t="s">
        <v>1122</v>
      </c>
      <c r="D2973" s="1"/>
      <c r="E2973" s="2" t="s">
        <v>1885</v>
      </c>
      <c r="F2973" s="3">
        <v>32</v>
      </c>
    </row>
    <row r="2974" spans="1:6" s="4" customFormat="1" ht="36" x14ac:dyDescent="0.25">
      <c r="A2974" s="1" t="s">
        <v>184</v>
      </c>
      <c r="B2974" s="1" t="s">
        <v>1414</v>
      </c>
      <c r="C2974" s="1" t="s">
        <v>1143</v>
      </c>
      <c r="D2974" s="1"/>
      <c r="E2974" s="2" t="s">
        <v>1270</v>
      </c>
      <c r="F2974" s="3">
        <v>32</v>
      </c>
    </row>
    <row r="2975" spans="1:6" s="4" customFormat="1" ht="48" x14ac:dyDescent="0.25">
      <c r="A2975" s="1" t="s">
        <v>184</v>
      </c>
      <c r="B2975" s="1" t="s">
        <v>1414</v>
      </c>
      <c r="C2975" s="1" t="s">
        <v>1349</v>
      </c>
      <c r="D2975" s="1"/>
      <c r="E2975" s="2" t="s">
        <v>1350</v>
      </c>
      <c r="F2975" s="3">
        <v>32</v>
      </c>
    </row>
    <row r="2976" spans="1:6" s="4" customFormat="1" ht="72" hidden="1" x14ac:dyDescent="0.25">
      <c r="A2976" s="1" t="s">
        <v>184</v>
      </c>
      <c r="B2976" s="1" t="s">
        <v>1414</v>
      </c>
      <c r="C2976" s="1" t="s">
        <v>1349</v>
      </c>
      <c r="D2976" s="1" t="s">
        <v>1111</v>
      </c>
      <c r="E2976" s="2" t="s">
        <v>542</v>
      </c>
      <c r="F2976" s="3">
        <v>32</v>
      </c>
    </row>
    <row r="2977" spans="1:6" s="4" customFormat="1" ht="84" hidden="1" x14ac:dyDescent="0.25">
      <c r="A2977" s="1" t="s">
        <v>184</v>
      </c>
      <c r="B2977" s="1" t="s">
        <v>1414</v>
      </c>
      <c r="C2977" s="1" t="s">
        <v>1349</v>
      </c>
      <c r="D2977" s="1" t="s">
        <v>1112</v>
      </c>
      <c r="E2977" s="2" t="s">
        <v>543</v>
      </c>
      <c r="F2977" s="3">
        <v>32</v>
      </c>
    </row>
    <row r="2978" spans="1:6" s="4" customFormat="1" ht="24" hidden="1" x14ac:dyDescent="0.25">
      <c r="A2978" s="1" t="s">
        <v>184</v>
      </c>
      <c r="B2978" s="1" t="s">
        <v>1137</v>
      </c>
      <c r="C2978" s="1"/>
      <c r="D2978" s="1"/>
      <c r="E2978" s="2" t="s">
        <v>502</v>
      </c>
      <c r="F2978" s="3">
        <v>1197</v>
      </c>
    </row>
    <row r="2979" spans="1:6" s="4" customFormat="1" ht="48" hidden="1" x14ac:dyDescent="0.25">
      <c r="A2979" s="1" t="s">
        <v>184</v>
      </c>
      <c r="B2979" s="1" t="s">
        <v>1393</v>
      </c>
      <c r="C2979" s="1"/>
      <c r="D2979" s="1"/>
      <c r="E2979" s="2" t="s">
        <v>526</v>
      </c>
      <c r="F2979" s="3">
        <v>1197</v>
      </c>
    </row>
    <row r="2980" spans="1:6" s="4" customFormat="1" ht="60" x14ac:dyDescent="0.25">
      <c r="A2980" s="1" t="s">
        <v>184</v>
      </c>
      <c r="B2980" s="1" t="s">
        <v>1393</v>
      </c>
      <c r="C2980" s="1" t="s">
        <v>1172</v>
      </c>
      <c r="D2980" s="1"/>
      <c r="E2980" s="2" t="s">
        <v>769</v>
      </c>
      <c r="F2980" s="3">
        <v>1197</v>
      </c>
    </row>
    <row r="2981" spans="1:6" s="4" customFormat="1" ht="48" x14ac:dyDescent="0.25">
      <c r="A2981" s="1" t="s">
        <v>184</v>
      </c>
      <c r="B2981" s="1" t="s">
        <v>1393</v>
      </c>
      <c r="C2981" s="1" t="s">
        <v>6</v>
      </c>
      <c r="D2981" s="1"/>
      <c r="E2981" s="2" t="s">
        <v>770</v>
      </c>
      <c r="F2981" s="3">
        <v>1197</v>
      </c>
    </row>
    <row r="2982" spans="1:6" s="4" customFormat="1" ht="60" x14ac:dyDescent="0.25">
      <c r="A2982" s="1" t="s">
        <v>184</v>
      </c>
      <c r="B2982" s="1" t="s">
        <v>1393</v>
      </c>
      <c r="C2982" s="1" t="s">
        <v>173</v>
      </c>
      <c r="D2982" s="1"/>
      <c r="E2982" s="2" t="s">
        <v>780</v>
      </c>
      <c r="F2982" s="3">
        <v>1197</v>
      </c>
    </row>
    <row r="2983" spans="1:6" s="4" customFormat="1" ht="36" x14ac:dyDescent="0.25">
      <c r="A2983" s="1" t="s">
        <v>184</v>
      </c>
      <c r="B2983" s="1" t="s">
        <v>1393</v>
      </c>
      <c r="C2983" s="1" t="s">
        <v>172</v>
      </c>
      <c r="D2983" s="1"/>
      <c r="E2983" s="2" t="s">
        <v>781</v>
      </c>
      <c r="F2983" s="3">
        <v>1197</v>
      </c>
    </row>
    <row r="2984" spans="1:6" s="4" customFormat="1" ht="72" hidden="1" x14ac:dyDescent="0.25">
      <c r="A2984" s="1" t="s">
        <v>184</v>
      </c>
      <c r="B2984" s="1" t="s">
        <v>1393</v>
      </c>
      <c r="C2984" s="1" t="s">
        <v>172</v>
      </c>
      <c r="D2984" s="1" t="s">
        <v>1111</v>
      </c>
      <c r="E2984" s="2" t="s">
        <v>542</v>
      </c>
      <c r="F2984" s="3">
        <v>1197</v>
      </c>
    </row>
    <row r="2985" spans="1:6" s="4" customFormat="1" ht="84" hidden="1" x14ac:dyDescent="0.25">
      <c r="A2985" s="1" t="s">
        <v>184</v>
      </c>
      <c r="B2985" s="1" t="s">
        <v>1393</v>
      </c>
      <c r="C2985" s="1" t="s">
        <v>172</v>
      </c>
      <c r="D2985" s="1" t="s">
        <v>1112</v>
      </c>
      <c r="E2985" s="2" t="s">
        <v>543</v>
      </c>
      <c r="F2985" s="3">
        <v>1197</v>
      </c>
    </row>
    <row r="2986" spans="1:6" s="4" customFormat="1" hidden="1" x14ac:dyDescent="0.25">
      <c r="A2986" s="1" t="s">
        <v>184</v>
      </c>
      <c r="B2986" s="1" t="s">
        <v>1171</v>
      </c>
      <c r="C2986" s="1"/>
      <c r="D2986" s="1"/>
      <c r="E2986" s="2" t="s">
        <v>503</v>
      </c>
      <c r="F2986" s="3">
        <v>209.2</v>
      </c>
    </row>
    <row r="2987" spans="1:6" s="4" customFormat="1" ht="24" hidden="1" x14ac:dyDescent="0.25">
      <c r="A2987" s="1" t="s">
        <v>184</v>
      </c>
      <c r="B2987" s="1" t="s">
        <v>1397</v>
      </c>
      <c r="C2987" s="1"/>
      <c r="D2987" s="1"/>
      <c r="E2987" s="2" t="s">
        <v>529</v>
      </c>
      <c r="F2987" s="3">
        <v>209.2</v>
      </c>
    </row>
    <row r="2988" spans="1:6" s="4" customFormat="1" ht="48" x14ac:dyDescent="0.25">
      <c r="A2988" s="1" t="s">
        <v>184</v>
      </c>
      <c r="B2988" s="1" t="s">
        <v>1397</v>
      </c>
      <c r="C2988" s="1" t="s">
        <v>62</v>
      </c>
      <c r="D2988" s="1"/>
      <c r="E2988" s="2" t="s">
        <v>636</v>
      </c>
      <c r="F2988" s="3">
        <v>209.2</v>
      </c>
    </row>
    <row r="2989" spans="1:6" s="4" customFormat="1" ht="96" x14ac:dyDescent="0.25">
      <c r="A2989" s="1" t="s">
        <v>184</v>
      </c>
      <c r="B2989" s="1" t="s">
        <v>1397</v>
      </c>
      <c r="C2989" s="1" t="s">
        <v>66</v>
      </c>
      <c r="D2989" s="1"/>
      <c r="E2989" s="2" t="s">
        <v>643</v>
      </c>
      <c r="F2989" s="3">
        <v>209.2</v>
      </c>
    </row>
    <row r="2990" spans="1:6" s="4" customFormat="1" ht="84" x14ac:dyDescent="0.25">
      <c r="A2990" s="1" t="s">
        <v>184</v>
      </c>
      <c r="B2990" s="1" t="s">
        <v>1397</v>
      </c>
      <c r="C2990" s="1" t="s">
        <v>67</v>
      </c>
      <c r="D2990" s="1"/>
      <c r="E2990" s="2" t="s">
        <v>644</v>
      </c>
      <c r="F2990" s="3">
        <v>209.2</v>
      </c>
    </row>
    <row r="2991" spans="1:6" s="4" customFormat="1" ht="132" x14ac:dyDescent="0.25">
      <c r="A2991" s="1" t="s">
        <v>184</v>
      </c>
      <c r="B2991" s="1" t="s">
        <v>1397</v>
      </c>
      <c r="C2991" s="1" t="s">
        <v>174</v>
      </c>
      <c r="D2991" s="1"/>
      <c r="E2991" s="2" t="s">
        <v>646</v>
      </c>
      <c r="F2991" s="3">
        <v>209.2</v>
      </c>
    </row>
    <row r="2992" spans="1:6" s="4" customFormat="1" ht="96" hidden="1" x14ac:dyDescent="0.25">
      <c r="A2992" s="1" t="s">
        <v>184</v>
      </c>
      <c r="B2992" s="1" t="s">
        <v>1397</v>
      </c>
      <c r="C2992" s="1" t="s">
        <v>174</v>
      </c>
      <c r="D2992" s="1" t="s">
        <v>18</v>
      </c>
      <c r="E2992" s="2" t="s">
        <v>552</v>
      </c>
      <c r="F2992" s="3">
        <v>209.2</v>
      </c>
    </row>
    <row r="2993" spans="1:6" s="4" customFormat="1" ht="84" hidden="1" x14ac:dyDescent="0.25">
      <c r="A2993" s="1" t="s">
        <v>184</v>
      </c>
      <c r="B2993" s="1" t="s">
        <v>1397</v>
      </c>
      <c r="C2993" s="1" t="s">
        <v>174</v>
      </c>
      <c r="D2993" s="1" t="s">
        <v>14</v>
      </c>
      <c r="E2993" s="2" t="s">
        <v>555</v>
      </c>
      <c r="F2993" s="3">
        <v>209.2</v>
      </c>
    </row>
    <row r="2994" spans="1:6" s="4" customFormat="1" ht="24" hidden="1" x14ac:dyDescent="0.25">
      <c r="A2994" s="1" t="s">
        <v>184</v>
      </c>
      <c r="B2994" s="1" t="s">
        <v>1131</v>
      </c>
      <c r="C2994" s="1"/>
      <c r="D2994" s="1"/>
      <c r="E2994" s="2" t="s">
        <v>504</v>
      </c>
      <c r="F2994" s="3">
        <v>1461.5</v>
      </c>
    </row>
    <row r="2995" spans="1:6" s="4" customFormat="1" hidden="1" x14ac:dyDescent="0.25">
      <c r="A2995" s="1" t="s">
        <v>184</v>
      </c>
      <c r="B2995" s="1" t="s">
        <v>1399</v>
      </c>
      <c r="C2995" s="1"/>
      <c r="D2995" s="1"/>
      <c r="E2995" s="2" t="s">
        <v>531</v>
      </c>
      <c r="F2995" s="3">
        <v>1461.5</v>
      </c>
    </row>
    <row r="2996" spans="1:6" s="4" customFormat="1" ht="48" x14ac:dyDescent="0.25">
      <c r="A2996" s="1" t="s">
        <v>184</v>
      </c>
      <c r="B2996" s="1" t="s">
        <v>1399</v>
      </c>
      <c r="C2996" s="1" t="s">
        <v>37</v>
      </c>
      <c r="D2996" s="1"/>
      <c r="E2996" s="2" t="s">
        <v>609</v>
      </c>
      <c r="F2996" s="3">
        <v>1071.5</v>
      </c>
    </row>
    <row r="2997" spans="1:6" s="4" customFormat="1" ht="60" x14ac:dyDescent="0.25">
      <c r="A2997" s="1" t="s">
        <v>184</v>
      </c>
      <c r="B2997" s="1" t="s">
        <v>1399</v>
      </c>
      <c r="C2997" s="1" t="s">
        <v>89</v>
      </c>
      <c r="D2997" s="1"/>
      <c r="E2997" s="2" t="s">
        <v>610</v>
      </c>
      <c r="F2997" s="3">
        <v>1071.5</v>
      </c>
    </row>
    <row r="2998" spans="1:6" s="4" customFormat="1" ht="60" x14ac:dyDescent="0.25">
      <c r="A2998" s="1" t="s">
        <v>184</v>
      </c>
      <c r="B2998" s="1" t="s">
        <v>1399</v>
      </c>
      <c r="C2998" s="1" t="s">
        <v>90</v>
      </c>
      <c r="D2998" s="1"/>
      <c r="E2998" s="2" t="s">
        <v>611</v>
      </c>
      <c r="F2998" s="3">
        <v>1071.5</v>
      </c>
    </row>
    <row r="2999" spans="1:6" s="4" customFormat="1" ht="96" x14ac:dyDescent="0.25">
      <c r="A2999" s="1" t="s">
        <v>184</v>
      </c>
      <c r="B2999" s="1" t="s">
        <v>1399</v>
      </c>
      <c r="C2999" s="1" t="s">
        <v>77</v>
      </c>
      <c r="D2999" s="1"/>
      <c r="E2999" s="2" t="s">
        <v>614</v>
      </c>
      <c r="F2999" s="3">
        <v>1071.5</v>
      </c>
    </row>
    <row r="3000" spans="1:6" s="4" customFormat="1" ht="72" hidden="1" x14ac:dyDescent="0.25">
      <c r="A3000" s="1" t="s">
        <v>184</v>
      </c>
      <c r="B3000" s="1" t="s">
        <v>1399</v>
      </c>
      <c r="C3000" s="1" t="s">
        <v>77</v>
      </c>
      <c r="D3000" s="1" t="s">
        <v>1111</v>
      </c>
      <c r="E3000" s="2" t="s">
        <v>542</v>
      </c>
      <c r="F3000" s="3">
        <v>1071.5</v>
      </c>
    </row>
    <row r="3001" spans="1:6" s="4" customFormat="1" ht="84" hidden="1" x14ac:dyDescent="0.25">
      <c r="A3001" s="1" t="s">
        <v>184</v>
      </c>
      <c r="B3001" s="1" t="s">
        <v>1399</v>
      </c>
      <c r="C3001" s="1" t="s">
        <v>77</v>
      </c>
      <c r="D3001" s="1" t="s">
        <v>1112</v>
      </c>
      <c r="E3001" s="2" t="s">
        <v>543</v>
      </c>
      <c r="F3001" s="3">
        <v>1071.5</v>
      </c>
    </row>
    <row r="3002" spans="1:6" s="4" customFormat="1" ht="60" x14ac:dyDescent="0.25">
      <c r="A3002" s="1" t="s">
        <v>184</v>
      </c>
      <c r="B3002" s="1" t="s">
        <v>1399</v>
      </c>
      <c r="C3002" s="1" t="s">
        <v>1122</v>
      </c>
      <c r="D3002" s="1"/>
      <c r="E3002" s="2" t="s">
        <v>1885</v>
      </c>
      <c r="F3002" s="3">
        <v>390</v>
      </c>
    </row>
    <row r="3003" spans="1:6" s="4" customFormat="1" ht="84" x14ac:dyDescent="0.25">
      <c r="A3003" s="1" t="s">
        <v>184</v>
      </c>
      <c r="B3003" s="1" t="s">
        <v>1399</v>
      </c>
      <c r="C3003" s="1" t="s">
        <v>405</v>
      </c>
      <c r="D3003" s="1"/>
      <c r="E3003" s="2" t="s">
        <v>1174</v>
      </c>
      <c r="F3003" s="3">
        <v>390</v>
      </c>
    </row>
    <row r="3004" spans="1:6" s="4" customFormat="1" ht="72" hidden="1" x14ac:dyDescent="0.25">
      <c r="A3004" s="1" t="s">
        <v>184</v>
      </c>
      <c r="B3004" s="1" t="s">
        <v>1399</v>
      </c>
      <c r="C3004" s="1" t="s">
        <v>405</v>
      </c>
      <c r="D3004" s="1" t="s">
        <v>1111</v>
      </c>
      <c r="E3004" s="2" t="s">
        <v>542</v>
      </c>
      <c r="F3004" s="3">
        <v>390</v>
      </c>
    </row>
    <row r="3005" spans="1:6" s="4" customFormat="1" ht="84" hidden="1" x14ac:dyDescent="0.25">
      <c r="A3005" s="1" t="s">
        <v>184</v>
      </c>
      <c r="B3005" s="1" t="s">
        <v>1399</v>
      </c>
      <c r="C3005" s="1" t="s">
        <v>405</v>
      </c>
      <c r="D3005" s="1" t="s">
        <v>1112</v>
      </c>
      <c r="E3005" s="2" t="s">
        <v>543</v>
      </c>
      <c r="F3005" s="3">
        <v>390</v>
      </c>
    </row>
    <row r="3006" spans="1:6" s="4" customFormat="1" ht="24" hidden="1" x14ac:dyDescent="0.25">
      <c r="A3006" s="1" t="s">
        <v>184</v>
      </c>
      <c r="B3006" s="1" t="s">
        <v>1138</v>
      </c>
      <c r="C3006" s="1"/>
      <c r="D3006" s="1"/>
      <c r="E3006" s="2" t="s">
        <v>1311</v>
      </c>
      <c r="F3006" s="3">
        <v>149.4</v>
      </c>
    </row>
    <row r="3007" spans="1:6" s="4" customFormat="1" hidden="1" x14ac:dyDescent="0.25">
      <c r="A3007" s="1" t="s">
        <v>184</v>
      </c>
      <c r="B3007" s="1" t="s">
        <v>1386</v>
      </c>
      <c r="C3007" s="1"/>
      <c r="D3007" s="1"/>
      <c r="E3007" s="2" t="s">
        <v>910</v>
      </c>
      <c r="F3007" s="3">
        <v>149.4</v>
      </c>
    </row>
    <row r="3008" spans="1:6" s="4" customFormat="1" ht="72" x14ac:dyDescent="0.25">
      <c r="A3008" s="1" t="s">
        <v>184</v>
      </c>
      <c r="B3008" s="1" t="s">
        <v>1386</v>
      </c>
      <c r="C3008" s="1" t="s">
        <v>790</v>
      </c>
      <c r="D3008" s="1"/>
      <c r="E3008" s="2" t="s">
        <v>1227</v>
      </c>
      <c r="F3008" s="3">
        <v>89.4</v>
      </c>
    </row>
    <row r="3009" spans="1:6" s="4" customFormat="1" ht="60" x14ac:dyDescent="0.25">
      <c r="A3009" s="1" t="s">
        <v>184</v>
      </c>
      <c r="B3009" s="1" t="s">
        <v>1386</v>
      </c>
      <c r="C3009" s="1" t="s">
        <v>794</v>
      </c>
      <c r="D3009" s="1"/>
      <c r="E3009" s="2" t="s">
        <v>929</v>
      </c>
      <c r="F3009" s="3">
        <v>89.4</v>
      </c>
    </row>
    <row r="3010" spans="1:6" s="4" customFormat="1" ht="132" x14ac:dyDescent="0.25">
      <c r="A3010" s="1" t="s">
        <v>184</v>
      </c>
      <c r="B3010" s="1" t="s">
        <v>1386</v>
      </c>
      <c r="C3010" s="1" t="s">
        <v>795</v>
      </c>
      <c r="D3010" s="1"/>
      <c r="E3010" s="2" t="s">
        <v>930</v>
      </c>
      <c r="F3010" s="3">
        <v>89.4</v>
      </c>
    </row>
    <row r="3011" spans="1:6" s="4" customFormat="1" ht="48" x14ac:dyDescent="0.25">
      <c r="A3011" s="1" t="s">
        <v>184</v>
      </c>
      <c r="B3011" s="1" t="s">
        <v>1386</v>
      </c>
      <c r="C3011" s="1" t="s">
        <v>793</v>
      </c>
      <c r="D3011" s="1"/>
      <c r="E3011" s="2" t="s">
        <v>931</v>
      </c>
      <c r="F3011" s="3">
        <v>89.4</v>
      </c>
    </row>
    <row r="3012" spans="1:6" s="4" customFormat="1" ht="72" hidden="1" x14ac:dyDescent="0.25">
      <c r="A3012" s="1" t="s">
        <v>184</v>
      </c>
      <c r="B3012" s="1" t="s">
        <v>1386</v>
      </c>
      <c r="C3012" s="1" t="s">
        <v>793</v>
      </c>
      <c r="D3012" s="1" t="s">
        <v>1111</v>
      </c>
      <c r="E3012" s="2" t="s">
        <v>542</v>
      </c>
      <c r="F3012" s="3">
        <v>89.4</v>
      </c>
    </row>
    <row r="3013" spans="1:6" s="4" customFormat="1" ht="84" hidden="1" x14ac:dyDescent="0.25">
      <c r="A3013" s="1" t="s">
        <v>184</v>
      </c>
      <c r="B3013" s="1" t="s">
        <v>1386</v>
      </c>
      <c r="C3013" s="1" t="s">
        <v>793</v>
      </c>
      <c r="D3013" s="1" t="s">
        <v>1112</v>
      </c>
      <c r="E3013" s="2" t="s">
        <v>543</v>
      </c>
      <c r="F3013" s="3">
        <v>89.4</v>
      </c>
    </row>
    <row r="3014" spans="1:6" s="4" customFormat="1" ht="60" x14ac:dyDescent="0.25">
      <c r="A3014" s="1" t="s">
        <v>184</v>
      </c>
      <c r="B3014" s="1" t="s">
        <v>1386</v>
      </c>
      <c r="C3014" s="1" t="s">
        <v>1122</v>
      </c>
      <c r="D3014" s="1"/>
      <c r="E3014" s="2" t="s">
        <v>1885</v>
      </c>
      <c r="F3014" s="3">
        <v>60</v>
      </c>
    </row>
    <row r="3015" spans="1:6" s="4" customFormat="1" ht="84" x14ac:dyDescent="0.25">
      <c r="A3015" s="1" t="s">
        <v>184</v>
      </c>
      <c r="B3015" s="1" t="s">
        <v>1386</v>
      </c>
      <c r="C3015" s="1" t="s">
        <v>405</v>
      </c>
      <c r="D3015" s="1"/>
      <c r="E3015" s="2" t="s">
        <v>1174</v>
      </c>
      <c r="F3015" s="3">
        <v>60</v>
      </c>
    </row>
    <row r="3016" spans="1:6" s="4" customFormat="1" ht="72" hidden="1" x14ac:dyDescent="0.25">
      <c r="A3016" s="1" t="s">
        <v>184</v>
      </c>
      <c r="B3016" s="1" t="s">
        <v>1386</v>
      </c>
      <c r="C3016" s="1" t="s">
        <v>405</v>
      </c>
      <c r="D3016" s="1" t="s">
        <v>1111</v>
      </c>
      <c r="E3016" s="2" t="s">
        <v>542</v>
      </c>
      <c r="F3016" s="3">
        <v>60</v>
      </c>
    </row>
    <row r="3017" spans="1:6" s="4" customFormat="1" ht="84" hidden="1" x14ac:dyDescent="0.25">
      <c r="A3017" s="1" t="s">
        <v>184</v>
      </c>
      <c r="B3017" s="1" t="s">
        <v>1386</v>
      </c>
      <c r="C3017" s="1" t="s">
        <v>405</v>
      </c>
      <c r="D3017" s="1" t="s">
        <v>1112</v>
      </c>
      <c r="E3017" s="2" t="s">
        <v>543</v>
      </c>
      <c r="F3017" s="3">
        <v>60</v>
      </c>
    </row>
    <row r="3018" spans="1:6" s="4" customFormat="1" ht="72" hidden="1" x14ac:dyDescent="0.25">
      <c r="A3018" s="1" t="s">
        <v>185</v>
      </c>
      <c r="B3018" s="1" t="s">
        <v>1387</v>
      </c>
      <c r="C3018" s="1"/>
      <c r="D3018" s="1"/>
      <c r="E3018" s="2" t="s">
        <v>485</v>
      </c>
      <c r="F3018" s="3">
        <v>905627.02347999997</v>
      </c>
    </row>
    <row r="3019" spans="1:6" s="4" customFormat="1" ht="36" hidden="1" x14ac:dyDescent="0.25">
      <c r="A3019" s="1" t="s">
        <v>185</v>
      </c>
      <c r="B3019" s="1" t="s">
        <v>22</v>
      </c>
      <c r="C3019" s="1"/>
      <c r="D3019" s="1"/>
      <c r="E3019" s="2" t="s">
        <v>501</v>
      </c>
      <c r="F3019" s="3">
        <v>900946.17388000002</v>
      </c>
    </row>
    <row r="3020" spans="1:6" s="4" customFormat="1" ht="24" hidden="1" x14ac:dyDescent="0.25">
      <c r="A3020" s="1" t="s">
        <v>185</v>
      </c>
      <c r="B3020" s="1" t="s">
        <v>1415</v>
      </c>
      <c r="C3020" s="1"/>
      <c r="D3020" s="1"/>
      <c r="E3020" s="2" t="s">
        <v>522</v>
      </c>
      <c r="F3020" s="3">
        <v>224869.73352000001</v>
      </c>
    </row>
    <row r="3021" spans="1:6" s="4" customFormat="1" ht="84" x14ac:dyDescent="0.25">
      <c r="A3021" s="1" t="s">
        <v>185</v>
      </c>
      <c r="B3021" s="1" t="s">
        <v>1415</v>
      </c>
      <c r="C3021" s="1" t="s">
        <v>144</v>
      </c>
      <c r="D3021" s="1"/>
      <c r="E3021" s="2" t="s">
        <v>1036</v>
      </c>
      <c r="F3021" s="3">
        <v>152355.47200000001</v>
      </c>
    </row>
    <row r="3022" spans="1:6" s="4" customFormat="1" ht="144" x14ac:dyDescent="0.25">
      <c r="A3022" s="1" t="s">
        <v>185</v>
      </c>
      <c r="B3022" s="1" t="s">
        <v>1415</v>
      </c>
      <c r="C3022" s="1" t="s">
        <v>189</v>
      </c>
      <c r="D3022" s="1"/>
      <c r="E3022" s="2" t="s">
        <v>1076</v>
      </c>
      <c r="F3022" s="3">
        <v>152355.47200000001</v>
      </c>
    </row>
    <row r="3023" spans="1:6" s="4" customFormat="1" ht="180" x14ac:dyDescent="0.25">
      <c r="A3023" s="1" t="s">
        <v>185</v>
      </c>
      <c r="B3023" s="1" t="s">
        <v>1415</v>
      </c>
      <c r="C3023" s="1" t="s">
        <v>190</v>
      </c>
      <c r="D3023" s="1"/>
      <c r="E3023" s="2" t="s">
        <v>1077</v>
      </c>
      <c r="F3023" s="3">
        <v>53316.7</v>
      </c>
    </row>
    <row r="3024" spans="1:6" s="4" customFormat="1" ht="84" x14ac:dyDescent="0.25">
      <c r="A3024" s="1" t="s">
        <v>185</v>
      </c>
      <c r="B3024" s="1" t="s">
        <v>1415</v>
      </c>
      <c r="C3024" s="1" t="s">
        <v>186</v>
      </c>
      <c r="D3024" s="1"/>
      <c r="E3024" s="2" t="s">
        <v>1078</v>
      </c>
      <c r="F3024" s="3">
        <v>53316.7</v>
      </c>
    </row>
    <row r="3025" spans="1:6" s="4" customFormat="1" ht="72" hidden="1" x14ac:dyDescent="0.25">
      <c r="A3025" s="1" t="s">
        <v>185</v>
      </c>
      <c r="B3025" s="1" t="s">
        <v>1415</v>
      </c>
      <c r="C3025" s="1" t="s">
        <v>186</v>
      </c>
      <c r="D3025" s="1" t="s">
        <v>1111</v>
      </c>
      <c r="E3025" s="2" t="s">
        <v>542</v>
      </c>
      <c r="F3025" s="3">
        <v>53316.7</v>
      </c>
    </row>
    <row r="3026" spans="1:6" s="4" customFormat="1" ht="84" hidden="1" x14ac:dyDescent="0.25">
      <c r="A3026" s="1" t="s">
        <v>185</v>
      </c>
      <c r="B3026" s="1" t="s">
        <v>1415</v>
      </c>
      <c r="C3026" s="1" t="s">
        <v>186</v>
      </c>
      <c r="D3026" s="1" t="s">
        <v>1112</v>
      </c>
      <c r="E3026" s="2" t="s">
        <v>543</v>
      </c>
      <c r="F3026" s="3">
        <v>53316.7</v>
      </c>
    </row>
    <row r="3027" spans="1:6" s="4" customFormat="1" ht="96" x14ac:dyDescent="0.25">
      <c r="A3027" s="1" t="s">
        <v>185</v>
      </c>
      <c r="B3027" s="1" t="s">
        <v>1415</v>
      </c>
      <c r="C3027" s="1" t="s">
        <v>191</v>
      </c>
      <c r="D3027" s="1"/>
      <c r="E3027" s="2" t="s">
        <v>1079</v>
      </c>
      <c r="F3027" s="3">
        <v>99038.771999999997</v>
      </c>
    </row>
    <row r="3028" spans="1:6" s="4" customFormat="1" ht="96" x14ac:dyDescent="0.25">
      <c r="A3028" s="1" t="s">
        <v>185</v>
      </c>
      <c r="B3028" s="1" t="s">
        <v>1415</v>
      </c>
      <c r="C3028" s="1" t="s">
        <v>187</v>
      </c>
      <c r="D3028" s="1"/>
      <c r="E3028" s="2" t="s">
        <v>1080</v>
      </c>
      <c r="F3028" s="3">
        <v>99038.771999999997</v>
      </c>
    </row>
    <row r="3029" spans="1:6" s="4" customFormat="1" ht="24" hidden="1" x14ac:dyDescent="0.25">
      <c r="A3029" s="1" t="s">
        <v>185</v>
      </c>
      <c r="B3029" s="1" t="s">
        <v>1415</v>
      </c>
      <c r="C3029" s="1" t="s">
        <v>187</v>
      </c>
      <c r="D3029" s="1" t="s">
        <v>1113</v>
      </c>
      <c r="E3029" s="2" t="s">
        <v>558</v>
      </c>
      <c r="F3029" s="3">
        <v>99038.771999999997</v>
      </c>
    </row>
    <row r="3030" spans="1:6" s="4" customFormat="1" ht="132" hidden="1" x14ac:dyDescent="0.25">
      <c r="A3030" s="1" t="s">
        <v>185</v>
      </c>
      <c r="B3030" s="1" t="s">
        <v>1415</v>
      </c>
      <c r="C3030" s="1" t="s">
        <v>187</v>
      </c>
      <c r="D3030" s="1" t="s">
        <v>137</v>
      </c>
      <c r="E3030" s="2" t="s">
        <v>559</v>
      </c>
      <c r="F3030" s="3">
        <v>99038.771999999997</v>
      </c>
    </row>
    <row r="3031" spans="1:6" s="4" customFormat="1" ht="108" x14ac:dyDescent="0.25">
      <c r="A3031" s="1" t="s">
        <v>185</v>
      </c>
      <c r="B3031" s="1" t="s">
        <v>1415</v>
      </c>
      <c r="C3031" s="1" t="s">
        <v>1139</v>
      </c>
      <c r="D3031" s="1"/>
      <c r="E3031" s="2" t="s">
        <v>1211</v>
      </c>
      <c r="F3031" s="3">
        <v>72514.26152</v>
      </c>
    </row>
    <row r="3032" spans="1:6" s="4" customFormat="1" x14ac:dyDescent="0.25">
      <c r="A3032" s="1" t="s">
        <v>185</v>
      </c>
      <c r="B3032" s="1" t="s">
        <v>1415</v>
      </c>
      <c r="C3032" s="1" t="s">
        <v>1140</v>
      </c>
      <c r="D3032" s="1"/>
      <c r="E3032" s="2" t="s">
        <v>1214</v>
      </c>
      <c r="F3032" s="3">
        <v>5255.1099700000004</v>
      </c>
    </row>
    <row r="3033" spans="1:6" s="4" customFormat="1" ht="36" x14ac:dyDescent="0.25">
      <c r="A3033" s="1" t="s">
        <v>185</v>
      </c>
      <c r="B3033" s="1" t="s">
        <v>1415</v>
      </c>
      <c r="C3033" s="1" t="s">
        <v>1141</v>
      </c>
      <c r="D3033" s="1"/>
      <c r="E3033" s="2" t="s">
        <v>1215</v>
      </c>
      <c r="F3033" s="3">
        <v>5255.1099700000004</v>
      </c>
    </row>
    <row r="3034" spans="1:6" s="4" customFormat="1" ht="72" hidden="1" x14ac:dyDescent="0.25">
      <c r="A3034" s="1" t="s">
        <v>185</v>
      </c>
      <c r="B3034" s="1" t="s">
        <v>1415</v>
      </c>
      <c r="C3034" s="1" t="s">
        <v>1141</v>
      </c>
      <c r="D3034" s="1" t="s">
        <v>1111</v>
      </c>
      <c r="E3034" s="2" t="s">
        <v>542</v>
      </c>
      <c r="F3034" s="3">
        <v>5255.1099700000004</v>
      </c>
    </row>
    <row r="3035" spans="1:6" s="4" customFormat="1" ht="84" hidden="1" x14ac:dyDescent="0.25">
      <c r="A3035" s="1" t="s">
        <v>185</v>
      </c>
      <c r="B3035" s="1" t="s">
        <v>1415</v>
      </c>
      <c r="C3035" s="1" t="s">
        <v>1141</v>
      </c>
      <c r="D3035" s="1" t="s">
        <v>1112</v>
      </c>
      <c r="E3035" s="2" t="s">
        <v>543</v>
      </c>
      <c r="F3035" s="3">
        <v>5255.1099700000004</v>
      </c>
    </row>
    <row r="3036" spans="1:6" s="4" customFormat="1" ht="36" x14ac:dyDescent="0.25">
      <c r="A3036" s="1" t="s">
        <v>185</v>
      </c>
      <c r="B3036" s="1" t="s">
        <v>1415</v>
      </c>
      <c r="C3036" s="1" t="s">
        <v>192</v>
      </c>
      <c r="D3036" s="1"/>
      <c r="E3036" s="2" t="s">
        <v>1216</v>
      </c>
      <c r="F3036" s="3">
        <v>67259.151549999995</v>
      </c>
    </row>
    <row r="3037" spans="1:6" s="4" customFormat="1" ht="60" x14ac:dyDescent="0.25">
      <c r="A3037" s="1" t="s">
        <v>185</v>
      </c>
      <c r="B3037" s="1" t="s">
        <v>1415</v>
      </c>
      <c r="C3037" s="1" t="s">
        <v>188</v>
      </c>
      <c r="D3037" s="1"/>
      <c r="E3037" s="2" t="s">
        <v>1213</v>
      </c>
      <c r="F3037" s="3">
        <v>67259.151549999995</v>
      </c>
    </row>
    <row r="3038" spans="1:6" s="4" customFormat="1" ht="72" hidden="1" x14ac:dyDescent="0.25">
      <c r="A3038" s="1" t="s">
        <v>185</v>
      </c>
      <c r="B3038" s="1" t="s">
        <v>1415</v>
      </c>
      <c r="C3038" s="1" t="s">
        <v>188</v>
      </c>
      <c r="D3038" s="1" t="s">
        <v>1111</v>
      </c>
      <c r="E3038" s="2" t="s">
        <v>542</v>
      </c>
      <c r="F3038" s="3">
        <v>67259.151549999995</v>
      </c>
    </row>
    <row r="3039" spans="1:6" s="4" customFormat="1" ht="84" hidden="1" x14ac:dyDescent="0.25">
      <c r="A3039" s="1" t="s">
        <v>185</v>
      </c>
      <c r="B3039" s="1" t="s">
        <v>1415</v>
      </c>
      <c r="C3039" s="1" t="s">
        <v>188</v>
      </c>
      <c r="D3039" s="1" t="s">
        <v>1112</v>
      </c>
      <c r="E3039" s="2" t="s">
        <v>543</v>
      </c>
      <c r="F3039" s="3">
        <v>67259.151549999995</v>
      </c>
    </row>
    <row r="3040" spans="1:6" s="4" customFormat="1" ht="24" hidden="1" x14ac:dyDescent="0.25">
      <c r="A3040" s="1" t="s">
        <v>185</v>
      </c>
      <c r="B3040" s="1" t="s">
        <v>1412</v>
      </c>
      <c r="C3040" s="1"/>
      <c r="D3040" s="1"/>
      <c r="E3040" s="2" t="s">
        <v>523</v>
      </c>
      <c r="F3040" s="3">
        <v>105767.46371999999</v>
      </c>
    </row>
    <row r="3041" spans="1:6" s="4" customFormat="1" ht="84" x14ac:dyDescent="0.25">
      <c r="A3041" s="1" t="s">
        <v>185</v>
      </c>
      <c r="B3041" s="1" t="s">
        <v>1412</v>
      </c>
      <c r="C3041" s="1" t="s">
        <v>144</v>
      </c>
      <c r="D3041" s="1"/>
      <c r="E3041" s="2" t="s">
        <v>1036</v>
      </c>
      <c r="F3041" s="3">
        <v>105767.46371999999</v>
      </c>
    </row>
    <row r="3042" spans="1:6" s="4" customFormat="1" ht="72" x14ac:dyDescent="0.25">
      <c r="A3042" s="1" t="s">
        <v>185</v>
      </c>
      <c r="B3042" s="1" t="s">
        <v>1412</v>
      </c>
      <c r="C3042" s="1" t="s">
        <v>198</v>
      </c>
      <c r="D3042" s="1"/>
      <c r="E3042" s="2" t="s">
        <v>1037</v>
      </c>
      <c r="F3042" s="3">
        <v>70842.263719999988</v>
      </c>
    </row>
    <row r="3043" spans="1:6" s="4" customFormat="1" ht="108" x14ac:dyDescent="0.25">
      <c r="A3043" s="1" t="s">
        <v>185</v>
      </c>
      <c r="B3043" s="1" t="s">
        <v>1412</v>
      </c>
      <c r="C3043" s="1" t="s">
        <v>239</v>
      </c>
      <c r="D3043" s="1"/>
      <c r="E3043" s="2" t="s">
        <v>1038</v>
      </c>
      <c r="F3043" s="3">
        <v>26740.418199999996</v>
      </c>
    </row>
    <row r="3044" spans="1:6" s="4" customFormat="1" ht="84" x14ac:dyDescent="0.25">
      <c r="A3044" s="1" t="s">
        <v>185</v>
      </c>
      <c r="B3044" s="1" t="s">
        <v>1412</v>
      </c>
      <c r="C3044" s="1" t="s">
        <v>224</v>
      </c>
      <c r="D3044" s="1"/>
      <c r="E3044" s="2" t="s">
        <v>1039</v>
      </c>
      <c r="F3044" s="3">
        <v>6000</v>
      </c>
    </row>
    <row r="3045" spans="1:6" s="4" customFormat="1" ht="60" hidden="1" x14ac:dyDescent="0.25">
      <c r="A3045" s="1" t="s">
        <v>185</v>
      </c>
      <c r="B3045" s="1" t="s">
        <v>1412</v>
      </c>
      <c r="C3045" s="1" t="s">
        <v>224</v>
      </c>
      <c r="D3045" s="1" t="s">
        <v>220</v>
      </c>
      <c r="E3045" s="2" t="s">
        <v>550</v>
      </c>
      <c r="F3045" s="3">
        <v>6000</v>
      </c>
    </row>
    <row r="3046" spans="1:6" s="4" customFormat="1" ht="24" hidden="1" x14ac:dyDescent="0.25">
      <c r="A3046" s="1" t="s">
        <v>185</v>
      </c>
      <c r="B3046" s="1" t="s">
        <v>1412</v>
      </c>
      <c r="C3046" s="1" t="s">
        <v>224</v>
      </c>
      <c r="D3046" s="1" t="s">
        <v>219</v>
      </c>
      <c r="E3046" s="2" t="s">
        <v>551</v>
      </c>
      <c r="F3046" s="3">
        <v>6000</v>
      </c>
    </row>
    <row r="3047" spans="1:6" s="4" customFormat="1" ht="60" x14ac:dyDescent="0.25">
      <c r="A3047" s="1" t="s">
        <v>185</v>
      </c>
      <c r="B3047" s="1" t="s">
        <v>1412</v>
      </c>
      <c r="C3047" s="1" t="s">
        <v>225</v>
      </c>
      <c r="D3047" s="1"/>
      <c r="E3047" s="2" t="s">
        <v>1040</v>
      </c>
      <c r="F3047" s="3">
        <v>7955.8174399999998</v>
      </c>
    </row>
    <row r="3048" spans="1:6" s="4" customFormat="1" ht="60" hidden="1" x14ac:dyDescent="0.25">
      <c r="A3048" s="1" t="s">
        <v>185</v>
      </c>
      <c r="B3048" s="1" t="s">
        <v>1412</v>
      </c>
      <c r="C3048" s="1" t="s">
        <v>225</v>
      </c>
      <c r="D3048" s="1" t="s">
        <v>220</v>
      </c>
      <c r="E3048" s="2" t="s">
        <v>550</v>
      </c>
      <c r="F3048" s="3">
        <v>7955.8174399999998</v>
      </c>
    </row>
    <row r="3049" spans="1:6" s="4" customFormat="1" ht="24" hidden="1" x14ac:dyDescent="0.25">
      <c r="A3049" s="1" t="s">
        <v>185</v>
      </c>
      <c r="B3049" s="1" t="s">
        <v>1412</v>
      </c>
      <c r="C3049" s="1" t="s">
        <v>225</v>
      </c>
      <c r="D3049" s="1" t="s">
        <v>219</v>
      </c>
      <c r="E3049" s="2" t="s">
        <v>551</v>
      </c>
      <c r="F3049" s="3">
        <v>7955.8174399999998</v>
      </c>
    </row>
    <row r="3050" spans="1:6" s="4" customFormat="1" ht="108" x14ac:dyDescent="0.25">
      <c r="A3050" s="1" t="s">
        <v>185</v>
      </c>
      <c r="B3050" s="1" t="s">
        <v>1412</v>
      </c>
      <c r="C3050" s="1" t="s">
        <v>1333</v>
      </c>
      <c r="D3050" s="1"/>
      <c r="E3050" s="2" t="s">
        <v>1366</v>
      </c>
      <c r="F3050" s="3">
        <v>110.80076</v>
      </c>
    </row>
    <row r="3051" spans="1:6" s="4" customFormat="1" ht="60" hidden="1" x14ac:dyDescent="0.25">
      <c r="A3051" s="1" t="s">
        <v>185</v>
      </c>
      <c r="B3051" s="1" t="s">
        <v>1412</v>
      </c>
      <c r="C3051" s="1" t="s">
        <v>1333</v>
      </c>
      <c r="D3051" s="1" t="s">
        <v>220</v>
      </c>
      <c r="E3051" s="2" t="s">
        <v>550</v>
      </c>
      <c r="F3051" s="3">
        <v>110.80076</v>
      </c>
    </row>
    <row r="3052" spans="1:6" s="4" customFormat="1" ht="24" hidden="1" x14ac:dyDescent="0.25">
      <c r="A3052" s="1" t="s">
        <v>185</v>
      </c>
      <c r="B3052" s="1" t="s">
        <v>1412</v>
      </c>
      <c r="C3052" s="1" t="s">
        <v>1333</v>
      </c>
      <c r="D3052" s="1" t="s">
        <v>219</v>
      </c>
      <c r="E3052" s="2" t="s">
        <v>551</v>
      </c>
      <c r="F3052" s="3">
        <v>110.80076</v>
      </c>
    </row>
    <row r="3053" spans="1:6" s="4" customFormat="1" ht="96" x14ac:dyDescent="0.25">
      <c r="A3053" s="1" t="s">
        <v>185</v>
      </c>
      <c r="B3053" s="1" t="s">
        <v>1412</v>
      </c>
      <c r="C3053" s="1" t="s">
        <v>226</v>
      </c>
      <c r="D3053" s="1"/>
      <c r="E3053" s="2" t="s">
        <v>1041</v>
      </c>
      <c r="F3053" s="3">
        <v>2284.5</v>
      </c>
    </row>
    <row r="3054" spans="1:6" s="4" customFormat="1" ht="60" hidden="1" x14ac:dyDescent="0.25">
      <c r="A3054" s="1" t="s">
        <v>185</v>
      </c>
      <c r="B3054" s="1" t="s">
        <v>1412</v>
      </c>
      <c r="C3054" s="1" t="s">
        <v>226</v>
      </c>
      <c r="D3054" s="1" t="s">
        <v>220</v>
      </c>
      <c r="E3054" s="2" t="s">
        <v>550</v>
      </c>
      <c r="F3054" s="3">
        <v>2284.5</v>
      </c>
    </row>
    <row r="3055" spans="1:6" s="4" customFormat="1" ht="24" hidden="1" x14ac:dyDescent="0.25">
      <c r="A3055" s="1" t="s">
        <v>185</v>
      </c>
      <c r="B3055" s="1" t="s">
        <v>1412</v>
      </c>
      <c r="C3055" s="1" t="s">
        <v>226</v>
      </c>
      <c r="D3055" s="1" t="s">
        <v>219</v>
      </c>
      <c r="E3055" s="2" t="s">
        <v>551</v>
      </c>
      <c r="F3055" s="3">
        <v>2284.5</v>
      </c>
    </row>
    <row r="3056" spans="1:6" s="4" customFormat="1" ht="108" x14ac:dyDescent="0.25">
      <c r="A3056" s="1" t="s">
        <v>185</v>
      </c>
      <c r="B3056" s="1" t="s">
        <v>1412</v>
      </c>
      <c r="C3056" s="1" t="s">
        <v>228</v>
      </c>
      <c r="D3056" s="1"/>
      <c r="E3056" s="2" t="s">
        <v>1043</v>
      </c>
      <c r="F3056" s="3">
        <v>1039.3</v>
      </c>
    </row>
    <row r="3057" spans="1:6" s="4" customFormat="1" ht="60" hidden="1" x14ac:dyDescent="0.25">
      <c r="A3057" s="1" t="s">
        <v>185</v>
      </c>
      <c r="B3057" s="1" t="s">
        <v>1412</v>
      </c>
      <c r="C3057" s="1" t="s">
        <v>228</v>
      </c>
      <c r="D3057" s="1" t="s">
        <v>220</v>
      </c>
      <c r="E3057" s="2" t="s">
        <v>550</v>
      </c>
      <c r="F3057" s="3">
        <v>1039.3</v>
      </c>
    </row>
    <row r="3058" spans="1:6" s="4" customFormat="1" ht="24" hidden="1" x14ac:dyDescent="0.25">
      <c r="A3058" s="1" t="s">
        <v>185</v>
      </c>
      <c r="B3058" s="1" t="s">
        <v>1412</v>
      </c>
      <c r="C3058" s="1" t="s">
        <v>228</v>
      </c>
      <c r="D3058" s="1" t="s">
        <v>219</v>
      </c>
      <c r="E3058" s="2" t="s">
        <v>551</v>
      </c>
      <c r="F3058" s="3">
        <v>1039.3</v>
      </c>
    </row>
    <row r="3059" spans="1:6" s="4" customFormat="1" ht="48" x14ac:dyDescent="0.25">
      <c r="A3059" s="1" t="s">
        <v>185</v>
      </c>
      <c r="B3059" s="1" t="s">
        <v>1412</v>
      </c>
      <c r="C3059" s="1" t="s">
        <v>230</v>
      </c>
      <c r="D3059" s="1"/>
      <c r="E3059" s="2" t="s">
        <v>1045</v>
      </c>
      <c r="F3059" s="3">
        <v>9350</v>
      </c>
    </row>
    <row r="3060" spans="1:6" s="4" customFormat="1" ht="60" hidden="1" x14ac:dyDescent="0.25">
      <c r="A3060" s="1" t="s">
        <v>185</v>
      </c>
      <c r="B3060" s="1" t="s">
        <v>1412</v>
      </c>
      <c r="C3060" s="1" t="s">
        <v>230</v>
      </c>
      <c r="D3060" s="1" t="s">
        <v>220</v>
      </c>
      <c r="E3060" s="2" t="s">
        <v>550</v>
      </c>
      <c r="F3060" s="3">
        <v>9350</v>
      </c>
    </row>
    <row r="3061" spans="1:6" s="4" customFormat="1" ht="24" hidden="1" x14ac:dyDescent="0.25">
      <c r="A3061" s="1" t="s">
        <v>185</v>
      </c>
      <c r="B3061" s="1" t="s">
        <v>1412</v>
      </c>
      <c r="C3061" s="1" t="s">
        <v>230</v>
      </c>
      <c r="D3061" s="1" t="s">
        <v>219</v>
      </c>
      <c r="E3061" s="2" t="s">
        <v>551</v>
      </c>
      <c r="F3061" s="3">
        <v>9350</v>
      </c>
    </row>
    <row r="3062" spans="1:6" s="4" customFormat="1" ht="96" x14ac:dyDescent="0.25">
      <c r="A3062" s="1" t="s">
        <v>185</v>
      </c>
      <c r="B3062" s="1" t="s">
        <v>1412</v>
      </c>
      <c r="C3062" s="1" t="s">
        <v>240</v>
      </c>
      <c r="D3062" s="1"/>
      <c r="E3062" s="2" t="s">
        <v>1050</v>
      </c>
      <c r="F3062" s="3">
        <v>19592.186669999999</v>
      </c>
    </row>
    <row r="3063" spans="1:6" s="4" customFormat="1" ht="72" x14ac:dyDescent="0.25">
      <c r="A3063" s="1" t="s">
        <v>185</v>
      </c>
      <c r="B3063" s="1" t="s">
        <v>1412</v>
      </c>
      <c r="C3063" s="1" t="s">
        <v>236</v>
      </c>
      <c r="D3063" s="1"/>
      <c r="E3063" s="2" t="s">
        <v>1051</v>
      </c>
      <c r="F3063" s="3">
        <v>19592.186669999999</v>
      </c>
    </row>
    <row r="3064" spans="1:6" s="4" customFormat="1" ht="60" hidden="1" x14ac:dyDescent="0.25">
      <c r="A3064" s="1" t="s">
        <v>185</v>
      </c>
      <c r="B3064" s="1" t="s">
        <v>1412</v>
      </c>
      <c r="C3064" s="1" t="s">
        <v>236</v>
      </c>
      <c r="D3064" s="1" t="s">
        <v>220</v>
      </c>
      <c r="E3064" s="2" t="s">
        <v>550</v>
      </c>
      <c r="F3064" s="3">
        <v>19592.186669999999</v>
      </c>
    </row>
    <row r="3065" spans="1:6" s="4" customFormat="1" ht="24" hidden="1" x14ac:dyDescent="0.25">
      <c r="A3065" s="1" t="s">
        <v>185</v>
      </c>
      <c r="B3065" s="1" t="s">
        <v>1412</v>
      </c>
      <c r="C3065" s="1" t="s">
        <v>236</v>
      </c>
      <c r="D3065" s="1" t="s">
        <v>219</v>
      </c>
      <c r="E3065" s="2" t="s">
        <v>551</v>
      </c>
      <c r="F3065" s="3">
        <v>19592.186669999999</v>
      </c>
    </row>
    <row r="3066" spans="1:6" s="4" customFormat="1" ht="192" x14ac:dyDescent="0.25">
      <c r="A3066" s="1" t="s">
        <v>185</v>
      </c>
      <c r="B3066" s="1" t="s">
        <v>1412</v>
      </c>
      <c r="C3066" s="1" t="s">
        <v>199</v>
      </c>
      <c r="D3066" s="1"/>
      <c r="E3066" s="2" t="s">
        <v>1052</v>
      </c>
      <c r="F3066" s="3">
        <v>11910.176960000001</v>
      </c>
    </row>
    <row r="3067" spans="1:6" s="4" customFormat="1" ht="132" x14ac:dyDescent="0.25">
      <c r="A3067" s="1" t="s">
        <v>185</v>
      </c>
      <c r="B3067" s="1" t="s">
        <v>1412</v>
      </c>
      <c r="C3067" s="1" t="s">
        <v>193</v>
      </c>
      <c r="D3067" s="1"/>
      <c r="E3067" s="2" t="s">
        <v>1053</v>
      </c>
      <c r="F3067" s="3">
        <v>3313.5769599999999</v>
      </c>
    </row>
    <row r="3068" spans="1:6" s="4" customFormat="1" ht="72" hidden="1" x14ac:dyDescent="0.25">
      <c r="A3068" s="1" t="s">
        <v>185</v>
      </c>
      <c r="B3068" s="1" t="s">
        <v>1412</v>
      </c>
      <c r="C3068" s="1" t="s">
        <v>193</v>
      </c>
      <c r="D3068" s="1" t="s">
        <v>1111</v>
      </c>
      <c r="E3068" s="2" t="s">
        <v>542</v>
      </c>
      <c r="F3068" s="3">
        <v>3313.5769599999999</v>
      </c>
    </row>
    <row r="3069" spans="1:6" s="4" customFormat="1" ht="84" hidden="1" x14ac:dyDescent="0.25">
      <c r="A3069" s="1" t="s">
        <v>185</v>
      </c>
      <c r="B3069" s="1" t="s">
        <v>1412</v>
      </c>
      <c r="C3069" s="1" t="s">
        <v>193</v>
      </c>
      <c r="D3069" s="1" t="s">
        <v>1112</v>
      </c>
      <c r="E3069" s="2" t="s">
        <v>543</v>
      </c>
      <c r="F3069" s="3">
        <v>3313.5769599999999</v>
      </c>
    </row>
    <row r="3070" spans="1:6" s="4" customFormat="1" ht="96" x14ac:dyDescent="0.25">
      <c r="A3070" s="1" t="s">
        <v>185</v>
      </c>
      <c r="B3070" s="1" t="s">
        <v>1412</v>
      </c>
      <c r="C3070" s="1" t="s">
        <v>194</v>
      </c>
      <c r="D3070" s="1"/>
      <c r="E3070" s="2" t="s">
        <v>1054</v>
      </c>
      <c r="F3070" s="3">
        <v>8596.6</v>
      </c>
    </row>
    <row r="3071" spans="1:6" s="4" customFormat="1" ht="24" hidden="1" x14ac:dyDescent="0.25">
      <c r="A3071" s="1" t="s">
        <v>185</v>
      </c>
      <c r="B3071" s="1" t="s">
        <v>1412</v>
      </c>
      <c r="C3071" s="1" t="s">
        <v>194</v>
      </c>
      <c r="D3071" s="1" t="s">
        <v>1113</v>
      </c>
      <c r="E3071" s="2" t="s">
        <v>558</v>
      </c>
      <c r="F3071" s="3">
        <v>8596.6</v>
      </c>
    </row>
    <row r="3072" spans="1:6" s="4" customFormat="1" ht="36" hidden="1" x14ac:dyDescent="0.25">
      <c r="A3072" s="1" t="s">
        <v>185</v>
      </c>
      <c r="B3072" s="1" t="s">
        <v>1412</v>
      </c>
      <c r="C3072" s="1" t="s">
        <v>194</v>
      </c>
      <c r="D3072" s="1" t="s">
        <v>1120</v>
      </c>
      <c r="E3072" s="2" t="s">
        <v>561</v>
      </c>
      <c r="F3072" s="3">
        <v>8596.6</v>
      </c>
    </row>
    <row r="3073" spans="1:6" s="4" customFormat="1" ht="96" x14ac:dyDescent="0.25">
      <c r="A3073" s="1" t="s">
        <v>185</v>
      </c>
      <c r="B3073" s="1" t="s">
        <v>1412</v>
      </c>
      <c r="C3073" s="1" t="s">
        <v>241</v>
      </c>
      <c r="D3073" s="1"/>
      <c r="E3073" s="2" t="s">
        <v>1055</v>
      </c>
      <c r="F3073" s="3">
        <v>2165.6985</v>
      </c>
    </row>
    <row r="3074" spans="1:6" s="4" customFormat="1" ht="60" x14ac:dyDescent="0.25">
      <c r="A3074" s="1" t="s">
        <v>185</v>
      </c>
      <c r="B3074" s="1" t="s">
        <v>1412</v>
      </c>
      <c r="C3074" s="1" t="s">
        <v>237</v>
      </c>
      <c r="D3074" s="1"/>
      <c r="E3074" s="2" t="s">
        <v>1056</v>
      </c>
      <c r="F3074" s="3">
        <v>702.95727999999997</v>
      </c>
    </row>
    <row r="3075" spans="1:6" s="4" customFormat="1" ht="60" hidden="1" x14ac:dyDescent="0.25">
      <c r="A3075" s="1" t="s">
        <v>185</v>
      </c>
      <c r="B3075" s="1" t="s">
        <v>1412</v>
      </c>
      <c r="C3075" s="1" t="s">
        <v>237</v>
      </c>
      <c r="D3075" s="1" t="s">
        <v>220</v>
      </c>
      <c r="E3075" s="2" t="s">
        <v>550</v>
      </c>
      <c r="F3075" s="3">
        <v>702.95727999999997</v>
      </c>
    </row>
    <row r="3076" spans="1:6" s="4" customFormat="1" ht="24" hidden="1" x14ac:dyDescent="0.25">
      <c r="A3076" s="1" t="s">
        <v>185</v>
      </c>
      <c r="B3076" s="1" t="s">
        <v>1412</v>
      </c>
      <c r="C3076" s="1" t="s">
        <v>237</v>
      </c>
      <c r="D3076" s="1" t="s">
        <v>219</v>
      </c>
      <c r="E3076" s="2" t="s">
        <v>551</v>
      </c>
      <c r="F3076" s="3">
        <v>702.95727999999997</v>
      </c>
    </row>
    <row r="3077" spans="1:6" s="4" customFormat="1" ht="144" x14ac:dyDescent="0.25">
      <c r="A3077" s="1" t="s">
        <v>185</v>
      </c>
      <c r="B3077" s="1" t="s">
        <v>1412</v>
      </c>
      <c r="C3077" s="1" t="s">
        <v>238</v>
      </c>
      <c r="D3077" s="1"/>
      <c r="E3077" s="2" t="s">
        <v>1251</v>
      </c>
      <c r="F3077" s="3">
        <v>1462.7412200000001</v>
      </c>
    </row>
    <row r="3078" spans="1:6" s="4" customFormat="1" ht="60" hidden="1" x14ac:dyDescent="0.25">
      <c r="A3078" s="1" t="s">
        <v>185</v>
      </c>
      <c r="B3078" s="1" t="s">
        <v>1412</v>
      </c>
      <c r="C3078" s="1" t="s">
        <v>238</v>
      </c>
      <c r="D3078" s="1" t="s">
        <v>220</v>
      </c>
      <c r="E3078" s="2" t="s">
        <v>550</v>
      </c>
      <c r="F3078" s="3">
        <v>1462.7412200000001</v>
      </c>
    </row>
    <row r="3079" spans="1:6" s="4" customFormat="1" ht="24" hidden="1" x14ac:dyDescent="0.25">
      <c r="A3079" s="1" t="s">
        <v>185</v>
      </c>
      <c r="B3079" s="1" t="s">
        <v>1412</v>
      </c>
      <c r="C3079" s="1" t="s">
        <v>238</v>
      </c>
      <c r="D3079" s="1" t="s">
        <v>219</v>
      </c>
      <c r="E3079" s="2" t="s">
        <v>551</v>
      </c>
      <c r="F3079" s="3">
        <v>1462.7412200000001</v>
      </c>
    </row>
    <row r="3080" spans="1:6" s="4" customFormat="1" ht="96" x14ac:dyDescent="0.25">
      <c r="A3080" s="1" t="s">
        <v>185</v>
      </c>
      <c r="B3080" s="1" t="s">
        <v>1412</v>
      </c>
      <c r="C3080" s="1" t="s">
        <v>200</v>
      </c>
      <c r="D3080" s="1"/>
      <c r="E3080" s="2" t="s">
        <v>1057</v>
      </c>
      <c r="F3080" s="3">
        <v>10433.783390000001</v>
      </c>
    </row>
    <row r="3081" spans="1:6" s="4" customFormat="1" ht="72" x14ac:dyDescent="0.25">
      <c r="A3081" s="1" t="s">
        <v>185</v>
      </c>
      <c r="B3081" s="1" t="s">
        <v>1412</v>
      </c>
      <c r="C3081" s="1" t="s">
        <v>195</v>
      </c>
      <c r="D3081" s="1"/>
      <c r="E3081" s="2" t="s">
        <v>1058</v>
      </c>
      <c r="F3081" s="3">
        <v>10433.783390000001</v>
      </c>
    </row>
    <row r="3082" spans="1:6" s="4" customFormat="1" ht="72" hidden="1" x14ac:dyDescent="0.25">
      <c r="A3082" s="1" t="s">
        <v>185</v>
      </c>
      <c r="B3082" s="1" t="s">
        <v>1412</v>
      </c>
      <c r="C3082" s="1" t="s">
        <v>195</v>
      </c>
      <c r="D3082" s="1" t="s">
        <v>1111</v>
      </c>
      <c r="E3082" s="2" t="s">
        <v>542</v>
      </c>
      <c r="F3082" s="3">
        <v>10433.783390000001</v>
      </c>
    </row>
    <row r="3083" spans="1:6" s="4" customFormat="1" ht="84" hidden="1" x14ac:dyDescent="0.25">
      <c r="A3083" s="1" t="s">
        <v>185</v>
      </c>
      <c r="B3083" s="1" t="s">
        <v>1412</v>
      </c>
      <c r="C3083" s="1" t="s">
        <v>195</v>
      </c>
      <c r="D3083" s="1" t="s">
        <v>1112</v>
      </c>
      <c r="E3083" s="2" t="s">
        <v>543</v>
      </c>
      <c r="F3083" s="3">
        <v>10433.783390000001</v>
      </c>
    </row>
    <row r="3084" spans="1:6" s="4" customFormat="1" ht="60" x14ac:dyDescent="0.25">
      <c r="A3084" s="1" t="s">
        <v>185</v>
      </c>
      <c r="B3084" s="1" t="s">
        <v>1412</v>
      </c>
      <c r="C3084" s="1" t="s">
        <v>201</v>
      </c>
      <c r="D3084" s="1"/>
      <c r="E3084" s="2" t="s">
        <v>1072</v>
      </c>
      <c r="F3084" s="3">
        <v>34925.199999999997</v>
      </c>
    </row>
    <row r="3085" spans="1:6" s="4" customFormat="1" ht="156" x14ac:dyDescent="0.25">
      <c r="A3085" s="1" t="s">
        <v>185</v>
      </c>
      <c r="B3085" s="1" t="s">
        <v>1412</v>
      </c>
      <c r="C3085" s="1" t="s">
        <v>202</v>
      </c>
      <c r="D3085" s="1"/>
      <c r="E3085" s="2" t="s">
        <v>1073</v>
      </c>
      <c r="F3085" s="3">
        <v>34925.199999999997</v>
      </c>
    </row>
    <row r="3086" spans="1:6" s="4" customFormat="1" ht="60" x14ac:dyDescent="0.25">
      <c r="A3086" s="1" t="s">
        <v>185</v>
      </c>
      <c r="B3086" s="1" t="s">
        <v>1412</v>
      </c>
      <c r="C3086" s="1" t="s">
        <v>196</v>
      </c>
      <c r="D3086" s="1"/>
      <c r="E3086" s="2" t="s">
        <v>1074</v>
      </c>
      <c r="F3086" s="3">
        <v>31730.2</v>
      </c>
    </row>
    <row r="3087" spans="1:6" s="4" customFormat="1" ht="72" hidden="1" x14ac:dyDescent="0.25">
      <c r="A3087" s="1" t="s">
        <v>185</v>
      </c>
      <c r="B3087" s="1" t="s">
        <v>1412</v>
      </c>
      <c r="C3087" s="1" t="s">
        <v>196</v>
      </c>
      <c r="D3087" s="1" t="s">
        <v>1111</v>
      </c>
      <c r="E3087" s="2" t="s">
        <v>542</v>
      </c>
      <c r="F3087" s="3">
        <v>31730.2</v>
      </c>
    </row>
    <row r="3088" spans="1:6" s="4" customFormat="1" ht="84" hidden="1" x14ac:dyDescent="0.25">
      <c r="A3088" s="1" t="s">
        <v>185</v>
      </c>
      <c r="B3088" s="1" t="s">
        <v>1412</v>
      </c>
      <c r="C3088" s="1" t="s">
        <v>196</v>
      </c>
      <c r="D3088" s="1" t="s">
        <v>1112</v>
      </c>
      <c r="E3088" s="2" t="s">
        <v>543</v>
      </c>
      <c r="F3088" s="3">
        <v>31730.2</v>
      </c>
    </row>
    <row r="3089" spans="1:6" s="4" customFormat="1" ht="204" x14ac:dyDescent="0.25">
      <c r="A3089" s="1" t="s">
        <v>185</v>
      </c>
      <c r="B3089" s="1" t="s">
        <v>1412</v>
      </c>
      <c r="C3089" s="1" t="s">
        <v>197</v>
      </c>
      <c r="D3089" s="1"/>
      <c r="E3089" s="2" t="s">
        <v>1075</v>
      </c>
      <c r="F3089" s="3">
        <v>3195</v>
      </c>
    </row>
    <row r="3090" spans="1:6" s="4" customFormat="1" ht="72" hidden="1" x14ac:dyDescent="0.25">
      <c r="A3090" s="1" t="s">
        <v>185</v>
      </c>
      <c r="B3090" s="1" t="s">
        <v>1412</v>
      </c>
      <c r="C3090" s="1" t="s">
        <v>197</v>
      </c>
      <c r="D3090" s="1" t="s">
        <v>1111</v>
      </c>
      <c r="E3090" s="2" t="s">
        <v>542</v>
      </c>
      <c r="F3090" s="3">
        <v>3195</v>
      </c>
    </row>
    <row r="3091" spans="1:6" s="4" customFormat="1" ht="84" hidden="1" x14ac:dyDescent="0.25">
      <c r="A3091" s="1" t="s">
        <v>185</v>
      </c>
      <c r="B3091" s="1" t="s">
        <v>1412</v>
      </c>
      <c r="C3091" s="1" t="s">
        <v>197</v>
      </c>
      <c r="D3091" s="1" t="s">
        <v>1112</v>
      </c>
      <c r="E3091" s="2" t="s">
        <v>543</v>
      </c>
      <c r="F3091" s="3">
        <v>3195</v>
      </c>
    </row>
    <row r="3092" spans="1:6" s="4" customFormat="1" hidden="1" x14ac:dyDescent="0.25">
      <c r="A3092" s="1" t="s">
        <v>185</v>
      </c>
      <c r="B3092" s="1" t="s">
        <v>1413</v>
      </c>
      <c r="C3092" s="1"/>
      <c r="D3092" s="1"/>
      <c r="E3092" s="2" t="s">
        <v>524</v>
      </c>
      <c r="F3092" s="3">
        <v>490828.51639999996</v>
      </c>
    </row>
    <row r="3093" spans="1:6" s="4" customFormat="1" ht="60" x14ac:dyDescent="0.25">
      <c r="A3093" s="1" t="s">
        <v>185</v>
      </c>
      <c r="B3093" s="1" t="s">
        <v>1413</v>
      </c>
      <c r="C3093" s="1" t="s">
        <v>164</v>
      </c>
      <c r="D3093" s="1"/>
      <c r="E3093" s="2" t="s">
        <v>758</v>
      </c>
      <c r="F3093" s="3">
        <v>388778.90259999997</v>
      </c>
    </row>
    <row r="3094" spans="1:6" s="4" customFormat="1" ht="108" x14ac:dyDescent="0.25">
      <c r="A3094" s="1" t="s">
        <v>185</v>
      </c>
      <c r="B3094" s="1" t="s">
        <v>1413</v>
      </c>
      <c r="C3094" s="1" t="s">
        <v>165</v>
      </c>
      <c r="D3094" s="1"/>
      <c r="E3094" s="2" t="s">
        <v>759</v>
      </c>
      <c r="F3094" s="3">
        <v>297207.92544999998</v>
      </c>
    </row>
    <row r="3095" spans="1:6" s="4" customFormat="1" ht="96" x14ac:dyDescent="0.25">
      <c r="A3095" s="1" t="s">
        <v>185</v>
      </c>
      <c r="B3095" s="1" t="s">
        <v>1413</v>
      </c>
      <c r="C3095" s="1" t="s">
        <v>166</v>
      </c>
      <c r="D3095" s="1"/>
      <c r="E3095" s="2" t="s">
        <v>760</v>
      </c>
      <c r="F3095" s="3">
        <v>43979.925000000003</v>
      </c>
    </row>
    <row r="3096" spans="1:6" s="4" customFormat="1" ht="72" x14ac:dyDescent="0.25">
      <c r="A3096" s="1" t="s">
        <v>185</v>
      </c>
      <c r="B3096" s="1" t="s">
        <v>1413</v>
      </c>
      <c r="C3096" s="1" t="s">
        <v>161</v>
      </c>
      <c r="D3096" s="1"/>
      <c r="E3096" s="2" t="s">
        <v>761</v>
      </c>
      <c r="F3096" s="3">
        <v>43979.925000000003</v>
      </c>
    </row>
    <row r="3097" spans="1:6" s="4" customFormat="1" ht="24" hidden="1" x14ac:dyDescent="0.25">
      <c r="A3097" s="1" t="s">
        <v>185</v>
      </c>
      <c r="B3097" s="1" t="s">
        <v>1413</v>
      </c>
      <c r="C3097" s="1" t="s">
        <v>161</v>
      </c>
      <c r="D3097" s="1" t="s">
        <v>1113</v>
      </c>
      <c r="E3097" s="2" t="s">
        <v>558</v>
      </c>
      <c r="F3097" s="3">
        <v>43979.925000000003</v>
      </c>
    </row>
    <row r="3098" spans="1:6" s="4" customFormat="1" ht="132" hidden="1" x14ac:dyDescent="0.25">
      <c r="A3098" s="1" t="s">
        <v>185</v>
      </c>
      <c r="B3098" s="1" t="s">
        <v>1413</v>
      </c>
      <c r="C3098" s="1" t="s">
        <v>161</v>
      </c>
      <c r="D3098" s="1" t="s">
        <v>137</v>
      </c>
      <c r="E3098" s="2" t="s">
        <v>559</v>
      </c>
      <c r="F3098" s="3">
        <v>43979.925000000003</v>
      </c>
    </row>
    <row r="3099" spans="1:6" s="4" customFormat="1" ht="84" x14ac:dyDescent="0.25">
      <c r="A3099" s="1" t="s">
        <v>185</v>
      </c>
      <c r="B3099" s="1" t="s">
        <v>1413</v>
      </c>
      <c r="C3099" s="1" t="s">
        <v>1437</v>
      </c>
      <c r="D3099" s="1"/>
      <c r="E3099" s="2" t="s">
        <v>1438</v>
      </c>
      <c r="F3099" s="3">
        <v>253228.00044999999</v>
      </c>
    </row>
    <row r="3100" spans="1:6" s="4" customFormat="1" ht="72" x14ac:dyDescent="0.25">
      <c r="A3100" s="1" t="s">
        <v>185</v>
      </c>
      <c r="B3100" s="1" t="s">
        <v>1413</v>
      </c>
      <c r="C3100" s="1" t="s">
        <v>1439</v>
      </c>
      <c r="D3100" s="1"/>
      <c r="E3100" s="2" t="s">
        <v>761</v>
      </c>
      <c r="F3100" s="3">
        <v>253228.00044999999</v>
      </c>
    </row>
    <row r="3101" spans="1:6" s="4" customFormat="1" ht="24" hidden="1" x14ac:dyDescent="0.25">
      <c r="A3101" s="1" t="s">
        <v>185</v>
      </c>
      <c r="B3101" s="1" t="s">
        <v>1413</v>
      </c>
      <c r="C3101" s="1" t="s">
        <v>1439</v>
      </c>
      <c r="D3101" s="1" t="s">
        <v>1113</v>
      </c>
      <c r="E3101" s="2" t="s">
        <v>558</v>
      </c>
      <c r="F3101" s="3">
        <v>253228.00044999999</v>
      </c>
    </row>
    <row r="3102" spans="1:6" s="4" customFormat="1" ht="132" hidden="1" x14ac:dyDescent="0.25">
      <c r="A3102" s="1" t="s">
        <v>185</v>
      </c>
      <c r="B3102" s="1" t="s">
        <v>1413</v>
      </c>
      <c r="C3102" s="1" t="s">
        <v>1439</v>
      </c>
      <c r="D3102" s="1" t="s">
        <v>137</v>
      </c>
      <c r="E3102" s="2" t="s">
        <v>559</v>
      </c>
      <c r="F3102" s="3">
        <v>253228.00044999999</v>
      </c>
    </row>
    <row r="3103" spans="1:6" s="4" customFormat="1" ht="84" x14ac:dyDescent="0.25">
      <c r="A3103" s="1" t="s">
        <v>185</v>
      </c>
      <c r="B3103" s="1" t="s">
        <v>1413</v>
      </c>
      <c r="C3103" s="1" t="s">
        <v>306</v>
      </c>
      <c r="D3103" s="1"/>
      <c r="E3103" s="2" t="s">
        <v>1440</v>
      </c>
      <c r="F3103" s="3">
        <v>91570.977150000006</v>
      </c>
    </row>
    <row r="3104" spans="1:6" s="4" customFormat="1" ht="108" x14ac:dyDescent="0.25">
      <c r="A3104" s="1" t="s">
        <v>185</v>
      </c>
      <c r="B3104" s="1" t="s">
        <v>1413</v>
      </c>
      <c r="C3104" s="1" t="s">
        <v>307</v>
      </c>
      <c r="D3104" s="1"/>
      <c r="E3104" s="2" t="s">
        <v>1441</v>
      </c>
      <c r="F3104" s="3">
        <v>91570.977150000006</v>
      </c>
    </row>
    <row r="3105" spans="1:6" s="4" customFormat="1" ht="120" x14ac:dyDescent="0.25">
      <c r="A3105" s="1" t="s">
        <v>185</v>
      </c>
      <c r="B3105" s="1" t="s">
        <v>1413</v>
      </c>
      <c r="C3105" s="1" t="s">
        <v>1442</v>
      </c>
      <c r="D3105" s="1"/>
      <c r="E3105" s="2" t="s">
        <v>1443</v>
      </c>
      <c r="F3105" s="3">
        <v>91570.977150000006</v>
      </c>
    </row>
    <row r="3106" spans="1:6" s="4" customFormat="1" ht="60" hidden="1" x14ac:dyDescent="0.25">
      <c r="A3106" s="1" t="s">
        <v>185</v>
      </c>
      <c r="B3106" s="1" t="s">
        <v>1413</v>
      </c>
      <c r="C3106" s="1" t="s">
        <v>1442</v>
      </c>
      <c r="D3106" s="1" t="s">
        <v>220</v>
      </c>
      <c r="E3106" s="2" t="s">
        <v>550</v>
      </c>
      <c r="F3106" s="3">
        <v>91570.977150000006</v>
      </c>
    </row>
    <row r="3107" spans="1:6" s="4" customFormat="1" ht="24" hidden="1" x14ac:dyDescent="0.25">
      <c r="A3107" s="1" t="s">
        <v>185</v>
      </c>
      <c r="B3107" s="1" t="s">
        <v>1413</v>
      </c>
      <c r="C3107" s="1" t="s">
        <v>1442</v>
      </c>
      <c r="D3107" s="1" t="s">
        <v>219</v>
      </c>
      <c r="E3107" s="2" t="s">
        <v>551</v>
      </c>
      <c r="F3107" s="3">
        <v>91570.977150000006</v>
      </c>
    </row>
    <row r="3108" spans="1:6" s="4" customFormat="1" ht="84" x14ac:dyDescent="0.25">
      <c r="A3108" s="1" t="s">
        <v>185</v>
      </c>
      <c r="B3108" s="1" t="s">
        <v>1413</v>
      </c>
      <c r="C3108" s="1" t="s">
        <v>144</v>
      </c>
      <c r="D3108" s="1"/>
      <c r="E3108" s="2" t="s">
        <v>1036</v>
      </c>
      <c r="F3108" s="3">
        <v>66723.700570000001</v>
      </c>
    </row>
    <row r="3109" spans="1:6" s="4" customFormat="1" ht="72" x14ac:dyDescent="0.25">
      <c r="A3109" s="1" t="s">
        <v>185</v>
      </c>
      <c r="B3109" s="1" t="s">
        <v>1413</v>
      </c>
      <c r="C3109" s="1" t="s">
        <v>198</v>
      </c>
      <c r="D3109" s="1"/>
      <c r="E3109" s="2" t="s">
        <v>1037</v>
      </c>
      <c r="F3109" s="3">
        <v>146.61657</v>
      </c>
    </row>
    <row r="3110" spans="1:6" s="4" customFormat="1" ht="84" x14ac:dyDescent="0.25">
      <c r="A3110" s="1" t="s">
        <v>185</v>
      </c>
      <c r="B3110" s="1" t="s">
        <v>1413</v>
      </c>
      <c r="C3110" s="1" t="s">
        <v>1335</v>
      </c>
      <c r="D3110" s="1"/>
      <c r="E3110" s="2" t="s">
        <v>1380</v>
      </c>
      <c r="F3110" s="3">
        <v>146.61657</v>
      </c>
    </row>
    <row r="3111" spans="1:6" s="4" customFormat="1" ht="108" x14ac:dyDescent="0.25">
      <c r="A3111" s="1" t="s">
        <v>185</v>
      </c>
      <c r="B3111" s="1" t="s">
        <v>1413</v>
      </c>
      <c r="C3111" s="1" t="s">
        <v>1334</v>
      </c>
      <c r="D3111" s="1"/>
      <c r="E3111" s="2" t="s">
        <v>1337</v>
      </c>
      <c r="F3111" s="3">
        <v>146.61657</v>
      </c>
    </row>
    <row r="3112" spans="1:6" s="4" customFormat="1" ht="72" hidden="1" x14ac:dyDescent="0.25">
      <c r="A3112" s="1" t="s">
        <v>185</v>
      </c>
      <c r="B3112" s="1" t="s">
        <v>1413</v>
      </c>
      <c r="C3112" s="1" t="s">
        <v>1334</v>
      </c>
      <c r="D3112" s="1" t="s">
        <v>1111</v>
      </c>
      <c r="E3112" s="2" t="s">
        <v>542</v>
      </c>
      <c r="F3112" s="3">
        <v>146.61657</v>
      </c>
    </row>
    <row r="3113" spans="1:6" s="4" customFormat="1" ht="84" hidden="1" x14ac:dyDescent="0.25">
      <c r="A3113" s="1" t="s">
        <v>185</v>
      </c>
      <c r="B3113" s="1" t="s">
        <v>1413</v>
      </c>
      <c r="C3113" s="1" t="s">
        <v>1334</v>
      </c>
      <c r="D3113" s="1" t="s">
        <v>1112</v>
      </c>
      <c r="E3113" s="2" t="s">
        <v>543</v>
      </c>
      <c r="F3113" s="3">
        <v>146.61657</v>
      </c>
    </row>
    <row r="3114" spans="1:6" s="4" customFormat="1" ht="72" x14ac:dyDescent="0.25">
      <c r="A3114" s="1" t="s">
        <v>185</v>
      </c>
      <c r="B3114" s="1" t="s">
        <v>1413</v>
      </c>
      <c r="C3114" s="1" t="s">
        <v>167</v>
      </c>
      <c r="D3114" s="1"/>
      <c r="E3114" s="2" t="s">
        <v>1059</v>
      </c>
      <c r="F3114" s="3">
        <v>15577.084000000001</v>
      </c>
    </row>
    <row r="3115" spans="1:6" s="4" customFormat="1" ht="84" x14ac:dyDescent="0.25">
      <c r="A3115" s="1" t="s">
        <v>185</v>
      </c>
      <c r="B3115" s="1" t="s">
        <v>1413</v>
      </c>
      <c r="C3115" s="1" t="s">
        <v>1343</v>
      </c>
      <c r="D3115" s="1"/>
      <c r="E3115" s="2" t="s">
        <v>1355</v>
      </c>
      <c r="F3115" s="3">
        <v>15577.084000000001</v>
      </c>
    </row>
    <row r="3116" spans="1:6" s="4" customFormat="1" ht="120" x14ac:dyDescent="0.25">
      <c r="A3116" s="1" t="s">
        <v>185</v>
      </c>
      <c r="B3116" s="1" t="s">
        <v>1413</v>
      </c>
      <c r="C3116" s="1" t="s">
        <v>1344</v>
      </c>
      <c r="D3116" s="1"/>
      <c r="E3116" s="2" t="s">
        <v>1382</v>
      </c>
      <c r="F3116" s="3">
        <v>15577.084000000001</v>
      </c>
    </row>
    <row r="3117" spans="1:6" s="4" customFormat="1" ht="72" hidden="1" x14ac:dyDescent="0.25">
      <c r="A3117" s="1" t="s">
        <v>185</v>
      </c>
      <c r="B3117" s="1" t="s">
        <v>1413</v>
      </c>
      <c r="C3117" s="1" t="s">
        <v>1344</v>
      </c>
      <c r="D3117" s="1" t="s">
        <v>1111</v>
      </c>
      <c r="E3117" s="2" t="s">
        <v>542</v>
      </c>
      <c r="F3117" s="3">
        <v>15577.084000000001</v>
      </c>
    </row>
    <row r="3118" spans="1:6" s="4" customFormat="1" ht="84" hidden="1" x14ac:dyDescent="0.25">
      <c r="A3118" s="1" t="s">
        <v>185</v>
      </c>
      <c r="B3118" s="1" t="s">
        <v>1413</v>
      </c>
      <c r="C3118" s="1" t="s">
        <v>1344</v>
      </c>
      <c r="D3118" s="1" t="s">
        <v>1112</v>
      </c>
      <c r="E3118" s="2" t="s">
        <v>543</v>
      </c>
      <c r="F3118" s="3">
        <v>15577.084000000001</v>
      </c>
    </row>
    <row r="3119" spans="1:6" s="4" customFormat="1" ht="84" x14ac:dyDescent="0.25">
      <c r="A3119" s="1" t="s">
        <v>185</v>
      </c>
      <c r="B3119" s="1" t="s">
        <v>1413</v>
      </c>
      <c r="C3119" s="1" t="s">
        <v>145</v>
      </c>
      <c r="D3119" s="1"/>
      <c r="E3119" s="2" t="s">
        <v>1062</v>
      </c>
      <c r="F3119" s="3">
        <v>1000</v>
      </c>
    </row>
    <row r="3120" spans="1:6" s="4" customFormat="1" ht="168" x14ac:dyDescent="0.25">
      <c r="A3120" s="1" t="s">
        <v>185</v>
      </c>
      <c r="B3120" s="1" t="s">
        <v>1413</v>
      </c>
      <c r="C3120" s="1" t="s">
        <v>204</v>
      </c>
      <c r="D3120" s="1"/>
      <c r="E3120" s="2" t="s">
        <v>1070</v>
      </c>
      <c r="F3120" s="3">
        <v>1000</v>
      </c>
    </row>
    <row r="3121" spans="1:6" s="4" customFormat="1" ht="48" x14ac:dyDescent="0.25">
      <c r="A3121" s="1" t="s">
        <v>185</v>
      </c>
      <c r="B3121" s="1" t="s">
        <v>1413</v>
      </c>
      <c r="C3121" s="1" t="s">
        <v>203</v>
      </c>
      <c r="D3121" s="1"/>
      <c r="E3121" s="2" t="s">
        <v>1071</v>
      </c>
      <c r="F3121" s="3">
        <v>1000</v>
      </c>
    </row>
    <row r="3122" spans="1:6" s="4" customFormat="1" ht="72" hidden="1" x14ac:dyDescent="0.25">
      <c r="A3122" s="1" t="s">
        <v>185</v>
      </c>
      <c r="B3122" s="1" t="s">
        <v>1413</v>
      </c>
      <c r="C3122" s="1" t="s">
        <v>203</v>
      </c>
      <c r="D3122" s="1" t="s">
        <v>1111</v>
      </c>
      <c r="E3122" s="2" t="s">
        <v>542</v>
      </c>
      <c r="F3122" s="3">
        <v>1000</v>
      </c>
    </row>
    <row r="3123" spans="1:6" s="4" customFormat="1" ht="84" hidden="1" x14ac:dyDescent="0.25">
      <c r="A3123" s="1" t="s">
        <v>185</v>
      </c>
      <c r="B3123" s="1" t="s">
        <v>1413</v>
      </c>
      <c r="C3123" s="1" t="s">
        <v>203</v>
      </c>
      <c r="D3123" s="1" t="s">
        <v>1112</v>
      </c>
      <c r="E3123" s="2" t="s">
        <v>543</v>
      </c>
      <c r="F3123" s="3">
        <v>1000</v>
      </c>
    </row>
    <row r="3124" spans="1:6" s="4" customFormat="1" ht="108" x14ac:dyDescent="0.25">
      <c r="A3124" s="1" t="s">
        <v>185</v>
      </c>
      <c r="B3124" s="1" t="s">
        <v>1413</v>
      </c>
      <c r="C3124" s="1" t="s">
        <v>242</v>
      </c>
      <c r="D3124" s="1"/>
      <c r="E3124" s="2" t="s">
        <v>1081</v>
      </c>
      <c r="F3124" s="3">
        <v>50000</v>
      </c>
    </row>
    <row r="3125" spans="1:6" s="4" customFormat="1" ht="120" x14ac:dyDescent="0.25">
      <c r="A3125" s="1" t="s">
        <v>185</v>
      </c>
      <c r="B3125" s="1" t="s">
        <v>1413</v>
      </c>
      <c r="C3125" s="1" t="s">
        <v>1241</v>
      </c>
      <c r="D3125" s="1"/>
      <c r="E3125" s="2" t="s">
        <v>1244</v>
      </c>
      <c r="F3125" s="3">
        <v>50000</v>
      </c>
    </row>
    <row r="3126" spans="1:6" s="4" customFormat="1" ht="60" x14ac:dyDescent="0.25">
      <c r="A3126" s="1" t="s">
        <v>185</v>
      </c>
      <c r="B3126" s="1" t="s">
        <v>1413</v>
      </c>
      <c r="C3126" s="1" t="s">
        <v>1240</v>
      </c>
      <c r="D3126" s="1"/>
      <c r="E3126" s="2" t="s">
        <v>1245</v>
      </c>
      <c r="F3126" s="3">
        <v>50000</v>
      </c>
    </row>
    <row r="3127" spans="1:6" s="4" customFormat="1" ht="72" hidden="1" x14ac:dyDescent="0.25">
      <c r="A3127" s="1" t="s">
        <v>185</v>
      </c>
      <c r="B3127" s="1" t="s">
        <v>1413</v>
      </c>
      <c r="C3127" s="1" t="s">
        <v>1240</v>
      </c>
      <c r="D3127" s="1" t="s">
        <v>1111</v>
      </c>
      <c r="E3127" s="2" t="s">
        <v>542</v>
      </c>
      <c r="F3127" s="3">
        <v>50000</v>
      </c>
    </row>
    <row r="3128" spans="1:6" s="4" customFormat="1" ht="84" hidden="1" x14ac:dyDescent="0.25">
      <c r="A3128" s="1" t="s">
        <v>185</v>
      </c>
      <c r="B3128" s="1" t="s">
        <v>1413</v>
      </c>
      <c r="C3128" s="1" t="s">
        <v>1240</v>
      </c>
      <c r="D3128" s="1" t="s">
        <v>1112</v>
      </c>
      <c r="E3128" s="2" t="s">
        <v>543</v>
      </c>
      <c r="F3128" s="3">
        <v>50000</v>
      </c>
    </row>
    <row r="3129" spans="1:6" s="4" customFormat="1" ht="60" x14ac:dyDescent="0.25">
      <c r="A3129" s="1" t="s">
        <v>185</v>
      </c>
      <c r="B3129" s="1" t="s">
        <v>1413</v>
      </c>
      <c r="C3129" s="1" t="s">
        <v>1122</v>
      </c>
      <c r="D3129" s="1"/>
      <c r="E3129" s="2" t="s">
        <v>1885</v>
      </c>
      <c r="F3129" s="3">
        <v>35325.913229999998</v>
      </c>
    </row>
    <row r="3130" spans="1:6" s="4" customFormat="1" ht="84" x14ac:dyDescent="0.25">
      <c r="A3130" s="1" t="s">
        <v>185</v>
      </c>
      <c r="B3130" s="1" t="s">
        <v>1413</v>
      </c>
      <c r="C3130" s="1" t="s">
        <v>405</v>
      </c>
      <c r="D3130" s="1"/>
      <c r="E3130" s="2" t="s">
        <v>1174</v>
      </c>
      <c r="F3130" s="3">
        <v>35325.913229999998</v>
      </c>
    </row>
    <row r="3131" spans="1:6" s="4" customFormat="1" ht="96" hidden="1" x14ac:dyDescent="0.25">
      <c r="A3131" s="1" t="s">
        <v>185</v>
      </c>
      <c r="B3131" s="1" t="s">
        <v>1413</v>
      </c>
      <c r="C3131" s="1" t="s">
        <v>405</v>
      </c>
      <c r="D3131" s="1" t="s">
        <v>18</v>
      </c>
      <c r="E3131" s="2" t="s">
        <v>552</v>
      </c>
      <c r="F3131" s="3">
        <v>11282.6</v>
      </c>
    </row>
    <row r="3132" spans="1:6" s="4" customFormat="1" ht="84" hidden="1" x14ac:dyDescent="0.25">
      <c r="A3132" s="1" t="s">
        <v>185</v>
      </c>
      <c r="B3132" s="1" t="s">
        <v>1413</v>
      </c>
      <c r="C3132" s="1" t="s">
        <v>405</v>
      </c>
      <c r="D3132" s="1" t="s">
        <v>14</v>
      </c>
      <c r="E3132" s="2" t="s">
        <v>555</v>
      </c>
      <c r="F3132" s="3">
        <v>11282.6</v>
      </c>
    </row>
    <row r="3133" spans="1:6" s="4" customFormat="1" ht="24" hidden="1" x14ac:dyDescent="0.25">
      <c r="A3133" s="1" t="s">
        <v>185</v>
      </c>
      <c r="B3133" s="1" t="s">
        <v>1413</v>
      </c>
      <c r="C3133" s="1" t="s">
        <v>405</v>
      </c>
      <c r="D3133" s="1" t="s">
        <v>1113</v>
      </c>
      <c r="E3133" s="2" t="s">
        <v>558</v>
      </c>
      <c r="F3133" s="3">
        <v>24043.31323</v>
      </c>
    </row>
    <row r="3134" spans="1:6" s="4" customFormat="1" ht="132" hidden="1" x14ac:dyDescent="0.25">
      <c r="A3134" s="1" t="s">
        <v>185</v>
      </c>
      <c r="B3134" s="1" t="s">
        <v>1413</v>
      </c>
      <c r="C3134" s="1" t="s">
        <v>405</v>
      </c>
      <c r="D3134" s="1" t="s">
        <v>137</v>
      </c>
      <c r="E3134" s="2" t="s">
        <v>559</v>
      </c>
      <c r="F3134" s="3">
        <v>24043.31323</v>
      </c>
    </row>
    <row r="3135" spans="1:6" s="4" customFormat="1" ht="48" hidden="1" x14ac:dyDescent="0.25">
      <c r="A3135" s="1" t="s">
        <v>185</v>
      </c>
      <c r="B3135" s="1" t="s">
        <v>1414</v>
      </c>
      <c r="C3135" s="1"/>
      <c r="D3135" s="1"/>
      <c r="E3135" s="2" t="s">
        <v>525</v>
      </c>
      <c r="F3135" s="3">
        <v>79480.46024</v>
      </c>
    </row>
    <row r="3136" spans="1:6" s="4" customFormat="1" ht="84" x14ac:dyDescent="0.25">
      <c r="A3136" s="1" t="s">
        <v>185</v>
      </c>
      <c r="B3136" s="1" t="s">
        <v>1414</v>
      </c>
      <c r="C3136" s="1" t="s">
        <v>144</v>
      </c>
      <c r="D3136" s="1"/>
      <c r="E3136" s="2" t="s">
        <v>1036</v>
      </c>
      <c r="F3136" s="3">
        <v>27360.501</v>
      </c>
    </row>
    <row r="3137" spans="1:6" s="4" customFormat="1" ht="84" x14ac:dyDescent="0.25">
      <c r="A3137" s="1" t="s">
        <v>185</v>
      </c>
      <c r="B3137" s="1" t="s">
        <v>1414</v>
      </c>
      <c r="C3137" s="1" t="s">
        <v>145</v>
      </c>
      <c r="D3137" s="1"/>
      <c r="E3137" s="2" t="s">
        <v>1062</v>
      </c>
      <c r="F3137" s="3">
        <v>2831.7</v>
      </c>
    </row>
    <row r="3138" spans="1:6" s="4" customFormat="1" ht="132" x14ac:dyDescent="0.25">
      <c r="A3138" s="1" t="s">
        <v>185</v>
      </c>
      <c r="B3138" s="1" t="s">
        <v>1414</v>
      </c>
      <c r="C3138" s="1" t="s">
        <v>208</v>
      </c>
      <c r="D3138" s="1"/>
      <c r="E3138" s="2" t="s">
        <v>1063</v>
      </c>
      <c r="F3138" s="3">
        <v>2831.7</v>
      </c>
    </row>
    <row r="3139" spans="1:6" s="4" customFormat="1" ht="108" x14ac:dyDescent="0.25">
      <c r="A3139" s="1" t="s">
        <v>185</v>
      </c>
      <c r="B3139" s="1" t="s">
        <v>1414</v>
      </c>
      <c r="C3139" s="1" t="s">
        <v>205</v>
      </c>
      <c r="D3139" s="1"/>
      <c r="E3139" s="2" t="s">
        <v>1064</v>
      </c>
      <c r="F3139" s="3">
        <v>1000</v>
      </c>
    </row>
    <row r="3140" spans="1:6" s="4" customFormat="1" ht="72" hidden="1" x14ac:dyDescent="0.25">
      <c r="A3140" s="1" t="s">
        <v>185</v>
      </c>
      <c r="B3140" s="1" t="s">
        <v>1414</v>
      </c>
      <c r="C3140" s="1" t="s">
        <v>205</v>
      </c>
      <c r="D3140" s="1" t="s">
        <v>1111</v>
      </c>
      <c r="E3140" s="2" t="s">
        <v>542</v>
      </c>
      <c r="F3140" s="3">
        <v>1000</v>
      </c>
    </row>
    <row r="3141" spans="1:6" s="4" customFormat="1" ht="84" hidden="1" x14ac:dyDescent="0.25">
      <c r="A3141" s="1" t="s">
        <v>185</v>
      </c>
      <c r="B3141" s="1" t="s">
        <v>1414</v>
      </c>
      <c r="C3141" s="1" t="s">
        <v>205</v>
      </c>
      <c r="D3141" s="1" t="s">
        <v>1112</v>
      </c>
      <c r="E3141" s="2" t="s">
        <v>543</v>
      </c>
      <c r="F3141" s="3">
        <v>1000</v>
      </c>
    </row>
    <row r="3142" spans="1:6" s="4" customFormat="1" ht="108" x14ac:dyDescent="0.25">
      <c r="A3142" s="1" t="s">
        <v>185</v>
      </c>
      <c r="B3142" s="1" t="s">
        <v>1414</v>
      </c>
      <c r="C3142" s="1" t="s">
        <v>206</v>
      </c>
      <c r="D3142" s="1"/>
      <c r="E3142" s="2" t="s">
        <v>1065</v>
      </c>
      <c r="F3142" s="3">
        <v>1831.7</v>
      </c>
    </row>
    <row r="3143" spans="1:6" s="4" customFormat="1" ht="72" hidden="1" x14ac:dyDescent="0.25">
      <c r="A3143" s="1" t="s">
        <v>185</v>
      </c>
      <c r="B3143" s="1" t="s">
        <v>1414</v>
      </c>
      <c r="C3143" s="1" t="s">
        <v>206</v>
      </c>
      <c r="D3143" s="1" t="s">
        <v>1111</v>
      </c>
      <c r="E3143" s="2" t="s">
        <v>542</v>
      </c>
      <c r="F3143" s="3">
        <v>1831.7</v>
      </c>
    </row>
    <row r="3144" spans="1:6" s="4" customFormat="1" ht="84" hidden="1" x14ac:dyDescent="0.25">
      <c r="A3144" s="1" t="s">
        <v>185</v>
      </c>
      <c r="B3144" s="1" t="s">
        <v>1414</v>
      </c>
      <c r="C3144" s="1" t="s">
        <v>206</v>
      </c>
      <c r="D3144" s="1" t="s">
        <v>1112</v>
      </c>
      <c r="E3144" s="2" t="s">
        <v>543</v>
      </c>
      <c r="F3144" s="3">
        <v>1831.7</v>
      </c>
    </row>
    <row r="3145" spans="1:6" s="4" customFormat="1" ht="60" x14ac:dyDescent="0.25">
      <c r="A3145" s="1" t="s">
        <v>185</v>
      </c>
      <c r="B3145" s="1" t="s">
        <v>1414</v>
      </c>
      <c r="C3145" s="1" t="s">
        <v>201</v>
      </c>
      <c r="D3145" s="1"/>
      <c r="E3145" s="2" t="s">
        <v>1072</v>
      </c>
      <c r="F3145" s="3">
        <v>24528.800999999999</v>
      </c>
    </row>
    <row r="3146" spans="1:6" s="4" customFormat="1" ht="156" x14ac:dyDescent="0.25">
      <c r="A3146" s="1" t="s">
        <v>185</v>
      </c>
      <c r="B3146" s="1" t="s">
        <v>1414</v>
      </c>
      <c r="C3146" s="1" t="s">
        <v>202</v>
      </c>
      <c r="D3146" s="1"/>
      <c r="E3146" s="2" t="s">
        <v>1073</v>
      </c>
      <c r="F3146" s="3">
        <v>24528.800999999999</v>
      </c>
    </row>
    <row r="3147" spans="1:6" s="4" customFormat="1" ht="84" x14ac:dyDescent="0.25">
      <c r="A3147" s="1" t="s">
        <v>185</v>
      </c>
      <c r="B3147" s="1" t="s">
        <v>1414</v>
      </c>
      <c r="C3147" s="1" t="s">
        <v>207</v>
      </c>
      <c r="D3147" s="1"/>
      <c r="E3147" s="2" t="s">
        <v>589</v>
      </c>
      <c r="F3147" s="3">
        <v>24528.800999999999</v>
      </c>
    </row>
    <row r="3148" spans="1:6" s="4" customFormat="1" ht="180" hidden="1" x14ac:dyDescent="0.25">
      <c r="A3148" s="1" t="s">
        <v>185</v>
      </c>
      <c r="B3148" s="1" t="s">
        <v>1414</v>
      </c>
      <c r="C3148" s="1" t="s">
        <v>207</v>
      </c>
      <c r="D3148" s="1" t="s">
        <v>1118</v>
      </c>
      <c r="E3148" s="2" t="s">
        <v>539</v>
      </c>
      <c r="F3148" s="3">
        <v>20545.701000000001</v>
      </c>
    </row>
    <row r="3149" spans="1:6" s="4" customFormat="1" ht="36" hidden="1" x14ac:dyDescent="0.25">
      <c r="A3149" s="1" t="s">
        <v>185</v>
      </c>
      <c r="B3149" s="1" t="s">
        <v>1414</v>
      </c>
      <c r="C3149" s="1" t="s">
        <v>207</v>
      </c>
      <c r="D3149" s="1" t="s">
        <v>1119</v>
      </c>
      <c r="E3149" s="2" t="s">
        <v>540</v>
      </c>
      <c r="F3149" s="3">
        <v>20545.701000000001</v>
      </c>
    </row>
    <row r="3150" spans="1:6" s="4" customFormat="1" ht="72" hidden="1" x14ac:dyDescent="0.25">
      <c r="A3150" s="1" t="s">
        <v>185</v>
      </c>
      <c r="B3150" s="1" t="s">
        <v>1414</v>
      </c>
      <c r="C3150" s="1" t="s">
        <v>207</v>
      </c>
      <c r="D3150" s="1" t="s">
        <v>1111</v>
      </c>
      <c r="E3150" s="2" t="s">
        <v>542</v>
      </c>
      <c r="F3150" s="3">
        <v>3862.6000000000004</v>
      </c>
    </row>
    <row r="3151" spans="1:6" s="4" customFormat="1" ht="84" hidden="1" x14ac:dyDescent="0.25">
      <c r="A3151" s="1" t="s">
        <v>185</v>
      </c>
      <c r="B3151" s="1" t="s">
        <v>1414</v>
      </c>
      <c r="C3151" s="1" t="s">
        <v>207</v>
      </c>
      <c r="D3151" s="1" t="s">
        <v>1112</v>
      </c>
      <c r="E3151" s="2" t="s">
        <v>543</v>
      </c>
      <c r="F3151" s="3">
        <v>3862.6000000000004</v>
      </c>
    </row>
    <row r="3152" spans="1:6" s="4" customFormat="1" ht="24" hidden="1" x14ac:dyDescent="0.25">
      <c r="A3152" s="1" t="s">
        <v>185</v>
      </c>
      <c r="B3152" s="1" t="s">
        <v>1414</v>
      </c>
      <c r="C3152" s="1" t="s">
        <v>207</v>
      </c>
      <c r="D3152" s="1" t="s">
        <v>1113</v>
      </c>
      <c r="E3152" s="2" t="s">
        <v>558</v>
      </c>
      <c r="F3152" s="3">
        <v>120.5</v>
      </c>
    </row>
    <row r="3153" spans="1:6" s="4" customFormat="1" ht="36" hidden="1" x14ac:dyDescent="0.25">
      <c r="A3153" s="1" t="s">
        <v>185</v>
      </c>
      <c r="B3153" s="1" t="s">
        <v>1414</v>
      </c>
      <c r="C3153" s="1" t="s">
        <v>207</v>
      </c>
      <c r="D3153" s="1" t="s">
        <v>1120</v>
      </c>
      <c r="E3153" s="2" t="s">
        <v>561</v>
      </c>
      <c r="F3153" s="3">
        <v>120.5</v>
      </c>
    </row>
    <row r="3154" spans="1:6" s="4" customFormat="1" ht="72" x14ac:dyDescent="0.25">
      <c r="A3154" s="1" t="s">
        <v>185</v>
      </c>
      <c r="B3154" s="1" t="s">
        <v>1414</v>
      </c>
      <c r="C3154" s="1" t="s">
        <v>1125</v>
      </c>
      <c r="D3154" s="1"/>
      <c r="E3154" s="2" t="s">
        <v>1207</v>
      </c>
      <c r="F3154" s="3">
        <v>48873.5</v>
      </c>
    </row>
    <row r="3155" spans="1:6" s="4" customFormat="1" ht="48" x14ac:dyDescent="0.25">
      <c r="A3155" s="1" t="s">
        <v>185</v>
      </c>
      <c r="B3155" s="1" t="s">
        <v>1414</v>
      </c>
      <c r="C3155" s="1" t="s">
        <v>1126</v>
      </c>
      <c r="D3155" s="1"/>
      <c r="E3155" s="2" t="s">
        <v>1210</v>
      </c>
      <c r="F3155" s="3">
        <v>48873.5</v>
      </c>
    </row>
    <row r="3156" spans="1:6" s="4" customFormat="1" ht="60" x14ac:dyDescent="0.25">
      <c r="A3156" s="1" t="s">
        <v>185</v>
      </c>
      <c r="B3156" s="1" t="s">
        <v>1414</v>
      </c>
      <c r="C3156" s="1" t="s">
        <v>1127</v>
      </c>
      <c r="D3156" s="1"/>
      <c r="E3156" s="2" t="s">
        <v>1200</v>
      </c>
      <c r="F3156" s="3">
        <v>45660</v>
      </c>
    </row>
    <row r="3157" spans="1:6" s="4" customFormat="1" ht="180" hidden="1" x14ac:dyDescent="0.25">
      <c r="A3157" s="1" t="s">
        <v>185</v>
      </c>
      <c r="B3157" s="1" t="s">
        <v>1414</v>
      </c>
      <c r="C3157" s="1" t="s">
        <v>1127</v>
      </c>
      <c r="D3157" s="1" t="s">
        <v>1118</v>
      </c>
      <c r="E3157" s="2" t="s">
        <v>539</v>
      </c>
      <c r="F3157" s="3">
        <v>45660</v>
      </c>
    </row>
    <row r="3158" spans="1:6" s="4" customFormat="1" ht="60" hidden="1" x14ac:dyDescent="0.25">
      <c r="A3158" s="1" t="s">
        <v>185</v>
      </c>
      <c r="B3158" s="1" t="s">
        <v>1414</v>
      </c>
      <c r="C3158" s="1" t="s">
        <v>1127</v>
      </c>
      <c r="D3158" s="1" t="s">
        <v>1128</v>
      </c>
      <c r="E3158" s="2" t="s">
        <v>541</v>
      </c>
      <c r="F3158" s="3">
        <v>45660</v>
      </c>
    </row>
    <row r="3159" spans="1:6" s="4" customFormat="1" ht="60" x14ac:dyDescent="0.25">
      <c r="A3159" s="1" t="s">
        <v>185</v>
      </c>
      <c r="B3159" s="1" t="s">
        <v>1414</v>
      </c>
      <c r="C3159" s="1" t="s">
        <v>1129</v>
      </c>
      <c r="D3159" s="1"/>
      <c r="E3159" s="2" t="s">
        <v>1201</v>
      </c>
      <c r="F3159" s="3">
        <v>3213.5</v>
      </c>
    </row>
    <row r="3160" spans="1:6" s="4" customFormat="1" ht="180" hidden="1" x14ac:dyDescent="0.25">
      <c r="A3160" s="1" t="s">
        <v>185</v>
      </c>
      <c r="B3160" s="1" t="s">
        <v>1414</v>
      </c>
      <c r="C3160" s="1" t="s">
        <v>1129</v>
      </c>
      <c r="D3160" s="1" t="s">
        <v>1118</v>
      </c>
      <c r="E3160" s="2" t="s">
        <v>539</v>
      </c>
      <c r="F3160" s="3">
        <v>179.7</v>
      </c>
    </row>
    <row r="3161" spans="1:6" s="4" customFormat="1" ht="60" hidden="1" x14ac:dyDescent="0.25">
      <c r="A3161" s="1" t="s">
        <v>185</v>
      </c>
      <c r="B3161" s="1" t="s">
        <v>1414</v>
      </c>
      <c r="C3161" s="1" t="s">
        <v>1129</v>
      </c>
      <c r="D3161" s="1" t="s">
        <v>1128</v>
      </c>
      <c r="E3161" s="2" t="s">
        <v>541</v>
      </c>
      <c r="F3161" s="3">
        <v>179.7</v>
      </c>
    </row>
    <row r="3162" spans="1:6" s="4" customFormat="1" ht="72" hidden="1" x14ac:dyDescent="0.25">
      <c r="A3162" s="1" t="s">
        <v>185</v>
      </c>
      <c r="B3162" s="1" t="s">
        <v>1414</v>
      </c>
      <c r="C3162" s="1" t="s">
        <v>1129</v>
      </c>
      <c r="D3162" s="1" t="s">
        <v>1111</v>
      </c>
      <c r="E3162" s="2" t="s">
        <v>542</v>
      </c>
      <c r="F3162" s="3">
        <v>3029.8</v>
      </c>
    </row>
    <row r="3163" spans="1:6" s="4" customFormat="1" ht="84" hidden="1" x14ac:dyDescent="0.25">
      <c r="A3163" s="1" t="s">
        <v>185</v>
      </c>
      <c r="B3163" s="1" t="s">
        <v>1414</v>
      </c>
      <c r="C3163" s="1" t="s">
        <v>1129</v>
      </c>
      <c r="D3163" s="1" t="s">
        <v>1112</v>
      </c>
      <c r="E3163" s="2" t="s">
        <v>543</v>
      </c>
      <c r="F3163" s="3">
        <v>3029.8</v>
      </c>
    </row>
    <row r="3164" spans="1:6" s="4" customFormat="1" ht="24" hidden="1" x14ac:dyDescent="0.25">
      <c r="A3164" s="1" t="s">
        <v>185</v>
      </c>
      <c r="B3164" s="1" t="s">
        <v>1414</v>
      </c>
      <c r="C3164" s="1" t="s">
        <v>1129</v>
      </c>
      <c r="D3164" s="1" t="s">
        <v>1113</v>
      </c>
      <c r="E3164" s="2" t="s">
        <v>558</v>
      </c>
      <c r="F3164" s="3">
        <v>4</v>
      </c>
    </row>
    <row r="3165" spans="1:6" s="4" customFormat="1" ht="36" hidden="1" x14ac:dyDescent="0.25">
      <c r="A3165" s="1" t="s">
        <v>185</v>
      </c>
      <c r="B3165" s="1" t="s">
        <v>1414</v>
      </c>
      <c r="C3165" s="1" t="s">
        <v>1129</v>
      </c>
      <c r="D3165" s="1" t="s">
        <v>1120</v>
      </c>
      <c r="E3165" s="2" t="s">
        <v>561</v>
      </c>
      <c r="F3165" s="3">
        <v>4</v>
      </c>
    </row>
    <row r="3166" spans="1:6" s="4" customFormat="1" ht="108" x14ac:dyDescent="0.25">
      <c r="A3166" s="1" t="s">
        <v>185</v>
      </c>
      <c r="B3166" s="1" t="s">
        <v>1414</v>
      </c>
      <c r="C3166" s="1" t="s">
        <v>1139</v>
      </c>
      <c r="D3166" s="1"/>
      <c r="E3166" s="2" t="s">
        <v>1211</v>
      </c>
      <c r="F3166" s="3">
        <v>3246.4592400000001</v>
      </c>
    </row>
    <row r="3167" spans="1:6" s="4" customFormat="1" ht="84" x14ac:dyDescent="0.25">
      <c r="A3167" s="1" t="s">
        <v>185</v>
      </c>
      <c r="B3167" s="1" t="s">
        <v>1414</v>
      </c>
      <c r="C3167" s="1" t="s">
        <v>1146</v>
      </c>
      <c r="D3167" s="1"/>
      <c r="E3167" s="2" t="s">
        <v>1212</v>
      </c>
      <c r="F3167" s="3">
        <v>3246.4592400000001</v>
      </c>
    </row>
    <row r="3168" spans="1:6" s="4" customFormat="1" ht="60" x14ac:dyDescent="0.25">
      <c r="A3168" s="1" t="s">
        <v>185</v>
      </c>
      <c r="B3168" s="1" t="s">
        <v>1414</v>
      </c>
      <c r="C3168" s="1" t="s">
        <v>1147</v>
      </c>
      <c r="D3168" s="1"/>
      <c r="E3168" s="2" t="s">
        <v>1213</v>
      </c>
      <c r="F3168" s="3">
        <v>3246.4592400000001</v>
      </c>
    </row>
    <row r="3169" spans="1:6" s="4" customFormat="1" ht="24" hidden="1" x14ac:dyDescent="0.25">
      <c r="A3169" s="1" t="s">
        <v>185</v>
      </c>
      <c r="B3169" s="1" t="s">
        <v>1414</v>
      </c>
      <c r="C3169" s="1" t="s">
        <v>1147</v>
      </c>
      <c r="D3169" s="1" t="s">
        <v>1113</v>
      </c>
      <c r="E3169" s="2" t="s">
        <v>558</v>
      </c>
      <c r="F3169" s="3">
        <v>3246.4592400000001</v>
      </c>
    </row>
    <row r="3170" spans="1:6" s="4" customFormat="1" ht="24" hidden="1" x14ac:dyDescent="0.25">
      <c r="A3170" s="1" t="s">
        <v>185</v>
      </c>
      <c r="B3170" s="1" t="s">
        <v>1414</v>
      </c>
      <c r="C3170" s="1" t="s">
        <v>1147</v>
      </c>
      <c r="D3170" s="1" t="s">
        <v>1114</v>
      </c>
      <c r="E3170" s="2" t="s">
        <v>560</v>
      </c>
      <c r="F3170" s="3">
        <v>3246.4592400000001</v>
      </c>
    </row>
    <row r="3171" spans="1:6" s="4" customFormat="1" ht="24" hidden="1" x14ac:dyDescent="0.25">
      <c r="A3171" s="1" t="s">
        <v>185</v>
      </c>
      <c r="B3171" s="1" t="s">
        <v>98</v>
      </c>
      <c r="C3171" s="1"/>
      <c r="D3171" s="1"/>
      <c r="E3171" s="2" t="s">
        <v>506</v>
      </c>
      <c r="F3171" s="3">
        <v>4680.8495999999996</v>
      </c>
    </row>
    <row r="3172" spans="1:6" s="4" customFormat="1" ht="36" hidden="1" x14ac:dyDescent="0.25">
      <c r="A3172" s="1" t="s">
        <v>185</v>
      </c>
      <c r="B3172" s="1" t="s">
        <v>1406</v>
      </c>
      <c r="C3172" s="1"/>
      <c r="D3172" s="1"/>
      <c r="E3172" s="2" t="s">
        <v>537</v>
      </c>
      <c r="F3172" s="3">
        <v>4680.8495999999996</v>
      </c>
    </row>
    <row r="3173" spans="1:6" s="4" customFormat="1" ht="60" x14ac:dyDescent="0.25">
      <c r="A3173" s="1" t="s">
        <v>185</v>
      </c>
      <c r="B3173" s="1" t="s">
        <v>1406</v>
      </c>
      <c r="C3173" s="1" t="s">
        <v>210</v>
      </c>
      <c r="D3173" s="1"/>
      <c r="E3173" s="2" t="s">
        <v>1008</v>
      </c>
      <c r="F3173" s="3">
        <v>4680.8495999999996</v>
      </c>
    </row>
    <row r="3174" spans="1:6" s="4" customFormat="1" ht="36" x14ac:dyDescent="0.25">
      <c r="A3174" s="1" t="s">
        <v>185</v>
      </c>
      <c r="B3174" s="1" t="s">
        <v>1406</v>
      </c>
      <c r="C3174" s="1" t="s">
        <v>211</v>
      </c>
      <c r="D3174" s="1"/>
      <c r="E3174" s="2" t="s">
        <v>1019</v>
      </c>
      <c r="F3174" s="3">
        <v>4680.8495999999996</v>
      </c>
    </row>
    <row r="3175" spans="1:6" s="4" customFormat="1" ht="156" x14ac:dyDescent="0.25">
      <c r="A3175" s="1" t="s">
        <v>185</v>
      </c>
      <c r="B3175" s="1" t="s">
        <v>1406</v>
      </c>
      <c r="C3175" s="1" t="s">
        <v>212</v>
      </c>
      <c r="D3175" s="1"/>
      <c r="E3175" s="2" t="s">
        <v>1021</v>
      </c>
      <c r="F3175" s="3">
        <v>4680.8495999999996</v>
      </c>
    </row>
    <row r="3176" spans="1:6" s="4" customFormat="1" ht="108" x14ac:dyDescent="0.25">
      <c r="A3176" s="1" t="s">
        <v>185</v>
      </c>
      <c r="B3176" s="1" t="s">
        <v>1406</v>
      </c>
      <c r="C3176" s="1" t="s">
        <v>209</v>
      </c>
      <c r="D3176" s="1"/>
      <c r="E3176" s="2" t="s">
        <v>1022</v>
      </c>
      <c r="F3176" s="3">
        <v>4680.8495999999996</v>
      </c>
    </row>
    <row r="3177" spans="1:6" s="4" customFormat="1" ht="72" hidden="1" x14ac:dyDescent="0.25">
      <c r="A3177" s="1" t="s">
        <v>185</v>
      </c>
      <c r="B3177" s="1" t="s">
        <v>1406</v>
      </c>
      <c r="C3177" s="1" t="s">
        <v>209</v>
      </c>
      <c r="D3177" s="1" t="s">
        <v>1111</v>
      </c>
      <c r="E3177" s="2" t="s">
        <v>542</v>
      </c>
      <c r="F3177" s="3">
        <v>4680.8495999999996</v>
      </c>
    </row>
    <row r="3178" spans="1:6" s="4" customFormat="1" ht="84" hidden="1" x14ac:dyDescent="0.25">
      <c r="A3178" s="1" t="s">
        <v>185</v>
      </c>
      <c r="B3178" s="1" t="s">
        <v>1406</v>
      </c>
      <c r="C3178" s="1" t="s">
        <v>209</v>
      </c>
      <c r="D3178" s="1" t="s">
        <v>1112</v>
      </c>
      <c r="E3178" s="2" t="s">
        <v>543</v>
      </c>
      <c r="F3178" s="3">
        <v>4680.8495999999996</v>
      </c>
    </row>
    <row r="3179" spans="1:6" s="4" customFormat="1" ht="60" hidden="1" x14ac:dyDescent="0.25">
      <c r="A3179" s="1" t="s">
        <v>213</v>
      </c>
      <c r="B3179" s="1" t="s">
        <v>1387</v>
      </c>
      <c r="C3179" s="1"/>
      <c r="D3179" s="1"/>
      <c r="E3179" s="2" t="s">
        <v>486</v>
      </c>
      <c r="F3179" s="3">
        <v>2027800.9884800001</v>
      </c>
    </row>
    <row r="3180" spans="1:6" s="4" customFormat="1" ht="24" hidden="1" x14ac:dyDescent="0.25">
      <c r="A3180" s="1" t="s">
        <v>213</v>
      </c>
      <c r="B3180" s="1" t="s">
        <v>1105</v>
      </c>
      <c r="C3180" s="1"/>
      <c r="D3180" s="1"/>
      <c r="E3180" s="2" t="s">
        <v>498</v>
      </c>
      <c r="F3180" s="3">
        <v>106175.82104</v>
      </c>
    </row>
    <row r="3181" spans="1:6" s="4" customFormat="1" ht="36" hidden="1" x14ac:dyDescent="0.25">
      <c r="A3181" s="1" t="s">
        <v>213</v>
      </c>
      <c r="B3181" s="1" t="s">
        <v>1384</v>
      </c>
      <c r="C3181" s="1"/>
      <c r="D3181" s="1"/>
      <c r="E3181" s="2" t="s">
        <v>514</v>
      </c>
      <c r="F3181" s="3">
        <v>106175.82104</v>
      </c>
    </row>
    <row r="3182" spans="1:6" s="4" customFormat="1" ht="60" x14ac:dyDescent="0.25">
      <c r="A3182" s="1" t="s">
        <v>213</v>
      </c>
      <c r="B3182" s="1" t="s">
        <v>1384</v>
      </c>
      <c r="C3182" s="1" t="s">
        <v>1122</v>
      </c>
      <c r="D3182" s="1"/>
      <c r="E3182" s="2" t="s">
        <v>1885</v>
      </c>
      <c r="F3182" s="3">
        <v>41696.076690000002</v>
      </c>
    </row>
    <row r="3183" spans="1:6" s="4" customFormat="1" ht="36" x14ac:dyDescent="0.25">
      <c r="A3183" s="1" t="s">
        <v>213</v>
      </c>
      <c r="B3183" s="1" t="s">
        <v>1384</v>
      </c>
      <c r="C3183" s="1" t="s">
        <v>1123</v>
      </c>
      <c r="D3183" s="1"/>
      <c r="E3183" s="2" t="s">
        <v>1175</v>
      </c>
      <c r="F3183" s="3">
        <v>41696.076690000002</v>
      </c>
    </row>
    <row r="3184" spans="1:6" s="4" customFormat="1" ht="60" x14ac:dyDescent="0.25">
      <c r="A3184" s="1" t="s">
        <v>213</v>
      </c>
      <c r="B3184" s="1" t="s">
        <v>1384</v>
      </c>
      <c r="C3184" s="1" t="s">
        <v>214</v>
      </c>
      <c r="D3184" s="1"/>
      <c r="E3184" s="2" t="s">
        <v>1177</v>
      </c>
      <c r="F3184" s="3">
        <v>41545.476690000003</v>
      </c>
    </row>
    <row r="3185" spans="1:6" s="4" customFormat="1" ht="72" hidden="1" x14ac:dyDescent="0.25">
      <c r="A3185" s="1" t="s">
        <v>213</v>
      </c>
      <c r="B3185" s="1" t="s">
        <v>1384</v>
      </c>
      <c r="C3185" s="1" t="s">
        <v>214</v>
      </c>
      <c r="D3185" s="1" t="s">
        <v>1111</v>
      </c>
      <c r="E3185" s="2" t="s">
        <v>542</v>
      </c>
      <c r="F3185" s="3">
        <v>41545.476690000003</v>
      </c>
    </row>
    <row r="3186" spans="1:6" s="4" customFormat="1" ht="84" hidden="1" x14ac:dyDescent="0.25">
      <c r="A3186" s="1" t="s">
        <v>213</v>
      </c>
      <c r="B3186" s="1" t="s">
        <v>1384</v>
      </c>
      <c r="C3186" s="1" t="s">
        <v>214</v>
      </c>
      <c r="D3186" s="1" t="s">
        <v>1112</v>
      </c>
      <c r="E3186" s="2" t="s">
        <v>543</v>
      </c>
      <c r="F3186" s="3">
        <v>41545.476690000003</v>
      </c>
    </row>
    <row r="3187" spans="1:6" s="4" customFormat="1" ht="48" x14ac:dyDescent="0.25">
      <c r="A3187" s="1" t="s">
        <v>213</v>
      </c>
      <c r="B3187" s="1" t="s">
        <v>1384</v>
      </c>
      <c r="C3187" s="1" t="s">
        <v>1145</v>
      </c>
      <c r="D3187" s="1"/>
      <c r="E3187" s="2" t="s">
        <v>1179</v>
      </c>
      <c r="F3187" s="3">
        <v>150.6</v>
      </c>
    </row>
    <row r="3188" spans="1:6" s="4" customFormat="1" ht="72" hidden="1" x14ac:dyDescent="0.25">
      <c r="A3188" s="1" t="s">
        <v>213</v>
      </c>
      <c r="B3188" s="1" t="s">
        <v>1384</v>
      </c>
      <c r="C3188" s="1" t="s">
        <v>1145</v>
      </c>
      <c r="D3188" s="1" t="s">
        <v>1111</v>
      </c>
      <c r="E3188" s="2" t="s">
        <v>542</v>
      </c>
      <c r="F3188" s="3">
        <v>150.6</v>
      </c>
    </row>
    <row r="3189" spans="1:6" s="4" customFormat="1" ht="84" hidden="1" x14ac:dyDescent="0.25">
      <c r="A3189" s="1" t="s">
        <v>213</v>
      </c>
      <c r="B3189" s="1" t="s">
        <v>1384</v>
      </c>
      <c r="C3189" s="1" t="s">
        <v>1145</v>
      </c>
      <c r="D3189" s="1" t="s">
        <v>1112</v>
      </c>
      <c r="E3189" s="2" t="s">
        <v>543</v>
      </c>
      <c r="F3189" s="3">
        <v>150.6</v>
      </c>
    </row>
    <row r="3190" spans="1:6" s="4" customFormat="1" ht="72" x14ac:dyDescent="0.25">
      <c r="A3190" s="1" t="s">
        <v>213</v>
      </c>
      <c r="B3190" s="1" t="s">
        <v>1384</v>
      </c>
      <c r="C3190" s="1" t="s">
        <v>1125</v>
      </c>
      <c r="D3190" s="1"/>
      <c r="E3190" s="2" t="s">
        <v>1207</v>
      </c>
      <c r="F3190" s="3">
        <v>19155.199999999997</v>
      </c>
    </row>
    <row r="3191" spans="1:6" s="4" customFormat="1" ht="48" x14ac:dyDescent="0.25">
      <c r="A3191" s="1" t="s">
        <v>213</v>
      </c>
      <c r="B3191" s="1" t="s">
        <v>1384</v>
      </c>
      <c r="C3191" s="1" t="s">
        <v>1126</v>
      </c>
      <c r="D3191" s="1"/>
      <c r="E3191" s="2" t="s">
        <v>1210</v>
      </c>
      <c r="F3191" s="3">
        <v>19155.199999999997</v>
      </c>
    </row>
    <row r="3192" spans="1:6" s="4" customFormat="1" ht="60" x14ac:dyDescent="0.25">
      <c r="A3192" s="1" t="s">
        <v>213</v>
      </c>
      <c r="B3192" s="1" t="s">
        <v>1384</v>
      </c>
      <c r="C3192" s="1" t="s">
        <v>1127</v>
      </c>
      <c r="D3192" s="1"/>
      <c r="E3192" s="2" t="s">
        <v>1200</v>
      </c>
      <c r="F3192" s="3">
        <v>17788.599999999999</v>
      </c>
    </row>
    <row r="3193" spans="1:6" s="4" customFormat="1" ht="180" hidden="1" x14ac:dyDescent="0.25">
      <c r="A3193" s="1" t="s">
        <v>213</v>
      </c>
      <c r="B3193" s="1" t="s">
        <v>1384</v>
      </c>
      <c r="C3193" s="1" t="s">
        <v>1127</v>
      </c>
      <c r="D3193" s="1" t="s">
        <v>1118</v>
      </c>
      <c r="E3193" s="2" t="s">
        <v>539</v>
      </c>
      <c r="F3193" s="3">
        <v>17788.599999999999</v>
      </c>
    </row>
    <row r="3194" spans="1:6" s="4" customFormat="1" ht="60" hidden="1" x14ac:dyDescent="0.25">
      <c r="A3194" s="1" t="s">
        <v>213</v>
      </c>
      <c r="B3194" s="1" t="s">
        <v>1384</v>
      </c>
      <c r="C3194" s="1" t="s">
        <v>1127</v>
      </c>
      <c r="D3194" s="1" t="s">
        <v>1128</v>
      </c>
      <c r="E3194" s="2" t="s">
        <v>541</v>
      </c>
      <c r="F3194" s="3">
        <v>17788.599999999999</v>
      </c>
    </row>
    <row r="3195" spans="1:6" s="4" customFormat="1" ht="60" x14ac:dyDescent="0.25">
      <c r="A3195" s="1" t="s">
        <v>213</v>
      </c>
      <c r="B3195" s="1" t="s">
        <v>1384</v>
      </c>
      <c r="C3195" s="1" t="s">
        <v>1129</v>
      </c>
      <c r="D3195" s="1"/>
      <c r="E3195" s="2" t="s">
        <v>1201</v>
      </c>
      <c r="F3195" s="3">
        <v>1366.6</v>
      </c>
    </row>
    <row r="3196" spans="1:6" s="4" customFormat="1" ht="180" hidden="1" x14ac:dyDescent="0.25">
      <c r="A3196" s="1" t="s">
        <v>213</v>
      </c>
      <c r="B3196" s="1" t="s">
        <v>1384</v>
      </c>
      <c r="C3196" s="1" t="s">
        <v>1129</v>
      </c>
      <c r="D3196" s="1" t="s">
        <v>1118</v>
      </c>
      <c r="E3196" s="2" t="s">
        <v>539</v>
      </c>
      <c r="F3196" s="3">
        <v>0.7</v>
      </c>
    </row>
    <row r="3197" spans="1:6" s="4" customFormat="1" ht="60" hidden="1" x14ac:dyDescent="0.25">
      <c r="A3197" s="1" t="s">
        <v>213</v>
      </c>
      <c r="B3197" s="1" t="s">
        <v>1384</v>
      </c>
      <c r="C3197" s="1" t="s">
        <v>1129</v>
      </c>
      <c r="D3197" s="1" t="s">
        <v>1128</v>
      </c>
      <c r="E3197" s="2" t="s">
        <v>541</v>
      </c>
      <c r="F3197" s="3">
        <v>0.7</v>
      </c>
    </row>
    <row r="3198" spans="1:6" s="4" customFormat="1" ht="72" hidden="1" x14ac:dyDescent="0.25">
      <c r="A3198" s="1" t="s">
        <v>213</v>
      </c>
      <c r="B3198" s="1" t="s">
        <v>1384</v>
      </c>
      <c r="C3198" s="1" t="s">
        <v>1129</v>
      </c>
      <c r="D3198" s="1" t="s">
        <v>1111</v>
      </c>
      <c r="E3198" s="2" t="s">
        <v>542</v>
      </c>
      <c r="F3198" s="3">
        <v>1365.3</v>
      </c>
    </row>
    <row r="3199" spans="1:6" s="4" customFormat="1" ht="84" hidden="1" x14ac:dyDescent="0.25">
      <c r="A3199" s="1" t="s">
        <v>213</v>
      </c>
      <c r="B3199" s="1" t="s">
        <v>1384</v>
      </c>
      <c r="C3199" s="1" t="s">
        <v>1129</v>
      </c>
      <c r="D3199" s="1" t="s">
        <v>1112</v>
      </c>
      <c r="E3199" s="2" t="s">
        <v>543</v>
      </c>
      <c r="F3199" s="3">
        <v>1365.3</v>
      </c>
    </row>
    <row r="3200" spans="1:6" s="4" customFormat="1" ht="24" hidden="1" x14ac:dyDescent="0.25">
      <c r="A3200" s="1" t="s">
        <v>213</v>
      </c>
      <c r="B3200" s="1" t="s">
        <v>1384</v>
      </c>
      <c r="C3200" s="1" t="s">
        <v>1129</v>
      </c>
      <c r="D3200" s="1" t="s">
        <v>1113</v>
      </c>
      <c r="E3200" s="2" t="s">
        <v>558</v>
      </c>
      <c r="F3200" s="3">
        <v>0.6</v>
      </c>
    </row>
    <row r="3201" spans="1:6" s="4" customFormat="1" ht="36" hidden="1" x14ac:dyDescent="0.25">
      <c r="A3201" s="1" t="s">
        <v>213</v>
      </c>
      <c r="B3201" s="1" t="s">
        <v>1384</v>
      </c>
      <c r="C3201" s="1" t="s">
        <v>1129</v>
      </c>
      <c r="D3201" s="1" t="s">
        <v>1120</v>
      </c>
      <c r="E3201" s="2" t="s">
        <v>561</v>
      </c>
      <c r="F3201" s="3">
        <v>0.6</v>
      </c>
    </row>
    <row r="3202" spans="1:6" s="4" customFormat="1" ht="108" x14ac:dyDescent="0.25">
      <c r="A3202" s="1" t="s">
        <v>213</v>
      </c>
      <c r="B3202" s="1" t="s">
        <v>1384</v>
      </c>
      <c r="C3202" s="1" t="s">
        <v>216</v>
      </c>
      <c r="D3202" s="1"/>
      <c r="E3202" s="2" t="s">
        <v>1232</v>
      </c>
      <c r="F3202" s="3">
        <v>45324.544349999996</v>
      </c>
    </row>
    <row r="3203" spans="1:6" s="4" customFormat="1" ht="120" x14ac:dyDescent="0.25">
      <c r="A3203" s="1" t="s">
        <v>213</v>
      </c>
      <c r="B3203" s="1" t="s">
        <v>1384</v>
      </c>
      <c r="C3203" s="1" t="s">
        <v>217</v>
      </c>
      <c r="D3203" s="1"/>
      <c r="E3203" s="2" t="s">
        <v>1233</v>
      </c>
      <c r="F3203" s="3">
        <v>45324.544349999996</v>
      </c>
    </row>
    <row r="3204" spans="1:6" s="4" customFormat="1" ht="84" x14ac:dyDescent="0.25">
      <c r="A3204" s="1" t="s">
        <v>213</v>
      </c>
      <c r="B3204" s="1" t="s">
        <v>1384</v>
      </c>
      <c r="C3204" s="1" t="s">
        <v>215</v>
      </c>
      <c r="D3204" s="1"/>
      <c r="E3204" s="2" t="s">
        <v>589</v>
      </c>
      <c r="F3204" s="3">
        <v>45324.544349999996</v>
      </c>
    </row>
    <row r="3205" spans="1:6" s="4" customFormat="1" ht="180" hidden="1" x14ac:dyDescent="0.25">
      <c r="A3205" s="1" t="s">
        <v>213</v>
      </c>
      <c r="B3205" s="1" t="s">
        <v>1384</v>
      </c>
      <c r="C3205" s="1" t="s">
        <v>215</v>
      </c>
      <c r="D3205" s="1" t="s">
        <v>1118</v>
      </c>
      <c r="E3205" s="2" t="s">
        <v>539</v>
      </c>
      <c r="F3205" s="3">
        <v>36269.599999999999</v>
      </c>
    </row>
    <row r="3206" spans="1:6" s="4" customFormat="1" ht="36" hidden="1" x14ac:dyDescent="0.25">
      <c r="A3206" s="1" t="s">
        <v>213</v>
      </c>
      <c r="B3206" s="1" t="s">
        <v>1384</v>
      </c>
      <c r="C3206" s="1" t="s">
        <v>215</v>
      </c>
      <c r="D3206" s="1" t="s">
        <v>1119</v>
      </c>
      <c r="E3206" s="2" t="s">
        <v>540</v>
      </c>
      <c r="F3206" s="3">
        <v>36269.599999999999</v>
      </c>
    </row>
    <row r="3207" spans="1:6" s="4" customFormat="1" ht="72" hidden="1" x14ac:dyDescent="0.25">
      <c r="A3207" s="1" t="s">
        <v>213</v>
      </c>
      <c r="B3207" s="1" t="s">
        <v>1384</v>
      </c>
      <c r="C3207" s="1" t="s">
        <v>215</v>
      </c>
      <c r="D3207" s="1" t="s">
        <v>1111</v>
      </c>
      <c r="E3207" s="2" t="s">
        <v>542</v>
      </c>
      <c r="F3207" s="3">
        <v>7957.8443500000003</v>
      </c>
    </row>
    <row r="3208" spans="1:6" s="4" customFormat="1" ht="84" hidden="1" x14ac:dyDescent="0.25">
      <c r="A3208" s="1" t="s">
        <v>213</v>
      </c>
      <c r="B3208" s="1" t="s">
        <v>1384</v>
      </c>
      <c r="C3208" s="1" t="s">
        <v>215</v>
      </c>
      <c r="D3208" s="1" t="s">
        <v>1112</v>
      </c>
      <c r="E3208" s="2" t="s">
        <v>543</v>
      </c>
      <c r="F3208" s="3">
        <v>7957.8443500000003</v>
      </c>
    </row>
    <row r="3209" spans="1:6" s="4" customFormat="1" ht="24" hidden="1" x14ac:dyDescent="0.25">
      <c r="A3209" s="1" t="s">
        <v>213</v>
      </c>
      <c r="B3209" s="1" t="s">
        <v>1384</v>
      </c>
      <c r="C3209" s="1" t="s">
        <v>215</v>
      </c>
      <c r="D3209" s="1" t="s">
        <v>1113</v>
      </c>
      <c r="E3209" s="2" t="s">
        <v>558</v>
      </c>
      <c r="F3209" s="3">
        <v>1097.0999999999999</v>
      </c>
    </row>
    <row r="3210" spans="1:6" s="4" customFormat="1" ht="24" hidden="1" x14ac:dyDescent="0.25">
      <c r="A3210" s="1" t="s">
        <v>213</v>
      </c>
      <c r="B3210" s="1" t="s">
        <v>1384</v>
      </c>
      <c r="C3210" s="1" t="s">
        <v>215</v>
      </c>
      <c r="D3210" s="1" t="s">
        <v>1114</v>
      </c>
      <c r="E3210" s="2" t="s">
        <v>560</v>
      </c>
      <c r="F3210" s="3">
        <v>51.423000000000002</v>
      </c>
    </row>
    <row r="3211" spans="1:6" s="4" customFormat="1" ht="36" hidden="1" x14ac:dyDescent="0.25">
      <c r="A3211" s="1" t="s">
        <v>213</v>
      </c>
      <c r="B3211" s="1" t="s">
        <v>1384</v>
      </c>
      <c r="C3211" s="1" t="s">
        <v>215</v>
      </c>
      <c r="D3211" s="1" t="s">
        <v>1120</v>
      </c>
      <c r="E3211" s="2" t="s">
        <v>561</v>
      </c>
      <c r="F3211" s="3">
        <v>1045.6769999999999</v>
      </c>
    </row>
    <row r="3212" spans="1:6" s="4" customFormat="1" ht="48" hidden="1" x14ac:dyDescent="0.25">
      <c r="A3212" s="1" t="s">
        <v>213</v>
      </c>
      <c r="B3212" s="1" t="s">
        <v>5</v>
      </c>
      <c r="C3212" s="1"/>
      <c r="D3212" s="1"/>
      <c r="E3212" s="2" t="s">
        <v>499</v>
      </c>
      <c r="F3212" s="3">
        <v>71311.39899999999</v>
      </c>
    </row>
    <row r="3213" spans="1:6" s="4" customFormat="1" ht="108" hidden="1" x14ac:dyDescent="0.25">
      <c r="A3213" s="1" t="s">
        <v>213</v>
      </c>
      <c r="B3213" s="1" t="s">
        <v>1409</v>
      </c>
      <c r="C3213" s="1"/>
      <c r="D3213" s="1"/>
      <c r="E3213" s="2" t="s">
        <v>515</v>
      </c>
      <c r="F3213" s="3">
        <v>58487.505999999994</v>
      </c>
    </row>
    <row r="3214" spans="1:6" s="4" customFormat="1" ht="36" x14ac:dyDescent="0.25">
      <c r="A3214" s="1" t="s">
        <v>213</v>
      </c>
      <c r="B3214" s="1" t="s">
        <v>1409</v>
      </c>
      <c r="C3214" s="1" t="s">
        <v>59</v>
      </c>
      <c r="D3214" s="1"/>
      <c r="E3214" s="2" t="s">
        <v>579</v>
      </c>
      <c r="F3214" s="3">
        <v>58487.505999999994</v>
      </c>
    </row>
    <row r="3215" spans="1:6" s="4" customFormat="1" ht="156" x14ac:dyDescent="0.25">
      <c r="A3215" s="1" t="s">
        <v>213</v>
      </c>
      <c r="B3215" s="1" t="s">
        <v>1409</v>
      </c>
      <c r="C3215" s="1" t="s">
        <v>127</v>
      </c>
      <c r="D3215" s="1"/>
      <c r="E3215" s="2" t="s">
        <v>587</v>
      </c>
      <c r="F3215" s="3">
        <v>58487.505999999994</v>
      </c>
    </row>
    <row r="3216" spans="1:6" s="4" customFormat="1" ht="60" x14ac:dyDescent="0.25">
      <c r="A3216" s="1" t="s">
        <v>213</v>
      </c>
      <c r="B3216" s="1" t="s">
        <v>1409</v>
      </c>
      <c r="C3216" s="1" t="s">
        <v>221</v>
      </c>
      <c r="D3216" s="1"/>
      <c r="E3216" s="2" t="s">
        <v>592</v>
      </c>
      <c r="F3216" s="3">
        <v>55416.7</v>
      </c>
    </row>
    <row r="3217" spans="1:6" s="4" customFormat="1" ht="108" x14ac:dyDescent="0.25">
      <c r="A3217" s="1" t="s">
        <v>213</v>
      </c>
      <c r="B3217" s="1" t="s">
        <v>1409</v>
      </c>
      <c r="C3217" s="1" t="s">
        <v>218</v>
      </c>
      <c r="D3217" s="1"/>
      <c r="E3217" s="2" t="s">
        <v>594</v>
      </c>
      <c r="F3217" s="3">
        <v>55416.7</v>
      </c>
    </row>
    <row r="3218" spans="1:6" s="4" customFormat="1" ht="60" hidden="1" x14ac:dyDescent="0.25">
      <c r="A3218" s="1" t="s">
        <v>213</v>
      </c>
      <c r="B3218" s="1" t="s">
        <v>1409</v>
      </c>
      <c r="C3218" s="1" t="s">
        <v>218</v>
      </c>
      <c r="D3218" s="1" t="s">
        <v>220</v>
      </c>
      <c r="E3218" s="2" t="s">
        <v>550</v>
      </c>
      <c r="F3218" s="3">
        <v>55416.7</v>
      </c>
    </row>
    <row r="3219" spans="1:6" s="4" customFormat="1" ht="24" hidden="1" x14ac:dyDescent="0.25">
      <c r="A3219" s="1" t="s">
        <v>213</v>
      </c>
      <c r="B3219" s="1" t="s">
        <v>1409</v>
      </c>
      <c r="C3219" s="1" t="s">
        <v>218</v>
      </c>
      <c r="D3219" s="1" t="s">
        <v>219</v>
      </c>
      <c r="E3219" s="2" t="s">
        <v>551</v>
      </c>
      <c r="F3219" s="3">
        <v>55416.7</v>
      </c>
    </row>
    <row r="3220" spans="1:6" s="4" customFormat="1" ht="132" x14ac:dyDescent="0.25">
      <c r="A3220" s="1" t="s">
        <v>213</v>
      </c>
      <c r="B3220" s="1" t="s">
        <v>1409</v>
      </c>
      <c r="C3220" s="1" t="s">
        <v>1345</v>
      </c>
      <c r="D3220" s="1"/>
      <c r="E3220" s="2" t="s">
        <v>1348</v>
      </c>
      <c r="F3220" s="3">
        <v>3070.806</v>
      </c>
    </row>
    <row r="3221" spans="1:6" s="4" customFormat="1" ht="36" x14ac:dyDescent="0.25">
      <c r="A3221" s="1" t="s">
        <v>213</v>
      </c>
      <c r="B3221" s="1" t="s">
        <v>1409</v>
      </c>
      <c r="C3221" s="1" t="s">
        <v>1346</v>
      </c>
      <c r="D3221" s="1"/>
      <c r="E3221" s="2" t="s">
        <v>1347</v>
      </c>
      <c r="F3221" s="3">
        <v>3070.806</v>
      </c>
    </row>
    <row r="3222" spans="1:6" s="4" customFormat="1" ht="60" hidden="1" x14ac:dyDescent="0.25">
      <c r="A3222" s="1" t="s">
        <v>213</v>
      </c>
      <c r="B3222" s="1" t="s">
        <v>1409</v>
      </c>
      <c r="C3222" s="1" t="s">
        <v>1346</v>
      </c>
      <c r="D3222" s="1" t="s">
        <v>220</v>
      </c>
      <c r="E3222" s="2" t="s">
        <v>550</v>
      </c>
      <c r="F3222" s="3">
        <v>3070.806</v>
      </c>
    </row>
    <row r="3223" spans="1:6" s="4" customFormat="1" ht="24" hidden="1" x14ac:dyDescent="0.25">
      <c r="A3223" s="1" t="s">
        <v>213</v>
      </c>
      <c r="B3223" s="1" t="s">
        <v>1409</v>
      </c>
      <c r="C3223" s="1" t="s">
        <v>1346</v>
      </c>
      <c r="D3223" s="1" t="s">
        <v>219</v>
      </c>
      <c r="E3223" s="2" t="s">
        <v>551</v>
      </c>
      <c r="F3223" s="3">
        <v>3070.806</v>
      </c>
    </row>
    <row r="3224" spans="1:6" s="4" customFormat="1" ht="72" hidden="1" x14ac:dyDescent="0.25">
      <c r="A3224" s="1" t="s">
        <v>213</v>
      </c>
      <c r="B3224" s="1" t="s">
        <v>1410</v>
      </c>
      <c r="C3224" s="1"/>
      <c r="D3224" s="1"/>
      <c r="E3224" s="2" t="s">
        <v>517</v>
      </c>
      <c r="F3224" s="3">
        <v>12823.893</v>
      </c>
    </row>
    <row r="3225" spans="1:6" s="4" customFormat="1" ht="36" x14ac:dyDescent="0.25">
      <c r="A3225" s="1" t="s">
        <v>213</v>
      </c>
      <c r="B3225" s="1" t="s">
        <v>1410</v>
      </c>
      <c r="C3225" s="1" t="s">
        <v>59</v>
      </c>
      <c r="D3225" s="1"/>
      <c r="E3225" s="2" t="s">
        <v>579</v>
      </c>
      <c r="F3225" s="3">
        <v>12823.893</v>
      </c>
    </row>
    <row r="3226" spans="1:6" s="4" customFormat="1" ht="84" x14ac:dyDescent="0.25">
      <c r="A3226" s="1" t="s">
        <v>213</v>
      </c>
      <c r="B3226" s="1" t="s">
        <v>1410</v>
      </c>
      <c r="C3226" s="1" t="s">
        <v>130</v>
      </c>
      <c r="D3226" s="1"/>
      <c r="E3226" s="2" t="s">
        <v>598</v>
      </c>
      <c r="F3226" s="3">
        <v>12823.893</v>
      </c>
    </row>
    <row r="3227" spans="1:6" s="4" customFormat="1" ht="120" x14ac:dyDescent="0.25">
      <c r="A3227" s="1" t="s">
        <v>213</v>
      </c>
      <c r="B3227" s="1" t="s">
        <v>1410</v>
      </c>
      <c r="C3227" s="1" t="s">
        <v>223</v>
      </c>
      <c r="D3227" s="1"/>
      <c r="E3227" s="2" t="s">
        <v>602</v>
      </c>
      <c r="F3227" s="3">
        <v>12823.893</v>
      </c>
    </row>
    <row r="3228" spans="1:6" s="4" customFormat="1" ht="48" x14ac:dyDescent="0.25">
      <c r="A3228" s="1" t="s">
        <v>213</v>
      </c>
      <c r="B3228" s="1" t="s">
        <v>1410</v>
      </c>
      <c r="C3228" s="1" t="s">
        <v>222</v>
      </c>
      <c r="D3228" s="1"/>
      <c r="E3228" s="2" t="s">
        <v>604</v>
      </c>
      <c r="F3228" s="3">
        <v>12823.893</v>
      </c>
    </row>
    <row r="3229" spans="1:6" s="4" customFormat="1" ht="60" hidden="1" x14ac:dyDescent="0.25">
      <c r="A3229" s="1" t="s">
        <v>213</v>
      </c>
      <c r="B3229" s="1" t="s">
        <v>1410</v>
      </c>
      <c r="C3229" s="1" t="s">
        <v>222</v>
      </c>
      <c r="D3229" s="1" t="s">
        <v>220</v>
      </c>
      <c r="E3229" s="2" t="s">
        <v>550</v>
      </c>
      <c r="F3229" s="3">
        <v>12823.893</v>
      </c>
    </row>
    <row r="3230" spans="1:6" s="4" customFormat="1" ht="24" hidden="1" x14ac:dyDescent="0.25">
      <c r="A3230" s="1" t="s">
        <v>213</v>
      </c>
      <c r="B3230" s="1" t="s">
        <v>1410</v>
      </c>
      <c r="C3230" s="1" t="s">
        <v>222</v>
      </c>
      <c r="D3230" s="1" t="s">
        <v>219</v>
      </c>
      <c r="E3230" s="2" t="s">
        <v>551</v>
      </c>
      <c r="F3230" s="3">
        <v>12823.893</v>
      </c>
    </row>
    <row r="3231" spans="1:6" s="4" customFormat="1" ht="36" hidden="1" x14ac:dyDescent="0.25">
      <c r="A3231" s="1" t="s">
        <v>213</v>
      </c>
      <c r="B3231" s="1" t="s">
        <v>22</v>
      </c>
      <c r="C3231" s="1"/>
      <c r="D3231" s="1"/>
      <c r="E3231" s="2" t="s">
        <v>501</v>
      </c>
      <c r="F3231" s="3">
        <v>99024.4</v>
      </c>
    </row>
    <row r="3232" spans="1:6" s="4" customFormat="1" ht="24" hidden="1" x14ac:dyDescent="0.25">
      <c r="A3232" s="1" t="s">
        <v>213</v>
      </c>
      <c r="B3232" s="1" t="s">
        <v>1412</v>
      </c>
      <c r="C3232" s="1"/>
      <c r="D3232" s="1"/>
      <c r="E3232" s="2" t="s">
        <v>523</v>
      </c>
      <c r="F3232" s="3">
        <v>99024.4</v>
      </c>
    </row>
    <row r="3233" spans="1:6" s="4" customFormat="1" ht="84" x14ac:dyDescent="0.25">
      <c r="A3233" s="1" t="s">
        <v>213</v>
      </c>
      <c r="B3233" s="1" t="s">
        <v>1412</v>
      </c>
      <c r="C3233" s="1" t="s">
        <v>144</v>
      </c>
      <c r="D3233" s="1"/>
      <c r="E3233" s="2" t="s">
        <v>1036</v>
      </c>
      <c r="F3233" s="3">
        <v>99024.4</v>
      </c>
    </row>
    <row r="3234" spans="1:6" s="4" customFormat="1" ht="72" x14ac:dyDescent="0.25">
      <c r="A3234" s="1" t="s">
        <v>213</v>
      </c>
      <c r="B3234" s="1" t="s">
        <v>1412</v>
      </c>
      <c r="C3234" s="1" t="s">
        <v>198</v>
      </c>
      <c r="D3234" s="1"/>
      <c r="E3234" s="2" t="s">
        <v>1037</v>
      </c>
      <c r="F3234" s="3">
        <v>99024.4</v>
      </c>
    </row>
    <row r="3235" spans="1:6" s="4" customFormat="1" ht="108" x14ac:dyDescent="0.25">
      <c r="A3235" s="1" t="s">
        <v>213</v>
      </c>
      <c r="B3235" s="1" t="s">
        <v>1412</v>
      </c>
      <c r="C3235" s="1" t="s">
        <v>239</v>
      </c>
      <c r="D3235" s="1"/>
      <c r="E3235" s="2" t="s">
        <v>1038</v>
      </c>
      <c r="F3235" s="3">
        <v>30493.5</v>
      </c>
    </row>
    <row r="3236" spans="1:6" s="4" customFormat="1" ht="60" x14ac:dyDescent="0.25">
      <c r="A3236" s="1" t="s">
        <v>213</v>
      </c>
      <c r="B3236" s="1" t="s">
        <v>1412</v>
      </c>
      <c r="C3236" s="1" t="s">
        <v>225</v>
      </c>
      <c r="D3236" s="1"/>
      <c r="E3236" s="2" t="s">
        <v>1040</v>
      </c>
      <c r="F3236" s="3">
        <v>30002.5</v>
      </c>
    </row>
    <row r="3237" spans="1:6" s="4" customFormat="1" ht="60" hidden="1" x14ac:dyDescent="0.25">
      <c r="A3237" s="1" t="s">
        <v>213</v>
      </c>
      <c r="B3237" s="1" t="s">
        <v>1412</v>
      </c>
      <c r="C3237" s="1" t="s">
        <v>225</v>
      </c>
      <c r="D3237" s="1" t="s">
        <v>220</v>
      </c>
      <c r="E3237" s="2" t="s">
        <v>550</v>
      </c>
      <c r="F3237" s="3">
        <v>30002.5</v>
      </c>
    </row>
    <row r="3238" spans="1:6" s="4" customFormat="1" ht="24" hidden="1" x14ac:dyDescent="0.25">
      <c r="A3238" s="1" t="s">
        <v>213</v>
      </c>
      <c r="B3238" s="1" t="s">
        <v>1412</v>
      </c>
      <c r="C3238" s="1" t="s">
        <v>225</v>
      </c>
      <c r="D3238" s="1" t="s">
        <v>219</v>
      </c>
      <c r="E3238" s="2" t="s">
        <v>551</v>
      </c>
      <c r="F3238" s="3">
        <v>30002.5</v>
      </c>
    </row>
    <row r="3239" spans="1:6" s="4" customFormat="1" ht="108" x14ac:dyDescent="0.25">
      <c r="A3239" s="1" t="s">
        <v>213</v>
      </c>
      <c r="B3239" s="1" t="s">
        <v>1412</v>
      </c>
      <c r="C3239" s="1" t="s">
        <v>232</v>
      </c>
      <c r="D3239" s="1"/>
      <c r="E3239" s="2" t="s">
        <v>1279</v>
      </c>
      <c r="F3239" s="3">
        <v>58</v>
      </c>
    </row>
    <row r="3240" spans="1:6" s="4" customFormat="1" ht="60" hidden="1" x14ac:dyDescent="0.25">
      <c r="A3240" s="1" t="s">
        <v>213</v>
      </c>
      <c r="B3240" s="1" t="s">
        <v>1412</v>
      </c>
      <c r="C3240" s="1" t="s">
        <v>232</v>
      </c>
      <c r="D3240" s="1" t="s">
        <v>220</v>
      </c>
      <c r="E3240" s="2" t="s">
        <v>550</v>
      </c>
      <c r="F3240" s="3">
        <v>58</v>
      </c>
    </row>
    <row r="3241" spans="1:6" s="4" customFormat="1" ht="24" hidden="1" x14ac:dyDescent="0.25">
      <c r="A3241" s="1" t="s">
        <v>213</v>
      </c>
      <c r="B3241" s="1" t="s">
        <v>1412</v>
      </c>
      <c r="C3241" s="1" t="s">
        <v>232</v>
      </c>
      <c r="D3241" s="1" t="s">
        <v>219</v>
      </c>
      <c r="E3241" s="2" t="s">
        <v>551</v>
      </c>
      <c r="F3241" s="3">
        <v>58</v>
      </c>
    </row>
    <row r="3242" spans="1:6" s="4" customFormat="1" ht="72" x14ac:dyDescent="0.25">
      <c r="A3242" s="1" t="s">
        <v>213</v>
      </c>
      <c r="B3242" s="1" t="s">
        <v>1412</v>
      </c>
      <c r="C3242" s="1" t="s">
        <v>233</v>
      </c>
      <c r="D3242" s="1"/>
      <c r="E3242" s="2" t="s">
        <v>1047</v>
      </c>
      <c r="F3242" s="3">
        <v>433</v>
      </c>
    </row>
    <row r="3243" spans="1:6" s="4" customFormat="1" ht="60" hidden="1" x14ac:dyDescent="0.25">
      <c r="A3243" s="1" t="s">
        <v>213</v>
      </c>
      <c r="B3243" s="1" t="s">
        <v>1412</v>
      </c>
      <c r="C3243" s="1" t="s">
        <v>233</v>
      </c>
      <c r="D3243" s="1" t="s">
        <v>220</v>
      </c>
      <c r="E3243" s="2" t="s">
        <v>550</v>
      </c>
      <c r="F3243" s="3">
        <v>433</v>
      </c>
    </row>
    <row r="3244" spans="1:6" s="4" customFormat="1" ht="24" hidden="1" x14ac:dyDescent="0.25">
      <c r="A3244" s="1" t="s">
        <v>213</v>
      </c>
      <c r="B3244" s="1" t="s">
        <v>1412</v>
      </c>
      <c r="C3244" s="1" t="s">
        <v>233</v>
      </c>
      <c r="D3244" s="1" t="s">
        <v>219</v>
      </c>
      <c r="E3244" s="2" t="s">
        <v>551</v>
      </c>
      <c r="F3244" s="3">
        <v>433</v>
      </c>
    </row>
    <row r="3245" spans="1:6" s="4" customFormat="1" ht="96" x14ac:dyDescent="0.25">
      <c r="A3245" s="1" t="s">
        <v>213</v>
      </c>
      <c r="B3245" s="1" t="s">
        <v>1412</v>
      </c>
      <c r="C3245" s="1" t="s">
        <v>240</v>
      </c>
      <c r="D3245" s="1"/>
      <c r="E3245" s="2" t="s">
        <v>1050</v>
      </c>
      <c r="F3245" s="3">
        <v>14238</v>
      </c>
    </row>
    <row r="3246" spans="1:6" s="4" customFormat="1" ht="72" x14ac:dyDescent="0.25">
      <c r="A3246" s="1" t="s">
        <v>213</v>
      </c>
      <c r="B3246" s="1" t="s">
        <v>1412</v>
      </c>
      <c r="C3246" s="1" t="s">
        <v>236</v>
      </c>
      <c r="D3246" s="1"/>
      <c r="E3246" s="2" t="s">
        <v>1051</v>
      </c>
      <c r="F3246" s="3">
        <v>14238</v>
      </c>
    </row>
    <row r="3247" spans="1:6" s="4" customFormat="1" ht="60" hidden="1" x14ac:dyDescent="0.25">
      <c r="A3247" s="1" t="s">
        <v>213</v>
      </c>
      <c r="B3247" s="1" t="s">
        <v>1412</v>
      </c>
      <c r="C3247" s="1" t="s">
        <v>236</v>
      </c>
      <c r="D3247" s="1" t="s">
        <v>220</v>
      </c>
      <c r="E3247" s="2" t="s">
        <v>550</v>
      </c>
      <c r="F3247" s="3">
        <v>14238</v>
      </c>
    </row>
    <row r="3248" spans="1:6" s="4" customFormat="1" ht="24" hidden="1" x14ac:dyDescent="0.25">
      <c r="A3248" s="1" t="s">
        <v>213</v>
      </c>
      <c r="B3248" s="1" t="s">
        <v>1412</v>
      </c>
      <c r="C3248" s="1" t="s">
        <v>236</v>
      </c>
      <c r="D3248" s="1" t="s">
        <v>219</v>
      </c>
      <c r="E3248" s="2" t="s">
        <v>551</v>
      </c>
      <c r="F3248" s="3">
        <v>14238</v>
      </c>
    </row>
    <row r="3249" spans="1:6" s="4" customFormat="1" ht="96" x14ac:dyDescent="0.25">
      <c r="A3249" s="1" t="s">
        <v>213</v>
      </c>
      <c r="B3249" s="1" t="s">
        <v>1412</v>
      </c>
      <c r="C3249" s="1" t="s">
        <v>241</v>
      </c>
      <c r="D3249" s="1"/>
      <c r="E3249" s="2" t="s">
        <v>1055</v>
      </c>
      <c r="F3249" s="3">
        <v>54292.9</v>
      </c>
    </row>
    <row r="3250" spans="1:6" s="4" customFormat="1" ht="60" x14ac:dyDescent="0.25">
      <c r="A3250" s="1" t="s">
        <v>213</v>
      </c>
      <c r="B3250" s="1" t="s">
        <v>1412</v>
      </c>
      <c r="C3250" s="1" t="s">
        <v>237</v>
      </c>
      <c r="D3250" s="1"/>
      <c r="E3250" s="2" t="s">
        <v>1056</v>
      </c>
      <c r="F3250" s="3">
        <v>54292.9</v>
      </c>
    </row>
    <row r="3251" spans="1:6" s="4" customFormat="1" ht="60" hidden="1" x14ac:dyDescent="0.25">
      <c r="A3251" s="1" t="s">
        <v>213</v>
      </c>
      <c r="B3251" s="1" t="s">
        <v>1412</v>
      </c>
      <c r="C3251" s="1" t="s">
        <v>237</v>
      </c>
      <c r="D3251" s="1" t="s">
        <v>220</v>
      </c>
      <c r="E3251" s="2" t="s">
        <v>550</v>
      </c>
      <c r="F3251" s="3">
        <v>54292.9</v>
      </c>
    </row>
    <row r="3252" spans="1:6" s="4" customFormat="1" ht="24" hidden="1" x14ac:dyDescent="0.25">
      <c r="A3252" s="1" t="s">
        <v>213</v>
      </c>
      <c r="B3252" s="1" t="s">
        <v>1412</v>
      </c>
      <c r="C3252" s="1" t="s">
        <v>237</v>
      </c>
      <c r="D3252" s="1" t="s">
        <v>219</v>
      </c>
      <c r="E3252" s="2" t="s">
        <v>551</v>
      </c>
      <c r="F3252" s="3">
        <v>54292.9</v>
      </c>
    </row>
    <row r="3253" spans="1:6" s="4" customFormat="1" hidden="1" x14ac:dyDescent="0.25">
      <c r="A3253" s="1" t="s">
        <v>213</v>
      </c>
      <c r="B3253" s="1" t="s">
        <v>1171</v>
      </c>
      <c r="C3253" s="1"/>
      <c r="D3253" s="1"/>
      <c r="E3253" s="2" t="s">
        <v>503</v>
      </c>
      <c r="F3253" s="3">
        <v>1546016.91176</v>
      </c>
    </row>
    <row r="3254" spans="1:6" s="4" customFormat="1" ht="24" hidden="1" x14ac:dyDescent="0.25">
      <c r="A3254" s="1" t="s">
        <v>213</v>
      </c>
      <c r="B3254" s="1" t="s">
        <v>1402</v>
      </c>
      <c r="C3254" s="1"/>
      <c r="D3254" s="1"/>
      <c r="E3254" s="2" t="s">
        <v>906</v>
      </c>
      <c r="F3254" s="3">
        <v>800730.39999999991</v>
      </c>
    </row>
    <row r="3255" spans="1:6" s="4" customFormat="1" ht="72" x14ac:dyDescent="0.25">
      <c r="A3255" s="1" t="s">
        <v>213</v>
      </c>
      <c r="B3255" s="1" t="s">
        <v>1402</v>
      </c>
      <c r="C3255" s="1" t="s">
        <v>806</v>
      </c>
      <c r="D3255" s="1"/>
      <c r="E3255" s="2" t="s">
        <v>975</v>
      </c>
      <c r="F3255" s="3">
        <v>800730.39999999991</v>
      </c>
    </row>
    <row r="3256" spans="1:6" s="4" customFormat="1" ht="72" x14ac:dyDescent="0.25">
      <c r="A3256" s="1" t="s">
        <v>213</v>
      </c>
      <c r="B3256" s="1" t="s">
        <v>1402</v>
      </c>
      <c r="C3256" s="1" t="s">
        <v>807</v>
      </c>
      <c r="D3256" s="1"/>
      <c r="E3256" s="2" t="s">
        <v>976</v>
      </c>
      <c r="F3256" s="3">
        <v>800730.39999999991</v>
      </c>
    </row>
    <row r="3257" spans="1:6" s="4" customFormat="1" ht="120" x14ac:dyDescent="0.25">
      <c r="A3257" s="1" t="s">
        <v>213</v>
      </c>
      <c r="B3257" s="1" t="s">
        <v>1402</v>
      </c>
      <c r="C3257" s="1" t="s">
        <v>808</v>
      </c>
      <c r="D3257" s="1"/>
      <c r="E3257" s="2" t="s">
        <v>977</v>
      </c>
      <c r="F3257" s="3">
        <v>292629.09999999998</v>
      </c>
    </row>
    <row r="3258" spans="1:6" s="4" customFormat="1" ht="96" x14ac:dyDescent="0.25">
      <c r="A3258" s="1" t="s">
        <v>213</v>
      </c>
      <c r="B3258" s="1" t="s">
        <v>1402</v>
      </c>
      <c r="C3258" s="1" t="s">
        <v>801</v>
      </c>
      <c r="D3258" s="1"/>
      <c r="E3258" s="2" t="s">
        <v>1316</v>
      </c>
      <c r="F3258" s="3">
        <v>11540.8</v>
      </c>
    </row>
    <row r="3259" spans="1:6" s="4" customFormat="1" ht="60" hidden="1" x14ac:dyDescent="0.25">
      <c r="A3259" s="1" t="s">
        <v>213</v>
      </c>
      <c r="B3259" s="1" t="s">
        <v>1402</v>
      </c>
      <c r="C3259" s="1" t="s">
        <v>801</v>
      </c>
      <c r="D3259" s="1" t="s">
        <v>220</v>
      </c>
      <c r="E3259" s="2" t="s">
        <v>550</v>
      </c>
      <c r="F3259" s="3">
        <v>11540.8</v>
      </c>
    </row>
    <row r="3260" spans="1:6" s="4" customFormat="1" ht="24" hidden="1" x14ac:dyDescent="0.25">
      <c r="A3260" s="1" t="s">
        <v>213</v>
      </c>
      <c r="B3260" s="1" t="s">
        <v>1402</v>
      </c>
      <c r="C3260" s="1" t="s">
        <v>801</v>
      </c>
      <c r="D3260" s="1" t="s">
        <v>219</v>
      </c>
      <c r="E3260" s="2" t="s">
        <v>551</v>
      </c>
      <c r="F3260" s="3">
        <v>11540.8</v>
      </c>
    </row>
    <row r="3261" spans="1:6" s="4" customFormat="1" ht="84" x14ac:dyDescent="0.25">
      <c r="A3261" s="1" t="s">
        <v>213</v>
      </c>
      <c r="B3261" s="1" t="s">
        <v>1402</v>
      </c>
      <c r="C3261" s="1" t="s">
        <v>802</v>
      </c>
      <c r="D3261" s="1"/>
      <c r="E3261" s="2" t="s">
        <v>978</v>
      </c>
      <c r="F3261" s="3">
        <v>68901</v>
      </c>
    </row>
    <row r="3262" spans="1:6" s="4" customFormat="1" ht="60" hidden="1" x14ac:dyDescent="0.25">
      <c r="A3262" s="1" t="s">
        <v>213</v>
      </c>
      <c r="B3262" s="1" t="s">
        <v>1402</v>
      </c>
      <c r="C3262" s="1" t="s">
        <v>802</v>
      </c>
      <c r="D3262" s="1" t="s">
        <v>220</v>
      </c>
      <c r="E3262" s="2" t="s">
        <v>550</v>
      </c>
      <c r="F3262" s="3">
        <v>68901</v>
      </c>
    </row>
    <row r="3263" spans="1:6" s="4" customFormat="1" ht="24" hidden="1" x14ac:dyDescent="0.25">
      <c r="A3263" s="1" t="s">
        <v>213</v>
      </c>
      <c r="B3263" s="1" t="s">
        <v>1402</v>
      </c>
      <c r="C3263" s="1" t="s">
        <v>802</v>
      </c>
      <c r="D3263" s="1" t="s">
        <v>219</v>
      </c>
      <c r="E3263" s="2" t="s">
        <v>551</v>
      </c>
      <c r="F3263" s="3">
        <v>68901</v>
      </c>
    </row>
    <row r="3264" spans="1:6" s="4" customFormat="1" ht="84" x14ac:dyDescent="0.25">
      <c r="A3264" s="1" t="s">
        <v>213</v>
      </c>
      <c r="B3264" s="1" t="s">
        <v>1402</v>
      </c>
      <c r="C3264" s="1" t="s">
        <v>803</v>
      </c>
      <c r="D3264" s="1"/>
      <c r="E3264" s="2" t="s">
        <v>979</v>
      </c>
      <c r="F3264" s="3">
        <v>3930.7</v>
      </c>
    </row>
    <row r="3265" spans="1:6" s="4" customFormat="1" ht="60" hidden="1" x14ac:dyDescent="0.25">
      <c r="A3265" s="1" t="s">
        <v>213</v>
      </c>
      <c r="B3265" s="1" t="s">
        <v>1402</v>
      </c>
      <c r="C3265" s="1" t="s">
        <v>803</v>
      </c>
      <c r="D3265" s="1" t="s">
        <v>220</v>
      </c>
      <c r="E3265" s="2" t="s">
        <v>550</v>
      </c>
      <c r="F3265" s="3">
        <v>3930.7</v>
      </c>
    </row>
    <row r="3266" spans="1:6" s="4" customFormat="1" ht="24" hidden="1" x14ac:dyDescent="0.25">
      <c r="A3266" s="1" t="s">
        <v>213</v>
      </c>
      <c r="B3266" s="1" t="s">
        <v>1402</v>
      </c>
      <c r="C3266" s="1" t="s">
        <v>803</v>
      </c>
      <c r="D3266" s="1" t="s">
        <v>219</v>
      </c>
      <c r="E3266" s="2" t="s">
        <v>551</v>
      </c>
      <c r="F3266" s="3">
        <v>3930.7</v>
      </c>
    </row>
    <row r="3267" spans="1:6" s="4" customFormat="1" ht="204" x14ac:dyDescent="0.25">
      <c r="A3267" s="1" t="s">
        <v>213</v>
      </c>
      <c r="B3267" s="1" t="s">
        <v>1402</v>
      </c>
      <c r="C3267" s="1" t="s">
        <v>805</v>
      </c>
      <c r="D3267" s="1"/>
      <c r="E3267" s="2" t="s">
        <v>983</v>
      </c>
      <c r="F3267" s="3">
        <v>69171</v>
      </c>
    </row>
    <row r="3268" spans="1:6" s="4" customFormat="1" ht="60" hidden="1" x14ac:dyDescent="0.25">
      <c r="A3268" s="1" t="s">
        <v>213</v>
      </c>
      <c r="B3268" s="1" t="s">
        <v>1402</v>
      </c>
      <c r="C3268" s="1" t="s">
        <v>805</v>
      </c>
      <c r="D3268" s="1" t="s">
        <v>220</v>
      </c>
      <c r="E3268" s="2" t="s">
        <v>550</v>
      </c>
      <c r="F3268" s="3">
        <v>69171</v>
      </c>
    </row>
    <row r="3269" spans="1:6" s="4" customFormat="1" ht="24" hidden="1" x14ac:dyDescent="0.25">
      <c r="A3269" s="1" t="s">
        <v>213</v>
      </c>
      <c r="B3269" s="1" t="s">
        <v>1402</v>
      </c>
      <c r="C3269" s="1" t="s">
        <v>805</v>
      </c>
      <c r="D3269" s="1" t="s">
        <v>219</v>
      </c>
      <c r="E3269" s="2" t="s">
        <v>551</v>
      </c>
      <c r="F3269" s="3">
        <v>69171</v>
      </c>
    </row>
    <row r="3270" spans="1:6" s="4" customFormat="1" ht="156" x14ac:dyDescent="0.25">
      <c r="A3270" s="1" t="s">
        <v>213</v>
      </c>
      <c r="B3270" s="1" t="s">
        <v>1402</v>
      </c>
      <c r="C3270" s="1" t="s">
        <v>1468</v>
      </c>
      <c r="D3270" s="1"/>
      <c r="E3270" s="2" t="s">
        <v>920</v>
      </c>
      <c r="F3270" s="3">
        <v>109008.1</v>
      </c>
    </row>
    <row r="3271" spans="1:6" s="4" customFormat="1" ht="60" hidden="1" x14ac:dyDescent="0.25">
      <c r="A3271" s="1" t="s">
        <v>213</v>
      </c>
      <c r="B3271" s="1" t="s">
        <v>1402</v>
      </c>
      <c r="C3271" s="1" t="s">
        <v>1468</v>
      </c>
      <c r="D3271" s="1" t="s">
        <v>220</v>
      </c>
      <c r="E3271" s="2" t="s">
        <v>550</v>
      </c>
      <c r="F3271" s="3">
        <v>109008.1</v>
      </c>
    </row>
    <row r="3272" spans="1:6" s="4" customFormat="1" ht="24" hidden="1" x14ac:dyDescent="0.25">
      <c r="A3272" s="1" t="s">
        <v>213</v>
      </c>
      <c r="B3272" s="1" t="s">
        <v>1402</v>
      </c>
      <c r="C3272" s="1" t="s">
        <v>1468</v>
      </c>
      <c r="D3272" s="1" t="s">
        <v>219</v>
      </c>
      <c r="E3272" s="2" t="s">
        <v>551</v>
      </c>
      <c r="F3272" s="3">
        <v>109008.1</v>
      </c>
    </row>
    <row r="3273" spans="1:6" s="4" customFormat="1" ht="240" x14ac:dyDescent="0.25">
      <c r="A3273" s="1" t="s">
        <v>213</v>
      </c>
      <c r="B3273" s="1" t="s">
        <v>1402</v>
      </c>
      <c r="C3273" s="1" t="s">
        <v>1471</v>
      </c>
      <c r="D3273" s="1"/>
      <c r="E3273" s="2" t="s">
        <v>985</v>
      </c>
      <c r="F3273" s="3">
        <v>30077.5</v>
      </c>
    </row>
    <row r="3274" spans="1:6" s="4" customFormat="1" ht="60" hidden="1" x14ac:dyDescent="0.25">
      <c r="A3274" s="1" t="s">
        <v>213</v>
      </c>
      <c r="B3274" s="1" t="s">
        <v>1402</v>
      </c>
      <c r="C3274" s="1" t="s">
        <v>1471</v>
      </c>
      <c r="D3274" s="1" t="s">
        <v>220</v>
      </c>
      <c r="E3274" s="2" t="s">
        <v>550</v>
      </c>
      <c r="F3274" s="3">
        <v>30077.5</v>
      </c>
    </row>
    <row r="3275" spans="1:6" s="4" customFormat="1" ht="24" hidden="1" x14ac:dyDescent="0.25">
      <c r="A3275" s="1" t="s">
        <v>213</v>
      </c>
      <c r="B3275" s="1" t="s">
        <v>1402</v>
      </c>
      <c r="C3275" s="1" t="s">
        <v>1471</v>
      </c>
      <c r="D3275" s="1" t="s">
        <v>219</v>
      </c>
      <c r="E3275" s="2" t="s">
        <v>551</v>
      </c>
      <c r="F3275" s="3">
        <v>30077.5</v>
      </c>
    </row>
    <row r="3276" spans="1:6" s="4" customFormat="1" ht="120" x14ac:dyDescent="0.25">
      <c r="A3276" s="1" t="s">
        <v>213</v>
      </c>
      <c r="B3276" s="1" t="s">
        <v>1402</v>
      </c>
      <c r="C3276" s="1" t="s">
        <v>1444</v>
      </c>
      <c r="D3276" s="1"/>
      <c r="E3276" s="2" t="s">
        <v>1445</v>
      </c>
      <c r="F3276" s="3">
        <v>508101.3</v>
      </c>
    </row>
    <row r="3277" spans="1:6" s="4" customFormat="1" ht="168" x14ac:dyDescent="0.25">
      <c r="A3277" s="1" t="s">
        <v>213</v>
      </c>
      <c r="B3277" s="1" t="s">
        <v>1402</v>
      </c>
      <c r="C3277" s="1" t="s">
        <v>1446</v>
      </c>
      <c r="D3277" s="1"/>
      <c r="E3277" s="2" t="s">
        <v>1447</v>
      </c>
      <c r="F3277" s="3">
        <v>508101.3</v>
      </c>
    </row>
    <row r="3278" spans="1:6" s="4" customFormat="1" ht="60" hidden="1" x14ac:dyDescent="0.25">
      <c r="A3278" s="1" t="s">
        <v>213</v>
      </c>
      <c r="B3278" s="1" t="s">
        <v>1402</v>
      </c>
      <c r="C3278" s="1" t="s">
        <v>1446</v>
      </c>
      <c r="D3278" s="1" t="s">
        <v>220</v>
      </c>
      <c r="E3278" s="2" t="s">
        <v>550</v>
      </c>
      <c r="F3278" s="3">
        <v>508101.3</v>
      </c>
    </row>
    <row r="3279" spans="1:6" s="4" customFormat="1" ht="24" hidden="1" x14ac:dyDescent="0.25">
      <c r="A3279" s="1" t="s">
        <v>213</v>
      </c>
      <c r="B3279" s="1" t="s">
        <v>1402</v>
      </c>
      <c r="C3279" s="1" t="s">
        <v>1446</v>
      </c>
      <c r="D3279" s="1" t="s">
        <v>219</v>
      </c>
      <c r="E3279" s="2" t="s">
        <v>551</v>
      </c>
      <c r="F3279" s="3">
        <v>508101.3</v>
      </c>
    </row>
    <row r="3280" spans="1:6" s="4" customFormat="1" hidden="1" x14ac:dyDescent="0.25">
      <c r="A3280" s="1" t="s">
        <v>213</v>
      </c>
      <c r="B3280" s="1" t="s">
        <v>1403</v>
      </c>
      <c r="C3280" s="1"/>
      <c r="D3280" s="1"/>
      <c r="E3280" s="2" t="s">
        <v>907</v>
      </c>
      <c r="F3280" s="3">
        <v>657611.09300000011</v>
      </c>
    </row>
    <row r="3281" spans="1:6" s="4" customFormat="1" ht="72" x14ac:dyDescent="0.25">
      <c r="A3281" s="1" t="s">
        <v>213</v>
      </c>
      <c r="B3281" s="1" t="s">
        <v>1403</v>
      </c>
      <c r="C3281" s="1" t="s">
        <v>806</v>
      </c>
      <c r="D3281" s="1"/>
      <c r="E3281" s="2" t="s">
        <v>975</v>
      </c>
      <c r="F3281" s="3">
        <v>657611.09300000011</v>
      </c>
    </row>
    <row r="3282" spans="1:6" s="4" customFormat="1" ht="84" x14ac:dyDescent="0.25">
      <c r="A3282" s="1" t="s">
        <v>213</v>
      </c>
      <c r="B3282" s="1" t="s">
        <v>1403</v>
      </c>
      <c r="C3282" s="1" t="s">
        <v>813</v>
      </c>
      <c r="D3282" s="1"/>
      <c r="E3282" s="2" t="s">
        <v>986</v>
      </c>
      <c r="F3282" s="3">
        <v>657611.09300000011</v>
      </c>
    </row>
    <row r="3283" spans="1:6" s="4" customFormat="1" ht="120" x14ac:dyDescent="0.25">
      <c r="A3283" s="1" t="s">
        <v>213</v>
      </c>
      <c r="B3283" s="1" t="s">
        <v>1403</v>
      </c>
      <c r="C3283" s="1" t="s">
        <v>814</v>
      </c>
      <c r="D3283" s="1"/>
      <c r="E3283" s="2" t="s">
        <v>987</v>
      </c>
      <c r="F3283" s="3">
        <v>657611.09300000011</v>
      </c>
    </row>
    <row r="3284" spans="1:6" s="4" customFormat="1" ht="72" x14ac:dyDescent="0.25">
      <c r="A3284" s="1" t="s">
        <v>213</v>
      </c>
      <c r="B3284" s="1" t="s">
        <v>1403</v>
      </c>
      <c r="C3284" s="1" t="s">
        <v>809</v>
      </c>
      <c r="D3284" s="1"/>
      <c r="E3284" s="2" t="s">
        <v>1318</v>
      </c>
      <c r="F3284" s="3">
        <v>67890.788</v>
      </c>
    </row>
    <row r="3285" spans="1:6" s="4" customFormat="1" ht="60" hidden="1" x14ac:dyDescent="0.25">
      <c r="A3285" s="1" t="s">
        <v>213</v>
      </c>
      <c r="B3285" s="1" t="s">
        <v>1403</v>
      </c>
      <c r="C3285" s="1" t="s">
        <v>809</v>
      </c>
      <c r="D3285" s="1" t="s">
        <v>220</v>
      </c>
      <c r="E3285" s="2" t="s">
        <v>550</v>
      </c>
      <c r="F3285" s="3">
        <v>67890.788</v>
      </c>
    </row>
    <row r="3286" spans="1:6" s="4" customFormat="1" ht="24" hidden="1" x14ac:dyDescent="0.25">
      <c r="A3286" s="1" t="s">
        <v>213</v>
      </c>
      <c r="B3286" s="1" t="s">
        <v>1403</v>
      </c>
      <c r="C3286" s="1" t="s">
        <v>809</v>
      </c>
      <c r="D3286" s="1" t="s">
        <v>219</v>
      </c>
      <c r="E3286" s="2" t="s">
        <v>551</v>
      </c>
      <c r="F3286" s="3">
        <v>67890.788</v>
      </c>
    </row>
    <row r="3287" spans="1:6" s="4" customFormat="1" ht="60" x14ac:dyDescent="0.25">
      <c r="A3287" s="1" t="s">
        <v>213</v>
      </c>
      <c r="B3287" s="1" t="s">
        <v>1403</v>
      </c>
      <c r="C3287" s="1" t="s">
        <v>1309</v>
      </c>
      <c r="D3287" s="1"/>
      <c r="E3287" s="2" t="s">
        <v>1310</v>
      </c>
      <c r="F3287" s="3">
        <v>36656.046999999999</v>
      </c>
    </row>
    <row r="3288" spans="1:6" s="4" customFormat="1" ht="60" hidden="1" x14ac:dyDescent="0.25">
      <c r="A3288" s="1" t="s">
        <v>213</v>
      </c>
      <c r="B3288" s="1" t="s">
        <v>1403</v>
      </c>
      <c r="C3288" s="1" t="s">
        <v>1309</v>
      </c>
      <c r="D3288" s="1" t="s">
        <v>220</v>
      </c>
      <c r="E3288" s="2" t="s">
        <v>550</v>
      </c>
      <c r="F3288" s="3">
        <v>36656.046999999999</v>
      </c>
    </row>
    <row r="3289" spans="1:6" s="4" customFormat="1" ht="24" hidden="1" x14ac:dyDescent="0.25">
      <c r="A3289" s="1" t="s">
        <v>213</v>
      </c>
      <c r="B3289" s="1" t="s">
        <v>1403</v>
      </c>
      <c r="C3289" s="1" t="s">
        <v>1309</v>
      </c>
      <c r="D3289" s="1" t="s">
        <v>219</v>
      </c>
      <c r="E3289" s="2" t="s">
        <v>551</v>
      </c>
      <c r="F3289" s="3">
        <v>36656.046999999999</v>
      </c>
    </row>
    <row r="3290" spans="1:6" s="4" customFormat="1" ht="48" x14ac:dyDescent="0.25">
      <c r="A3290" s="1" t="s">
        <v>213</v>
      </c>
      <c r="B3290" s="1" t="s">
        <v>1403</v>
      </c>
      <c r="C3290" s="1" t="s">
        <v>810</v>
      </c>
      <c r="D3290" s="1"/>
      <c r="E3290" s="2" t="s">
        <v>989</v>
      </c>
      <c r="F3290" s="3">
        <v>34459.399999999994</v>
      </c>
    </row>
    <row r="3291" spans="1:6" s="4" customFormat="1" ht="60" hidden="1" x14ac:dyDescent="0.25">
      <c r="A3291" s="1" t="s">
        <v>213</v>
      </c>
      <c r="B3291" s="1" t="s">
        <v>1403</v>
      </c>
      <c r="C3291" s="1" t="s">
        <v>810</v>
      </c>
      <c r="D3291" s="1" t="s">
        <v>220</v>
      </c>
      <c r="E3291" s="2" t="s">
        <v>550</v>
      </c>
      <c r="F3291" s="3">
        <v>34459.399999999994</v>
      </c>
    </row>
    <row r="3292" spans="1:6" s="4" customFormat="1" ht="24" hidden="1" x14ac:dyDescent="0.25">
      <c r="A3292" s="1" t="s">
        <v>213</v>
      </c>
      <c r="B3292" s="1" t="s">
        <v>1403</v>
      </c>
      <c r="C3292" s="1" t="s">
        <v>810</v>
      </c>
      <c r="D3292" s="1" t="s">
        <v>219</v>
      </c>
      <c r="E3292" s="2" t="s">
        <v>551</v>
      </c>
      <c r="F3292" s="3">
        <v>34459.399999999994</v>
      </c>
    </row>
    <row r="3293" spans="1:6" s="4" customFormat="1" ht="60" x14ac:dyDescent="0.25">
      <c r="A3293" s="1" t="s">
        <v>213</v>
      </c>
      <c r="B3293" s="1" t="s">
        <v>1403</v>
      </c>
      <c r="C3293" s="1" t="s">
        <v>811</v>
      </c>
      <c r="D3293" s="1"/>
      <c r="E3293" s="2" t="s">
        <v>990</v>
      </c>
      <c r="F3293" s="3">
        <v>114907.46100000001</v>
      </c>
    </row>
    <row r="3294" spans="1:6" s="4" customFormat="1" ht="60" hidden="1" x14ac:dyDescent="0.25">
      <c r="A3294" s="1" t="s">
        <v>213</v>
      </c>
      <c r="B3294" s="1" t="s">
        <v>1403</v>
      </c>
      <c r="C3294" s="1" t="s">
        <v>811</v>
      </c>
      <c r="D3294" s="1" t="s">
        <v>220</v>
      </c>
      <c r="E3294" s="2" t="s">
        <v>550</v>
      </c>
      <c r="F3294" s="3">
        <v>114907.46100000001</v>
      </c>
    </row>
    <row r="3295" spans="1:6" s="4" customFormat="1" ht="24" hidden="1" x14ac:dyDescent="0.25">
      <c r="A3295" s="1" t="s">
        <v>213</v>
      </c>
      <c r="B3295" s="1" t="s">
        <v>1403</v>
      </c>
      <c r="C3295" s="1" t="s">
        <v>811</v>
      </c>
      <c r="D3295" s="1" t="s">
        <v>219</v>
      </c>
      <c r="E3295" s="2" t="s">
        <v>551</v>
      </c>
      <c r="F3295" s="3">
        <v>114907.46100000001</v>
      </c>
    </row>
    <row r="3296" spans="1:6" s="4" customFormat="1" ht="72" x14ac:dyDescent="0.25">
      <c r="A3296" s="1" t="s">
        <v>213</v>
      </c>
      <c r="B3296" s="1" t="s">
        <v>1403</v>
      </c>
      <c r="C3296" s="1" t="s">
        <v>812</v>
      </c>
      <c r="D3296" s="1"/>
      <c r="E3296" s="2" t="s">
        <v>991</v>
      </c>
      <c r="F3296" s="3">
        <v>14483.197</v>
      </c>
    </row>
    <row r="3297" spans="1:6" s="4" customFormat="1" ht="60" hidden="1" x14ac:dyDescent="0.25">
      <c r="A3297" s="1" t="s">
        <v>213</v>
      </c>
      <c r="B3297" s="1" t="s">
        <v>1403</v>
      </c>
      <c r="C3297" s="1" t="s">
        <v>812</v>
      </c>
      <c r="D3297" s="1" t="s">
        <v>220</v>
      </c>
      <c r="E3297" s="2" t="s">
        <v>550</v>
      </c>
      <c r="F3297" s="3">
        <v>14483.197</v>
      </c>
    </row>
    <row r="3298" spans="1:6" s="4" customFormat="1" ht="24" hidden="1" x14ac:dyDescent="0.25">
      <c r="A3298" s="1" t="s">
        <v>213</v>
      </c>
      <c r="B3298" s="1" t="s">
        <v>1403</v>
      </c>
      <c r="C3298" s="1" t="s">
        <v>812</v>
      </c>
      <c r="D3298" s="1" t="s">
        <v>219</v>
      </c>
      <c r="E3298" s="2" t="s">
        <v>551</v>
      </c>
      <c r="F3298" s="3">
        <v>14483.197</v>
      </c>
    </row>
    <row r="3299" spans="1:6" s="4" customFormat="1" ht="252" x14ac:dyDescent="0.25">
      <c r="A3299" s="1" t="s">
        <v>213</v>
      </c>
      <c r="B3299" s="1" t="s">
        <v>1403</v>
      </c>
      <c r="C3299" s="1" t="s">
        <v>1223</v>
      </c>
      <c r="D3299" s="1"/>
      <c r="E3299" s="2" t="s">
        <v>1237</v>
      </c>
      <c r="F3299" s="3">
        <v>129147.2</v>
      </c>
    </row>
    <row r="3300" spans="1:6" s="4" customFormat="1" ht="60" hidden="1" x14ac:dyDescent="0.25">
      <c r="A3300" s="1" t="s">
        <v>213</v>
      </c>
      <c r="B3300" s="1" t="s">
        <v>1403</v>
      </c>
      <c r="C3300" s="1" t="s">
        <v>1223</v>
      </c>
      <c r="D3300" s="1" t="s">
        <v>220</v>
      </c>
      <c r="E3300" s="2" t="s">
        <v>550</v>
      </c>
      <c r="F3300" s="3">
        <v>129147.2</v>
      </c>
    </row>
    <row r="3301" spans="1:6" s="4" customFormat="1" ht="24" hidden="1" x14ac:dyDescent="0.25">
      <c r="A3301" s="1" t="s">
        <v>213</v>
      </c>
      <c r="B3301" s="1" t="s">
        <v>1403</v>
      </c>
      <c r="C3301" s="1" t="s">
        <v>1223</v>
      </c>
      <c r="D3301" s="1" t="s">
        <v>219</v>
      </c>
      <c r="E3301" s="2" t="s">
        <v>551</v>
      </c>
      <c r="F3301" s="3">
        <v>129147.2</v>
      </c>
    </row>
    <row r="3302" spans="1:6" s="4" customFormat="1" ht="324" x14ac:dyDescent="0.25">
      <c r="A3302" s="1" t="s">
        <v>213</v>
      </c>
      <c r="B3302" s="1" t="s">
        <v>1403</v>
      </c>
      <c r="C3302" s="1" t="s">
        <v>1248</v>
      </c>
      <c r="D3302" s="1"/>
      <c r="E3302" s="2" t="s">
        <v>1253</v>
      </c>
      <c r="F3302" s="3">
        <v>10287.200000000001</v>
      </c>
    </row>
    <row r="3303" spans="1:6" s="4" customFormat="1" ht="60" hidden="1" x14ac:dyDescent="0.25">
      <c r="A3303" s="1" t="s">
        <v>213</v>
      </c>
      <c r="B3303" s="1" t="s">
        <v>1403</v>
      </c>
      <c r="C3303" s="1" t="s">
        <v>1248</v>
      </c>
      <c r="D3303" s="1" t="s">
        <v>220</v>
      </c>
      <c r="E3303" s="2" t="s">
        <v>550</v>
      </c>
      <c r="F3303" s="3">
        <v>10287.200000000001</v>
      </c>
    </row>
    <row r="3304" spans="1:6" s="4" customFormat="1" ht="24" hidden="1" x14ac:dyDescent="0.25">
      <c r="A3304" s="1" t="s">
        <v>213</v>
      </c>
      <c r="B3304" s="1" t="s">
        <v>1403</v>
      </c>
      <c r="C3304" s="1" t="s">
        <v>1248</v>
      </c>
      <c r="D3304" s="1" t="s">
        <v>219</v>
      </c>
      <c r="E3304" s="2" t="s">
        <v>551</v>
      </c>
      <c r="F3304" s="3">
        <v>10287.200000000001</v>
      </c>
    </row>
    <row r="3305" spans="1:6" s="4" customFormat="1" ht="300" x14ac:dyDescent="0.25">
      <c r="A3305" s="1" t="s">
        <v>213</v>
      </c>
      <c r="B3305" s="1" t="s">
        <v>1403</v>
      </c>
      <c r="C3305" s="1" t="s">
        <v>1306</v>
      </c>
      <c r="D3305" s="1"/>
      <c r="E3305" s="2" t="s">
        <v>1307</v>
      </c>
      <c r="F3305" s="3">
        <v>152009.20000000001</v>
      </c>
    </row>
    <row r="3306" spans="1:6" s="4" customFormat="1" ht="60" hidden="1" x14ac:dyDescent="0.25">
      <c r="A3306" s="1" t="s">
        <v>213</v>
      </c>
      <c r="B3306" s="1" t="s">
        <v>1403</v>
      </c>
      <c r="C3306" s="1" t="s">
        <v>1306</v>
      </c>
      <c r="D3306" s="1" t="s">
        <v>220</v>
      </c>
      <c r="E3306" s="2" t="s">
        <v>550</v>
      </c>
      <c r="F3306" s="3">
        <v>152009.20000000001</v>
      </c>
    </row>
    <row r="3307" spans="1:6" s="4" customFormat="1" ht="24" hidden="1" x14ac:dyDescent="0.25">
      <c r="A3307" s="1" t="s">
        <v>213</v>
      </c>
      <c r="B3307" s="1" t="s">
        <v>1403</v>
      </c>
      <c r="C3307" s="1" t="s">
        <v>1306</v>
      </c>
      <c r="D3307" s="1" t="s">
        <v>219</v>
      </c>
      <c r="E3307" s="2" t="s">
        <v>551</v>
      </c>
      <c r="F3307" s="3">
        <v>152009.20000000001</v>
      </c>
    </row>
    <row r="3308" spans="1:6" s="4" customFormat="1" ht="156" x14ac:dyDescent="0.25">
      <c r="A3308" s="1" t="s">
        <v>213</v>
      </c>
      <c r="B3308" s="1" t="s">
        <v>1403</v>
      </c>
      <c r="C3308" s="1" t="s">
        <v>1472</v>
      </c>
      <c r="D3308" s="1"/>
      <c r="E3308" s="2" t="s">
        <v>920</v>
      </c>
      <c r="F3308" s="3">
        <v>73327.900000000009</v>
      </c>
    </row>
    <row r="3309" spans="1:6" s="4" customFormat="1" ht="60" hidden="1" x14ac:dyDescent="0.25">
      <c r="A3309" s="1" t="s">
        <v>213</v>
      </c>
      <c r="B3309" s="1" t="s">
        <v>1403</v>
      </c>
      <c r="C3309" s="1" t="s">
        <v>1472</v>
      </c>
      <c r="D3309" s="1" t="s">
        <v>220</v>
      </c>
      <c r="E3309" s="2" t="s">
        <v>550</v>
      </c>
      <c r="F3309" s="3">
        <v>73327.900000000009</v>
      </c>
    </row>
    <row r="3310" spans="1:6" s="4" customFormat="1" ht="24" hidden="1" x14ac:dyDescent="0.25">
      <c r="A3310" s="1" t="s">
        <v>213</v>
      </c>
      <c r="B3310" s="1" t="s">
        <v>1403</v>
      </c>
      <c r="C3310" s="1" t="s">
        <v>1472</v>
      </c>
      <c r="D3310" s="1" t="s">
        <v>219</v>
      </c>
      <c r="E3310" s="2" t="s">
        <v>551</v>
      </c>
      <c r="F3310" s="3">
        <v>73327.900000000009</v>
      </c>
    </row>
    <row r="3311" spans="1:6" s="4" customFormat="1" ht="228" x14ac:dyDescent="0.25">
      <c r="A3311" s="1" t="s">
        <v>213</v>
      </c>
      <c r="B3311" s="1" t="s">
        <v>1403</v>
      </c>
      <c r="C3311" s="1" t="s">
        <v>1474</v>
      </c>
      <c r="D3311" s="1"/>
      <c r="E3311" s="2" t="s">
        <v>1308</v>
      </c>
      <c r="F3311" s="3">
        <v>24442.7</v>
      </c>
    </row>
    <row r="3312" spans="1:6" s="4" customFormat="1" ht="60" hidden="1" x14ac:dyDescent="0.25">
      <c r="A3312" s="1" t="s">
        <v>213</v>
      </c>
      <c r="B3312" s="1" t="s">
        <v>1403</v>
      </c>
      <c r="C3312" s="1" t="s">
        <v>1474</v>
      </c>
      <c r="D3312" s="1" t="s">
        <v>220</v>
      </c>
      <c r="E3312" s="2" t="s">
        <v>550</v>
      </c>
      <c r="F3312" s="3">
        <v>24442.7</v>
      </c>
    </row>
    <row r="3313" spans="1:6" s="4" customFormat="1" ht="24" hidden="1" x14ac:dyDescent="0.25">
      <c r="A3313" s="1" t="s">
        <v>213</v>
      </c>
      <c r="B3313" s="1" t="s">
        <v>1403</v>
      </c>
      <c r="C3313" s="1" t="s">
        <v>1474</v>
      </c>
      <c r="D3313" s="1" t="s">
        <v>219</v>
      </c>
      <c r="E3313" s="2" t="s">
        <v>551</v>
      </c>
      <c r="F3313" s="3">
        <v>24442.7</v>
      </c>
    </row>
    <row r="3314" spans="1:6" s="4" customFormat="1" ht="24" hidden="1" x14ac:dyDescent="0.25">
      <c r="A3314" s="1" t="s">
        <v>213</v>
      </c>
      <c r="B3314" s="1" t="s">
        <v>1396</v>
      </c>
      <c r="C3314" s="1"/>
      <c r="D3314" s="1"/>
      <c r="E3314" s="2" t="s">
        <v>528</v>
      </c>
      <c r="F3314" s="3">
        <v>61676.376760000006</v>
      </c>
    </row>
    <row r="3315" spans="1:6" s="4" customFormat="1" ht="72" x14ac:dyDescent="0.25">
      <c r="A3315" s="1" t="s">
        <v>213</v>
      </c>
      <c r="B3315" s="1" t="s">
        <v>1396</v>
      </c>
      <c r="C3315" s="1" t="s">
        <v>806</v>
      </c>
      <c r="D3315" s="1"/>
      <c r="E3315" s="2" t="s">
        <v>975</v>
      </c>
      <c r="F3315" s="3">
        <v>61676.376760000006</v>
      </c>
    </row>
    <row r="3316" spans="1:6" s="4" customFormat="1" ht="84" x14ac:dyDescent="0.25">
      <c r="A3316" s="1" t="s">
        <v>213</v>
      </c>
      <c r="B3316" s="1" t="s">
        <v>1396</v>
      </c>
      <c r="C3316" s="1" t="s">
        <v>813</v>
      </c>
      <c r="D3316" s="1"/>
      <c r="E3316" s="2" t="s">
        <v>986</v>
      </c>
      <c r="F3316" s="3">
        <v>61676.376760000006</v>
      </c>
    </row>
    <row r="3317" spans="1:6" s="4" customFormat="1" ht="120" x14ac:dyDescent="0.25">
      <c r="A3317" s="1" t="s">
        <v>213</v>
      </c>
      <c r="B3317" s="1" t="s">
        <v>1396</v>
      </c>
      <c r="C3317" s="1" t="s">
        <v>814</v>
      </c>
      <c r="D3317" s="1"/>
      <c r="E3317" s="2" t="s">
        <v>987</v>
      </c>
      <c r="F3317" s="3">
        <v>61676.376760000006</v>
      </c>
    </row>
    <row r="3318" spans="1:6" s="4" customFormat="1" ht="48" x14ac:dyDescent="0.25">
      <c r="A3318" s="1" t="s">
        <v>213</v>
      </c>
      <c r="B3318" s="1" t="s">
        <v>1396</v>
      </c>
      <c r="C3318" s="1" t="s">
        <v>815</v>
      </c>
      <c r="D3318" s="1"/>
      <c r="E3318" s="2" t="s">
        <v>988</v>
      </c>
      <c r="F3318" s="3">
        <v>7133.5</v>
      </c>
    </row>
    <row r="3319" spans="1:6" s="4" customFormat="1" ht="60" hidden="1" x14ac:dyDescent="0.25">
      <c r="A3319" s="1" t="s">
        <v>213</v>
      </c>
      <c r="B3319" s="1" t="s">
        <v>1396</v>
      </c>
      <c r="C3319" s="1" t="s">
        <v>815</v>
      </c>
      <c r="D3319" s="1" t="s">
        <v>220</v>
      </c>
      <c r="E3319" s="2" t="s">
        <v>550</v>
      </c>
      <c r="F3319" s="3">
        <v>7133.5</v>
      </c>
    </row>
    <row r="3320" spans="1:6" s="4" customFormat="1" ht="24" hidden="1" x14ac:dyDescent="0.25">
      <c r="A3320" s="1" t="s">
        <v>213</v>
      </c>
      <c r="B3320" s="1" t="s">
        <v>1396</v>
      </c>
      <c r="C3320" s="1" t="s">
        <v>815</v>
      </c>
      <c r="D3320" s="1" t="s">
        <v>219</v>
      </c>
      <c r="E3320" s="2" t="s">
        <v>551</v>
      </c>
      <c r="F3320" s="3">
        <v>7133.5</v>
      </c>
    </row>
    <row r="3321" spans="1:6" s="4" customFormat="1" ht="120" x14ac:dyDescent="0.25">
      <c r="A3321" s="1" t="s">
        <v>213</v>
      </c>
      <c r="B3321" s="1" t="s">
        <v>1396</v>
      </c>
      <c r="C3321" s="1" t="s">
        <v>1332</v>
      </c>
      <c r="D3321" s="1"/>
      <c r="E3321" s="2" t="s">
        <v>1357</v>
      </c>
      <c r="F3321" s="3">
        <v>76.576759999999993</v>
      </c>
    </row>
    <row r="3322" spans="1:6" s="4" customFormat="1" ht="60" hidden="1" x14ac:dyDescent="0.25">
      <c r="A3322" s="1" t="s">
        <v>213</v>
      </c>
      <c r="B3322" s="1" t="s">
        <v>1396</v>
      </c>
      <c r="C3322" s="1" t="s">
        <v>1332</v>
      </c>
      <c r="D3322" s="1" t="s">
        <v>220</v>
      </c>
      <c r="E3322" s="2" t="s">
        <v>550</v>
      </c>
      <c r="F3322" s="3">
        <v>76.576759999999993</v>
      </c>
    </row>
    <row r="3323" spans="1:6" s="4" customFormat="1" ht="24" hidden="1" x14ac:dyDescent="0.25">
      <c r="A3323" s="1" t="s">
        <v>213</v>
      </c>
      <c r="B3323" s="1" t="s">
        <v>1396</v>
      </c>
      <c r="C3323" s="1" t="s">
        <v>1332</v>
      </c>
      <c r="D3323" s="1" t="s">
        <v>219</v>
      </c>
      <c r="E3323" s="2" t="s">
        <v>551</v>
      </c>
      <c r="F3323" s="3">
        <v>76.576759999999993</v>
      </c>
    </row>
    <row r="3324" spans="1:6" s="4" customFormat="1" ht="156" x14ac:dyDescent="0.25">
      <c r="A3324" s="1" t="s">
        <v>213</v>
      </c>
      <c r="B3324" s="1" t="s">
        <v>1396</v>
      </c>
      <c r="C3324" s="1" t="s">
        <v>1472</v>
      </c>
      <c r="D3324" s="1"/>
      <c r="E3324" s="2" t="s">
        <v>920</v>
      </c>
      <c r="F3324" s="3">
        <v>40861.200000000004</v>
      </c>
    </row>
    <row r="3325" spans="1:6" s="4" customFormat="1" ht="60" hidden="1" x14ac:dyDescent="0.25">
      <c r="A3325" s="1" t="s">
        <v>213</v>
      </c>
      <c r="B3325" s="1" t="s">
        <v>1396</v>
      </c>
      <c r="C3325" s="1" t="s">
        <v>1472</v>
      </c>
      <c r="D3325" s="1" t="s">
        <v>220</v>
      </c>
      <c r="E3325" s="2" t="s">
        <v>550</v>
      </c>
      <c r="F3325" s="3">
        <v>40861.200000000004</v>
      </c>
    </row>
    <row r="3326" spans="1:6" s="4" customFormat="1" ht="24" hidden="1" x14ac:dyDescent="0.25">
      <c r="A3326" s="1" t="s">
        <v>213</v>
      </c>
      <c r="B3326" s="1" t="s">
        <v>1396</v>
      </c>
      <c r="C3326" s="1" t="s">
        <v>1472</v>
      </c>
      <c r="D3326" s="1" t="s">
        <v>219</v>
      </c>
      <c r="E3326" s="2" t="s">
        <v>551</v>
      </c>
      <c r="F3326" s="3">
        <v>40861.200000000004</v>
      </c>
    </row>
    <row r="3327" spans="1:6" s="4" customFormat="1" ht="276" x14ac:dyDescent="0.25">
      <c r="A3327" s="1" t="s">
        <v>213</v>
      </c>
      <c r="B3327" s="1" t="s">
        <v>1396</v>
      </c>
      <c r="C3327" s="1" t="s">
        <v>1477</v>
      </c>
      <c r="D3327" s="1"/>
      <c r="E3327" s="2" t="s">
        <v>1305</v>
      </c>
      <c r="F3327" s="3">
        <v>13605.1</v>
      </c>
    </row>
    <row r="3328" spans="1:6" s="4" customFormat="1" ht="60" hidden="1" x14ac:dyDescent="0.25">
      <c r="A3328" s="1" t="s">
        <v>213</v>
      </c>
      <c r="B3328" s="1" t="s">
        <v>1396</v>
      </c>
      <c r="C3328" s="1" t="s">
        <v>1477</v>
      </c>
      <c r="D3328" s="1" t="s">
        <v>220</v>
      </c>
      <c r="E3328" s="2" t="s">
        <v>550</v>
      </c>
      <c r="F3328" s="3">
        <v>13605.1</v>
      </c>
    </row>
    <row r="3329" spans="1:6" s="4" customFormat="1" ht="24" hidden="1" x14ac:dyDescent="0.25">
      <c r="A3329" s="1" t="s">
        <v>213</v>
      </c>
      <c r="B3329" s="1" t="s">
        <v>1396</v>
      </c>
      <c r="C3329" s="1" t="s">
        <v>1477</v>
      </c>
      <c r="D3329" s="1" t="s">
        <v>219</v>
      </c>
      <c r="E3329" s="2" t="s">
        <v>551</v>
      </c>
      <c r="F3329" s="3">
        <v>13605.1</v>
      </c>
    </row>
    <row r="3330" spans="1:6" s="4" customFormat="1" ht="24" hidden="1" x14ac:dyDescent="0.25">
      <c r="A3330" s="1" t="s">
        <v>213</v>
      </c>
      <c r="B3330" s="1" t="s">
        <v>1397</v>
      </c>
      <c r="C3330" s="1"/>
      <c r="D3330" s="1"/>
      <c r="E3330" s="2" t="s">
        <v>529</v>
      </c>
      <c r="F3330" s="3">
        <v>25999.042000000001</v>
      </c>
    </row>
    <row r="3331" spans="1:6" s="4" customFormat="1" ht="48" x14ac:dyDescent="0.25">
      <c r="A3331" s="1" t="s">
        <v>213</v>
      </c>
      <c r="B3331" s="1" t="s">
        <v>1397</v>
      </c>
      <c r="C3331" s="1" t="s">
        <v>62</v>
      </c>
      <c r="D3331" s="1"/>
      <c r="E3331" s="2" t="s">
        <v>636</v>
      </c>
      <c r="F3331" s="3">
        <v>25999.042000000001</v>
      </c>
    </row>
    <row r="3332" spans="1:6" s="4" customFormat="1" ht="72" x14ac:dyDescent="0.25">
      <c r="A3332" s="1" t="s">
        <v>213</v>
      </c>
      <c r="B3332" s="1" t="s">
        <v>1397</v>
      </c>
      <c r="C3332" s="1" t="s">
        <v>63</v>
      </c>
      <c r="D3332" s="1"/>
      <c r="E3332" s="2" t="s">
        <v>637</v>
      </c>
      <c r="F3332" s="3">
        <v>25999.042000000001</v>
      </c>
    </row>
    <row r="3333" spans="1:6" s="4" customFormat="1" ht="120" x14ac:dyDescent="0.25">
      <c r="A3333" s="1" t="s">
        <v>213</v>
      </c>
      <c r="B3333" s="1" t="s">
        <v>1397</v>
      </c>
      <c r="C3333" s="1" t="s">
        <v>245</v>
      </c>
      <c r="D3333" s="1"/>
      <c r="E3333" s="2" t="s">
        <v>641</v>
      </c>
      <c r="F3333" s="3">
        <v>25999.042000000001</v>
      </c>
    </row>
    <row r="3334" spans="1:6" s="4" customFormat="1" ht="48" x14ac:dyDescent="0.25">
      <c r="A3334" s="1" t="s">
        <v>213</v>
      </c>
      <c r="B3334" s="1" t="s">
        <v>1397</v>
      </c>
      <c r="C3334" s="1" t="s">
        <v>244</v>
      </c>
      <c r="D3334" s="1"/>
      <c r="E3334" s="2" t="s">
        <v>642</v>
      </c>
      <c r="F3334" s="3">
        <v>25999.042000000001</v>
      </c>
    </row>
    <row r="3335" spans="1:6" s="4" customFormat="1" ht="60" hidden="1" x14ac:dyDescent="0.25">
      <c r="A3335" s="1" t="s">
        <v>213</v>
      </c>
      <c r="B3335" s="1" t="s">
        <v>1397</v>
      </c>
      <c r="C3335" s="1" t="s">
        <v>244</v>
      </c>
      <c r="D3335" s="1" t="s">
        <v>220</v>
      </c>
      <c r="E3335" s="2" t="s">
        <v>550</v>
      </c>
      <c r="F3335" s="3">
        <v>25999.042000000001</v>
      </c>
    </row>
    <row r="3336" spans="1:6" s="4" customFormat="1" ht="24" hidden="1" x14ac:dyDescent="0.25">
      <c r="A3336" s="1" t="s">
        <v>213</v>
      </c>
      <c r="B3336" s="1" t="s">
        <v>1397</v>
      </c>
      <c r="C3336" s="1" t="s">
        <v>244</v>
      </c>
      <c r="D3336" s="1" t="s">
        <v>219</v>
      </c>
      <c r="E3336" s="2" t="s">
        <v>551</v>
      </c>
      <c r="F3336" s="3">
        <v>25999.042000000001</v>
      </c>
    </row>
    <row r="3337" spans="1:6" s="4" customFormat="1" ht="24" hidden="1" x14ac:dyDescent="0.25">
      <c r="A3337" s="1" t="s">
        <v>213</v>
      </c>
      <c r="B3337" s="1" t="s">
        <v>1131</v>
      </c>
      <c r="C3337" s="1"/>
      <c r="D3337" s="1"/>
      <c r="E3337" s="2" t="s">
        <v>504</v>
      </c>
      <c r="F3337" s="3">
        <v>14050</v>
      </c>
    </row>
    <row r="3338" spans="1:6" s="4" customFormat="1" hidden="1" x14ac:dyDescent="0.25">
      <c r="A3338" s="1" t="s">
        <v>213</v>
      </c>
      <c r="B3338" s="1" t="s">
        <v>1399</v>
      </c>
      <c r="C3338" s="1"/>
      <c r="D3338" s="1"/>
      <c r="E3338" s="2" t="s">
        <v>531</v>
      </c>
      <c r="F3338" s="3">
        <v>14050</v>
      </c>
    </row>
    <row r="3339" spans="1:6" s="4" customFormat="1" ht="48" x14ac:dyDescent="0.25">
      <c r="A3339" s="1" t="s">
        <v>213</v>
      </c>
      <c r="B3339" s="1" t="s">
        <v>1399</v>
      </c>
      <c r="C3339" s="1" t="s">
        <v>37</v>
      </c>
      <c r="D3339" s="1"/>
      <c r="E3339" s="2" t="s">
        <v>609</v>
      </c>
      <c r="F3339" s="3">
        <v>14050</v>
      </c>
    </row>
    <row r="3340" spans="1:6" s="4" customFormat="1" ht="144" x14ac:dyDescent="0.25">
      <c r="A3340" s="1" t="s">
        <v>213</v>
      </c>
      <c r="B3340" s="1" t="s">
        <v>1399</v>
      </c>
      <c r="C3340" s="1" t="s">
        <v>38</v>
      </c>
      <c r="D3340" s="1"/>
      <c r="E3340" s="2" t="s">
        <v>622</v>
      </c>
      <c r="F3340" s="3">
        <v>14050</v>
      </c>
    </row>
    <row r="3341" spans="1:6" s="4" customFormat="1" ht="108" x14ac:dyDescent="0.25">
      <c r="A3341" s="1" t="s">
        <v>213</v>
      </c>
      <c r="B3341" s="1" t="s">
        <v>1399</v>
      </c>
      <c r="C3341" s="1" t="s">
        <v>247</v>
      </c>
      <c r="D3341" s="1"/>
      <c r="E3341" s="2" t="s">
        <v>626</v>
      </c>
      <c r="F3341" s="3">
        <v>14050</v>
      </c>
    </row>
    <row r="3342" spans="1:6" s="4" customFormat="1" ht="48" x14ac:dyDescent="0.25">
      <c r="A3342" s="1" t="s">
        <v>213</v>
      </c>
      <c r="B3342" s="1" t="s">
        <v>1399</v>
      </c>
      <c r="C3342" s="1" t="s">
        <v>246</v>
      </c>
      <c r="D3342" s="1"/>
      <c r="E3342" s="2" t="s">
        <v>627</v>
      </c>
      <c r="F3342" s="3">
        <v>14050</v>
      </c>
    </row>
    <row r="3343" spans="1:6" s="4" customFormat="1" ht="60" hidden="1" x14ac:dyDescent="0.25">
      <c r="A3343" s="1" t="s">
        <v>213</v>
      </c>
      <c r="B3343" s="1" t="s">
        <v>1399</v>
      </c>
      <c r="C3343" s="1" t="s">
        <v>246</v>
      </c>
      <c r="D3343" s="1" t="s">
        <v>220</v>
      </c>
      <c r="E3343" s="2" t="s">
        <v>550</v>
      </c>
      <c r="F3343" s="3">
        <v>14050</v>
      </c>
    </row>
    <row r="3344" spans="1:6" s="4" customFormat="1" ht="24" hidden="1" x14ac:dyDescent="0.25">
      <c r="A3344" s="1" t="s">
        <v>213</v>
      </c>
      <c r="B3344" s="1" t="s">
        <v>1399</v>
      </c>
      <c r="C3344" s="1" t="s">
        <v>246</v>
      </c>
      <c r="D3344" s="1" t="s">
        <v>219</v>
      </c>
      <c r="E3344" s="2" t="s">
        <v>551</v>
      </c>
      <c r="F3344" s="3">
        <v>14050</v>
      </c>
    </row>
    <row r="3345" spans="1:6" s="4" customFormat="1" hidden="1" x14ac:dyDescent="0.25">
      <c r="A3345" s="1" t="s">
        <v>213</v>
      </c>
      <c r="B3345" s="1" t="s">
        <v>23</v>
      </c>
      <c r="C3345" s="1"/>
      <c r="D3345" s="1"/>
      <c r="E3345" s="2" t="s">
        <v>505</v>
      </c>
      <c r="F3345" s="3">
        <v>36453</v>
      </c>
    </row>
    <row r="3346" spans="1:6" s="4" customFormat="1" ht="36" hidden="1" x14ac:dyDescent="0.25">
      <c r="A3346" s="1" t="s">
        <v>213</v>
      </c>
      <c r="B3346" s="1" t="s">
        <v>1395</v>
      </c>
      <c r="C3346" s="1"/>
      <c r="D3346" s="1"/>
      <c r="E3346" s="2" t="s">
        <v>533</v>
      </c>
      <c r="F3346" s="3">
        <v>36453</v>
      </c>
    </row>
    <row r="3347" spans="1:6" s="4" customFormat="1" ht="60" x14ac:dyDescent="0.25">
      <c r="A3347" s="1" t="s">
        <v>213</v>
      </c>
      <c r="B3347" s="1" t="s">
        <v>1395</v>
      </c>
      <c r="C3347" s="1" t="s">
        <v>1122</v>
      </c>
      <c r="D3347" s="1"/>
      <c r="E3347" s="2" t="s">
        <v>1885</v>
      </c>
      <c r="F3347" s="3">
        <v>36453</v>
      </c>
    </row>
    <row r="3348" spans="1:6" s="4" customFormat="1" ht="36" x14ac:dyDescent="0.25">
      <c r="A3348" s="1" t="s">
        <v>213</v>
      </c>
      <c r="B3348" s="1" t="s">
        <v>1395</v>
      </c>
      <c r="C3348" s="1" t="s">
        <v>1123</v>
      </c>
      <c r="D3348" s="1"/>
      <c r="E3348" s="2" t="s">
        <v>1175</v>
      </c>
      <c r="F3348" s="3">
        <v>36453</v>
      </c>
    </row>
    <row r="3349" spans="1:6" s="4" customFormat="1" ht="96" x14ac:dyDescent="0.25">
      <c r="A3349" s="1" t="s">
        <v>213</v>
      </c>
      <c r="B3349" s="1" t="s">
        <v>1395</v>
      </c>
      <c r="C3349" s="1" t="s">
        <v>1254</v>
      </c>
      <c r="D3349" s="1"/>
      <c r="E3349" s="2" t="s">
        <v>1271</v>
      </c>
      <c r="F3349" s="3">
        <v>36453</v>
      </c>
    </row>
    <row r="3350" spans="1:6" s="4" customFormat="1" ht="60" hidden="1" x14ac:dyDescent="0.25">
      <c r="A3350" s="1" t="s">
        <v>213</v>
      </c>
      <c r="B3350" s="1" t="s">
        <v>1395</v>
      </c>
      <c r="C3350" s="1" t="s">
        <v>1254</v>
      </c>
      <c r="D3350" s="1" t="s">
        <v>220</v>
      </c>
      <c r="E3350" s="2" t="s">
        <v>550</v>
      </c>
      <c r="F3350" s="3">
        <v>36453</v>
      </c>
    </row>
    <row r="3351" spans="1:6" s="4" customFormat="1" ht="24" hidden="1" x14ac:dyDescent="0.25">
      <c r="A3351" s="1" t="s">
        <v>213</v>
      </c>
      <c r="B3351" s="1" t="s">
        <v>1395</v>
      </c>
      <c r="C3351" s="1" t="s">
        <v>1254</v>
      </c>
      <c r="D3351" s="1" t="s">
        <v>219</v>
      </c>
      <c r="E3351" s="2" t="s">
        <v>551</v>
      </c>
      <c r="F3351" s="3">
        <v>36453</v>
      </c>
    </row>
    <row r="3352" spans="1:6" s="4" customFormat="1" ht="24" hidden="1" x14ac:dyDescent="0.25">
      <c r="A3352" s="1" t="s">
        <v>213</v>
      </c>
      <c r="B3352" s="1" t="s">
        <v>1138</v>
      </c>
      <c r="C3352" s="1"/>
      <c r="D3352" s="1"/>
      <c r="E3352" s="2" t="s">
        <v>1311</v>
      </c>
      <c r="F3352" s="3">
        <v>154769.45668</v>
      </c>
    </row>
    <row r="3353" spans="1:6" s="4" customFormat="1" ht="24" hidden="1" x14ac:dyDescent="0.25">
      <c r="A3353" s="1" t="s">
        <v>213</v>
      </c>
      <c r="B3353" s="1" t="s">
        <v>1407</v>
      </c>
      <c r="C3353" s="1"/>
      <c r="D3353" s="1"/>
      <c r="E3353" s="2" t="s">
        <v>909</v>
      </c>
      <c r="F3353" s="3">
        <v>133923.25667999999</v>
      </c>
    </row>
    <row r="3354" spans="1:6" s="4" customFormat="1" ht="72" x14ac:dyDescent="0.25">
      <c r="A3354" s="1" t="s">
        <v>213</v>
      </c>
      <c r="B3354" s="1" t="s">
        <v>1407</v>
      </c>
      <c r="C3354" s="1" t="s">
        <v>790</v>
      </c>
      <c r="D3354" s="1"/>
      <c r="E3354" s="2" t="s">
        <v>1227</v>
      </c>
      <c r="F3354" s="3">
        <v>133923.25667999999</v>
      </c>
    </row>
    <row r="3355" spans="1:6" s="4" customFormat="1" ht="84" x14ac:dyDescent="0.25">
      <c r="A3355" s="1" t="s">
        <v>213</v>
      </c>
      <c r="B3355" s="1" t="s">
        <v>1407</v>
      </c>
      <c r="C3355" s="1" t="s">
        <v>791</v>
      </c>
      <c r="D3355" s="1"/>
      <c r="E3355" s="2" t="s">
        <v>913</v>
      </c>
      <c r="F3355" s="3">
        <v>133923.25667999999</v>
      </c>
    </row>
    <row r="3356" spans="1:6" s="4" customFormat="1" ht="132" x14ac:dyDescent="0.25">
      <c r="A3356" s="1" t="s">
        <v>213</v>
      </c>
      <c r="B3356" s="1" t="s">
        <v>1407</v>
      </c>
      <c r="C3356" s="1" t="s">
        <v>792</v>
      </c>
      <c r="D3356" s="1"/>
      <c r="E3356" s="2" t="s">
        <v>914</v>
      </c>
      <c r="F3356" s="3">
        <v>133923.25667999999</v>
      </c>
    </row>
    <row r="3357" spans="1:6" s="4" customFormat="1" ht="60" x14ac:dyDescent="0.25">
      <c r="A3357" s="1" t="s">
        <v>213</v>
      </c>
      <c r="B3357" s="1" t="s">
        <v>1407</v>
      </c>
      <c r="C3357" s="1" t="s">
        <v>1331</v>
      </c>
      <c r="D3357" s="1"/>
      <c r="E3357" s="2" t="s">
        <v>1356</v>
      </c>
      <c r="F3357" s="3">
        <v>30512.722679999999</v>
      </c>
    </row>
    <row r="3358" spans="1:6" s="4" customFormat="1" ht="60" hidden="1" x14ac:dyDescent="0.25">
      <c r="A3358" s="1" t="s">
        <v>213</v>
      </c>
      <c r="B3358" s="1" t="s">
        <v>1407</v>
      </c>
      <c r="C3358" s="1" t="s">
        <v>1331</v>
      </c>
      <c r="D3358" s="1" t="s">
        <v>220</v>
      </c>
      <c r="E3358" s="2" t="s">
        <v>550</v>
      </c>
      <c r="F3358" s="3">
        <v>30512.722679999999</v>
      </c>
    </row>
    <row r="3359" spans="1:6" s="4" customFormat="1" ht="24" hidden="1" x14ac:dyDescent="0.25">
      <c r="A3359" s="1" t="s">
        <v>213</v>
      </c>
      <c r="B3359" s="1" t="s">
        <v>1407</v>
      </c>
      <c r="C3359" s="1" t="s">
        <v>1331</v>
      </c>
      <c r="D3359" s="1" t="s">
        <v>219</v>
      </c>
      <c r="E3359" s="2" t="s">
        <v>551</v>
      </c>
      <c r="F3359" s="3">
        <v>30512.722679999999</v>
      </c>
    </row>
    <row r="3360" spans="1:6" s="4" customFormat="1" ht="48" x14ac:dyDescent="0.25">
      <c r="A3360" s="1" t="s">
        <v>213</v>
      </c>
      <c r="B3360" s="1" t="s">
        <v>1407</v>
      </c>
      <c r="C3360" s="1" t="s">
        <v>796</v>
      </c>
      <c r="D3360" s="1"/>
      <c r="E3360" s="2" t="s">
        <v>917</v>
      </c>
      <c r="F3360" s="3">
        <v>26626.5</v>
      </c>
    </row>
    <row r="3361" spans="1:6" s="4" customFormat="1" ht="60" hidden="1" x14ac:dyDescent="0.25">
      <c r="A3361" s="1" t="s">
        <v>213</v>
      </c>
      <c r="B3361" s="1" t="s">
        <v>1407</v>
      </c>
      <c r="C3361" s="1" t="s">
        <v>796</v>
      </c>
      <c r="D3361" s="1" t="s">
        <v>220</v>
      </c>
      <c r="E3361" s="2" t="s">
        <v>550</v>
      </c>
      <c r="F3361" s="3">
        <v>26626.5</v>
      </c>
    </row>
    <row r="3362" spans="1:6" s="4" customFormat="1" ht="24" hidden="1" x14ac:dyDescent="0.25">
      <c r="A3362" s="1" t="s">
        <v>213</v>
      </c>
      <c r="B3362" s="1" t="s">
        <v>1407</v>
      </c>
      <c r="C3362" s="1" t="s">
        <v>796</v>
      </c>
      <c r="D3362" s="1" t="s">
        <v>219</v>
      </c>
      <c r="E3362" s="2" t="s">
        <v>551</v>
      </c>
      <c r="F3362" s="3">
        <v>26626.5</v>
      </c>
    </row>
    <row r="3363" spans="1:6" s="4" customFormat="1" ht="72" x14ac:dyDescent="0.25">
      <c r="A3363" s="1" t="s">
        <v>213</v>
      </c>
      <c r="B3363" s="1" t="s">
        <v>1407</v>
      </c>
      <c r="C3363" s="1" t="s">
        <v>797</v>
      </c>
      <c r="D3363" s="1"/>
      <c r="E3363" s="2" t="s">
        <v>918</v>
      </c>
      <c r="F3363" s="3">
        <v>23373.5</v>
      </c>
    </row>
    <row r="3364" spans="1:6" s="4" customFormat="1" ht="60" hidden="1" x14ac:dyDescent="0.25">
      <c r="A3364" s="1" t="s">
        <v>213</v>
      </c>
      <c r="B3364" s="1" t="s">
        <v>1407</v>
      </c>
      <c r="C3364" s="1" t="s">
        <v>797</v>
      </c>
      <c r="D3364" s="1" t="s">
        <v>220</v>
      </c>
      <c r="E3364" s="2" t="s">
        <v>550</v>
      </c>
      <c r="F3364" s="3">
        <v>23373.5</v>
      </c>
    </row>
    <row r="3365" spans="1:6" s="4" customFormat="1" ht="24" hidden="1" x14ac:dyDescent="0.25">
      <c r="A3365" s="1" t="s">
        <v>213</v>
      </c>
      <c r="B3365" s="1" t="s">
        <v>1407</v>
      </c>
      <c r="C3365" s="1" t="s">
        <v>797</v>
      </c>
      <c r="D3365" s="1" t="s">
        <v>219</v>
      </c>
      <c r="E3365" s="2" t="s">
        <v>551</v>
      </c>
      <c r="F3365" s="3">
        <v>23373.5</v>
      </c>
    </row>
    <row r="3366" spans="1:6" s="4" customFormat="1" ht="156" x14ac:dyDescent="0.25">
      <c r="A3366" s="1" t="s">
        <v>213</v>
      </c>
      <c r="B3366" s="1" t="s">
        <v>1407</v>
      </c>
      <c r="C3366" s="1" t="s">
        <v>1478</v>
      </c>
      <c r="D3366" s="1"/>
      <c r="E3366" s="2" t="s">
        <v>920</v>
      </c>
      <c r="F3366" s="3">
        <v>40057.9</v>
      </c>
    </row>
    <row r="3367" spans="1:6" s="4" customFormat="1" ht="60" hidden="1" x14ac:dyDescent="0.25">
      <c r="A3367" s="1" t="s">
        <v>213</v>
      </c>
      <c r="B3367" s="1" t="s">
        <v>1407</v>
      </c>
      <c r="C3367" s="1" t="s">
        <v>1478</v>
      </c>
      <c r="D3367" s="1" t="s">
        <v>220</v>
      </c>
      <c r="E3367" s="2" t="s">
        <v>550</v>
      </c>
      <c r="F3367" s="3">
        <v>40057.9</v>
      </c>
    </row>
    <row r="3368" spans="1:6" s="4" customFormat="1" ht="24" hidden="1" x14ac:dyDescent="0.25">
      <c r="A3368" s="1" t="s">
        <v>213</v>
      </c>
      <c r="B3368" s="1" t="s">
        <v>1407</v>
      </c>
      <c r="C3368" s="1" t="s">
        <v>1478</v>
      </c>
      <c r="D3368" s="1" t="s">
        <v>219</v>
      </c>
      <c r="E3368" s="2" t="s">
        <v>551</v>
      </c>
      <c r="F3368" s="3">
        <v>40057.9</v>
      </c>
    </row>
    <row r="3369" spans="1:6" s="4" customFormat="1" ht="216" x14ac:dyDescent="0.25">
      <c r="A3369" s="1" t="s">
        <v>213</v>
      </c>
      <c r="B3369" s="1" t="s">
        <v>1407</v>
      </c>
      <c r="C3369" s="1" t="s">
        <v>1479</v>
      </c>
      <c r="D3369" s="1"/>
      <c r="E3369" s="2" t="s">
        <v>921</v>
      </c>
      <c r="F3369" s="3">
        <v>13352.633999999998</v>
      </c>
    </row>
    <row r="3370" spans="1:6" s="4" customFormat="1" ht="60" hidden="1" x14ac:dyDescent="0.25">
      <c r="A3370" s="1" t="s">
        <v>213</v>
      </c>
      <c r="B3370" s="1" t="s">
        <v>1407</v>
      </c>
      <c r="C3370" s="1" t="s">
        <v>1479</v>
      </c>
      <c r="D3370" s="1" t="s">
        <v>220</v>
      </c>
      <c r="E3370" s="2" t="s">
        <v>550</v>
      </c>
      <c r="F3370" s="3">
        <v>13352.633999999998</v>
      </c>
    </row>
    <row r="3371" spans="1:6" s="4" customFormat="1" ht="24" hidden="1" x14ac:dyDescent="0.25">
      <c r="A3371" s="1" t="s">
        <v>213</v>
      </c>
      <c r="B3371" s="1" t="s">
        <v>1407</v>
      </c>
      <c r="C3371" s="1" t="s">
        <v>1479</v>
      </c>
      <c r="D3371" s="1" t="s">
        <v>219</v>
      </c>
      <c r="E3371" s="2" t="s">
        <v>551</v>
      </c>
      <c r="F3371" s="3">
        <v>13352.633999999998</v>
      </c>
    </row>
    <row r="3372" spans="1:6" s="4" customFormat="1" hidden="1" x14ac:dyDescent="0.25">
      <c r="A3372" s="1" t="s">
        <v>213</v>
      </c>
      <c r="B3372" s="1" t="s">
        <v>1386</v>
      </c>
      <c r="C3372" s="1"/>
      <c r="D3372" s="1"/>
      <c r="E3372" s="2" t="s">
        <v>910</v>
      </c>
      <c r="F3372" s="3">
        <v>20846.2</v>
      </c>
    </row>
    <row r="3373" spans="1:6" s="4" customFormat="1" ht="72" x14ac:dyDescent="0.25">
      <c r="A3373" s="1" t="s">
        <v>213</v>
      </c>
      <c r="B3373" s="1" t="s">
        <v>1386</v>
      </c>
      <c r="C3373" s="1" t="s">
        <v>790</v>
      </c>
      <c r="D3373" s="1"/>
      <c r="E3373" s="2" t="s">
        <v>1227</v>
      </c>
      <c r="F3373" s="3">
        <v>20846.2</v>
      </c>
    </row>
    <row r="3374" spans="1:6" s="4" customFormat="1" ht="84" x14ac:dyDescent="0.25">
      <c r="A3374" s="1" t="s">
        <v>213</v>
      </c>
      <c r="B3374" s="1" t="s">
        <v>1386</v>
      </c>
      <c r="C3374" s="1" t="s">
        <v>791</v>
      </c>
      <c r="D3374" s="1"/>
      <c r="E3374" s="2" t="s">
        <v>913</v>
      </c>
      <c r="F3374" s="3">
        <v>20846.2</v>
      </c>
    </row>
    <row r="3375" spans="1:6" s="4" customFormat="1" ht="132" x14ac:dyDescent="0.25">
      <c r="A3375" s="1" t="s">
        <v>213</v>
      </c>
      <c r="B3375" s="1" t="s">
        <v>1386</v>
      </c>
      <c r="C3375" s="1" t="s">
        <v>792</v>
      </c>
      <c r="D3375" s="1"/>
      <c r="E3375" s="2" t="s">
        <v>914</v>
      </c>
      <c r="F3375" s="3">
        <v>20846.2</v>
      </c>
    </row>
    <row r="3376" spans="1:6" s="4" customFormat="1" ht="96" x14ac:dyDescent="0.25">
      <c r="A3376" s="1" t="s">
        <v>213</v>
      </c>
      <c r="B3376" s="1" t="s">
        <v>1386</v>
      </c>
      <c r="C3376" s="1" t="s">
        <v>799</v>
      </c>
      <c r="D3376" s="1"/>
      <c r="E3376" s="2" t="s">
        <v>915</v>
      </c>
      <c r="F3376" s="3">
        <v>20846.2</v>
      </c>
    </row>
    <row r="3377" spans="1:6" s="4" customFormat="1" ht="60" hidden="1" x14ac:dyDescent="0.25">
      <c r="A3377" s="1" t="s">
        <v>213</v>
      </c>
      <c r="B3377" s="1" t="s">
        <v>1386</v>
      </c>
      <c r="C3377" s="1" t="s">
        <v>799</v>
      </c>
      <c r="D3377" s="1" t="s">
        <v>220</v>
      </c>
      <c r="E3377" s="2" t="s">
        <v>550</v>
      </c>
      <c r="F3377" s="3">
        <v>20846.2</v>
      </c>
    </row>
    <row r="3378" spans="1:6" s="4" customFormat="1" ht="24" hidden="1" x14ac:dyDescent="0.25">
      <c r="A3378" s="1" t="s">
        <v>213</v>
      </c>
      <c r="B3378" s="1" t="s">
        <v>1386</v>
      </c>
      <c r="C3378" s="1" t="s">
        <v>799</v>
      </c>
      <c r="D3378" s="1" t="s">
        <v>219</v>
      </c>
      <c r="E3378" s="2" t="s">
        <v>551</v>
      </c>
      <c r="F3378" s="3">
        <v>20846.2</v>
      </c>
    </row>
    <row r="3379" spans="1:6" s="4" customFormat="1" ht="60" hidden="1" x14ac:dyDescent="0.25">
      <c r="A3379" s="1" t="s">
        <v>248</v>
      </c>
      <c r="B3379" s="1" t="s">
        <v>1387</v>
      </c>
      <c r="C3379" s="1"/>
      <c r="D3379" s="1"/>
      <c r="E3379" s="2" t="s">
        <v>487</v>
      </c>
      <c r="F3379" s="3">
        <v>3767488.2814600002</v>
      </c>
    </row>
    <row r="3380" spans="1:6" s="4" customFormat="1" ht="48" hidden="1" x14ac:dyDescent="0.25">
      <c r="A3380" s="1" t="s">
        <v>248</v>
      </c>
      <c r="B3380" s="1" t="s">
        <v>5</v>
      </c>
      <c r="C3380" s="1"/>
      <c r="D3380" s="1"/>
      <c r="E3380" s="2" t="s">
        <v>499</v>
      </c>
      <c r="F3380" s="3">
        <v>67667.100000000006</v>
      </c>
    </row>
    <row r="3381" spans="1:6" s="4" customFormat="1" ht="108" hidden="1" x14ac:dyDescent="0.25">
      <c r="A3381" s="1" t="s">
        <v>248</v>
      </c>
      <c r="B3381" s="1" t="s">
        <v>1409</v>
      </c>
      <c r="C3381" s="1"/>
      <c r="D3381" s="1"/>
      <c r="E3381" s="2" t="s">
        <v>515</v>
      </c>
      <c r="F3381" s="3">
        <v>67667.100000000006</v>
      </c>
    </row>
    <row r="3382" spans="1:6" s="4" customFormat="1" ht="36" x14ac:dyDescent="0.25">
      <c r="A3382" s="1" t="s">
        <v>248</v>
      </c>
      <c r="B3382" s="1" t="s">
        <v>1409</v>
      </c>
      <c r="C3382" s="1" t="s">
        <v>59</v>
      </c>
      <c r="D3382" s="1"/>
      <c r="E3382" s="2" t="s">
        <v>579</v>
      </c>
      <c r="F3382" s="3">
        <v>67667.100000000006</v>
      </c>
    </row>
    <row r="3383" spans="1:6" s="4" customFormat="1" ht="156" x14ac:dyDescent="0.25">
      <c r="A3383" s="1" t="s">
        <v>248</v>
      </c>
      <c r="B3383" s="1" t="s">
        <v>1409</v>
      </c>
      <c r="C3383" s="1" t="s">
        <v>127</v>
      </c>
      <c r="D3383" s="1"/>
      <c r="E3383" s="2" t="s">
        <v>587</v>
      </c>
      <c r="F3383" s="3">
        <v>67667.100000000006</v>
      </c>
    </row>
    <row r="3384" spans="1:6" s="4" customFormat="1" ht="60" x14ac:dyDescent="0.25">
      <c r="A3384" s="1" t="s">
        <v>248</v>
      </c>
      <c r="B3384" s="1" t="s">
        <v>1409</v>
      </c>
      <c r="C3384" s="1" t="s">
        <v>221</v>
      </c>
      <c r="D3384" s="1"/>
      <c r="E3384" s="2" t="s">
        <v>592</v>
      </c>
      <c r="F3384" s="3">
        <v>67667.100000000006</v>
      </c>
    </row>
    <row r="3385" spans="1:6" s="4" customFormat="1" ht="72" x14ac:dyDescent="0.25">
      <c r="A3385" s="1" t="s">
        <v>248</v>
      </c>
      <c r="B3385" s="1" t="s">
        <v>1409</v>
      </c>
      <c r="C3385" s="1" t="s">
        <v>249</v>
      </c>
      <c r="D3385" s="1"/>
      <c r="E3385" s="2" t="s">
        <v>595</v>
      </c>
      <c r="F3385" s="3">
        <v>67667.100000000006</v>
      </c>
    </row>
    <row r="3386" spans="1:6" s="4" customFormat="1" ht="60" hidden="1" x14ac:dyDescent="0.25">
      <c r="A3386" s="1" t="s">
        <v>248</v>
      </c>
      <c r="B3386" s="1" t="s">
        <v>1409</v>
      </c>
      <c r="C3386" s="1" t="s">
        <v>249</v>
      </c>
      <c r="D3386" s="1" t="s">
        <v>220</v>
      </c>
      <c r="E3386" s="2" t="s">
        <v>550</v>
      </c>
      <c r="F3386" s="3">
        <v>67667.100000000006</v>
      </c>
    </row>
    <row r="3387" spans="1:6" s="4" customFormat="1" ht="24" hidden="1" x14ac:dyDescent="0.25">
      <c r="A3387" s="1" t="s">
        <v>248</v>
      </c>
      <c r="B3387" s="1" t="s">
        <v>1409</v>
      </c>
      <c r="C3387" s="1" t="s">
        <v>249</v>
      </c>
      <c r="D3387" s="1" t="s">
        <v>219</v>
      </c>
      <c r="E3387" s="2" t="s">
        <v>551</v>
      </c>
      <c r="F3387" s="3">
        <v>67667.100000000006</v>
      </c>
    </row>
    <row r="3388" spans="1:6" s="4" customFormat="1" ht="24" hidden="1" x14ac:dyDescent="0.25">
      <c r="A3388" s="1" t="s">
        <v>248</v>
      </c>
      <c r="B3388" s="1" t="s">
        <v>1130</v>
      </c>
      <c r="C3388" s="1"/>
      <c r="D3388" s="1"/>
      <c r="E3388" s="2" t="s">
        <v>500</v>
      </c>
      <c r="F3388" s="3">
        <v>2581347.0033200001</v>
      </c>
    </row>
    <row r="3389" spans="1:6" s="4" customFormat="1" ht="36" hidden="1" x14ac:dyDescent="0.25">
      <c r="A3389" s="1" t="s">
        <v>248</v>
      </c>
      <c r="B3389" s="1" t="s">
        <v>1411</v>
      </c>
      <c r="C3389" s="1"/>
      <c r="D3389" s="1"/>
      <c r="E3389" s="2" t="s">
        <v>520</v>
      </c>
      <c r="F3389" s="3">
        <v>2581347.0033200001</v>
      </c>
    </row>
    <row r="3390" spans="1:6" s="4" customFormat="1" ht="72" x14ac:dyDescent="0.25">
      <c r="A3390" s="1" t="s">
        <v>248</v>
      </c>
      <c r="B3390" s="1" t="s">
        <v>1411</v>
      </c>
      <c r="C3390" s="1" t="s">
        <v>138</v>
      </c>
      <c r="D3390" s="1"/>
      <c r="E3390" s="2" t="s">
        <v>691</v>
      </c>
      <c r="F3390" s="3">
        <v>2581347.0033200001</v>
      </c>
    </row>
    <row r="3391" spans="1:6" s="4" customFormat="1" ht="84" x14ac:dyDescent="0.25">
      <c r="A3391" s="1" t="s">
        <v>248</v>
      </c>
      <c r="B3391" s="1" t="s">
        <v>1411</v>
      </c>
      <c r="C3391" s="1" t="s">
        <v>139</v>
      </c>
      <c r="D3391" s="1"/>
      <c r="E3391" s="2" t="s">
        <v>692</v>
      </c>
      <c r="F3391" s="3">
        <v>524448.95039999997</v>
      </c>
    </row>
    <row r="3392" spans="1:6" s="4" customFormat="1" ht="120" x14ac:dyDescent="0.25">
      <c r="A3392" s="1" t="s">
        <v>248</v>
      </c>
      <c r="B3392" s="1" t="s">
        <v>1411</v>
      </c>
      <c r="C3392" s="1" t="s">
        <v>140</v>
      </c>
      <c r="D3392" s="1"/>
      <c r="E3392" s="2" t="s">
        <v>693</v>
      </c>
      <c r="F3392" s="3">
        <v>87947.804999999993</v>
      </c>
    </row>
    <row r="3393" spans="1:6" s="4" customFormat="1" ht="48" x14ac:dyDescent="0.25">
      <c r="A3393" s="1" t="s">
        <v>248</v>
      </c>
      <c r="B3393" s="1" t="s">
        <v>1411</v>
      </c>
      <c r="C3393" s="1" t="s">
        <v>132</v>
      </c>
      <c r="D3393" s="1"/>
      <c r="E3393" s="2" t="s">
        <v>694</v>
      </c>
      <c r="F3393" s="3">
        <v>15081.504999999999</v>
      </c>
    </row>
    <row r="3394" spans="1:6" s="4" customFormat="1" ht="72" hidden="1" x14ac:dyDescent="0.25">
      <c r="A3394" s="1" t="s">
        <v>248</v>
      </c>
      <c r="B3394" s="1" t="s">
        <v>1411</v>
      </c>
      <c r="C3394" s="1" t="s">
        <v>132</v>
      </c>
      <c r="D3394" s="1" t="s">
        <v>1111</v>
      </c>
      <c r="E3394" s="2" t="s">
        <v>542</v>
      </c>
      <c r="F3394" s="3">
        <v>15081.504999999999</v>
      </c>
    </row>
    <row r="3395" spans="1:6" s="4" customFormat="1" ht="84" hidden="1" x14ac:dyDescent="0.25">
      <c r="A3395" s="1" t="s">
        <v>248</v>
      </c>
      <c r="B3395" s="1" t="s">
        <v>1411</v>
      </c>
      <c r="C3395" s="1" t="s">
        <v>132</v>
      </c>
      <c r="D3395" s="1" t="s">
        <v>1112</v>
      </c>
      <c r="E3395" s="2" t="s">
        <v>543</v>
      </c>
      <c r="F3395" s="3">
        <v>15081.504999999999</v>
      </c>
    </row>
    <row r="3396" spans="1:6" s="4" customFormat="1" ht="72" x14ac:dyDescent="0.25">
      <c r="A3396" s="1" t="s">
        <v>248</v>
      </c>
      <c r="B3396" s="1" t="s">
        <v>1411</v>
      </c>
      <c r="C3396" s="1" t="s">
        <v>252</v>
      </c>
      <c r="D3396" s="1"/>
      <c r="E3396" s="2" t="s">
        <v>695</v>
      </c>
      <c r="F3396" s="3">
        <v>3132.2000000000003</v>
      </c>
    </row>
    <row r="3397" spans="1:6" s="4" customFormat="1" ht="72" hidden="1" x14ac:dyDescent="0.25">
      <c r="A3397" s="1" t="s">
        <v>248</v>
      </c>
      <c r="B3397" s="1" t="s">
        <v>1411</v>
      </c>
      <c r="C3397" s="1" t="s">
        <v>252</v>
      </c>
      <c r="D3397" s="1" t="s">
        <v>1111</v>
      </c>
      <c r="E3397" s="2" t="s">
        <v>542</v>
      </c>
      <c r="F3397" s="3">
        <v>3132.2000000000003</v>
      </c>
    </row>
    <row r="3398" spans="1:6" s="4" customFormat="1" ht="84" hidden="1" x14ac:dyDescent="0.25">
      <c r="A3398" s="1" t="s">
        <v>248</v>
      </c>
      <c r="B3398" s="1" t="s">
        <v>1411</v>
      </c>
      <c r="C3398" s="1" t="s">
        <v>252</v>
      </c>
      <c r="D3398" s="1" t="s">
        <v>1112</v>
      </c>
      <c r="E3398" s="2" t="s">
        <v>543</v>
      </c>
      <c r="F3398" s="3">
        <v>3132.2000000000003</v>
      </c>
    </row>
    <row r="3399" spans="1:6" s="4" customFormat="1" ht="108" x14ac:dyDescent="0.25">
      <c r="A3399" s="1" t="s">
        <v>248</v>
      </c>
      <c r="B3399" s="1" t="s">
        <v>1411</v>
      </c>
      <c r="C3399" s="1" t="s">
        <v>253</v>
      </c>
      <c r="D3399" s="1"/>
      <c r="E3399" s="2" t="s">
        <v>697</v>
      </c>
      <c r="F3399" s="3">
        <v>69734.099999999991</v>
      </c>
    </row>
    <row r="3400" spans="1:6" s="4" customFormat="1" ht="24" hidden="1" x14ac:dyDescent="0.25">
      <c r="A3400" s="1" t="s">
        <v>248</v>
      </c>
      <c r="B3400" s="1" t="s">
        <v>1411</v>
      </c>
      <c r="C3400" s="1" t="s">
        <v>253</v>
      </c>
      <c r="D3400" s="1" t="s">
        <v>1113</v>
      </c>
      <c r="E3400" s="2" t="s">
        <v>558</v>
      </c>
      <c r="F3400" s="3">
        <v>69734.099999999991</v>
      </c>
    </row>
    <row r="3401" spans="1:6" s="4" customFormat="1" ht="132" hidden="1" x14ac:dyDescent="0.25">
      <c r="A3401" s="1" t="s">
        <v>248</v>
      </c>
      <c r="B3401" s="1" t="s">
        <v>1411</v>
      </c>
      <c r="C3401" s="1" t="s">
        <v>253</v>
      </c>
      <c r="D3401" s="1" t="s">
        <v>137</v>
      </c>
      <c r="E3401" s="2" t="s">
        <v>559</v>
      </c>
      <c r="F3401" s="3">
        <v>69734.099999999991</v>
      </c>
    </row>
    <row r="3402" spans="1:6" s="4" customFormat="1" ht="132" x14ac:dyDescent="0.25">
      <c r="A3402" s="1" t="s">
        <v>248</v>
      </c>
      <c r="B3402" s="1" t="s">
        <v>1411</v>
      </c>
      <c r="C3402" s="1" t="s">
        <v>254</v>
      </c>
      <c r="D3402" s="1"/>
      <c r="E3402" s="2" t="s">
        <v>699</v>
      </c>
      <c r="F3402" s="3">
        <v>61101.200000000004</v>
      </c>
    </row>
    <row r="3403" spans="1:6" s="4" customFormat="1" ht="72" hidden="1" x14ac:dyDescent="0.25">
      <c r="A3403" s="1" t="s">
        <v>248</v>
      </c>
      <c r="B3403" s="1" t="s">
        <v>1411</v>
      </c>
      <c r="C3403" s="1" t="s">
        <v>254</v>
      </c>
      <c r="D3403" s="1" t="s">
        <v>1111</v>
      </c>
      <c r="E3403" s="2" t="s">
        <v>542</v>
      </c>
      <c r="F3403" s="3">
        <v>61101.200000000004</v>
      </c>
    </row>
    <row r="3404" spans="1:6" s="4" customFormat="1" ht="84" hidden="1" x14ac:dyDescent="0.25">
      <c r="A3404" s="1" t="s">
        <v>248</v>
      </c>
      <c r="B3404" s="1" t="s">
        <v>1411</v>
      </c>
      <c r="C3404" s="1" t="s">
        <v>254</v>
      </c>
      <c r="D3404" s="1" t="s">
        <v>1112</v>
      </c>
      <c r="E3404" s="2" t="s">
        <v>543</v>
      </c>
      <c r="F3404" s="3">
        <v>61101.200000000004</v>
      </c>
    </row>
    <row r="3405" spans="1:6" s="4" customFormat="1" ht="156" x14ac:dyDescent="0.25">
      <c r="A3405" s="1" t="s">
        <v>248</v>
      </c>
      <c r="B3405" s="1" t="s">
        <v>1411</v>
      </c>
      <c r="C3405" s="1" t="s">
        <v>274</v>
      </c>
      <c r="D3405" s="1"/>
      <c r="E3405" s="2" t="s">
        <v>700</v>
      </c>
      <c r="F3405" s="3">
        <v>375266.73694999999</v>
      </c>
    </row>
    <row r="3406" spans="1:6" s="4" customFormat="1" ht="84" x14ac:dyDescent="0.25">
      <c r="A3406" s="1" t="s">
        <v>248</v>
      </c>
      <c r="B3406" s="1" t="s">
        <v>1411</v>
      </c>
      <c r="C3406" s="1" t="s">
        <v>255</v>
      </c>
      <c r="D3406" s="1"/>
      <c r="E3406" s="2" t="s">
        <v>701</v>
      </c>
      <c r="F3406" s="3">
        <v>375266.73694999999</v>
      </c>
    </row>
    <row r="3407" spans="1:6" s="4" customFormat="1" ht="72" hidden="1" x14ac:dyDescent="0.25">
      <c r="A3407" s="1" t="s">
        <v>248</v>
      </c>
      <c r="B3407" s="1" t="s">
        <v>1411</v>
      </c>
      <c r="C3407" s="1" t="s">
        <v>255</v>
      </c>
      <c r="D3407" s="1" t="s">
        <v>1111</v>
      </c>
      <c r="E3407" s="2" t="s">
        <v>542</v>
      </c>
      <c r="F3407" s="3">
        <v>375266.73694999999</v>
      </c>
    </row>
    <row r="3408" spans="1:6" s="4" customFormat="1" ht="84" hidden="1" x14ac:dyDescent="0.25">
      <c r="A3408" s="1" t="s">
        <v>248</v>
      </c>
      <c r="B3408" s="1" t="s">
        <v>1411</v>
      </c>
      <c r="C3408" s="1" t="s">
        <v>255</v>
      </c>
      <c r="D3408" s="1" t="s">
        <v>1112</v>
      </c>
      <c r="E3408" s="2" t="s">
        <v>543</v>
      </c>
      <c r="F3408" s="3">
        <v>375266.73694999999</v>
      </c>
    </row>
    <row r="3409" spans="1:6" s="4" customFormat="1" ht="156" x14ac:dyDescent="0.25">
      <c r="A3409" s="1" t="s">
        <v>248</v>
      </c>
      <c r="B3409" s="1" t="s">
        <v>1411</v>
      </c>
      <c r="C3409" s="1" t="s">
        <v>1239</v>
      </c>
      <c r="D3409" s="1"/>
      <c r="E3409" s="2" t="s">
        <v>1275</v>
      </c>
      <c r="F3409" s="3">
        <v>133.20845</v>
      </c>
    </row>
    <row r="3410" spans="1:6" s="4" customFormat="1" ht="144" x14ac:dyDescent="0.25">
      <c r="A3410" s="1" t="s">
        <v>248</v>
      </c>
      <c r="B3410" s="1" t="s">
        <v>1411</v>
      </c>
      <c r="C3410" s="1" t="s">
        <v>1436</v>
      </c>
      <c r="D3410" s="1"/>
      <c r="E3410" s="2" t="s">
        <v>698</v>
      </c>
      <c r="F3410" s="3">
        <v>133.20845</v>
      </c>
    </row>
    <row r="3411" spans="1:6" s="4" customFormat="1" ht="72" hidden="1" x14ac:dyDescent="0.25">
      <c r="A3411" s="1" t="s">
        <v>248</v>
      </c>
      <c r="B3411" s="1" t="s">
        <v>1411</v>
      </c>
      <c r="C3411" s="1" t="s">
        <v>1436</v>
      </c>
      <c r="D3411" s="1" t="s">
        <v>1111</v>
      </c>
      <c r="E3411" s="2" t="s">
        <v>542</v>
      </c>
      <c r="F3411" s="3">
        <v>133.20845</v>
      </c>
    </row>
    <row r="3412" spans="1:6" s="4" customFormat="1" ht="84" hidden="1" x14ac:dyDescent="0.25">
      <c r="A3412" s="1" t="s">
        <v>248</v>
      </c>
      <c r="B3412" s="1" t="s">
        <v>1411</v>
      </c>
      <c r="C3412" s="1" t="s">
        <v>1436</v>
      </c>
      <c r="D3412" s="1" t="s">
        <v>1112</v>
      </c>
      <c r="E3412" s="2" t="s">
        <v>543</v>
      </c>
      <c r="F3412" s="3">
        <v>133.20845</v>
      </c>
    </row>
    <row r="3413" spans="1:6" s="4" customFormat="1" ht="132" x14ac:dyDescent="0.25">
      <c r="A3413" s="1" t="s">
        <v>248</v>
      </c>
      <c r="B3413" s="1" t="s">
        <v>1411</v>
      </c>
      <c r="C3413" s="1" t="s">
        <v>276</v>
      </c>
      <c r="D3413" s="1"/>
      <c r="E3413" s="2" t="s">
        <v>706</v>
      </c>
      <c r="F3413" s="3">
        <v>2056898.0529199999</v>
      </c>
    </row>
    <row r="3414" spans="1:6" s="4" customFormat="1" ht="108" x14ac:dyDescent="0.25">
      <c r="A3414" s="1" t="s">
        <v>248</v>
      </c>
      <c r="B3414" s="1" t="s">
        <v>1411</v>
      </c>
      <c r="C3414" s="1" t="s">
        <v>275</v>
      </c>
      <c r="D3414" s="1"/>
      <c r="E3414" s="2" t="s">
        <v>707</v>
      </c>
      <c r="F3414" s="3">
        <v>2053501.71322</v>
      </c>
    </row>
    <row r="3415" spans="1:6" s="4" customFormat="1" ht="108" x14ac:dyDescent="0.25">
      <c r="A3415" s="1" t="s">
        <v>248</v>
      </c>
      <c r="B3415" s="1" t="s">
        <v>1411</v>
      </c>
      <c r="C3415" s="1" t="s">
        <v>1323</v>
      </c>
      <c r="D3415" s="1"/>
      <c r="E3415" s="2" t="s">
        <v>1360</v>
      </c>
      <c r="F3415" s="3">
        <v>7520.6559999999999</v>
      </c>
    </row>
    <row r="3416" spans="1:6" s="4" customFormat="1" ht="60" hidden="1" x14ac:dyDescent="0.25">
      <c r="A3416" s="1" t="s">
        <v>248</v>
      </c>
      <c r="B3416" s="1" t="s">
        <v>1411</v>
      </c>
      <c r="C3416" s="1" t="s">
        <v>1323</v>
      </c>
      <c r="D3416" s="1" t="s">
        <v>220</v>
      </c>
      <c r="E3416" s="2" t="s">
        <v>550</v>
      </c>
      <c r="F3416" s="3">
        <v>7520.6559999999999</v>
      </c>
    </row>
    <row r="3417" spans="1:6" s="4" customFormat="1" ht="24" hidden="1" x14ac:dyDescent="0.25">
      <c r="A3417" s="1" t="s">
        <v>248</v>
      </c>
      <c r="B3417" s="1" t="s">
        <v>1411</v>
      </c>
      <c r="C3417" s="1" t="s">
        <v>1323</v>
      </c>
      <c r="D3417" s="1" t="s">
        <v>219</v>
      </c>
      <c r="E3417" s="2" t="s">
        <v>551</v>
      </c>
      <c r="F3417" s="3">
        <v>7520.6559999999999</v>
      </c>
    </row>
    <row r="3418" spans="1:6" s="4" customFormat="1" ht="132" x14ac:dyDescent="0.25">
      <c r="A3418" s="1" t="s">
        <v>248</v>
      </c>
      <c r="B3418" s="1" t="s">
        <v>1411</v>
      </c>
      <c r="C3418" s="1" t="s">
        <v>1324</v>
      </c>
      <c r="D3418" s="1"/>
      <c r="E3418" s="2" t="s">
        <v>1361</v>
      </c>
      <c r="F3418" s="3">
        <v>6397</v>
      </c>
    </row>
    <row r="3419" spans="1:6" s="4" customFormat="1" ht="60" hidden="1" x14ac:dyDescent="0.25">
      <c r="A3419" s="1" t="s">
        <v>248</v>
      </c>
      <c r="B3419" s="1" t="s">
        <v>1411</v>
      </c>
      <c r="C3419" s="1" t="s">
        <v>1324</v>
      </c>
      <c r="D3419" s="1" t="s">
        <v>220</v>
      </c>
      <c r="E3419" s="2" t="s">
        <v>550</v>
      </c>
      <c r="F3419" s="3">
        <v>6397</v>
      </c>
    </row>
    <row r="3420" spans="1:6" s="4" customFormat="1" ht="24" hidden="1" x14ac:dyDescent="0.25">
      <c r="A3420" s="1" t="s">
        <v>248</v>
      </c>
      <c r="B3420" s="1" t="s">
        <v>1411</v>
      </c>
      <c r="C3420" s="1" t="s">
        <v>1324</v>
      </c>
      <c r="D3420" s="1" t="s">
        <v>219</v>
      </c>
      <c r="E3420" s="2" t="s">
        <v>551</v>
      </c>
      <c r="F3420" s="3">
        <v>6397</v>
      </c>
    </row>
    <row r="3421" spans="1:6" s="4" customFormat="1" ht="96" x14ac:dyDescent="0.25">
      <c r="A3421" s="1" t="s">
        <v>248</v>
      </c>
      <c r="B3421" s="1" t="s">
        <v>1411</v>
      </c>
      <c r="C3421" s="1" t="s">
        <v>257</v>
      </c>
      <c r="D3421" s="1"/>
      <c r="E3421" s="2" t="s">
        <v>1255</v>
      </c>
      <c r="F3421" s="3">
        <v>17756.599999999999</v>
      </c>
    </row>
    <row r="3422" spans="1:6" s="4" customFormat="1" ht="60" hidden="1" x14ac:dyDescent="0.25">
      <c r="A3422" s="1" t="s">
        <v>248</v>
      </c>
      <c r="B3422" s="1" t="s">
        <v>1411</v>
      </c>
      <c r="C3422" s="1" t="s">
        <v>257</v>
      </c>
      <c r="D3422" s="1" t="s">
        <v>220</v>
      </c>
      <c r="E3422" s="2" t="s">
        <v>550</v>
      </c>
      <c r="F3422" s="3">
        <v>17756.599999999999</v>
      </c>
    </row>
    <row r="3423" spans="1:6" s="4" customFormat="1" ht="24" hidden="1" x14ac:dyDescent="0.25">
      <c r="A3423" s="1" t="s">
        <v>248</v>
      </c>
      <c r="B3423" s="1" t="s">
        <v>1411</v>
      </c>
      <c r="C3423" s="1" t="s">
        <v>257</v>
      </c>
      <c r="D3423" s="1" t="s">
        <v>219</v>
      </c>
      <c r="E3423" s="2" t="s">
        <v>551</v>
      </c>
      <c r="F3423" s="3">
        <v>17756.599999999999</v>
      </c>
    </row>
    <row r="3424" spans="1:6" s="4" customFormat="1" ht="72" x14ac:dyDescent="0.25">
      <c r="A3424" s="1" t="s">
        <v>248</v>
      </c>
      <c r="B3424" s="1" t="s">
        <v>1411</v>
      </c>
      <c r="C3424" s="1" t="s">
        <v>1370</v>
      </c>
      <c r="D3424" s="1"/>
      <c r="E3424" s="2" t="s">
        <v>1371</v>
      </c>
      <c r="F3424" s="3">
        <v>25000</v>
      </c>
    </row>
    <row r="3425" spans="1:6" s="4" customFormat="1" ht="60" hidden="1" x14ac:dyDescent="0.25">
      <c r="A3425" s="1" t="s">
        <v>248</v>
      </c>
      <c r="B3425" s="1" t="s">
        <v>1411</v>
      </c>
      <c r="C3425" s="1" t="s">
        <v>1370</v>
      </c>
      <c r="D3425" s="1" t="s">
        <v>220</v>
      </c>
      <c r="E3425" s="2" t="s">
        <v>550</v>
      </c>
      <c r="F3425" s="3">
        <v>25000</v>
      </c>
    </row>
    <row r="3426" spans="1:6" s="4" customFormat="1" ht="24" hidden="1" x14ac:dyDescent="0.25">
      <c r="A3426" s="1" t="s">
        <v>248</v>
      </c>
      <c r="B3426" s="1" t="s">
        <v>1411</v>
      </c>
      <c r="C3426" s="1" t="s">
        <v>1370</v>
      </c>
      <c r="D3426" s="1" t="s">
        <v>219</v>
      </c>
      <c r="E3426" s="2" t="s">
        <v>551</v>
      </c>
      <c r="F3426" s="3">
        <v>25000</v>
      </c>
    </row>
    <row r="3427" spans="1:6" s="4" customFormat="1" ht="60" x14ac:dyDescent="0.25">
      <c r="A3427" s="1" t="s">
        <v>248</v>
      </c>
      <c r="B3427" s="1" t="s">
        <v>1411</v>
      </c>
      <c r="C3427" s="1" t="s">
        <v>1322</v>
      </c>
      <c r="D3427" s="1"/>
      <c r="E3427" s="2" t="s">
        <v>1362</v>
      </c>
      <c r="F3427" s="3">
        <v>12699.632</v>
      </c>
    </row>
    <row r="3428" spans="1:6" s="4" customFormat="1" ht="60" hidden="1" x14ac:dyDescent="0.25">
      <c r="A3428" s="1" t="s">
        <v>248</v>
      </c>
      <c r="B3428" s="1" t="s">
        <v>1411</v>
      </c>
      <c r="C3428" s="1" t="s">
        <v>1322</v>
      </c>
      <c r="D3428" s="1" t="s">
        <v>220</v>
      </c>
      <c r="E3428" s="2" t="s">
        <v>550</v>
      </c>
      <c r="F3428" s="3">
        <v>12699.632</v>
      </c>
    </row>
    <row r="3429" spans="1:6" s="4" customFormat="1" ht="24" hidden="1" x14ac:dyDescent="0.25">
      <c r="A3429" s="1" t="s">
        <v>248</v>
      </c>
      <c r="B3429" s="1" t="s">
        <v>1411</v>
      </c>
      <c r="C3429" s="1" t="s">
        <v>1322</v>
      </c>
      <c r="D3429" s="1" t="s">
        <v>219</v>
      </c>
      <c r="E3429" s="2" t="s">
        <v>551</v>
      </c>
      <c r="F3429" s="3">
        <v>12699.632</v>
      </c>
    </row>
    <row r="3430" spans="1:6" s="4" customFormat="1" ht="60" x14ac:dyDescent="0.25">
      <c r="A3430" s="1" t="s">
        <v>248</v>
      </c>
      <c r="B3430" s="1" t="s">
        <v>1411</v>
      </c>
      <c r="C3430" s="1" t="s">
        <v>1325</v>
      </c>
      <c r="D3430" s="1"/>
      <c r="E3430" s="2" t="s">
        <v>1372</v>
      </c>
      <c r="F3430" s="3">
        <v>22.2239</v>
      </c>
    </row>
    <row r="3431" spans="1:6" s="4" customFormat="1" ht="60" hidden="1" x14ac:dyDescent="0.25">
      <c r="A3431" s="1" t="s">
        <v>248</v>
      </c>
      <c r="B3431" s="1" t="s">
        <v>1411</v>
      </c>
      <c r="C3431" s="1" t="s">
        <v>1325</v>
      </c>
      <c r="D3431" s="1" t="s">
        <v>220</v>
      </c>
      <c r="E3431" s="2" t="s">
        <v>550</v>
      </c>
      <c r="F3431" s="3">
        <v>22.2239</v>
      </c>
    </row>
    <row r="3432" spans="1:6" s="4" customFormat="1" ht="24" hidden="1" x14ac:dyDescent="0.25">
      <c r="A3432" s="1" t="s">
        <v>248</v>
      </c>
      <c r="B3432" s="1" t="s">
        <v>1411</v>
      </c>
      <c r="C3432" s="1" t="s">
        <v>1325</v>
      </c>
      <c r="D3432" s="1" t="s">
        <v>219</v>
      </c>
      <c r="E3432" s="2" t="s">
        <v>551</v>
      </c>
      <c r="F3432" s="3">
        <v>22.2239</v>
      </c>
    </row>
    <row r="3433" spans="1:6" s="4" customFormat="1" ht="72" x14ac:dyDescent="0.25">
      <c r="A3433" s="1" t="s">
        <v>248</v>
      </c>
      <c r="B3433" s="1" t="s">
        <v>1411</v>
      </c>
      <c r="C3433" s="1" t="s">
        <v>258</v>
      </c>
      <c r="D3433" s="1"/>
      <c r="E3433" s="2" t="s">
        <v>708</v>
      </c>
      <c r="F3433" s="3">
        <v>22679.999520000001</v>
      </c>
    </row>
    <row r="3434" spans="1:6" s="4" customFormat="1" ht="60" hidden="1" x14ac:dyDescent="0.25">
      <c r="A3434" s="1" t="s">
        <v>248</v>
      </c>
      <c r="B3434" s="1" t="s">
        <v>1411</v>
      </c>
      <c r="C3434" s="1" t="s">
        <v>258</v>
      </c>
      <c r="D3434" s="1" t="s">
        <v>220</v>
      </c>
      <c r="E3434" s="2" t="s">
        <v>550</v>
      </c>
      <c r="F3434" s="3">
        <v>22679.999520000001</v>
      </c>
    </row>
    <row r="3435" spans="1:6" s="4" customFormat="1" ht="24" hidden="1" x14ac:dyDescent="0.25">
      <c r="A3435" s="1" t="s">
        <v>248</v>
      </c>
      <c r="B3435" s="1" t="s">
        <v>1411</v>
      </c>
      <c r="C3435" s="1" t="s">
        <v>258</v>
      </c>
      <c r="D3435" s="1" t="s">
        <v>219</v>
      </c>
      <c r="E3435" s="2" t="s">
        <v>551</v>
      </c>
      <c r="F3435" s="3">
        <v>22679.999520000001</v>
      </c>
    </row>
    <row r="3436" spans="1:6" s="4" customFormat="1" ht="60" x14ac:dyDescent="0.25">
      <c r="A3436" s="1" t="s">
        <v>248</v>
      </c>
      <c r="B3436" s="1" t="s">
        <v>1411</v>
      </c>
      <c r="C3436" s="1" t="s">
        <v>1321</v>
      </c>
      <c r="D3436" s="1"/>
      <c r="E3436" s="2" t="s">
        <v>1373</v>
      </c>
      <c r="F3436" s="3">
        <v>1213.5665200000001</v>
      </c>
    </row>
    <row r="3437" spans="1:6" s="4" customFormat="1" ht="60" hidden="1" x14ac:dyDescent="0.25">
      <c r="A3437" s="1" t="s">
        <v>248</v>
      </c>
      <c r="B3437" s="1" t="s">
        <v>1411</v>
      </c>
      <c r="C3437" s="1" t="s">
        <v>1321</v>
      </c>
      <c r="D3437" s="1" t="s">
        <v>220</v>
      </c>
      <c r="E3437" s="2" t="s">
        <v>550</v>
      </c>
      <c r="F3437" s="3">
        <v>1213.5665200000001</v>
      </c>
    </row>
    <row r="3438" spans="1:6" s="4" customFormat="1" ht="24" hidden="1" x14ac:dyDescent="0.25">
      <c r="A3438" s="1" t="s">
        <v>248</v>
      </c>
      <c r="B3438" s="1" t="s">
        <v>1411</v>
      </c>
      <c r="C3438" s="1" t="s">
        <v>1321</v>
      </c>
      <c r="D3438" s="1" t="s">
        <v>219</v>
      </c>
      <c r="E3438" s="2" t="s">
        <v>551</v>
      </c>
      <c r="F3438" s="3">
        <v>1213.5665200000001</v>
      </c>
    </row>
    <row r="3439" spans="1:6" s="4" customFormat="1" ht="48" x14ac:dyDescent="0.25">
      <c r="A3439" s="1" t="s">
        <v>248</v>
      </c>
      <c r="B3439" s="1" t="s">
        <v>1411</v>
      </c>
      <c r="C3439" s="1" t="s">
        <v>259</v>
      </c>
      <c r="D3439" s="1"/>
      <c r="E3439" s="2" t="s">
        <v>1256</v>
      </c>
      <c r="F3439" s="3">
        <v>4659</v>
      </c>
    </row>
    <row r="3440" spans="1:6" s="4" customFormat="1" ht="60" hidden="1" x14ac:dyDescent="0.25">
      <c r="A3440" s="1" t="s">
        <v>248</v>
      </c>
      <c r="B3440" s="1" t="s">
        <v>1411</v>
      </c>
      <c r="C3440" s="1" t="s">
        <v>259</v>
      </c>
      <c r="D3440" s="1" t="s">
        <v>220</v>
      </c>
      <c r="E3440" s="2" t="s">
        <v>550</v>
      </c>
      <c r="F3440" s="3">
        <v>4659</v>
      </c>
    </row>
    <row r="3441" spans="1:6" s="4" customFormat="1" ht="24" hidden="1" x14ac:dyDescent="0.25">
      <c r="A3441" s="1" t="s">
        <v>248</v>
      </c>
      <c r="B3441" s="1" t="s">
        <v>1411</v>
      </c>
      <c r="C3441" s="1" t="s">
        <v>259</v>
      </c>
      <c r="D3441" s="1" t="s">
        <v>219</v>
      </c>
      <c r="E3441" s="2" t="s">
        <v>551</v>
      </c>
      <c r="F3441" s="3">
        <v>4659</v>
      </c>
    </row>
    <row r="3442" spans="1:6" s="4" customFormat="1" ht="48" x14ac:dyDescent="0.25">
      <c r="A3442" s="1" t="s">
        <v>248</v>
      </c>
      <c r="B3442" s="1" t="s">
        <v>1411</v>
      </c>
      <c r="C3442" s="1" t="s">
        <v>260</v>
      </c>
      <c r="D3442" s="1"/>
      <c r="E3442" s="2" t="s">
        <v>1257</v>
      </c>
      <c r="F3442" s="3">
        <v>2079</v>
      </c>
    </row>
    <row r="3443" spans="1:6" s="4" customFormat="1" ht="60" hidden="1" x14ac:dyDescent="0.25">
      <c r="A3443" s="1" t="s">
        <v>248</v>
      </c>
      <c r="B3443" s="1" t="s">
        <v>1411</v>
      </c>
      <c r="C3443" s="1" t="s">
        <v>260</v>
      </c>
      <c r="D3443" s="1" t="s">
        <v>220</v>
      </c>
      <c r="E3443" s="2" t="s">
        <v>550</v>
      </c>
      <c r="F3443" s="3">
        <v>2079</v>
      </c>
    </row>
    <row r="3444" spans="1:6" s="4" customFormat="1" ht="24" hidden="1" x14ac:dyDescent="0.25">
      <c r="A3444" s="1" t="s">
        <v>248</v>
      </c>
      <c r="B3444" s="1" t="s">
        <v>1411</v>
      </c>
      <c r="C3444" s="1" t="s">
        <v>260</v>
      </c>
      <c r="D3444" s="1" t="s">
        <v>219</v>
      </c>
      <c r="E3444" s="2" t="s">
        <v>551</v>
      </c>
      <c r="F3444" s="3">
        <v>2079</v>
      </c>
    </row>
    <row r="3445" spans="1:6" s="4" customFormat="1" ht="48" x14ac:dyDescent="0.25">
      <c r="A3445" s="1" t="s">
        <v>248</v>
      </c>
      <c r="B3445" s="1" t="s">
        <v>1411</v>
      </c>
      <c r="C3445" s="1" t="s">
        <v>261</v>
      </c>
      <c r="D3445" s="1"/>
      <c r="E3445" s="2" t="s">
        <v>1258</v>
      </c>
      <c r="F3445" s="3">
        <v>5527</v>
      </c>
    </row>
    <row r="3446" spans="1:6" s="4" customFormat="1" ht="60" hidden="1" x14ac:dyDescent="0.25">
      <c r="A3446" s="1" t="s">
        <v>248</v>
      </c>
      <c r="B3446" s="1" t="s">
        <v>1411</v>
      </c>
      <c r="C3446" s="1" t="s">
        <v>261</v>
      </c>
      <c r="D3446" s="1" t="s">
        <v>220</v>
      </c>
      <c r="E3446" s="2" t="s">
        <v>550</v>
      </c>
      <c r="F3446" s="3">
        <v>5527</v>
      </c>
    </row>
    <row r="3447" spans="1:6" s="4" customFormat="1" ht="24" hidden="1" x14ac:dyDescent="0.25">
      <c r="A3447" s="1" t="s">
        <v>248</v>
      </c>
      <c r="B3447" s="1" t="s">
        <v>1411</v>
      </c>
      <c r="C3447" s="1" t="s">
        <v>261</v>
      </c>
      <c r="D3447" s="1" t="s">
        <v>219</v>
      </c>
      <c r="E3447" s="2" t="s">
        <v>551</v>
      </c>
      <c r="F3447" s="3">
        <v>5527</v>
      </c>
    </row>
    <row r="3448" spans="1:6" s="4" customFormat="1" ht="180" x14ac:dyDescent="0.25">
      <c r="A3448" s="1" t="s">
        <v>248</v>
      </c>
      <c r="B3448" s="1" t="s">
        <v>1411</v>
      </c>
      <c r="C3448" s="1" t="s">
        <v>262</v>
      </c>
      <c r="D3448" s="1"/>
      <c r="E3448" s="2" t="s">
        <v>1259</v>
      </c>
      <c r="F3448" s="3">
        <v>1767</v>
      </c>
    </row>
    <row r="3449" spans="1:6" s="4" customFormat="1" ht="60" hidden="1" x14ac:dyDescent="0.25">
      <c r="A3449" s="1" t="s">
        <v>248</v>
      </c>
      <c r="B3449" s="1" t="s">
        <v>1411</v>
      </c>
      <c r="C3449" s="1" t="s">
        <v>262</v>
      </c>
      <c r="D3449" s="1" t="s">
        <v>220</v>
      </c>
      <c r="E3449" s="2" t="s">
        <v>550</v>
      </c>
      <c r="F3449" s="3">
        <v>1767</v>
      </c>
    </row>
    <row r="3450" spans="1:6" s="4" customFormat="1" ht="24" hidden="1" x14ac:dyDescent="0.25">
      <c r="A3450" s="1" t="s">
        <v>248</v>
      </c>
      <c r="B3450" s="1" t="s">
        <v>1411</v>
      </c>
      <c r="C3450" s="1" t="s">
        <v>262</v>
      </c>
      <c r="D3450" s="1" t="s">
        <v>219</v>
      </c>
      <c r="E3450" s="2" t="s">
        <v>551</v>
      </c>
      <c r="F3450" s="3">
        <v>1767</v>
      </c>
    </row>
    <row r="3451" spans="1:6" s="4" customFormat="1" ht="216" x14ac:dyDescent="0.25">
      <c r="A3451" s="1" t="s">
        <v>248</v>
      </c>
      <c r="B3451" s="1" t="s">
        <v>1411</v>
      </c>
      <c r="C3451" s="1" t="s">
        <v>263</v>
      </c>
      <c r="D3451" s="1"/>
      <c r="E3451" s="2" t="s">
        <v>709</v>
      </c>
      <c r="F3451" s="3">
        <v>227489.00537999999</v>
      </c>
    </row>
    <row r="3452" spans="1:6" s="4" customFormat="1" ht="60" hidden="1" x14ac:dyDescent="0.25">
      <c r="A3452" s="1" t="s">
        <v>248</v>
      </c>
      <c r="B3452" s="1" t="s">
        <v>1411</v>
      </c>
      <c r="C3452" s="1" t="s">
        <v>263</v>
      </c>
      <c r="D3452" s="1" t="s">
        <v>220</v>
      </c>
      <c r="E3452" s="2" t="s">
        <v>550</v>
      </c>
      <c r="F3452" s="3">
        <v>227489.00537999999</v>
      </c>
    </row>
    <row r="3453" spans="1:6" s="4" customFormat="1" ht="24" hidden="1" x14ac:dyDescent="0.25">
      <c r="A3453" s="1" t="s">
        <v>248</v>
      </c>
      <c r="B3453" s="1" t="s">
        <v>1411</v>
      </c>
      <c r="C3453" s="1" t="s">
        <v>263</v>
      </c>
      <c r="D3453" s="1" t="s">
        <v>219</v>
      </c>
      <c r="E3453" s="2" t="s">
        <v>551</v>
      </c>
      <c r="F3453" s="3">
        <v>227489.00537999999</v>
      </c>
    </row>
    <row r="3454" spans="1:6" s="4" customFormat="1" ht="204" x14ac:dyDescent="0.25">
      <c r="A3454" s="1" t="s">
        <v>248</v>
      </c>
      <c r="B3454" s="1" t="s">
        <v>1411</v>
      </c>
      <c r="C3454" s="1" t="s">
        <v>264</v>
      </c>
      <c r="D3454" s="1"/>
      <c r="E3454" s="2" t="s">
        <v>710</v>
      </c>
      <c r="F3454" s="3">
        <v>76250</v>
      </c>
    </row>
    <row r="3455" spans="1:6" s="4" customFormat="1" ht="60" hidden="1" x14ac:dyDescent="0.25">
      <c r="A3455" s="1" t="s">
        <v>248</v>
      </c>
      <c r="B3455" s="1" t="s">
        <v>1411</v>
      </c>
      <c r="C3455" s="1" t="s">
        <v>264</v>
      </c>
      <c r="D3455" s="1" t="s">
        <v>220</v>
      </c>
      <c r="E3455" s="2" t="s">
        <v>550</v>
      </c>
      <c r="F3455" s="3">
        <v>76250</v>
      </c>
    </row>
    <row r="3456" spans="1:6" s="4" customFormat="1" ht="24" hidden="1" x14ac:dyDescent="0.25">
      <c r="A3456" s="1" t="s">
        <v>248</v>
      </c>
      <c r="B3456" s="1" t="s">
        <v>1411</v>
      </c>
      <c r="C3456" s="1" t="s">
        <v>264</v>
      </c>
      <c r="D3456" s="1" t="s">
        <v>219</v>
      </c>
      <c r="E3456" s="2" t="s">
        <v>551</v>
      </c>
      <c r="F3456" s="3">
        <v>76250</v>
      </c>
    </row>
    <row r="3457" spans="1:6" s="4" customFormat="1" ht="276" x14ac:dyDescent="0.25">
      <c r="A3457" s="1" t="s">
        <v>248</v>
      </c>
      <c r="B3457" s="1" t="s">
        <v>1411</v>
      </c>
      <c r="C3457" s="1" t="s">
        <v>265</v>
      </c>
      <c r="D3457" s="1"/>
      <c r="E3457" s="2" t="s">
        <v>711</v>
      </c>
      <c r="F3457" s="3">
        <v>21258.1</v>
      </c>
    </row>
    <row r="3458" spans="1:6" s="4" customFormat="1" ht="60" hidden="1" x14ac:dyDescent="0.25">
      <c r="A3458" s="1" t="s">
        <v>248</v>
      </c>
      <c r="B3458" s="1" t="s">
        <v>1411</v>
      </c>
      <c r="C3458" s="1" t="s">
        <v>265</v>
      </c>
      <c r="D3458" s="1" t="s">
        <v>220</v>
      </c>
      <c r="E3458" s="2" t="s">
        <v>550</v>
      </c>
      <c r="F3458" s="3">
        <v>21258.1</v>
      </c>
    </row>
    <row r="3459" spans="1:6" s="4" customFormat="1" ht="24" hidden="1" x14ac:dyDescent="0.25">
      <c r="A3459" s="1" t="s">
        <v>248</v>
      </c>
      <c r="B3459" s="1" t="s">
        <v>1411</v>
      </c>
      <c r="C3459" s="1" t="s">
        <v>265</v>
      </c>
      <c r="D3459" s="1" t="s">
        <v>219</v>
      </c>
      <c r="E3459" s="2" t="s">
        <v>551</v>
      </c>
      <c r="F3459" s="3">
        <v>21258.1</v>
      </c>
    </row>
    <row r="3460" spans="1:6" s="4" customFormat="1" ht="252" x14ac:dyDescent="0.25">
      <c r="A3460" s="1" t="s">
        <v>248</v>
      </c>
      <c r="B3460" s="1" t="s">
        <v>1411</v>
      </c>
      <c r="C3460" s="1" t="s">
        <v>266</v>
      </c>
      <c r="D3460" s="1"/>
      <c r="E3460" s="2" t="s">
        <v>712</v>
      </c>
      <c r="F3460" s="3">
        <v>27856.3</v>
      </c>
    </row>
    <row r="3461" spans="1:6" s="4" customFormat="1" ht="60" hidden="1" x14ac:dyDescent="0.25">
      <c r="A3461" s="1" t="s">
        <v>248</v>
      </c>
      <c r="B3461" s="1" t="s">
        <v>1411</v>
      </c>
      <c r="C3461" s="1" t="s">
        <v>266</v>
      </c>
      <c r="D3461" s="1" t="s">
        <v>220</v>
      </c>
      <c r="E3461" s="2" t="s">
        <v>550</v>
      </c>
      <c r="F3461" s="3">
        <v>27856.3</v>
      </c>
    </row>
    <row r="3462" spans="1:6" s="4" customFormat="1" ht="24" hidden="1" x14ac:dyDescent="0.25">
      <c r="A3462" s="1" t="s">
        <v>248</v>
      </c>
      <c r="B3462" s="1" t="s">
        <v>1411</v>
      </c>
      <c r="C3462" s="1" t="s">
        <v>266</v>
      </c>
      <c r="D3462" s="1" t="s">
        <v>219</v>
      </c>
      <c r="E3462" s="2" t="s">
        <v>551</v>
      </c>
      <c r="F3462" s="3">
        <v>27856.3</v>
      </c>
    </row>
    <row r="3463" spans="1:6" s="4" customFormat="1" ht="192" x14ac:dyDescent="0.25">
      <c r="A3463" s="1" t="s">
        <v>248</v>
      </c>
      <c r="B3463" s="1" t="s">
        <v>1411</v>
      </c>
      <c r="C3463" s="1" t="s">
        <v>268</v>
      </c>
      <c r="D3463" s="1"/>
      <c r="E3463" s="2" t="s">
        <v>1260</v>
      </c>
      <c r="F3463" s="3">
        <v>5305</v>
      </c>
    </row>
    <row r="3464" spans="1:6" s="4" customFormat="1" ht="60" hidden="1" x14ac:dyDescent="0.25">
      <c r="A3464" s="1" t="s">
        <v>248</v>
      </c>
      <c r="B3464" s="1" t="s">
        <v>1411</v>
      </c>
      <c r="C3464" s="1" t="s">
        <v>268</v>
      </c>
      <c r="D3464" s="1" t="s">
        <v>220</v>
      </c>
      <c r="E3464" s="2" t="s">
        <v>550</v>
      </c>
      <c r="F3464" s="3">
        <v>5305</v>
      </c>
    </row>
    <row r="3465" spans="1:6" s="4" customFormat="1" ht="24" hidden="1" x14ac:dyDescent="0.25">
      <c r="A3465" s="1" t="s">
        <v>248</v>
      </c>
      <c r="B3465" s="1" t="s">
        <v>1411</v>
      </c>
      <c r="C3465" s="1" t="s">
        <v>268</v>
      </c>
      <c r="D3465" s="1" t="s">
        <v>219</v>
      </c>
      <c r="E3465" s="2" t="s">
        <v>551</v>
      </c>
      <c r="F3465" s="3">
        <v>5305</v>
      </c>
    </row>
    <row r="3466" spans="1:6" s="4" customFormat="1" ht="192" x14ac:dyDescent="0.25">
      <c r="A3466" s="1" t="s">
        <v>248</v>
      </c>
      <c r="B3466" s="1" t="s">
        <v>1411</v>
      </c>
      <c r="C3466" s="1" t="s">
        <v>269</v>
      </c>
      <c r="D3466" s="1"/>
      <c r="E3466" s="2" t="s">
        <v>1261</v>
      </c>
      <c r="F3466" s="3">
        <v>4512.1000000000004</v>
      </c>
    </row>
    <row r="3467" spans="1:6" s="4" customFormat="1" ht="60" hidden="1" x14ac:dyDescent="0.25">
      <c r="A3467" s="1" t="s">
        <v>248</v>
      </c>
      <c r="B3467" s="1" t="s">
        <v>1411</v>
      </c>
      <c r="C3467" s="1" t="s">
        <v>269</v>
      </c>
      <c r="D3467" s="1" t="s">
        <v>220</v>
      </c>
      <c r="E3467" s="2" t="s">
        <v>550</v>
      </c>
      <c r="F3467" s="3">
        <v>4512.1000000000004</v>
      </c>
    </row>
    <row r="3468" spans="1:6" s="4" customFormat="1" ht="24" hidden="1" x14ac:dyDescent="0.25">
      <c r="A3468" s="1" t="s">
        <v>248</v>
      </c>
      <c r="B3468" s="1" t="s">
        <v>1411</v>
      </c>
      <c r="C3468" s="1" t="s">
        <v>269</v>
      </c>
      <c r="D3468" s="1" t="s">
        <v>219</v>
      </c>
      <c r="E3468" s="2" t="s">
        <v>551</v>
      </c>
      <c r="F3468" s="3">
        <v>4512.1000000000004</v>
      </c>
    </row>
    <row r="3469" spans="1:6" s="4" customFormat="1" ht="192" x14ac:dyDescent="0.25">
      <c r="A3469" s="1" t="s">
        <v>248</v>
      </c>
      <c r="B3469" s="1" t="s">
        <v>1411</v>
      </c>
      <c r="C3469" s="1" t="s">
        <v>1461</v>
      </c>
      <c r="D3469" s="1"/>
      <c r="E3469" s="2" t="s">
        <v>1363</v>
      </c>
      <c r="F3469" s="3">
        <v>25000</v>
      </c>
    </row>
    <row r="3470" spans="1:6" s="4" customFormat="1" ht="60" hidden="1" x14ac:dyDescent="0.25">
      <c r="A3470" s="1" t="s">
        <v>248</v>
      </c>
      <c r="B3470" s="1" t="s">
        <v>1411</v>
      </c>
      <c r="C3470" s="1" t="s">
        <v>1461</v>
      </c>
      <c r="D3470" s="1" t="s">
        <v>220</v>
      </c>
      <c r="E3470" s="2" t="s">
        <v>550</v>
      </c>
      <c r="F3470" s="3">
        <v>25000</v>
      </c>
    </row>
    <row r="3471" spans="1:6" s="4" customFormat="1" ht="24" hidden="1" x14ac:dyDescent="0.25">
      <c r="A3471" s="1" t="s">
        <v>248</v>
      </c>
      <c r="B3471" s="1" t="s">
        <v>1411</v>
      </c>
      <c r="C3471" s="1" t="s">
        <v>1461</v>
      </c>
      <c r="D3471" s="1" t="s">
        <v>219</v>
      </c>
      <c r="E3471" s="2" t="s">
        <v>551</v>
      </c>
      <c r="F3471" s="3">
        <v>25000</v>
      </c>
    </row>
    <row r="3472" spans="1:6" s="4" customFormat="1" ht="204" x14ac:dyDescent="0.25">
      <c r="A3472" s="1" t="s">
        <v>248</v>
      </c>
      <c r="B3472" s="1" t="s">
        <v>1411</v>
      </c>
      <c r="C3472" s="1" t="s">
        <v>1480</v>
      </c>
      <c r="D3472" s="1"/>
      <c r="E3472" s="2" t="s">
        <v>713</v>
      </c>
      <c r="F3472" s="3">
        <v>144909.79999999999</v>
      </c>
    </row>
    <row r="3473" spans="1:6" s="4" customFormat="1" ht="60" hidden="1" x14ac:dyDescent="0.25">
      <c r="A3473" s="1" t="s">
        <v>248</v>
      </c>
      <c r="B3473" s="1" t="s">
        <v>1411</v>
      </c>
      <c r="C3473" s="1" t="s">
        <v>1480</v>
      </c>
      <c r="D3473" s="1" t="s">
        <v>220</v>
      </c>
      <c r="E3473" s="2" t="s">
        <v>550</v>
      </c>
      <c r="F3473" s="3">
        <v>144909.79999999999</v>
      </c>
    </row>
    <row r="3474" spans="1:6" s="4" customFormat="1" ht="24" hidden="1" x14ac:dyDescent="0.25">
      <c r="A3474" s="1" t="s">
        <v>248</v>
      </c>
      <c r="B3474" s="1" t="s">
        <v>1411</v>
      </c>
      <c r="C3474" s="1" t="s">
        <v>1480</v>
      </c>
      <c r="D3474" s="1" t="s">
        <v>219</v>
      </c>
      <c r="E3474" s="2" t="s">
        <v>551</v>
      </c>
      <c r="F3474" s="3">
        <v>144909.79999999999</v>
      </c>
    </row>
    <row r="3475" spans="1:6" s="4" customFormat="1" ht="144" x14ac:dyDescent="0.25">
      <c r="A3475" s="1" t="s">
        <v>248</v>
      </c>
      <c r="B3475" s="1" t="s">
        <v>1411</v>
      </c>
      <c r="C3475" s="1" t="s">
        <v>1462</v>
      </c>
      <c r="D3475" s="1"/>
      <c r="E3475" s="2" t="s">
        <v>698</v>
      </c>
      <c r="F3475" s="3">
        <v>1198448.2298999999</v>
      </c>
    </row>
    <row r="3476" spans="1:6" s="4" customFormat="1" ht="60" hidden="1" x14ac:dyDescent="0.25">
      <c r="A3476" s="1" t="s">
        <v>248</v>
      </c>
      <c r="B3476" s="1" t="s">
        <v>1411</v>
      </c>
      <c r="C3476" s="1" t="s">
        <v>1462</v>
      </c>
      <c r="D3476" s="1" t="s">
        <v>220</v>
      </c>
      <c r="E3476" s="2" t="s">
        <v>550</v>
      </c>
      <c r="F3476" s="3">
        <v>1198448.2298999999</v>
      </c>
    </row>
    <row r="3477" spans="1:6" s="4" customFormat="1" ht="24" hidden="1" x14ac:dyDescent="0.25">
      <c r="A3477" s="1" t="s">
        <v>248</v>
      </c>
      <c r="B3477" s="1" t="s">
        <v>1411</v>
      </c>
      <c r="C3477" s="1" t="s">
        <v>1462</v>
      </c>
      <c r="D3477" s="1" t="s">
        <v>219</v>
      </c>
      <c r="E3477" s="2" t="s">
        <v>551</v>
      </c>
      <c r="F3477" s="3">
        <v>1198448.2298999999</v>
      </c>
    </row>
    <row r="3478" spans="1:6" s="4" customFormat="1" ht="204" x14ac:dyDescent="0.25">
      <c r="A3478" s="1" t="s">
        <v>248</v>
      </c>
      <c r="B3478" s="1" t="s">
        <v>1411</v>
      </c>
      <c r="C3478" s="1" t="s">
        <v>1463</v>
      </c>
      <c r="D3478" s="1"/>
      <c r="E3478" s="2" t="s">
        <v>1381</v>
      </c>
      <c r="F3478" s="3">
        <v>2351.5</v>
      </c>
    </row>
    <row r="3479" spans="1:6" s="4" customFormat="1" ht="60" hidden="1" x14ac:dyDescent="0.25">
      <c r="A3479" s="1" t="s">
        <v>248</v>
      </c>
      <c r="B3479" s="1" t="s">
        <v>1411</v>
      </c>
      <c r="C3479" s="1" t="s">
        <v>1463</v>
      </c>
      <c r="D3479" s="1" t="s">
        <v>220</v>
      </c>
      <c r="E3479" s="2" t="s">
        <v>550</v>
      </c>
      <c r="F3479" s="3">
        <v>2351.5</v>
      </c>
    </row>
    <row r="3480" spans="1:6" s="4" customFormat="1" ht="24" hidden="1" x14ac:dyDescent="0.25">
      <c r="A3480" s="1" t="s">
        <v>248</v>
      </c>
      <c r="B3480" s="1" t="s">
        <v>1411</v>
      </c>
      <c r="C3480" s="1" t="s">
        <v>1463</v>
      </c>
      <c r="D3480" s="1" t="s">
        <v>219</v>
      </c>
      <c r="E3480" s="2" t="s">
        <v>551</v>
      </c>
      <c r="F3480" s="3">
        <v>2351.5</v>
      </c>
    </row>
    <row r="3481" spans="1:6" s="4" customFormat="1" ht="84" x14ac:dyDescent="0.25">
      <c r="A3481" s="1" t="s">
        <v>248</v>
      </c>
      <c r="B3481" s="1" t="s">
        <v>1411</v>
      </c>
      <c r="C3481" s="1" t="s">
        <v>1448</v>
      </c>
      <c r="D3481" s="1"/>
      <c r="E3481" s="2" t="s">
        <v>1449</v>
      </c>
      <c r="F3481" s="3">
        <v>212800</v>
      </c>
    </row>
    <row r="3482" spans="1:6" s="4" customFormat="1" ht="60" hidden="1" x14ac:dyDescent="0.25">
      <c r="A3482" s="1" t="s">
        <v>248</v>
      </c>
      <c r="B3482" s="1" t="s">
        <v>1411</v>
      </c>
      <c r="C3482" s="1" t="s">
        <v>1448</v>
      </c>
      <c r="D3482" s="1" t="s">
        <v>220</v>
      </c>
      <c r="E3482" s="2" t="s">
        <v>550</v>
      </c>
      <c r="F3482" s="3">
        <v>212800</v>
      </c>
    </row>
    <row r="3483" spans="1:6" s="4" customFormat="1" ht="24" hidden="1" x14ac:dyDescent="0.25">
      <c r="A3483" s="1" t="s">
        <v>248</v>
      </c>
      <c r="B3483" s="1" t="s">
        <v>1411</v>
      </c>
      <c r="C3483" s="1" t="s">
        <v>1448</v>
      </c>
      <c r="D3483" s="1" t="s">
        <v>219</v>
      </c>
      <c r="E3483" s="2" t="s">
        <v>551</v>
      </c>
      <c r="F3483" s="3">
        <v>212800</v>
      </c>
    </row>
    <row r="3484" spans="1:6" s="4" customFormat="1" ht="132" x14ac:dyDescent="0.25">
      <c r="A3484" s="1" t="s">
        <v>248</v>
      </c>
      <c r="B3484" s="1" t="s">
        <v>1411</v>
      </c>
      <c r="C3484" s="1" t="s">
        <v>1326</v>
      </c>
      <c r="D3484" s="1"/>
      <c r="E3484" s="2" t="s">
        <v>1374</v>
      </c>
      <c r="F3484" s="3">
        <v>3396.3397</v>
      </c>
    </row>
    <row r="3485" spans="1:6" s="4" customFormat="1" ht="108" x14ac:dyDescent="0.25">
      <c r="A3485" s="1" t="s">
        <v>248</v>
      </c>
      <c r="B3485" s="1" t="s">
        <v>1411</v>
      </c>
      <c r="C3485" s="1" t="s">
        <v>1327</v>
      </c>
      <c r="D3485" s="1"/>
      <c r="E3485" s="2" t="s">
        <v>1375</v>
      </c>
      <c r="F3485" s="3">
        <v>3396.3397</v>
      </c>
    </row>
    <row r="3486" spans="1:6" s="4" customFormat="1" ht="60" hidden="1" x14ac:dyDescent="0.25">
      <c r="A3486" s="1" t="s">
        <v>248</v>
      </c>
      <c r="B3486" s="1" t="s">
        <v>1411</v>
      </c>
      <c r="C3486" s="1" t="s">
        <v>1327</v>
      </c>
      <c r="D3486" s="1" t="s">
        <v>220</v>
      </c>
      <c r="E3486" s="2" t="s">
        <v>550</v>
      </c>
      <c r="F3486" s="3">
        <v>3396.3397</v>
      </c>
    </row>
    <row r="3487" spans="1:6" s="4" customFormat="1" ht="24" hidden="1" x14ac:dyDescent="0.25">
      <c r="A3487" s="1" t="s">
        <v>248</v>
      </c>
      <c r="B3487" s="1" t="s">
        <v>1411</v>
      </c>
      <c r="C3487" s="1" t="s">
        <v>1327</v>
      </c>
      <c r="D3487" s="1" t="s">
        <v>219</v>
      </c>
      <c r="E3487" s="2" t="s">
        <v>551</v>
      </c>
      <c r="F3487" s="3">
        <v>3396.3397</v>
      </c>
    </row>
    <row r="3488" spans="1:6" s="4" customFormat="1" ht="36" hidden="1" x14ac:dyDescent="0.25">
      <c r="A3488" s="1" t="s">
        <v>248</v>
      </c>
      <c r="B3488" s="1" t="s">
        <v>22</v>
      </c>
      <c r="C3488" s="1"/>
      <c r="D3488" s="1"/>
      <c r="E3488" s="2" t="s">
        <v>501</v>
      </c>
      <c r="F3488" s="3">
        <v>1118474.17814</v>
      </c>
    </row>
    <row r="3489" spans="1:6" s="4" customFormat="1" hidden="1" x14ac:dyDescent="0.25">
      <c r="A3489" s="1" t="s">
        <v>248</v>
      </c>
      <c r="B3489" s="1" t="s">
        <v>1413</v>
      </c>
      <c r="C3489" s="1"/>
      <c r="D3489" s="1"/>
      <c r="E3489" s="2" t="s">
        <v>524</v>
      </c>
      <c r="F3489" s="3">
        <v>877110.05438999995</v>
      </c>
    </row>
    <row r="3490" spans="1:6" s="4" customFormat="1" ht="72" x14ac:dyDescent="0.25">
      <c r="A3490" s="1" t="s">
        <v>248</v>
      </c>
      <c r="B3490" s="1" t="s">
        <v>1413</v>
      </c>
      <c r="C3490" s="1" t="s">
        <v>138</v>
      </c>
      <c r="D3490" s="1"/>
      <c r="E3490" s="2" t="s">
        <v>691</v>
      </c>
      <c r="F3490" s="3">
        <v>235359.46809000001</v>
      </c>
    </row>
    <row r="3491" spans="1:6" s="4" customFormat="1" ht="84" x14ac:dyDescent="0.25">
      <c r="A3491" s="1" t="s">
        <v>248</v>
      </c>
      <c r="B3491" s="1" t="s">
        <v>1413</v>
      </c>
      <c r="C3491" s="1" t="s">
        <v>139</v>
      </c>
      <c r="D3491" s="1"/>
      <c r="E3491" s="2" t="s">
        <v>692</v>
      </c>
      <c r="F3491" s="3">
        <v>186698.1</v>
      </c>
    </row>
    <row r="3492" spans="1:6" s="4" customFormat="1" ht="156" x14ac:dyDescent="0.25">
      <c r="A3492" s="1" t="s">
        <v>248</v>
      </c>
      <c r="B3492" s="1" t="s">
        <v>1413</v>
      </c>
      <c r="C3492" s="1" t="s">
        <v>302</v>
      </c>
      <c r="D3492" s="1"/>
      <c r="E3492" s="2" t="s">
        <v>702</v>
      </c>
      <c r="F3492" s="3">
        <v>186698.1</v>
      </c>
    </row>
    <row r="3493" spans="1:6" s="4" customFormat="1" ht="60" x14ac:dyDescent="0.25">
      <c r="A3493" s="1" t="s">
        <v>248</v>
      </c>
      <c r="B3493" s="1" t="s">
        <v>1413</v>
      </c>
      <c r="C3493" s="1" t="s">
        <v>277</v>
      </c>
      <c r="D3493" s="1"/>
      <c r="E3493" s="2" t="s">
        <v>703</v>
      </c>
      <c r="F3493" s="3">
        <v>1215</v>
      </c>
    </row>
    <row r="3494" spans="1:6" s="4" customFormat="1" ht="72" hidden="1" x14ac:dyDescent="0.25">
      <c r="A3494" s="1" t="s">
        <v>248</v>
      </c>
      <c r="B3494" s="1" t="s">
        <v>1413</v>
      </c>
      <c r="C3494" s="1" t="s">
        <v>277</v>
      </c>
      <c r="D3494" s="1" t="s">
        <v>1111</v>
      </c>
      <c r="E3494" s="2" t="s">
        <v>542</v>
      </c>
      <c r="F3494" s="3">
        <v>1215</v>
      </c>
    </row>
    <row r="3495" spans="1:6" s="4" customFormat="1" ht="84" hidden="1" x14ac:dyDescent="0.25">
      <c r="A3495" s="1" t="s">
        <v>248</v>
      </c>
      <c r="B3495" s="1" t="s">
        <v>1413</v>
      </c>
      <c r="C3495" s="1" t="s">
        <v>277</v>
      </c>
      <c r="D3495" s="1" t="s">
        <v>1112</v>
      </c>
      <c r="E3495" s="2" t="s">
        <v>543</v>
      </c>
      <c r="F3495" s="3">
        <v>1215</v>
      </c>
    </row>
    <row r="3496" spans="1:6" s="4" customFormat="1" ht="84" x14ac:dyDescent="0.25">
      <c r="A3496" s="1" t="s">
        <v>248</v>
      </c>
      <c r="B3496" s="1" t="s">
        <v>1413</v>
      </c>
      <c r="C3496" s="1" t="s">
        <v>278</v>
      </c>
      <c r="D3496" s="1"/>
      <c r="E3496" s="2" t="s">
        <v>704</v>
      </c>
      <c r="F3496" s="3">
        <v>165640.4</v>
      </c>
    </row>
    <row r="3497" spans="1:6" s="4" customFormat="1" ht="24" hidden="1" x14ac:dyDescent="0.25">
      <c r="A3497" s="1" t="s">
        <v>248</v>
      </c>
      <c r="B3497" s="1" t="s">
        <v>1413</v>
      </c>
      <c r="C3497" s="1" t="s">
        <v>278</v>
      </c>
      <c r="D3497" s="1" t="s">
        <v>1113</v>
      </c>
      <c r="E3497" s="2" t="s">
        <v>558</v>
      </c>
      <c r="F3497" s="3">
        <v>165640.4</v>
      </c>
    </row>
    <row r="3498" spans="1:6" s="4" customFormat="1" ht="132" hidden="1" x14ac:dyDescent="0.25">
      <c r="A3498" s="1" t="s">
        <v>248</v>
      </c>
      <c r="B3498" s="1" t="s">
        <v>1413</v>
      </c>
      <c r="C3498" s="1" t="s">
        <v>278</v>
      </c>
      <c r="D3498" s="1" t="s">
        <v>137</v>
      </c>
      <c r="E3498" s="2" t="s">
        <v>559</v>
      </c>
      <c r="F3498" s="3">
        <v>165640.4</v>
      </c>
    </row>
    <row r="3499" spans="1:6" s="4" customFormat="1" ht="156" x14ac:dyDescent="0.25">
      <c r="A3499" s="1" t="s">
        <v>248</v>
      </c>
      <c r="B3499" s="1" t="s">
        <v>1413</v>
      </c>
      <c r="C3499" s="1" t="s">
        <v>1303</v>
      </c>
      <c r="D3499" s="1"/>
      <c r="E3499" s="2" t="s">
        <v>1304</v>
      </c>
      <c r="F3499" s="3">
        <v>19842.7</v>
      </c>
    </row>
    <row r="3500" spans="1:6" s="4" customFormat="1" ht="24" hidden="1" x14ac:dyDescent="0.25">
      <c r="A3500" s="1" t="s">
        <v>248</v>
      </c>
      <c r="B3500" s="1" t="s">
        <v>1413</v>
      </c>
      <c r="C3500" s="1" t="s">
        <v>1303</v>
      </c>
      <c r="D3500" s="1" t="s">
        <v>1113</v>
      </c>
      <c r="E3500" s="2" t="s">
        <v>558</v>
      </c>
      <c r="F3500" s="3">
        <v>19842.7</v>
      </c>
    </row>
    <row r="3501" spans="1:6" s="4" customFormat="1" ht="132" hidden="1" x14ac:dyDescent="0.25">
      <c r="A3501" s="1" t="s">
        <v>248</v>
      </c>
      <c r="B3501" s="1" t="s">
        <v>1413</v>
      </c>
      <c r="C3501" s="1" t="s">
        <v>1303</v>
      </c>
      <c r="D3501" s="1" t="s">
        <v>137</v>
      </c>
      <c r="E3501" s="2" t="s">
        <v>559</v>
      </c>
      <c r="F3501" s="3">
        <v>19842.7</v>
      </c>
    </row>
    <row r="3502" spans="1:6" s="4" customFormat="1" ht="132" x14ac:dyDescent="0.25">
      <c r="A3502" s="1" t="s">
        <v>248</v>
      </c>
      <c r="B3502" s="1" t="s">
        <v>1413</v>
      </c>
      <c r="C3502" s="1" t="s">
        <v>276</v>
      </c>
      <c r="D3502" s="1"/>
      <c r="E3502" s="2" t="s">
        <v>706</v>
      </c>
      <c r="F3502" s="3">
        <v>48661.368090000004</v>
      </c>
    </row>
    <row r="3503" spans="1:6" s="4" customFormat="1" ht="108" x14ac:dyDescent="0.25">
      <c r="A3503" s="1" t="s">
        <v>248</v>
      </c>
      <c r="B3503" s="1" t="s">
        <v>1413</v>
      </c>
      <c r="C3503" s="1" t="s">
        <v>280</v>
      </c>
      <c r="D3503" s="1"/>
      <c r="E3503" s="2" t="s">
        <v>714</v>
      </c>
      <c r="F3503" s="3">
        <v>48661.368090000004</v>
      </c>
    </row>
    <row r="3504" spans="1:6" s="4" customFormat="1" ht="60" hidden="1" x14ac:dyDescent="0.25">
      <c r="A3504" s="1" t="s">
        <v>248</v>
      </c>
      <c r="B3504" s="1" t="s">
        <v>1413</v>
      </c>
      <c r="C3504" s="1" t="s">
        <v>280</v>
      </c>
      <c r="D3504" s="1" t="s">
        <v>220</v>
      </c>
      <c r="E3504" s="2" t="s">
        <v>550</v>
      </c>
      <c r="F3504" s="3">
        <v>48661.368090000004</v>
      </c>
    </row>
    <row r="3505" spans="1:6" s="4" customFormat="1" ht="24" hidden="1" x14ac:dyDescent="0.25">
      <c r="A3505" s="1" t="s">
        <v>248</v>
      </c>
      <c r="B3505" s="1" t="s">
        <v>1413</v>
      </c>
      <c r="C3505" s="1" t="s">
        <v>280</v>
      </c>
      <c r="D3505" s="1" t="s">
        <v>219</v>
      </c>
      <c r="E3505" s="2" t="s">
        <v>551</v>
      </c>
      <c r="F3505" s="3">
        <v>48661.368090000004</v>
      </c>
    </row>
    <row r="3506" spans="1:6" s="4" customFormat="1" ht="48" x14ac:dyDescent="0.25">
      <c r="A3506" s="1" t="s">
        <v>248</v>
      </c>
      <c r="B3506" s="1" t="s">
        <v>1413</v>
      </c>
      <c r="C3506" s="1" t="s">
        <v>141</v>
      </c>
      <c r="D3506" s="1"/>
      <c r="E3506" s="2" t="s">
        <v>717</v>
      </c>
      <c r="F3506" s="3">
        <v>279101.18003000005</v>
      </c>
    </row>
    <row r="3507" spans="1:6" s="4" customFormat="1" ht="72" x14ac:dyDescent="0.25">
      <c r="A3507" s="1" t="s">
        <v>248</v>
      </c>
      <c r="B3507" s="1" t="s">
        <v>1413</v>
      </c>
      <c r="C3507" s="1" t="s">
        <v>142</v>
      </c>
      <c r="D3507" s="1"/>
      <c r="E3507" s="2" t="s">
        <v>718</v>
      </c>
      <c r="F3507" s="3">
        <v>202488.28503000003</v>
      </c>
    </row>
    <row r="3508" spans="1:6" s="4" customFormat="1" ht="60" x14ac:dyDescent="0.25">
      <c r="A3508" s="1" t="s">
        <v>248</v>
      </c>
      <c r="B3508" s="1" t="s">
        <v>1413</v>
      </c>
      <c r="C3508" s="1" t="s">
        <v>281</v>
      </c>
      <c r="D3508" s="1"/>
      <c r="E3508" s="2" t="s">
        <v>721</v>
      </c>
      <c r="F3508" s="3">
        <v>7798</v>
      </c>
    </row>
    <row r="3509" spans="1:6" s="4" customFormat="1" ht="72" hidden="1" x14ac:dyDescent="0.25">
      <c r="A3509" s="1" t="s">
        <v>248</v>
      </c>
      <c r="B3509" s="1" t="s">
        <v>1413</v>
      </c>
      <c r="C3509" s="1" t="s">
        <v>281</v>
      </c>
      <c r="D3509" s="1" t="s">
        <v>1111</v>
      </c>
      <c r="E3509" s="2" t="s">
        <v>542</v>
      </c>
      <c r="F3509" s="3">
        <v>7798</v>
      </c>
    </row>
    <row r="3510" spans="1:6" s="4" customFormat="1" ht="84" hidden="1" x14ac:dyDescent="0.25">
      <c r="A3510" s="1" t="s">
        <v>248</v>
      </c>
      <c r="B3510" s="1" t="s">
        <v>1413</v>
      </c>
      <c r="C3510" s="1" t="s">
        <v>281</v>
      </c>
      <c r="D3510" s="1" t="s">
        <v>1112</v>
      </c>
      <c r="E3510" s="2" t="s">
        <v>543</v>
      </c>
      <c r="F3510" s="3">
        <v>7798</v>
      </c>
    </row>
    <row r="3511" spans="1:6" s="4" customFormat="1" ht="120" x14ac:dyDescent="0.25">
      <c r="A3511" s="1" t="s">
        <v>248</v>
      </c>
      <c r="B3511" s="1" t="s">
        <v>1413</v>
      </c>
      <c r="C3511" s="1" t="s">
        <v>282</v>
      </c>
      <c r="D3511" s="1"/>
      <c r="E3511" s="2" t="s">
        <v>722</v>
      </c>
      <c r="F3511" s="3">
        <v>137941.02160000001</v>
      </c>
    </row>
    <row r="3512" spans="1:6" s="4" customFormat="1" ht="72" hidden="1" x14ac:dyDescent="0.25">
      <c r="A3512" s="1" t="s">
        <v>248</v>
      </c>
      <c r="B3512" s="1" t="s">
        <v>1413</v>
      </c>
      <c r="C3512" s="1" t="s">
        <v>282</v>
      </c>
      <c r="D3512" s="1" t="s">
        <v>1111</v>
      </c>
      <c r="E3512" s="2" t="s">
        <v>542</v>
      </c>
      <c r="F3512" s="3">
        <v>137941.02160000001</v>
      </c>
    </row>
    <row r="3513" spans="1:6" s="4" customFormat="1" ht="84" hidden="1" x14ac:dyDescent="0.25">
      <c r="A3513" s="1" t="s">
        <v>248</v>
      </c>
      <c r="B3513" s="1" t="s">
        <v>1413</v>
      </c>
      <c r="C3513" s="1" t="s">
        <v>282</v>
      </c>
      <c r="D3513" s="1" t="s">
        <v>1112</v>
      </c>
      <c r="E3513" s="2" t="s">
        <v>543</v>
      </c>
      <c r="F3513" s="3">
        <v>137941.02160000001</v>
      </c>
    </row>
    <row r="3514" spans="1:6" s="4" customFormat="1" ht="108" x14ac:dyDescent="0.25">
      <c r="A3514" s="1" t="s">
        <v>248</v>
      </c>
      <c r="B3514" s="1" t="s">
        <v>1413</v>
      </c>
      <c r="C3514" s="1" t="s">
        <v>303</v>
      </c>
      <c r="D3514" s="1"/>
      <c r="E3514" s="2" t="s">
        <v>723</v>
      </c>
      <c r="F3514" s="3">
        <v>56749.263430000006</v>
      </c>
    </row>
    <row r="3515" spans="1:6" s="4" customFormat="1" ht="120" x14ac:dyDescent="0.25">
      <c r="A3515" s="1" t="s">
        <v>248</v>
      </c>
      <c r="B3515" s="1" t="s">
        <v>1413</v>
      </c>
      <c r="C3515" s="1" t="s">
        <v>1328</v>
      </c>
      <c r="D3515" s="1"/>
      <c r="E3515" s="2" t="s">
        <v>1376</v>
      </c>
      <c r="F3515" s="3">
        <v>395.28300000000002</v>
      </c>
    </row>
    <row r="3516" spans="1:6" s="4" customFormat="1" ht="60" hidden="1" x14ac:dyDescent="0.25">
      <c r="A3516" s="1" t="s">
        <v>248</v>
      </c>
      <c r="B3516" s="1" t="s">
        <v>1413</v>
      </c>
      <c r="C3516" s="1" t="s">
        <v>1328</v>
      </c>
      <c r="D3516" s="1" t="s">
        <v>220</v>
      </c>
      <c r="E3516" s="2" t="s">
        <v>550</v>
      </c>
      <c r="F3516" s="3">
        <v>395.28300000000002</v>
      </c>
    </row>
    <row r="3517" spans="1:6" s="4" customFormat="1" ht="24" hidden="1" x14ac:dyDescent="0.25">
      <c r="A3517" s="1" t="s">
        <v>248</v>
      </c>
      <c r="B3517" s="1" t="s">
        <v>1413</v>
      </c>
      <c r="C3517" s="1" t="s">
        <v>1328</v>
      </c>
      <c r="D3517" s="1" t="s">
        <v>219</v>
      </c>
      <c r="E3517" s="2" t="s">
        <v>551</v>
      </c>
      <c r="F3517" s="3">
        <v>395.28300000000002</v>
      </c>
    </row>
    <row r="3518" spans="1:6" s="4" customFormat="1" ht="48" x14ac:dyDescent="0.25">
      <c r="A3518" s="1" t="s">
        <v>248</v>
      </c>
      <c r="B3518" s="1" t="s">
        <v>1413</v>
      </c>
      <c r="C3518" s="1" t="s">
        <v>283</v>
      </c>
      <c r="D3518" s="1"/>
      <c r="E3518" s="2" t="s">
        <v>724</v>
      </c>
      <c r="F3518" s="3">
        <v>9233.8709999999992</v>
      </c>
    </row>
    <row r="3519" spans="1:6" s="4" customFormat="1" ht="60" hidden="1" x14ac:dyDescent="0.25">
      <c r="A3519" s="1" t="s">
        <v>248</v>
      </c>
      <c r="B3519" s="1" t="s">
        <v>1413</v>
      </c>
      <c r="C3519" s="1" t="s">
        <v>283</v>
      </c>
      <c r="D3519" s="1" t="s">
        <v>220</v>
      </c>
      <c r="E3519" s="2" t="s">
        <v>550</v>
      </c>
      <c r="F3519" s="3">
        <v>9233.8709999999992</v>
      </c>
    </row>
    <row r="3520" spans="1:6" s="4" customFormat="1" ht="24" hidden="1" x14ac:dyDescent="0.25">
      <c r="A3520" s="1" t="s">
        <v>248</v>
      </c>
      <c r="B3520" s="1" t="s">
        <v>1413</v>
      </c>
      <c r="C3520" s="1" t="s">
        <v>283</v>
      </c>
      <c r="D3520" s="1" t="s">
        <v>219</v>
      </c>
      <c r="E3520" s="2" t="s">
        <v>551</v>
      </c>
      <c r="F3520" s="3">
        <v>9233.8709999999992</v>
      </c>
    </row>
    <row r="3521" spans="1:6" s="4" customFormat="1" ht="36" x14ac:dyDescent="0.25">
      <c r="A3521" s="1" t="s">
        <v>248</v>
      </c>
      <c r="B3521" s="1" t="s">
        <v>1413</v>
      </c>
      <c r="C3521" s="1" t="s">
        <v>284</v>
      </c>
      <c r="D3521" s="1"/>
      <c r="E3521" s="2" t="s">
        <v>725</v>
      </c>
      <c r="F3521" s="3">
        <v>31693.508430000002</v>
      </c>
    </row>
    <row r="3522" spans="1:6" s="4" customFormat="1" ht="60" hidden="1" x14ac:dyDescent="0.25">
      <c r="A3522" s="1" t="s">
        <v>248</v>
      </c>
      <c r="B3522" s="1" t="s">
        <v>1413</v>
      </c>
      <c r="C3522" s="1" t="s">
        <v>284</v>
      </c>
      <c r="D3522" s="1" t="s">
        <v>220</v>
      </c>
      <c r="E3522" s="2" t="s">
        <v>550</v>
      </c>
      <c r="F3522" s="3">
        <v>31693.508430000002</v>
      </c>
    </row>
    <row r="3523" spans="1:6" s="4" customFormat="1" ht="24" hidden="1" x14ac:dyDescent="0.25">
      <c r="A3523" s="1" t="s">
        <v>248</v>
      </c>
      <c r="B3523" s="1" t="s">
        <v>1413</v>
      </c>
      <c r="C3523" s="1" t="s">
        <v>284</v>
      </c>
      <c r="D3523" s="1" t="s">
        <v>219</v>
      </c>
      <c r="E3523" s="2" t="s">
        <v>551</v>
      </c>
      <c r="F3523" s="3">
        <v>31693.508430000002</v>
      </c>
    </row>
    <row r="3524" spans="1:6" s="4" customFormat="1" ht="36" x14ac:dyDescent="0.25">
      <c r="A3524" s="1" t="s">
        <v>248</v>
      </c>
      <c r="B3524" s="1" t="s">
        <v>1413</v>
      </c>
      <c r="C3524" s="1" t="s">
        <v>1329</v>
      </c>
      <c r="D3524" s="1"/>
      <c r="E3524" s="2" t="s">
        <v>1364</v>
      </c>
      <c r="F3524" s="3">
        <v>2744.8009999999999</v>
      </c>
    </row>
    <row r="3525" spans="1:6" s="4" customFormat="1" ht="60" hidden="1" x14ac:dyDescent="0.25">
      <c r="A3525" s="1" t="s">
        <v>248</v>
      </c>
      <c r="B3525" s="1" t="s">
        <v>1413</v>
      </c>
      <c r="C3525" s="1" t="s">
        <v>1329</v>
      </c>
      <c r="D3525" s="1" t="s">
        <v>220</v>
      </c>
      <c r="E3525" s="2" t="s">
        <v>550</v>
      </c>
      <c r="F3525" s="3">
        <v>2744.8009999999999</v>
      </c>
    </row>
    <row r="3526" spans="1:6" s="4" customFormat="1" ht="24" hidden="1" x14ac:dyDescent="0.25">
      <c r="A3526" s="1" t="s">
        <v>248</v>
      </c>
      <c r="B3526" s="1" t="s">
        <v>1413</v>
      </c>
      <c r="C3526" s="1" t="s">
        <v>1329</v>
      </c>
      <c r="D3526" s="1" t="s">
        <v>219</v>
      </c>
      <c r="E3526" s="2" t="s">
        <v>551</v>
      </c>
      <c r="F3526" s="3">
        <v>2744.8009999999999</v>
      </c>
    </row>
    <row r="3527" spans="1:6" s="4" customFormat="1" ht="24" x14ac:dyDescent="0.25">
      <c r="A3527" s="1" t="s">
        <v>248</v>
      </c>
      <c r="B3527" s="1" t="s">
        <v>1413</v>
      </c>
      <c r="C3527" s="1" t="s">
        <v>285</v>
      </c>
      <c r="D3527" s="1"/>
      <c r="E3527" s="2" t="s">
        <v>726</v>
      </c>
      <c r="F3527" s="3">
        <v>2172.8000000000002</v>
      </c>
    </row>
    <row r="3528" spans="1:6" s="4" customFormat="1" ht="60" hidden="1" x14ac:dyDescent="0.25">
      <c r="A3528" s="1" t="s">
        <v>248</v>
      </c>
      <c r="B3528" s="1" t="s">
        <v>1413</v>
      </c>
      <c r="C3528" s="1" t="s">
        <v>285</v>
      </c>
      <c r="D3528" s="1" t="s">
        <v>220</v>
      </c>
      <c r="E3528" s="2" t="s">
        <v>550</v>
      </c>
      <c r="F3528" s="3">
        <v>2172.8000000000002</v>
      </c>
    </row>
    <row r="3529" spans="1:6" s="4" customFormat="1" ht="24" hidden="1" x14ac:dyDescent="0.25">
      <c r="A3529" s="1" t="s">
        <v>248</v>
      </c>
      <c r="B3529" s="1" t="s">
        <v>1413</v>
      </c>
      <c r="C3529" s="1" t="s">
        <v>285</v>
      </c>
      <c r="D3529" s="1" t="s">
        <v>219</v>
      </c>
      <c r="E3529" s="2" t="s">
        <v>551</v>
      </c>
      <c r="F3529" s="3">
        <v>2172.8000000000002</v>
      </c>
    </row>
    <row r="3530" spans="1:6" s="4" customFormat="1" ht="48" x14ac:dyDescent="0.25">
      <c r="A3530" s="1" t="s">
        <v>248</v>
      </c>
      <c r="B3530" s="1" t="s">
        <v>1413</v>
      </c>
      <c r="C3530" s="1" t="s">
        <v>286</v>
      </c>
      <c r="D3530" s="1"/>
      <c r="E3530" s="2" t="s">
        <v>727</v>
      </c>
      <c r="F3530" s="3">
        <v>3259.4</v>
      </c>
    </row>
    <row r="3531" spans="1:6" s="4" customFormat="1" ht="60" hidden="1" x14ac:dyDescent="0.25">
      <c r="A3531" s="1" t="s">
        <v>248</v>
      </c>
      <c r="B3531" s="1" t="s">
        <v>1413</v>
      </c>
      <c r="C3531" s="1" t="s">
        <v>286</v>
      </c>
      <c r="D3531" s="1" t="s">
        <v>220</v>
      </c>
      <c r="E3531" s="2" t="s">
        <v>550</v>
      </c>
      <c r="F3531" s="3">
        <v>3259.4</v>
      </c>
    </row>
    <row r="3532" spans="1:6" s="4" customFormat="1" ht="24" hidden="1" x14ac:dyDescent="0.25">
      <c r="A3532" s="1" t="s">
        <v>248</v>
      </c>
      <c r="B3532" s="1" t="s">
        <v>1413</v>
      </c>
      <c r="C3532" s="1" t="s">
        <v>286</v>
      </c>
      <c r="D3532" s="1" t="s">
        <v>219</v>
      </c>
      <c r="E3532" s="2" t="s">
        <v>551</v>
      </c>
      <c r="F3532" s="3">
        <v>3259.4</v>
      </c>
    </row>
    <row r="3533" spans="1:6" s="4" customFormat="1" ht="48" x14ac:dyDescent="0.25">
      <c r="A3533" s="1" t="s">
        <v>248</v>
      </c>
      <c r="B3533" s="1" t="s">
        <v>1413</v>
      </c>
      <c r="C3533" s="1" t="s">
        <v>1330</v>
      </c>
      <c r="D3533" s="1"/>
      <c r="E3533" s="2" t="s">
        <v>1365</v>
      </c>
      <c r="F3533" s="3">
        <v>472.8</v>
      </c>
    </row>
    <row r="3534" spans="1:6" s="4" customFormat="1" ht="60" hidden="1" x14ac:dyDescent="0.25">
      <c r="A3534" s="1" t="s">
        <v>248</v>
      </c>
      <c r="B3534" s="1" t="s">
        <v>1413</v>
      </c>
      <c r="C3534" s="1" t="s">
        <v>1330</v>
      </c>
      <c r="D3534" s="1" t="s">
        <v>220</v>
      </c>
      <c r="E3534" s="2" t="s">
        <v>550</v>
      </c>
      <c r="F3534" s="3">
        <v>472.8</v>
      </c>
    </row>
    <row r="3535" spans="1:6" s="4" customFormat="1" ht="24" hidden="1" x14ac:dyDescent="0.25">
      <c r="A3535" s="1" t="s">
        <v>248</v>
      </c>
      <c r="B3535" s="1" t="s">
        <v>1413</v>
      </c>
      <c r="C3535" s="1" t="s">
        <v>1330</v>
      </c>
      <c r="D3535" s="1" t="s">
        <v>219</v>
      </c>
      <c r="E3535" s="2" t="s">
        <v>551</v>
      </c>
      <c r="F3535" s="3">
        <v>472.8</v>
      </c>
    </row>
    <row r="3536" spans="1:6" s="4" customFormat="1" ht="36" x14ac:dyDescent="0.25">
      <c r="A3536" s="1" t="s">
        <v>248</v>
      </c>
      <c r="B3536" s="1" t="s">
        <v>1413</v>
      </c>
      <c r="C3536" s="1" t="s">
        <v>287</v>
      </c>
      <c r="D3536" s="1"/>
      <c r="E3536" s="2" t="s">
        <v>728</v>
      </c>
      <c r="F3536" s="3">
        <v>1820.1</v>
      </c>
    </row>
    <row r="3537" spans="1:6" s="4" customFormat="1" ht="60" hidden="1" x14ac:dyDescent="0.25">
      <c r="A3537" s="1" t="s">
        <v>248</v>
      </c>
      <c r="B3537" s="1" t="s">
        <v>1413</v>
      </c>
      <c r="C3537" s="1" t="s">
        <v>287</v>
      </c>
      <c r="D3537" s="1" t="s">
        <v>220</v>
      </c>
      <c r="E3537" s="2" t="s">
        <v>550</v>
      </c>
      <c r="F3537" s="3">
        <v>1820.1</v>
      </c>
    </row>
    <row r="3538" spans="1:6" s="4" customFormat="1" ht="24" hidden="1" x14ac:dyDescent="0.25">
      <c r="A3538" s="1" t="s">
        <v>248</v>
      </c>
      <c r="B3538" s="1" t="s">
        <v>1413</v>
      </c>
      <c r="C3538" s="1" t="s">
        <v>287</v>
      </c>
      <c r="D3538" s="1" t="s">
        <v>219</v>
      </c>
      <c r="E3538" s="2" t="s">
        <v>551</v>
      </c>
      <c r="F3538" s="3">
        <v>1820.1</v>
      </c>
    </row>
    <row r="3539" spans="1:6" s="4" customFormat="1" ht="24" x14ac:dyDescent="0.25">
      <c r="A3539" s="1" t="s">
        <v>248</v>
      </c>
      <c r="B3539" s="1" t="s">
        <v>1413</v>
      </c>
      <c r="C3539" s="1" t="s">
        <v>288</v>
      </c>
      <c r="D3539" s="1"/>
      <c r="E3539" s="2" t="s">
        <v>1266</v>
      </c>
      <c r="F3539" s="3">
        <v>4956.7</v>
      </c>
    </row>
    <row r="3540" spans="1:6" s="4" customFormat="1" ht="60" hidden="1" x14ac:dyDescent="0.25">
      <c r="A3540" s="1" t="s">
        <v>248</v>
      </c>
      <c r="B3540" s="1" t="s">
        <v>1413</v>
      </c>
      <c r="C3540" s="1" t="s">
        <v>288</v>
      </c>
      <c r="D3540" s="1" t="s">
        <v>220</v>
      </c>
      <c r="E3540" s="2" t="s">
        <v>550</v>
      </c>
      <c r="F3540" s="3">
        <v>4956.7</v>
      </c>
    </row>
    <row r="3541" spans="1:6" s="4" customFormat="1" ht="24" hidden="1" x14ac:dyDescent="0.25">
      <c r="A3541" s="1" t="s">
        <v>248</v>
      </c>
      <c r="B3541" s="1" t="s">
        <v>1413</v>
      </c>
      <c r="C3541" s="1" t="s">
        <v>288</v>
      </c>
      <c r="D3541" s="1" t="s">
        <v>219</v>
      </c>
      <c r="E3541" s="2" t="s">
        <v>551</v>
      </c>
      <c r="F3541" s="3">
        <v>4956.7</v>
      </c>
    </row>
    <row r="3542" spans="1:6" s="4" customFormat="1" ht="84" x14ac:dyDescent="0.25">
      <c r="A3542" s="1" t="s">
        <v>248</v>
      </c>
      <c r="B3542" s="1" t="s">
        <v>1413</v>
      </c>
      <c r="C3542" s="1" t="s">
        <v>304</v>
      </c>
      <c r="D3542" s="1"/>
      <c r="E3542" s="2" t="s">
        <v>733</v>
      </c>
      <c r="F3542" s="3">
        <v>76612.89499999999</v>
      </c>
    </row>
    <row r="3543" spans="1:6" s="4" customFormat="1" ht="84" x14ac:dyDescent="0.25">
      <c r="A3543" s="1" t="s">
        <v>248</v>
      </c>
      <c r="B3543" s="1" t="s">
        <v>1413</v>
      </c>
      <c r="C3543" s="1" t="s">
        <v>293</v>
      </c>
      <c r="D3543" s="1"/>
      <c r="E3543" s="2" t="s">
        <v>734</v>
      </c>
      <c r="F3543" s="3">
        <v>34788.494999999995</v>
      </c>
    </row>
    <row r="3544" spans="1:6" s="4" customFormat="1" ht="48" x14ac:dyDescent="0.25">
      <c r="A3544" s="1" t="s">
        <v>248</v>
      </c>
      <c r="B3544" s="1" t="s">
        <v>1413</v>
      </c>
      <c r="C3544" s="1" t="s">
        <v>1217</v>
      </c>
      <c r="D3544" s="1"/>
      <c r="E3544" s="2" t="s">
        <v>1219</v>
      </c>
      <c r="F3544" s="3">
        <v>34263.394999999997</v>
      </c>
    </row>
    <row r="3545" spans="1:6" s="4" customFormat="1" ht="72" hidden="1" x14ac:dyDescent="0.25">
      <c r="A3545" s="1" t="s">
        <v>248</v>
      </c>
      <c r="B3545" s="1" t="s">
        <v>1413</v>
      </c>
      <c r="C3545" s="1" t="s">
        <v>1217</v>
      </c>
      <c r="D3545" s="1" t="s">
        <v>1111</v>
      </c>
      <c r="E3545" s="2" t="s">
        <v>542</v>
      </c>
      <c r="F3545" s="3">
        <v>34263.394999999997</v>
      </c>
    </row>
    <row r="3546" spans="1:6" s="4" customFormat="1" ht="84" hidden="1" x14ac:dyDescent="0.25">
      <c r="A3546" s="1" t="s">
        <v>248</v>
      </c>
      <c r="B3546" s="1" t="s">
        <v>1413</v>
      </c>
      <c r="C3546" s="1" t="s">
        <v>1217</v>
      </c>
      <c r="D3546" s="1" t="s">
        <v>1112</v>
      </c>
      <c r="E3546" s="2" t="s">
        <v>543</v>
      </c>
      <c r="F3546" s="3">
        <v>34263.394999999997</v>
      </c>
    </row>
    <row r="3547" spans="1:6" s="4" customFormat="1" ht="168" x14ac:dyDescent="0.25">
      <c r="A3547" s="1" t="s">
        <v>248</v>
      </c>
      <c r="B3547" s="1" t="s">
        <v>1413</v>
      </c>
      <c r="C3547" s="1" t="s">
        <v>1218</v>
      </c>
      <c r="D3547" s="1"/>
      <c r="E3547" s="2" t="s">
        <v>1220</v>
      </c>
      <c r="F3547" s="3">
        <v>525.1</v>
      </c>
    </row>
    <row r="3548" spans="1:6" s="4" customFormat="1" ht="72" hidden="1" x14ac:dyDescent="0.25">
      <c r="A3548" s="1" t="s">
        <v>248</v>
      </c>
      <c r="B3548" s="1" t="s">
        <v>1413</v>
      </c>
      <c r="C3548" s="1" t="s">
        <v>1218</v>
      </c>
      <c r="D3548" s="1" t="s">
        <v>1111</v>
      </c>
      <c r="E3548" s="2" t="s">
        <v>542</v>
      </c>
      <c r="F3548" s="3">
        <v>525.1</v>
      </c>
    </row>
    <row r="3549" spans="1:6" s="4" customFormat="1" ht="84" hidden="1" x14ac:dyDescent="0.25">
      <c r="A3549" s="1" t="s">
        <v>248</v>
      </c>
      <c r="B3549" s="1" t="s">
        <v>1413</v>
      </c>
      <c r="C3549" s="1" t="s">
        <v>1218</v>
      </c>
      <c r="D3549" s="1" t="s">
        <v>1112</v>
      </c>
      <c r="E3549" s="2" t="s">
        <v>543</v>
      </c>
      <c r="F3549" s="3">
        <v>525.1</v>
      </c>
    </row>
    <row r="3550" spans="1:6" s="4" customFormat="1" ht="60" x14ac:dyDescent="0.25">
      <c r="A3550" s="1" t="s">
        <v>248</v>
      </c>
      <c r="B3550" s="1" t="s">
        <v>1413</v>
      </c>
      <c r="C3550" s="1" t="s">
        <v>294</v>
      </c>
      <c r="D3550" s="1"/>
      <c r="E3550" s="2" t="s">
        <v>735</v>
      </c>
      <c r="F3550" s="3">
        <v>2291.6</v>
      </c>
    </row>
    <row r="3551" spans="1:6" s="4" customFormat="1" ht="72" hidden="1" x14ac:dyDescent="0.25">
      <c r="A3551" s="1" t="s">
        <v>248</v>
      </c>
      <c r="B3551" s="1" t="s">
        <v>1413</v>
      </c>
      <c r="C3551" s="1" t="s">
        <v>294</v>
      </c>
      <c r="D3551" s="1" t="s">
        <v>1111</v>
      </c>
      <c r="E3551" s="2" t="s">
        <v>542</v>
      </c>
      <c r="F3551" s="3">
        <v>2291.6</v>
      </c>
    </row>
    <row r="3552" spans="1:6" s="4" customFormat="1" ht="84" hidden="1" x14ac:dyDescent="0.25">
      <c r="A3552" s="1" t="s">
        <v>248</v>
      </c>
      <c r="B3552" s="1" t="s">
        <v>1413</v>
      </c>
      <c r="C3552" s="1" t="s">
        <v>294</v>
      </c>
      <c r="D3552" s="1" t="s">
        <v>1112</v>
      </c>
      <c r="E3552" s="2" t="s">
        <v>543</v>
      </c>
      <c r="F3552" s="3">
        <v>2291.6</v>
      </c>
    </row>
    <row r="3553" spans="1:6" s="4" customFormat="1" ht="120" x14ac:dyDescent="0.25">
      <c r="A3553" s="1" t="s">
        <v>248</v>
      </c>
      <c r="B3553" s="1" t="s">
        <v>1413</v>
      </c>
      <c r="C3553" s="1" t="s">
        <v>295</v>
      </c>
      <c r="D3553" s="1"/>
      <c r="E3553" s="2" t="s">
        <v>1553</v>
      </c>
      <c r="F3553" s="3">
        <v>2053.1999999999998</v>
      </c>
    </row>
    <row r="3554" spans="1:6" s="4" customFormat="1" ht="72" hidden="1" x14ac:dyDescent="0.25">
      <c r="A3554" s="1" t="s">
        <v>248</v>
      </c>
      <c r="B3554" s="1" t="s">
        <v>1413</v>
      </c>
      <c r="C3554" s="1" t="s">
        <v>295</v>
      </c>
      <c r="D3554" s="1" t="s">
        <v>1111</v>
      </c>
      <c r="E3554" s="2" t="s">
        <v>542</v>
      </c>
      <c r="F3554" s="3">
        <v>2053.1999999999998</v>
      </c>
    </row>
    <row r="3555" spans="1:6" s="4" customFormat="1" ht="84" hidden="1" x14ac:dyDescent="0.25">
      <c r="A3555" s="1" t="s">
        <v>248</v>
      </c>
      <c r="B3555" s="1" t="s">
        <v>1413</v>
      </c>
      <c r="C3555" s="1" t="s">
        <v>295</v>
      </c>
      <c r="D3555" s="1" t="s">
        <v>1112</v>
      </c>
      <c r="E3555" s="2" t="s">
        <v>543</v>
      </c>
      <c r="F3555" s="3">
        <v>2053.1999999999998</v>
      </c>
    </row>
    <row r="3556" spans="1:6" s="4" customFormat="1" ht="120" x14ac:dyDescent="0.25">
      <c r="A3556" s="1" t="s">
        <v>248</v>
      </c>
      <c r="B3556" s="1" t="s">
        <v>1413</v>
      </c>
      <c r="C3556" s="1" t="s">
        <v>305</v>
      </c>
      <c r="D3556" s="1"/>
      <c r="E3556" s="2" t="s">
        <v>1554</v>
      </c>
      <c r="F3556" s="3">
        <v>37479.599999999999</v>
      </c>
    </row>
    <row r="3557" spans="1:6" s="4" customFormat="1" ht="36" x14ac:dyDescent="0.25">
      <c r="A3557" s="1" t="s">
        <v>248</v>
      </c>
      <c r="B3557" s="1" t="s">
        <v>1413</v>
      </c>
      <c r="C3557" s="1" t="s">
        <v>296</v>
      </c>
      <c r="D3557" s="1"/>
      <c r="E3557" s="2" t="s">
        <v>1555</v>
      </c>
      <c r="F3557" s="3">
        <v>30036.1</v>
      </c>
    </row>
    <row r="3558" spans="1:6" s="4" customFormat="1" ht="60" hidden="1" x14ac:dyDescent="0.25">
      <c r="A3558" s="1" t="s">
        <v>248</v>
      </c>
      <c r="B3558" s="1" t="s">
        <v>1413</v>
      </c>
      <c r="C3558" s="1" t="s">
        <v>296</v>
      </c>
      <c r="D3558" s="1" t="s">
        <v>220</v>
      </c>
      <c r="E3558" s="2" t="s">
        <v>550</v>
      </c>
      <c r="F3558" s="3">
        <v>30036.1</v>
      </c>
    </row>
    <row r="3559" spans="1:6" s="4" customFormat="1" ht="24" hidden="1" x14ac:dyDescent="0.25">
      <c r="A3559" s="1" t="s">
        <v>248</v>
      </c>
      <c r="B3559" s="1" t="s">
        <v>1413</v>
      </c>
      <c r="C3559" s="1" t="s">
        <v>296</v>
      </c>
      <c r="D3559" s="1" t="s">
        <v>219</v>
      </c>
      <c r="E3559" s="2" t="s">
        <v>551</v>
      </c>
      <c r="F3559" s="3">
        <v>30036.1</v>
      </c>
    </row>
    <row r="3560" spans="1:6" s="4" customFormat="1" ht="24" x14ac:dyDescent="0.25">
      <c r="A3560" s="1" t="s">
        <v>248</v>
      </c>
      <c r="B3560" s="1" t="s">
        <v>1413</v>
      </c>
      <c r="C3560" s="1" t="s">
        <v>297</v>
      </c>
      <c r="D3560" s="1"/>
      <c r="E3560" s="2" t="s">
        <v>1556</v>
      </c>
      <c r="F3560" s="3">
        <v>7443.5</v>
      </c>
    </row>
    <row r="3561" spans="1:6" s="4" customFormat="1" ht="60" hidden="1" x14ac:dyDescent="0.25">
      <c r="A3561" s="1" t="s">
        <v>248</v>
      </c>
      <c r="B3561" s="1" t="s">
        <v>1413</v>
      </c>
      <c r="C3561" s="1" t="s">
        <v>297</v>
      </c>
      <c r="D3561" s="1" t="s">
        <v>220</v>
      </c>
      <c r="E3561" s="2" t="s">
        <v>550</v>
      </c>
      <c r="F3561" s="3">
        <v>7443.5</v>
      </c>
    </row>
    <row r="3562" spans="1:6" s="4" customFormat="1" ht="24" hidden="1" x14ac:dyDescent="0.25">
      <c r="A3562" s="1" t="s">
        <v>248</v>
      </c>
      <c r="B3562" s="1" t="s">
        <v>1413</v>
      </c>
      <c r="C3562" s="1" t="s">
        <v>297</v>
      </c>
      <c r="D3562" s="1" t="s">
        <v>219</v>
      </c>
      <c r="E3562" s="2" t="s">
        <v>551</v>
      </c>
      <c r="F3562" s="3">
        <v>7443.5</v>
      </c>
    </row>
    <row r="3563" spans="1:6" s="4" customFormat="1" ht="60" x14ac:dyDescent="0.25">
      <c r="A3563" s="1" t="s">
        <v>248</v>
      </c>
      <c r="B3563" s="1" t="s">
        <v>1413</v>
      </c>
      <c r="C3563" s="1" t="s">
        <v>164</v>
      </c>
      <c r="D3563" s="1"/>
      <c r="E3563" s="2" t="s">
        <v>758</v>
      </c>
      <c r="F3563" s="3">
        <v>362649.40626999998</v>
      </c>
    </row>
    <row r="3564" spans="1:6" s="4" customFormat="1" ht="84" x14ac:dyDescent="0.25">
      <c r="A3564" s="1" t="s">
        <v>248</v>
      </c>
      <c r="B3564" s="1" t="s">
        <v>1413</v>
      </c>
      <c r="C3564" s="1" t="s">
        <v>306</v>
      </c>
      <c r="D3564" s="1"/>
      <c r="E3564" s="2" t="s">
        <v>762</v>
      </c>
      <c r="F3564" s="3">
        <v>362649.40626999998</v>
      </c>
    </row>
    <row r="3565" spans="1:6" s="4" customFormat="1" ht="108" x14ac:dyDescent="0.25">
      <c r="A3565" s="1" t="s">
        <v>248</v>
      </c>
      <c r="B3565" s="1" t="s">
        <v>1413</v>
      </c>
      <c r="C3565" s="1" t="s">
        <v>307</v>
      </c>
      <c r="D3565" s="1"/>
      <c r="E3565" s="2" t="s">
        <v>763</v>
      </c>
      <c r="F3565" s="3">
        <v>92770.880539999998</v>
      </c>
    </row>
    <row r="3566" spans="1:6" s="4" customFormat="1" ht="60" x14ac:dyDescent="0.25">
      <c r="A3566" s="1" t="s">
        <v>248</v>
      </c>
      <c r="B3566" s="1" t="s">
        <v>1413</v>
      </c>
      <c r="C3566" s="1" t="s">
        <v>298</v>
      </c>
      <c r="D3566" s="1"/>
      <c r="E3566" s="2" t="s">
        <v>764</v>
      </c>
      <c r="F3566" s="3">
        <v>92770.880539999998</v>
      </c>
    </row>
    <row r="3567" spans="1:6" s="4" customFormat="1" ht="72" hidden="1" x14ac:dyDescent="0.25">
      <c r="A3567" s="1" t="s">
        <v>248</v>
      </c>
      <c r="B3567" s="1" t="s">
        <v>1413</v>
      </c>
      <c r="C3567" s="1" t="s">
        <v>298</v>
      </c>
      <c r="D3567" s="1" t="s">
        <v>1111</v>
      </c>
      <c r="E3567" s="2" t="s">
        <v>542</v>
      </c>
      <c r="F3567" s="3">
        <v>92770.880539999998</v>
      </c>
    </row>
    <row r="3568" spans="1:6" s="4" customFormat="1" ht="84" hidden="1" x14ac:dyDescent="0.25">
      <c r="A3568" s="1" t="s">
        <v>248</v>
      </c>
      <c r="B3568" s="1" t="s">
        <v>1413</v>
      </c>
      <c r="C3568" s="1" t="s">
        <v>298</v>
      </c>
      <c r="D3568" s="1" t="s">
        <v>1112</v>
      </c>
      <c r="E3568" s="2" t="s">
        <v>543</v>
      </c>
      <c r="F3568" s="3">
        <v>92770.880539999998</v>
      </c>
    </row>
    <row r="3569" spans="1:6" s="4" customFormat="1" ht="96" x14ac:dyDescent="0.25">
      <c r="A3569" s="1" t="s">
        <v>248</v>
      </c>
      <c r="B3569" s="1" t="s">
        <v>1413</v>
      </c>
      <c r="C3569" s="1" t="s">
        <v>308</v>
      </c>
      <c r="D3569" s="1"/>
      <c r="E3569" s="2" t="s">
        <v>765</v>
      </c>
      <c r="F3569" s="3">
        <v>269878.52572999999</v>
      </c>
    </row>
    <row r="3570" spans="1:6" s="4" customFormat="1" ht="36" x14ac:dyDescent="0.25">
      <c r="A3570" s="1" t="s">
        <v>248</v>
      </c>
      <c r="B3570" s="1" t="s">
        <v>1413</v>
      </c>
      <c r="C3570" s="1" t="s">
        <v>299</v>
      </c>
      <c r="D3570" s="1"/>
      <c r="E3570" s="2" t="s">
        <v>766</v>
      </c>
      <c r="F3570" s="3">
        <v>51369.649039999997</v>
      </c>
    </row>
    <row r="3571" spans="1:6" s="4" customFormat="1" ht="60" hidden="1" x14ac:dyDescent="0.25">
      <c r="A3571" s="1" t="s">
        <v>248</v>
      </c>
      <c r="B3571" s="1" t="s">
        <v>1413</v>
      </c>
      <c r="C3571" s="1" t="s">
        <v>299</v>
      </c>
      <c r="D3571" s="1" t="s">
        <v>220</v>
      </c>
      <c r="E3571" s="2" t="s">
        <v>550</v>
      </c>
      <c r="F3571" s="3">
        <v>51369.649039999997</v>
      </c>
    </row>
    <row r="3572" spans="1:6" s="4" customFormat="1" ht="24" hidden="1" x14ac:dyDescent="0.25">
      <c r="A3572" s="1" t="s">
        <v>248</v>
      </c>
      <c r="B3572" s="1" t="s">
        <v>1413</v>
      </c>
      <c r="C3572" s="1" t="s">
        <v>299</v>
      </c>
      <c r="D3572" s="1" t="s">
        <v>219</v>
      </c>
      <c r="E3572" s="2" t="s">
        <v>551</v>
      </c>
      <c r="F3572" s="3">
        <v>51369.649039999997</v>
      </c>
    </row>
    <row r="3573" spans="1:6" s="4" customFormat="1" ht="48" x14ac:dyDescent="0.25">
      <c r="A3573" s="1" t="s">
        <v>248</v>
      </c>
      <c r="B3573" s="1" t="s">
        <v>1413</v>
      </c>
      <c r="C3573" s="1" t="s">
        <v>1342</v>
      </c>
      <c r="D3573" s="1"/>
      <c r="E3573" s="2" t="s">
        <v>1377</v>
      </c>
      <c r="F3573" s="3">
        <v>49758.876689999997</v>
      </c>
    </row>
    <row r="3574" spans="1:6" s="4" customFormat="1" ht="60" hidden="1" x14ac:dyDescent="0.25">
      <c r="A3574" s="1" t="s">
        <v>248</v>
      </c>
      <c r="B3574" s="1" t="s">
        <v>1413</v>
      </c>
      <c r="C3574" s="1" t="s">
        <v>1342</v>
      </c>
      <c r="D3574" s="1" t="s">
        <v>220</v>
      </c>
      <c r="E3574" s="2" t="s">
        <v>550</v>
      </c>
      <c r="F3574" s="3">
        <v>49758.876689999997</v>
      </c>
    </row>
    <row r="3575" spans="1:6" s="4" customFormat="1" ht="24" hidden="1" x14ac:dyDescent="0.25">
      <c r="A3575" s="1" t="s">
        <v>248</v>
      </c>
      <c r="B3575" s="1" t="s">
        <v>1413</v>
      </c>
      <c r="C3575" s="1" t="s">
        <v>1342</v>
      </c>
      <c r="D3575" s="1" t="s">
        <v>219</v>
      </c>
      <c r="E3575" s="2" t="s">
        <v>551</v>
      </c>
      <c r="F3575" s="3">
        <v>49758.876689999997</v>
      </c>
    </row>
    <row r="3576" spans="1:6" s="4" customFormat="1" ht="120" x14ac:dyDescent="0.25">
      <c r="A3576" s="1" t="s">
        <v>248</v>
      </c>
      <c r="B3576" s="1" t="s">
        <v>1413</v>
      </c>
      <c r="C3576" s="1" t="s">
        <v>300</v>
      </c>
      <c r="D3576" s="1"/>
      <c r="E3576" s="2" t="s">
        <v>767</v>
      </c>
      <c r="F3576" s="3">
        <v>135000</v>
      </c>
    </row>
    <row r="3577" spans="1:6" s="4" customFormat="1" ht="60" hidden="1" x14ac:dyDescent="0.25">
      <c r="A3577" s="1" t="s">
        <v>248</v>
      </c>
      <c r="B3577" s="1" t="s">
        <v>1413</v>
      </c>
      <c r="C3577" s="1" t="s">
        <v>300</v>
      </c>
      <c r="D3577" s="1" t="s">
        <v>220</v>
      </c>
      <c r="E3577" s="2" t="s">
        <v>550</v>
      </c>
      <c r="F3577" s="3">
        <v>135000</v>
      </c>
    </row>
    <row r="3578" spans="1:6" s="4" customFormat="1" ht="24" hidden="1" x14ac:dyDescent="0.25">
      <c r="A3578" s="1" t="s">
        <v>248</v>
      </c>
      <c r="B3578" s="1" t="s">
        <v>1413</v>
      </c>
      <c r="C3578" s="1" t="s">
        <v>300</v>
      </c>
      <c r="D3578" s="1" t="s">
        <v>219</v>
      </c>
      <c r="E3578" s="2" t="s">
        <v>551</v>
      </c>
      <c r="F3578" s="3">
        <v>135000</v>
      </c>
    </row>
    <row r="3579" spans="1:6" s="4" customFormat="1" ht="156" x14ac:dyDescent="0.25">
      <c r="A3579" s="1" t="s">
        <v>248</v>
      </c>
      <c r="B3579" s="1" t="s">
        <v>1413</v>
      </c>
      <c r="C3579" s="1" t="s">
        <v>301</v>
      </c>
      <c r="D3579" s="1"/>
      <c r="E3579" s="2" t="s">
        <v>768</v>
      </c>
      <c r="F3579" s="3">
        <v>33750</v>
      </c>
    </row>
    <row r="3580" spans="1:6" s="4" customFormat="1" ht="60" hidden="1" x14ac:dyDescent="0.25">
      <c r="A3580" s="1" t="s">
        <v>248</v>
      </c>
      <c r="B3580" s="1" t="s">
        <v>1413</v>
      </c>
      <c r="C3580" s="1" t="s">
        <v>301</v>
      </c>
      <c r="D3580" s="1" t="s">
        <v>220</v>
      </c>
      <c r="E3580" s="2" t="s">
        <v>550</v>
      </c>
      <c r="F3580" s="3">
        <v>33750</v>
      </c>
    </row>
    <row r="3581" spans="1:6" s="4" customFormat="1" ht="24" hidden="1" x14ac:dyDescent="0.25">
      <c r="A3581" s="1" t="s">
        <v>248</v>
      </c>
      <c r="B3581" s="1" t="s">
        <v>1413</v>
      </c>
      <c r="C3581" s="1" t="s">
        <v>301</v>
      </c>
      <c r="D3581" s="1" t="s">
        <v>219</v>
      </c>
      <c r="E3581" s="2" t="s">
        <v>551</v>
      </c>
      <c r="F3581" s="3">
        <v>33750</v>
      </c>
    </row>
    <row r="3582" spans="1:6" s="4" customFormat="1" ht="48" hidden="1" x14ac:dyDescent="0.25">
      <c r="A3582" s="1" t="s">
        <v>248</v>
      </c>
      <c r="B3582" s="1" t="s">
        <v>1414</v>
      </c>
      <c r="C3582" s="1"/>
      <c r="D3582" s="1"/>
      <c r="E3582" s="2" t="s">
        <v>525</v>
      </c>
      <c r="F3582" s="3">
        <v>241364.12375000003</v>
      </c>
    </row>
    <row r="3583" spans="1:6" s="4" customFormat="1" ht="72" x14ac:dyDescent="0.25">
      <c r="A3583" s="1" t="s">
        <v>248</v>
      </c>
      <c r="B3583" s="1" t="s">
        <v>1414</v>
      </c>
      <c r="C3583" s="1" t="s">
        <v>138</v>
      </c>
      <c r="D3583" s="1"/>
      <c r="E3583" s="2" t="s">
        <v>691</v>
      </c>
      <c r="F3583" s="3">
        <v>207815.92375000002</v>
      </c>
    </row>
    <row r="3584" spans="1:6" s="4" customFormat="1" ht="48" x14ac:dyDescent="0.25">
      <c r="A3584" s="1" t="s">
        <v>248</v>
      </c>
      <c r="B3584" s="1" t="s">
        <v>1414</v>
      </c>
      <c r="C3584" s="1" t="s">
        <v>170</v>
      </c>
      <c r="D3584" s="1"/>
      <c r="E3584" s="2" t="s">
        <v>715</v>
      </c>
      <c r="F3584" s="3">
        <v>207815.92375000002</v>
      </c>
    </row>
    <row r="3585" spans="1:6" s="4" customFormat="1" ht="72" x14ac:dyDescent="0.25">
      <c r="A3585" s="1" t="s">
        <v>248</v>
      </c>
      <c r="B3585" s="1" t="s">
        <v>1414</v>
      </c>
      <c r="C3585" s="1" t="s">
        <v>171</v>
      </c>
      <c r="D3585" s="1"/>
      <c r="E3585" s="2" t="s">
        <v>716</v>
      </c>
      <c r="F3585" s="3">
        <v>207815.92375000002</v>
      </c>
    </row>
    <row r="3586" spans="1:6" s="4" customFormat="1" ht="84" x14ac:dyDescent="0.25">
      <c r="A3586" s="1" t="s">
        <v>248</v>
      </c>
      <c r="B3586" s="1" t="s">
        <v>1414</v>
      </c>
      <c r="C3586" s="1" t="s">
        <v>169</v>
      </c>
      <c r="D3586" s="1"/>
      <c r="E3586" s="2" t="s">
        <v>589</v>
      </c>
      <c r="F3586" s="3">
        <v>207815.92375000002</v>
      </c>
    </row>
    <row r="3587" spans="1:6" s="4" customFormat="1" ht="180" hidden="1" x14ac:dyDescent="0.25">
      <c r="A3587" s="1" t="s">
        <v>248</v>
      </c>
      <c r="B3587" s="1" t="s">
        <v>1414</v>
      </c>
      <c r="C3587" s="1" t="s">
        <v>169</v>
      </c>
      <c r="D3587" s="1" t="s">
        <v>1118</v>
      </c>
      <c r="E3587" s="2" t="s">
        <v>539</v>
      </c>
      <c r="F3587" s="3">
        <v>48311.59</v>
      </c>
    </row>
    <row r="3588" spans="1:6" s="4" customFormat="1" ht="36" hidden="1" x14ac:dyDescent="0.25">
      <c r="A3588" s="1" t="s">
        <v>248</v>
      </c>
      <c r="B3588" s="1" t="s">
        <v>1414</v>
      </c>
      <c r="C3588" s="1" t="s">
        <v>169</v>
      </c>
      <c r="D3588" s="1" t="s">
        <v>1119</v>
      </c>
      <c r="E3588" s="2" t="s">
        <v>540</v>
      </c>
      <c r="F3588" s="3">
        <v>48311.59</v>
      </c>
    </row>
    <row r="3589" spans="1:6" s="4" customFormat="1" ht="72" hidden="1" x14ac:dyDescent="0.25">
      <c r="A3589" s="1" t="s">
        <v>248</v>
      </c>
      <c r="B3589" s="1" t="s">
        <v>1414</v>
      </c>
      <c r="C3589" s="1" t="s">
        <v>169</v>
      </c>
      <c r="D3589" s="1" t="s">
        <v>1111</v>
      </c>
      <c r="E3589" s="2" t="s">
        <v>542</v>
      </c>
      <c r="F3589" s="3">
        <v>12972.733749999999</v>
      </c>
    </row>
    <row r="3590" spans="1:6" s="4" customFormat="1" ht="84" hidden="1" x14ac:dyDescent="0.25">
      <c r="A3590" s="1" t="s">
        <v>248</v>
      </c>
      <c r="B3590" s="1" t="s">
        <v>1414</v>
      </c>
      <c r="C3590" s="1" t="s">
        <v>169</v>
      </c>
      <c r="D3590" s="1" t="s">
        <v>1112</v>
      </c>
      <c r="E3590" s="2" t="s">
        <v>543</v>
      </c>
      <c r="F3590" s="3">
        <v>12972.733749999999</v>
      </c>
    </row>
    <row r="3591" spans="1:6" s="4" customFormat="1" ht="24" hidden="1" x14ac:dyDescent="0.25">
      <c r="A3591" s="1" t="s">
        <v>248</v>
      </c>
      <c r="B3591" s="1" t="s">
        <v>1414</v>
      </c>
      <c r="C3591" s="1" t="s">
        <v>169</v>
      </c>
      <c r="D3591" s="1" t="s">
        <v>1113</v>
      </c>
      <c r="E3591" s="2" t="s">
        <v>558</v>
      </c>
      <c r="F3591" s="3">
        <v>146531.6</v>
      </c>
    </row>
    <row r="3592" spans="1:6" s="4" customFormat="1" ht="24" hidden="1" x14ac:dyDescent="0.25">
      <c r="A3592" s="1" t="s">
        <v>248</v>
      </c>
      <c r="B3592" s="1" t="s">
        <v>1414</v>
      </c>
      <c r="C3592" s="1" t="s">
        <v>169</v>
      </c>
      <c r="D3592" s="1" t="s">
        <v>1114</v>
      </c>
      <c r="E3592" s="2" t="s">
        <v>560</v>
      </c>
      <c r="F3592" s="3">
        <v>55</v>
      </c>
    </row>
    <row r="3593" spans="1:6" s="4" customFormat="1" ht="36" hidden="1" x14ac:dyDescent="0.25">
      <c r="A3593" s="1" t="s">
        <v>248</v>
      </c>
      <c r="B3593" s="1" t="s">
        <v>1414</v>
      </c>
      <c r="C3593" s="1" t="s">
        <v>169</v>
      </c>
      <c r="D3593" s="1" t="s">
        <v>1120</v>
      </c>
      <c r="E3593" s="2" t="s">
        <v>561</v>
      </c>
      <c r="F3593" s="3">
        <v>146476.6</v>
      </c>
    </row>
    <row r="3594" spans="1:6" s="4" customFormat="1" ht="72" x14ac:dyDescent="0.25">
      <c r="A3594" s="1" t="s">
        <v>248</v>
      </c>
      <c r="B3594" s="1" t="s">
        <v>1414</v>
      </c>
      <c r="C3594" s="1" t="s">
        <v>1125</v>
      </c>
      <c r="D3594" s="1"/>
      <c r="E3594" s="2" t="s">
        <v>1207</v>
      </c>
      <c r="F3594" s="3">
        <v>33548.199999999997</v>
      </c>
    </row>
    <row r="3595" spans="1:6" s="4" customFormat="1" ht="48" x14ac:dyDescent="0.25">
      <c r="A3595" s="1" t="s">
        <v>248</v>
      </c>
      <c r="B3595" s="1" t="s">
        <v>1414</v>
      </c>
      <c r="C3595" s="1" t="s">
        <v>1126</v>
      </c>
      <c r="D3595" s="1"/>
      <c r="E3595" s="2" t="s">
        <v>1210</v>
      </c>
      <c r="F3595" s="3">
        <v>33548.199999999997</v>
      </c>
    </row>
    <row r="3596" spans="1:6" s="4" customFormat="1" ht="60" x14ac:dyDescent="0.25">
      <c r="A3596" s="1" t="s">
        <v>248</v>
      </c>
      <c r="B3596" s="1" t="s">
        <v>1414</v>
      </c>
      <c r="C3596" s="1" t="s">
        <v>1127</v>
      </c>
      <c r="D3596" s="1"/>
      <c r="E3596" s="2" t="s">
        <v>1200</v>
      </c>
      <c r="F3596" s="3">
        <v>31311.599999999999</v>
      </c>
    </row>
    <row r="3597" spans="1:6" s="4" customFormat="1" ht="180" hidden="1" x14ac:dyDescent="0.25">
      <c r="A3597" s="1" t="s">
        <v>248</v>
      </c>
      <c r="B3597" s="1" t="s">
        <v>1414</v>
      </c>
      <c r="C3597" s="1" t="s">
        <v>1127</v>
      </c>
      <c r="D3597" s="1" t="s">
        <v>1118</v>
      </c>
      <c r="E3597" s="2" t="s">
        <v>539</v>
      </c>
      <c r="F3597" s="3">
        <v>31311.599999999999</v>
      </c>
    </row>
    <row r="3598" spans="1:6" s="4" customFormat="1" ht="60" hidden="1" x14ac:dyDescent="0.25">
      <c r="A3598" s="1" t="s">
        <v>248</v>
      </c>
      <c r="B3598" s="1" t="s">
        <v>1414</v>
      </c>
      <c r="C3598" s="1" t="s">
        <v>1127</v>
      </c>
      <c r="D3598" s="1" t="s">
        <v>1128</v>
      </c>
      <c r="E3598" s="2" t="s">
        <v>541</v>
      </c>
      <c r="F3598" s="3">
        <v>31311.599999999999</v>
      </c>
    </row>
    <row r="3599" spans="1:6" s="4" customFormat="1" ht="60" x14ac:dyDescent="0.25">
      <c r="A3599" s="1" t="s">
        <v>248</v>
      </c>
      <c r="B3599" s="1" t="s">
        <v>1414</v>
      </c>
      <c r="C3599" s="1" t="s">
        <v>1129</v>
      </c>
      <c r="D3599" s="1"/>
      <c r="E3599" s="2" t="s">
        <v>1201</v>
      </c>
      <c r="F3599" s="3">
        <v>2236.6</v>
      </c>
    </row>
    <row r="3600" spans="1:6" s="4" customFormat="1" ht="180" hidden="1" x14ac:dyDescent="0.25">
      <c r="A3600" s="1" t="s">
        <v>248</v>
      </c>
      <c r="B3600" s="1" t="s">
        <v>1414</v>
      </c>
      <c r="C3600" s="1" t="s">
        <v>1129</v>
      </c>
      <c r="D3600" s="1" t="s">
        <v>1118</v>
      </c>
      <c r="E3600" s="2" t="s">
        <v>539</v>
      </c>
      <c r="F3600" s="3">
        <v>100</v>
      </c>
    </row>
    <row r="3601" spans="1:6" s="4" customFormat="1" ht="60" hidden="1" x14ac:dyDescent="0.25">
      <c r="A3601" s="1" t="s">
        <v>248</v>
      </c>
      <c r="B3601" s="1" t="s">
        <v>1414</v>
      </c>
      <c r="C3601" s="1" t="s">
        <v>1129</v>
      </c>
      <c r="D3601" s="1" t="s">
        <v>1128</v>
      </c>
      <c r="E3601" s="2" t="s">
        <v>541</v>
      </c>
      <c r="F3601" s="3">
        <v>100</v>
      </c>
    </row>
    <row r="3602" spans="1:6" s="4" customFormat="1" ht="72" hidden="1" x14ac:dyDescent="0.25">
      <c r="A3602" s="1" t="s">
        <v>248</v>
      </c>
      <c r="B3602" s="1" t="s">
        <v>1414</v>
      </c>
      <c r="C3602" s="1" t="s">
        <v>1129</v>
      </c>
      <c r="D3602" s="1" t="s">
        <v>1111</v>
      </c>
      <c r="E3602" s="2" t="s">
        <v>542</v>
      </c>
      <c r="F3602" s="3">
        <v>2086</v>
      </c>
    </row>
    <row r="3603" spans="1:6" s="4" customFormat="1" ht="84" hidden="1" x14ac:dyDescent="0.25">
      <c r="A3603" s="1" t="s">
        <v>248</v>
      </c>
      <c r="B3603" s="1" t="s">
        <v>1414</v>
      </c>
      <c r="C3603" s="1" t="s">
        <v>1129</v>
      </c>
      <c r="D3603" s="1" t="s">
        <v>1112</v>
      </c>
      <c r="E3603" s="2" t="s">
        <v>543</v>
      </c>
      <c r="F3603" s="3">
        <v>2086</v>
      </c>
    </row>
    <row r="3604" spans="1:6" s="4" customFormat="1" ht="24" hidden="1" x14ac:dyDescent="0.25">
      <c r="A3604" s="1" t="s">
        <v>248</v>
      </c>
      <c r="B3604" s="1" t="s">
        <v>1414</v>
      </c>
      <c r="C3604" s="1" t="s">
        <v>1129</v>
      </c>
      <c r="D3604" s="1" t="s">
        <v>1113</v>
      </c>
      <c r="E3604" s="2" t="s">
        <v>558</v>
      </c>
      <c r="F3604" s="3">
        <v>50.6</v>
      </c>
    </row>
    <row r="3605" spans="1:6" s="4" customFormat="1" ht="36" hidden="1" x14ac:dyDescent="0.25">
      <c r="A3605" s="1" t="s">
        <v>248</v>
      </c>
      <c r="B3605" s="1" t="s">
        <v>1414</v>
      </c>
      <c r="C3605" s="1" t="s">
        <v>1129</v>
      </c>
      <c r="D3605" s="1" t="s">
        <v>1120</v>
      </c>
      <c r="E3605" s="2" t="s">
        <v>561</v>
      </c>
      <c r="F3605" s="3">
        <v>50.6</v>
      </c>
    </row>
    <row r="3606" spans="1:6" s="4" customFormat="1" ht="48" hidden="1" x14ac:dyDescent="0.25">
      <c r="A3606" s="1" t="s">
        <v>309</v>
      </c>
      <c r="B3606" s="1" t="s">
        <v>1387</v>
      </c>
      <c r="C3606" s="1"/>
      <c r="D3606" s="1"/>
      <c r="E3606" s="2" t="s">
        <v>488</v>
      </c>
      <c r="F3606" s="3">
        <v>2916259.1346300002</v>
      </c>
    </row>
    <row r="3607" spans="1:6" s="4" customFormat="1" ht="48" hidden="1" x14ac:dyDescent="0.25">
      <c r="A3607" s="1" t="s">
        <v>309</v>
      </c>
      <c r="B3607" s="1" t="s">
        <v>5</v>
      </c>
      <c r="C3607" s="1"/>
      <c r="D3607" s="1"/>
      <c r="E3607" s="2" t="s">
        <v>499</v>
      </c>
      <c r="F3607" s="3">
        <v>40339.807000000001</v>
      </c>
    </row>
    <row r="3608" spans="1:6" s="4" customFormat="1" ht="72" hidden="1" x14ac:dyDescent="0.25">
      <c r="A3608" s="1" t="s">
        <v>309</v>
      </c>
      <c r="B3608" s="1" t="s">
        <v>1410</v>
      </c>
      <c r="C3608" s="1"/>
      <c r="D3608" s="1"/>
      <c r="E3608" s="2" t="s">
        <v>517</v>
      </c>
      <c r="F3608" s="3">
        <v>40339.807000000001</v>
      </c>
    </row>
    <row r="3609" spans="1:6" s="4" customFormat="1" ht="168" x14ac:dyDescent="0.25">
      <c r="A3609" s="1" t="s">
        <v>309</v>
      </c>
      <c r="B3609" s="1" t="s">
        <v>1410</v>
      </c>
      <c r="C3609" s="1" t="s">
        <v>1132</v>
      </c>
      <c r="D3609" s="1"/>
      <c r="E3609" s="2" t="s">
        <v>1557</v>
      </c>
      <c r="F3609" s="3">
        <v>39434.400000000001</v>
      </c>
    </row>
    <row r="3610" spans="1:6" s="4" customFormat="1" ht="84" x14ac:dyDescent="0.25">
      <c r="A3610" s="1" t="s">
        <v>309</v>
      </c>
      <c r="B3610" s="1" t="s">
        <v>1410</v>
      </c>
      <c r="C3610" s="1" t="s">
        <v>310</v>
      </c>
      <c r="D3610" s="1"/>
      <c r="E3610" s="2" t="s">
        <v>1558</v>
      </c>
      <c r="F3610" s="3">
        <v>39434.400000000001</v>
      </c>
    </row>
    <row r="3611" spans="1:6" s="4" customFormat="1" ht="156" x14ac:dyDescent="0.25">
      <c r="A3611" s="1" t="s">
        <v>309</v>
      </c>
      <c r="B3611" s="1" t="s">
        <v>1410</v>
      </c>
      <c r="C3611" s="1" t="s">
        <v>311</v>
      </c>
      <c r="D3611" s="1"/>
      <c r="E3611" s="2" t="s">
        <v>1559</v>
      </c>
      <c r="F3611" s="3">
        <v>39434.400000000001</v>
      </c>
    </row>
    <row r="3612" spans="1:6" s="4" customFormat="1" ht="132" x14ac:dyDescent="0.25">
      <c r="A3612" s="1" t="s">
        <v>309</v>
      </c>
      <c r="B3612" s="1" t="s">
        <v>1410</v>
      </c>
      <c r="C3612" s="1" t="s">
        <v>1302</v>
      </c>
      <c r="D3612" s="1"/>
      <c r="E3612" s="2" t="s">
        <v>1561</v>
      </c>
      <c r="F3612" s="3">
        <v>19717.2</v>
      </c>
    </row>
    <row r="3613" spans="1:6" s="4" customFormat="1" ht="72" hidden="1" x14ac:dyDescent="0.25">
      <c r="A3613" s="1" t="s">
        <v>309</v>
      </c>
      <c r="B3613" s="1" t="s">
        <v>1410</v>
      </c>
      <c r="C3613" s="1" t="s">
        <v>1302</v>
      </c>
      <c r="D3613" s="1" t="s">
        <v>1111</v>
      </c>
      <c r="E3613" s="2" t="s">
        <v>542</v>
      </c>
      <c r="F3613" s="3">
        <v>19717.2</v>
      </c>
    </row>
    <row r="3614" spans="1:6" s="4" customFormat="1" ht="84" hidden="1" x14ac:dyDescent="0.25">
      <c r="A3614" s="1" t="s">
        <v>309</v>
      </c>
      <c r="B3614" s="1" t="s">
        <v>1410</v>
      </c>
      <c r="C3614" s="1" t="s">
        <v>1302</v>
      </c>
      <c r="D3614" s="1" t="s">
        <v>1112</v>
      </c>
      <c r="E3614" s="2" t="s">
        <v>543</v>
      </c>
      <c r="F3614" s="3">
        <v>19717.2</v>
      </c>
    </row>
    <row r="3615" spans="1:6" s="4" customFormat="1" ht="132" x14ac:dyDescent="0.25">
      <c r="A3615" s="1" t="s">
        <v>309</v>
      </c>
      <c r="B3615" s="1" t="s">
        <v>1410</v>
      </c>
      <c r="C3615" s="1" t="s">
        <v>1464</v>
      </c>
      <c r="D3615" s="1"/>
      <c r="E3615" s="2" t="s">
        <v>1561</v>
      </c>
      <c r="F3615" s="3">
        <v>19717.2</v>
      </c>
    </row>
    <row r="3616" spans="1:6" s="4" customFormat="1" ht="72" hidden="1" x14ac:dyDescent="0.25">
      <c r="A3616" s="1" t="s">
        <v>309</v>
      </c>
      <c r="B3616" s="1" t="s">
        <v>1410</v>
      </c>
      <c r="C3616" s="1" t="s">
        <v>1464</v>
      </c>
      <c r="D3616" s="1" t="s">
        <v>1111</v>
      </c>
      <c r="E3616" s="2" t="s">
        <v>542</v>
      </c>
      <c r="F3616" s="3">
        <v>19717.2</v>
      </c>
    </row>
    <row r="3617" spans="1:6" s="4" customFormat="1" ht="84" hidden="1" x14ac:dyDescent="0.25">
      <c r="A3617" s="1" t="s">
        <v>309</v>
      </c>
      <c r="B3617" s="1" t="s">
        <v>1410</v>
      </c>
      <c r="C3617" s="1" t="s">
        <v>1464</v>
      </c>
      <c r="D3617" s="1" t="s">
        <v>1112</v>
      </c>
      <c r="E3617" s="2" t="s">
        <v>543</v>
      </c>
      <c r="F3617" s="3">
        <v>19717.2</v>
      </c>
    </row>
    <row r="3618" spans="1:6" s="4" customFormat="1" ht="60" x14ac:dyDescent="0.25">
      <c r="A3618" s="1" t="s">
        <v>309</v>
      </c>
      <c r="B3618" s="1" t="s">
        <v>1410</v>
      </c>
      <c r="C3618" s="1" t="s">
        <v>1122</v>
      </c>
      <c r="D3618" s="1"/>
      <c r="E3618" s="2" t="s">
        <v>1885</v>
      </c>
      <c r="F3618" s="3">
        <v>905.40699999999993</v>
      </c>
    </row>
    <row r="3619" spans="1:6" s="4" customFormat="1" ht="36" x14ac:dyDescent="0.25">
      <c r="A3619" s="1" t="s">
        <v>309</v>
      </c>
      <c r="B3619" s="1" t="s">
        <v>1410</v>
      </c>
      <c r="C3619" s="1" t="s">
        <v>1123</v>
      </c>
      <c r="D3619" s="1"/>
      <c r="E3619" s="2" t="s">
        <v>1175</v>
      </c>
      <c r="F3619" s="3">
        <v>905.40699999999993</v>
      </c>
    </row>
    <row r="3620" spans="1:6" s="4" customFormat="1" ht="84" x14ac:dyDescent="0.25">
      <c r="A3620" s="1" t="s">
        <v>309</v>
      </c>
      <c r="B3620" s="1" t="s">
        <v>1410</v>
      </c>
      <c r="C3620" s="1" t="s">
        <v>251</v>
      </c>
      <c r="D3620" s="1"/>
      <c r="E3620" s="2" t="s">
        <v>1191</v>
      </c>
      <c r="F3620" s="3">
        <v>905.40699999999993</v>
      </c>
    </row>
    <row r="3621" spans="1:6" s="4" customFormat="1" ht="180" hidden="1" x14ac:dyDescent="0.25">
      <c r="A3621" s="1" t="s">
        <v>309</v>
      </c>
      <c r="B3621" s="1" t="s">
        <v>1410</v>
      </c>
      <c r="C3621" s="1" t="s">
        <v>251</v>
      </c>
      <c r="D3621" s="1" t="s">
        <v>1118</v>
      </c>
      <c r="E3621" s="2" t="s">
        <v>539</v>
      </c>
      <c r="F3621" s="3">
        <v>506</v>
      </c>
    </row>
    <row r="3622" spans="1:6" s="4" customFormat="1" ht="36" hidden="1" x14ac:dyDescent="0.25">
      <c r="A3622" s="1" t="s">
        <v>309</v>
      </c>
      <c r="B3622" s="1" t="s">
        <v>1410</v>
      </c>
      <c r="C3622" s="1" t="s">
        <v>251</v>
      </c>
      <c r="D3622" s="1" t="s">
        <v>1119</v>
      </c>
      <c r="E3622" s="2" t="s">
        <v>540</v>
      </c>
      <c r="F3622" s="3">
        <v>506</v>
      </c>
    </row>
    <row r="3623" spans="1:6" s="4" customFormat="1" ht="72" hidden="1" x14ac:dyDescent="0.25">
      <c r="A3623" s="1" t="s">
        <v>309</v>
      </c>
      <c r="B3623" s="1" t="s">
        <v>1410</v>
      </c>
      <c r="C3623" s="1" t="s">
        <v>251</v>
      </c>
      <c r="D3623" s="1" t="s">
        <v>1111</v>
      </c>
      <c r="E3623" s="2" t="s">
        <v>542</v>
      </c>
      <c r="F3623" s="3">
        <v>399.40699999999998</v>
      </c>
    </row>
    <row r="3624" spans="1:6" s="4" customFormat="1" ht="84" hidden="1" x14ac:dyDescent="0.25">
      <c r="A3624" s="1" t="s">
        <v>309</v>
      </c>
      <c r="B3624" s="1" t="s">
        <v>1410</v>
      </c>
      <c r="C3624" s="1" t="s">
        <v>251</v>
      </c>
      <c r="D3624" s="1" t="s">
        <v>1112</v>
      </c>
      <c r="E3624" s="2" t="s">
        <v>543</v>
      </c>
      <c r="F3624" s="3">
        <v>399.40699999999998</v>
      </c>
    </row>
    <row r="3625" spans="1:6" s="4" customFormat="1" ht="24" hidden="1" x14ac:dyDescent="0.25">
      <c r="A3625" s="1" t="s">
        <v>309</v>
      </c>
      <c r="B3625" s="1" t="s">
        <v>1130</v>
      </c>
      <c r="C3625" s="1"/>
      <c r="D3625" s="1"/>
      <c r="E3625" s="2" t="s">
        <v>500</v>
      </c>
      <c r="F3625" s="3">
        <v>2239437.5762200002</v>
      </c>
    </row>
    <row r="3626" spans="1:6" s="4" customFormat="1" hidden="1" x14ac:dyDescent="0.25">
      <c r="A3626" s="1" t="s">
        <v>309</v>
      </c>
      <c r="B3626" s="1" t="s">
        <v>1385</v>
      </c>
      <c r="C3626" s="1"/>
      <c r="D3626" s="1"/>
      <c r="E3626" s="2" t="s">
        <v>519</v>
      </c>
      <c r="F3626" s="3">
        <v>1936050.3730000004</v>
      </c>
    </row>
    <row r="3627" spans="1:6" s="4" customFormat="1" ht="168" x14ac:dyDescent="0.25">
      <c r="A3627" s="1" t="s">
        <v>309</v>
      </c>
      <c r="B3627" s="1" t="s">
        <v>1385</v>
      </c>
      <c r="C3627" s="1" t="s">
        <v>1132</v>
      </c>
      <c r="D3627" s="1"/>
      <c r="E3627" s="2" t="s">
        <v>1557</v>
      </c>
      <c r="F3627" s="3">
        <v>1911729.8120000002</v>
      </c>
    </row>
    <row r="3628" spans="1:6" s="4" customFormat="1" ht="132" x14ac:dyDescent="0.25">
      <c r="A3628" s="1" t="s">
        <v>309</v>
      </c>
      <c r="B3628" s="1" t="s">
        <v>1385</v>
      </c>
      <c r="C3628" s="1" t="s">
        <v>1133</v>
      </c>
      <c r="D3628" s="1"/>
      <c r="E3628" s="2" t="s">
        <v>741</v>
      </c>
      <c r="F3628" s="3">
        <v>1911729.8120000002</v>
      </c>
    </row>
    <row r="3629" spans="1:6" s="4" customFormat="1" ht="228" x14ac:dyDescent="0.25">
      <c r="A3629" s="1" t="s">
        <v>309</v>
      </c>
      <c r="B3629" s="1" t="s">
        <v>1385</v>
      </c>
      <c r="C3629" s="1" t="s">
        <v>319</v>
      </c>
      <c r="D3629" s="1"/>
      <c r="E3629" s="2" t="s">
        <v>742</v>
      </c>
      <c r="F3629" s="3">
        <v>1599773.7120000001</v>
      </c>
    </row>
    <row r="3630" spans="1:6" s="4" customFormat="1" ht="168" x14ac:dyDescent="0.25">
      <c r="A3630" s="1" t="s">
        <v>309</v>
      </c>
      <c r="B3630" s="1" t="s">
        <v>1385</v>
      </c>
      <c r="C3630" s="1" t="s">
        <v>312</v>
      </c>
      <c r="D3630" s="1"/>
      <c r="E3630" s="2" t="s">
        <v>1269</v>
      </c>
      <c r="F3630" s="3">
        <v>476617.54300000001</v>
      </c>
    </row>
    <row r="3631" spans="1:6" s="4" customFormat="1" ht="72" hidden="1" x14ac:dyDescent="0.25">
      <c r="A3631" s="1" t="s">
        <v>309</v>
      </c>
      <c r="B3631" s="1" t="s">
        <v>1385</v>
      </c>
      <c r="C3631" s="1" t="s">
        <v>312</v>
      </c>
      <c r="D3631" s="1" t="s">
        <v>1111</v>
      </c>
      <c r="E3631" s="2" t="s">
        <v>542</v>
      </c>
      <c r="F3631" s="3">
        <v>476617.54300000001</v>
      </c>
    </row>
    <row r="3632" spans="1:6" s="4" customFormat="1" ht="84" hidden="1" x14ac:dyDescent="0.25">
      <c r="A3632" s="1" t="s">
        <v>309</v>
      </c>
      <c r="B3632" s="1" t="s">
        <v>1385</v>
      </c>
      <c r="C3632" s="1" t="s">
        <v>312</v>
      </c>
      <c r="D3632" s="1" t="s">
        <v>1112</v>
      </c>
      <c r="E3632" s="2" t="s">
        <v>543</v>
      </c>
      <c r="F3632" s="3">
        <v>476617.54300000001</v>
      </c>
    </row>
    <row r="3633" spans="1:6" s="4" customFormat="1" ht="204" x14ac:dyDescent="0.25">
      <c r="A3633" s="1" t="s">
        <v>309</v>
      </c>
      <c r="B3633" s="1" t="s">
        <v>1385</v>
      </c>
      <c r="C3633" s="1" t="s">
        <v>313</v>
      </c>
      <c r="D3633" s="1"/>
      <c r="E3633" s="2" t="s">
        <v>743</v>
      </c>
      <c r="F3633" s="3">
        <v>95</v>
      </c>
    </row>
    <row r="3634" spans="1:6" s="4" customFormat="1" ht="72" hidden="1" x14ac:dyDescent="0.25">
      <c r="A3634" s="1" t="s">
        <v>309</v>
      </c>
      <c r="B3634" s="1" t="s">
        <v>1385</v>
      </c>
      <c r="C3634" s="1" t="s">
        <v>313</v>
      </c>
      <c r="D3634" s="1" t="s">
        <v>1111</v>
      </c>
      <c r="E3634" s="2" t="s">
        <v>542</v>
      </c>
      <c r="F3634" s="3">
        <v>95</v>
      </c>
    </row>
    <row r="3635" spans="1:6" s="4" customFormat="1" ht="84" hidden="1" x14ac:dyDescent="0.25">
      <c r="A3635" s="1" t="s">
        <v>309</v>
      </c>
      <c r="B3635" s="1" t="s">
        <v>1385</v>
      </c>
      <c r="C3635" s="1" t="s">
        <v>313</v>
      </c>
      <c r="D3635" s="1" t="s">
        <v>1112</v>
      </c>
      <c r="E3635" s="2" t="s">
        <v>543</v>
      </c>
      <c r="F3635" s="3">
        <v>95</v>
      </c>
    </row>
    <row r="3636" spans="1:6" s="4" customFormat="1" ht="240" x14ac:dyDescent="0.25">
      <c r="A3636" s="1" t="s">
        <v>309</v>
      </c>
      <c r="B3636" s="1" t="s">
        <v>1385</v>
      </c>
      <c r="C3636" s="1" t="s">
        <v>314</v>
      </c>
      <c r="D3636" s="1"/>
      <c r="E3636" s="2" t="s">
        <v>744</v>
      </c>
      <c r="F3636" s="3">
        <v>359.9</v>
      </c>
    </row>
    <row r="3637" spans="1:6" s="4" customFormat="1" ht="72" hidden="1" x14ac:dyDescent="0.25">
      <c r="A3637" s="1" t="s">
        <v>309</v>
      </c>
      <c r="B3637" s="1" t="s">
        <v>1385</v>
      </c>
      <c r="C3637" s="1" t="s">
        <v>314</v>
      </c>
      <c r="D3637" s="1" t="s">
        <v>1111</v>
      </c>
      <c r="E3637" s="2" t="s">
        <v>542</v>
      </c>
      <c r="F3637" s="3">
        <v>359.9</v>
      </c>
    </row>
    <row r="3638" spans="1:6" s="4" customFormat="1" ht="84" hidden="1" x14ac:dyDescent="0.25">
      <c r="A3638" s="1" t="s">
        <v>309</v>
      </c>
      <c r="B3638" s="1" t="s">
        <v>1385</v>
      </c>
      <c r="C3638" s="1" t="s">
        <v>314</v>
      </c>
      <c r="D3638" s="1" t="s">
        <v>1112</v>
      </c>
      <c r="E3638" s="2" t="s">
        <v>543</v>
      </c>
      <c r="F3638" s="3">
        <v>359.9</v>
      </c>
    </row>
    <row r="3639" spans="1:6" s="4" customFormat="1" ht="192" x14ac:dyDescent="0.25">
      <c r="A3639" s="1" t="s">
        <v>309</v>
      </c>
      <c r="B3639" s="1" t="s">
        <v>1385</v>
      </c>
      <c r="C3639" s="1" t="s">
        <v>1272</v>
      </c>
      <c r="D3639" s="1"/>
      <c r="E3639" s="2" t="s">
        <v>1273</v>
      </c>
      <c r="F3639" s="3">
        <v>741926.55700000003</v>
      </c>
    </row>
    <row r="3640" spans="1:6" s="4" customFormat="1" ht="72" hidden="1" x14ac:dyDescent="0.25">
      <c r="A3640" s="1" t="s">
        <v>309</v>
      </c>
      <c r="B3640" s="1" t="s">
        <v>1385</v>
      </c>
      <c r="C3640" s="1" t="s">
        <v>1272</v>
      </c>
      <c r="D3640" s="1" t="s">
        <v>1111</v>
      </c>
      <c r="E3640" s="2" t="s">
        <v>542</v>
      </c>
      <c r="F3640" s="3">
        <v>741926.55700000003</v>
      </c>
    </row>
    <row r="3641" spans="1:6" s="4" customFormat="1" ht="84" hidden="1" x14ac:dyDescent="0.25">
      <c r="A3641" s="1" t="s">
        <v>309</v>
      </c>
      <c r="B3641" s="1" t="s">
        <v>1385</v>
      </c>
      <c r="C3641" s="1" t="s">
        <v>1272</v>
      </c>
      <c r="D3641" s="1" t="s">
        <v>1112</v>
      </c>
      <c r="E3641" s="2" t="s">
        <v>543</v>
      </c>
      <c r="F3641" s="3">
        <v>741926.55700000003</v>
      </c>
    </row>
    <row r="3642" spans="1:6" s="4" customFormat="1" ht="156" x14ac:dyDescent="0.25">
      <c r="A3642" s="1" t="s">
        <v>309</v>
      </c>
      <c r="B3642" s="1" t="s">
        <v>1385</v>
      </c>
      <c r="C3642" s="1" t="s">
        <v>1465</v>
      </c>
      <c r="D3642" s="1"/>
      <c r="E3642" s="2" t="s">
        <v>1282</v>
      </c>
      <c r="F3642" s="3">
        <v>22381.8</v>
      </c>
    </row>
    <row r="3643" spans="1:6" s="4" customFormat="1" ht="72" hidden="1" x14ac:dyDescent="0.25">
      <c r="A3643" s="1" t="s">
        <v>309</v>
      </c>
      <c r="B3643" s="1" t="s">
        <v>1385</v>
      </c>
      <c r="C3643" s="1" t="s">
        <v>1465</v>
      </c>
      <c r="D3643" s="1" t="s">
        <v>1111</v>
      </c>
      <c r="E3643" s="2" t="s">
        <v>542</v>
      </c>
      <c r="F3643" s="3">
        <v>22381.8</v>
      </c>
    </row>
    <row r="3644" spans="1:6" s="4" customFormat="1" ht="84" hidden="1" x14ac:dyDescent="0.25">
      <c r="A3644" s="1" t="s">
        <v>309</v>
      </c>
      <c r="B3644" s="1" t="s">
        <v>1385</v>
      </c>
      <c r="C3644" s="1" t="s">
        <v>1465</v>
      </c>
      <c r="D3644" s="1" t="s">
        <v>1112</v>
      </c>
      <c r="E3644" s="2" t="s">
        <v>543</v>
      </c>
      <c r="F3644" s="3">
        <v>22381.8</v>
      </c>
    </row>
    <row r="3645" spans="1:6" s="4" customFormat="1" ht="120" x14ac:dyDescent="0.25">
      <c r="A3645" s="1" t="s">
        <v>309</v>
      </c>
      <c r="B3645" s="1" t="s">
        <v>1385</v>
      </c>
      <c r="C3645" s="1" t="s">
        <v>315</v>
      </c>
      <c r="D3645" s="1"/>
      <c r="E3645" s="2" t="s">
        <v>745</v>
      </c>
      <c r="F3645" s="3">
        <v>80106.2</v>
      </c>
    </row>
    <row r="3646" spans="1:6" s="4" customFormat="1" ht="24" hidden="1" x14ac:dyDescent="0.25">
      <c r="A3646" s="1" t="s">
        <v>309</v>
      </c>
      <c r="B3646" s="1" t="s">
        <v>1385</v>
      </c>
      <c r="C3646" s="1" t="s">
        <v>315</v>
      </c>
      <c r="D3646" s="1" t="s">
        <v>1113</v>
      </c>
      <c r="E3646" s="2" t="s">
        <v>558</v>
      </c>
      <c r="F3646" s="3">
        <v>80106.2</v>
      </c>
    </row>
    <row r="3647" spans="1:6" s="4" customFormat="1" ht="132" hidden="1" x14ac:dyDescent="0.25">
      <c r="A3647" s="1" t="s">
        <v>309</v>
      </c>
      <c r="B3647" s="1" t="s">
        <v>1385</v>
      </c>
      <c r="C3647" s="1" t="s">
        <v>315</v>
      </c>
      <c r="D3647" s="1" t="s">
        <v>137</v>
      </c>
      <c r="E3647" s="2" t="s">
        <v>559</v>
      </c>
      <c r="F3647" s="3">
        <v>80106.2</v>
      </c>
    </row>
    <row r="3648" spans="1:6" s="4" customFormat="1" ht="156" x14ac:dyDescent="0.25">
      <c r="A3648" s="1" t="s">
        <v>309</v>
      </c>
      <c r="B3648" s="1" t="s">
        <v>1385</v>
      </c>
      <c r="C3648" s="1" t="s">
        <v>316</v>
      </c>
      <c r="D3648" s="1"/>
      <c r="E3648" s="2" t="s">
        <v>747</v>
      </c>
      <c r="F3648" s="3">
        <v>278286.712</v>
      </c>
    </row>
    <row r="3649" spans="1:6" s="4" customFormat="1" ht="24" hidden="1" x14ac:dyDescent="0.25">
      <c r="A3649" s="1" t="s">
        <v>309</v>
      </c>
      <c r="B3649" s="1" t="s">
        <v>1385</v>
      </c>
      <c r="C3649" s="1" t="s">
        <v>316</v>
      </c>
      <c r="D3649" s="1" t="s">
        <v>1113</v>
      </c>
      <c r="E3649" s="2" t="s">
        <v>558</v>
      </c>
      <c r="F3649" s="3">
        <v>278286.712</v>
      </c>
    </row>
    <row r="3650" spans="1:6" s="4" customFormat="1" ht="132" hidden="1" x14ac:dyDescent="0.25">
      <c r="A3650" s="1" t="s">
        <v>309</v>
      </c>
      <c r="B3650" s="1" t="s">
        <v>1385</v>
      </c>
      <c r="C3650" s="1" t="s">
        <v>316</v>
      </c>
      <c r="D3650" s="1" t="s">
        <v>137</v>
      </c>
      <c r="E3650" s="2" t="s">
        <v>559</v>
      </c>
      <c r="F3650" s="3">
        <v>278286.712</v>
      </c>
    </row>
    <row r="3651" spans="1:6" s="4" customFormat="1" ht="144" x14ac:dyDescent="0.25">
      <c r="A3651" s="1" t="s">
        <v>309</v>
      </c>
      <c r="B3651" s="1" t="s">
        <v>1385</v>
      </c>
      <c r="C3651" s="1" t="s">
        <v>320</v>
      </c>
      <c r="D3651" s="1"/>
      <c r="E3651" s="2" t="s">
        <v>750</v>
      </c>
      <c r="F3651" s="3">
        <v>69106.100000000006</v>
      </c>
    </row>
    <row r="3652" spans="1:6" s="4" customFormat="1" ht="84" x14ac:dyDescent="0.25">
      <c r="A3652" s="1" t="s">
        <v>309</v>
      </c>
      <c r="B3652" s="1" t="s">
        <v>1385</v>
      </c>
      <c r="C3652" s="1" t="s">
        <v>317</v>
      </c>
      <c r="D3652" s="1"/>
      <c r="E3652" s="2" t="s">
        <v>589</v>
      </c>
      <c r="F3652" s="3">
        <v>69106.100000000006</v>
      </c>
    </row>
    <row r="3653" spans="1:6" s="4" customFormat="1" ht="180" hidden="1" x14ac:dyDescent="0.25">
      <c r="A3653" s="1" t="s">
        <v>309</v>
      </c>
      <c r="B3653" s="1" t="s">
        <v>1385</v>
      </c>
      <c r="C3653" s="1" t="s">
        <v>317</v>
      </c>
      <c r="D3653" s="1" t="s">
        <v>1118</v>
      </c>
      <c r="E3653" s="2" t="s">
        <v>539</v>
      </c>
      <c r="F3653" s="3">
        <v>40669.300000000003</v>
      </c>
    </row>
    <row r="3654" spans="1:6" s="4" customFormat="1" ht="36" hidden="1" x14ac:dyDescent="0.25">
      <c r="A3654" s="1" t="s">
        <v>309</v>
      </c>
      <c r="B3654" s="1" t="s">
        <v>1385</v>
      </c>
      <c r="C3654" s="1" t="s">
        <v>317</v>
      </c>
      <c r="D3654" s="1" t="s">
        <v>1119</v>
      </c>
      <c r="E3654" s="2" t="s">
        <v>540</v>
      </c>
      <c r="F3654" s="3">
        <v>40669.300000000003</v>
      </c>
    </row>
    <row r="3655" spans="1:6" s="4" customFormat="1" ht="72" hidden="1" x14ac:dyDescent="0.25">
      <c r="A3655" s="1" t="s">
        <v>309</v>
      </c>
      <c r="B3655" s="1" t="s">
        <v>1385</v>
      </c>
      <c r="C3655" s="1" t="s">
        <v>317</v>
      </c>
      <c r="D3655" s="1" t="s">
        <v>1111</v>
      </c>
      <c r="E3655" s="2" t="s">
        <v>542</v>
      </c>
      <c r="F3655" s="3">
        <v>28402.9</v>
      </c>
    </row>
    <row r="3656" spans="1:6" s="4" customFormat="1" ht="84" hidden="1" x14ac:dyDescent="0.25">
      <c r="A3656" s="1" t="s">
        <v>309</v>
      </c>
      <c r="B3656" s="1" t="s">
        <v>1385</v>
      </c>
      <c r="C3656" s="1" t="s">
        <v>317</v>
      </c>
      <c r="D3656" s="1" t="s">
        <v>1112</v>
      </c>
      <c r="E3656" s="2" t="s">
        <v>543</v>
      </c>
      <c r="F3656" s="3">
        <v>28402.9</v>
      </c>
    </row>
    <row r="3657" spans="1:6" s="4" customFormat="1" ht="24" hidden="1" x14ac:dyDescent="0.25">
      <c r="A3657" s="1" t="s">
        <v>309</v>
      </c>
      <c r="B3657" s="1" t="s">
        <v>1385</v>
      </c>
      <c r="C3657" s="1" t="s">
        <v>317</v>
      </c>
      <c r="D3657" s="1" t="s">
        <v>1113</v>
      </c>
      <c r="E3657" s="2" t="s">
        <v>558</v>
      </c>
      <c r="F3657" s="3">
        <v>33.900000000000006</v>
      </c>
    </row>
    <row r="3658" spans="1:6" s="4" customFormat="1" ht="36" hidden="1" x14ac:dyDescent="0.25">
      <c r="A3658" s="1" t="s">
        <v>309</v>
      </c>
      <c r="B3658" s="1" t="s">
        <v>1385</v>
      </c>
      <c r="C3658" s="1" t="s">
        <v>317</v>
      </c>
      <c r="D3658" s="1" t="s">
        <v>1120</v>
      </c>
      <c r="E3658" s="2" t="s">
        <v>561</v>
      </c>
      <c r="F3658" s="3">
        <v>33.900000000000006</v>
      </c>
    </row>
    <row r="3659" spans="1:6" s="4" customFormat="1" ht="108" x14ac:dyDescent="0.25">
      <c r="A3659" s="1" t="s">
        <v>309</v>
      </c>
      <c r="B3659" s="1" t="s">
        <v>1385</v>
      </c>
      <c r="C3659" s="1" t="s">
        <v>321</v>
      </c>
      <c r="D3659" s="1"/>
      <c r="E3659" s="2" t="s">
        <v>756</v>
      </c>
      <c r="F3659" s="3">
        <v>242850</v>
      </c>
    </row>
    <row r="3660" spans="1:6" s="4" customFormat="1" ht="72" x14ac:dyDescent="0.25">
      <c r="A3660" s="1" t="s">
        <v>309</v>
      </c>
      <c r="B3660" s="1" t="s">
        <v>1385</v>
      </c>
      <c r="C3660" s="1" t="s">
        <v>318</v>
      </c>
      <c r="D3660" s="1"/>
      <c r="E3660" s="2" t="s">
        <v>757</v>
      </c>
      <c r="F3660" s="3">
        <v>126350</v>
      </c>
    </row>
    <row r="3661" spans="1:6" s="4" customFormat="1" ht="72" hidden="1" x14ac:dyDescent="0.25">
      <c r="A3661" s="1" t="s">
        <v>309</v>
      </c>
      <c r="B3661" s="1" t="s">
        <v>1385</v>
      </c>
      <c r="C3661" s="1" t="s">
        <v>318</v>
      </c>
      <c r="D3661" s="1" t="s">
        <v>1111</v>
      </c>
      <c r="E3661" s="2" t="s">
        <v>542</v>
      </c>
      <c r="F3661" s="3">
        <v>126350</v>
      </c>
    </row>
    <row r="3662" spans="1:6" s="4" customFormat="1" ht="84" hidden="1" x14ac:dyDescent="0.25">
      <c r="A3662" s="1" t="s">
        <v>309</v>
      </c>
      <c r="B3662" s="1" t="s">
        <v>1385</v>
      </c>
      <c r="C3662" s="1" t="s">
        <v>318</v>
      </c>
      <c r="D3662" s="1" t="s">
        <v>1112</v>
      </c>
      <c r="E3662" s="2" t="s">
        <v>543</v>
      </c>
      <c r="F3662" s="3">
        <v>126350</v>
      </c>
    </row>
    <row r="3663" spans="1:6" s="4" customFormat="1" ht="132" x14ac:dyDescent="0.25">
      <c r="A3663" s="1" t="s">
        <v>309</v>
      </c>
      <c r="B3663" s="1" t="s">
        <v>1385</v>
      </c>
      <c r="C3663" s="1" t="s">
        <v>1466</v>
      </c>
      <c r="D3663" s="1"/>
      <c r="E3663" s="2" t="s">
        <v>754</v>
      </c>
      <c r="F3663" s="3">
        <v>116500</v>
      </c>
    </row>
    <row r="3664" spans="1:6" s="4" customFormat="1" ht="72" hidden="1" x14ac:dyDescent="0.25">
      <c r="A3664" s="1" t="s">
        <v>309</v>
      </c>
      <c r="B3664" s="1" t="s">
        <v>1385</v>
      </c>
      <c r="C3664" s="1" t="s">
        <v>1466</v>
      </c>
      <c r="D3664" s="1" t="s">
        <v>1111</v>
      </c>
      <c r="E3664" s="2" t="s">
        <v>542</v>
      </c>
      <c r="F3664" s="3">
        <v>116500</v>
      </c>
    </row>
    <row r="3665" spans="1:6" s="4" customFormat="1" ht="84" hidden="1" x14ac:dyDescent="0.25">
      <c r="A3665" s="1" t="s">
        <v>309</v>
      </c>
      <c r="B3665" s="1" t="s">
        <v>1385</v>
      </c>
      <c r="C3665" s="1" t="s">
        <v>1466</v>
      </c>
      <c r="D3665" s="1" t="s">
        <v>1112</v>
      </c>
      <c r="E3665" s="2" t="s">
        <v>543</v>
      </c>
      <c r="F3665" s="3">
        <v>116500</v>
      </c>
    </row>
    <row r="3666" spans="1:6" s="4" customFormat="1" ht="60" x14ac:dyDescent="0.25">
      <c r="A3666" s="1" t="s">
        <v>309</v>
      </c>
      <c r="B3666" s="1" t="s">
        <v>1385</v>
      </c>
      <c r="C3666" s="1" t="s">
        <v>1122</v>
      </c>
      <c r="D3666" s="1"/>
      <c r="E3666" s="2" t="s">
        <v>1885</v>
      </c>
      <c r="F3666" s="3">
        <v>37.599999999999994</v>
      </c>
    </row>
    <row r="3667" spans="1:6" s="4" customFormat="1" ht="36" x14ac:dyDescent="0.25">
      <c r="A3667" s="1" t="s">
        <v>309</v>
      </c>
      <c r="B3667" s="1" t="s">
        <v>1385</v>
      </c>
      <c r="C3667" s="1" t="s">
        <v>1123</v>
      </c>
      <c r="D3667" s="1"/>
      <c r="E3667" s="2" t="s">
        <v>1175</v>
      </c>
      <c r="F3667" s="3">
        <v>37.599999999999994</v>
      </c>
    </row>
    <row r="3668" spans="1:6" s="4" customFormat="1" ht="180" x14ac:dyDescent="0.25">
      <c r="A3668" s="1" t="s">
        <v>309</v>
      </c>
      <c r="B3668" s="1" t="s">
        <v>1385</v>
      </c>
      <c r="C3668" s="1" t="s">
        <v>1467</v>
      </c>
      <c r="D3668" s="1"/>
      <c r="E3668" s="2" t="s">
        <v>1194</v>
      </c>
      <c r="F3668" s="3">
        <v>37.599999999999994</v>
      </c>
    </row>
    <row r="3669" spans="1:6" s="4" customFormat="1" ht="180" hidden="1" x14ac:dyDescent="0.25">
      <c r="A3669" s="1" t="s">
        <v>309</v>
      </c>
      <c r="B3669" s="1" t="s">
        <v>1385</v>
      </c>
      <c r="C3669" s="1" t="s">
        <v>1467</v>
      </c>
      <c r="D3669" s="1" t="s">
        <v>1118</v>
      </c>
      <c r="E3669" s="2" t="s">
        <v>539</v>
      </c>
      <c r="F3669" s="3">
        <v>37.599999999999994</v>
      </c>
    </row>
    <row r="3670" spans="1:6" s="4" customFormat="1" ht="60" hidden="1" x14ac:dyDescent="0.25">
      <c r="A3670" s="1" t="s">
        <v>309</v>
      </c>
      <c r="B3670" s="1" t="s">
        <v>1385</v>
      </c>
      <c r="C3670" s="1" t="s">
        <v>1467</v>
      </c>
      <c r="D3670" s="1" t="s">
        <v>1128</v>
      </c>
      <c r="E3670" s="2" t="s">
        <v>541</v>
      </c>
      <c r="F3670" s="3">
        <v>37.599999999999994</v>
      </c>
    </row>
    <row r="3671" spans="1:6" s="4" customFormat="1" ht="72" x14ac:dyDescent="0.25">
      <c r="A3671" s="1" t="s">
        <v>309</v>
      </c>
      <c r="B3671" s="1" t="s">
        <v>1385</v>
      </c>
      <c r="C3671" s="1" t="s">
        <v>1125</v>
      </c>
      <c r="D3671" s="1"/>
      <c r="E3671" s="2" t="s">
        <v>1207</v>
      </c>
      <c r="F3671" s="3">
        <v>20231.100000000002</v>
      </c>
    </row>
    <row r="3672" spans="1:6" s="4" customFormat="1" ht="48" x14ac:dyDescent="0.25">
      <c r="A3672" s="1" t="s">
        <v>309</v>
      </c>
      <c r="B3672" s="1" t="s">
        <v>1385</v>
      </c>
      <c r="C3672" s="1" t="s">
        <v>1126</v>
      </c>
      <c r="D3672" s="1"/>
      <c r="E3672" s="2" t="s">
        <v>1210</v>
      </c>
      <c r="F3672" s="3">
        <v>20231.100000000002</v>
      </c>
    </row>
    <row r="3673" spans="1:6" s="4" customFormat="1" ht="60" x14ac:dyDescent="0.25">
      <c r="A3673" s="1" t="s">
        <v>309</v>
      </c>
      <c r="B3673" s="1" t="s">
        <v>1385</v>
      </c>
      <c r="C3673" s="1" t="s">
        <v>1127</v>
      </c>
      <c r="D3673" s="1"/>
      <c r="E3673" s="2" t="s">
        <v>1200</v>
      </c>
      <c r="F3673" s="3">
        <v>18016.7</v>
      </c>
    </row>
    <row r="3674" spans="1:6" s="4" customFormat="1" ht="180" hidden="1" x14ac:dyDescent="0.25">
      <c r="A3674" s="1" t="s">
        <v>309</v>
      </c>
      <c r="B3674" s="1" t="s">
        <v>1385</v>
      </c>
      <c r="C3674" s="1" t="s">
        <v>1127</v>
      </c>
      <c r="D3674" s="1" t="s">
        <v>1118</v>
      </c>
      <c r="E3674" s="2" t="s">
        <v>539</v>
      </c>
      <c r="F3674" s="3">
        <v>18016.7</v>
      </c>
    </row>
    <row r="3675" spans="1:6" s="4" customFormat="1" ht="60" hidden="1" x14ac:dyDescent="0.25">
      <c r="A3675" s="1" t="s">
        <v>309</v>
      </c>
      <c r="B3675" s="1" t="s">
        <v>1385</v>
      </c>
      <c r="C3675" s="1" t="s">
        <v>1127</v>
      </c>
      <c r="D3675" s="1" t="s">
        <v>1128</v>
      </c>
      <c r="E3675" s="2" t="s">
        <v>541</v>
      </c>
      <c r="F3675" s="3">
        <v>18016.7</v>
      </c>
    </row>
    <row r="3676" spans="1:6" s="4" customFormat="1" ht="60" x14ac:dyDescent="0.25">
      <c r="A3676" s="1" t="s">
        <v>309</v>
      </c>
      <c r="B3676" s="1" t="s">
        <v>1385</v>
      </c>
      <c r="C3676" s="1" t="s">
        <v>1129</v>
      </c>
      <c r="D3676" s="1"/>
      <c r="E3676" s="2" t="s">
        <v>1201</v>
      </c>
      <c r="F3676" s="3">
        <v>2214.4</v>
      </c>
    </row>
    <row r="3677" spans="1:6" s="4" customFormat="1" ht="180" hidden="1" x14ac:dyDescent="0.25">
      <c r="A3677" s="1" t="s">
        <v>309</v>
      </c>
      <c r="B3677" s="1" t="s">
        <v>1385</v>
      </c>
      <c r="C3677" s="1" t="s">
        <v>1129</v>
      </c>
      <c r="D3677" s="1" t="s">
        <v>1118</v>
      </c>
      <c r="E3677" s="2" t="s">
        <v>539</v>
      </c>
      <c r="F3677" s="3">
        <v>13.4</v>
      </c>
    </row>
    <row r="3678" spans="1:6" s="4" customFormat="1" ht="60" hidden="1" x14ac:dyDescent="0.25">
      <c r="A3678" s="1" t="s">
        <v>309</v>
      </c>
      <c r="B3678" s="1" t="s">
        <v>1385</v>
      </c>
      <c r="C3678" s="1" t="s">
        <v>1129</v>
      </c>
      <c r="D3678" s="1" t="s">
        <v>1128</v>
      </c>
      <c r="E3678" s="2" t="s">
        <v>541</v>
      </c>
      <c r="F3678" s="3">
        <v>13.4</v>
      </c>
    </row>
    <row r="3679" spans="1:6" s="4" customFormat="1" ht="72" hidden="1" x14ac:dyDescent="0.25">
      <c r="A3679" s="1" t="s">
        <v>309</v>
      </c>
      <c r="B3679" s="1" t="s">
        <v>1385</v>
      </c>
      <c r="C3679" s="1" t="s">
        <v>1129</v>
      </c>
      <c r="D3679" s="1" t="s">
        <v>1111</v>
      </c>
      <c r="E3679" s="2" t="s">
        <v>542</v>
      </c>
      <c r="F3679" s="3">
        <v>2196</v>
      </c>
    </row>
    <row r="3680" spans="1:6" s="4" customFormat="1" ht="84" hidden="1" x14ac:dyDescent="0.25">
      <c r="A3680" s="1" t="s">
        <v>309</v>
      </c>
      <c r="B3680" s="1" t="s">
        <v>1385</v>
      </c>
      <c r="C3680" s="1" t="s">
        <v>1129</v>
      </c>
      <c r="D3680" s="1" t="s">
        <v>1112</v>
      </c>
      <c r="E3680" s="2" t="s">
        <v>543</v>
      </c>
      <c r="F3680" s="3">
        <v>2196</v>
      </c>
    </row>
    <row r="3681" spans="1:6" s="4" customFormat="1" ht="24" hidden="1" x14ac:dyDescent="0.25">
      <c r="A3681" s="1" t="s">
        <v>309</v>
      </c>
      <c r="B3681" s="1" t="s">
        <v>1385</v>
      </c>
      <c r="C3681" s="1" t="s">
        <v>1129</v>
      </c>
      <c r="D3681" s="1" t="s">
        <v>1113</v>
      </c>
      <c r="E3681" s="2" t="s">
        <v>558</v>
      </c>
      <c r="F3681" s="3">
        <v>5</v>
      </c>
    </row>
    <row r="3682" spans="1:6" s="4" customFormat="1" ht="36" hidden="1" x14ac:dyDescent="0.25">
      <c r="A3682" s="1" t="s">
        <v>309</v>
      </c>
      <c r="B3682" s="1" t="s">
        <v>1385</v>
      </c>
      <c r="C3682" s="1" t="s">
        <v>1129</v>
      </c>
      <c r="D3682" s="1" t="s">
        <v>1120</v>
      </c>
      <c r="E3682" s="2" t="s">
        <v>561</v>
      </c>
      <c r="F3682" s="3">
        <v>5</v>
      </c>
    </row>
    <row r="3683" spans="1:6" s="4" customFormat="1" ht="108" x14ac:dyDescent="0.25">
      <c r="A3683" s="1" t="s">
        <v>309</v>
      </c>
      <c r="B3683" s="1" t="s">
        <v>1385</v>
      </c>
      <c r="C3683" s="1" t="s">
        <v>1139</v>
      </c>
      <c r="D3683" s="1"/>
      <c r="E3683" s="2" t="s">
        <v>1211</v>
      </c>
      <c r="F3683" s="3">
        <v>4051.8609999999999</v>
      </c>
    </row>
    <row r="3684" spans="1:6" s="4" customFormat="1" ht="84" x14ac:dyDescent="0.25">
      <c r="A3684" s="1" t="s">
        <v>309</v>
      </c>
      <c r="B3684" s="1" t="s">
        <v>1385</v>
      </c>
      <c r="C3684" s="1" t="s">
        <v>1146</v>
      </c>
      <c r="D3684" s="1"/>
      <c r="E3684" s="2" t="s">
        <v>1212</v>
      </c>
      <c r="F3684" s="3">
        <v>4044.3910000000001</v>
      </c>
    </row>
    <row r="3685" spans="1:6" s="4" customFormat="1" ht="60" x14ac:dyDescent="0.25">
      <c r="A3685" s="1" t="s">
        <v>309</v>
      </c>
      <c r="B3685" s="1" t="s">
        <v>1385</v>
      </c>
      <c r="C3685" s="1" t="s">
        <v>1147</v>
      </c>
      <c r="D3685" s="1"/>
      <c r="E3685" s="2" t="s">
        <v>1213</v>
      </c>
      <c r="F3685" s="3">
        <v>4044.3910000000001</v>
      </c>
    </row>
    <row r="3686" spans="1:6" s="4" customFormat="1" ht="24" hidden="1" x14ac:dyDescent="0.25">
      <c r="A3686" s="1" t="s">
        <v>309</v>
      </c>
      <c r="B3686" s="1" t="s">
        <v>1385</v>
      </c>
      <c r="C3686" s="1" t="s">
        <v>1147</v>
      </c>
      <c r="D3686" s="1" t="s">
        <v>1113</v>
      </c>
      <c r="E3686" s="2" t="s">
        <v>558</v>
      </c>
      <c r="F3686" s="3">
        <v>4044.3910000000001</v>
      </c>
    </row>
    <row r="3687" spans="1:6" s="4" customFormat="1" ht="24" hidden="1" x14ac:dyDescent="0.25">
      <c r="A3687" s="1" t="s">
        <v>309</v>
      </c>
      <c r="B3687" s="1" t="s">
        <v>1385</v>
      </c>
      <c r="C3687" s="1" t="s">
        <v>1147</v>
      </c>
      <c r="D3687" s="1" t="s">
        <v>1114</v>
      </c>
      <c r="E3687" s="2" t="s">
        <v>560</v>
      </c>
      <c r="F3687" s="3">
        <v>4044.3910000000001</v>
      </c>
    </row>
    <row r="3688" spans="1:6" s="4" customFormat="1" x14ac:dyDescent="0.25">
      <c r="A3688" s="1" t="s">
        <v>309</v>
      </c>
      <c r="B3688" s="1" t="s">
        <v>1385</v>
      </c>
      <c r="C3688" s="1" t="s">
        <v>1140</v>
      </c>
      <c r="D3688" s="1"/>
      <c r="E3688" s="2" t="s">
        <v>1214</v>
      </c>
      <c r="F3688" s="3">
        <v>7.47</v>
      </c>
    </row>
    <row r="3689" spans="1:6" s="4" customFormat="1" ht="36" x14ac:dyDescent="0.25">
      <c r="A3689" s="1" t="s">
        <v>309</v>
      </c>
      <c r="B3689" s="1" t="s">
        <v>1385</v>
      </c>
      <c r="C3689" s="1" t="s">
        <v>1141</v>
      </c>
      <c r="D3689" s="1"/>
      <c r="E3689" s="2" t="s">
        <v>1215</v>
      </c>
      <c r="F3689" s="3">
        <v>7.47</v>
      </c>
    </row>
    <row r="3690" spans="1:6" s="4" customFormat="1" ht="72" hidden="1" x14ac:dyDescent="0.25">
      <c r="A3690" s="1" t="s">
        <v>309</v>
      </c>
      <c r="B3690" s="1" t="s">
        <v>1385</v>
      </c>
      <c r="C3690" s="1" t="s">
        <v>1141</v>
      </c>
      <c r="D3690" s="1" t="s">
        <v>1111</v>
      </c>
      <c r="E3690" s="2" t="s">
        <v>542</v>
      </c>
      <c r="F3690" s="3">
        <v>7.47</v>
      </c>
    </row>
    <row r="3691" spans="1:6" s="4" customFormat="1" ht="84" hidden="1" x14ac:dyDescent="0.25">
      <c r="A3691" s="1" t="s">
        <v>309</v>
      </c>
      <c r="B3691" s="1" t="s">
        <v>1385</v>
      </c>
      <c r="C3691" s="1" t="s">
        <v>1141</v>
      </c>
      <c r="D3691" s="1" t="s">
        <v>1112</v>
      </c>
      <c r="E3691" s="2" t="s">
        <v>543</v>
      </c>
      <c r="F3691" s="3">
        <v>7.47</v>
      </c>
    </row>
    <row r="3692" spans="1:6" s="4" customFormat="1" ht="36" hidden="1" x14ac:dyDescent="0.25">
      <c r="A3692" s="1" t="s">
        <v>309</v>
      </c>
      <c r="B3692" s="1" t="s">
        <v>1411</v>
      </c>
      <c r="C3692" s="1"/>
      <c r="D3692" s="1"/>
      <c r="E3692" s="2" t="s">
        <v>520</v>
      </c>
      <c r="F3692" s="3">
        <v>303387.20321999997</v>
      </c>
    </row>
    <row r="3693" spans="1:6" s="4" customFormat="1" ht="72" x14ac:dyDescent="0.25">
      <c r="A3693" s="1" t="s">
        <v>309</v>
      </c>
      <c r="B3693" s="1" t="s">
        <v>1411</v>
      </c>
      <c r="C3693" s="1" t="s">
        <v>138</v>
      </c>
      <c r="D3693" s="1"/>
      <c r="E3693" s="2" t="s">
        <v>1450</v>
      </c>
      <c r="F3693" s="3">
        <v>14888.281999999999</v>
      </c>
    </row>
    <row r="3694" spans="1:6" s="4" customFormat="1" ht="84" x14ac:dyDescent="0.25">
      <c r="A3694" s="1" t="s">
        <v>309</v>
      </c>
      <c r="B3694" s="1" t="s">
        <v>1411</v>
      </c>
      <c r="C3694" s="1" t="s">
        <v>139</v>
      </c>
      <c r="D3694" s="1"/>
      <c r="E3694" s="2" t="s">
        <v>1451</v>
      </c>
      <c r="F3694" s="3">
        <v>14888.281999999999</v>
      </c>
    </row>
    <row r="3695" spans="1:6" s="4" customFormat="1" ht="156" x14ac:dyDescent="0.25">
      <c r="A3695" s="1" t="s">
        <v>309</v>
      </c>
      <c r="B3695" s="1" t="s">
        <v>1411</v>
      </c>
      <c r="C3695" s="1" t="s">
        <v>1239</v>
      </c>
      <c r="D3695" s="1"/>
      <c r="E3695" s="2" t="s">
        <v>1435</v>
      </c>
      <c r="F3695" s="3">
        <v>14888.281999999999</v>
      </c>
    </row>
    <row r="3696" spans="1:6" s="4" customFormat="1" ht="144" x14ac:dyDescent="0.25">
      <c r="A3696" s="1" t="s">
        <v>309</v>
      </c>
      <c r="B3696" s="1" t="s">
        <v>1411</v>
      </c>
      <c r="C3696" s="1" t="s">
        <v>1436</v>
      </c>
      <c r="D3696" s="1"/>
      <c r="E3696" s="2" t="s">
        <v>698</v>
      </c>
      <c r="F3696" s="3">
        <v>14888.281999999999</v>
      </c>
    </row>
    <row r="3697" spans="1:6" s="4" customFormat="1" ht="72" hidden="1" x14ac:dyDescent="0.25">
      <c r="A3697" s="1" t="s">
        <v>309</v>
      </c>
      <c r="B3697" s="1" t="s">
        <v>1411</v>
      </c>
      <c r="C3697" s="1" t="s">
        <v>1436</v>
      </c>
      <c r="D3697" s="1" t="s">
        <v>1111</v>
      </c>
      <c r="E3697" s="2" t="s">
        <v>542</v>
      </c>
      <c r="F3697" s="3">
        <v>14888.281999999999</v>
      </c>
    </row>
    <row r="3698" spans="1:6" s="4" customFormat="1" ht="84" hidden="1" x14ac:dyDescent="0.25">
      <c r="A3698" s="1" t="s">
        <v>309</v>
      </c>
      <c r="B3698" s="1" t="s">
        <v>1411</v>
      </c>
      <c r="C3698" s="1" t="s">
        <v>1436</v>
      </c>
      <c r="D3698" s="1" t="s">
        <v>1112</v>
      </c>
      <c r="E3698" s="2" t="s">
        <v>543</v>
      </c>
      <c r="F3698" s="3">
        <v>14888.281999999999</v>
      </c>
    </row>
    <row r="3699" spans="1:6" s="4" customFormat="1" ht="168" x14ac:dyDescent="0.25">
      <c r="A3699" s="1" t="s">
        <v>309</v>
      </c>
      <c r="B3699" s="1" t="s">
        <v>1411</v>
      </c>
      <c r="C3699" s="1" t="s">
        <v>1132</v>
      </c>
      <c r="D3699" s="1"/>
      <c r="E3699" s="2" t="s">
        <v>1557</v>
      </c>
      <c r="F3699" s="3">
        <v>288498.92121999996</v>
      </c>
    </row>
    <row r="3700" spans="1:6" s="4" customFormat="1" ht="84" x14ac:dyDescent="0.25">
      <c r="A3700" s="1" t="s">
        <v>309</v>
      </c>
      <c r="B3700" s="1" t="s">
        <v>1411</v>
      </c>
      <c r="C3700" s="1" t="s">
        <v>310</v>
      </c>
      <c r="D3700" s="1"/>
      <c r="E3700" s="2" t="s">
        <v>1558</v>
      </c>
      <c r="F3700" s="3">
        <v>262207.52321999997</v>
      </c>
    </row>
    <row r="3701" spans="1:6" s="4" customFormat="1" ht="156" x14ac:dyDescent="0.25">
      <c r="A3701" s="1" t="s">
        <v>309</v>
      </c>
      <c r="B3701" s="1" t="s">
        <v>1411</v>
      </c>
      <c r="C3701" s="1" t="s">
        <v>311</v>
      </c>
      <c r="D3701" s="1"/>
      <c r="E3701" s="2" t="s">
        <v>1559</v>
      </c>
      <c r="F3701" s="3">
        <v>137091.79999999999</v>
      </c>
    </row>
    <row r="3702" spans="1:6" s="4" customFormat="1" ht="108" x14ac:dyDescent="0.25">
      <c r="A3702" s="1" t="s">
        <v>309</v>
      </c>
      <c r="B3702" s="1" t="s">
        <v>1411</v>
      </c>
      <c r="C3702" s="1" t="s">
        <v>322</v>
      </c>
      <c r="D3702" s="1"/>
      <c r="E3702" s="2" t="s">
        <v>1560</v>
      </c>
      <c r="F3702" s="3">
        <v>137091.79999999999</v>
      </c>
    </row>
    <row r="3703" spans="1:6" s="4" customFormat="1" ht="72" hidden="1" x14ac:dyDescent="0.25">
      <c r="A3703" s="1" t="s">
        <v>309</v>
      </c>
      <c r="B3703" s="1" t="s">
        <v>1411</v>
      </c>
      <c r="C3703" s="1" t="s">
        <v>322</v>
      </c>
      <c r="D3703" s="1" t="s">
        <v>1111</v>
      </c>
      <c r="E3703" s="2" t="s">
        <v>542</v>
      </c>
      <c r="F3703" s="3">
        <v>137091.79999999999</v>
      </c>
    </row>
    <row r="3704" spans="1:6" s="4" customFormat="1" ht="84" hidden="1" x14ac:dyDescent="0.25">
      <c r="A3704" s="1" t="s">
        <v>309</v>
      </c>
      <c r="B3704" s="1" t="s">
        <v>1411</v>
      </c>
      <c r="C3704" s="1" t="s">
        <v>322</v>
      </c>
      <c r="D3704" s="1" t="s">
        <v>1112</v>
      </c>
      <c r="E3704" s="2" t="s">
        <v>543</v>
      </c>
      <c r="F3704" s="3">
        <v>137091.79999999999</v>
      </c>
    </row>
    <row r="3705" spans="1:6" s="4" customFormat="1" ht="96" x14ac:dyDescent="0.25">
      <c r="A3705" s="1" t="s">
        <v>309</v>
      </c>
      <c r="B3705" s="1" t="s">
        <v>1411</v>
      </c>
      <c r="C3705" s="1" t="s">
        <v>328</v>
      </c>
      <c r="D3705" s="1"/>
      <c r="E3705" s="2" t="s">
        <v>1562</v>
      </c>
      <c r="F3705" s="3">
        <v>40200.800000000003</v>
      </c>
    </row>
    <row r="3706" spans="1:6" s="4" customFormat="1" ht="84" x14ac:dyDescent="0.25">
      <c r="A3706" s="1" t="s">
        <v>309</v>
      </c>
      <c r="B3706" s="1" t="s">
        <v>1411</v>
      </c>
      <c r="C3706" s="1" t="s">
        <v>323</v>
      </c>
      <c r="D3706" s="1"/>
      <c r="E3706" s="2" t="s">
        <v>589</v>
      </c>
      <c r="F3706" s="3">
        <v>40200.800000000003</v>
      </c>
    </row>
    <row r="3707" spans="1:6" s="4" customFormat="1" ht="180" hidden="1" x14ac:dyDescent="0.25">
      <c r="A3707" s="1" t="s">
        <v>309</v>
      </c>
      <c r="B3707" s="1" t="s">
        <v>1411</v>
      </c>
      <c r="C3707" s="1" t="s">
        <v>323</v>
      </c>
      <c r="D3707" s="1" t="s">
        <v>1118</v>
      </c>
      <c r="E3707" s="2" t="s">
        <v>539</v>
      </c>
      <c r="F3707" s="3">
        <v>32702.1</v>
      </c>
    </row>
    <row r="3708" spans="1:6" s="4" customFormat="1" ht="36" hidden="1" x14ac:dyDescent="0.25">
      <c r="A3708" s="1" t="s">
        <v>309</v>
      </c>
      <c r="B3708" s="1" t="s">
        <v>1411</v>
      </c>
      <c r="C3708" s="1" t="s">
        <v>323</v>
      </c>
      <c r="D3708" s="1" t="s">
        <v>1119</v>
      </c>
      <c r="E3708" s="2" t="s">
        <v>540</v>
      </c>
      <c r="F3708" s="3">
        <v>32702.1</v>
      </c>
    </row>
    <row r="3709" spans="1:6" s="4" customFormat="1" ht="72" hidden="1" x14ac:dyDescent="0.25">
      <c r="A3709" s="1" t="s">
        <v>309</v>
      </c>
      <c r="B3709" s="1" t="s">
        <v>1411</v>
      </c>
      <c r="C3709" s="1" t="s">
        <v>323</v>
      </c>
      <c r="D3709" s="1" t="s">
        <v>1111</v>
      </c>
      <c r="E3709" s="2" t="s">
        <v>542</v>
      </c>
      <c r="F3709" s="3">
        <v>5521.7717400000001</v>
      </c>
    </row>
    <row r="3710" spans="1:6" s="4" customFormat="1" ht="84" hidden="1" x14ac:dyDescent="0.25">
      <c r="A3710" s="1" t="s">
        <v>309</v>
      </c>
      <c r="B3710" s="1" t="s">
        <v>1411</v>
      </c>
      <c r="C3710" s="1" t="s">
        <v>323</v>
      </c>
      <c r="D3710" s="1" t="s">
        <v>1112</v>
      </c>
      <c r="E3710" s="2" t="s">
        <v>543</v>
      </c>
      <c r="F3710" s="3">
        <v>5521.7717400000001</v>
      </c>
    </row>
    <row r="3711" spans="1:6" s="4" customFormat="1" ht="24" hidden="1" x14ac:dyDescent="0.25">
      <c r="A3711" s="1" t="s">
        <v>309</v>
      </c>
      <c r="B3711" s="1" t="s">
        <v>1411</v>
      </c>
      <c r="C3711" s="1" t="s">
        <v>323</v>
      </c>
      <c r="D3711" s="1" t="s">
        <v>1113</v>
      </c>
      <c r="E3711" s="2" t="s">
        <v>558</v>
      </c>
      <c r="F3711" s="3">
        <v>1976.9282599999999</v>
      </c>
    </row>
    <row r="3712" spans="1:6" s="4" customFormat="1" ht="36" hidden="1" x14ac:dyDescent="0.25">
      <c r="A3712" s="1" t="s">
        <v>309</v>
      </c>
      <c r="B3712" s="1" t="s">
        <v>1411</v>
      </c>
      <c r="C3712" s="1" t="s">
        <v>323</v>
      </c>
      <c r="D3712" s="1" t="s">
        <v>1120</v>
      </c>
      <c r="E3712" s="2" t="s">
        <v>561</v>
      </c>
      <c r="F3712" s="3">
        <v>1976.9282599999999</v>
      </c>
    </row>
    <row r="3713" spans="1:6" s="4" customFormat="1" ht="156" x14ac:dyDescent="0.25">
      <c r="A3713" s="1" t="s">
        <v>309</v>
      </c>
      <c r="B3713" s="1" t="s">
        <v>1411</v>
      </c>
      <c r="C3713" s="1" t="s">
        <v>329</v>
      </c>
      <c r="D3713" s="1"/>
      <c r="E3713" s="2" t="s">
        <v>1563</v>
      </c>
      <c r="F3713" s="3">
        <v>41246.72322</v>
      </c>
    </row>
    <row r="3714" spans="1:6" s="4" customFormat="1" ht="156" x14ac:dyDescent="0.25">
      <c r="A3714" s="1" t="s">
        <v>309</v>
      </c>
      <c r="B3714" s="1" t="s">
        <v>1411</v>
      </c>
      <c r="C3714" s="1" t="s">
        <v>324</v>
      </c>
      <c r="D3714" s="1"/>
      <c r="E3714" s="2" t="s">
        <v>736</v>
      </c>
      <c r="F3714" s="3">
        <v>41246.72322</v>
      </c>
    </row>
    <row r="3715" spans="1:6" s="4" customFormat="1" ht="72" hidden="1" x14ac:dyDescent="0.25">
      <c r="A3715" s="1" t="s">
        <v>309</v>
      </c>
      <c r="B3715" s="1" t="s">
        <v>1411</v>
      </c>
      <c r="C3715" s="1" t="s">
        <v>324</v>
      </c>
      <c r="D3715" s="1" t="s">
        <v>1111</v>
      </c>
      <c r="E3715" s="2" t="s">
        <v>542</v>
      </c>
      <c r="F3715" s="3">
        <v>41246.72322</v>
      </c>
    </row>
    <row r="3716" spans="1:6" s="4" customFormat="1" ht="84" hidden="1" x14ac:dyDescent="0.25">
      <c r="A3716" s="1" t="s">
        <v>309</v>
      </c>
      <c r="B3716" s="1" t="s">
        <v>1411</v>
      </c>
      <c r="C3716" s="1" t="s">
        <v>324</v>
      </c>
      <c r="D3716" s="1" t="s">
        <v>1112</v>
      </c>
      <c r="E3716" s="2" t="s">
        <v>543</v>
      </c>
      <c r="F3716" s="3">
        <v>41246.72322</v>
      </c>
    </row>
    <row r="3717" spans="1:6" s="4" customFormat="1" ht="84" x14ac:dyDescent="0.25">
      <c r="A3717" s="1" t="s">
        <v>309</v>
      </c>
      <c r="B3717" s="1" t="s">
        <v>1411</v>
      </c>
      <c r="C3717" s="1" t="s">
        <v>330</v>
      </c>
      <c r="D3717" s="1"/>
      <c r="E3717" s="2" t="s">
        <v>737</v>
      </c>
      <c r="F3717" s="3">
        <v>3000</v>
      </c>
    </row>
    <row r="3718" spans="1:6" s="4" customFormat="1" ht="72" x14ac:dyDescent="0.25">
      <c r="A3718" s="1" t="s">
        <v>309</v>
      </c>
      <c r="B3718" s="1" t="s">
        <v>1411</v>
      </c>
      <c r="C3718" s="1" t="s">
        <v>325</v>
      </c>
      <c r="D3718" s="1"/>
      <c r="E3718" s="2" t="s">
        <v>738</v>
      </c>
      <c r="F3718" s="3">
        <v>3000</v>
      </c>
    </row>
    <row r="3719" spans="1:6" s="4" customFormat="1" ht="72" hidden="1" x14ac:dyDescent="0.25">
      <c r="A3719" s="1" t="s">
        <v>309</v>
      </c>
      <c r="B3719" s="1" t="s">
        <v>1411</v>
      </c>
      <c r="C3719" s="1" t="s">
        <v>325</v>
      </c>
      <c r="D3719" s="1" t="s">
        <v>1111</v>
      </c>
      <c r="E3719" s="2" t="s">
        <v>542</v>
      </c>
      <c r="F3719" s="3">
        <v>3000</v>
      </c>
    </row>
    <row r="3720" spans="1:6" s="4" customFormat="1" ht="84" hidden="1" x14ac:dyDescent="0.25">
      <c r="A3720" s="1" t="s">
        <v>309</v>
      </c>
      <c r="B3720" s="1" t="s">
        <v>1411</v>
      </c>
      <c r="C3720" s="1" t="s">
        <v>325</v>
      </c>
      <c r="D3720" s="1" t="s">
        <v>1112</v>
      </c>
      <c r="E3720" s="2" t="s">
        <v>543</v>
      </c>
      <c r="F3720" s="3">
        <v>3000</v>
      </c>
    </row>
    <row r="3721" spans="1:6" s="4" customFormat="1" ht="108" x14ac:dyDescent="0.25">
      <c r="A3721" s="1" t="s">
        <v>309</v>
      </c>
      <c r="B3721" s="1" t="s">
        <v>1411</v>
      </c>
      <c r="C3721" s="1" t="s">
        <v>331</v>
      </c>
      <c r="D3721" s="1"/>
      <c r="E3721" s="2" t="s">
        <v>739</v>
      </c>
      <c r="F3721" s="3">
        <v>40668.200000000004</v>
      </c>
    </row>
    <row r="3722" spans="1:6" s="4" customFormat="1" ht="132" x14ac:dyDescent="0.25">
      <c r="A3722" s="1" t="s">
        <v>309</v>
      </c>
      <c r="B3722" s="1" t="s">
        <v>1411</v>
      </c>
      <c r="C3722" s="1" t="s">
        <v>326</v>
      </c>
      <c r="D3722" s="1"/>
      <c r="E3722" s="2" t="s">
        <v>740</v>
      </c>
      <c r="F3722" s="3">
        <v>40668.200000000004</v>
      </c>
    </row>
    <row r="3723" spans="1:6" s="4" customFormat="1" ht="72" hidden="1" x14ac:dyDescent="0.25">
      <c r="A3723" s="1" t="s">
        <v>309</v>
      </c>
      <c r="B3723" s="1" t="s">
        <v>1411</v>
      </c>
      <c r="C3723" s="1" t="s">
        <v>326</v>
      </c>
      <c r="D3723" s="1" t="s">
        <v>1111</v>
      </c>
      <c r="E3723" s="2" t="s">
        <v>542</v>
      </c>
      <c r="F3723" s="3">
        <v>40641.300000000003</v>
      </c>
    </row>
    <row r="3724" spans="1:6" s="4" customFormat="1" ht="84" hidden="1" x14ac:dyDescent="0.25">
      <c r="A3724" s="1" t="s">
        <v>309</v>
      </c>
      <c r="B3724" s="1" t="s">
        <v>1411</v>
      </c>
      <c r="C3724" s="1" t="s">
        <v>326</v>
      </c>
      <c r="D3724" s="1" t="s">
        <v>1112</v>
      </c>
      <c r="E3724" s="2" t="s">
        <v>543</v>
      </c>
      <c r="F3724" s="3">
        <v>40641.300000000003</v>
      </c>
    </row>
    <row r="3725" spans="1:6" s="4" customFormat="1" ht="24" hidden="1" x14ac:dyDescent="0.25">
      <c r="A3725" s="1" t="s">
        <v>309</v>
      </c>
      <c r="B3725" s="1" t="s">
        <v>1411</v>
      </c>
      <c r="C3725" s="1" t="s">
        <v>326</v>
      </c>
      <c r="D3725" s="1" t="s">
        <v>1113</v>
      </c>
      <c r="E3725" s="2" t="s">
        <v>558</v>
      </c>
      <c r="F3725" s="3">
        <v>26.9</v>
      </c>
    </row>
    <row r="3726" spans="1:6" s="4" customFormat="1" ht="36" hidden="1" x14ac:dyDescent="0.25">
      <c r="A3726" s="1" t="s">
        <v>309</v>
      </c>
      <c r="B3726" s="1" t="s">
        <v>1411</v>
      </c>
      <c r="C3726" s="1" t="s">
        <v>326</v>
      </c>
      <c r="D3726" s="1" t="s">
        <v>1120</v>
      </c>
      <c r="E3726" s="2" t="s">
        <v>561</v>
      </c>
      <c r="F3726" s="3">
        <v>26.9</v>
      </c>
    </row>
    <row r="3727" spans="1:6" s="4" customFormat="1" ht="132" x14ac:dyDescent="0.25">
      <c r="A3727" s="1" t="s">
        <v>309</v>
      </c>
      <c r="B3727" s="1" t="s">
        <v>1411</v>
      </c>
      <c r="C3727" s="1" t="s">
        <v>1133</v>
      </c>
      <c r="D3727" s="1"/>
      <c r="E3727" s="2" t="s">
        <v>741</v>
      </c>
      <c r="F3727" s="3">
        <v>26291.398000000001</v>
      </c>
    </row>
    <row r="3728" spans="1:6" s="4" customFormat="1" ht="144" x14ac:dyDescent="0.25">
      <c r="A3728" s="1" t="s">
        <v>309</v>
      </c>
      <c r="B3728" s="1" t="s">
        <v>1411</v>
      </c>
      <c r="C3728" s="1" t="s">
        <v>143</v>
      </c>
      <c r="D3728" s="1"/>
      <c r="E3728" s="2" t="s">
        <v>751</v>
      </c>
      <c r="F3728" s="3">
        <v>26291.398000000001</v>
      </c>
    </row>
    <row r="3729" spans="1:6" s="4" customFormat="1" ht="96" x14ac:dyDescent="0.25">
      <c r="A3729" s="1" t="s">
        <v>309</v>
      </c>
      <c r="B3729" s="1" t="s">
        <v>1411</v>
      </c>
      <c r="C3729" s="1" t="s">
        <v>327</v>
      </c>
      <c r="D3729" s="1"/>
      <c r="E3729" s="2" t="s">
        <v>1379</v>
      </c>
      <c r="F3729" s="3">
        <v>26291.398000000001</v>
      </c>
    </row>
    <row r="3730" spans="1:6" s="4" customFormat="1" ht="72" hidden="1" x14ac:dyDescent="0.25">
      <c r="A3730" s="1" t="s">
        <v>309</v>
      </c>
      <c r="B3730" s="1" t="s">
        <v>1411</v>
      </c>
      <c r="C3730" s="1" t="s">
        <v>327</v>
      </c>
      <c r="D3730" s="1" t="s">
        <v>1111</v>
      </c>
      <c r="E3730" s="2" t="s">
        <v>542</v>
      </c>
      <c r="F3730" s="3">
        <v>26291.398000000001</v>
      </c>
    </row>
    <row r="3731" spans="1:6" s="4" customFormat="1" ht="84" hidden="1" x14ac:dyDescent="0.25">
      <c r="A3731" s="1" t="s">
        <v>309</v>
      </c>
      <c r="B3731" s="1" t="s">
        <v>1411</v>
      </c>
      <c r="C3731" s="1" t="s">
        <v>327</v>
      </c>
      <c r="D3731" s="1" t="s">
        <v>1112</v>
      </c>
      <c r="E3731" s="2" t="s">
        <v>543</v>
      </c>
      <c r="F3731" s="3">
        <v>26291.398000000001</v>
      </c>
    </row>
    <row r="3732" spans="1:6" s="4" customFormat="1" ht="24" hidden="1" x14ac:dyDescent="0.25">
      <c r="A3732" s="1" t="s">
        <v>309</v>
      </c>
      <c r="B3732" s="1" t="s">
        <v>98</v>
      </c>
      <c r="C3732" s="1"/>
      <c r="D3732" s="1"/>
      <c r="E3732" s="2" t="s">
        <v>506</v>
      </c>
      <c r="F3732" s="3">
        <v>636481.75141000003</v>
      </c>
    </row>
    <row r="3733" spans="1:6" s="4" customFormat="1" ht="36" hidden="1" x14ac:dyDescent="0.25">
      <c r="A3733" s="1" t="s">
        <v>309</v>
      </c>
      <c r="B3733" s="1" t="s">
        <v>1401</v>
      </c>
      <c r="C3733" s="1"/>
      <c r="D3733" s="1"/>
      <c r="E3733" s="2" t="s">
        <v>535</v>
      </c>
      <c r="F3733" s="3">
        <v>636481.75141000003</v>
      </c>
    </row>
    <row r="3734" spans="1:6" s="4" customFormat="1" ht="168" x14ac:dyDescent="0.25">
      <c r="A3734" s="1" t="s">
        <v>309</v>
      </c>
      <c r="B3734" s="1" t="s">
        <v>1401</v>
      </c>
      <c r="C3734" s="1" t="s">
        <v>1132</v>
      </c>
      <c r="D3734" s="1"/>
      <c r="E3734" s="2" t="s">
        <v>1557</v>
      </c>
      <c r="F3734" s="3">
        <v>415299.80299999996</v>
      </c>
    </row>
    <row r="3735" spans="1:6" s="4" customFormat="1" ht="132" x14ac:dyDescent="0.25">
      <c r="A3735" s="1" t="s">
        <v>309</v>
      </c>
      <c r="B3735" s="1" t="s">
        <v>1401</v>
      </c>
      <c r="C3735" s="1" t="s">
        <v>1133</v>
      </c>
      <c r="D3735" s="1"/>
      <c r="E3735" s="2" t="s">
        <v>741</v>
      </c>
      <c r="F3735" s="3">
        <v>415299.80299999996</v>
      </c>
    </row>
    <row r="3736" spans="1:6" s="4" customFormat="1" ht="228" x14ac:dyDescent="0.25">
      <c r="A3736" s="1" t="s">
        <v>309</v>
      </c>
      <c r="B3736" s="1" t="s">
        <v>1401</v>
      </c>
      <c r="C3736" s="1" t="s">
        <v>319</v>
      </c>
      <c r="D3736" s="1"/>
      <c r="E3736" s="2" t="s">
        <v>742</v>
      </c>
      <c r="F3736" s="3">
        <v>415299.80299999996</v>
      </c>
    </row>
    <row r="3737" spans="1:6" s="4" customFormat="1" ht="144" x14ac:dyDescent="0.25">
      <c r="A3737" s="1" t="s">
        <v>309</v>
      </c>
      <c r="B3737" s="1" t="s">
        <v>1401</v>
      </c>
      <c r="C3737" s="1" t="s">
        <v>332</v>
      </c>
      <c r="D3737" s="1"/>
      <c r="E3737" s="2" t="s">
        <v>746</v>
      </c>
      <c r="F3737" s="3">
        <v>93216.4</v>
      </c>
    </row>
    <row r="3738" spans="1:6" s="4" customFormat="1" ht="24" hidden="1" x14ac:dyDescent="0.25">
      <c r="A3738" s="1" t="s">
        <v>309</v>
      </c>
      <c r="B3738" s="1" t="s">
        <v>1401</v>
      </c>
      <c r="C3738" s="1" t="s">
        <v>332</v>
      </c>
      <c r="D3738" s="1" t="s">
        <v>1113</v>
      </c>
      <c r="E3738" s="2" t="s">
        <v>558</v>
      </c>
      <c r="F3738" s="3">
        <v>93216.4</v>
      </c>
    </row>
    <row r="3739" spans="1:6" s="4" customFormat="1" ht="132" hidden="1" x14ac:dyDescent="0.25">
      <c r="A3739" s="1" t="s">
        <v>309</v>
      </c>
      <c r="B3739" s="1" t="s">
        <v>1401</v>
      </c>
      <c r="C3739" s="1" t="s">
        <v>332</v>
      </c>
      <c r="D3739" s="1" t="s">
        <v>137</v>
      </c>
      <c r="E3739" s="2" t="s">
        <v>559</v>
      </c>
      <c r="F3739" s="3">
        <v>93216.4</v>
      </c>
    </row>
    <row r="3740" spans="1:6" s="4" customFormat="1" ht="252" x14ac:dyDescent="0.25">
      <c r="A3740" s="1" t="s">
        <v>309</v>
      </c>
      <c r="B3740" s="1" t="s">
        <v>1401</v>
      </c>
      <c r="C3740" s="1" t="s">
        <v>334</v>
      </c>
      <c r="D3740" s="1"/>
      <c r="E3740" s="2" t="s">
        <v>749</v>
      </c>
      <c r="F3740" s="3">
        <v>322083.40299999999</v>
      </c>
    </row>
    <row r="3741" spans="1:6" s="4" customFormat="1" ht="24" hidden="1" x14ac:dyDescent="0.25">
      <c r="A3741" s="1" t="s">
        <v>309</v>
      </c>
      <c r="B3741" s="1" t="s">
        <v>1401</v>
      </c>
      <c r="C3741" s="1" t="s">
        <v>334</v>
      </c>
      <c r="D3741" s="1" t="s">
        <v>1113</v>
      </c>
      <c r="E3741" s="2" t="s">
        <v>558</v>
      </c>
      <c r="F3741" s="3">
        <v>322083.40299999999</v>
      </c>
    </row>
    <row r="3742" spans="1:6" s="4" customFormat="1" ht="132" hidden="1" x14ac:dyDescent="0.25">
      <c r="A3742" s="1" t="s">
        <v>309</v>
      </c>
      <c r="B3742" s="1" t="s">
        <v>1401</v>
      </c>
      <c r="C3742" s="1" t="s">
        <v>334</v>
      </c>
      <c r="D3742" s="1" t="s">
        <v>137</v>
      </c>
      <c r="E3742" s="2" t="s">
        <v>559</v>
      </c>
      <c r="F3742" s="3">
        <v>322083.40299999999</v>
      </c>
    </row>
    <row r="3743" spans="1:6" s="4" customFormat="1" ht="60" x14ac:dyDescent="0.25">
      <c r="A3743" s="1" t="s">
        <v>309</v>
      </c>
      <c r="B3743" s="1" t="s">
        <v>1401</v>
      </c>
      <c r="C3743" s="1" t="s">
        <v>1122</v>
      </c>
      <c r="D3743" s="1"/>
      <c r="E3743" s="2" t="s">
        <v>1885</v>
      </c>
      <c r="F3743" s="3">
        <v>221181.94841000001</v>
      </c>
    </row>
    <row r="3744" spans="1:6" s="4" customFormat="1" ht="36" x14ac:dyDescent="0.25">
      <c r="A3744" s="1" t="s">
        <v>309</v>
      </c>
      <c r="B3744" s="1" t="s">
        <v>1401</v>
      </c>
      <c r="C3744" s="1" t="s">
        <v>1123</v>
      </c>
      <c r="D3744" s="1"/>
      <c r="E3744" s="2" t="s">
        <v>1175</v>
      </c>
      <c r="F3744" s="3">
        <v>221181.94841000001</v>
      </c>
    </row>
    <row r="3745" spans="1:6" s="4" customFormat="1" ht="144" x14ac:dyDescent="0.25">
      <c r="A3745" s="1" t="s">
        <v>309</v>
      </c>
      <c r="B3745" s="1" t="s">
        <v>1401</v>
      </c>
      <c r="C3745" s="1" t="s">
        <v>1452</v>
      </c>
      <c r="D3745" s="1"/>
      <c r="E3745" s="2" t="s">
        <v>1453</v>
      </c>
      <c r="F3745" s="3">
        <v>221181.94841000001</v>
      </c>
    </row>
    <row r="3746" spans="1:6" s="4" customFormat="1" ht="24" hidden="1" x14ac:dyDescent="0.25">
      <c r="A3746" s="1" t="s">
        <v>309</v>
      </c>
      <c r="B3746" s="1" t="s">
        <v>1401</v>
      </c>
      <c r="C3746" s="1" t="s">
        <v>1452</v>
      </c>
      <c r="D3746" s="1" t="s">
        <v>1113</v>
      </c>
      <c r="E3746" s="2" t="s">
        <v>558</v>
      </c>
      <c r="F3746" s="3">
        <v>221181.94841000001</v>
      </c>
    </row>
    <row r="3747" spans="1:6" s="4" customFormat="1" ht="132" hidden="1" x14ac:dyDescent="0.25">
      <c r="A3747" s="1" t="s">
        <v>309</v>
      </c>
      <c r="B3747" s="1" t="s">
        <v>1401</v>
      </c>
      <c r="C3747" s="1" t="s">
        <v>1452</v>
      </c>
      <c r="D3747" s="1" t="s">
        <v>137</v>
      </c>
      <c r="E3747" s="2" t="s">
        <v>559</v>
      </c>
      <c r="F3747" s="3">
        <v>221181.94841000001</v>
      </c>
    </row>
    <row r="3748" spans="1:6" s="4" customFormat="1" ht="72" hidden="1" x14ac:dyDescent="0.25">
      <c r="A3748" s="1" t="s">
        <v>335</v>
      </c>
      <c r="B3748" s="1" t="s">
        <v>1387</v>
      </c>
      <c r="C3748" s="1"/>
      <c r="D3748" s="1"/>
      <c r="E3748" s="2" t="s">
        <v>489</v>
      </c>
      <c r="F3748" s="3">
        <v>53616.5</v>
      </c>
    </row>
    <row r="3749" spans="1:6" s="4" customFormat="1" ht="24" hidden="1" x14ac:dyDescent="0.25">
      <c r="A3749" s="1" t="s">
        <v>335</v>
      </c>
      <c r="B3749" s="1" t="s">
        <v>1105</v>
      </c>
      <c r="C3749" s="1"/>
      <c r="D3749" s="1"/>
      <c r="E3749" s="2" t="s">
        <v>498</v>
      </c>
      <c r="F3749" s="3">
        <v>35659.799999999996</v>
      </c>
    </row>
    <row r="3750" spans="1:6" s="4" customFormat="1" ht="36" hidden="1" x14ac:dyDescent="0.25">
      <c r="A3750" s="1" t="s">
        <v>335</v>
      </c>
      <c r="B3750" s="1" t="s">
        <v>1384</v>
      </c>
      <c r="C3750" s="1"/>
      <c r="D3750" s="1"/>
      <c r="E3750" s="2" t="s">
        <v>514</v>
      </c>
      <c r="F3750" s="3">
        <v>35659.799999999996</v>
      </c>
    </row>
    <row r="3751" spans="1:6" s="4" customFormat="1" ht="60" x14ac:dyDescent="0.25">
      <c r="A3751" s="1" t="s">
        <v>335</v>
      </c>
      <c r="B3751" s="1" t="s">
        <v>1384</v>
      </c>
      <c r="C3751" s="1" t="s">
        <v>1122</v>
      </c>
      <c r="D3751" s="1"/>
      <c r="E3751" s="2" t="s">
        <v>1885</v>
      </c>
      <c r="F3751" s="3">
        <v>58.5</v>
      </c>
    </row>
    <row r="3752" spans="1:6" s="4" customFormat="1" ht="36" x14ac:dyDescent="0.25">
      <c r="A3752" s="1" t="s">
        <v>335</v>
      </c>
      <c r="B3752" s="1" t="s">
        <v>1384</v>
      </c>
      <c r="C3752" s="1" t="s">
        <v>1123</v>
      </c>
      <c r="D3752" s="1"/>
      <c r="E3752" s="2" t="s">
        <v>1175</v>
      </c>
      <c r="F3752" s="3">
        <v>58.5</v>
      </c>
    </row>
    <row r="3753" spans="1:6" s="4" customFormat="1" ht="132" x14ac:dyDescent="0.25">
      <c r="A3753" s="1" t="s">
        <v>335</v>
      </c>
      <c r="B3753" s="1" t="s">
        <v>1384</v>
      </c>
      <c r="C3753" s="1" t="s">
        <v>336</v>
      </c>
      <c r="D3753" s="1"/>
      <c r="E3753" s="2" t="s">
        <v>1188</v>
      </c>
      <c r="F3753" s="3">
        <v>58.5</v>
      </c>
    </row>
    <row r="3754" spans="1:6" s="4" customFormat="1" ht="72" hidden="1" x14ac:dyDescent="0.25">
      <c r="A3754" s="1" t="s">
        <v>335</v>
      </c>
      <c r="B3754" s="1" t="s">
        <v>1384</v>
      </c>
      <c r="C3754" s="1" t="s">
        <v>336</v>
      </c>
      <c r="D3754" s="1" t="s">
        <v>1111</v>
      </c>
      <c r="E3754" s="2" t="s">
        <v>542</v>
      </c>
      <c r="F3754" s="3">
        <v>58.5</v>
      </c>
    </row>
    <row r="3755" spans="1:6" s="4" customFormat="1" ht="84" hidden="1" x14ac:dyDescent="0.25">
      <c r="A3755" s="1" t="s">
        <v>335</v>
      </c>
      <c r="B3755" s="1" t="s">
        <v>1384</v>
      </c>
      <c r="C3755" s="1" t="s">
        <v>336</v>
      </c>
      <c r="D3755" s="1" t="s">
        <v>1112</v>
      </c>
      <c r="E3755" s="2" t="s">
        <v>543</v>
      </c>
      <c r="F3755" s="3">
        <v>58.5</v>
      </c>
    </row>
    <row r="3756" spans="1:6" s="4" customFormat="1" ht="72" x14ac:dyDescent="0.25">
      <c r="A3756" s="1" t="s">
        <v>335</v>
      </c>
      <c r="B3756" s="1" t="s">
        <v>1384</v>
      </c>
      <c r="C3756" s="1" t="s">
        <v>1125</v>
      </c>
      <c r="D3756" s="1"/>
      <c r="E3756" s="2" t="s">
        <v>1207</v>
      </c>
      <c r="F3756" s="3">
        <v>35601.299999999996</v>
      </c>
    </row>
    <row r="3757" spans="1:6" s="4" customFormat="1" ht="48" x14ac:dyDescent="0.25">
      <c r="A3757" s="1" t="s">
        <v>335</v>
      </c>
      <c r="B3757" s="1" t="s">
        <v>1384</v>
      </c>
      <c r="C3757" s="1" t="s">
        <v>1126</v>
      </c>
      <c r="D3757" s="1"/>
      <c r="E3757" s="2" t="s">
        <v>1210</v>
      </c>
      <c r="F3757" s="3">
        <v>35601.299999999996</v>
      </c>
    </row>
    <row r="3758" spans="1:6" s="4" customFormat="1" ht="60" x14ac:dyDescent="0.25">
      <c r="A3758" s="1" t="s">
        <v>335</v>
      </c>
      <c r="B3758" s="1" t="s">
        <v>1384</v>
      </c>
      <c r="C3758" s="1" t="s">
        <v>1127</v>
      </c>
      <c r="D3758" s="1"/>
      <c r="E3758" s="2" t="s">
        <v>1200</v>
      </c>
      <c r="F3758" s="3">
        <v>33329.599999999999</v>
      </c>
    </row>
    <row r="3759" spans="1:6" s="4" customFormat="1" ht="180" hidden="1" x14ac:dyDescent="0.25">
      <c r="A3759" s="1" t="s">
        <v>335</v>
      </c>
      <c r="B3759" s="1" t="s">
        <v>1384</v>
      </c>
      <c r="C3759" s="1" t="s">
        <v>1127</v>
      </c>
      <c r="D3759" s="1" t="s">
        <v>1118</v>
      </c>
      <c r="E3759" s="2" t="s">
        <v>539</v>
      </c>
      <c r="F3759" s="3">
        <v>33329.599999999999</v>
      </c>
    </row>
    <row r="3760" spans="1:6" s="4" customFormat="1" ht="60" hidden="1" x14ac:dyDescent="0.25">
      <c r="A3760" s="1" t="s">
        <v>335</v>
      </c>
      <c r="B3760" s="1" t="s">
        <v>1384</v>
      </c>
      <c r="C3760" s="1" t="s">
        <v>1127</v>
      </c>
      <c r="D3760" s="1" t="s">
        <v>1128</v>
      </c>
      <c r="E3760" s="2" t="s">
        <v>541</v>
      </c>
      <c r="F3760" s="3">
        <v>33329.599999999999</v>
      </c>
    </row>
    <row r="3761" spans="1:6" s="4" customFormat="1" ht="60" x14ac:dyDescent="0.25">
      <c r="A3761" s="1" t="s">
        <v>335</v>
      </c>
      <c r="B3761" s="1" t="s">
        <v>1384</v>
      </c>
      <c r="C3761" s="1" t="s">
        <v>1129</v>
      </c>
      <c r="D3761" s="1"/>
      <c r="E3761" s="2" t="s">
        <v>1201</v>
      </c>
      <c r="F3761" s="3">
        <v>2271.6999999999998</v>
      </c>
    </row>
    <row r="3762" spans="1:6" s="4" customFormat="1" ht="180" hidden="1" x14ac:dyDescent="0.25">
      <c r="A3762" s="1" t="s">
        <v>335</v>
      </c>
      <c r="B3762" s="1" t="s">
        <v>1384</v>
      </c>
      <c r="C3762" s="1" t="s">
        <v>1129</v>
      </c>
      <c r="D3762" s="1" t="s">
        <v>1118</v>
      </c>
      <c r="E3762" s="2" t="s">
        <v>539</v>
      </c>
      <c r="F3762" s="3">
        <v>50</v>
      </c>
    </row>
    <row r="3763" spans="1:6" s="4" customFormat="1" ht="60" hidden="1" x14ac:dyDescent="0.25">
      <c r="A3763" s="1" t="s">
        <v>335</v>
      </c>
      <c r="B3763" s="1" t="s">
        <v>1384</v>
      </c>
      <c r="C3763" s="1" t="s">
        <v>1129</v>
      </c>
      <c r="D3763" s="1" t="s">
        <v>1128</v>
      </c>
      <c r="E3763" s="2" t="s">
        <v>541</v>
      </c>
      <c r="F3763" s="3">
        <v>50</v>
      </c>
    </row>
    <row r="3764" spans="1:6" s="4" customFormat="1" ht="72" hidden="1" x14ac:dyDescent="0.25">
      <c r="A3764" s="1" t="s">
        <v>335</v>
      </c>
      <c r="B3764" s="1" t="s">
        <v>1384</v>
      </c>
      <c r="C3764" s="1" t="s">
        <v>1129</v>
      </c>
      <c r="D3764" s="1" t="s">
        <v>1111</v>
      </c>
      <c r="E3764" s="2" t="s">
        <v>542</v>
      </c>
      <c r="F3764" s="3">
        <v>2218</v>
      </c>
    </row>
    <row r="3765" spans="1:6" s="4" customFormat="1" ht="84" hidden="1" x14ac:dyDescent="0.25">
      <c r="A3765" s="1" t="s">
        <v>335</v>
      </c>
      <c r="B3765" s="1" t="s">
        <v>1384</v>
      </c>
      <c r="C3765" s="1" t="s">
        <v>1129</v>
      </c>
      <c r="D3765" s="1" t="s">
        <v>1112</v>
      </c>
      <c r="E3765" s="2" t="s">
        <v>543</v>
      </c>
      <c r="F3765" s="3">
        <v>2218</v>
      </c>
    </row>
    <row r="3766" spans="1:6" s="4" customFormat="1" ht="24" hidden="1" x14ac:dyDescent="0.25">
      <c r="A3766" s="1" t="s">
        <v>335</v>
      </c>
      <c r="B3766" s="1" t="s">
        <v>1384</v>
      </c>
      <c r="C3766" s="1" t="s">
        <v>1129</v>
      </c>
      <c r="D3766" s="1" t="s">
        <v>1113</v>
      </c>
      <c r="E3766" s="2" t="s">
        <v>558</v>
      </c>
      <c r="F3766" s="3">
        <v>3.7</v>
      </c>
    </row>
    <row r="3767" spans="1:6" s="4" customFormat="1" ht="36" hidden="1" x14ac:dyDescent="0.25">
      <c r="A3767" s="1" t="s">
        <v>335</v>
      </c>
      <c r="B3767" s="1" t="s">
        <v>1384</v>
      </c>
      <c r="C3767" s="1" t="s">
        <v>1129</v>
      </c>
      <c r="D3767" s="1" t="s">
        <v>1120</v>
      </c>
      <c r="E3767" s="2" t="s">
        <v>561</v>
      </c>
      <c r="F3767" s="3">
        <v>3.7</v>
      </c>
    </row>
    <row r="3768" spans="1:6" s="4" customFormat="1" ht="48" hidden="1" x14ac:dyDescent="0.25">
      <c r="A3768" s="1" t="s">
        <v>335</v>
      </c>
      <c r="B3768" s="1" t="s">
        <v>5</v>
      </c>
      <c r="C3768" s="1"/>
      <c r="D3768" s="1"/>
      <c r="E3768" s="2" t="s">
        <v>499</v>
      </c>
      <c r="F3768" s="3">
        <v>2628.9</v>
      </c>
    </row>
    <row r="3769" spans="1:6" s="4" customFormat="1" ht="108" hidden="1" x14ac:dyDescent="0.25">
      <c r="A3769" s="1" t="s">
        <v>335</v>
      </c>
      <c r="B3769" s="1" t="s">
        <v>1409</v>
      </c>
      <c r="C3769" s="1"/>
      <c r="D3769" s="1"/>
      <c r="E3769" s="2" t="s">
        <v>515</v>
      </c>
      <c r="F3769" s="3">
        <v>2628.9</v>
      </c>
    </row>
    <row r="3770" spans="1:6" s="4" customFormat="1" ht="36" x14ac:dyDescent="0.25">
      <c r="A3770" s="1" t="s">
        <v>335</v>
      </c>
      <c r="B3770" s="1" t="s">
        <v>1409</v>
      </c>
      <c r="C3770" s="1" t="s">
        <v>59</v>
      </c>
      <c r="D3770" s="1"/>
      <c r="E3770" s="2" t="s">
        <v>579</v>
      </c>
      <c r="F3770" s="3">
        <v>2628.9</v>
      </c>
    </row>
    <row r="3771" spans="1:6" s="4" customFormat="1" ht="156" x14ac:dyDescent="0.25">
      <c r="A3771" s="1" t="s">
        <v>335</v>
      </c>
      <c r="B3771" s="1" t="s">
        <v>1409</v>
      </c>
      <c r="C3771" s="1" t="s">
        <v>127</v>
      </c>
      <c r="D3771" s="1"/>
      <c r="E3771" s="2" t="s">
        <v>587</v>
      </c>
      <c r="F3771" s="3">
        <v>2628.9</v>
      </c>
    </row>
    <row r="3772" spans="1:6" s="4" customFormat="1" ht="156" x14ac:dyDescent="0.25">
      <c r="A3772" s="1" t="s">
        <v>335</v>
      </c>
      <c r="B3772" s="1" t="s">
        <v>1409</v>
      </c>
      <c r="C3772" s="1" t="s">
        <v>338</v>
      </c>
      <c r="D3772" s="1"/>
      <c r="E3772" s="2" t="s">
        <v>588</v>
      </c>
      <c r="F3772" s="3">
        <v>2628.9</v>
      </c>
    </row>
    <row r="3773" spans="1:6" s="4" customFormat="1" ht="96" x14ac:dyDescent="0.25">
      <c r="A3773" s="1" t="s">
        <v>335</v>
      </c>
      <c r="B3773" s="1" t="s">
        <v>1409</v>
      </c>
      <c r="C3773" s="1" t="s">
        <v>337</v>
      </c>
      <c r="D3773" s="1"/>
      <c r="E3773" s="2" t="s">
        <v>591</v>
      </c>
      <c r="F3773" s="3">
        <v>2628.9</v>
      </c>
    </row>
    <row r="3774" spans="1:6" s="4" customFormat="1" ht="72" hidden="1" x14ac:dyDescent="0.25">
      <c r="A3774" s="1" t="s">
        <v>335</v>
      </c>
      <c r="B3774" s="1" t="s">
        <v>1409</v>
      </c>
      <c r="C3774" s="1" t="s">
        <v>337</v>
      </c>
      <c r="D3774" s="1" t="s">
        <v>1111</v>
      </c>
      <c r="E3774" s="2" t="s">
        <v>542</v>
      </c>
      <c r="F3774" s="3">
        <v>2628.9</v>
      </c>
    </row>
    <row r="3775" spans="1:6" s="4" customFormat="1" ht="84" hidden="1" x14ac:dyDescent="0.25">
      <c r="A3775" s="1" t="s">
        <v>335</v>
      </c>
      <c r="B3775" s="1" t="s">
        <v>1409</v>
      </c>
      <c r="C3775" s="1" t="s">
        <v>337</v>
      </c>
      <c r="D3775" s="1" t="s">
        <v>1112</v>
      </c>
      <c r="E3775" s="2" t="s">
        <v>543</v>
      </c>
      <c r="F3775" s="3">
        <v>2628.9</v>
      </c>
    </row>
    <row r="3776" spans="1:6" s="4" customFormat="1" ht="24" hidden="1" x14ac:dyDescent="0.25">
      <c r="A3776" s="1" t="s">
        <v>335</v>
      </c>
      <c r="B3776" s="1" t="s">
        <v>1130</v>
      </c>
      <c r="C3776" s="1"/>
      <c r="D3776" s="1"/>
      <c r="E3776" s="2" t="s">
        <v>500</v>
      </c>
      <c r="F3776" s="3">
        <v>15327.8</v>
      </c>
    </row>
    <row r="3777" spans="1:6" s="4" customFormat="1" ht="48" hidden="1" x14ac:dyDescent="0.25">
      <c r="A3777" s="1" t="s">
        <v>335</v>
      </c>
      <c r="B3777" s="1" t="s">
        <v>1391</v>
      </c>
      <c r="C3777" s="1"/>
      <c r="D3777" s="1"/>
      <c r="E3777" s="2" t="s">
        <v>521</v>
      </c>
      <c r="F3777" s="3">
        <v>15327.8</v>
      </c>
    </row>
    <row r="3778" spans="1:6" s="4" customFormat="1" ht="60" x14ac:dyDescent="0.25">
      <c r="A3778" s="1" t="s">
        <v>335</v>
      </c>
      <c r="B3778" s="1" t="s">
        <v>1391</v>
      </c>
      <c r="C3778" s="1" t="s">
        <v>152</v>
      </c>
      <c r="D3778" s="1"/>
      <c r="E3778" s="2" t="s">
        <v>672</v>
      </c>
      <c r="F3778" s="3">
        <v>15327.8</v>
      </c>
    </row>
    <row r="3779" spans="1:6" s="4" customFormat="1" ht="84" x14ac:dyDescent="0.25">
      <c r="A3779" s="1" t="s">
        <v>335</v>
      </c>
      <c r="B3779" s="1" t="s">
        <v>1391</v>
      </c>
      <c r="C3779" s="1" t="s">
        <v>345</v>
      </c>
      <c r="D3779" s="1"/>
      <c r="E3779" s="2" t="s">
        <v>673</v>
      </c>
      <c r="F3779" s="3">
        <v>1051.8</v>
      </c>
    </row>
    <row r="3780" spans="1:6" s="4" customFormat="1" ht="108" x14ac:dyDescent="0.25">
      <c r="A3780" s="1" t="s">
        <v>335</v>
      </c>
      <c r="B3780" s="1" t="s">
        <v>1391</v>
      </c>
      <c r="C3780" s="1" t="s">
        <v>346</v>
      </c>
      <c r="D3780" s="1"/>
      <c r="E3780" s="2" t="s">
        <v>674</v>
      </c>
      <c r="F3780" s="3">
        <v>237.5</v>
      </c>
    </row>
    <row r="3781" spans="1:6" s="4" customFormat="1" ht="204" x14ac:dyDescent="0.25">
      <c r="A3781" s="1" t="s">
        <v>335</v>
      </c>
      <c r="B3781" s="1" t="s">
        <v>1391</v>
      </c>
      <c r="C3781" s="1" t="s">
        <v>339</v>
      </c>
      <c r="D3781" s="1"/>
      <c r="E3781" s="2" t="s">
        <v>675</v>
      </c>
      <c r="F3781" s="3">
        <v>237.5</v>
      </c>
    </row>
    <row r="3782" spans="1:6" s="4" customFormat="1" ht="96" hidden="1" x14ac:dyDescent="0.25">
      <c r="A3782" s="1" t="s">
        <v>335</v>
      </c>
      <c r="B3782" s="1" t="s">
        <v>1391</v>
      </c>
      <c r="C3782" s="1" t="s">
        <v>339</v>
      </c>
      <c r="D3782" s="1" t="s">
        <v>18</v>
      </c>
      <c r="E3782" s="2" t="s">
        <v>552</v>
      </c>
      <c r="F3782" s="3">
        <v>237.5</v>
      </c>
    </row>
    <row r="3783" spans="1:6" s="4" customFormat="1" ht="84" hidden="1" x14ac:dyDescent="0.25">
      <c r="A3783" s="1" t="s">
        <v>335</v>
      </c>
      <c r="B3783" s="1" t="s">
        <v>1391</v>
      </c>
      <c r="C3783" s="1" t="s">
        <v>339</v>
      </c>
      <c r="D3783" s="1" t="s">
        <v>14</v>
      </c>
      <c r="E3783" s="2" t="s">
        <v>555</v>
      </c>
      <c r="F3783" s="3">
        <v>237.5</v>
      </c>
    </row>
    <row r="3784" spans="1:6" s="4" customFormat="1" ht="84" x14ac:dyDescent="0.25">
      <c r="A3784" s="1" t="s">
        <v>335</v>
      </c>
      <c r="B3784" s="1" t="s">
        <v>1391</v>
      </c>
      <c r="C3784" s="1" t="s">
        <v>347</v>
      </c>
      <c r="D3784" s="1"/>
      <c r="E3784" s="2" t="s">
        <v>676</v>
      </c>
      <c r="F3784" s="3">
        <v>814.3</v>
      </c>
    </row>
    <row r="3785" spans="1:6" s="4" customFormat="1" ht="180" x14ac:dyDescent="0.25">
      <c r="A3785" s="1" t="s">
        <v>335</v>
      </c>
      <c r="B3785" s="1" t="s">
        <v>1391</v>
      </c>
      <c r="C3785" s="1" t="s">
        <v>340</v>
      </c>
      <c r="D3785" s="1"/>
      <c r="E3785" s="2" t="s">
        <v>677</v>
      </c>
      <c r="F3785" s="3">
        <v>814.3</v>
      </c>
    </row>
    <row r="3786" spans="1:6" s="4" customFormat="1" ht="180" hidden="1" x14ac:dyDescent="0.25">
      <c r="A3786" s="1" t="s">
        <v>335</v>
      </c>
      <c r="B3786" s="1" t="s">
        <v>1391</v>
      </c>
      <c r="C3786" s="1" t="s">
        <v>340</v>
      </c>
      <c r="D3786" s="1" t="s">
        <v>1118</v>
      </c>
      <c r="E3786" s="2" t="s">
        <v>539</v>
      </c>
      <c r="F3786" s="3">
        <v>87.3</v>
      </c>
    </row>
    <row r="3787" spans="1:6" s="4" customFormat="1" ht="60" hidden="1" x14ac:dyDescent="0.25">
      <c r="A3787" s="1" t="s">
        <v>335</v>
      </c>
      <c r="B3787" s="1" t="s">
        <v>1391</v>
      </c>
      <c r="C3787" s="1" t="s">
        <v>340</v>
      </c>
      <c r="D3787" s="1" t="s">
        <v>1128</v>
      </c>
      <c r="E3787" s="2" t="s">
        <v>541</v>
      </c>
      <c r="F3787" s="3">
        <v>87.3</v>
      </c>
    </row>
    <row r="3788" spans="1:6" s="4" customFormat="1" ht="72" hidden="1" x14ac:dyDescent="0.25">
      <c r="A3788" s="1" t="s">
        <v>335</v>
      </c>
      <c r="B3788" s="1" t="s">
        <v>1391</v>
      </c>
      <c r="C3788" s="1" t="s">
        <v>340</v>
      </c>
      <c r="D3788" s="1" t="s">
        <v>1111</v>
      </c>
      <c r="E3788" s="2" t="s">
        <v>542</v>
      </c>
      <c r="F3788" s="3">
        <v>727</v>
      </c>
    </row>
    <row r="3789" spans="1:6" s="4" customFormat="1" ht="84" hidden="1" x14ac:dyDescent="0.25">
      <c r="A3789" s="1" t="s">
        <v>335</v>
      </c>
      <c r="B3789" s="1" t="s">
        <v>1391</v>
      </c>
      <c r="C3789" s="1" t="s">
        <v>340</v>
      </c>
      <c r="D3789" s="1" t="s">
        <v>1112</v>
      </c>
      <c r="E3789" s="2" t="s">
        <v>543</v>
      </c>
      <c r="F3789" s="3">
        <v>727</v>
      </c>
    </row>
    <row r="3790" spans="1:6" s="4" customFormat="1" ht="72" x14ac:dyDescent="0.25">
      <c r="A3790" s="1" t="s">
        <v>335</v>
      </c>
      <c r="B3790" s="1" t="s">
        <v>1391</v>
      </c>
      <c r="C3790" s="1" t="s">
        <v>348</v>
      </c>
      <c r="D3790" s="1"/>
      <c r="E3790" s="2" t="s">
        <v>678</v>
      </c>
      <c r="F3790" s="3">
        <v>7042.5</v>
      </c>
    </row>
    <row r="3791" spans="1:6" s="4" customFormat="1" ht="120" x14ac:dyDescent="0.25">
      <c r="A3791" s="1" t="s">
        <v>335</v>
      </c>
      <c r="B3791" s="1" t="s">
        <v>1391</v>
      </c>
      <c r="C3791" s="1" t="s">
        <v>349</v>
      </c>
      <c r="D3791" s="1"/>
      <c r="E3791" s="2" t="s">
        <v>679</v>
      </c>
      <c r="F3791" s="3">
        <v>7042.5</v>
      </c>
    </row>
    <row r="3792" spans="1:6" s="4" customFormat="1" ht="84" x14ac:dyDescent="0.25">
      <c r="A3792" s="1" t="s">
        <v>335</v>
      </c>
      <c r="B3792" s="1" t="s">
        <v>1391</v>
      </c>
      <c r="C3792" s="1" t="s">
        <v>341</v>
      </c>
      <c r="D3792" s="1"/>
      <c r="E3792" s="2" t="s">
        <v>589</v>
      </c>
      <c r="F3792" s="3">
        <v>5154</v>
      </c>
    </row>
    <row r="3793" spans="1:6" s="4" customFormat="1" ht="180" hidden="1" x14ac:dyDescent="0.25">
      <c r="A3793" s="1" t="s">
        <v>335</v>
      </c>
      <c r="B3793" s="1" t="s">
        <v>1391</v>
      </c>
      <c r="C3793" s="1" t="s">
        <v>341</v>
      </c>
      <c r="D3793" s="1" t="s">
        <v>1118</v>
      </c>
      <c r="E3793" s="2" t="s">
        <v>539</v>
      </c>
      <c r="F3793" s="3">
        <v>3403.5</v>
      </c>
    </row>
    <row r="3794" spans="1:6" s="4" customFormat="1" ht="36" hidden="1" x14ac:dyDescent="0.25">
      <c r="A3794" s="1" t="s">
        <v>335</v>
      </c>
      <c r="B3794" s="1" t="s">
        <v>1391</v>
      </c>
      <c r="C3794" s="1" t="s">
        <v>341</v>
      </c>
      <c r="D3794" s="1" t="s">
        <v>1119</v>
      </c>
      <c r="E3794" s="2" t="s">
        <v>540</v>
      </c>
      <c r="F3794" s="3">
        <v>3403.5</v>
      </c>
    </row>
    <row r="3795" spans="1:6" s="4" customFormat="1" ht="72" hidden="1" x14ac:dyDescent="0.25">
      <c r="A3795" s="1" t="s">
        <v>335</v>
      </c>
      <c r="B3795" s="1" t="s">
        <v>1391</v>
      </c>
      <c r="C3795" s="1" t="s">
        <v>341</v>
      </c>
      <c r="D3795" s="1" t="s">
        <v>1111</v>
      </c>
      <c r="E3795" s="2" t="s">
        <v>542</v>
      </c>
      <c r="F3795" s="3">
        <v>1698.3</v>
      </c>
    </row>
    <row r="3796" spans="1:6" s="4" customFormat="1" ht="84" hidden="1" x14ac:dyDescent="0.25">
      <c r="A3796" s="1" t="s">
        <v>335</v>
      </c>
      <c r="B3796" s="1" t="s">
        <v>1391</v>
      </c>
      <c r="C3796" s="1" t="s">
        <v>341</v>
      </c>
      <c r="D3796" s="1" t="s">
        <v>1112</v>
      </c>
      <c r="E3796" s="2" t="s">
        <v>543</v>
      </c>
      <c r="F3796" s="3">
        <v>1698.3</v>
      </c>
    </row>
    <row r="3797" spans="1:6" s="4" customFormat="1" ht="24" hidden="1" x14ac:dyDescent="0.25">
      <c r="A3797" s="1" t="s">
        <v>335</v>
      </c>
      <c r="B3797" s="1" t="s">
        <v>1391</v>
      </c>
      <c r="C3797" s="1" t="s">
        <v>341</v>
      </c>
      <c r="D3797" s="1" t="s">
        <v>1113</v>
      </c>
      <c r="E3797" s="2" t="s">
        <v>558</v>
      </c>
      <c r="F3797" s="3">
        <v>52.2</v>
      </c>
    </row>
    <row r="3798" spans="1:6" s="4" customFormat="1" ht="24" hidden="1" x14ac:dyDescent="0.25">
      <c r="A3798" s="1" t="s">
        <v>335</v>
      </c>
      <c r="B3798" s="1" t="s">
        <v>1391</v>
      </c>
      <c r="C3798" s="1" t="s">
        <v>341</v>
      </c>
      <c r="D3798" s="1" t="s">
        <v>1114</v>
      </c>
      <c r="E3798" s="2" t="s">
        <v>560</v>
      </c>
      <c r="F3798" s="3">
        <v>40.4</v>
      </c>
    </row>
    <row r="3799" spans="1:6" s="4" customFormat="1" ht="36" hidden="1" x14ac:dyDescent="0.25">
      <c r="A3799" s="1" t="s">
        <v>335</v>
      </c>
      <c r="B3799" s="1" t="s">
        <v>1391</v>
      </c>
      <c r="C3799" s="1" t="s">
        <v>341</v>
      </c>
      <c r="D3799" s="1" t="s">
        <v>1120</v>
      </c>
      <c r="E3799" s="2" t="s">
        <v>561</v>
      </c>
      <c r="F3799" s="3">
        <v>11.8</v>
      </c>
    </row>
    <row r="3800" spans="1:6" s="4" customFormat="1" ht="84" x14ac:dyDescent="0.25">
      <c r="A3800" s="1" t="s">
        <v>335</v>
      </c>
      <c r="B3800" s="1" t="s">
        <v>1391</v>
      </c>
      <c r="C3800" s="1" t="s">
        <v>342</v>
      </c>
      <c r="D3800" s="1"/>
      <c r="E3800" s="2" t="s">
        <v>680</v>
      </c>
      <c r="F3800" s="3">
        <v>1888.5</v>
      </c>
    </row>
    <row r="3801" spans="1:6" s="4" customFormat="1" ht="72" hidden="1" x14ac:dyDescent="0.25">
      <c r="A3801" s="1" t="s">
        <v>335</v>
      </c>
      <c r="B3801" s="1" t="s">
        <v>1391</v>
      </c>
      <c r="C3801" s="1" t="s">
        <v>342</v>
      </c>
      <c r="D3801" s="1" t="s">
        <v>1111</v>
      </c>
      <c r="E3801" s="2" t="s">
        <v>542</v>
      </c>
      <c r="F3801" s="3">
        <v>1888.5</v>
      </c>
    </row>
    <row r="3802" spans="1:6" s="4" customFormat="1" ht="84" hidden="1" x14ac:dyDescent="0.25">
      <c r="A3802" s="1" t="s">
        <v>335</v>
      </c>
      <c r="B3802" s="1" t="s">
        <v>1391</v>
      </c>
      <c r="C3802" s="1" t="s">
        <v>342</v>
      </c>
      <c r="D3802" s="1" t="s">
        <v>1112</v>
      </c>
      <c r="E3802" s="2" t="s">
        <v>543</v>
      </c>
      <c r="F3802" s="3">
        <v>1888.5</v>
      </c>
    </row>
    <row r="3803" spans="1:6" s="4" customFormat="1" ht="48" x14ac:dyDescent="0.25">
      <c r="A3803" s="1" t="s">
        <v>335</v>
      </c>
      <c r="B3803" s="1" t="s">
        <v>1391</v>
      </c>
      <c r="C3803" s="1" t="s">
        <v>154</v>
      </c>
      <c r="D3803" s="1"/>
      <c r="E3803" s="2" t="s">
        <v>681</v>
      </c>
      <c r="F3803" s="3">
        <v>7233.5</v>
      </c>
    </row>
    <row r="3804" spans="1:6" s="4" customFormat="1" ht="108" x14ac:dyDescent="0.25">
      <c r="A3804" s="1" t="s">
        <v>335</v>
      </c>
      <c r="B3804" s="1" t="s">
        <v>1391</v>
      </c>
      <c r="C3804" s="1" t="s">
        <v>350</v>
      </c>
      <c r="D3804" s="1"/>
      <c r="E3804" s="2" t="s">
        <v>688</v>
      </c>
      <c r="F3804" s="3">
        <v>7233.5</v>
      </c>
    </row>
    <row r="3805" spans="1:6" s="4" customFormat="1" ht="72" x14ac:dyDescent="0.25">
      <c r="A3805" s="1" t="s">
        <v>335</v>
      </c>
      <c r="B3805" s="1" t="s">
        <v>1391</v>
      </c>
      <c r="C3805" s="1" t="s">
        <v>343</v>
      </c>
      <c r="D3805" s="1"/>
      <c r="E3805" s="2" t="s">
        <v>689</v>
      </c>
      <c r="F3805" s="3">
        <v>500</v>
      </c>
    </row>
    <row r="3806" spans="1:6" s="4" customFormat="1" ht="72" hidden="1" x14ac:dyDescent="0.25">
      <c r="A3806" s="1" t="s">
        <v>335</v>
      </c>
      <c r="B3806" s="1" t="s">
        <v>1391</v>
      </c>
      <c r="C3806" s="1" t="s">
        <v>343</v>
      </c>
      <c r="D3806" s="1" t="s">
        <v>1111</v>
      </c>
      <c r="E3806" s="2" t="s">
        <v>542</v>
      </c>
      <c r="F3806" s="3">
        <v>500</v>
      </c>
    </row>
    <row r="3807" spans="1:6" s="4" customFormat="1" ht="84" hidden="1" x14ac:dyDescent="0.25">
      <c r="A3807" s="1" t="s">
        <v>335</v>
      </c>
      <c r="B3807" s="1" t="s">
        <v>1391</v>
      </c>
      <c r="C3807" s="1" t="s">
        <v>343</v>
      </c>
      <c r="D3807" s="1" t="s">
        <v>1112</v>
      </c>
      <c r="E3807" s="2" t="s">
        <v>543</v>
      </c>
      <c r="F3807" s="3">
        <v>500</v>
      </c>
    </row>
    <row r="3808" spans="1:6" s="4" customFormat="1" ht="84" x14ac:dyDescent="0.25">
      <c r="A3808" s="1" t="s">
        <v>335</v>
      </c>
      <c r="B3808" s="1" t="s">
        <v>1391</v>
      </c>
      <c r="C3808" s="1" t="s">
        <v>344</v>
      </c>
      <c r="D3808" s="1"/>
      <c r="E3808" s="2" t="s">
        <v>690</v>
      </c>
      <c r="F3808" s="3">
        <v>6733.5</v>
      </c>
    </row>
    <row r="3809" spans="1:6" s="4" customFormat="1" ht="72" hidden="1" x14ac:dyDescent="0.25">
      <c r="A3809" s="1" t="s">
        <v>335</v>
      </c>
      <c r="B3809" s="1" t="s">
        <v>1391</v>
      </c>
      <c r="C3809" s="1" t="s">
        <v>344</v>
      </c>
      <c r="D3809" s="1" t="s">
        <v>1111</v>
      </c>
      <c r="E3809" s="2" t="s">
        <v>542</v>
      </c>
      <c r="F3809" s="3">
        <v>6733.5</v>
      </c>
    </row>
    <row r="3810" spans="1:6" s="4" customFormat="1" ht="84" hidden="1" x14ac:dyDescent="0.25">
      <c r="A3810" s="1" t="s">
        <v>335</v>
      </c>
      <c r="B3810" s="1" t="s">
        <v>1391</v>
      </c>
      <c r="C3810" s="1" t="s">
        <v>344</v>
      </c>
      <c r="D3810" s="1" t="s">
        <v>1112</v>
      </c>
      <c r="E3810" s="2" t="s">
        <v>543</v>
      </c>
      <c r="F3810" s="3">
        <v>6733.5</v>
      </c>
    </row>
    <row r="3811" spans="1:6" s="4" customFormat="1" ht="60" hidden="1" x14ac:dyDescent="0.25">
      <c r="A3811" s="1" t="s">
        <v>351</v>
      </c>
      <c r="B3811" s="1" t="s">
        <v>1387</v>
      </c>
      <c r="C3811" s="1"/>
      <c r="D3811" s="1"/>
      <c r="E3811" s="2" t="s">
        <v>490</v>
      </c>
      <c r="F3811" s="3">
        <v>399282.79999999993</v>
      </c>
    </row>
    <row r="3812" spans="1:6" s="4" customFormat="1" ht="24" hidden="1" x14ac:dyDescent="0.25">
      <c r="A3812" s="1" t="s">
        <v>351</v>
      </c>
      <c r="B3812" s="1" t="s">
        <v>1105</v>
      </c>
      <c r="C3812" s="1"/>
      <c r="D3812" s="1"/>
      <c r="E3812" s="2" t="s">
        <v>498</v>
      </c>
      <c r="F3812" s="3">
        <v>688.80000000000007</v>
      </c>
    </row>
    <row r="3813" spans="1:6" s="4" customFormat="1" ht="132" hidden="1" x14ac:dyDescent="0.25">
      <c r="A3813" s="1" t="s">
        <v>351</v>
      </c>
      <c r="B3813" s="1" t="s">
        <v>1408</v>
      </c>
      <c r="C3813" s="1"/>
      <c r="D3813" s="1"/>
      <c r="E3813" s="2" t="s">
        <v>510</v>
      </c>
      <c r="F3813" s="3">
        <v>688.80000000000007</v>
      </c>
    </row>
    <row r="3814" spans="1:6" s="4" customFormat="1" ht="108" x14ac:dyDescent="0.25">
      <c r="A3814" s="1" t="s">
        <v>351</v>
      </c>
      <c r="B3814" s="1" t="s">
        <v>1408</v>
      </c>
      <c r="C3814" s="1" t="s">
        <v>42</v>
      </c>
      <c r="D3814" s="1"/>
      <c r="E3814" s="2" t="s">
        <v>647</v>
      </c>
      <c r="F3814" s="3">
        <v>688.80000000000007</v>
      </c>
    </row>
    <row r="3815" spans="1:6" s="4" customFormat="1" ht="72" x14ac:dyDescent="0.25">
      <c r="A3815" s="1" t="s">
        <v>351</v>
      </c>
      <c r="B3815" s="1" t="s">
        <v>1408</v>
      </c>
      <c r="C3815" s="1" t="s">
        <v>105</v>
      </c>
      <c r="D3815" s="1"/>
      <c r="E3815" s="2" t="s">
        <v>662</v>
      </c>
      <c r="F3815" s="3">
        <v>688.80000000000007</v>
      </c>
    </row>
    <row r="3816" spans="1:6" s="4" customFormat="1" ht="132" x14ac:dyDescent="0.25">
      <c r="A3816" s="1" t="s">
        <v>351</v>
      </c>
      <c r="B3816" s="1" t="s">
        <v>1408</v>
      </c>
      <c r="C3816" s="1" t="s">
        <v>114</v>
      </c>
      <c r="D3816" s="1"/>
      <c r="E3816" s="2" t="s">
        <v>663</v>
      </c>
      <c r="F3816" s="3">
        <v>688.80000000000007</v>
      </c>
    </row>
    <row r="3817" spans="1:6" s="4" customFormat="1" ht="72" x14ac:dyDescent="0.25">
      <c r="A3817" s="1" t="s">
        <v>351</v>
      </c>
      <c r="B3817" s="1" t="s">
        <v>1408</v>
      </c>
      <c r="C3817" s="1" t="s">
        <v>111</v>
      </c>
      <c r="D3817" s="1"/>
      <c r="E3817" s="2" t="s">
        <v>664</v>
      </c>
      <c r="F3817" s="3">
        <v>688.80000000000007</v>
      </c>
    </row>
    <row r="3818" spans="1:6" s="4" customFormat="1" ht="180" hidden="1" x14ac:dyDescent="0.25">
      <c r="A3818" s="1" t="s">
        <v>351</v>
      </c>
      <c r="B3818" s="1" t="s">
        <v>1408</v>
      </c>
      <c r="C3818" s="1" t="s">
        <v>111</v>
      </c>
      <c r="D3818" s="1" t="s">
        <v>1118</v>
      </c>
      <c r="E3818" s="2" t="s">
        <v>539</v>
      </c>
      <c r="F3818" s="3">
        <v>652.70000000000005</v>
      </c>
    </row>
    <row r="3819" spans="1:6" s="4" customFormat="1" ht="60" hidden="1" x14ac:dyDescent="0.25">
      <c r="A3819" s="1" t="s">
        <v>351</v>
      </c>
      <c r="B3819" s="1" t="s">
        <v>1408</v>
      </c>
      <c r="C3819" s="1" t="s">
        <v>111</v>
      </c>
      <c r="D3819" s="1" t="s">
        <v>1128</v>
      </c>
      <c r="E3819" s="2" t="s">
        <v>541</v>
      </c>
      <c r="F3819" s="3">
        <v>652.70000000000005</v>
      </c>
    </row>
    <row r="3820" spans="1:6" s="4" customFormat="1" ht="72" hidden="1" x14ac:dyDescent="0.25">
      <c r="A3820" s="1" t="s">
        <v>351</v>
      </c>
      <c r="B3820" s="1" t="s">
        <v>1408</v>
      </c>
      <c r="C3820" s="1" t="s">
        <v>111</v>
      </c>
      <c r="D3820" s="1" t="s">
        <v>1111</v>
      </c>
      <c r="E3820" s="2" t="s">
        <v>542</v>
      </c>
      <c r="F3820" s="3">
        <v>36.1</v>
      </c>
    </row>
    <row r="3821" spans="1:6" s="4" customFormat="1" ht="84" hidden="1" x14ac:dyDescent="0.25">
      <c r="A3821" s="1" t="s">
        <v>351</v>
      </c>
      <c r="B3821" s="1" t="s">
        <v>1408</v>
      </c>
      <c r="C3821" s="1" t="s">
        <v>111</v>
      </c>
      <c r="D3821" s="1" t="s">
        <v>1112</v>
      </c>
      <c r="E3821" s="2" t="s">
        <v>543</v>
      </c>
      <c r="F3821" s="3">
        <v>36.1</v>
      </c>
    </row>
    <row r="3822" spans="1:6" s="4" customFormat="1" hidden="1" x14ac:dyDescent="0.25">
      <c r="A3822" s="1" t="s">
        <v>351</v>
      </c>
      <c r="B3822" s="1" t="s">
        <v>1171</v>
      </c>
      <c r="C3822" s="1"/>
      <c r="D3822" s="1"/>
      <c r="E3822" s="2" t="s">
        <v>503</v>
      </c>
      <c r="F3822" s="3">
        <v>184727.69999999998</v>
      </c>
    </row>
    <row r="3823" spans="1:6" s="4" customFormat="1" ht="24" hidden="1" x14ac:dyDescent="0.25">
      <c r="A3823" s="1" t="s">
        <v>351</v>
      </c>
      <c r="B3823" s="1" t="s">
        <v>1397</v>
      </c>
      <c r="C3823" s="1"/>
      <c r="D3823" s="1"/>
      <c r="E3823" s="2" t="s">
        <v>529</v>
      </c>
      <c r="F3823" s="3">
        <v>184727.69999999998</v>
      </c>
    </row>
    <row r="3824" spans="1:6" s="4" customFormat="1" ht="108" x14ac:dyDescent="0.25">
      <c r="A3824" s="1" t="s">
        <v>351</v>
      </c>
      <c r="B3824" s="1" t="s">
        <v>1397</v>
      </c>
      <c r="C3824" s="1" t="s">
        <v>42</v>
      </c>
      <c r="D3824" s="1"/>
      <c r="E3824" s="2" t="s">
        <v>647</v>
      </c>
      <c r="F3824" s="3">
        <v>184727.69999999998</v>
      </c>
    </row>
    <row r="3825" spans="1:6" s="4" customFormat="1" ht="60" x14ac:dyDescent="0.25">
      <c r="A3825" s="1" t="s">
        <v>351</v>
      </c>
      <c r="B3825" s="1" t="s">
        <v>1397</v>
      </c>
      <c r="C3825" s="1" t="s">
        <v>68</v>
      </c>
      <c r="D3825" s="1"/>
      <c r="E3825" s="2" t="s">
        <v>665</v>
      </c>
      <c r="F3825" s="3">
        <v>184727.69999999998</v>
      </c>
    </row>
    <row r="3826" spans="1:6" s="4" customFormat="1" ht="132" x14ac:dyDescent="0.25">
      <c r="A3826" s="1" t="s">
        <v>351</v>
      </c>
      <c r="B3826" s="1" t="s">
        <v>1397</v>
      </c>
      <c r="C3826" s="1" t="s">
        <v>357</v>
      </c>
      <c r="D3826" s="1"/>
      <c r="E3826" s="2" t="s">
        <v>666</v>
      </c>
      <c r="F3826" s="3">
        <v>172440.3</v>
      </c>
    </row>
    <row r="3827" spans="1:6" s="4" customFormat="1" ht="48" x14ac:dyDescent="0.25">
      <c r="A3827" s="1" t="s">
        <v>351</v>
      </c>
      <c r="B3827" s="1" t="s">
        <v>1397</v>
      </c>
      <c r="C3827" s="1" t="s">
        <v>352</v>
      </c>
      <c r="D3827" s="1"/>
      <c r="E3827" s="2" t="s">
        <v>667</v>
      </c>
      <c r="F3827" s="3">
        <v>172440.3</v>
      </c>
    </row>
    <row r="3828" spans="1:6" s="4" customFormat="1" ht="36" hidden="1" x14ac:dyDescent="0.25">
      <c r="A3828" s="1" t="s">
        <v>351</v>
      </c>
      <c r="B3828" s="1" t="s">
        <v>1397</v>
      </c>
      <c r="C3828" s="1" t="s">
        <v>352</v>
      </c>
      <c r="D3828" s="1" t="s">
        <v>65</v>
      </c>
      <c r="E3828" s="2" t="s">
        <v>544</v>
      </c>
      <c r="F3828" s="3">
        <v>23624.1</v>
      </c>
    </row>
    <row r="3829" spans="1:6" s="4" customFormat="1" ht="60" hidden="1" x14ac:dyDescent="0.25">
      <c r="A3829" s="1" t="s">
        <v>351</v>
      </c>
      <c r="B3829" s="1" t="s">
        <v>1397</v>
      </c>
      <c r="C3829" s="1" t="s">
        <v>352</v>
      </c>
      <c r="D3829" s="1" t="s">
        <v>353</v>
      </c>
      <c r="E3829" s="2" t="s">
        <v>546</v>
      </c>
      <c r="F3829" s="3">
        <v>23624.1</v>
      </c>
    </row>
    <row r="3830" spans="1:6" s="4" customFormat="1" ht="96" hidden="1" x14ac:dyDescent="0.25">
      <c r="A3830" s="1" t="s">
        <v>351</v>
      </c>
      <c r="B3830" s="1" t="s">
        <v>1397</v>
      </c>
      <c r="C3830" s="1" t="s">
        <v>352</v>
      </c>
      <c r="D3830" s="1" t="s">
        <v>18</v>
      </c>
      <c r="E3830" s="2" t="s">
        <v>552</v>
      </c>
      <c r="F3830" s="3">
        <v>22744.799999999999</v>
      </c>
    </row>
    <row r="3831" spans="1:6" s="4" customFormat="1" ht="84" hidden="1" x14ac:dyDescent="0.25">
      <c r="A3831" s="1" t="s">
        <v>351</v>
      </c>
      <c r="B3831" s="1" t="s">
        <v>1397</v>
      </c>
      <c r="C3831" s="1" t="s">
        <v>352</v>
      </c>
      <c r="D3831" s="1" t="s">
        <v>14</v>
      </c>
      <c r="E3831" s="2" t="s">
        <v>555</v>
      </c>
      <c r="F3831" s="3">
        <v>22744.799999999999</v>
      </c>
    </row>
    <row r="3832" spans="1:6" s="4" customFormat="1" ht="24" hidden="1" x14ac:dyDescent="0.25">
      <c r="A3832" s="1" t="s">
        <v>351</v>
      </c>
      <c r="B3832" s="1" t="s">
        <v>1397</v>
      </c>
      <c r="C3832" s="1" t="s">
        <v>352</v>
      </c>
      <c r="D3832" s="1" t="s">
        <v>1113</v>
      </c>
      <c r="E3832" s="2" t="s">
        <v>558</v>
      </c>
      <c r="F3832" s="3">
        <v>126071.4</v>
      </c>
    </row>
    <row r="3833" spans="1:6" s="4" customFormat="1" ht="132" hidden="1" x14ac:dyDescent="0.25">
      <c r="A3833" s="1" t="s">
        <v>351</v>
      </c>
      <c r="B3833" s="1" t="s">
        <v>1397</v>
      </c>
      <c r="C3833" s="1" t="s">
        <v>352</v>
      </c>
      <c r="D3833" s="1" t="s">
        <v>137</v>
      </c>
      <c r="E3833" s="2" t="s">
        <v>559</v>
      </c>
      <c r="F3833" s="3">
        <v>126071.4</v>
      </c>
    </row>
    <row r="3834" spans="1:6" s="4" customFormat="1" ht="96" x14ac:dyDescent="0.25">
      <c r="A3834" s="1" t="s">
        <v>351</v>
      </c>
      <c r="B3834" s="1" t="s">
        <v>1397</v>
      </c>
      <c r="C3834" s="1" t="s">
        <v>69</v>
      </c>
      <c r="D3834" s="1"/>
      <c r="E3834" s="2" t="s">
        <v>668</v>
      </c>
      <c r="F3834" s="3">
        <v>3909</v>
      </c>
    </row>
    <row r="3835" spans="1:6" s="4" customFormat="1" ht="48" x14ac:dyDescent="0.25">
      <c r="A3835" s="1" t="s">
        <v>351</v>
      </c>
      <c r="B3835" s="1" t="s">
        <v>1397</v>
      </c>
      <c r="C3835" s="1" t="s">
        <v>354</v>
      </c>
      <c r="D3835" s="1"/>
      <c r="E3835" s="2" t="s">
        <v>669</v>
      </c>
      <c r="F3835" s="3">
        <v>397.5</v>
      </c>
    </row>
    <row r="3836" spans="1:6" s="4" customFormat="1" ht="72" hidden="1" x14ac:dyDescent="0.25">
      <c r="A3836" s="1" t="s">
        <v>351</v>
      </c>
      <c r="B3836" s="1" t="s">
        <v>1397</v>
      </c>
      <c r="C3836" s="1" t="s">
        <v>354</v>
      </c>
      <c r="D3836" s="1" t="s">
        <v>1111</v>
      </c>
      <c r="E3836" s="2" t="s">
        <v>542</v>
      </c>
      <c r="F3836" s="3">
        <v>397.5</v>
      </c>
    </row>
    <row r="3837" spans="1:6" s="4" customFormat="1" ht="84" hidden="1" x14ac:dyDescent="0.25">
      <c r="A3837" s="1" t="s">
        <v>351</v>
      </c>
      <c r="B3837" s="1" t="s">
        <v>1397</v>
      </c>
      <c r="C3837" s="1" t="s">
        <v>354</v>
      </c>
      <c r="D3837" s="1" t="s">
        <v>1112</v>
      </c>
      <c r="E3837" s="2" t="s">
        <v>543</v>
      </c>
      <c r="F3837" s="3">
        <v>397.5</v>
      </c>
    </row>
    <row r="3838" spans="1:6" s="4" customFormat="1" ht="132" x14ac:dyDescent="0.25">
      <c r="A3838" s="1" t="s">
        <v>351</v>
      </c>
      <c r="B3838" s="1" t="s">
        <v>1397</v>
      </c>
      <c r="C3838" s="1" t="s">
        <v>355</v>
      </c>
      <c r="D3838" s="1"/>
      <c r="E3838" s="2" t="s">
        <v>1246</v>
      </c>
      <c r="F3838" s="3">
        <v>3511.5</v>
      </c>
    </row>
    <row r="3839" spans="1:6" s="4" customFormat="1" ht="24" hidden="1" x14ac:dyDescent="0.25">
      <c r="A3839" s="1" t="s">
        <v>351</v>
      </c>
      <c r="B3839" s="1" t="s">
        <v>1397</v>
      </c>
      <c r="C3839" s="1" t="s">
        <v>355</v>
      </c>
      <c r="D3839" s="1" t="s">
        <v>1113</v>
      </c>
      <c r="E3839" s="2" t="s">
        <v>558</v>
      </c>
      <c r="F3839" s="3">
        <v>3511.5</v>
      </c>
    </row>
    <row r="3840" spans="1:6" s="4" customFormat="1" ht="132" hidden="1" x14ac:dyDescent="0.25">
      <c r="A3840" s="1" t="s">
        <v>351</v>
      </c>
      <c r="B3840" s="1" t="s">
        <v>1397</v>
      </c>
      <c r="C3840" s="1" t="s">
        <v>355</v>
      </c>
      <c r="D3840" s="1" t="s">
        <v>137</v>
      </c>
      <c r="E3840" s="2" t="s">
        <v>559</v>
      </c>
      <c r="F3840" s="3">
        <v>3511.5</v>
      </c>
    </row>
    <row r="3841" spans="1:6" s="4" customFormat="1" ht="132" x14ac:dyDescent="0.25">
      <c r="A3841" s="1" t="s">
        <v>351</v>
      </c>
      <c r="B3841" s="1" t="s">
        <v>1397</v>
      </c>
      <c r="C3841" s="1" t="s">
        <v>358</v>
      </c>
      <c r="D3841" s="1"/>
      <c r="E3841" s="2" t="s">
        <v>670</v>
      </c>
      <c r="F3841" s="3">
        <v>8378.4</v>
      </c>
    </row>
    <row r="3842" spans="1:6" s="4" customFormat="1" ht="72" x14ac:dyDescent="0.25">
      <c r="A3842" s="1" t="s">
        <v>351</v>
      </c>
      <c r="B3842" s="1" t="s">
        <v>1397</v>
      </c>
      <c r="C3842" s="1" t="s">
        <v>356</v>
      </c>
      <c r="D3842" s="1"/>
      <c r="E3842" s="2" t="s">
        <v>901</v>
      </c>
      <c r="F3842" s="3">
        <v>8378.4</v>
      </c>
    </row>
    <row r="3843" spans="1:6" s="4" customFormat="1" ht="96" hidden="1" x14ac:dyDescent="0.25">
      <c r="A3843" s="1" t="s">
        <v>351</v>
      </c>
      <c r="B3843" s="1" t="s">
        <v>1397</v>
      </c>
      <c r="C3843" s="1" t="s">
        <v>356</v>
      </c>
      <c r="D3843" s="1" t="s">
        <v>18</v>
      </c>
      <c r="E3843" s="2" t="s">
        <v>552</v>
      </c>
      <c r="F3843" s="3">
        <v>1262.3</v>
      </c>
    </row>
    <row r="3844" spans="1:6" s="4" customFormat="1" ht="84" hidden="1" x14ac:dyDescent="0.25">
      <c r="A3844" s="1" t="s">
        <v>351</v>
      </c>
      <c r="B3844" s="1" t="s">
        <v>1397</v>
      </c>
      <c r="C3844" s="1" t="s">
        <v>356</v>
      </c>
      <c r="D3844" s="1" t="s">
        <v>14</v>
      </c>
      <c r="E3844" s="2" t="s">
        <v>555</v>
      </c>
      <c r="F3844" s="3">
        <v>1262.3</v>
      </c>
    </row>
    <row r="3845" spans="1:6" s="4" customFormat="1" ht="24" hidden="1" x14ac:dyDescent="0.25">
      <c r="A3845" s="1" t="s">
        <v>351</v>
      </c>
      <c r="B3845" s="1" t="s">
        <v>1397</v>
      </c>
      <c r="C3845" s="1" t="s">
        <v>356</v>
      </c>
      <c r="D3845" s="1" t="s">
        <v>1113</v>
      </c>
      <c r="E3845" s="2" t="s">
        <v>558</v>
      </c>
      <c r="F3845" s="3">
        <v>7116.1</v>
      </c>
    </row>
    <row r="3846" spans="1:6" s="4" customFormat="1" ht="132" hidden="1" x14ac:dyDescent="0.25">
      <c r="A3846" s="1" t="s">
        <v>351</v>
      </c>
      <c r="B3846" s="1" t="s">
        <v>1397</v>
      </c>
      <c r="C3846" s="1" t="s">
        <v>356</v>
      </c>
      <c r="D3846" s="1" t="s">
        <v>137</v>
      </c>
      <c r="E3846" s="2" t="s">
        <v>559</v>
      </c>
      <c r="F3846" s="3">
        <v>7116.1</v>
      </c>
    </row>
    <row r="3847" spans="1:6" s="4" customFormat="1" ht="24" hidden="1" x14ac:dyDescent="0.25">
      <c r="A3847" s="1" t="s">
        <v>351</v>
      </c>
      <c r="B3847" s="1" t="s">
        <v>98</v>
      </c>
      <c r="C3847" s="1"/>
      <c r="D3847" s="1"/>
      <c r="E3847" s="2" t="s">
        <v>506</v>
      </c>
      <c r="F3847" s="3">
        <v>213866.3</v>
      </c>
    </row>
    <row r="3848" spans="1:6" s="4" customFormat="1" ht="24" hidden="1" x14ac:dyDescent="0.25">
      <c r="A3848" s="1" t="s">
        <v>351</v>
      </c>
      <c r="B3848" s="1" t="s">
        <v>1416</v>
      </c>
      <c r="C3848" s="1"/>
      <c r="D3848" s="1"/>
      <c r="E3848" s="2" t="s">
        <v>534</v>
      </c>
      <c r="F3848" s="3">
        <v>105465.2</v>
      </c>
    </row>
    <row r="3849" spans="1:6" s="4" customFormat="1" ht="60" x14ac:dyDescent="0.25">
      <c r="A3849" s="1" t="s">
        <v>351</v>
      </c>
      <c r="B3849" s="1" t="s">
        <v>1416</v>
      </c>
      <c r="C3849" s="1" t="s">
        <v>1122</v>
      </c>
      <c r="D3849" s="1"/>
      <c r="E3849" s="2" t="s">
        <v>1885</v>
      </c>
      <c r="F3849" s="3">
        <v>105465.2</v>
      </c>
    </row>
    <row r="3850" spans="1:6" s="4" customFormat="1" ht="36" x14ac:dyDescent="0.25">
      <c r="A3850" s="1" t="s">
        <v>351</v>
      </c>
      <c r="B3850" s="1" t="s">
        <v>1416</v>
      </c>
      <c r="C3850" s="1" t="s">
        <v>1123</v>
      </c>
      <c r="D3850" s="1"/>
      <c r="E3850" s="2" t="s">
        <v>1175</v>
      </c>
      <c r="F3850" s="3">
        <v>105465.2</v>
      </c>
    </row>
    <row r="3851" spans="1:6" s="4" customFormat="1" ht="132" x14ac:dyDescent="0.25">
      <c r="A3851" s="1" t="s">
        <v>351</v>
      </c>
      <c r="B3851" s="1" t="s">
        <v>1416</v>
      </c>
      <c r="C3851" s="1" t="s">
        <v>359</v>
      </c>
      <c r="D3851" s="1"/>
      <c r="E3851" s="2" t="s">
        <v>1198</v>
      </c>
      <c r="F3851" s="3">
        <v>105465.2</v>
      </c>
    </row>
    <row r="3852" spans="1:6" s="4" customFormat="1" ht="72" hidden="1" x14ac:dyDescent="0.25">
      <c r="A3852" s="1" t="s">
        <v>351</v>
      </c>
      <c r="B3852" s="1" t="s">
        <v>1416</v>
      </c>
      <c r="C3852" s="1" t="s">
        <v>359</v>
      </c>
      <c r="D3852" s="1" t="s">
        <v>1111</v>
      </c>
      <c r="E3852" s="2" t="s">
        <v>542</v>
      </c>
      <c r="F3852" s="3">
        <v>524.70000000000005</v>
      </c>
    </row>
    <row r="3853" spans="1:6" s="4" customFormat="1" ht="84" hidden="1" x14ac:dyDescent="0.25">
      <c r="A3853" s="1" t="s">
        <v>351</v>
      </c>
      <c r="B3853" s="1" t="s">
        <v>1416</v>
      </c>
      <c r="C3853" s="1" t="s">
        <v>359</v>
      </c>
      <c r="D3853" s="1" t="s">
        <v>1112</v>
      </c>
      <c r="E3853" s="2" t="s">
        <v>543</v>
      </c>
      <c r="F3853" s="3">
        <v>524.70000000000005</v>
      </c>
    </row>
    <row r="3854" spans="1:6" s="4" customFormat="1" ht="36" hidden="1" x14ac:dyDescent="0.25">
      <c r="A3854" s="1" t="s">
        <v>351</v>
      </c>
      <c r="B3854" s="1" t="s">
        <v>1416</v>
      </c>
      <c r="C3854" s="1" t="s">
        <v>359</v>
      </c>
      <c r="D3854" s="1" t="s">
        <v>65</v>
      </c>
      <c r="E3854" s="2" t="s">
        <v>544</v>
      </c>
      <c r="F3854" s="3">
        <v>104940.5</v>
      </c>
    </row>
    <row r="3855" spans="1:6" s="4" customFormat="1" ht="60" hidden="1" x14ac:dyDescent="0.25">
      <c r="A3855" s="1" t="s">
        <v>351</v>
      </c>
      <c r="B3855" s="1" t="s">
        <v>1416</v>
      </c>
      <c r="C3855" s="1" t="s">
        <v>359</v>
      </c>
      <c r="D3855" s="1" t="s">
        <v>353</v>
      </c>
      <c r="E3855" s="2" t="s">
        <v>546</v>
      </c>
      <c r="F3855" s="3">
        <v>104940.5</v>
      </c>
    </row>
    <row r="3856" spans="1:6" s="4" customFormat="1" ht="36" hidden="1" x14ac:dyDescent="0.25">
      <c r="A3856" s="1" t="s">
        <v>351</v>
      </c>
      <c r="B3856" s="1" t="s">
        <v>1401</v>
      </c>
      <c r="C3856" s="1"/>
      <c r="D3856" s="1"/>
      <c r="E3856" s="2" t="s">
        <v>535</v>
      </c>
      <c r="F3856" s="3">
        <v>17012.900000000001</v>
      </c>
    </row>
    <row r="3857" spans="1:6" s="4" customFormat="1" ht="108" x14ac:dyDescent="0.25">
      <c r="A3857" s="1" t="s">
        <v>351</v>
      </c>
      <c r="B3857" s="1" t="s">
        <v>1401</v>
      </c>
      <c r="C3857" s="1" t="s">
        <v>42</v>
      </c>
      <c r="D3857" s="1"/>
      <c r="E3857" s="2" t="s">
        <v>647</v>
      </c>
      <c r="F3857" s="3">
        <v>17012.900000000001</v>
      </c>
    </row>
    <row r="3858" spans="1:6" s="4" customFormat="1" ht="144" x14ac:dyDescent="0.25">
      <c r="A3858" s="1" t="s">
        <v>351</v>
      </c>
      <c r="B3858" s="1" t="s">
        <v>1401</v>
      </c>
      <c r="C3858" s="1" t="s">
        <v>96</v>
      </c>
      <c r="D3858" s="1"/>
      <c r="E3858" s="2" t="s">
        <v>648</v>
      </c>
      <c r="F3858" s="3">
        <v>17012.900000000001</v>
      </c>
    </row>
    <row r="3859" spans="1:6" s="4" customFormat="1" ht="108" x14ac:dyDescent="0.25">
      <c r="A3859" s="1" t="s">
        <v>351</v>
      </c>
      <c r="B3859" s="1" t="s">
        <v>1401</v>
      </c>
      <c r="C3859" s="1" t="s">
        <v>100</v>
      </c>
      <c r="D3859" s="1"/>
      <c r="E3859" s="2" t="s">
        <v>649</v>
      </c>
      <c r="F3859" s="3">
        <v>16725.5</v>
      </c>
    </row>
    <row r="3860" spans="1:6" s="4" customFormat="1" ht="228" x14ac:dyDescent="0.25">
      <c r="A3860" s="1" t="s">
        <v>351</v>
      </c>
      <c r="B3860" s="1" t="s">
        <v>1401</v>
      </c>
      <c r="C3860" s="1" t="s">
        <v>360</v>
      </c>
      <c r="D3860" s="1"/>
      <c r="E3860" s="2" t="s">
        <v>651</v>
      </c>
      <c r="F3860" s="3">
        <v>8093.4</v>
      </c>
    </row>
    <row r="3861" spans="1:6" s="4" customFormat="1" ht="36" hidden="1" x14ac:dyDescent="0.25">
      <c r="A3861" s="1" t="s">
        <v>351</v>
      </c>
      <c r="B3861" s="1" t="s">
        <v>1401</v>
      </c>
      <c r="C3861" s="1" t="s">
        <v>360</v>
      </c>
      <c r="D3861" s="1" t="s">
        <v>65</v>
      </c>
      <c r="E3861" s="2" t="s">
        <v>544</v>
      </c>
      <c r="F3861" s="3">
        <v>8093.4</v>
      </c>
    </row>
    <row r="3862" spans="1:6" s="4" customFormat="1" ht="48" hidden="1" x14ac:dyDescent="0.25">
      <c r="A3862" s="1" t="s">
        <v>351</v>
      </c>
      <c r="B3862" s="1" t="s">
        <v>1401</v>
      </c>
      <c r="C3862" s="1" t="s">
        <v>360</v>
      </c>
      <c r="D3862" s="1" t="s">
        <v>361</v>
      </c>
      <c r="E3862" s="2" t="s">
        <v>545</v>
      </c>
      <c r="F3862" s="3">
        <v>8093.4</v>
      </c>
    </row>
    <row r="3863" spans="1:6" s="4" customFormat="1" ht="144" x14ac:dyDescent="0.25">
      <c r="A3863" s="1" t="s">
        <v>351</v>
      </c>
      <c r="B3863" s="1" t="s">
        <v>1401</v>
      </c>
      <c r="C3863" s="1" t="s">
        <v>362</v>
      </c>
      <c r="D3863" s="1"/>
      <c r="E3863" s="2" t="s">
        <v>652</v>
      </c>
      <c r="F3863" s="3">
        <v>4034.4</v>
      </c>
    </row>
    <row r="3864" spans="1:6" s="4" customFormat="1" ht="36" hidden="1" x14ac:dyDescent="0.25">
      <c r="A3864" s="1" t="s">
        <v>351</v>
      </c>
      <c r="B3864" s="1" t="s">
        <v>1401</v>
      </c>
      <c r="C3864" s="1" t="s">
        <v>362</v>
      </c>
      <c r="D3864" s="1" t="s">
        <v>65</v>
      </c>
      <c r="E3864" s="2" t="s">
        <v>544</v>
      </c>
      <c r="F3864" s="3">
        <v>4034.4</v>
      </c>
    </row>
    <row r="3865" spans="1:6" s="4" customFormat="1" ht="48" hidden="1" x14ac:dyDescent="0.25">
      <c r="A3865" s="1" t="s">
        <v>351</v>
      </c>
      <c r="B3865" s="1" t="s">
        <v>1401</v>
      </c>
      <c r="C3865" s="1" t="s">
        <v>362</v>
      </c>
      <c r="D3865" s="1" t="s">
        <v>361</v>
      </c>
      <c r="E3865" s="2" t="s">
        <v>545</v>
      </c>
      <c r="F3865" s="3">
        <v>4034.4</v>
      </c>
    </row>
    <row r="3866" spans="1:6" s="4" customFormat="1" ht="84" x14ac:dyDescent="0.25">
      <c r="A3866" s="1" t="s">
        <v>351</v>
      </c>
      <c r="B3866" s="1" t="s">
        <v>1401</v>
      </c>
      <c r="C3866" s="1" t="s">
        <v>363</v>
      </c>
      <c r="D3866" s="1"/>
      <c r="E3866" s="2" t="s">
        <v>654</v>
      </c>
      <c r="F3866" s="3">
        <v>4597.7</v>
      </c>
    </row>
    <row r="3867" spans="1:6" s="4" customFormat="1" ht="36" hidden="1" x14ac:dyDescent="0.25">
      <c r="A3867" s="1" t="s">
        <v>351</v>
      </c>
      <c r="B3867" s="1" t="s">
        <v>1401</v>
      </c>
      <c r="C3867" s="1" t="s">
        <v>363</v>
      </c>
      <c r="D3867" s="1" t="s">
        <v>65</v>
      </c>
      <c r="E3867" s="2" t="s">
        <v>544</v>
      </c>
      <c r="F3867" s="3">
        <v>4597.7</v>
      </c>
    </row>
    <row r="3868" spans="1:6" s="4" customFormat="1" ht="48" hidden="1" x14ac:dyDescent="0.25">
      <c r="A3868" s="1" t="s">
        <v>351</v>
      </c>
      <c r="B3868" s="1" t="s">
        <v>1401</v>
      </c>
      <c r="C3868" s="1" t="s">
        <v>363</v>
      </c>
      <c r="D3868" s="1" t="s">
        <v>361</v>
      </c>
      <c r="E3868" s="2" t="s">
        <v>545</v>
      </c>
      <c r="F3868" s="3">
        <v>4597.7</v>
      </c>
    </row>
    <row r="3869" spans="1:6" s="4" customFormat="1" ht="144" x14ac:dyDescent="0.25">
      <c r="A3869" s="1" t="s">
        <v>351</v>
      </c>
      <c r="B3869" s="1" t="s">
        <v>1401</v>
      </c>
      <c r="C3869" s="1" t="s">
        <v>97</v>
      </c>
      <c r="D3869" s="1"/>
      <c r="E3869" s="2" t="s">
        <v>656</v>
      </c>
      <c r="F3869" s="3">
        <v>287.39999999999998</v>
      </c>
    </row>
    <row r="3870" spans="1:6" s="4" customFormat="1" ht="36" x14ac:dyDescent="0.25">
      <c r="A3870" s="1" t="s">
        <v>351</v>
      </c>
      <c r="B3870" s="1" t="s">
        <v>1401</v>
      </c>
      <c r="C3870" s="1" t="s">
        <v>364</v>
      </c>
      <c r="D3870" s="1"/>
      <c r="E3870" s="2" t="s">
        <v>659</v>
      </c>
      <c r="F3870" s="3">
        <v>287.39999999999998</v>
      </c>
    </row>
    <row r="3871" spans="1:6" s="4" customFormat="1" ht="36" hidden="1" x14ac:dyDescent="0.25">
      <c r="A3871" s="1" t="s">
        <v>351</v>
      </c>
      <c r="B3871" s="1" t="s">
        <v>1401</v>
      </c>
      <c r="C3871" s="1" t="s">
        <v>364</v>
      </c>
      <c r="D3871" s="1" t="s">
        <v>65</v>
      </c>
      <c r="E3871" s="2" t="s">
        <v>544</v>
      </c>
      <c r="F3871" s="3">
        <v>287.39999999999998</v>
      </c>
    </row>
    <row r="3872" spans="1:6" s="4" customFormat="1" hidden="1" x14ac:dyDescent="0.25">
      <c r="A3872" s="1" t="s">
        <v>351</v>
      </c>
      <c r="B3872" s="1" t="s">
        <v>1401</v>
      </c>
      <c r="C3872" s="1" t="s">
        <v>364</v>
      </c>
      <c r="D3872" s="1" t="s">
        <v>50</v>
      </c>
      <c r="E3872" s="2" t="s">
        <v>548</v>
      </c>
      <c r="F3872" s="3">
        <v>287.39999999999998</v>
      </c>
    </row>
    <row r="3873" spans="1:6" s="4" customFormat="1" ht="36" hidden="1" x14ac:dyDescent="0.25">
      <c r="A3873" s="1" t="s">
        <v>351</v>
      </c>
      <c r="B3873" s="1" t="s">
        <v>1406</v>
      </c>
      <c r="C3873" s="1"/>
      <c r="D3873" s="1"/>
      <c r="E3873" s="2" t="s">
        <v>537</v>
      </c>
      <c r="F3873" s="3">
        <v>91388.199999999983</v>
      </c>
    </row>
    <row r="3874" spans="1:6" s="4" customFormat="1" ht="108" x14ac:dyDescent="0.25">
      <c r="A3874" s="1" t="s">
        <v>351</v>
      </c>
      <c r="B3874" s="1" t="s">
        <v>1406</v>
      </c>
      <c r="C3874" s="1" t="s">
        <v>42</v>
      </c>
      <c r="D3874" s="1"/>
      <c r="E3874" s="2" t="s">
        <v>647</v>
      </c>
      <c r="F3874" s="3">
        <v>17811.799999999996</v>
      </c>
    </row>
    <row r="3875" spans="1:6" s="4" customFormat="1" ht="144" x14ac:dyDescent="0.25">
      <c r="A3875" s="1" t="s">
        <v>351</v>
      </c>
      <c r="B3875" s="1" t="s">
        <v>1406</v>
      </c>
      <c r="C3875" s="1" t="s">
        <v>96</v>
      </c>
      <c r="D3875" s="1"/>
      <c r="E3875" s="2" t="s">
        <v>648</v>
      </c>
      <c r="F3875" s="3">
        <v>9666.7999999999993</v>
      </c>
    </row>
    <row r="3876" spans="1:6" s="4" customFormat="1" ht="108" x14ac:dyDescent="0.25">
      <c r="A3876" s="1" t="s">
        <v>351</v>
      </c>
      <c r="B3876" s="1" t="s">
        <v>1406</v>
      </c>
      <c r="C3876" s="1" t="s">
        <v>100</v>
      </c>
      <c r="D3876" s="1"/>
      <c r="E3876" s="2" t="s">
        <v>649</v>
      </c>
      <c r="F3876" s="3">
        <v>8022.8</v>
      </c>
    </row>
    <row r="3877" spans="1:6" s="4" customFormat="1" ht="108" x14ac:dyDescent="0.25">
      <c r="A3877" s="1" t="s">
        <v>351</v>
      </c>
      <c r="B3877" s="1" t="s">
        <v>1406</v>
      </c>
      <c r="C3877" s="1" t="s">
        <v>365</v>
      </c>
      <c r="D3877" s="1"/>
      <c r="E3877" s="2" t="s">
        <v>650</v>
      </c>
      <c r="F3877" s="3">
        <v>895.5</v>
      </c>
    </row>
    <row r="3878" spans="1:6" s="4" customFormat="1" ht="72" hidden="1" x14ac:dyDescent="0.25">
      <c r="A3878" s="1" t="s">
        <v>351</v>
      </c>
      <c r="B3878" s="1" t="s">
        <v>1406</v>
      </c>
      <c r="C3878" s="1" t="s">
        <v>365</v>
      </c>
      <c r="D3878" s="1" t="s">
        <v>1111</v>
      </c>
      <c r="E3878" s="2" t="s">
        <v>542</v>
      </c>
      <c r="F3878" s="3">
        <v>895.5</v>
      </c>
    </row>
    <row r="3879" spans="1:6" s="4" customFormat="1" ht="84" hidden="1" x14ac:dyDescent="0.25">
      <c r="A3879" s="1" t="s">
        <v>351</v>
      </c>
      <c r="B3879" s="1" t="s">
        <v>1406</v>
      </c>
      <c r="C3879" s="1" t="s">
        <v>365</v>
      </c>
      <c r="D3879" s="1" t="s">
        <v>1112</v>
      </c>
      <c r="E3879" s="2" t="s">
        <v>543</v>
      </c>
      <c r="F3879" s="3">
        <v>895.5</v>
      </c>
    </row>
    <row r="3880" spans="1:6" s="4" customFormat="1" ht="228" x14ac:dyDescent="0.25">
      <c r="A3880" s="1" t="s">
        <v>351</v>
      </c>
      <c r="B3880" s="1" t="s">
        <v>1406</v>
      </c>
      <c r="C3880" s="1" t="s">
        <v>360</v>
      </c>
      <c r="D3880" s="1"/>
      <c r="E3880" s="2" t="s">
        <v>651</v>
      </c>
      <c r="F3880" s="3">
        <v>35.200000000000003</v>
      </c>
    </row>
    <row r="3881" spans="1:6" s="4" customFormat="1" ht="72" hidden="1" x14ac:dyDescent="0.25">
      <c r="A3881" s="1" t="s">
        <v>351</v>
      </c>
      <c r="B3881" s="1" t="s">
        <v>1406</v>
      </c>
      <c r="C3881" s="1" t="s">
        <v>360</v>
      </c>
      <c r="D3881" s="1" t="s">
        <v>1111</v>
      </c>
      <c r="E3881" s="2" t="s">
        <v>542</v>
      </c>
      <c r="F3881" s="3">
        <v>35.200000000000003</v>
      </c>
    </row>
    <row r="3882" spans="1:6" s="4" customFormat="1" ht="84" hidden="1" x14ac:dyDescent="0.25">
      <c r="A3882" s="1" t="s">
        <v>351</v>
      </c>
      <c r="B3882" s="1" t="s">
        <v>1406</v>
      </c>
      <c r="C3882" s="1" t="s">
        <v>360</v>
      </c>
      <c r="D3882" s="1" t="s">
        <v>1112</v>
      </c>
      <c r="E3882" s="2" t="s">
        <v>543</v>
      </c>
      <c r="F3882" s="3">
        <v>35.200000000000003</v>
      </c>
    </row>
    <row r="3883" spans="1:6" s="4" customFormat="1" ht="144" x14ac:dyDescent="0.25">
      <c r="A3883" s="1" t="s">
        <v>351</v>
      </c>
      <c r="B3883" s="1" t="s">
        <v>1406</v>
      </c>
      <c r="C3883" s="1" t="s">
        <v>362</v>
      </c>
      <c r="D3883" s="1"/>
      <c r="E3883" s="2" t="s">
        <v>652</v>
      </c>
      <c r="F3883" s="3">
        <v>17.600000000000001</v>
      </c>
    </row>
    <row r="3884" spans="1:6" s="4" customFormat="1" ht="72" hidden="1" x14ac:dyDescent="0.25">
      <c r="A3884" s="1" t="s">
        <v>351</v>
      </c>
      <c r="B3884" s="1" t="s">
        <v>1406</v>
      </c>
      <c r="C3884" s="1" t="s">
        <v>362</v>
      </c>
      <c r="D3884" s="1" t="s">
        <v>1111</v>
      </c>
      <c r="E3884" s="2" t="s">
        <v>542</v>
      </c>
      <c r="F3884" s="3">
        <v>17.600000000000001</v>
      </c>
    </row>
    <row r="3885" spans="1:6" s="4" customFormat="1" ht="84" hidden="1" x14ac:dyDescent="0.25">
      <c r="A3885" s="1" t="s">
        <v>351</v>
      </c>
      <c r="B3885" s="1" t="s">
        <v>1406</v>
      </c>
      <c r="C3885" s="1" t="s">
        <v>362</v>
      </c>
      <c r="D3885" s="1" t="s">
        <v>1112</v>
      </c>
      <c r="E3885" s="2" t="s">
        <v>543</v>
      </c>
      <c r="F3885" s="3">
        <v>17.600000000000001</v>
      </c>
    </row>
    <row r="3886" spans="1:6" s="4" customFormat="1" ht="48" x14ac:dyDescent="0.25">
      <c r="A3886" s="1" t="s">
        <v>351</v>
      </c>
      <c r="B3886" s="1" t="s">
        <v>1406</v>
      </c>
      <c r="C3886" s="1" t="s">
        <v>366</v>
      </c>
      <c r="D3886" s="1"/>
      <c r="E3886" s="2" t="s">
        <v>653</v>
      </c>
      <c r="F3886" s="3">
        <v>7074.5</v>
      </c>
    </row>
    <row r="3887" spans="1:6" s="4" customFormat="1" ht="36" hidden="1" x14ac:dyDescent="0.25">
      <c r="A3887" s="1" t="s">
        <v>351</v>
      </c>
      <c r="B3887" s="1" t="s">
        <v>1406</v>
      </c>
      <c r="C3887" s="1" t="s">
        <v>366</v>
      </c>
      <c r="D3887" s="1" t="s">
        <v>65</v>
      </c>
      <c r="E3887" s="2" t="s">
        <v>544</v>
      </c>
      <c r="F3887" s="3">
        <v>7074.5</v>
      </c>
    </row>
    <row r="3888" spans="1:6" s="4" customFormat="1" ht="60" hidden="1" x14ac:dyDescent="0.25">
      <c r="A3888" s="1" t="s">
        <v>351</v>
      </c>
      <c r="B3888" s="1" t="s">
        <v>1406</v>
      </c>
      <c r="C3888" s="1" t="s">
        <v>366</v>
      </c>
      <c r="D3888" s="1" t="s">
        <v>353</v>
      </c>
      <c r="E3888" s="2" t="s">
        <v>546</v>
      </c>
      <c r="F3888" s="3">
        <v>7074.5</v>
      </c>
    </row>
    <row r="3889" spans="1:6" s="4" customFormat="1" ht="144" x14ac:dyDescent="0.25">
      <c r="A3889" s="1" t="s">
        <v>351</v>
      </c>
      <c r="B3889" s="1" t="s">
        <v>1406</v>
      </c>
      <c r="C3889" s="1" t="s">
        <v>97</v>
      </c>
      <c r="D3889" s="1"/>
      <c r="E3889" s="2" t="s">
        <v>656</v>
      </c>
      <c r="F3889" s="3">
        <v>1644</v>
      </c>
    </row>
    <row r="3890" spans="1:6" s="4" customFormat="1" ht="48" x14ac:dyDescent="0.25">
      <c r="A3890" s="1" t="s">
        <v>351</v>
      </c>
      <c r="B3890" s="1" t="s">
        <v>1406</v>
      </c>
      <c r="C3890" s="1" t="s">
        <v>88</v>
      </c>
      <c r="D3890" s="1"/>
      <c r="E3890" s="2" t="s">
        <v>657</v>
      </c>
      <c r="F3890" s="3">
        <v>1462.1</v>
      </c>
    </row>
    <row r="3891" spans="1:6" s="4" customFormat="1" ht="72" hidden="1" x14ac:dyDescent="0.25">
      <c r="A3891" s="1" t="s">
        <v>351</v>
      </c>
      <c r="B3891" s="1" t="s">
        <v>1406</v>
      </c>
      <c r="C3891" s="1" t="s">
        <v>88</v>
      </c>
      <c r="D3891" s="1" t="s">
        <v>1111</v>
      </c>
      <c r="E3891" s="2" t="s">
        <v>542</v>
      </c>
      <c r="F3891" s="3">
        <v>1462.1</v>
      </c>
    </row>
    <row r="3892" spans="1:6" s="4" customFormat="1" ht="84" hidden="1" x14ac:dyDescent="0.25">
      <c r="A3892" s="1" t="s">
        <v>351</v>
      </c>
      <c r="B3892" s="1" t="s">
        <v>1406</v>
      </c>
      <c r="C3892" s="1" t="s">
        <v>88</v>
      </c>
      <c r="D3892" s="1" t="s">
        <v>1112</v>
      </c>
      <c r="E3892" s="2" t="s">
        <v>543</v>
      </c>
      <c r="F3892" s="3">
        <v>1462.1</v>
      </c>
    </row>
    <row r="3893" spans="1:6" s="4" customFormat="1" ht="132" x14ac:dyDescent="0.25">
      <c r="A3893" s="1" t="s">
        <v>351</v>
      </c>
      <c r="B3893" s="1" t="s">
        <v>1406</v>
      </c>
      <c r="C3893" s="1" t="s">
        <v>367</v>
      </c>
      <c r="D3893" s="1"/>
      <c r="E3893" s="2" t="s">
        <v>658</v>
      </c>
      <c r="F3893" s="3">
        <v>181.9</v>
      </c>
    </row>
    <row r="3894" spans="1:6" s="4" customFormat="1" ht="96" hidden="1" x14ac:dyDescent="0.25">
      <c r="A3894" s="1" t="s">
        <v>351</v>
      </c>
      <c r="B3894" s="1" t="s">
        <v>1406</v>
      </c>
      <c r="C3894" s="1" t="s">
        <v>367</v>
      </c>
      <c r="D3894" s="1" t="s">
        <v>18</v>
      </c>
      <c r="E3894" s="2" t="s">
        <v>552</v>
      </c>
      <c r="F3894" s="3">
        <v>181.9</v>
      </c>
    </row>
    <row r="3895" spans="1:6" s="4" customFormat="1" ht="84" hidden="1" x14ac:dyDescent="0.25">
      <c r="A3895" s="1" t="s">
        <v>351</v>
      </c>
      <c r="B3895" s="1" t="s">
        <v>1406</v>
      </c>
      <c r="C3895" s="1" t="s">
        <v>367</v>
      </c>
      <c r="D3895" s="1" t="s">
        <v>14</v>
      </c>
      <c r="E3895" s="2" t="s">
        <v>555</v>
      </c>
      <c r="F3895" s="3">
        <v>181.9</v>
      </c>
    </row>
    <row r="3896" spans="1:6" s="4" customFormat="1" ht="60" x14ac:dyDescent="0.25">
      <c r="A3896" s="1" t="s">
        <v>351</v>
      </c>
      <c r="B3896" s="1" t="s">
        <v>1406</v>
      </c>
      <c r="C3896" s="1" t="s">
        <v>43</v>
      </c>
      <c r="D3896" s="1"/>
      <c r="E3896" s="2" t="s">
        <v>660</v>
      </c>
      <c r="F3896" s="3">
        <v>1374.9</v>
      </c>
    </row>
    <row r="3897" spans="1:6" s="4" customFormat="1" ht="180" x14ac:dyDescent="0.25">
      <c r="A3897" s="1" t="s">
        <v>351</v>
      </c>
      <c r="B3897" s="1" t="s">
        <v>1406</v>
      </c>
      <c r="C3897" s="1" t="s">
        <v>44</v>
      </c>
      <c r="D3897" s="1"/>
      <c r="E3897" s="2" t="s">
        <v>661</v>
      </c>
      <c r="F3897" s="3">
        <v>1374.9</v>
      </c>
    </row>
    <row r="3898" spans="1:6" s="4" customFormat="1" ht="36" x14ac:dyDescent="0.25">
      <c r="A3898" s="1" t="s">
        <v>351</v>
      </c>
      <c r="B3898" s="1" t="s">
        <v>1406</v>
      </c>
      <c r="C3898" s="1" t="s">
        <v>368</v>
      </c>
      <c r="D3898" s="1"/>
      <c r="E3898" s="2" t="s">
        <v>1228</v>
      </c>
      <c r="F3898" s="3">
        <v>1374.9</v>
      </c>
    </row>
    <row r="3899" spans="1:6" s="4" customFormat="1" ht="72" hidden="1" x14ac:dyDescent="0.25">
      <c r="A3899" s="1" t="s">
        <v>351</v>
      </c>
      <c r="B3899" s="1" t="s">
        <v>1406</v>
      </c>
      <c r="C3899" s="1" t="s">
        <v>368</v>
      </c>
      <c r="D3899" s="1" t="s">
        <v>1111</v>
      </c>
      <c r="E3899" s="2" t="s">
        <v>542</v>
      </c>
      <c r="F3899" s="3">
        <v>1374.9</v>
      </c>
    </row>
    <row r="3900" spans="1:6" s="4" customFormat="1" ht="84" hidden="1" x14ac:dyDescent="0.25">
      <c r="A3900" s="1" t="s">
        <v>351</v>
      </c>
      <c r="B3900" s="1" t="s">
        <v>1406</v>
      </c>
      <c r="C3900" s="1" t="s">
        <v>368</v>
      </c>
      <c r="D3900" s="1" t="s">
        <v>1112</v>
      </c>
      <c r="E3900" s="2" t="s">
        <v>543</v>
      </c>
      <c r="F3900" s="3">
        <v>1374.9</v>
      </c>
    </row>
    <row r="3901" spans="1:6" s="4" customFormat="1" ht="72" x14ac:dyDescent="0.25">
      <c r="A3901" s="1" t="s">
        <v>351</v>
      </c>
      <c r="B3901" s="1" t="s">
        <v>1406</v>
      </c>
      <c r="C3901" s="1" t="s">
        <v>105</v>
      </c>
      <c r="D3901" s="1"/>
      <c r="E3901" s="2" t="s">
        <v>662</v>
      </c>
      <c r="F3901" s="3">
        <v>1597.1999999999998</v>
      </c>
    </row>
    <row r="3902" spans="1:6" s="4" customFormat="1" ht="108" x14ac:dyDescent="0.25">
      <c r="A3902" s="1" t="s">
        <v>351</v>
      </c>
      <c r="B3902" s="1" t="s">
        <v>1406</v>
      </c>
      <c r="C3902" s="1" t="s">
        <v>371</v>
      </c>
      <c r="D3902" s="1"/>
      <c r="E3902" s="2" t="s">
        <v>1235</v>
      </c>
      <c r="F3902" s="3">
        <v>1597.1999999999998</v>
      </c>
    </row>
    <row r="3903" spans="1:6" s="4" customFormat="1" ht="72" x14ac:dyDescent="0.25">
      <c r="A3903" s="1" t="s">
        <v>351</v>
      </c>
      <c r="B3903" s="1" t="s">
        <v>1406</v>
      </c>
      <c r="C3903" s="1" t="s">
        <v>369</v>
      </c>
      <c r="D3903" s="1"/>
      <c r="E3903" s="2" t="s">
        <v>1236</v>
      </c>
      <c r="F3903" s="3">
        <v>1597.1999999999998</v>
      </c>
    </row>
    <row r="3904" spans="1:6" s="4" customFormat="1" ht="72" hidden="1" x14ac:dyDescent="0.25">
      <c r="A3904" s="1" t="s">
        <v>351</v>
      </c>
      <c r="B3904" s="1" t="s">
        <v>1406</v>
      </c>
      <c r="C3904" s="1" t="s">
        <v>369</v>
      </c>
      <c r="D3904" s="1" t="s">
        <v>1111</v>
      </c>
      <c r="E3904" s="2" t="s">
        <v>542</v>
      </c>
      <c r="F3904" s="3">
        <v>178.6</v>
      </c>
    </row>
    <row r="3905" spans="1:6" s="4" customFormat="1" ht="84" hidden="1" x14ac:dyDescent="0.25">
      <c r="A3905" s="1" t="s">
        <v>351</v>
      </c>
      <c r="B3905" s="1" t="s">
        <v>1406</v>
      </c>
      <c r="C3905" s="1" t="s">
        <v>369</v>
      </c>
      <c r="D3905" s="1" t="s">
        <v>1112</v>
      </c>
      <c r="E3905" s="2" t="s">
        <v>543</v>
      </c>
      <c r="F3905" s="3">
        <v>178.6</v>
      </c>
    </row>
    <row r="3906" spans="1:6" s="4" customFormat="1" ht="96" hidden="1" x14ac:dyDescent="0.25">
      <c r="A3906" s="1" t="s">
        <v>351</v>
      </c>
      <c r="B3906" s="1" t="s">
        <v>1406</v>
      </c>
      <c r="C3906" s="1" t="s">
        <v>369</v>
      </c>
      <c r="D3906" s="1" t="s">
        <v>18</v>
      </c>
      <c r="E3906" s="2" t="s">
        <v>552</v>
      </c>
      <c r="F3906" s="3">
        <v>1418.6</v>
      </c>
    </row>
    <row r="3907" spans="1:6" s="4" customFormat="1" ht="84" hidden="1" x14ac:dyDescent="0.25">
      <c r="A3907" s="1" t="s">
        <v>351</v>
      </c>
      <c r="B3907" s="1" t="s">
        <v>1406</v>
      </c>
      <c r="C3907" s="1" t="s">
        <v>369</v>
      </c>
      <c r="D3907" s="1" t="s">
        <v>14</v>
      </c>
      <c r="E3907" s="2" t="s">
        <v>555</v>
      </c>
      <c r="F3907" s="3">
        <v>1418.6</v>
      </c>
    </row>
    <row r="3908" spans="1:6" s="4" customFormat="1" ht="60" x14ac:dyDescent="0.25">
      <c r="A3908" s="1" t="s">
        <v>351</v>
      </c>
      <c r="B3908" s="1" t="s">
        <v>1406</v>
      </c>
      <c r="C3908" s="1" t="s">
        <v>68</v>
      </c>
      <c r="D3908" s="1"/>
      <c r="E3908" s="2" t="s">
        <v>665</v>
      </c>
      <c r="F3908" s="3">
        <v>5172.8999999999996</v>
      </c>
    </row>
    <row r="3909" spans="1:6" s="4" customFormat="1" ht="132" x14ac:dyDescent="0.25">
      <c r="A3909" s="1" t="s">
        <v>351</v>
      </c>
      <c r="B3909" s="1" t="s">
        <v>1406</v>
      </c>
      <c r="C3909" s="1" t="s">
        <v>357</v>
      </c>
      <c r="D3909" s="1"/>
      <c r="E3909" s="2" t="s">
        <v>666</v>
      </c>
      <c r="F3909" s="3">
        <v>5172.8999999999996</v>
      </c>
    </row>
    <row r="3910" spans="1:6" s="4" customFormat="1" ht="48" x14ac:dyDescent="0.25">
      <c r="A3910" s="1" t="s">
        <v>351</v>
      </c>
      <c r="B3910" s="1" t="s">
        <v>1406</v>
      </c>
      <c r="C3910" s="1" t="s">
        <v>352</v>
      </c>
      <c r="D3910" s="1"/>
      <c r="E3910" s="2" t="s">
        <v>667</v>
      </c>
      <c r="F3910" s="3">
        <v>5172.8999999999996</v>
      </c>
    </row>
    <row r="3911" spans="1:6" s="4" customFormat="1" ht="180" hidden="1" x14ac:dyDescent="0.25">
      <c r="A3911" s="1" t="s">
        <v>351</v>
      </c>
      <c r="B3911" s="1" t="s">
        <v>1406</v>
      </c>
      <c r="C3911" s="1" t="s">
        <v>352</v>
      </c>
      <c r="D3911" s="1" t="s">
        <v>1118</v>
      </c>
      <c r="E3911" s="2" t="s">
        <v>539</v>
      </c>
      <c r="F3911" s="3">
        <v>3590.5</v>
      </c>
    </row>
    <row r="3912" spans="1:6" s="4" customFormat="1" ht="60" hidden="1" x14ac:dyDescent="0.25">
      <c r="A3912" s="1" t="s">
        <v>351</v>
      </c>
      <c r="B3912" s="1" t="s">
        <v>1406</v>
      </c>
      <c r="C3912" s="1" t="s">
        <v>352</v>
      </c>
      <c r="D3912" s="1" t="s">
        <v>1128</v>
      </c>
      <c r="E3912" s="2" t="s">
        <v>541</v>
      </c>
      <c r="F3912" s="3">
        <v>3590.5</v>
      </c>
    </row>
    <row r="3913" spans="1:6" s="4" customFormat="1" ht="72" hidden="1" x14ac:dyDescent="0.25">
      <c r="A3913" s="1" t="s">
        <v>351</v>
      </c>
      <c r="B3913" s="1" t="s">
        <v>1406</v>
      </c>
      <c r="C3913" s="1" t="s">
        <v>352</v>
      </c>
      <c r="D3913" s="1" t="s">
        <v>1111</v>
      </c>
      <c r="E3913" s="2" t="s">
        <v>542</v>
      </c>
      <c r="F3913" s="3">
        <v>1582.4</v>
      </c>
    </row>
    <row r="3914" spans="1:6" s="4" customFormat="1" ht="84" hidden="1" x14ac:dyDescent="0.25">
      <c r="A3914" s="1" t="s">
        <v>351</v>
      </c>
      <c r="B3914" s="1" t="s">
        <v>1406</v>
      </c>
      <c r="C3914" s="1" t="s">
        <v>352</v>
      </c>
      <c r="D3914" s="1" t="s">
        <v>1112</v>
      </c>
      <c r="E3914" s="2" t="s">
        <v>543</v>
      </c>
      <c r="F3914" s="3">
        <v>1582.4</v>
      </c>
    </row>
    <row r="3915" spans="1:6" s="4" customFormat="1" ht="84" x14ac:dyDescent="0.25">
      <c r="A3915" s="1" t="s">
        <v>351</v>
      </c>
      <c r="B3915" s="1" t="s">
        <v>1406</v>
      </c>
      <c r="C3915" s="1" t="s">
        <v>144</v>
      </c>
      <c r="D3915" s="1"/>
      <c r="E3915" s="2" t="s">
        <v>1036</v>
      </c>
      <c r="F3915" s="3">
        <v>44290.7</v>
      </c>
    </row>
    <row r="3916" spans="1:6" s="4" customFormat="1" ht="84" x14ac:dyDescent="0.25">
      <c r="A3916" s="1" t="s">
        <v>351</v>
      </c>
      <c r="B3916" s="1" t="s">
        <v>1406</v>
      </c>
      <c r="C3916" s="1" t="s">
        <v>145</v>
      </c>
      <c r="D3916" s="1"/>
      <c r="E3916" s="2" t="s">
        <v>1062</v>
      </c>
      <c r="F3916" s="3">
        <v>44290.7</v>
      </c>
    </row>
    <row r="3917" spans="1:6" s="4" customFormat="1" ht="108" x14ac:dyDescent="0.25">
      <c r="A3917" s="1" t="s">
        <v>351</v>
      </c>
      <c r="B3917" s="1" t="s">
        <v>1406</v>
      </c>
      <c r="C3917" s="1" t="s">
        <v>372</v>
      </c>
      <c r="D3917" s="1"/>
      <c r="E3917" s="2" t="s">
        <v>1066</v>
      </c>
      <c r="F3917" s="3">
        <v>44290.7</v>
      </c>
    </row>
    <row r="3918" spans="1:6" s="4" customFormat="1" ht="96" x14ac:dyDescent="0.25">
      <c r="A3918" s="1" t="s">
        <v>351</v>
      </c>
      <c r="B3918" s="1" t="s">
        <v>1406</v>
      </c>
      <c r="C3918" s="1" t="s">
        <v>370</v>
      </c>
      <c r="D3918" s="1"/>
      <c r="E3918" s="2" t="s">
        <v>1067</v>
      </c>
      <c r="F3918" s="3">
        <v>44290.7</v>
      </c>
    </row>
    <row r="3919" spans="1:6" s="4" customFormat="1" ht="24" hidden="1" x14ac:dyDescent="0.25">
      <c r="A3919" s="1" t="s">
        <v>351</v>
      </c>
      <c r="B3919" s="1" t="s">
        <v>1406</v>
      </c>
      <c r="C3919" s="1" t="s">
        <v>370</v>
      </c>
      <c r="D3919" s="1" t="s">
        <v>1113</v>
      </c>
      <c r="E3919" s="2" t="s">
        <v>558</v>
      </c>
      <c r="F3919" s="3">
        <v>44290.7</v>
      </c>
    </row>
    <row r="3920" spans="1:6" s="4" customFormat="1" ht="132" hidden="1" x14ac:dyDescent="0.25">
      <c r="A3920" s="1" t="s">
        <v>351</v>
      </c>
      <c r="B3920" s="1" t="s">
        <v>1406</v>
      </c>
      <c r="C3920" s="1" t="s">
        <v>370</v>
      </c>
      <c r="D3920" s="1" t="s">
        <v>137</v>
      </c>
      <c r="E3920" s="2" t="s">
        <v>559</v>
      </c>
      <c r="F3920" s="3">
        <v>44290.7</v>
      </c>
    </row>
    <row r="3921" spans="1:6" s="4" customFormat="1" ht="72" x14ac:dyDescent="0.25">
      <c r="A3921" s="1" t="s">
        <v>351</v>
      </c>
      <c r="B3921" s="1" t="s">
        <v>1406</v>
      </c>
      <c r="C3921" s="1" t="s">
        <v>1125</v>
      </c>
      <c r="D3921" s="1"/>
      <c r="E3921" s="2" t="s">
        <v>1207</v>
      </c>
      <c r="F3921" s="3">
        <v>27724.699999999997</v>
      </c>
    </row>
    <row r="3922" spans="1:6" s="4" customFormat="1" ht="48" x14ac:dyDescent="0.25">
      <c r="A3922" s="1" t="s">
        <v>351</v>
      </c>
      <c r="B3922" s="1" t="s">
        <v>1406</v>
      </c>
      <c r="C3922" s="1" t="s">
        <v>1126</v>
      </c>
      <c r="D3922" s="1"/>
      <c r="E3922" s="2" t="s">
        <v>1210</v>
      </c>
      <c r="F3922" s="3">
        <v>27724.699999999997</v>
      </c>
    </row>
    <row r="3923" spans="1:6" s="4" customFormat="1" ht="60" x14ac:dyDescent="0.25">
      <c r="A3923" s="1" t="s">
        <v>351</v>
      </c>
      <c r="B3923" s="1" t="s">
        <v>1406</v>
      </c>
      <c r="C3923" s="1" t="s">
        <v>1127</v>
      </c>
      <c r="D3923" s="1"/>
      <c r="E3923" s="2" t="s">
        <v>1200</v>
      </c>
      <c r="F3923" s="3">
        <v>25822.1</v>
      </c>
    </row>
    <row r="3924" spans="1:6" s="4" customFormat="1" ht="180" hidden="1" x14ac:dyDescent="0.25">
      <c r="A3924" s="1" t="s">
        <v>351</v>
      </c>
      <c r="B3924" s="1" t="s">
        <v>1406</v>
      </c>
      <c r="C3924" s="1" t="s">
        <v>1127</v>
      </c>
      <c r="D3924" s="1" t="s">
        <v>1118</v>
      </c>
      <c r="E3924" s="2" t="s">
        <v>539</v>
      </c>
      <c r="F3924" s="3">
        <v>25822.1</v>
      </c>
    </row>
    <row r="3925" spans="1:6" s="4" customFormat="1" ht="60" hidden="1" x14ac:dyDescent="0.25">
      <c r="A3925" s="1" t="s">
        <v>351</v>
      </c>
      <c r="B3925" s="1" t="s">
        <v>1406</v>
      </c>
      <c r="C3925" s="1" t="s">
        <v>1127</v>
      </c>
      <c r="D3925" s="1" t="s">
        <v>1128</v>
      </c>
      <c r="E3925" s="2" t="s">
        <v>541</v>
      </c>
      <c r="F3925" s="3">
        <v>25822.1</v>
      </c>
    </row>
    <row r="3926" spans="1:6" s="4" customFormat="1" ht="60" x14ac:dyDescent="0.25">
      <c r="A3926" s="1" t="s">
        <v>351</v>
      </c>
      <c r="B3926" s="1" t="s">
        <v>1406</v>
      </c>
      <c r="C3926" s="1" t="s">
        <v>1129</v>
      </c>
      <c r="D3926" s="1"/>
      <c r="E3926" s="2" t="s">
        <v>1201</v>
      </c>
      <c r="F3926" s="3">
        <v>1902.6</v>
      </c>
    </row>
    <row r="3927" spans="1:6" s="4" customFormat="1" ht="180" hidden="1" x14ac:dyDescent="0.25">
      <c r="A3927" s="1" t="s">
        <v>351</v>
      </c>
      <c r="B3927" s="1" t="s">
        <v>1406</v>
      </c>
      <c r="C3927" s="1" t="s">
        <v>1129</v>
      </c>
      <c r="D3927" s="1" t="s">
        <v>1118</v>
      </c>
      <c r="E3927" s="2" t="s">
        <v>539</v>
      </c>
      <c r="F3927" s="3">
        <v>1.4</v>
      </c>
    </row>
    <row r="3928" spans="1:6" s="4" customFormat="1" ht="60" hidden="1" x14ac:dyDescent="0.25">
      <c r="A3928" s="1" t="s">
        <v>351</v>
      </c>
      <c r="B3928" s="1" t="s">
        <v>1406</v>
      </c>
      <c r="C3928" s="1" t="s">
        <v>1129</v>
      </c>
      <c r="D3928" s="1" t="s">
        <v>1128</v>
      </c>
      <c r="E3928" s="2" t="s">
        <v>541</v>
      </c>
      <c r="F3928" s="3">
        <v>1.4</v>
      </c>
    </row>
    <row r="3929" spans="1:6" s="4" customFormat="1" ht="72" hidden="1" x14ac:dyDescent="0.25">
      <c r="A3929" s="1" t="s">
        <v>351</v>
      </c>
      <c r="B3929" s="1" t="s">
        <v>1406</v>
      </c>
      <c r="C3929" s="1" t="s">
        <v>1129</v>
      </c>
      <c r="D3929" s="1" t="s">
        <v>1111</v>
      </c>
      <c r="E3929" s="2" t="s">
        <v>542</v>
      </c>
      <c r="F3929" s="3">
        <v>1897.6</v>
      </c>
    </row>
    <row r="3930" spans="1:6" s="4" customFormat="1" ht="84" hidden="1" x14ac:dyDescent="0.25">
      <c r="A3930" s="1" t="s">
        <v>351</v>
      </c>
      <c r="B3930" s="1" t="s">
        <v>1406</v>
      </c>
      <c r="C3930" s="1" t="s">
        <v>1129</v>
      </c>
      <c r="D3930" s="1" t="s">
        <v>1112</v>
      </c>
      <c r="E3930" s="2" t="s">
        <v>543</v>
      </c>
      <c r="F3930" s="3">
        <v>1897.6</v>
      </c>
    </row>
    <row r="3931" spans="1:6" s="4" customFormat="1" ht="24" hidden="1" x14ac:dyDescent="0.25">
      <c r="A3931" s="1" t="s">
        <v>351</v>
      </c>
      <c r="B3931" s="1" t="s">
        <v>1406</v>
      </c>
      <c r="C3931" s="1" t="s">
        <v>1129</v>
      </c>
      <c r="D3931" s="1" t="s">
        <v>1113</v>
      </c>
      <c r="E3931" s="2" t="s">
        <v>558</v>
      </c>
      <c r="F3931" s="3">
        <v>3.6</v>
      </c>
    </row>
    <row r="3932" spans="1:6" s="4" customFormat="1" ht="36" hidden="1" x14ac:dyDescent="0.25">
      <c r="A3932" s="1" t="s">
        <v>351</v>
      </c>
      <c r="B3932" s="1" t="s">
        <v>1406</v>
      </c>
      <c r="C3932" s="1" t="s">
        <v>1129</v>
      </c>
      <c r="D3932" s="1" t="s">
        <v>1120</v>
      </c>
      <c r="E3932" s="2" t="s">
        <v>561</v>
      </c>
      <c r="F3932" s="3">
        <v>3.6</v>
      </c>
    </row>
    <row r="3933" spans="1:6" s="4" customFormat="1" ht="108" x14ac:dyDescent="0.25">
      <c r="A3933" s="1" t="s">
        <v>351</v>
      </c>
      <c r="B3933" s="1" t="s">
        <v>1406</v>
      </c>
      <c r="C3933" s="1" t="s">
        <v>1139</v>
      </c>
      <c r="D3933" s="1"/>
      <c r="E3933" s="2" t="s">
        <v>1211</v>
      </c>
      <c r="F3933" s="3">
        <v>1561</v>
      </c>
    </row>
    <row r="3934" spans="1:6" s="4" customFormat="1" x14ac:dyDescent="0.25">
      <c r="A3934" s="1" t="s">
        <v>351</v>
      </c>
      <c r="B3934" s="1" t="s">
        <v>1406</v>
      </c>
      <c r="C3934" s="1" t="s">
        <v>1140</v>
      </c>
      <c r="D3934" s="1"/>
      <c r="E3934" s="2" t="s">
        <v>1214</v>
      </c>
      <c r="F3934" s="3">
        <v>1561</v>
      </c>
    </row>
    <row r="3935" spans="1:6" s="4" customFormat="1" ht="36" x14ac:dyDescent="0.25">
      <c r="A3935" s="1" t="s">
        <v>351</v>
      </c>
      <c r="B3935" s="1" t="s">
        <v>1406</v>
      </c>
      <c r="C3935" s="1" t="s">
        <v>1141</v>
      </c>
      <c r="D3935" s="1"/>
      <c r="E3935" s="2" t="s">
        <v>1215</v>
      </c>
      <c r="F3935" s="3">
        <v>1561</v>
      </c>
    </row>
    <row r="3936" spans="1:6" s="4" customFormat="1" ht="36" hidden="1" x14ac:dyDescent="0.25">
      <c r="A3936" s="1" t="s">
        <v>351</v>
      </c>
      <c r="B3936" s="1" t="s">
        <v>1406</v>
      </c>
      <c r="C3936" s="1" t="s">
        <v>1141</v>
      </c>
      <c r="D3936" s="1" t="s">
        <v>65</v>
      </c>
      <c r="E3936" s="2" t="s">
        <v>544</v>
      </c>
      <c r="F3936" s="3">
        <v>1561</v>
      </c>
    </row>
    <row r="3937" spans="1:6" s="4" customFormat="1" ht="60" hidden="1" x14ac:dyDescent="0.25">
      <c r="A3937" s="1" t="s">
        <v>351</v>
      </c>
      <c r="B3937" s="1" t="s">
        <v>1406</v>
      </c>
      <c r="C3937" s="1" t="s">
        <v>1141</v>
      </c>
      <c r="D3937" s="1" t="s">
        <v>353</v>
      </c>
      <c r="E3937" s="2" t="s">
        <v>546</v>
      </c>
      <c r="F3937" s="3">
        <v>1561</v>
      </c>
    </row>
    <row r="3938" spans="1:6" s="4" customFormat="1" ht="60" hidden="1" x14ac:dyDescent="0.25">
      <c r="A3938" s="1" t="s">
        <v>373</v>
      </c>
      <c r="B3938" s="1" t="s">
        <v>1387</v>
      </c>
      <c r="C3938" s="1"/>
      <c r="D3938" s="1"/>
      <c r="E3938" s="2" t="s">
        <v>491</v>
      </c>
      <c r="F3938" s="3">
        <v>167664.97500000001</v>
      </c>
    </row>
    <row r="3939" spans="1:6" s="4" customFormat="1" ht="24" hidden="1" x14ac:dyDescent="0.25">
      <c r="A3939" s="1" t="s">
        <v>373</v>
      </c>
      <c r="B3939" s="1" t="s">
        <v>1105</v>
      </c>
      <c r="C3939" s="1"/>
      <c r="D3939" s="1"/>
      <c r="E3939" s="2" t="s">
        <v>498</v>
      </c>
      <c r="F3939" s="3">
        <v>510.3</v>
      </c>
    </row>
    <row r="3940" spans="1:6" s="4" customFormat="1" hidden="1" x14ac:dyDescent="0.25">
      <c r="A3940" s="1" t="s">
        <v>373</v>
      </c>
      <c r="B3940" s="1" t="s">
        <v>1417</v>
      </c>
      <c r="C3940" s="1"/>
      <c r="D3940" s="1"/>
      <c r="E3940" s="2" t="s">
        <v>1286</v>
      </c>
      <c r="F3940" s="3">
        <v>510.3</v>
      </c>
    </row>
    <row r="3941" spans="1:6" s="4" customFormat="1" ht="60" x14ac:dyDescent="0.25">
      <c r="A3941" s="1" t="s">
        <v>373</v>
      </c>
      <c r="B3941" s="1" t="s">
        <v>1417</v>
      </c>
      <c r="C3941" s="1" t="s">
        <v>1122</v>
      </c>
      <c r="D3941" s="1"/>
      <c r="E3941" s="2" t="s">
        <v>1885</v>
      </c>
      <c r="F3941" s="3">
        <v>510.3</v>
      </c>
    </row>
    <row r="3942" spans="1:6" s="4" customFormat="1" ht="36" x14ac:dyDescent="0.25">
      <c r="A3942" s="1" t="s">
        <v>373</v>
      </c>
      <c r="B3942" s="1" t="s">
        <v>1417</v>
      </c>
      <c r="C3942" s="1" t="s">
        <v>1123</v>
      </c>
      <c r="D3942" s="1"/>
      <c r="E3942" s="2" t="s">
        <v>1175</v>
      </c>
      <c r="F3942" s="3">
        <v>510.3</v>
      </c>
    </row>
    <row r="3943" spans="1:6" s="4" customFormat="1" ht="144" x14ac:dyDescent="0.25">
      <c r="A3943" s="1" t="s">
        <v>373</v>
      </c>
      <c r="B3943" s="1" t="s">
        <v>1417</v>
      </c>
      <c r="C3943" s="1" t="s">
        <v>1285</v>
      </c>
      <c r="D3943" s="1"/>
      <c r="E3943" s="2" t="s">
        <v>1312</v>
      </c>
      <c r="F3943" s="3">
        <v>510.3</v>
      </c>
    </row>
    <row r="3944" spans="1:6" s="4" customFormat="1" ht="72" hidden="1" x14ac:dyDescent="0.25">
      <c r="A3944" s="1" t="s">
        <v>373</v>
      </c>
      <c r="B3944" s="1" t="s">
        <v>1417</v>
      </c>
      <c r="C3944" s="1" t="s">
        <v>1285</v>
      </c>
      <c r="D3944" s="1" t="s">
        <v>1111</v>
      </c>
      <c r="E3944" s="2" t="s">
        <v>542</v>
      </c>
      <c r="F3944" s="3">
        <v>510.3</v>
      </c>
    </row>
    <row r="3945" spans="1:6" s="4" customFormat="1" ht="84" hidden="1" x14ac:dyDescent="0.25">
      <c r="A3945" s="1" t="s">
        <v>373</v>
      </c>
      <c r="B3945" s="1" t="s">
        <v>1417</v>
      </c>
      <c r="C3945" s="1" t="s">
        <v>1285</v>
      </c>
      <c r="D3945" s="1" t="s">
        <v>1112</v>
      </c>
      <c r="E3945" s="2" t="s">
        <v>543</v>
      </c>
      <c r="F3945" s="3">
        <v>510.3</v>
      </c>
    </row>
    <row r="3946" spans="1:6" s="4" customFormat="1" ht="48" hidden="1" x14ac:dyDescent="0.25">
      <c r="A3946" s="1" t="s">
        <v>373</v>
      </c>
      <c r="B3946" s="1" t="s">
        <v>5</v>
      </c>
      <c r="C3946" s="1"/>
      <c r="D3946" s="1"/>
      <c r="E3946" s="2" t="s">
        <v>499</v>
      </c>
      <c r="F3946" s="3">
        <v>167154.67500000002</v>
      </c>
    </row>
    <row r="3947" spans="1:6" s="4" customFormat="1" ht="108" hidden="1" x14ac:dyDescent="0.25">
      <c r="A3947" s="1" t="s">
        <v>373</v>
      </c>
      <c r="B3947" s="1" t="s">
        <v>1409</v>
      </c>
      <c r="C3947" s="1"/>
      <c r="D3947" s="1"/>
      <c r="E3947" s="2" t="s">
        <v>515</v>
      </c>
      <c r="F3947" s="3">
        <v>146991.77500000002</v>
      </c>
    </row>
    <row r="3948" spans="1:6" s="4" customFormat="1" ht="36" x14ac:dyDescent="0.25">
      <c r="A3948" s="1" t="s">
        <v>373</v>
      </c>
      <c r="B3948" s="1" t="s">
        <v>1409</v>
      </c>
      <c r="C3948" s="1" t="s">
        <v>59</v>
      </c>
      <c r="D3948" s="1"/>
      <c r="E3948" s="2" t="s">
        <v>579</v>
      </c>
      <c r="F3948" s="3">
        <v>145665.57500000001</v>
      </c>
    </row>
    <row r="3949" spans="1:6" s="4" customFormat="1" ht="156" x14ac:dyDescent="0.25">
      <c r="A3949" s="1" t="s">
        <v>373</v>
      </c>
      <c r="B3949" s="1" t="s">
        <v>1409</v>
      </c>
      <c r="C3949" s="1" t="s">
        <v>127</v>
      </c>
      <c r="D3949" s="1"/>
      <c r="E3949" s="2" t="s">
        <v>587</v>
      </c>
      <c r="F3949" s="3">
        <v>145665.57500000001</v>
      </c>
    </row>
    <row r="3950" spans="1:6" s="4" customFormat="1" ht="156" x14ac:dyDescent="0.25">
      <c r="A3950" s="1" t="s">
        <v>373</v>
      </c>
      <c r="B3950" s="1" t="s">
        <v>1409</v>
      </c>
      <c r="C3950" s="1" t="s">
        <v>338</v>
      </c>
      <c r="D3950" s="1"/>
      <c r="E3950" s="2" t="s">
        <v>588</v>
      </c>
      <c r="F3950" s="3">
        <v>49321.200000000004</v>
      </c>
    </row>
    <row r="3951" spans="1:6" s="4" customFormat="1" ht="84" x14ac:dyDescent="0.25">
      <c r="A3951" s="1" t="s">
        <v>373</v>
      </c>
      <c r="B3951" s="1" t="s">
        <v>1409</v>
      </c>
      <c r="C3951" s="1" t="s">
        <v>374</v>
      </c>
      <c r="D3951" s="1"/>
      <c r="E3951" s="2" t="s">
        <v>589</v>
      </c>
      <c r="F3951" s="3">
        <v>46411.200000000004</v>
      </c>
    </row>
    <row r="3952" spans="1:6" s="4" customFormat="1" ht="180" hidden="1" x14ac:dyDescent="0.25">
      <c r="A3952" s="1" t="s">
        <v>373</v>
      </c>
      <c r="B3952" s="1" t="s">
        <v>1409</v>
      </c>
      <c r="C3952" s="1" t="s">
        <v>374</v>
      </c>
      <c r="D3952" s="1" t="s">
        <v>1118</v>
      </c>
      <c r="E3952" s="2" t="s">
        <v>539</v>
      </c>
      <c r="F3952" s="3">
        <v>39939.5</v>
      </c>
    </row>
    <row r="3953" spans="1:6" s="4" customFormat="1" ht="36" hidden="1" x14ac:dyDescent="0.25">
      <c r="A3953" s="1" t="s">
        <v>373</v>
      </c>
      <c r="B3953" s="1" t="s">
        <v>1409</v>
      </c>
      <c r="C3953" s="1" t="s">
        <v>374</v>
      </c>
      <c r="D3953" s="1" t="s">
        <v>1119</v>
      </c>
      <c r="E3953" s="2" t="s">
        <v>540</v>
      </c>
      <c r="F3953" s="3">
        <v>39939.5</v>
      </c>
    </row>
    <row r="3954" spans="1:6" s="4" customFormat="1" ht="72" hidden="1" x14ac:dyDescent="0.25">
      <c r="A3954" s="1" t="s">
        <v>373</v>
      </c>
      <c r="B3954" s="1" t="s">
        <v>1409</v>
      </c>
      <c r="C3954" s="1" t="s">
        <v>374</v>
      </c>
      <c r="D3954" s="1" t="s">
        <v>1111</v>
      </c>
      <c r="E3954" s="2" t="s">
        <v>542</v>
      </c>
      <c r="F3954" s="3">
        <v>6437.4</v>
      </c>
    </row>
    <row r="3955" spans="1:6" s="4" customFormat="1" ht="84" hidden="1" x14ac:dyDescent="0.25">
      <c r="A3955" s="1" t="s">
        <v>373</v>
      </c>
      <c r="B3955" s="1" t="s">
        <v>1409</v>
      </c>
      <c r="C3955" s="1" t="s">
        <v>374</v>
      </c>
      <c r="D3955" s="1" t="s">
        <v>1112</v>
      </c>
      <c r="E3955" s="2" t="s">
        <v>543</v>
      </c>
      <c r="F3955" s="3">
        <v>6437.4</v>
      </c>
    </row>
    <row r="3956" spans="1:6" s="4" customFormat="1" ht="24" hidden="1" x14ac:dyDescent="0.25">
      <c r="A3956" s="1" t="s">
        <v>373</v>
      </c>
      <c r="B3956" s="1" t="s">
        <v>1409</v>
      </c>
      <c r="C3956" s="1" t="s">
        <v>374</v>
      </c>
      <c r="D3956" s="1" t="s">
        <v>1113</v>
      </c>
      <c r="E3956" s="2" t="s">
        <v>558</v>
      </c>
      <c r="F3956" s="3">
        <v>34.300000000000004</v>
      </c>
    </row>
    <row r="3957" spans="1:6" s="4" customFormat="1" ht="36" hidden="1" x14ac:dyDescent="0.25">
      <c r="A3957" s="1" t="s">
        <v>373</v>
      </c>
      <c r="B3957" s="1" t="s">
        <v>1409</v>
      </c>
      <c r="C3957" s="1" t="s">
        <v>374</v>
      </c>
      <c r="D3957" s="1" t="s">
        <v>1120</v>
      </c>
      <c r="E3957" s="2" t="s">
        <v>561</v>
      </c>
      <c r="F3957" s="3">
        <v>34.300000000000004</v>
      </c>
    </row>
    <row r="3958" spans="1:6" s="4" customFormat="1" ht="156" x14ac:dyDescent="0.25">
      <c r="A3958" s="1" t="s">
        <v>373</v>
      </c>
      <c r="B3958" s="1" t="s">
        <v>1409</v>
      </c>
      <c r="C3958" s="1" t="s">
        <v>375</v>
      </c>
      <c r="D3958" s="1"/>
      <c r="E3958" s="2" t="s">
        <v>590</v>
      </c>
      <c r="F3958" s="3">
        <v>2910</v>
      </c>
    </row>
    <row r="3959" spans="1:6" s="4" customFormat="1" ht="180" hidden="1" x14ac:dyDescent="0.25">
      <c r="A3959" s="1" t="s">
        <v>373</v>
      </c>
      <c r="B3959" s="1" t="s">
        <v>1409</v>
      </c>
      <c r="C3959" s="1" t="s">
        <v>375</v>
      </c>
      <c r="D3959" s="1" t="s">
        <v>1118</v>
      </c>
      <c r="E3959" s="2" t="s">
        <v>539</v>
      </c>
      <c r="F3959" s="3">
        <v>55.4</v>
      </c>
    </row>
    <row r="3960" spans="1:6" s="4" customFormat="1" ht="36" hidden="1" x14ac:dyDescent="0.25">
      <c r="A3960" s="1" t="s">
        <v>373</v>
      </c>
      <c r="B3960" s="1" t="s">
        <v>1409</v>
      </c>
      <c r="C3960" s="1" t="s">
        <v>375</v>
      </c>
      <c r="D3960" s="1" t="s">
        <v>1119</v>
      </c>
      <c r="E3960" s="2" t="s">
        <v>540</v>
      </c>
      <c r="F3960" s="3">
        <v>55.4</v>
      </c>
    </row>
    <row r="3961" spans="1:6" s="4" customFormat="1" ht="72" hidden="1" x14ac:dyDescent="0.25">
      <c r="A3961" s="1" t="s">
        <v>373</v>
      </c>
      <c r="B3961" s="1" t="s">
        <v>1409</v>
      </c>
      <c r="C3961" s="1" t="s">
        <v>375</v>
      </c>
      <c r="D3961" s="1" t="s">
        <v>1111</v>
      </c>
      <c r="E3961" s="2" t="s">
        <v>542</v>
      </c>
      <c r="F3961" s="3">
        <v>2854.6</v>
      </c>
    </row>
    <row r="3962" spans="1:6" s="4" customFormat="1" ht="84" hidden="1" x14ac:dyDescent="0.25">
      <c r="A3962" s="1" t="s">
        <v>373</v>
      </c>
      <c r="B3962" s="1" t="s">
        <v>1409</v>
      </c>
      <c r="C3962" s="1" t="s">
        <v>375</v>
      </c>
      <c r="D3962" s="1" t="s">
        <v>1112</v>
      </c>
      <c r="E3962" s="2" t="s">
        <v>543</v>
      </c>
      <c r="F3962" s="3">
        <v>2854.6</v>
      </c>
    </row>
    <row r="3963" spans="1:6" s="4" customFormat="1" ht="60" x14ac:dyDescent="0.25">
      <c r="A3963" s="1" t="s">
        <v>373</v>
      </c>
      <c r="B3963" s="1" t="s">
        <v>1409</v>
      </c>
      <c r="C3963" s="1" t="s">
        <v>221</v>
      </c>
      <c r="D3963" s="1"/>
      <c r="E3963" s="2" t="s">
        <v>592</v>
      </c>
      <c r="F3963" s="3">
        <v>341.7</v>
      </c>
    </row>
    <row r="3964" spans="1:6" s="4" customFormat="1" ht="36" x14ac:dyDescent="0.25">
      <c r="A3964" s="1" t="s">
        <v>373</v>
      </c>
      <c r="B3964" s="1" t="s">
        <v>1409</v>
      </c>
      <c r="C3964" s="1" t="s">
        <v>376</v>
      </c>
      <c r="D3964" s="1"/>
      <c r="E3964" s="2" t="s">
        <v>593</v>
      </c>
      <c r="F3964" s="3">
        <v>341.7</v>
      </c>
    </row>
    <row r="3965" spans="1:6" s="4" customFormat="1" ht="24" hidden="1" x14ac:dyDescent="0.25">
      <c r="A3965" s="1" t="s">
        <v>373</v>
      </c>
      <c r="B3965" s="1" t="s">
        <v>1409</v>
      </c>
      <c r="C3965" s="1" t="s">
        <v>376</v>
      </c>
      <c r="D3965" s="1" t="s">
        <v>1113</v>
      </c>
      <c r="E3965" s="2" t="s">
        <v>558</v>
      </c>
      <c r="F3965" s="3">
        <v>341.7</v>
      </c>
    </row>
    <row r="3966" spans="1:6" s="4" customFormat="1" ht="36" hidden="1" x14ac:dyDescent="0.25">
      <c r="A3966" s="1" t="s">
        <v>373</v>
      </c>
      <c r="B3966" s="1" t="s">
        <v>1409</v>
      </c>
      <c r="C3966" s="1" t="s">
        <v>376</v>
      </c>
      <c r="D3966" s="1" t="s">
        <v>1120</v>
      </c>
      <c r="E3966" s="2" t="s">
        <v>561</v>
      </c>
      <c r="F3966" s="3">
        <v>341.7</v>
      </c>
    </row>
    <row r="3967" spans="1:6" s="4" customFormat="1" ht="120" x14ac:dyDescent="0.25">
      <c r="A3967" s="1" t="s">
        <v>373</v>
      </c>
      <c r="B3967" s="1" t="s">
        <v>1409</v>
      </c>
      <c r="C3967" s="1" t="s">
        <v>128</v>
      </c>
      <c r="D3967" s="1"/>
      <c r="E3967" s="2" t="s">
        <v>596</v>
      </c>
      <c r="F3967" s="3">
        <v>96002.675000000017</v>
      </c>
    </row>
    <row r="3968" spans="1:6" s="4" customFormat="1" ht="84" x14ac:dyDescent="0.25">
      <c r="A3968" s="1" t="s">
        <v>373</v>
      </c>
      <c r="B3968" s="1" t="s">
        <v>1409</v>
      </c>
      <c r="C3968" s="1" t="s">
        <v>377</v>
      </c>
      <c r="D3968" s="1"/>
      <c r="E3968" s="2" t="s">
        <v>589</v>
      </c>
      <c r="F3968" s="3">
        <v>90217.075000000012</v>
      </c>
    </row>
    <row r="3969" spans="1:6" s="4" customFormat="1" ht="180" hidden="1" x14ac:dyDescent="0.25">
      <c r="A3969" s="1" t="s">
        <v>373</v>
      </c>
      <c r="B3969" s="1" t="s">
        <v>1409</v>
      </c>
      <c r="C3969" s="1" t="s">
        <v>377</v>
      </c>
      <c r="D3969" s="1" t="s">
        <v>1118</v>
      </c>
      <c r="E3969" s="2" t="s">
        <v>539</v>
      </c>
      <c r="F3969" s="3">
        <v>74204.7</v>
      </c>
    </row>
    <row r="3970" spans="1:6" s="4" customFormat="1" ht="36" hidden="1" x14ac:dyDescent="0.25">
      <c r="A3970" s="1" t="s">
        <v>373</v>
      </c>
      <c r="B3970" s="1" t="s">
        <v>1409</v>
      </c>
      <c r="C3970" s="1" t="s">
        <v>377</v>
      </c>
      <c r="D3970" s="1" t="s">
        <v>1119</v>
      </c>
      <c r="E3970" s="2" t="s">
        <v>540</v>
      </c>
      <c r="F3970" s="3">
        <v>74204.7</v>
      </c>
    </row>
    <row r="3971" spans="1:6" s="4" customFormat="1" ht="72" hidden="1" x14ac:dyDescent="0.25">
      <c r="A3971" s="1" t="s">
        <v>373</v>
      </c>
      <c r="B3971" s="1" t="s">
        <v>1409</v>
      </c>
      <c r="C3971" s="1" t="s">
        <v>377</v>
      </c>
      <c r="D3971" s="1" t="s">
        <v>1111</v>
      </c>
      <c r="E3971" s="2" t="s">
        <v>542</v>
      </c>
      <c r="F3971" s="3">
        <v>15949.775000000001</v>
      </c>
    </row>
    <row r="3972" spans="1:6" s="4" customFormat="1" ht="84" hidden="1" x14ac:dyDescent="0.25">
      <c r="A3972" s="1" t="s">
        <v>373</v>
      </c>
      <c r="B3972" s="1" t="s">
        <v>1409</v>
      </c>
      <c r="C3972" s="1" t="s">
        <v>377</v>
      </c>
      <c r="D3972" s="1" t="s">
        <v>1112</v>
      </c>
      <c r="E3972" s="2" t="s">
        <v>543</v>
      </c>
      <c r="F3972" s="3">
        <v>15949.775000000001</v>
      </c>
    </row>
    <row r="3973" spans="1:6" s="4" customFormat="1" ht="24" hidden="1" x14ac:dyDescent="0.25">
      <c r="A3973" s="1" t="s">
        <v>373</v>
      </c>
      <c r="B3973" s="1" t="s">
        <v>1409</v>
      </c>
      <c r="C3973" s="1" t="s">
        <v>377</v>
      </c>
      <c r="D3973" s="1" t="s">
        <v>1113</v>
      </c>
      <c r="E3973" s="2" t="s">
        <v>558</v>
      </c>
      <c r="F3973" s="3">
        <v>62.6</v>
      </c>
    </row>
    <row r="3974" spans="1:6" s="4" customFormat="1" ht="36" hidden="1" x14ac:dyDescent="0.25">
      <c r="A3974" s="1" t="s">
        <v>373</v>
      </c>
      <c r="B3974" s="1" t="s">
        <v>1409</v>
      </c>
      <c r="C3974" s="1" t="s">
        <v>377</v>
      </c>
      <c r="D3974" s="1" t="s">
        <v>1120</v>
      </c>
      <c r="E3974" s="2" t="s">
        <v>561</v>
      </c>
      <c r="F3974" s="3">
        <v>62.6</v>
      </c>
    </row>
    <row r="3975" spans="1:6" s="4" customFormat="1" ht="48" x14ac:dyDescent="0.25">
      <c r="A3975" s="1" t="s">
        <v>373</v>
      </c>
      <c r="B3975" s="1" t="s">
        <v>1409</v>
      </c>
      <c r="C3975" s="1" t="s">
        <v>126</v>
      </c>
      <c r="D3975" s="1"/>
      <c r="E3975" s="2" t="s">
        <v>597</v>
      </c>
      <c r="F3975" s="3">
        <v>5785.5999999999995</v>
      </c>
    </row>
    <row r="3976" spans="1:6" s="4" customFormat="1" ht="180" hidden="1" x14ac:dyDescent="0.25">
      <c r="A3976" s="1" t="s">
        <v>373</v>
      </c>
      <c r="B3976" s="1" t="s">
        <v>1409</v>
      </c>
      <c r="C3976" s="1" t="s">
        <v>126</v>
      </c>
      <c r="D3976" s="1" t="s">
        <v>1118</v>
      </c>
      <c r="E3976" s="2" t="s">
        <v>539</v>
      </c>
      <c r="F3976" s="3">
        <v>4778.7</v>
      </c>
    </row>
    <row r="3977" spans="1:6" s="4" customFormat="1" ht="36" hidden="1" x14ac:dyDescent="0.25">
      <c r="A3977" s="1" t="s">
        <v>373</v>
      </c>
      <c r="B3977" s="1" t="s">
        <v>1409</v>
      </c>
      <c r="C3977" s="1" t="s">
        <v>126</v>
      </c>
      <c r="D3977" s="1" t="s">
        <v>1119</v>
      </c>
      <c r="E3977" s="2" t="s">
        <v>540</v>
      </c>
      <c r="F3977" s="3">
        <v>4778.7</v>
      </c>
    </row>
    <row r="3978" spans="1:6" s="4" customFormat="1" ht="72" hidden="1" x14ac:dyDescent="0.25">
      <c r="A3978" s="1" t="s">
        <v>373</v>
      </c>
      <c r="B3978" s="1" t="s">
        <v>1409</v>
      </c>
      <c r="C3978" s="1" t="s">
        <v>126</v>
      </c>
      <c r="D3978" s="1" t="s">
        <v>1111</v>
      </c>
      <c r="E3978" s="2" t="s">
        <v>542</v>
      </c>
      <c r="F3978" s="3">
        <v>1006.9</v>
      </c>
    </row>
    <row r="3979" spans="1:6" s="4" customFormat="1" ht="84" hidden="1" x14ac:dyDescent="0.25">
      <c r="A3979" s="1" t="s">
        <v>373</v>
      </c>
      <c r="B3979" s="1" t="s">
        <v>1409</v>
      </c>
      <c r="C3979" s="1" t="s">
        <v>126</v>
      </c>
      <c r="D3979" s="1" t="s">
        <v>1112</v>
      </c>
      <c r="E3979" s="2" t="s">
        <v>543</v>
      </c>
      <c r="F3979" s="3">
        <v>1006.9</v>
      </c>
    </row>
    <row r="3980" spans="1:6" s="4" customFormat="1" ht="60" x14ac:dyDescent="0.25">
      <c r="A3980" s="1" t="s">
        <v>373</v>
      </c>
      <c r="B3980" s="1" t="s">
        <v>1409</v>
      </c>
      <c r="C3980" s="1" t="s">
        <v>1122</v>
      </c>
      <c r="D3980" s="1"/>
      <c r="E3980" s="2" t="s">
        <v>1885</v>
      </c>
      <c r="F3980" s="3">
        <v>1326.2</v>
      </c>
    </row>
    <row r="3981" spans="1:6" s="4" customFormat="1" ht="36" x14ac:dyDescent="0.25">
      <c r="A3981" s="1" t="s">
        <v>373</v>
      </c>
      <c r="B3981" s="1" t="s">
        <v>1409</v>
      </c>
      <c r="C3981" s="1" t="s">
        <v>1123</v>
      </c>
      <c r="D3981" s="1"/>
      <c r="E3981" s="2" t="s">
        <v>1175</v>
      </c>
      <c r="F3981" s="3">
        <v>1326.2</v>
      </c>
    </row>
    <row r="3982" spans="1:6" s="4" customFormat="1" ht="120" x14ac:dyDescent="0.25">
      <c r="A3982" s="1" t="s">
        <v>373</v>
      </c>
      <c r="B3982" s="1" t="s">
        <v>1409</v>
      </c>
      <c r="C3982" s="1" t="s">
        <v>180</v>
      </c>
      <c r="D3982" s="1"/>
      <c r="E3982" s="2" t="s">
        <v>1184</v>
      </c>
      <c r="F3982" s="3">
        <v>1326.2</v>
      </c>
    </row>
    <row r="3983" spans="1:6" s="4" customFormat="1" ht="180" hidden="1" x14ac:dyDescent="0.25">
      <c r="A3983" s="1" t="s">
        <v>373</v>
      </c>
      <c r="B3983" s="1" t="s">
        <v>1409</v>
      </c>
      <c r="C3983" s="1" t="s">
        <v>180</v>
      </c>
      <c r="D3983" s="1" t="s">
        <v>1118</v>
      </c>
      <c r="E3983" s="2" t="s">
        <v>539</v>
      </c>
      <c r="F3983" s="3">
        <v>533.79999999999995</v>
      </c>
    </row>
    <row r="3984" spans="1:6" s="4" customFormat="1" ht="36" hidden="1" x14ac:dyDescent="0.25">
      <c r="A3984" s="1" t="s">
        <v>373</v>
      </c>
      <c r="B3984" s="1" t="s">
        <v>1409</v>
      </c>
      <c r="C3984" s="1" t="s">
        <v>180</v>
      </c>
      <c r="D3984" s="1" t="s">
        <v>1119</v>
      </c>
      <c r="E3984" s="2" t="s">
        <v>540</v>
      </c>
      <c r="F3984" s="3">
        <v>533.79999999999995</v>
      </c>
    </row>
    <row r="3985" spans="1:6" s="4" customFormat="1" ht="72" hidden="1" x14ac:dyDescent="0.25">
      <c r="A3985" s="1" t="s">
        <v>373</v>
      </c>
      <c r="B3985" s="1" t="s">
        <v>1409</v>
      </c>
      <c r="C3985" s="1" t="s">
        <v>180</v>
      </c>
      <c r="D3985" s="1" t="s">
        <v>1111</v>
      </c>
      <c r="E3985" s="2" t="s">
        <v>542</v>
      </c>
      <c r="F3985" s="3">
        <v>789.2</v>
      </c>
    </row>
    <row r="3986" spans="1:6" s="4" customFormat="1" ht="84" hidden="1" x14ac:dyDescent="0.25">
      <c r="A3986" s="1" t="s">
        <v>373</v>
      </c>
      <c r="B3986" s="1" t="s">
        <v>1409</v>
      </c>
      <c r="C3986" s="1" t="s">
        <v>180</v>
      </c>
      <c r="D3986" s="1" t="s">
        <v>1112</v>
      </c>
      <c r="E3986" s="2" t="s">
        <v>543</v>
      </c>
      <c r="F3986" s="3">
        <v>789.2</v>
      </c>
    </row>
    <row r="3987" spans="1:6" s="4" customFormat="1" ht="24" hidden="1" x14ac:dyDescent="0.25">
      <c r="A3987" s="1" t="s">
        <v>373</v>
      </c>
      <c r="B3987" s="1" t="s">
        <v>1409</v>
      </c>
      <c r="C3987" s="1" t="s">
        <v>180</v>
      </c>
      <c r="D3987" s="1" t="s">
        <v>1113</v>
      </c>
      <c r="E3987" s="2" t="s">
        <v>558</v>
      </c>
      <c r="F3987" s="3">
        <v>3.2</v>
      </c>
    </row>
    <row r="3988" spans="1:6" s="4" customFormat="1" ht="36" hidden="1" x14ac:dyDescent="0.25">
      <c r="A3988" s="1" t="s">
        <v>373</v>
      </c>
      <c r="B3988" s="1" t="s">
        <v>1409</v>
      </c>
      <c r="C3988" s="1" t="s">
        <v>180</v>
      </c>
      <c r="D3988" s="1" t="s">
        <v>1120</v>
      </c>
      <c r="E3988" s="2" t="s">
        <v>561</v>
      </c>
      <c r="F3988" s="3">
        <v>3.2</v>
      </c>
    </row>
    <row r="3989" spans="1:6" s="4" customFormat="1" ht="36" hidden="1" x14ac:dyDescent="0.25">
      <c r="A3989" s="1" t="s">
        <v>373</v>
      </c>
      <c r="B3989" s="1" t="s">
        <v>1418</v>
      </c>
      <c r="C3989" s="1"/>
      <c r="D3989" s="1"/>
      <c r="E3989" s="2" t="s">
        <v>516</v>
      </c>
      <c r="F3989" s="3">
        <v>747.9</v>
      </c>
    </row>
    <row r="3990" spans="1:6" s="4" customFormat="1" ht="36" x14ac:dyDescent="0.25">
      <c r="A3990" s="1" t="s">
        <v>373</v>
      </c>
      <c r="B3990" s="1" t="s">
        <v>1418</v>
      </c>
      <c r="C3990" s="1" t="s">
        <v>59</v>
      </c>
      <c r="D3990" s="1"/>
      <c r="E3990" s="2" t="s">
        <v>579</v>
      </c>
      <c r="F3990" s="3">
        <v>747.9</v>
      </c>
    </row>
    <row r="3991" spans="1:6" s="4" customFormat="1" ht="84" x14ac:dyDescent="0.25">
      <c r="A3991" s="1" t="s">
        <v>373</v>
      </c>
      <c r="B3991" s="1" t="s">
        <v>1418</v>
      </c>
      <c r="C3991" s="1" t="s">
        <v>130</v>
      </c>
      <c r="D3991" s="1"/>
      <c r="E3991" s="2" t="s">
        <v>598</v>
      </c>
      <c r="F3991" s="3">
        <v>747.9</v>
      </c>
    </row>
    <row r="3992" spans="1:6" s="4" customFormat="1" ht="192" x14ac:dyDescent="0.25">
      <c r="A3992" s="1" t="s">
        <v>373</v>
      </c>
      <c r="B3992" s="1" t="s">
        <v>1418</v>
      </c>
      <c r="C3992" s="1" t="s">
        <v>381</v>
      </c>
      <c r="D3992" s="1"/>
      <c r="E3992" s="2" t="s">
        <v>605</v>
      </c>
      <c r="F3992" s="3">
        <v>747.9</v>
      </c>
    </row>
    <row r="3993" spans="1:6" s="4" customFormat="1" ht="168" x14ac:dyDescent="0.25">
      <c r="A3993" s="1" t="s">
        <v>373</v>
      </c>
      <c r="B3993" s="1" t="s">
        <v>1418</v>
      </c>
      <c r="C3993" s="1" t="s">
        <v>378</v>
      </c>
      <c r="D3993" s="1"/>
      <c r="E3993" s="2" t="s">
        <v>606</v>
      </c>
      <c r="F3993" s="3">
        <v>73.5</v>
      </c>
    </row>
    <row r="3994" spans="1:6" s="4" customFormat="1" ht="72" hidden="1" x14ac:dyDescent="0.25">
      <c r="A3994" s="1" t="s">
        <v>373</v>
      </c>
      <c r="B3994" s="1" t="s">
        <v>1418</v>
      </c>
      <c r="C3994" s="1" t="s">
        <v>378</v>
      </c>
      <c r="D3994" s="1" t="s">
        <v>1111</v>
      </c>
      <c r="E3994" s="2" t="s">
        <v>542</v>
      </c>
      <c r="F3994" s="3">
        <v>73.5</v>
      </c>
    </row>
    <row r="3995" spans="1:6" s="4" customFormat="1" ht="84" hidden="1" x14ac:dyDescent="0.25">
      <c r="A3995" s="1" t="s">
        <v>373</v>
      </c>
      <c r="B3995" s="1" t="s">
        <v>1418</v>
      </c>
      <c r="C3995" s="1" t="s">
        <v>378</v>
      </c>
      <c r="D3995" s="1" t="s">
        <v>1112</v>
      </c>
      <c r="E3995" s="2" t="s">
        <v>543</v>
      </c>
      <c r="F3995" s="3">
        <v>73.5</v>
      </c>
    </row>
    <row r="3996" spans="1:6" s="4" customFormat="1" ht="324" x14ac:dyDescent="0.25">
      <c r="A3996" s="1" t="s">
        <v>373</v>
      </c>
      <c r="B3996" s="1" t="s">
        <v>1418</v>
      </c>
      <c r="C3996" s="1" t="s">
        <v>379</v>
      </c>
      <c r="D3996" s="1"/>
      <c r="E3996" s="2" t="s">
        <v>607</v>
      </c>
      <c r="F3996" s="3">
        <v>524.4</v>
      </c>
    </row>
    <row r="3997" spans="1:6" s="4" customFormat="1" ht="96" hidden="1" x14ac:dyDescent="0.25">
      <c r="A3997" s="1" t="s">
        <v>373</v>
      </c>
      <c r="B3997" s="1" t="s">
        <v>1418</v>
      </c>
      <c r="C3997" s="1" t="s">
        <v>379</v>
      </c>
      <c r="D3997" s="1" t="s">
        <v>18</v>
      </c>
      <c r="E3997" s="2" t="s">
        <v>552</v>
      </c>
      <c r="F3997" s="3">
        <v>524.4</v>
      </c>
    </row>
    <row r="3998" spans="1:6" s="4" customFormat="1" ht="84" hidden="1" x14ac:dyDescent="0.25">
      <c r="A3998" s="1" t="s">
        <v>373</v>
      </c>
      <c r="B3998" s="1" t="s">
        <v>1418</v>
      </c>
      <c r="C3998" s="1" t="s">
        <v>379</v>
      </c>
      <c r="D3998" s="1" t="s">
        <v>14</v>
      </c>
      <c r="E3998" s="2" t="s">
        <v>555</v>
      </c>
      <c r="F3998" s="3">
        <v>524.4</v>
      </c>
    </row>
    <row r="3999" spans="1:6" s="4" customFormat="1" ht="156" x14ac:dyDescent="0.25">
      <c r="A3999" s="1" t="s">
        <v>373</v>
      </c>
      <c r="B3999" s="1" t="s">
        <v>1418</v>
      </c>
      <c r="C3999" s="1" t="s">
        <v>380</v>
      </c>
      <c r="D3999" s="1"/>
      <c r="E3999" s="2" t="s">
        <v>608</v>
      </c>
      <c r="F3999" s="3">
        <v>150</v>
      </c>
    </row>
    <row r="4000" spans="1:6" s="4" customFormat="1" ht="36" hidden="1" x14ac:dyDescent="0.25">
      <c r="A4000" s="1" t="s">
        <v>373</v>
      </c>
      <c r="B4000" s="1" t="s">
        <v>1418</v>
      </c>
      <c r="C4000" s="1" t="s">
        <v>380</v>
      </c>
      <c r="D4000" s="1" t="s">
        <v>65</v>
      </c>
      <c r="E4000" s="2" t="s">
        <v>544</v>
      </c>
      <c r="F4000" s="3">
        <v>150</v>
      </c>
    </row>
    <row r="4001" spans="1:6" s="4" customFormat="1" ht="60" hidden="1" x14ac:dyDescent="0.25">
      <c r="A4001" s="1" t="s">
        <v>373</v>
      </c>
      <c r="B4001" s="1" t="s">
        <v>1418</v>
      </c>
      <c r="C4001" s="1" t="s">
        <v>380</v>
      </c>
      <c r="D4001" s="1" t="s">
        <v>353</v>
      </c>
      <c r="E4001" s="2" t="s">
        <v>546</v>
      </c>
      <c r="F4001" s="3">
        <v>150</v>
      </c>
    </row>
    <row r="4002" spans="1:6" s="4" customFormat="1" ht="72" hidden="1" x14ac:dyDescent="0.25">
      <c r="A4002" s="1" t="s">
        <v>373</v>
      </c>
      <c r="B4002" s="1" t="s">
        <v>1410</v>
      </c>
      <c r="C4002" s="1"/>
      <c r="D4002" s="1"/>
      <c r="E4002" s="2" t="s">
        <v>517</v>
      </c>
      <c r="F4002" s="3">
        <v>19415</v>
      </c>
    </row>
    <row r="4003" spans="1:6" s="4" customFormat="1" ht="36" x14ac:dyDescent="0.25">
      <c r="A4003" s="1" t="s">
        <v>373</v>
      </c>
      <c r="B4003" s="1" t="s">
        <v>1410</v>
      </c>
      <c r="C4003" s="1" t="s">
        <v>59</v>
      </c>
      <c r="D4003" s="1"/>
      <c r="E4003" s="2" t="s">
        <v>579</v>
      </c>
      <c r="F4003" s="3">
        <v>7013.2999999999993</v>
      </c>
    </row>
    <row r="4004" spans="1:6" s="4" customFormat="1" ht="36" x14ac:dyDescent="0.25">
      <c r="A4004" s="1" t="s">
        <v>373</v>
      </c>
      <c r="B4004" s="1" t="s">
        <v>1410</v>
      </c>
      <c r="C4004" s="1" t="s">
        <v>60</v>
      </c>
      <c r="D4004" s="1"/>
      <c r="E4004" s="2" t="s">
        <v>580</v>
      </c>
      <c r="F4004" s="3">
        <v>5731.2999999999993</v>
      </c>
    </row>
    <row r="4005" spans="1:6" s="4" customFormat="1" ht="108" x14ac:dyDescent="0.25">
      <c r="A4005" s="1" t="s">
        <v>373</v>
      </c>
      <c r="B4005" s="1" t="s">
        <v>1410</v>
      </c>
      <c r="C4005" s="1" t="s">
        <v>386</v>
      </c>
      <c r="D4005" s="1"/>
      <c r="E4005" s="2" t="s">
        <v>581</v>
      </c>
      <c r="F4005" s="3">
        <v>5631.2999999999993</v>
      </c>
    </row>
    <row r="4006" spans="1:6" s="4" customFormat="1" ht="96" x14ac:dyDescent="0.25">
      <c r="A4006" s="1" t="s">
        <v>373</v>
      </c>
      <c r="B4006" s="1" t="s">
        <v>1410</v>
      </c>
      <c r="C4006" s="1" t="s">
        <v>382</v>
      </c>
      <c r="D4006" s="1"/>
      <c r="E4006" s="2" t="s">
        <v>582</v>
      </c>
      <c r="F4006" s="3">
        <v>5631.2999999999993</v>
      </c>
    </row>
    <row r="4007" spans="1:6" s="4" customFormat="1" ht="96" hidden="1" x14ac:dyDescent="0.25">
      <c r="A4007" s="1" t="s">
        <v>373</v>
      </c>
      <c r="B4007" s="1" t="s">
        <v>1410</v>
      </c>
      <c r="C4007" s="1" t="s">
        <v>382</v>
      </c>
      <c r="D4007" s="1" t="s">
        <v>18</v>
      </c>
      <c r="E4007" s="2" t="s">
        <v>552</v>
      </c>
      <c r="F4007" s="3">
        <v>5631.2999999999993</v>
      </c>
    </row>
    <row r="4008" spans="1:6" s="4" customFormat="1" ht="84" hidden="1" x14ac:dyDescent="0.25">
      <c r="A4008" s="1" t="s">
        <v>373</v>
      </c>
      <c r="B4008" s="1" t="s">
        <v>1410</v>
      </c>
      <c r="C4008" s="1" t="s">
        <v>382</v>
      </c>
      <c r="D4008" s="1" t="s">
        <v>14</v>
      </c>
      <c r="E4008" s="2" t="s">
        <v>555</v>
      </c>
      <c r="F4008" s="3">
        <v>5631.2999999999993</v>
      </c>
    </row>
    <row r="4009" spans="1:6" s="4" customFormat="1" ht="144" x14ac:dyDescent="0.25">
      <c r="A4009" s="1" t="s">
        <v>373</v>
      </c>
      <c r="B4009" s="1" t="s">
        <v>1410</v>
      </c>
      <c r="C4009" s="1" t="s">
        <v>387</v>
      </c>
      <c r="D4009" s="1"/>
      <c r="E4009" s="2" t="s">
        <v>583</v>
      </c>
      <c r="F4009" s="3">
        <v>100</v>
      </c>
    </row>
    <row r="4010" spans="1:6" s="4" customFormat="1" ht="60" x14ac:dyDescent="0.25">
      <c r="A4010" s="1" t="s">
        <v>373</v>
      </c>
      <c r="B4010" s="1" t="s">
        <v>1410</v>
      </c>
      <c r="C4010" s="1" t="s">
        <v>383</v>
      </c>
      <c r="D4010" s="1"/>
      <c r="E4010" s="2" t="s">
        <v>584</v>
      </c>
      <c r="F4010" s="3">
        <v>100</v>
      </c>
    </row>
    <row r="4011" spans="1:6" s="4" customFormat="1" ht="72" hidden="1" x14ac:dyDescent="0.25">
      <c r="A4011" s="1" t="s">
        <v>373</v>
      </c>
      <c r="B4011" s="1" t="s">
        <v>1410</v>
      </c>
      <c r="C4011" s="1" t="s">
        <v>383</v>
      </c>
      <c r="D4011" s="1" t="s">
        <v>1111</v>
      </c>
      <c r="E4011" s="2" t="s">
        <v>542</v>
      </c>
      <c r="F4011" s="3">
        <v>100</v>
      </c>
    </row>
    <row r="4012" spans="1:6" s="4" customFormat="1" ht="84" hidden="1" x14ac:dyDescent="0.25">
      <c r="A4012" s="1" t="s">
        <v>373</v>
      </c>
      <c r="B4012" s="1" t="s">
        <v>1410</v>
      </c>
      <c r="C4012" s="1" t="s">
        <v>383</v>
      </c>
      <c r="D4012" s="1" t="s">
        <v>1112</v>
      </c>
      <c r="E4012" s="2" t="s">
        <v>543</v>
      </c>
      <c r="F4012" s="3">
        <v>100</v>
      </c>
    </row>
    <row r="4013" spans="1:6" s="4" customFormat="1" ht="84" x14ac:dyDescent="0.25">
      <c r="A4013" s="1" t="s">
        <v>373</v>
      </c>
      <c r="B4013" s="1" t="s">
        <v>1410</v>
      </c>
      <c r="C4013" s="1" t="s">
        <v>130</v>
      </c>
      <c r="D4013" s="1"/>
      <c r="E4013" s="2" t="s">
        <v>598</v>
      </c>
      <c r="F4013" s="3">
        <v>1282</v>
      </c>
    </row>
    <row r="4014" spans="1:6" s="4" customFormat="1" ht="72" x14ac:dyDescent="0.25">
      <c r="A4014" s="1" t="s">
        <v>373</v>
      </c>
      <c r="B4014" s="1" t="s">
        <v>1410</v>
      </c>
      <c r="C4014" s="1" t="s">
        <v>131</v>
      </c>
      <c r="D4014" s="1"/>
      <c r="E4014" s="2" t="s">
        <v>599</v>
      </c>
      <c r="F4014" s="3">
        <v>1249.0999999999999</v>
      </c>
    </row>
    <row r="4015" spans="1:6" s="4" customFormat="1" ht="72" x14ac:dyDescent="0.25">
      <c r="A4015" s="1" t="s">
        <v>373</v>
      </c>
      <c r="B4015" s="1" t="s">
        <v>1410</v>
      </c>
      <c r="C4015" s="1" t="s">
        <v>384</v>
      </c>
      <c r="D4015" s="1"/>
      <c r="E4015" s="2" t="s">
        <v>600</v>
      </c>
      <c r="F4015" s="3">
        <v>1249.0999999999999</v>
      </c>
    </row>
    <row r="4016" spans="1:6" s="4" customFormat="1" ht="72" hidden="1" x14ac:dyDescent="0.25">
      <c r="A4016" s="1" t="s">
        <v>373</v>
      </c>
      <c r="B4016" s="1" t="s">
        <v>1410</v>
      </c>
      <c r="C4016" s="1" t="s">
        <v>384</v>
      </c>
      <c r="D4016" s="1" t="s">
        <v>1111</v>
      </c>
      <c r="E4016" s="2" t="s">
        <v>542</v>
      </c>
      <c r="F4016" s="3">
        <v>1249.0999999999999</v>
      </c>
    </row>
    <row r="4017" spans="1:6" s="4" customFormat="1" ht="84" hidden="1" x14ac:dyDescent="0.25">
      <c r="A4017" s="1" t="s">
        <v>373</v>
      </c>
      <c r="B4017" s="1" t="s">
        <v>1410</v>
      </c>
      <c r="C4017" s="1" t="s">
        <v>384</v>
      </c>
      <c r="D4017" s="1" t="s">
        <v>1112</v>
      </c>
      <c r="E4017" s="2" t="s">
        <v>543</v>
      </c>
      <c r="F4017" s="3">
        <v>1249.0999999999999</v>
      </c>
    </row>
    <row r="4018" spans="1:6" s="4" customFormat="1" ht="120" x14ac:dyDescent="0.25">
      <c r="A4018" s="1" t="s">
        <v>373</v>
      </c>
      <c r="B4018" s="1" t="s">
        <v>1410</v>
      </c>
      <c r="C4018" s="1" t="s">
        <v>223</v>
      </c>
      <c r="D4018" s="1"/>
      <c r="E4018" s="2" t="s">
        <v>602</v>
      </c>
      <c r="F4018" s="3">
        <v>32.9</v>
      </c>
    </row>
    <row r="4019" spans="1:6" s="4" customFormat="1" ht="60" x14ac:dyDescent="0.25">
      <c r="A4019" s="1" t="s">
        <v>373</v>
      </c>
      <c r="B4019" s="1" t="s">
        <v>1410</v>
      </c>
      <c r="C4019" s="1" t="s">
        <v>385</v>
      </c>
      <c r="D4019" s="1"/>
      <c r="E4019" s="2" t="s">
        <v>603</v>
      </c>
      <c r="F4019" s="3">
        <v>32.9</v>
      </c>
    </row>
    <row r="4020" spans="1:6" s="4" customFormat="1" ht="24" hidden="1" x14ac:dyDescent="0.25">
      <c r="A4020" s="1" t="s">
        <v>373</v>
      </c>
      <c r="B4020" s="1" t="s">
        <v>1410</v>
      </c>
      <c r="C4020" s="1" t="s">
        <v>385</v>
      </c>
      <c r="D4020" s="1" t="s">
        <v>1113</v>
      </c>
      <c r="E4020" s="2" t="s">
        <v>558</v>
      </c>
      <c r="F4020" s="3">
        <v>32.9</v>
      </c>
    </row>
    <row r="4021" spans="1:6" s="4" customFormat="1" ht="36" hidden="1" x14ac:dyDescent="0.25">
      <c r="A4021" s="1" t="s">
        <v>373</v>
      </c>
      <c r="B4021" s="1" t="s">
        <v>1410</v>
      </c>
      <c r="C4021" s="1" t="s">
        <v>385</v>
      </c>
      <c r="D4021" s="1" t="s">
        <v>1120</v>
      </c>
      <c r="E4021" s="2" t="s">
        <v>561</v>
      </c>
      <c r="F4021" s="3">
        <v>32.9</v>
      </c>
    </row>
    <row r="4022" spans="1:6" s="4" customFormat="1" ht="72" x14ac:dyDescent="0.25">
      <c r="A4022" s="1" t="s">
        <v>373</v>
      </c>
      <c r="B4022" s="1" t="s">
        <v>1410</v>
      </c>
      <c r="C4022" s="1" t="s">
        <v>1125</v>
      </c>
      <c r="D4022" s="1"/>
      <c r="E4022" s="2" t="s">
        <v>1207</v>
      </c>
      <c r="F4022" s="3">
        <v>12401.7</v>
      </c>
    </row>
    <row r="4023" spans="1:6" s="4" customFormat="1" ht="48" x14ac:dyDescent="0.25">
      <c r="A4023" s="1" t="s">
        <v>373</v>
      </c>
      <c r="B4023" s="1" t="s">
        <v>1410</v>
      </c>
      <c r="C4023" s="1" t="s">
        <v>1126</v>
      </c>
      <c r="D4023" s="1"/>
      <c r="E4023" s="2" t="s">
        <v>1210</v>
      </c>
      <c r="F4023" s="3">
        <v>12401.7</v>
      </c>
    </row>
    <row r="4024" spans="1:6" s="4" customFormat="1" ht="60" x14ac:dyDescent="0.25">
      <c r="A4024" s="1" t="s">
        <v>373</v>
      </c>
      <c r="B4024" s="1" t="s">
        <v>1410</v>
      </c>
      <c r="C4024" s="1" t="s">
        <v>1127</v>
      </c>
      <c r="D4024" s="1"/>
      <c r="E4024" s="2" t="s">
        <v>1200</v>
      </c>
      <c r="F4024" s="3">
        <v>11224.7</v>
      </c>
    </row>
    <row r="4025" spans="1:6" s="4" customFormat="1" ht="180" hidden="1" x14ac:dyDescent="0.25">
      <c r="A4025" s="1" t="s">
        <v>373</v>
      </c>
      <c r="B4025" s="1" t="s">
        <v>1410</v>
      </c>
      <c r="C4025" s="1" t="s">
        <v>1127</v>
      </c>
      <c r="D4025" s="1" t="s">
        <v>1118</v>
      </c>
      <c r="E4025" s="2" t="s">
        <v>539</v>
      </c>
      <c r="F4025" s="3">
        <v>11224.7</v>
      </c>
    </row>
    <row r="4026" spans="1:6" s="4" customFormat="1" ht="60" hidden="1" x14ac:dyDescent="0.25">
      <c r="A4026" s="1" t="s">
        <v>373</v>
      </c>
      <c r="B4026" s="1" t="s">
        <v>1410</v>
      </c>
      <c r="C4026" s="1" t="s">
        <v>1127</v>
      </c>
      <c r="D4026" s="1" t="s">
        <v>1128</v>
      </c>
      <c r="E4026" s="2" t="s">
        <v>541</v>
      </c>
      <c r="F4026" s="3">
        <v>11224.7</v>
      </c>
    </row>
    <row r="4027" spans="1:6" s="4" customFormat="1" ht="60" x14ac:dyDescent="0.25">
      <c r="A4027" s="1" t="s">
        <v>373</v>
      </c>
      <c r="B4027" s="1" t="s">
        <v>1410</v>
      </c>
      <c r="C4027" s="1" t="s">
        <v>1129</v>
      </c>
      <c r="D4027" s="1"/>
      <c r="E4027" s="2" t="s">
        <v>1201</v>
      </c>
      <c r="F4027" s="3">
        <v>1177</v>
      </c>
    </row>
    <row r="4028" spans="1:6" s="4" customFormat="1" ht="180" hidden="1" x14ac:dyDescent="0.25">
      <c r="A4028" s="1" t="s">
        <v>373</v>
      </c>
      <c r="B4028" s="1" t="s">
        <v>1410</v>
      </c>
      <c r="C4028" s="1" t="s">
        <v>1129</v>
      </c>
      <c r="D4028" s="1" t="s">
        <v>1118</v>
      </c>
      <c r="E4028" s="2" t="s">
        <v>539</v>
      </c>
      <c r="F4028" s="3">
        <v>4</v>
      </c>
    </row>
    <row r="4029" spans="1:6" s="4" customFormat="1" ht="60" hidden="1" x14ac:dyDescent="0.25">
      <c r="A4029" s="1" t="s">
        <v>373</v>
      </c>
      <c r="B4029" s="1" t="s">
        <v>1410</v>
      </c>
      <c r="C4029" s="1" t="s">
        <v>1129</v>
      </c>
      <c r="D4029" s="1" t="s">
        <v>1128</v>
      </c>
      <c r="E4029" s="2" t="s">
        <v>541</v>
      </c>
      <c r="F4029" s="3">
        <v>4</v>
      </c>
    </row>
    <row r="4030" spans="1:6" s="4" customFormat="1" ht="72" hidden="1" x14ac:dyDescent="0.25">
      <c r="A4030" s="1" t="s">
        <v>373</v>
      </c>
      <c r="B4030" s="1" t="s">
        <v>1410</v>
      </c>
      <c r="C4030" s="1" t="s">
        <v>1129</v>
      </c>
      <c r="D4030" s="1" t="s">
        <v>1111</v>
      </c>
      <c r="E4030" s="2" t="s">
        <v>542</v>
      </c>
      <c r="F4030" s="3">
        <v>993</v>
      </c>
    </row>
    <row r="4031" spans="1:6" s="4" customFormat="1" ht="84" hidden="1" x14ac:dyDescent="0.25">
      <c r="A4031" s="1" t="s">
        <v>373</v>
      </c>
      <c r="B4031" s="1" t="s">
        <v>1410</v>
      </c>
      <c r="C4031" s="1" t="s">
        <v>1129</v>
      </c>
      <c r="D4031" s="1" t="s">
        <v>1112</v>
      </c>
      <c r="E4031" s="2" t="s">
        <v>543</v>
      </c>
      <c r="F4031" s="3">
        <v>993</v>
      </c>
    </row>
    <row r="4032" spans="1:6" s="4" customFormat="1" ht="24" hidden="1" x14ac:dyDescent="0.25">
      <c r="A4032" s="1" t="s">
        <v>373</v>
      </c>
      <c r="B4032" s="1" t="s">
        <v>1410</v>
      </c>
      <c r="C4032" s="1" t="s">
        <v>1129</v>
      </c>
      <c r="D4032" s="1" t="s">
        <v>1113</v>
      </c>
      <c r="E4032" s="2" t="s">
        <v>558</v>
      </c>
      <c r="F4032" s="3">
        <v>180</v>
      </c>
    </row>
    <row r="4033" spans="1:6" s="4" customFormat="1" ht="36" hidden="1" x14ac:dyDescent="0.25">
      <c r="A4033" s="1" t="s">
        <v>373</v>
      </c>
      <c r="B4033" s="1" t="s">
        <v>1410</v>
      </c>
      <c r="C4033" s="1" t="s">
        <v>1129</v>
      </c>
      <c r="D4033" s="1" t="s">
        <v>1120</v>
      </c>
      <c r="E4033" s="2" t="s">
        <v>561</v>
      </c>
      <c r="F4033" s="3">
        <v>180</v>
      </c>
    </row>
    <row r="4034" spans="1:6" s="4" customFormat="1" ht="24" hidden="1" x14ac:dyDescent="0.25">
      <c r="A4034" s="1" t="s">
        <v>388</v>
      </c>
      <c r="B4034" s="1" t="s">
        <v>1387</v>
      </c>
      <c r="C4034" s="1"/>
      <c r="D4034" s="1"/>
      <c r="E4034" s="2" t="s">
        <v>492</v>
      </c>
      <c r="F4034" s="3">
        <v>706025.09189999988</v>
      </c>
    </row>
    <row r="4035" spans="1:6" s="4" customFormat="1" ht="24" hidden="1" x14ac:dyDescent="0.25">
      <c r="A4035" s="1" t="s">
        <v>388</v>
      </c>
      <c r="B4035" s="1" t="s">
        <v>1105</v>
      </c>
      <c r="C4035" s="1"/>
      <c r="D4035" s="1"/>
      <c r="E4035" s="2" t="s">
        <v>498</v>
      </c>
      <c r="F4035" s="3">
        <v>697177.89189999993</v>
      </c>
    </row>
    <row r="4036" spans="1:6" s="4" customFormat="1" ht="96" hidden="1" x14ac:dyDescent="0.25">
      <c r="A4036" s="1" t="s">
        <v>388</v>
      </c>
      <c r="B4036" s="1" t="s">
        <v>1419</v>
      </c>
      <c r="C4036" s="1"/>
      <c r="D4036" s="1"/>
      <c r="E4036" s="2" t="s">
        <v>508</v>
      </c>
      <c r="F4036" s="3">
        <v>4693.8999999999996</v>
      </c>
    </row>
    <row r="4037" spans="1:6" s="4" customFormat="1" ht="72" x14ac:dyDescent="0.25">
      <c r="A4037" s="1" t="s">
        <v>388</v>
      </c>
      <c r="B4037" s="1" t="s">
        <v>1419</v>
      </c>
      <c r="C4037" s="1" t="s">
        <v>1125</v>
      </c>
      <c r="D4037" s="1"/>
      <c r="E4037" s="2" t="s">
        <v>1207</v>
      </c>
      <c r="F4037" s="3">
        <v>4693.8999999999996</v>
      </c>
    </row>
    <row r="4038" spans="1:6" s="4" customFormat="1" x14ac:dyDescent="0.25">
      <c r="A4038" s="1" t="s">
        <v>388</v>
      </c>
      <c r="B4038" s="1" t="s">
        <v>1419</v>
      </c>
      <c r="C4038" s="1" t="s">
        <v>390</v>
      </c>
      <c r="D4038" s="1"/>
      <c r="E4038" s="2" t="s">
        <v>1208</v>
      </c>
      <c r="F4038" s="3">
        <v>4693.8999999999996</v>
      </c>
    </row>
    <row r="4039" spans="1:6" s="4" customFormat="1" ht="60" x14ac:dyDescent="0.25">
      <c r="A4039" s="1" t="s">
        <v>388</v>
      </c>
      <c r="B4039" s="1" t="s">
        <v>1419</v>
      </c>
      <c r="C4039" s="1" t="s">
        <v>389</v>
      </c>
      <c r="D4039" s="1"/>
      <c r="E4039" s="2" t="s">
        <v>1200</v>
      </c>
      <c r="F4039" s="3">
        <v>4693.8999999999996</v>
      </c>
    </row>
    <row r="4040" spans="1:6" s="4" customFormat="1" ht="180" hidden="1" x14ac:dyDescent="0.25">
      <c r="A4040" s="1" t="s">
        <v>388</v>
      </c>
      <c r="B4040" s="1" t="s">
        <v>1419</v>
      </c>
      <c r="C4040" s="1" t="s">
        <v>389</v>
      </c>
      <c r="D4040" s="1" t="s">
        <v>1118</v>
      </c>
      <c r="E4040" s="2" t="s">
        <v>539</v>
      </c>
      <c r="F4040" s="3">
        <v>4693.8999999999996</v>
      </c>
    </row>
    <row r="4041" spans="1:6" s="4" customFormat="1" ht="60" hidden="1" x14ac:dyDescent="0.25">
      <c r="A4041" s="1" t="s">
        <v>388</v>
      </c>
      <c r="B4041" s="1" t="s">
        <v>1419</v>
      </c>
      <c r="C4041" s="1" t="s">
        <v>389</v>
      </c>
      <c r="D4041" s="1" t="s">
        <v>1128</v>
      </c>
      <c r="E4041" s="2" t="s">
        <v>541</v>
      </c>
      <c r="F4041" s="3">
        <v>4693.8999999999996</v>
      </c>
    </row>
    <row r="4042" spans="1:6" s="4" customFormat="1" ht="132" hidden="1" x14ac:dyDescent="0.25">
      <c r="A4042" s="1" t="s">
        <v>388</v>
      </c>
      <c r="B4042" s="1" t="s">
        <v>1408</v>
      </c>
      <c r="C4042" s="1"/>
      <c r="D4042" s="1"/>
      <c r="E4042" s="2" t="s">
        <v>510</v>
      </c>
      <c r="F4042" s="3">
        <v>272202</v>
      </c>
    </row>
    <row r="4043" spans="1:6" s="4" customFormat="1" ht="60" x14ac:dyDescent="0.25">
      <c r="A4043" s="1" t="s">
        <v>388</v>
      </c>
      <c r="B4043" s="1" t="s">
        <v>1408</v>
      </c>
      <c r="C4043" s="1" t="s">
        <v>1122</v>
      </c>
      <c r="D4043" s="1"/>
      <c r="E4043" s="2" t="s">
        <v>1885</v>
      </c>
      <c r="F4043" s="3">
        <v>32</v>
      </c>
    </row>
    <row r="4044" spans="1:6" s="4" customFormat="1" ht="36" x14ac:dyDescent="0.25">
      <c r="A4044" s="1" t="s">
        <v>388</v>
      </c>
      <c r="B4044" s="1" t="s">
        <v>1408</v>
      </c>
      <c r="C4044" s="1" t="s">
        <v>1143</v>
      </c>
      <c r="D4044" s="1"/>
      <c r="E4044" s="2" t="s">
        <v>1270</v>
      </c>
      <c r="F4044" s="3">
        <v>32</v>
      </c>
    </row>
    <row r="4045" spans="1:6" s="4" customFormat="1" ht="48" x14ac:dyDescent="0.25">
      <c r="A4045" s="1" t="s">
        <v>388</v>
      </c>
      <c r="B4045" s="1" t="s">
        <v>1408</v>
      </c>
      <c r="C4045" s="1" t="s">
        <v>1349</v>
      </c>
      <c r="D4045" s="1"/>
      <c r="E4045" s="2" t="s">
        <v>1350</v>
      </c>
      <c r="F4045" s="3">
        <v>32</v>
      </c>
    </row>
    <row r="4046" spans="1:6" s="4" customFormat="1" ht="72" hidden="1" x14ac:dyDescent="0.25">
      <c r="A4046" s="1" t="s">
        <v>388</v>
      </c>
      <c r="B4046" s="1" t="s">
        <v>1408</v>
      </c>
      <c r="C4046" s="1" t="s">
        <v>1349</v>
      </c>
      <c r="D4046" s="1" t="s">
        <v>1111</v>
      </c>
      <c r="E4046" s="2" t="s">
        <v>542</v>
      </c>
      <c r="F4046" s="3">
        <v>32</v>
      </c>
    </row>
    <row r="4047" spans="1:6" s="4" customFormat="1" ht="84" hidden="1" x14ac:dyDescent="0.25">
      <c r="A4047" s="1" t="s">
        <v>388</v>
      </c>
      <c r="B4047" s="1" t="s">
        <v>1408</v>
      </c>
      <c r="C4047" s="1" t="s">
        <v>1349</v>
      </c>
      <c r="D4047" s="1" t="s">
        <v>1112</v>
      </c>
      <c r="E4047" s="2" t="s">
        <v>543</v>
      </c>
      <c r="F4047" s="3">
        <v>32</v>
      </c>
    </row>
    <row r="4048" spans="1:6" s="4" customFormat="1" ht="72" x14ac:dyDescent="0.25">
      <c r="A4048" s="1" t="s">
        <v>388</v>
      </c>
      <c r="B4048" s="1" t="s">
        <v>1408</v>
      </c>
      <c r="C4048" s="1" t="s">
        <v>1125</v>
      </c>
      <c r="D4048" s="1"/>
      <c r="E4048" s="2" t="s">
        <v>1207</v>
      </c>
      <c r="F4048" s="3">
        <v>272170</v>
      </c>
    </row>
    <row r="4049" spans="1:6" s="4" customFormat="1" ht="36" x14ac:dyDescent="0.25">
      <c r="A4049" s="1" t="s">
        <v>388</v>
      </c>
      <c r="B4049" s="1" t="s">
        <v>1408</v>
      </c>
      <c r="C4049" s="1" t="s">
        <v>394</v>
      </c>
      <c r="D4049" s="1"/>
      <c r="E4049" s="2" t="s">
        <v>1202</v>
      </c>
      <c r="F4049" s="3">
        <v>272170</v>
      </c>
    </row>
    <row r="4050" spans="1:6" s="4" customFormat="1" ht="60" x14ac:dyDescent="0.25">
      <c r="A4050" s="1" t="s">
        <v>388</v>
      </c>
      <c r="B4050" s="1" t="s">
        <v>1408</v>
      </c>
      <c r="C4050" s="1" t="s">
        <v>391</v>
      </c>
      <c r="D4050" s="1"/>
      <c r="E4050" s="2" t="s">
        <v>1200</v>
      </c>
      <c r="F4050" s="3">
        <v>243283.9</v>
      </c>
    </row>
    <row r="4051" spans="1:6" s="4" customFormat="1" ht="180" hidden="1" x14ac:dyDescent="0.25">
      <c r="A4051" s="1" t="s">
        <v>388</v>
      </c>
      <c r="B4051" s="1" t="s">
        <v>1408</v>
      </c>
      <c r="C4051" s="1" t="s">
        <v>391</v>
      </c>
      <c r="D4051" s="1" t="s">
        <v>1118</v>
      </c>
      <c r="E4051" s="2" t="s">
        <v>539</v>
      </c>
      <c r="F4051" s="3">
        <v>243283.9</v>
      </c>
    </row>
    <row r="4052" spans="1:6" s="4" customFormat="1" ht="60" hidden="1" x14ac:dyDescent="0.25">
      <c r="A4052" s="1" t="s">
        <v>388</v>
      </c>
      <c r="B4052" s="1" t="s">
        <v>1408</v>
      </c>
      <c r="C4052" s="1" t="s">
        <v>391</v>
      </c>
      <c r="D4052" s="1" t="s">
        <v>1128</v>
      </c>
      <c r="E4052" s="2" t="s">
        <v>541</v>
      </c>
      <c r="F4052" s="3">
        <v>243283.9</v>
      </c>
    </row>
    <row r="4053" spans="1:6" s="4" customFormat="1" ht="60" x14ac:dyDescent="0.25">
      <c r="A4053" s="1" t="s">
        <v>388</v>
      </c>
      <c r="B4053" s="1" t="s">
        <v>1408</v>
      </c>
      <c r="C4053" s="1" t="s">
        <v>392</v>
      </c>
      <c r="D4053" s="1"/>
      <c r="E4053" s="2" t="s">
        <v>1201</v>
      </c>
      <c r="F4053" s="3">
        <v>28886.100000000002</v>
      </c>
    </row>
    <row r="4054" spans="1:6" s="4" customFormat="1" ht="180" hidden="1" x14ac:dyDescent="0.25">
      <c r="A4054" s="1" t="s">
        <v>388</v>
      </c>
      <c r="B4054" s="1" t="s">
        <v>1408</v>
      </c>
      <c r="C4054" s="1" t="s">
        <v>392</v>
      </c>
      <c r="D4054" s="1" t="s">
        <v>1118</v>
      </c>
      <c r="E4054" s="2" t="s">
        <v>539</v>
      </c>
      <c r="F4054" s="3">
        <v>1716</v>
      </c>
    </row>
    <row r="4055" spans="1:6" s="4" customFormat="1" ht="60" hidden="1" x14ac:dyDescent="0.25">
      <c r="A4055" s="1" t="s">
        <v>388</v>
      </c>
      <c r="B4055" s="1" t="s">
        <v>1408</v>
      </c>
      <c r="C4055" s="1" t="s">
        <v>392</v>
      </c>
      <c r="D4055" s="1" t="s">
        <v>1128</v>
      </c>
      <c r="E4055" s="2" t="s">
        <v>541</v>
      </c>
      <c r="F4055" s="3">
        <v>1716</v>
      </c>
    </row>
    <row r="4056" spans="1:6" s="4" customFormat="1" ht="72" hidden="1" x14ac:dyDescent="0.25">
      <c r="A4056" s="1" t="s">
        <v>388</v>
      </c>
      <c r="B4056" s="1" t="s">
        <v>1408</v>
      </c>
      <c r="C4056" s="1" t="s">
        <v>392</v>
      </c>
      <c r="D4056" s="1" t="s">
        <v>1111</v>
      </c>
      <c r="E4056" s="2" t="s">
        <v>542</v>
      </c>
      <c r="F4056" s="3">
        <v>26503.9</v>
      </c>
    </row>
    <row r="4057" spans="1:6" s="4" customFormat="1" ht="84" hidden="1" x14ac:dyDescent="0.25">
      <c r="A4057" s="1" t="s">
        <v>388</v>
      </c>
      <c r="B4057" s="1" t="s">
        <v>1408</v>
      </c>
      <c r="C4057" s="1" t="s">
        <v>392</v>
      </c>
      <c r="D4057" s="1" t="s">
        <v>1112</v>
      </c>
      <c r="E4057" s="2" t="s">
        <v>543</v>
      </c>
      <c r="F4057" s="3">
        <v>26503.9</v>
      </c>
    </row>
    <row r="4058" spans="1:6" s="4" customFormat="1" ht="36" hidden="1" x14ac:dyDescent="0.25">
      <c r="A4058" s="1" t="s">
        <v>388</v>
      </c>
      <c r="B4058" s="1" t="s">
        <v>1408</v>
      </c>
      <c r="C4058" s="1" t="s">
        <v>392</v>
      </c>
      <c r="D4058" s="1" t="s">
        <v>65</v>
      </c>
      <c r="E4058" s="2" t="s">
        <v>544</v>
      </c>
      <c r="F4058" s="3">
        <v>450</v>
      </c>
    </row>
    <row r="4059" spans="1:6" s="4" customFormat="1" ht="24" hidden="1" x14ac:dyDescent="0.25">
      <c r="A4059" s="1" t="s">
        <v>388</v>
      </c>
      <c r="B4059" s="1" t="s">
        <v>1408</v>
      </c>
      <c r="C4059" s="1" t="s">
        <v>392</v>
      </c>
      <c r="D4059" s="1" t="s">
        <v>393</v>
      </c>
      <c r="E4059" s="2" t="s">
        <v>549</v>
      </c>
      <c r="F4059" s="3">
        <v>450</v>
      </c>
    </row>
    <row r="4060" spans="1:6" s="4" customFormat="1" ht="24" hidden="1" x14ac:dyDescent="0.25">
      <c r="A4060" s="1" t="s">
        <v>388</v>
      </c>
      <c r="B4060" s="1" t="s">
        <v>1408</v>
      </c>
      <c r="C4060" s="1" t="s">
        <v>392</v>
      </c>
      <c r="D4060" s="1" t="s">
        <v>1113</v>
      </c>
      <c r="E4060" s="2" t="s">
        <v>558</v>
      </c>
      <c r="F4060" s="3">
        <v>216.2</v>
      </c>
    </row>
    <row r="4061" spans="1:6" s="4" customFormat="1" ht="36" hidden="1" x14ac:dyDescent="0.25">
      <c r="A4061" s="1" t="s">
        <v>388</v>
      </c>
      <c r="B4061" s="1" t="s">
        <v>1408</v>
      </c>
      <c r="C4061" s="1" t="s">
        <v>392</v>
      </c>
      <c r="D4061" s="1" t="s">
        <v>1120</v>
      </c>
      <c r="E4061" s="2" t="s">
        <v>561</v>
      </c>
      <c r="F4061" s="3">
        <v>216.2</v>
      </c>
    </row>
    <row r="4062" spans="1:6" s="4" customFormat="1" ht="36" hidden="1" x14ac:dyDescent="0.25">
      <c r="A4062" s="1" t="s">
        <v>388</v>
      </c>
      <c r="B4062" s="1" t="s">
        <v>1384</v>
      </c>
      <c r="C4062" s="1"/>
      <c r="D4062" s="1"/>
      <c r="E4062" s="2" t="s">
        <v>514</v>
      </c>
      <c r="F4062" s="3">
        <v>420281.99189999991</v>
      </c>
    </row>
    <row r="4063" spans="1:6" s="4" customFormat="1" ht="48" x14ac:dyDescent="0.25">
      <c r="A4063" s="1" t="s">
        <v>388</v>
      </c>
      <c r="B4063" s="1" t="s">
        <v>1384</v>
      </c>
      <c r="C4063" s="1" t="s">
        <v>56</v>
      </c>
      <c r="D4063" s="1"/>
      <c r="E4063" s="2" t="s">
        <v>564</v>
      </c>
      <c r="F4063" s="3">
        <v>37873.899999999994</v>
      </c>
    </row>
    <row r="4064" spans="1:6" s="4" customFormat="1" ht="48" x14ac:dyDescent="0.25">
      <c r="A4064" s="1" t="s">
        <v>388</v>
      </c>
      <c r="B4064" s="1" t="s">
        <v>1384</v>
      </c>
      <c r="C4064" s="1" t="s">
        <v>122</v>
      </c>
      <c r="D4064" s="1"/>
      <c r="E4064" s="2" t="s">
        <v>565</v>
      </c>
      <c r="F4064" s="3">
        <v>32258.199999999997</v>
      </c>
    </row>
    <row r="4065" spans="1:6" s="4" customFormat="1" ht="144" x14ac:dyDescent="0.25">
      <c r="A4065" s="1" t="s">
        <v>388</v>
      </c>
      <c r="B4065" s="1" t="s">
        <v>1384</v>
      </c>
      <c r="C4065" s="1" t="s">
        <v>123</v>
      </c>
      <c r="D4065" s="1"/>
      <c r="E4065" s="2" t="s">
        <v>1249</v>
      </c>
      <c r="F4065" s="3">
        <v>31343.199999999997</v>
      </c>
    </row>
    <row r="4066" spans="1:6" s="4" customFormat="1" ht="132" x14ac:dyDescent="0.25">
      <c r="A4066" s="1" t="s">
        <v>388</v>
      </c>
      <c r="B4066" s="1" t="s">
        <v>1384</v>
      </c>
      <c r="C4066" s="1" t="s">
        <v>116</v>
      </c>
      <c r="D4066" s="1"/>
      <c r="E4066" s="2" t="s">
        <v>1250</v>
      </c>
      <c r="F4066" s="3">
        <v>1783.9</v>
      </c>
    </row>
    <row r="4067" spans="1:6" s="4" customFormat="1" ht="72" hidden="1" x14ac:dyDescent="0.25">
      <c r="A4067" s="1" t="s">
        <v>388</v>
      </c>
      <c r="B4067" s="1" t="s">
        <v>1384</v>
      </c>
      <c r="C4067" s="1" t="s">
        <v>116</v>
      </c>
      <c r="D4067" s="1" t="s">
        <v>1111</v>
      </c>
      <c r="E4067" s="2" t="s">
        <v>542</v>
      </c>
      <c r="F4067" s="3">
        <v>1273.9000000000001</v>
      </c>
    </row>
    <row r="4068" spans="1:6" s="4" customFormat="1" ht="84" hidden="1" x14ac:dyDescent="0.25">
      <c r="A4068" s="1" t="s">
        <v>388</v>
      </c>
      <c r="B4068" s="1" t="s">
        <v>1384</v>
      </c>
      <c r="C4068" s="1" t="s">
        <v>116</v>
      </c>
      <c r="D4068" s="1" t="s">
        <v>1112</v>
      </c>
      <c r="E4068" s="2" t="s">
        <v>543</v>
      </c>
      <c r="F4068" s="3">
        <v>1273.9000000000001</v>
      </c>
    </row>
    <row r="4069" spans="1:6" s="4" customFormat="1" ht="96" hidden="1" x14ac:dyDescent="0.25">
      <c r="A4069" s="1" t="s">
        <v>388</v>
      </c>
      <c r="B4069" s="1" t="s">
        <v>1384</v>
      </c>
      <c r="C4069" s="1" t="s">
        <v>116</v>
      </c>
      <c r="D4069" s="1" t="s">
        <v>18</v>
      </c>
      <c r="E4069" s="2" t="s">
        <v>552</v>
      </c>
      <c r="F4069" s="3">
        <v>510</v>
      </c>
    </row>
    <row r="4070" spans="1:6" s="4" customFormat="1" ht="84" hidden="1" x14ac:dyDescent="0.25">
      <c r="A4070" s="1" t="s">
        <v>388</v>
      </c>
      <c r="B4070" s="1" t="s">
        <v>1384</v>
      </c>
      <c r="C4070" s="1" t="s">
        <v>116</v>
      </c>
      <c r="D4070" s="1" t="s">
        <v>14</v>
      </c>
      <c r="E4070" s="2" t="s">
        <v>555</v>
      </c>
      <c r="F4070" s="3">
        <v>510</v>
      </c>
    </row>
    <row r="4071" spans="1:6" s="4" customFormat="1" ht="84" x14ac:dyDescent="0.25">
      <c r="A4071" s="1" t="s">
        <v>388</v>
      </c>
      <c r="B4071" s="1" t="s">
        <v>1384</v>
      </c>
      <c r="C4071" s="1" t="s">
        <v>395</v>
      </c>
      <c r="D4071" s="1"/>
      <c r="E4071" s="2" t="s">
        <v>566</v>
      </c>
      <c r="F4071" s="3">
        <v>200</v>
      </c>
    </row>
    <row r="4072" spans="1:6" s="4" customFormat="1" ht="72" hidden="1" x14ac:dyDescent="0.25">
      <c r="A4072" s="1" t="s">
        <v>388</v>
      </c>
      <c r="B4072" s="1" t="s">
        <v>1384</v>
      </c>
      <c r="C4072" s="1" t="s">
        <v>395</v>
      </c>
      <c r="D4072" s="1" t="s">
        <v>1111</v>
      </c>
      <c r="E4072" s="2" t="s">
        <v>542</v>
      </c>
      <c r="F4072" s="3">
        <v>200</v>
      </c>
    </row>
    <row r="4073" spans="1:6" s="4" customFormat="1" ht="84" hidden="1" x14ac:dyDescent="0.25">
      <c r="A4073" s="1" t="s">
        <v>388</v>
      </c>
      <c r="B4073" s="1" t="s">
        <v>1384</v>
      </c>
      <c r="C4073" s="1" t="s">
        <v>395</v>
      </c>
      <c r="D4073" s="1" t="s">
        <v>1112</v>
      </c>
      <c r="E4073" s="2" t="s">
        <v>543</v>
      </c>
      <c r="F4073" s="3">
        <v>200</v>
      </c>
    </row>
    <row r="4074" spans="1:6" s="4" customFormat="1" ht="84" x14ac:dyDescent="0.25">
      <c r="A4074" s="1" t="s">
        <v>388</v>
      </c>
      <c r="B4074" s="1" t="s">
        <v>1384</v>
      </c>
      <c r="C4074" s="1" t="s">
        <v>117</v>
      </c>
      <c r="D4074" s="1"/>
      <c r="E4074" s="2" t="s">
        <v>567</v>
      </c>
      <c r="F4074" s="3">
        <v>7667.2</v>
      </c>
    </row>
    <row r="4075" spans="1:6" s="4" customFormat="1" ht="96" hidden="1" x14ac:dyDescent="0.25">
      <c r="A4075" s="1" t="s">
        <v>388</v>
      </c>
      <c r="B4075" s="1" t="s">
        <v>1384</v>
      </c>
      <c r="C4075" s="1" t="s">
        <v>117</v>
      </c>
      <c r="D4075" s="1" t="s">
        <v>18</v>
      </c>
      <c r="E4075" s="2" t="s">
        <v>552</v>
      </c>
      <c r="F4075" s="3">
        <v>7667.2</v>
      </c>
    </row>
    <row r="4076" spans="1:6" s="4" customFormat="1" ht="84" hidden="1" x14ac:dyDescent="0.25">
      <c r="A4076" s="1" t="s">
        <v>388</v>
      </c>
      <c r="B4076" s="1" t="s">
        <v>1384</v>
      </c>
      <c r="C4076" s="1" t="s">
        <v>117</v>
      </c>
      <c r="D4076" s="1" t="s">
        <v>14</v>
      </c>
      <c r="E4076" s="2" t="s">
        <v>555</v>
      </c>
      <c r="F4076" s="3">
        <v>7667.2</v>
      </c>
    </row>
    <row r="4077" spans="1:6" s="4" customFormat="1" ht="132" x14ac:dyDescent="0.25">
      <c r="A4077" s="1" t="s">
        <v>388</v>
      </c>
      <c r="B4077" s="1" t="s">
        <v>1384</v>
      </c>
      <c r="C4077" s="1" t="s">
        <v>118</v>
      </c>
      <c r="D4077" s="1"/>
      <c r="E4077" s="2" t="s">
        <v>568</v>
      </c>
      <c r="F4077" s="3">
        <v>21692.1</v>
      </c>
    </row>
    <row r="4078" spans="1:6" s="4" customFormat="1" ht="96" hidden="1" x14ac:dyDescent="0.25">
      <c r="A4078" s="1" t="s">
        <v>388</v>
      </c>
      <c r="B4078" s="1" t="s">
        <v>1384</v>
      </c>
      <c r="C4078" s="1" t="s">
        <v>118</v>
      </c>
      <c r="D4078" s="1" t="s">
        <v>18</v>
      </c>
      <c r="E4078" s="2" t="s">
        <v>552</v>
      </c>
      <c r="F4078" s="3">
        <v>21692.1</v>
      </c>
    </row>
    <row r="4079" spans="1:6" s="4" customFormat="1" ht="84" hidden="1" x14ac:dyDescent="0.25">
      <c r="A4079" s="1" t="s">
        <v>388</v>
      </c>
      <c r="B4079" s="1" t="s">
        <v>1384</v>
      </c>
      <c r="C4079" s="1" t="s">
        <v>118</v>
      </c>
      <c r="D4079" s="1" t="s">
        <v>14</v>
      </c>
      <c r="E4079" s="2" t="s">
        <v>555</v>
      </c>
      <c r="F4079" s="3">
        <v>21692.1</v>
      </c>
    </row>
    <row r="4080" spans="1:6" s="4" customFormat="1" ht="120" x14ac:dyDescent="0.25">
      <c r="A4080" s="1" t="s">
        <v>388</v>
      </c>
      <c r="B4080" s="1" t="s">
        <v>1384</v>
      </c>
      <c r="C4080" s="1" t="s">
        <v>124</v>
      </c>
      <c r="D4080" s="1"/>
      <c r="E4080" s="2" t="s">
        <v>569</v>
      </c>
      <c r="F4080" s="3">
        <v>915</v>
      </c>
    </row>
    <row r="4081" spans="1:6" s="4" customFormat="1" ht="72" x14ac:dyDescent="0.25">
      <c r="A4081" s="1" t="s">
        <v>388</v>
      </c>
      <c r="B4081" s="1" t="s">
        <v>1384</v>
      </c>
      <c r="C4081" s="1" t="s">
        <v>396</v>
      </c>
      <c r="D4081" s="1"/>
      <c r="E4081" s="2" t="s">
        <v>570</v>
      </c>
      <c r="F4081" s="3">
        <v>915</v>
      </c>
    </row>
    <row r="4082" spans="1:6" s="4" customFormat="1" ht="72" hidden="1" x14ac:dyDescent="0.25">
      <c r="A4082" s="1" t="s">
        <v>388</v>
      </c>
      <c r="B4082" s="1" t="s">
        <v>1384</v>
      </c>
      <c r="C4082" s="1" t="s">
        <v>396</v>
      </c>
      <c r="D4082" s="1" t="s">
        <v>1111</v>
      </c>
      <c r="E4082" s="2" t="s">
        <v>542</v>
      </c>
      <c r="F4082" s="3">
        <v>915</v>
      </c>
    </row>
    <row r="4083" spans="1:6" s="4" customFormat="1" ht="84" hidden="1" x14ac:dyDescent="0.25">
      <c r="A4083" s="1" t="s">
        <v>388</v>
      </c>
      <c r="B4083" s="1" t="s">
        <v>1384</v>
      </c>
      <c r="C4083" s="1" t="s">
        <v>396</v>
      </c>
      <c r="D4083" s="1" t="s">
        <v>1112</v>
      </c>
      <c r="E4083" s="2" t="s">
        <v>543</v>
      </c>
      <c r="F4083" s="3">
        <v>915</v>
      </c>
    </row>
    <row r="4084" spans="1:6" s="4" customFormat="1" ht="84" x14ac:dyDescent="0.25">
      <c r="A4084" s="1" t="s">
        <v>388</v>
      </c>
      <c r="B4084" s="1" t="s">
        <v>1384</v>
      </c>
      <c r="C4084" s="1" t="s">
        <v>57</v>
      </c>
      <c r="D4084" s="1"/>
      <c r="E4084" s="2" t="s">
        <v>574</v>
      </c>
      <c r="F4084" s="3">
        <v>5615.7</v>
      </c>
    </row>
    <row r="4085" spans="1:6" s="4" customFormat="1" ht="120" x14ac:dyDescent="0.25">
      <c r="A4085" s="1" t="s">
        <v>388</v>
      </c>
      <c r="B4085" s="1" t="s">
        <v>1384</v>
      </c>
      <c r="C4085" s="1" t="s">
        <v>58</v>
      </c>
      <c r="D4085" s="1"/>
      <c r="E4085" s="2" t="s">
        <v>575</v>
      </c>
      <c r="F4085" s="3">
        <v>5615.7</v>
      </c>
    </row>
    <row r="4086" spans="1:6" s="4" customFormat="1" ht="180" x14ac:dyDescent="0.25">
      <c r="A4086" s="1" t="s">
        <v>388</v>
      </c>
      <c r="B4086" s="1" t="s">
        <v>1384</v>
      </c>
      <c r="C4086" s="1" t="s">
        <v>73</v>
      </c>
      <c r="D4086" s="1"/>
      <c r="E4086" s="2" t="s">
        <v>576</v>
      </c>
      <c r="F4086" s="3">
        <v>908.7</v>
      </c>
    </row>
    <row r="4087" spans="1:6" s="4" customFormat="1" ht="72" hidden="1" x14ac:dyDescent="0.25">
      <c r="A4087" s="1" t="s">
        <v>388</v>
      </c>
      <c r="B4087" s="1" t="s">
        <v>1384</v>
      </c>
      <c r="C4087" s="1" t="s">
        <v>73</v>
      </c>
      <c r="D4087" s="1" t="s">
        <v>1111</v>
      </c>
      <c r="E4087" s="2" t="s">
        <v>542</v>
      </c>
      <c r="F4087" s="3">
        <v>50</v>
      </c>
    </row>
    <row r="4088" spans="1:6" s="4" customFormat="1" ht="84" hidden="1" x14ac:dyDescent="0.25">
      <c r="A4088" s="1" t="s">
        <v>388</v>
      </c>
      <c r="B4088" s="1" t="s">
        <v>1384</v>
      </c>
      <c r="C4088" s="1" t="s">
        <v>73</v>
      </c>
      <c r="D4088" s="1" t="s">
        <v>1112</v>
      </c>
      <c r="E4088" s="2" t="s">
        <v>543</v>
      </c>
      <c r="F4088" s="3">
        <v>50</v>
      </c>
    </row>
    <row r="4089" spans="1:6" s="4" customFormat="1" ht="96" hidden="1" x14ac:dyDescent="0.25">
      <c r="A4089" s="1" t="s">
        <v>388</v>
      </c>
      <c r="B4089" s="1" t="s">
        <v>1384</v>
      </c>
      <c r="C4089" s="1" t="s">
        <v>73</v>
      </c>
      <c r="D4089" s="1" t="s">
        <v>18</v>
      </c>
      <c r="E4089" s="2" t="s">
        <v>552</v>
      </c>
      <c r="F4089" s="3">
        <v>858.7</v>
      </c>
    </row>
    <row r="4090" spans="1:6" s="4" customFormat="1" ht="84" hidden="1" x14ac:dyDescent="0.25">
      <c r="A4090" s="1" t="s">
        <v>388</v>
      </c>
      <c r="B4090" s="1" t="s">
        <v>1384</v>
      </c>
      <c r="C4090" s="1" t="s">
        <v>73</v>
      </c>
      <c r="D4090" s="1" t="s">
        <v>14</v>
      </c>
      <c r="E4090" s="2" t="s">
        <v>555</v>
      </c>
      <c r="F4090" s="3">
        <v>858.7</v>
      </c>
    </row>
    <row r="4091" spans="1:6" s="4" customFormat="1" ht="156" x14ac:dyDescent="0.25">
      <c r="A4091" s="1" t="s">
        <v>388</v>
      </c>
      <c r="B4091" s="1" t="s">
        <v>1384</v>
      </c>
      <c r="C4091" s="1" t="s">
        <v>45</v>
      </c>
      <c r="D4091" s="1"/>
      <c r="E4091" s="2" t="s">
        <v>577</v>
      </c>
      <c r="F4091" s="3">
        <v>4457</v>
      </c>
    </row>
    <row r="4092" spans="1:6" s="4" customFormat="1" ht="72" hidden="1" x14ac:dyDescent="0.25">
      <c r="A4092" s="1" t="s">
        <v>388</v>
      </c>
      <c r="B4092" s="1" t="s">
        <v>1384</v>
      </c>
      <c r="C4092" s="1" t="s">
        <v>45</v>
      </c>
      <c r="D4092" s="1" t="s">
        <v>1111</v>
      </c>
      <c r="E4092" s="2" t="s">
        <v>542</v>
      </c>
      <c r="F4092" s="3">
        <v>1240</v>
      </c>
    </row>
    <row r="4093" spans="1:6" s="4" customFormat="1" ht="84" hidden="1" x14ac:dyDescent="0.25">
      <c r="A4093" s="1" t="s">
        <v>388</v>
      </c>
      <c r="B4093" s="1" t="s">
        <v>1384</v>
      </c>
      <c r="C4093" s="1" t="s">
        <v>45</v>
      </c>
      <c r="D4093" s="1" t="s">
        <v>1112</v>
      </c>
      <c r="E4093" s="2" t="s">
        <v>543</v>
      </c>
      <c r="F4093" s="3">
        <v>1240</v>
      </c>
    </row>
    <row r="4094" spans="1:6" s="4" customFormat="1" ht="96" hidden="1" x14ac:dyDescent="0.25">
      <c r="A4094" s="1" t="s">
        <v>388</v>
      </c>
      <c r="B4094" s="1" t="s">
        <v>1384</v>
      </c>
      <c r="C4094" s="1" t="s">
        <v>45</v>
      </c>
      <c r="D4094" s="1" t="s">
        <v>18</v>
      </c>
      <c r="E4094" s="2" t="s">
        <v>552</v>
      </c>
      <c r="F4094" s="3">
        <v>3217</v>
      </c>
    </row>
    <row r="4095" spans="1:6" s="4" customFormat="1" ht="84" hidden="1" x14ac:dyDescent="0.25">
      <c r="A4095" s="1" t="s">
        <v>388</v>
      </c>
      <c r="B4095" s="1" t="s">
        <v>1384</v>
      </c>
      <c r="C4095" s="1" t="s">
        <v>45</v>
      </c>
      <c r="D4095" s="1" t="s">
        <v>14</v>
      </c>
      <c r="E4095" s="2" t="s">
        <v>555</v>
      </c>
      <c r="F4095" s="3">
        <v>3217</v>
      </c>
    </row>
    <row r="4096" spans="1:6" s="4" customFormat="1" ht="96" x14ac:dyDescent="0.25">
      <c r="A4096" s="1" t="s">
        <v>388</v>
      </c>
      <c r="B4096" s="1" t="s">
        <v>1384</v>
      </c>
      <c r="C4096" s="1" t="s">
        <v>397</v>
      </c>
      <c r="D4096" s="1"/>
      <c r="E4096" s="2" t="s">
        <v>578</v>
      </c>
      <c r="F4096" s="3">
        <v>250</v>
      </c>
    </row>
    <row r="4097" spans="1:6" s="4" customFormat="1" ht="72" hidden="1" x14ac:dyDescent="0.25">
      <c r="A4097" s="1" t="s">
        <v>388</v>
      </c>
      <c r="B4097" s="1" t="s">
        <v>1384</v>
      </c>
      <c r="C4097" s="1" t="s">
        <v>397</v>
      </c>
      <c r="D4097" s="1" t="s">
        <v>1111</v>
      </c>
      <c r="E4097" s="2" t="s">
        <v>542</v>
      </c>
      <c r="F4097" s="3">
        <v>250</v>
      </c>
    </row>
    <row r="4098" spans="1:6" s="4" customFormat="1" ht="84" hidden="1" x14ac:dyDescent="0.25">
      <c r="A4098" s="1" t="s">
        <v>388</v>
      </c>
      <c r="B4098" s="1" t="s">
        <v>1384</v>
      </c>
      <c r="C4098" s="1" t="s">
        <v>397</v>
      </c>
      <c r="D4098" s="1" t="s">
        <v>1112</v>
      </c>
      <c r="E4098" s="2" t="s">
        <v>543</v>
      </c>
      <c r="F4098" s="3">
        <v>250</v>
      </c>
    </row>
    <row r="4099" spans="1:6" s="4" customFormat="1" ht="60" x14ac:dyDescent="0.25">
      <c r="A4099" s="1" t="s">
        <v>388</v>
      </c>
      <c r="B4099" s="1" t="s">
        <v>1384</v>
      </c>
      <c r="C4099" s="1" t="s">
        <v>152</v>
      </c>
      <c r="D4099" s="1"/>
      <c r="E4099" s="2" t="s">
        <v>672</v>
      </c>
      <c r="F4099" s="3">
        <v>849</v>
      </c>
    </row>
    <row r="4100" spans="1:6" s="4" customFormat="1" ht="48" x14ac:dyDescent="0.25">
      <c r="A4100" s="1" t="s">
        <v>388</v>
      </c>
      <c r="B4100" s="1" t="s">
        <v>1384</v>
      </c>
      <c r="C4100" s="1" t="s">
        <v>154</v>
      </c>
      <c r="D4100" s="1"/>
      <c r="E4100" s="2" t="s">
        <v>681</v>
      </c>
      <c r="F4100" s="3">
        <v>849</v>
      </c>
    </row>
    <row r="4101" spans="1:6" s="4" customFormat="1" ht="144" x14ac:dyDescent="0.25">
      <c r="A4101" s="1" t="s">
        <v>388</v>
      </c>
      <c r="B4101" s="1" t="s">
        <v>1384</v>
      </c>
      <c r="C4101" s="1" t="s">
        <v>153</v>
      </c>
      <c r="D4101" s="1"/>
      <c r="E4101" s="2" t="s">
        <v>684</v>
      </c>
      <c r="F4101" s="3">
        <v>849</v>
      </c>
    </row>
    <row r="4102" spans="1:6" s="4" customFormat="1" ht="72" x14ac:dyDescent="0.25">
      <c r="A4102" s="1" t="s">
        <v>388</v>
      </c>
      <c r="B4102" s="1" t="s">
        <v>1384</v>
      </c>
      <c r="C4102" s="1" t="s">
        <v>398</v>
      </c>
      <c r="D4102" s="1"/>
      <c r="E4102" s="2" t="s">
        <v>686</v>
      </c>
      <c r="F4102" s="3">
        <v>849</v>
      </c>
    </row>
    <row r="4103" spans="1:6" s="4" customFormat="1" ht="72" hidden="1" x14ac:dyDescent="0.25">
      <c r="A4103" s="1" t="s">
        <v>388</v>
      </c>
      <c r="B4103" s="1" t="s">
        <v>1384</v>
      </c>
      <c r="C4103" s="1" t="s">
        <v>398</v>
      </c>
      <c r="D4103" s="1" t="s">
        <v>1111</v>
      </c>
      <c r="E4103" s="2" t="s">
        <v>542</v>
      </c>
      <c r="F4103" s="3">
        <v>849</v>
      </c>
    </row>
    <row r="4104" spans="1:6" s="4" customFormat="1" ht="84" hidden="1" x14ac:dyDescent="0.25">
      <c r="A4104" s="1" t="s">
        <v>388</v>
      </c>
      <c r="B4104" s="1" t="s">
        <v>1384</v>
      </c>
      <c r="C4104" s="1" t="s">
        <v>398</v>
      </c>
      <c r="D4104" s="1" t="s">
        <v>1112</v>
      </c>
      <c r="E4104" s="2" t="s">
        <v>543</v>
      </c>
      <c r="F4104" s="3">
        <v>849</v>
      </c>
    </row>
    <row r="4105" spans="1:6" s="4" customFormat="1" ht="72" x14ac:dyDescent="0.25">
      <c r="A4105" s="1" t="s">
        <v>388</v>
      </c>
      <c r="B4105" s="1" t="s">
        <v>1384</v>
      </c>
      <c r="C4105" s="1" t="s">
        <v>1107</v>
      </c>
      <c r="D4105" s="1"/>
      <c r="E4105" s="2" t="s">
        <v>1028</v>
      </c>
      <c r="F4105" s="3">
        <v>460.7</v>
      </c>
    </row>
    <row r="4106" spans="1:6" s="4" customFormat="1" ht="48" x14ac:dyDescent="0.25">
      <c r="A4106" s="1" t="s">
        <v>388</v>
      </c>
      <c r="B4106" s="1" t="s">
        <v>1384</v>
      </c>
      <c r="C4106" s="1" t="s">
        <v>1108</v>
      </c>
      <c r="D4106" s="1"/>
      <c r="E4106" s="2" t="s">
        <v>1029</v>
      </c>
      <c r="F4106" s="3">
        <v>460.7</v>
      </c>
    </row>
    <row r="4107" spans="1:6" s="4" customFormat="1" ht="132" x14ac:dyDescent="0.25">
      <c r="A4107" s="1" t="s">
        <v>388</v>
      </c>
      <c r="B4107" s="1" t="s">
        <v>1384</v>
      </c>
      <c r="C4107" s="1" t="s">
        <v>1109</v>
      </c>
      <c r="D4107" s="1"/>
      <c r="E4107" s="2" t="s">
        <v>1030</v>
      </c>
      <c r="F4107" s="3">
        <v>460.7</v>
      </c>
    </row>
    <row r="4108" spans="1:6" s="4" customFormat="1" ht="60" x14ac:dyDescent="0.25">
      <c r="A4108" s="1" t="s">
        <v>388</v>
      </c>
      <c r="B4108" s="1" t="s">
        <v>1384</v>
      </c>
      <c r="C4108" s="1" t="s">
        <v>399</v>
      </c>
      <c r="D4108" s="1"/>
      <c r="E4108" s="2" t="s">
        <v>1031</v>
      </c>
      <c r="F4108" s="3">
        <v>460.7</v>
      </c>
    </row>
    <row r="4109" spans="1:6" s="4" customFormat="1" ht="72" hidden="1" x14ac:dyDescent="0.25">
      <c r="A4109" s="1" t="s">
        <v>388</v>
      </c>
      <c r="B4109" s="1" t="s">
        <v>1384</v>
      </c>
      <c r="C4109" s="1" t="s">
        <v>399</v>
      </c>
      <c r="D4109" s="1" t="s">
        <v>1111</v>
      </c>
      <c r="E4109" s="2" t="s">
        <v>542</v>
      </c>
      <c r="F4109" s="3">
        <v>460.7</v>
      </c>
    </row>
    <row r="4110" spans="1:6" s="4" customFormat="1" ht="84" hidden="1" x14ac:dyDescent="0.25">
      <c r="A4110" s="1" t="s">
        <v>388</v>
      </c>
      <c r="B4110" s="1" t="s">
        <v>1384</v>
      </c>
      <c r="C4110" s="1" t="s">
        <v>399</v>
      </c>
      <c r="D4110" s="1" t="s">
        <v>1112</v>
      </c>
      <c r="E4110" s="2" t="s">
        <v>543</v>
      </c>
      <c r="F4110" s="3">
        <v>460.7</v>
      </c>
    </row>
    <row r="4111" spans="1:6" s="4" customFormat="1" ht="60" x14ac:dyDescent="0.25">
      <c r="A4111" s="1" t="s">
        <v>388</v>
      </c>
      <c r="B4111" s="1" t="s">
        <v>1384</v>
      </c>
      <c r="C4111" s="1" t="s">
        <v>1122</v>
      </c>
      <c r="D4111" s="1"/>
      <c r="E4111" s="2" t="s">
        <v>1885</v>
      </c>
      <c r="F4111" s="3">
        <v>381098.39189999993</v>
      </c>
    </row>
    <row r="4112" spans="1:6" s="4" customFormat="1" ht="36" x14ac:dyDescent="0.25">
      <c r="A4112" s="1" t="s">
        <v>388</v>
      </c>
      <c r="B4112" s="1" t="s">
        <v>1384</v>
      </c>
      <c r="C4112" s="1" t="s">
        <v>1143</v>
      </c>
      <c r="D4112" s="1"/>
      <c r="E4112" s="2" t="s">
        <v>1270</v>
      </c>
      <c r="F4112" s="3">
        <v>88</v>
      </c>
    </row>
    <row r="4113" spans="1:6" s="4" customFormat="1" ht="48" x14ac:dyDescent="0.25">
      <c r="A4113" s="1" t="s">
        <v>388</v>
      </c>
      <c r="B4113" s="1" t="s">
        <v>1384</v>
      </c>
      <c r="C4113" s="1" t="s">
        <v>1349</v>
      </c>
      <c r="D4113" s="1"/>
      <c r="E4113" s="2" t="s">
        <v>1350</v>
      </c>
      <c r="F4113" s="3">
        <v>88</v>
      </c>
    </row>
    <row r="4114" spans="1:6" s="4" customFormat="1" ht="72" hidden="1" x14ac:dyDescent="0.25">
      <c r="A4114" s="1" t="s">
        <v>388</v>
      </c>
      <c r="B4114" s="1" t="s">
        <v>1384</v>
      </c>
      <c r="C4114" s="1" t="s">
        <v>1349</v>
      </c>
      <c r="D4114" s="1" t="s">
        <v>1111</v>
      </c>
      <c r="E4114" s="2" t="s">
        <v>542</v>
      </c>
      <c r="F4114" s="3">
        <v>32</v>
      </c>
    </row>
    <row r="4115" spans="1:6" s="4" customFormat="1" ht="84" hidden="1" x14ac:dyDescent="0.25">
      <c r="A4115" s="1" t="s">
        <v>388</v>
      </c>
      <c r="B4115" s="1" t="s">
        <v>1384</v>
      </c>
      <c r="C4115" s="1" t="s">
        <v>1349</v>
      </c>
      <c r="D4115" s="1" t="s">
        <v>1112</v>
      </c>
      <c r="E4115" s="2" t="s">
        <v>543</v>
      </c>
      <c r="F4115" s="3">
        <v>32</v>
      </c>
    </row>
    <row r="4116" spans="1:6" s="4" customFormat="1" ht="96" hidden="1" x14ac:dyDescent="0.25">
      <c r="A4116" s="1" t="s">
        <v>388</v>
      </c>
      <c r="B4116" s="1" t="s">
        <v>1384</v>
      </c>
      <c r="C4116" s="1" t="s">
        <v>1349</v>
      </c>
      <c r="D4116" s="1" t="s">
        <v>18</v>
      </c>
      <c r="E4116" s="2" t="s">
        <v>552</v>
      </c>
      <c r="F4116" s="3">
        <v>56</v>
      </c>
    </row>
    <row r="4117" spans="1:6" s="4" customFormat="1" ht="36" hidden="1" x14ac:dyDescent="0.25">
      <c r="A4117" s="1" t="s">
        <v>388</v>
      </c>
      <c r="B4117" s="1" t="s">
        <v>1384</v>
      </c>
      <c r="C4117" s="1" t="s">
        <v>1349</v>
      </c>
      <c r="D4117" s="1" t="s">
        <v>54</v>
      </c>
      <c r="E4117" s="2" t="s">
        <v>553</v>
      </c>
      <c r="F4117" s="3">
        <v>56</v>
      </c>
    </row>
    <row r="4118" spans="1:6" s="4" customFormat="1" ht="96" x14ac:dyDescent="0.25">
      <c r="A4118" s="1" t="s">
        <v>388</v>
      </c>
      <c r="B4118" s="1" t="s">
        <v>1384</v>
      </c>
      <c r="C4118" s="1" t="s">
        <v>417</v>
      </c>
      <c r="D4118" s="1"/>
      <c r="E4118" s="2" t="s">
        <v>1886</v>
      </c>
      <c r="F4118" s="3">
        <v>245294.69189999998</v>
      </c>
    </row>
    <row r="4119" spans="1:6" s="4" customFormat="1" ht="84" x14ac:dyDescent="0.25">
      <c r="A4119" s="1" t="s">
        <v>388</v>
      </c>
      <c r="B4119" s="1" t="s">
        <v>1384</v>
      </c>
      <c r="C4119" s="1" t="s">
        <v>400</v>
      </c>
      <c r="D4119" s="1"/>
      <c r="E4119" s="2" t="s">
        <v>589</v>
      </c>
      <c r="F4119" s="3">
        <v>62200.7</v>
      </c>
    </row>
    <row r="4120" spans="1:6" s="4" customFormat="1" ht="180" hidden="1" x14ac:dyDescent="0.25">
      <c r="A4120" s="1" t="s">
        <v>388</v>
      </c>
      <c r="B4120" s="1" t="s">
        <v>1384</v>
      </c>
      <c r="C4120" s="1" t="s">
        <v>400</v>
      </c>
      <c r="D4120" s="1" t="s">
        <v>1118</v>
      </c>
      <c r="E4120" s="2" t="s">
        <v>539</v>
      </c>
      <c r="F4120" s="3">
        <v>55937.7</v>
      </c>
    </row>
    <row r="4121" spans="1:6" s="4" customFormat="1" ht="36" hidden="1" x14ac:dyDescent="0.25">
      <c r="A4121" s="1" t="s">
        <v>388</v>
      </c>
      <c r="B4121" s="1" t="s">
        <v>1384</v>
      </c>
      <c r="C4121" s="1" t="s">
        <v>400</v>
      </c>
      <c r="D4121" s="1" t="s">
        <v>1119</v>
      </c>
      <c r="E4121" s="2" t="s">
        <v>540</v>
      </c>
      <c r="F4121" s="3">
        <v>55937.7</v>
      </c>
    </row>
    <row r="4122" spans="1:6" s="4" customFormat="1" ht="72" hidden="1" x14ac:dyDescent="0.25">
      <c r="A4122" s="1" t="s">
        <v>388</v>
      </c>
      <c r="B4122" s="1" t="s">
        <v>1384</v>
      </c>
      <c r="C4122" s="1" t="s">
        <v>400</v>
      </c>
      <c r="D4122" s="1" t="s">
        <v>1111</v>
      </c>
      <c r="E4122" s="2" t="s">
        <v>542</v>
      </c>
      <c r="F4122" s="3">
        <v>6152</v>
      </c>
    </row>
    <row r="4123" spans="1:6" s="4" customFormat="1" ht="84" hidden="1" x14ac:dyDescent="0.25">
      <c r="A4123" s="1" t="s">
        <v>388</v>
      </c>
      <c r="B4123" s="1" t="s">
        <v>1384</v>
      </c>
      <c r="C4123" s="1" t="s">
        <v>400</v>
      </c>
      <c r="D4123" s="1" t="s">
        <v>1112</v>
      </c>
      <c r="E4123" s="2" t="s">
        <v>543</v>
      </c>
      <c r="F4123" s="3">
        <v>6152</v>
      </c>
    </row>
    <row r="4124" spans="1:6" s="4" customFormat="1" ht="24" hidden="1" x14ac:dyDescent="0.25">
      <c r="A4124" s="1" t="s">
        <v>388</v>
      </c>
      <c r="B4124" s="1" t="s">
        <v>1384</v>
      </c>
      <c r="C4124" s="1" t="s">
        <v>400</v>
      </c>
      <c r="D4124" s="1" t="s">
        <v>1113</v>
      </c>
      <c r="E4124" s="2" t="s">
        <v>558</v>
      </c>
      <c r="F4124" s="3">
        <v>111</v>
      </c>
    </row>
    <row r="4125" spans="1:6" s="4" customFormat="1" ht="36" hidden="1" x14ac:dyDescent="0.25">
      <c r="A4125" s="1" t="s">
        <v>388</v>
      </c>
      <c r="B4125" s="1" t="s">
        <v>1384</v>
      </c>
      <c r="C4125" s="1" t="s">
        <v>400</v>
      </c>
      <c r="D4125" s="1" t="s">
        <v>1120</v>
      </c>
      <c r="E4125" s="2" t="s">
        <v>561</v>
      </c>
      <c r="F4125" s="3">
        <v>111</v>
      </c>
    </row>
    <row r="4126" spans="1:6" s="4" customFormat="1" ht="60" x14ac:dyDescent="0.25">
      <c r="A4126" s="1" t="s">
        <v>388</v>
      </c>
      <c r="B4126" s="1" t="s">
        <v>1384</v>
      </c>
      <c r="C4126" s="1" t="s">
        <v>401</v>
      </c>
      <c r="D4126" s="1"/>
      <c r="E4126" s="2" t="s">
        <v>1887</v>
      </c>
      <c r="F4126" s="3">
        <v>82788.899999999994</v>
      </c>
    </row>
    <row r="4127" spans="1:6" s="4" customFormat="1" ht="72" hidden="1" x14ac:dyDescent="0.25">
      <c r="A4127" s="1" t="s">
        <v>388</v>
      </c>
      <c r="B4127" s="1" t="s">
        <v>1384</v>
      </c>
      <c r="C4127" s="1" t="s">
        <v>401</v>
      </c>
      <c r="D4127" s="1" t="s">
        <v>1111</v>
      </c>
      <c r="E4127" s="2" t="s">
        <v>542</v>
      </c>
      <c r="F4127" s="3">
        <v>76469.799999999988</v>
      </c>
    </row>
    <row r="4128" spans="1:6" s="4" customFormat="1" ht="84" hidden="1" x14ac:dyDescent="0.25">
      <c r="A4128" s="1" t="s">
        <v>388</v>
      </c>
      <c r="B4128" s="1" t="s">
        <v>1384</v>
      </c>
      <c r="C4128" s="1" t="s">
        <v>401</v>
      </c>
      <c r="D4128" s="1" t="s">
        <v>1112</v>
      </c>
      <c r="E4128" s="2" t="s">
        <v>543</v>
      </c>
      <c r="F4128" s="3">
        <v>76469.799999999988</v>
      </c>
    </row>
    <row r="4129" spans="1:6" s="4" customFormat="1" ht="24" hidden="1" x14ac:dyDescent="0.25">
      <c r="A4129" s="1" t="s">
        <v>388</v>
      </c>
      <c r="B4129" s="1" t="s">
        <v>1384</v>
      </c>
      <c r="C4129" s="1" t="s">
        <v>401</v>
      </c>
      <c r="D4129" s="1" t="s">
        <v>1113</v>
      </c>
      <c r="E4129" s="2" t="s">
        <v>558</v>
      </c>
      <c r="F4129" s="3">
        <v>6319.1</v>
      </c>
    </row>
    <row r="4130" spans="1:6" s="4" customFormat="1" ht="36" hidden="1" x14ac:dyDescent="0.25">
      <c r="A4130" s="1" t="s">
        <v>388</v>
      </c>
      <c r="B4130" s="1" t="s">
        <v>1384</v>
      </c>
      <c r="C4130" s="1" t="s">
        <v>401</v>
      </c>
      <c r="D4130" s="1" t="s">
        <v>1120</v>
      </c>
      <c r="E4130" s="2" t="s">
        <v>561</v>
      </c>
      <c r="F4130" s="3">
        <v>6319.1</v>
      </c>
    </row>
    <row r="4131" spans="1:6" s="4" customFormat="1" ht="60" x14ac:dyDescent="0.25">
      <c r="A4131" s="1" t="s">
        <v>388</v>
      </c>
      <c r="B4131" s="1" t="s">
        <v>1384</v>
      </c>
      <c r="C4131" s="1" t="s">
        <v>402</v>
      </c>
      <c r="D4131" s="1"/>
      <c r="E4131" s="2" t="s">
        <v>1888</v>
      </c>
      <c r="F4131" s="3">
        <v>100305.0919</v>
      </c>
    </row>
    <row r="4132" spans="1:6" s="4" customFormat="1" ht="72" hidden="1" x14ac:dyDescent="0.25">
      <c r="A4132" s="1" t="s">
        <v>388</v>
      </c>
      <c r="B4132" s="1" t="s">
        <v>1384</v>
      </c>
      <c r="C4132" s="1" t="s">
        <v>402</v>
      </c>
      <c r="D4132" s="1" t="s">
        <v>1111</v>
      </c>
      <c r="E4132" s="2" t="s">
        <v>542</v>
      </c>
      <c r="F4132" s="3">
        <v>100305.0919</v>
      </c>
    </row>
    <row r="4133" spans="1:6" s="4" customFormat="1" ht="84" hidden="1" x14ac:dyDescent="0.25">
      <c r="A4133" s="1" t="s">
        <v>388</v>
      </c>
      <c r="B4133" s="1" t="s">
        <v>1384</v>
      </c>
      <c r="C4133" s="1" t="s">
        <v>402</v>
      </c>
      <c r="D4133" s="1" t="s">
        <v>1112</v>
      </c>
      <c r="E4133" s="2" t="s">
        <v>543</v>
      </c>
      <c r="F4133" s="3">
        <v>100305.0919</v>
      </c>
    </row>
    <row r="4134" spans="1:6" s="4" customFormat="1" ht="36" x14ac:dyDescent="0.25">
      <c r="A4134" s="1" t="s">
        <v>388</v>
      </c>
      <c r="B4134" s="1" t="s">
        <v>1384</v>
      </c>
      <c r="C4134" s="1" t="s">
        <v>418</v>
      </c>
      <c r="D4134" s="1"/>
      <c r="E4134" s="2" t="s">
        <v>1889</v>
      </c>
      <c r="F4134" s="3">
        <v>39878.6</v>
      </c>
    </row>
    <row r="4135" spans="1:6" s="4" customFormat="1" ht="84" x14ac:dyDescent="0.25">
      <c r="A4135" s="1" t="s">
        <v>388</v>
      </c>
      <c r="B4135" s="1" t="s">
        <v>1384</v>
      </c>
      <c r="C4135" s="1" t="s">
        <v>403</v>
      </c>
      <c r="D4135" s="1"/>
      <c r="E4135" s="2" t="s">
        <v>589</v>
      </c>
      <c r="F4135" s="3">
        <v>15037.1</v>
      </c>
    </row>
    <row r="4136" spans="1:6" s="4" customFormat="1" ht="96" hidden="1" x14ac:dyDescent="0.25">
      <c r="A4136" s="1" t="s">
        <v>388</v>
      </c>
      <c r="B4136" s="1" t="s">
        <v>1384</v>
      </c>
      <c r="C4136" s="1" t="s">
        <v>403</v>
      </c>
      <c r="D4136" s="1" t="s">
        <v>18</v>
      </c>
      <c r="E4136" s="2" t="s">
        <v>552</v>
      </c>
      <c r="F4136" s="3">
        <v>15037.1</v>
      </c>
    </row>
    <row r="4137" spans="1:6" s="4" customFormat="1" ht="36" hidden="1" x14ac:dyDescent="0.25">
      <c r="A4137" s="1" t="s">
        <v>388</v>
      </c>
      <c r="B4137" s="1" t="s">
        <v>1384</v>
      </c>
      <c r="C4137" s="1" t="s">
        <v>403</v>
      </c>
      <c r="D4137" s="1" t="s">
        <v>54</v>
      </c>
      <c r="E4137" s="2" t="s">
        <v>553</v>
      </c>
      <c r="F4137" s="3">
        <v>15037.1</v>
      </c>
    </row>
    <row r="4138" spans="1:6" s="4" customFormat="1" ht="60" x14ac:dyDescent="0.25">
      <c r="A4138" s="1" t="s">
        <v>388</v>
      </c>
      <c r="B4138" s="1" t="s">
        <v>1384</v>
      </c>
      <c r="C4138" s="1" t="s">
        <v>404</v>
      </c>
      <c r="D4138" s="1"/>
      <c r="E4138" s="2" t="s">
        <v>1890</v>
      </c>
      <c r="F4138" s="3">
        <v>24841.5</v>
      </c>
    </row>
    <row r="4139" spans="1:6" s="4" customFormat="1" ht="96" hidden="1" x14ac:dyDescent="0.25">
      <c r="A4139" s="1" t="s">
        <v>388</v>
      </c>
      <c r="B4139" s="1" t="s">
        <v>1384</v>
      </c>
      <c r="C4139" s="1" t="s">
        <v>404</v>
      </c>
      <c r="D4139" s="1" t="s">
        <v>18</v>
      </c>
      <c r="E4139" s="2" t="s">
        <v>552</v>
      </c>
      <c r="F4139" s="3">
        <v>24841.5</v>
      </c>
    </row>
    <row r="4140" spans="1:6" s="4" customFormat="1" ht="36" hidden="1" x14ac:dyDescent="0.25">
      <c r="A4140" s="1" t="s">
        <v>388</v>
      </c>
      <c r="B4140" s="1" t="s">
        <v>1384</v>
      </c>
      <c r="C4140" s="1" t="s">
        <v>404</v>
      </c>
      <c r="D4140" s="1" t="s">
        <v>54</v>
      </c>
      <c r="E4140" s="2" t="s">
        <v>553</v>
      </c>
      <c r="F4140" s="3">
        <v>24841.5</v>
      </c>
    </row>
    <row r="4141" spans="1:6" s="4" customFormat="1" ht="36" x14ac:dyDescent="0.25">
      <c r="A4141" s="1" t="s">
        <v>388</v>
      </c>
      <c r="B4141" s="1" t="s">
        <v>1384</v>
      </c>
      <c r="C4141" s="1" t="s">
        <v>1123</v>
      </c>
      <c r="D4141" s="1"/>
      <c r="E4141" s="2" t="s">
        <v>1175</v>
      </c>
      <c r="F4141" s="3">
        <v>95837.1</v>
      </c>
    </row>
    <row r="4142" spans="1:6" s="4" customFormat="1" ht="96" x14ac:dyDescent="0.25">
      <c r="A4142" s="1" t="s">
        <v>388</v>
      </c>
      <c r="B4142" s="1" t="s">
        <v>1384</v>
      </c>
      <c r="C4142" s="1" t="s">
        <v>406</v>
      </c>
      <c r="D4142" s="1"/>
      <c r="E4142" s="2" t="s">
        <v>1178</v>
      </c>
      <c r="F4142" s="3">
        <v>2072.1</v>
      </c>
    </row>
    <row r="4143" spans="1:6" s="4" customFormat="1" ht="72" hidden="1" x14ac:dyDescent="0.25">
      <c r="A4143" s="1" t="s">
        <v>388</v>
      </c>
      <c r="B4143" s="1" t="s">
        <v>1384</v>
      </c>
      <c r="C4143" s="1" t="s">
        <v>406</v>
      </c>
      <c r="D4143" s="1" t="s">
        <v>1111</v>
      </c>
      <c r="E4143" s="2" t="s">
        <v>542</v>
      </c>
      <c r="F4143" s="3">
        <v>2072.1</v>
      </c>
    </row>
    <row r="4144" spans="1:6" s="4" customFormat="1" ht="84" hidden="1" x14ac:dyDescent="0.25">
      <c r="A4144" s="1" t="s">
        <v>388</v>
      </c>
      <c r="B4144" s="1" t="s">
        <v>1384</v>
      </c>
      <c r="C4144" s="1" t="s">
        <v>406</v>
      </c>
      <c r="D4144" s="1" t="s">
        <v>1112</v>
      </c>
      <c r="E4144" s="2" t="s">
        <v>543</v>
      </c>
      <c r="F4144" s="3">
        <v>2072.1</v>
      </c>
    </row>
    <row r="4145" spans="1:6" s="4" customFormat="1" ht="48" x14ac:dyDescent="0.25">
      <c r="A4145" s="1" t="s">
        <v>388</v>
      </c>
      <c r="B4145" s="1" t="s">
        <v>1384</v>
      </c>
      <c r="C4145" s="1" t="s">
        <v>1145</v>
      </c>
      <c r="D4145" s="1"/>
      <c r="E4145" s="2" t="s">
        <v>1179</v>
      </c>
      <c r="F4145" s="3">
        <v>22707.8</v>
      </c>
    </row>
    <row r="4146" spans="1:6" s="4" customFormat="1" ht="72" hidden="1" x14ac:dyDescent="0.25">
      <c r="A4146" s="1" t="s">
        <v>388</v>
      </c>
      <c r="B4146" s="1" t="s">
        <v>1384</v>
      </c>
      <c r="C4146" s="1" t="s">
        <v>1145</v>
      </c>
      <c r="D4146" s="1" t="s">
        <v>1111</v>
      </c>
      <c r="E4146" s="2" t="s">
        <v>542</v>
      </c>
      <c r="F4146" s="3">
        <v>22707.8</v>
      </c>
    </row>
    <row r="4147" spans="1:6" s="4" customFormat="1" ht="84" hidden="1" x14ac:dyDescent="0.25">
      <c r="A4147" s="1" t="s">
        <v>388</v>
      </c>
      <c r="B4147" s="1" t="s">
        <v>1384</v>
      </c>
      <c r="C4147" s="1" t="s">
        <v>1145</v>
      </c>
      <c r="D4147" s="1" t="s">
        <v>1112</v>
      </c>
      <c r="E4147" s="2" t="s">
        <v>543</v>
      </c>
      <c r="F4147" s="3">
        <v>22707.8</v>
      </c>
    </row>
    <row r="4148" spans="1:6" s="4" customFormat="1" ht="72" x14ac:dyDescent="0.25">
      <c r="A4148" s="1" t="s">
        <v>388</v>
      </c>
      <c r="B4148" s="1" t="s">
        <v>1384</v>
      </c>
      <c r="C4148" s="1" t="s">
        <v>407</v>
      </c>
      <c r="D4148" s="1"/>
      <c r="E4148" s="2" t="s">
        <v>1180</v>
      </c>
      <c r="F4148" s="3">
        <v>46</v>
      </c>
    </row>
    <row r="4149" spans="1:6" s="4" customFormat="1" ht="36" hidden="1" x14ac:dyDescent="0.25">
      <c r="A4149" s="1" t="s">
        <v>388</v>
      </c>
      <c r="B4149" s="1" t="s">
        <v>1384</v>
      </c>
      <c r="C4149" s="1" t="s">
        <v>407</v>
      </c>
      <c r="D4149" s="1" t="s">
        <v>65</v>
      </c>
      <c r="E4149" s="2" t="s">
        <v>544</v>
      </c>
      <c r="F4149" s="3">
        <v>46</v>
      </c>
    </row>
    <row r="4150" spans="1:6" s="4" customFormat="1" ht="24" hidden="1" x14ac:dyDescent="0.25">
      <c r="A4150" s="1" t="s">
        <v>388</v>
      </c>
      <c r="B4150" s="1" t="s">
        <v>1384</v>
      </c>
      <c r="C4150" s="1" t="s">
        <v>407</v>
      </c>
      <c r="D4150" s="1" t="s">
        <v>393</v>
      </c>
      <c r="E4150" s="2" t="s">
        <v>549</v>
      </c>
      <c r="F4150" s="3">
        <v>46</v>
      </c>
    </row>
    <row r="4151" spans="1:6" s="4" customFormat="1" ht="72" x14ac:dyDescent="0.25">
      <c r="A4151" s="1" t="s">
        <v>388</v>
      </c>
      <c r="B4151" s="1" t="s">
        <v>1384</v>
      </c>
      <c r="C4151" s="1" t="s">
        <v>408</v>
      </c>
      <c r="D4151" s="1"/>
      <c r="E4151" s="2" t="s">
        <v>1181</v>
      </c>
      <c r="F4151" s="3">
        <v>1.5</v>
      </c>
    </row>
    <row r="4152" spans="1:6" s="4" customFormat="1" ht="72" hidden="1" x14ac:dyDescent="0.25">
      <c r="A4152" s="1" t="s">
        <v>388</v>
      </c>
      <c r="B4152" s="1" t="s">
        <v>1384</v>
      </c>
      <c r="C4152" s="1" t="s">
        <v>408</v>
      </c>
      <c r="D4152" s="1" t="s">
        <v>1111</v>
      </c>
      <c r="E4152" s="2" t="s">
        <v>542</v>
      </c>
      <c r="F4152" s="3">
        <v>1.5</v>
      </c>
    </row>
    <row r="4153" spans="1:6" s="4" customFormat="1" ht="84" hidden="1" x14ac:dyDescent="0.25">
      <c r="A4153" s="1" t="s">
        <v>388</v>
      </c>
      <c r="B4153" s="1" t="s">
        <v>1384</v>
      </c>
      <c r="C4153" s="1" t="s">
        <v>408</v>
      </c>
      <c r="D4153" s="1" t="s">
        <v>1112</v>
      </c>
      <c r="E4153" s="2" t="s">
        <v>543</v>
      </c>
      <c r="F4153" s="3">
        <v>1.5</v>
      </c>
    </row>
    <row r="4154" spans="1:6" s="4" customFormat="1" ht="60" x14ac:dyDescent="0.25">
      <c r="A4154" s="1" t="s">
        <v>388</v>
      </c>
      <c r="B4154" s="1" t="s">
        <v>1384</v>
      </c>
      <c r="C4154" s="1" t="s">
        <v>409</v>
      </c>
      <c r="D4154" s="1"/>
      <c r="E4154" s="2" t="s">
        <v>1182</v>
      </c>
      <c r="F4154" s="3">
        <v>13.5</v>
      </c>
    </row>
    <row r="4155" spans="1:6" s="4" customFormat="1" ht="72" hidden="1" x14ac:dyDescent="0.25">
      <c r="A4155" s="1" t="s">
        <v>388</v>
      </c>
      <c r="B4155" s="1" t="s">
        <v>1384</v>
      </c>
      <c r="C4155" s="1" t="s">
        <v>409</v>
      </c>
      <c r="D4155" s="1" t="s">
        <v>1111</v>
      </c>
      <c r="E4155" s="2" t="s">
        <v>542</v>
      </c>
      <c r="F4155" s="3">
        <v>13.5</v>
      </c>
    </row>
    <row r="4156" spans="1:6" s="4" customFormat="1" ht="84" hidden="1" x14ac:dyDescent="0.25">
      <c r="A4156" s="1" t="s">
        <v>388</v>
      </c>
      <c r="B4156" s="1" t="s">
        <v>1384</v>
      </c>
      <c r="C4156" s="1" t="s">
        <v>409</v>
      </c>
      <c r="D4156" s="1" t="s">
        <v>1112</v>
      </c>
      <c r="E4156" s="2" t="s">
        <v>543</v>
      </c>
      <c r="F4156" s="3">
        <v>13.5</v>
      </c>
    </row>
    <row r="4157" spans="1:6" s="4" customFormat="1" ht="48" x14ac:dyDescent="0.25">
      <c r="A4157" s="1" t="s">
        <v>388</v>
      </c>
      <c r="B4157" s="1" t="s">
        <v>1384</v>
      </c>
      <c r="C4157" s="1" t="s">
        <v>410</v>
      </c>
      <c r="D4157" s="1"/>
      <c r="E4157" s="2" t="s">
        <v>1183</v>
      </c>
      <c r="F4157" s="3">
        <v>59418.9</v>
      </c>
    </row>
    <row r="4158" spans="1:6" s="4" customFormat="1" ht="72" hidden="1" x14ac:dyDescent="0.25">
      <c r="A4158" s="1" t="s">
        <v>388</v>
      </c>
      <c r="B4158" s="1" t="s">
        <v>1384</v>
      </c>
      <c r="C4158" s="1" t="s">
        <v>410</v>
      </c>
      <c r="D4158" s="1" t="s">
        <v>1111</v>
      </c>
      <c r="E4158" s="2" t="s">
        <v>542</v>
      </c>
      <c r="F4158" s="3">
        <v>16418.900000000001</v>
      </c>
    </row>
    <row r="4159" spans="1:6" s="4" customFormat="1" ht="84" hidden="1" x14ac:dyDescent="0.25">
      <c r="A4159" s="1" t="s">
        <v>388</v>
      </c>
      <c r="B4159" s="1" t="s">
        <v>1384</v>
      </c>
      <c r="C4159" s="1" t="s">
        <v>410</v>
      </c>
      <c r="D4159" s="1" t="s">
        <v>1112</v>
      </c>
      <c r="E4159" s="2" t="s">
        <v>543</v>
      </c>
      <c r="F4159" s="3">
        <v>16418.900000000001</v>
      </c>
    </row>
    <row r="4160" spans="1:6" s="4" customFormat="1" ht="24" hidden="1" x14ac:dyDescent="0.25">
      <c r="A4160" s="1" t="s">
        <v>388</v>
      </c>
      <c r="B4160" s="1" t="s">
        <v>1384</v>
      </c>
      <c r="C4160" s="1" t="s">
        <v>410</v>
      </c>
      <c r="D4160" s="1" t="s">
        <v>1113</v>
      </c>
      <c r="E4160" s="2" t="s">
        <v>558</v>
      </c>
      <c r="F4160" s="3">
        <v>43000</v>
      </c>
    </row>
    <row r="4161" spans="1:6" s="4" customFormat="1" ht="132" hidden="1" x14ac:dyDescent="0.25">
      <c r="A4161" s="1" t="s">
        <v>388</v>
      </c>
      <c r="B4161" s="1" t="s">
        <v>1384</v>
      </c>
      <c r="C4161" s="1" t="s">
        <v>410</v>
      </c>
      <c r="D4161" s="1" t="s">
        <v>137</v>
      </c>
      <c r="E4161" s="2" t="s">
        <v>559</v>
      </c>
      <c r="F4161" s="3">
        <v>43000</v>
      </c>
    </row>
    <row r="4162" spans="1:6" s="4" customFormat="1" ht="156" x14ac:dyDescent="0.25">
      <c r="A4162" s="1" t="s">
        <v>388</v>
      </c>
      <c r="B4162" s="1" t="s">
        <v>1384</v>
      </c>
      <c r="C4162" s="1" t="s">
        <v>411</v>
      </c>
      <c r="D4162" s="1"/>
      <c r="E4162" s="2" t="s">
        <v>1185</v>
      </c>
      <c r="F4162" s="3">
        <v>1391.2000000000003</v>
      </c>
    </row>
    <row r="4163" spans="1:6" s="4" customFormat="1" ht="72" hidden="1" x14ac:dyDescent="0.25">
      <c r="A4163" s="1" t="s">
        <v>388</v>
      </c>
      <c r="B4163" s="1" t="s">
        <v>1384</v>
      </c>
      <c r="C4163" s="1" t="s">
        <v>411</v>
      </c>
      <c r="D4163" s="1" t="s">
        <v>1111</v>
      </c>
      <c r="E4163" s="2" t="s">
        <v>542</v>
      </c>
      <c r="F4163" s="3">
        <v>1391.2000000000003</v>
      </c>
    </row>
    <row r="4164" spans="1:6" s="4" customFormat="1" ht="84" hidden="1" x14ac:dyDescent="0.25">
      <c r="A4164" s="1" t="s">
        <v>388</v>
      </c>
      <c r="B4164" s="1" t="s">
        <v>1384</v>
      </c>
      <c r="C4164" s="1" t="s">
        <v>411</v>
      </c>
      <c r="D4164" s="1" t="s">
        <v>1112</v>
      </c>
      <c r="E4164" s="2" t="s">
        <v>543</v>
      </c>
      <c r="F4164" s="3">
        <v>1391.2000000000003</v>
      </c>
    </row>
    <row r="4165" spans="1:6" s="4" customFormat="1" ht="108" x14ac:dyDescent="0.25">
      <c r="A4165" s="1" t="s">
        <v>388</v>
      </c>
      <c r="B4165" s="1" t="s">
        <v>1384</v>
      </c>
      <c r="C4165" s="1" t="s">
        <v>412</v>
      </c>
      <c r="D4165" s="1"/>
      <c r="E4165" s="2" t="s">
        <v>1186</v>
      </c>
      <c r="F4165" s="3">
        <v>7467.1</v>
      </c>
    </row>
    <row r="4166" spans="1:6" s="4" customFormat="1" ht="72" hidden="1" x14ac:dyDescent="0.25">
      <c r="A4166" s="1" t="s">
        <v>388</v>
      </c>
      <c r="B4166" s="1" t="s">
        <v>1384</v>
      </c>
      <c r="C4166" s="1" t="s">
        <v>412</v>
      </c>
      <c r="D4166" s="1" t="s">
        <v>1111</v>
      </c>
      <c r="E4166" s="2" t="s">
        <v>542</v>
      </c>
      <c r="F4166" s="3">
        <v>7467.1</v>
      </c>
    </row>
    <row r="4167" spans="1:6" s="4" customFormat="1" ht="84" hidden="1" x14ac:dyDescent="0.25">
      <c r="A4167" s="1" t="s">
        <v>388</v>
      </c>
      <c r="B4167" s="1" t="s">
        <v>1384</v>
      </c>
      <c r="C4167" s="1" t="s">
        <v>412</v>
      </c>
      <c r="D4167" s="1" t="s">
        <v>1112</v>
      </c>
      <c r="E4167" s="2" t="s">
        <v>543</v>
      </c>
      <c r="F4167" s="3">
        <v>7467.1</v>
      </c>
    </row>
    <row r="4168" spans="1:6" s="4" customFormat="1" ht="36" x14ac:dyDescent="0.25">
      <c r="A4168" s="1" t="s">
        <v>388</v>
      </c>
      <c r="B4168" s="1" t="s">
        <v>1384</v>
      </c>
      <c r="C4168" s="1" t="s">
        <v>413</v>
      </c>
      <c r="D4168" s="1"/>
      <c r="E4168" s="2" t="s">
        <v>1187</v>
      </c>
      <c r="F4168" s="3">
        <v>2316.5</v>
      </c>
    </row>
    <row r="4169" spans="1:6" s="4" customFormat="1" ht="24" hidden="1" x14ac:dyDescent="0.25">
      <c r="A4169" s="1" t="s">
        <v>388</v>
      </c>
      <c r="B4169" s="1" t="s">
        <v>1384</v>
      </c>
      <c r="C4169" s="1" t="s">
        <v>413</v>
      </c>
      <c r="D4169" s="1" t="s">
        <v>1113</v>
      </c>
      <c r="E4169" s="2" t="s">
        <v>558</v>
      </c>
      <c r="F4169" s="3">
        <v>2316.5</v>
      </c>
    </row>
    <row r="4170" spans="1:6" s="4" customFormat="1" ht="36" hidden="1" x14ac:dyDescent="0.25">
      <c r="A4170" s="1" t="s">
        <v>388</v>
      </c>
      <c r="B4170" s="1" t="s">
        <v>1384</v>
      </c>
      <c r="C4170" s="1" t="s">
        <v>413</v>
      </c>
      <c r="D4170" s="1" t="s">
        <v>1120</v>
      </c>
      <c r="E4170" s="2" t="s">
        <v>561</v>
      </c>
      <c r="F4170" s="3">
        <v>1659.5</v>
      </c>
    </row>
    <row r="4171" spans="1:6" s="4" customFormat="1" ht="84" hidden="1" x14ac:dyDescent="0.25">
      <c r="A4171" s="1" t="s">
        <v>388</v>
      </c>
      <c r="B4171" s="1" t="s">
        <v>1384</v>
      </c>
      <c r="C4171" s="1" t="s">
        <v>413</v>
      </c>
      <c r="D4171" s="1" t="s">
        <v>414</v>
      </c>
      <c r="E4171" s="2" t="s">
        <v>562</v>
      </c>
      <c r="F4171" s="3">
        <v>657</v>
      </c>
    </row>
    <row r="4172" spans="1:6" s="4" customFormat="1" ht="84" x14ac:dyDescent="0.25">
      <c r="A4172" s="1" t="s">
        <v>388</v>
      </c>
      <c r="B4172" s="1" t="s">
        <v>1384</v>
      </c>
      <c r="C4172" s="1" t="s">
        <v>415</v>
      </c>
      <c r="D4172" s="1"/>
      <c r="E4172" s="2" t="s">
        <v>1196</v>
      </c>
      <c r="F4172" s="3">
        <v>57.5</v>
      </c>
    </row>
    <row r="4173" spans="1:6" s="4" customFormat="1" ht="36" hidden="1" x14ac:dyDescent="0.25">
      <c r="A4173" s="1" t="s">
        <v>388</v>
      </c>
      <c r="B4173" s="1" t="s">
        <v>1384</v>
      </c>
      <c r="C4173" s="1" t="s">
        <v>415</v>
      </c>
      <c r="D4173" s="1" t="s">
        <v>65</v>
      </c>
      <c r="E4173" s="2" t="s">
        <v>544</v>
      </c>
      <c r="F4173" s="3">
        <v>57.5</v>
      </c>
    </row>
    <row r="4174" spans="1:6" s="4" customFormat="1" ht="24" hidden="1" x14ac:dyDescent="0.25">
      <c r="A4174" s="1" t="s">
        <v>388</v>
      </c>
      <c r="B4174" s="1" t="s">
        <v>1384</v>
      </c>
      <c r="C4174" s="1" t="s">
        <v>415</v>
      </c>
      <c r="D4174" s="1" t="s">
        <v>393</v>
      </c>
      <c r="E4174" s="2" t="s">
        <v>549</v>
      </c>
      <c r="F4174" s="3">
        <v>57.5</v>
      </c>
    </row>
    <row r="4175" spans="1:6" s="4" customFormat="1" ht="72" x14ac:dyDescent="0.25">
      <c r="A4175" s="1" t="s">
        <v>388</v>
      </c>
      <c r="B4175" s="1" t="s">
        <v>1384</v>
      </c>
      <c r="C4175" s="1" t="s">
        <v>416</v>
      </c>
      <c r="D4175" s="1"/>
      <c r="E4175" s="2" t="s">
        <v>1197</v>
      </c>
      <c r="F4175" s="3">
        <v>345</v>
      </c>
    </row>
    <row r="4176" spans="1:6" s="4" customFormat="1" ht="36" hidden="1" x14ac:dyDescent="0.25">
      <c r="A4176" s="1" t="s">
        <v>388</v>
      </c>
      <c r="B4176" s="1" t="s">
        <v>1384</v>
      </c>
      <c r="C4176" s="1" t="s">
        <v>416</v>
      </c>
      <c r="D4176" s="1" t="s">
        <v>65</v>
      </c>
      <c r="E4176" s="2" t="s">
        <v>544</v>
      </c>
      <c r="F4176" s="3">
        <v>345</v>
      </c>
    </row>
    <row r="4177" spans="1:6" s="4" customFormat="1" ht="24" hidden="1" x14ac:dyDescent="0.25">
      <c r="A4177" s="1" t="s">
        <v>388</v>
      </c>
      <c r="B4177" s="1" t="s">
        <v>1384</v>
      </c>
      <c r="C4177" s="1" t="s">
        <v>416</v>
      </c>
      <c r="D4177" s="1" t="s">
        <v>393</v>
      </c>
      <c r="E4177" s="2" t="s">
        <v>549</v>
      </c>
      <c r="F4177" s="3">
        <v>345</v>
      </c>
    </row>
    <row r="4178" spans="1:6" s="4" customFormat="1" ht="36" hidden="1" x14ac:dyDescent="0.25">
      <c r="A4178" s="1" t="s">
        <v>388</v>
      </c>
      <c r="B4178" s="1" t="s">
        <v>22</v>
      </c>
      <c r="C4178" s="1"/>
      <c r="D4178" s="1"/>
      <c r="E4178" s="2" t="s">
        <v>501</v>
      </c>
      <c r="F4178" s="3">
        <v>1609</v>
      </c>
    </row>
    <row r="4179" spans="1:6" s="4" customFormat="1" ht="24" hidden="1" x14ac:dyDescent="0.25">
      <c r="A4179" s="1" t="s">
        <v>388</v>
      </c>
      <c r="B4179" s="1" t="s">
        <v>1415</v>
      </c>
      <c r="C4179" s="1"/>
      <c r="D4179" s="1"/>
      <c r="E4179" s="2" t="s">
        <v>522</v>
      </c>
      <c r="F4179" s="3">
        <v>1609</v>
      </c>
    </row>
    <row r="4180" spans="1:6" s="4" customFormat="1" ht="60" x14ac:dyDescent="0.25">
      <c r="A4180" s="1" t="s">
        <v>388</v>
      </c>
      <c r="B4180" s="1" t="s">
        <v>1415</v>
      </c>
      <c r="C4180" s="1" t="s">
        <v>210</v>
      </c>
      <c r="D4180" s="1"/>
      <c r="E4180" s="2" t="s">
        <v>1008</v>
      </c>
      <c r="F4180" s="3">
        <v>1609</v>
      </c>
    </row>
    <row r="4181" spans="1:6" s="4" customFormat="1" ht="72" x14ac:dyDescent="0.25">
      <c r="A4181" s="1" t="s">
        <v>388</v>
      </c>
      <c r="B4181" s="1" t="s">
        <v>1415</v>
      </c>
      <c r="C4181" s="1" t="s">
        <v>420</v>
      </c>
      <c r="D4181" s="1"/>
      <c r="E4181" s="2" t="s">
        <v>1009</v>
      </c>
      <c r="F4181" s="3">
        <v>1609</v>
      </c>
    </row>
    <row r="4182" spans="1:6" s="4" customFormat="1" ht="84" x14ac:dyDescent="0.25">
      <c r="A4182" s="1" t="s">
        <v>388</v>
      </c>
      <c r="B4182" s="1" t="s">
        <v>1415</v>
      </c>
      <c r="C4182" s="1" t="s">
        <v>419</v>
      </c>
      <c r="D4182" s="1"/>
      <c r="E4182" s="2" t="s">
        <v>1015</v>
      </c>
      <c r="F4182" s="3">
        <v>1609</v>
      </c>
    </row>
    <row r="4183" spans="1:6" s="4" customFormat="1" ht="72" hidden="1" x14ac:dyDescent="0.25">
      <c r="A4183" s="1" t="s">
        <v>388</v>
      </c>
      <c r="B4183" s="1" t="s">
        <v>1415</v>
      </c>
      <c r="C4183" s="1" t="s">
        <v>419</v>
      </c>
      <c r="D4183" s="1" t="s">
        <v>1111</v>
      </c>
      <c r="E4183" s="2" t="s">
        <v>542</v>
      </c>
      <c r="F4183" s="3">
        <v>1609</v>
      </c>
    </row>
    <row r="4184" spans="1:6" s="4" customFormat="1" ht="84" hidden="1" x14ac:dyDescent="0.25">
      <c r="A4184" s="1" t="s">
        <v>388</v>
      </c>
      <c r="B4184" s="1" t="s">
        <v>1415</v>
      </c>
      <c r="C4184" s="1" t="s">
        <v>419</v>
      </c>
      <c r="D4184" s="1" t="s">
        <v>1112</v>
      </c>
      <c r="E4184" s="2" t="s">
        <v>543</v>
      </c>
      <c r="F4184" s="3">
        <v>1609</v>
      </c>
    </row>
    <row r="4185" spans="1:6" s="4" customFormat="1" ht="24" hidden="1" x14ac:dyDescent="0.25">
      <c r="A4185" s="1" t="s">
        <v>388</v>
      </c>
      <c r="B4185" s="1" t="s">
        <v>98</v>
      </c>
      <c r="C4185" s="1"/>
      <c r="D4185" s="1"/>
      <c r="E4185" s="2" t="s">
        <v>506</v>
      </c>
      <c r="F4185" s="3">
        <v>7238.2</v>
      </c>
    </row>
    <row r="4186" spans="1:6" s="4" customFormat="1" ht="36" hidden="1" x14ac:dyDescent="0.25">
      <c r="A4186" s="1" t="s">
        <v>388</v>
      </c>
      <c r="B4186" s="1" t="s">
        <v>1401</v>
      </c>
      <c r="C4186" s="1"/>
      <c r="D4186" s="1"/>
      <c r="E4186" s="2" t="s">
        <v>535</v>
      </c>
      <c r="F4186" s="3">
        <v>7238.2</v>
      </c>
    </row>
    <row r="4187" spans="1:6" s="4" customFormat="1" ht="60" x14ac:dyDescent="0.25">
      <c r="A4187" s="1" t="s">
        <v>388</v>
      </c>
      <c r="B4187" s="1" t="s">
        <v>1401</v>
      </c>
      <c r="C4187" s="1" t="s">
        <v>1122</v>
      </c>
      <c r="D4187" s="1"/>
      <c r="E4187" s="2" t="s">
        <v>1885</v>
      </c>
      <c r="F4187" s="3">
        <v>7238.2</v>
      </c>
    </row>
    <row r="4188" spans="1:6" s="4" customFormat="1" ht="36" x14ac:dyDescent="0.25">
      <c r="A4188" s="1" t="s">
        <v>388</v>
      </c>
      <c r="B4188" s="1" t="s">
        <v>1401</v>
      </c>
      <c r="C4188" s="1" t="s">
        <v>1123</v>
      </c>
      <c r="D4188" s="1"/>
      <c r="E4188" s="2" t="s">
        <v>1175</v>
      </c>
      <c r="F4188" s="3">
        <v>7238.2</v>
      </c>
    </row>
    <row r="4189" spans="1:6" s="4" customFormat="1" ht="96" x14ac:dyDescent="0.25">
      <c r="A4189" s="1" t="s">
        <v>388</v>
      </c>
      <c r="B4189" s="1" t="s">
        <v>1401</v>
      </c>
      <c r="C4189" s="1" t="s">
        <v>421</v>
      </c>
      <c r="D4189" s="1"/>
      <c r="E4189" s="2" t="s">
        <v>1195</v>
      </c>
      <c r="F4189" s="3">
        <v>7238.2</v>
      </c>
    </row>
    <row r="4190" spans="1:6" s="4" customFormat="1" ht="36" hidden="1" x14ac:dyDescent="0.25">
      <c r="A4190" s="1" t="s">
        <v>388</v>
      </c>
      <c r="B4190" s="1" t="s">
        <v>1401</v>
      </c>
      <c r="C4190" s="1" t="s">
        <v>421</v>
      </c>
      <c r="D4190" s="1" t="s">
        <v>65</v>
      </c>
      <c r="E4190" s="2" t="s">
        <v>544</v>
      </c>
      <c r="F4190" s="3">
        <v>7238.2</v>
      </c>
    </row>
    <row r="4191" spans="1:6" s="4" customFormat="1" ht="60" hidden="1" x14ac:dyDescent="0.25">
      <c r="A4191" s="1" t="s">
        <v>388</v>
      </c>
      <c r="B4191" s="1" t="s">
        <v>1401</v>
      </c>
      <c r="C4191" s="1" t="s">
        <v>421</v>
      </c>
      <c r="D4191" s="1" t="s">
        <v>353</v>
      </c>
      <c r="E4191" s="2" t="s">
        <v>546</v>
      </c>
      <c r="F4191" s="3">
        <v>7238.2</v>
      </c>
    </row>
    <row r="4192" spans="1:6" s="4" customFormat="1" ht="60" hidden="1" x14ac:dyDescent="0.25">
      <c r="A4192" s="1" t="s">
        <v>882</v>
      </c>
      <c r="B4192" s="1" t="s">
        <v>1387</v>
      </c>
      <c r="C4192" s="1"/>
      <c r="D4192" s="1"/>
      <c r="E4192" s="2" t="s">
        <v>905</v>
      </c>
      <c r="F4192" s="3">
        <v>936555.6889999999</v>
      </c>
    </row>
    <row r="4193" spans="1:6" s="4" customFormat="1" hidden="1" x14ac:dyDescent="0.25">
      <c r="A4193" s="1" t="s">
        <v>882</v>
      </c>
      <c r="B4193" s="1" t="s">
        <v>1171</v>
      </c>
      <c r="C4193" s="1"/>
      <c r="D4193" s="1"/>
      <c r="E4193" s="2" t="s">
        <v>503</v>
      </c>
      <c r="F4193" s="3">
        <v>2467.2999999999997</v>
      </c>
    </row>
    <row r="4194" spans="1:6" s="4" customFormat="1" ht="24" hidden="1" x14ac:dyDescent="0.25">
      <c r="A4194" s="1" t="s">
        <v>882</v>
      </c>
      <c r="B4194" s="1" t="s">
        <v>1397</v>
      </c>
      <c r="C4194" s="1"/>
      <c r="D4194" s="1"/>
      <c r="E4194" s="2" t="s">
        <v>529</v>
      </c>
      <c r="F4194" s="3">
        <v>2467.2999999999997</v>
      </c>
    </row>
    <row r="4195" spans="1:6" s="4" customFormat="1" ht="108" x14ac:dyDescent="0.25">
      <c r="A4195" s="1" t="s">
        <v>882</v>
      </c>
      <c r="B4195" s="1" t="s">
        <v>1397</v>
      </c>
      <c r="C4195" s="1" t="s">
        <v>42</v>
      </c>
      <c r="D4195" s="1"/>
      <c r="E4195" s="2" t="s">
        <v>647</v>
      </c>
      <c r="F4195" s="3">
        <v>2467.2999999999997</v>
      </c>
    </row>
    <row r="4196" spans="1:6" s="4" customFormat="1" ht="60" x14ac:dyDescent="0.25">
      <c r="A4196" s="1" t="s">
        <v>882</v>
      </c>
      <c r="B4196" s="1" t="s">
        <v>1397</v>
      </c>
      <c r="C4196" s="1" t="s">
        <v>68</v>
      </c>
      <c r="D4196" s="1"/>
      <c r="E4196" s="2" t="s">
        <v>665</v>
      </c>
      <c r="F4196" s="3">
        <v>2467.2999999999997</v>
      </c>
    </row>
    <row r="4197" spans="1:6" s="4" customFormat="1" ht="96" x14ac:dyDescent="0.25">
      <c r="A4197" s="1" t="s">
        <v>882</v>
      </c>
      <c r="B4197" s="1" t="s">
        <v>1397</v>
      </c>
      <c r="C4197" s="1" t="s">
        <v>69</v>
      </c>
      <c r="D4197" s="1"/>
      <c r="E4197" s="2" t="s">
        <v>668</v>
      </c>
      <c r="F4197" s="3">
        <v>2467.2999999999997</v>
      </c>
    </row>
    <row r="4198" spans="1:6" s="4" customFormat="1" ht="84" x14ac:dyDescent="0.25">
      <c r="A4198" s="1" t="s">
        <v>882</v>
      </c>
      <c r="B4198" s="1" t="s">
        <v>1397</v>
      </c>
      <c r="C4198" s="1" t="s">
        <v>53</v>
      </c>
      <c r="D4198" s="1"/>
      <c r="E4198" s="2" t="s">
        <v>589</v>
      </c>
      <c r="F4198" s="3">
        <v>2461.1</v>
      </c>
    </row>
    <row r="4199" spans="1:6" s="4" customFormat="1" ht="96" hidden="1" x14ac:dyDescent="0.25">
      <c r="A4199" s="1" t="s">
        <v>882</v>
      </c>
      <c r="B4199" s="1" t="s">
        <v>1397</v>
      </c>
      <c r="C4199" s="1" t="s">
        <v>53</v>
      </c>
      <c r="D4199" s="1" t="s">
        <v>18</v>
      </c>
      <c r="E4199" s="2" t="s">
        <v>552</v>
      </c>
      <c r="F4199" s="3">
        <v>2461.1</v>
      </c>
    </row>
    <row r="4200" spans="1:6" s="4" customFormat="1" ht="36" hidden="1" x14ac:dyDescent="0.25">
      <c r="A4200" s="1" t="s">
        <v>882</v>
      </c>
      <c r="B4200" s="1" t="s">
        <v>1397</v>
      </c>
      <c r="C4200" s="1" t="s">
        <v>53</v>
      </c>
      <c r="D4200" s="1" t="s">
        <v>54</v>
      </c>
      <c r="E4200" s="2" t="s">
        <v>553</v>
      </c>
      <c r="F4200" s="3">
        <v>931.4</v>
      </c>
    </row>
    <row r="4201" spans="1:6" s="4" customFormat="1" ht="36" hidden="1" x14ac:dyDescent="0.25">
      <c r="A4201" s="1" t="s">
        <v>882</v>
      </c>
      <c r="B4201" s="1" t="s">
        <v>1397</v>
      </c>
      <c r="C4201" s="1" t="s">
        <v>53</v>
      </c>
      <c r="D4201" s="1" t="s">
        <v>30</v>
      </c>
      <c r="E4201" s="2" t="s">
        <v>554</v>
      </c>
      <c r="F4201" s="3">
        <v>1529.7</v>
      </c>
    </row>
    <row r="4202" spans="1:6" s="4" customFormat="1" ht="36" x14ac:dyDescent="0.25">
      <c r="A4202" s="1" t="s">
        <v>882</v>
      </c>
      <c r="B4202" s="1" t="s">
        <v>1397</v>
      </c>
      <c r="C4202" s="1" t="s">
        <v>55</v>
      </c>
      <c r="D4202" s="1"/>
      <c r="E4202" s="2" t="s">
        <v>613</v>
      </c>
      <c r="F4202" s="3">
        <v>6.1999999999999993</v>
      </c>
    </row>
    <row r="4203" spans="1:6" s="4" customFormat="1" ht="96" hidden="1" x14ac:dyDescent="0.25">
      <c r="A4203" s="1" t="s">
        <v>882</v>
      </c>
      <c r="B4203" s="1" t="s">
        <v>1397</v>
      </c>
      <c r="C4203" s="1" t="s">
        <v>55</v>
      </c>
      <c r="D4203" s="1" t="s">
        <v>18</v>
      </c>
      <c r="E4203" s="2" t="s">
        <v>552</v>
      </c>
      <c r="F4203" s="3">
        <v>6.1999999999999993</v>
      </c>
    </row>
    <row r="4204" spans="1:6" s="4" customFormat="1" ht="36" hidden="1" x14ac:dyDescent="0.25">
      <c r="A4204" s="1" t="s">
        <v>882</v>
      </c>
      <c r="B4204" s="1" t="s">
        <v>1397</v>
      </c>
      <c r="C4204" s="1" t="s">
        <v>55</v>
      </c>
      <c r="D4204" s="1" t="s">
        <v>54</v>
      </c>
      <c r="E4204" s="2" t="s">
        <v>553</v>
      </c>
      <c r="F4204" s="3">
        <v>2.2999999999999998</v>
      </c>
    </row>
    <row r="4205" spans="1:6" s="4" customFormat="1" ht="36" hidden="1" x14ac:dyDescent="0.25">
      <c r="A4205" s="1" t="s">
        <v>882</v>
      </c>
      <c r="B4205" s="1" t="s">
        <v>1397</v>
      </c>
      <c r="C4205" s="1" t="s">
        <v>55</v>
      </c>
      <c r="D4205" s="1" t="s">
        <v>30</v>
      </c>
      <c r="E4205" s="2" t="s">
        <v>554</v>
      </c>
      <c r="F4205" s="3">
        <v>3.9</v>
      </c>
    </row>
    <row r="4206" spans="1:6" s="4" customFormat="1" ht="24" hidden="1" x14ac:dyDescent="0.25">
      <c r="A4206" s="1" t="s">
        <v>882</v>
      </c>
      <c r="B4206" s="1" t="s">
        <v>98</v>
      </c>
      <c r="C4206" s="1"/>
      <c r="D4206" s="1"/>
      <c r="E4206" s="2" t="s">
        <v>506</v>
      </c>
      <c r="F4206" s="3">
        <v>333.40000000000003</v>
      </c>
    </row>
    <row r="4207" spans="1:6" s="4" customFormat="1" ht="36" hidden="1" x14ac:dyDescent="0.25">
      <c r="A4207" s="1" t="s">
        <v>882</v>
      </c>
      <c r="B4207" s="1" t="s">
        <v>1401</v>
      </c>
      <c r="C4207" s="1"/>
      <c r="D4207" s="1"/>
      <c r="E4207" s="2" t="s">
        <v>535</v>
      </c>
      <c r="F4207" s="3">
        <v>333.40000000000003</v>
      </c>
    </row>
    <row r="4208" spans="1:6" s="4" customFormat="1" ht="108" x14ac:dyDescent="0.25">
      <c r="A4208" s="1" t="s">
        <v>882</v>
      </c>
      <c r="B4208" s="1" t="s">
        <v>1401</v>
      </c>
      <c r="C4208" s="1" t="s">
        <v>42</v>
      </c>
      <c r="D4208" s="1"/>
      <c r="E4208" s="2" t="s">
        <v>647</v>
      </c>
      <c r="F4208" s="3">
        <v>333.40000000000003</v>
      </c>
    </row>
    <row r="4209" spans="1:6" s="4" customFormat="1" ht="144" x14ac:dyDescent="0.25">
      <c r="A4209" s="1" t="s">
        <v>882</v>
      </c>
      <c r="B4209" s="1" t="s">
        <v>1401</v>
      </c>
      <c r="C4209" s="1" t="s">
        <v>96</v>
      </c>
      <c r="D4209" s="1"/>
      <c r="E4209" s="2" t="s">
        <v>648</v>
      </c>
      <c r="F4209" s="3">
        <v>333.40000000000003</v>
      </c>
    </row>
    <row r="4210" spans="1:6" s="4" customFormat="1" ht="108" x14ac:dyDescent="0.25">
      <c r="A4210" s="1" t="s">
        <v>882</v>
      </c>
      <c r="B4210" s="1" t="s">
        <v>1401</v>
      </c>
      <c r="C4210" s="1" t="s">
        <v>100</v>
      </c>
      <c r="D4210" s="1"/>
      <c r="E4210" s="2" t="s">
        <v>649</v>
      </c>
      <c r="F4210" s="3">
        <v>333.40000000000003</v>
      </c>
    </row>
    <row r="4211" spans="1:6" s="4" customFormat="1" ht="108" x14ac:dyDescent="0.25">
      <c r="A4211" s="1" t="s">
        <v>882</v>
      </c>
      <c r="B4211" s="1" t="s">
        <v>1401</v>
      </c>
      <c r="C4211" s="1" t="s">
        <v>99</v>
      </c>
      <c r="D4211" s="1"/>
      <c r="E4211" s="2" t="s">
        <v>655</v>
      </c>
      <c r="F4211" s="3">
        <v>333.40000000000003</v>
      </c>
    </row>
    <row r="4212" spans="1:6" s="4" customFormat="1" ht="96" hidden="1" x14ac:dyDescent="0.25">
      <c r="A4212" s="1" t="s">
        <v>882</v>
      </c>
      <c r="B4212" s="1" t="s">
        <v>1401</v>
      </c>
      <c r="C4212" s="1" t="s">
        <v>99</v>
      </c>
      <c r="D4212" s="1" t="s">
        <v>18</v>
      </c>
      <c r="E4212" s="2" t="s">
        <v>552</v>
      </c>
      <c r="F4212" s="3">
        <v>333.40000000000003</v>
      </c>
    </row>
    <row r="4213" spans="1:6" s="4" customFormat="1" ht="36" hidden="1" x14ac:dyDescent="0.25">
      <c r="A4213" s="1" t="s">
        <v>882</v>
      </c>
      <c r="B4213" s="1" t="s">
        <v>1401</v>
      </c>
      <c r="C4213" s="1" t="s">
        <v>99</v>
      </c>
      <c r="D4213" s="1" t="s">
        <v>54</v>
      </c>
      <c r="E4213" s="2" t="s">
        <v>553</v>
      </c>
      <c r="F4213" s="3">
        <v>121.8</v>
      </c>
    </row>
    <row r="4214" spans="1:6" s="4" customFormat="1" ht="36" hidden="1" x14ac:dyDescent="0.25">
      <c r="A4214" s="1" t="s">
        <v>882</v>
      </c>
      <c r="B4214" s="1" t="s">
        <v>1401</v>
      </c>
      <c r="C4214" s="1" t="s">
        <v>99</v>
      </c>
      <c r="D4214" s="1" t="s">
        <v>30</v>
      </c>
      <c r="E4214" s="2" t="s">
        <v>554</v>
      </c>
      <c r="F4214" s="3">
        <v>211.60000000000002</v>
      </c>
    </row>
    <row r="4215" spans="1:6" s="4" customFormat="1" ht="24" hidden="1" x14ac:dyDescent="0.25">
      <c r="A4215" s="1" t="s">
        <v>882</v>
      </c>
      <c r="B4215" s="1" t="s">
        <v>1138</v>
      </c>
      <c r="C4215" s="1"/>
      <c r="D4215" s="1"/>
      <c r="E4215" s="2" t="s">
        <v>1311</v>
      </c>
      <c r="F4215" s="3">
        <v>933754.98899999994</v>
      </c>
    </row>
    <row r="4216" spans="1:6" s="4" customFormat="1" ht="24" hidden="1" x14ac:dyDescent="0.25">
      <c r="A4216" s="1" t="s">
        <v>882</v>
      </c>
      <c r="B4216" s="1" t="s">
        <v>1407</v>
      </c>
      <c r="C4216" s="1"/>
      <c r="D4216" s="1"/>
      <c r="E4216" s="2" t="s">
        <v>909</v>
      </c>
      <c r="F4216" s="3">
        <v>783839.48899999994</v>
      </c>
    </row>
    <row r="4217" spans="1:6" s="4" customFormat="1" ht="72" x14ac:dyDescent="0.25">
      <c r="A4217" s="1" t="s">
        <v>882</v>
      </c>
      <c r="B4217" s="1" t="s">
        <v>1407</v>
      </c>
      <c r="C4217" s="1" t="s">
        <v>790</v>
      </c>
      <c r="D4217" s="1"/>
      <c r="E4217" s="2" t="s">
        <v>1227</v>
      </c>
      <c r="F4217" s="3">
        <v>776902.58900000004</v>
      </c>
    </row>
    <row r="4218" spans="1:6" s="4" customFormat="1" ht="84" x14ac:dyDescent="0.25">
      <c r="A4218" s="1" t="s">
        <v>882</v>
      </c>
      <c r="B4218" s="1" t="s">
        <v>1407</v>
      </c>
      <c r="C4218" s="1" t="s">
        <v>791</v>
      </c>
      <c r="D4218" s="1"/>
      <c r="E4218" s="2" t="s">
        <v>913</v>
      </c>
      <c r="F4218" s="3">
        <v>680591.08899000008</v>
      </c>
    </row>
    <row r="4219" spans="1:6" s="4" customFormat="1" ht="132" x14ac:dyDescent="0.25">
      <c r="A4219" s="1" t="s">
        <v>882</v>
      </c>
      <c r="B4219" s="1" t="s">
        <v>1407</v>
      </c>
      <c r="C4219" s="1" t="s">
        <v>792</v>
      </c>
      <c r="D4219" s="1"/>
      <c r="E4219" s="2" t="s">
        <v>914</v>
      </c>
      <c r="F4219" s="3">
        <v>9187.2999999999993</v>
      </c>
    </row>
    <row r="4220" spans="1:6" s="4" customFormat="1" ht="60" x14ac:dyDescent="0.25">
      <c r="A4220" s="1" t="s">
        <v>882</v>
      </c>
      <c r="B4220" s="1" t="s">
        <v>1407</v>
      </c>
      <c r="C4220" s="1" t="s">
        <v>1331</v>
      </c>
      <c r="D4220" s="1"/>
      <c r="E4220" s="2" t="s">
        <v>1356</v>
      </c>
      <c r="F4220" s="3">
        <v>9187.2999999999993</v>
      </c>
    </row>
    <row r="4221" spans="1:6" s="4" customFormat="1" ht="60" hidden="1" x14ac:dyDescent="0.25">
      <c r="A4221" s="1" t="s">
        <v>882</v>
      </c>
      <c r="B4221" s="1" t="s">
        <v>1407</v>
      </c>
      <c r="C4221" s="1" t="s">
        <v>1331</v>
      </c>
      <c r="D4221" s="1" t="s">
        <v>220</v>
      </c>
      <c r="E4221" s="2" t="s">
        <v>550</v>
      </c>
      <c r="F4221" s="3">
        <v>9187.2999999999993</v>
      </c>
    </row>
    <row r="4222" spans="1:6" s="4" customFormat="1" ht="276" hidden="1" x14ac:dyDescent="0.25">
      <c r="A4222" s="1" t="s">
        <v>882</v>
      </c>
      <c r="B4222" s="1" t="s">
        <v>1407</v>
      </c>
      <c r="C4222" s="1" t="s">
        <v>1331</v>
      </c>
      <c r="D4222" s="1" t="s">
        <v>823</v>
      </c>
      <c r="E4222" s="2" t="s">
        <v>903</v>
      </c>
      <c r="F4222" s="3">
        <v>9187.2999999999993</v>
      </c>
    </row>
    <row r="4223" spans="1:6" s="4" customFormat="1" ht="132" x14ac:dyDescent="0.25">
      <c r="A4223" s="1" t="s">
        <v>882</v>
      </c>
      <c r="B4223" s="1" t="s">
        <v>1407</v>
      </c>
      <c r="C4223" s="1" t="s">
        <v>894</v>
      </c>
      <c r="D4223" s="1"/>
      <c r="E4223" s="2" t="s">
        <v>922</v>
      </c>
      <c r="F4223" s="3">
        <v>121202.28899999999</v>
      </c>
    </row>
    <row r="4224" spans="1:6" s="4" customFormat="1" ht="72" x14ac:dyDescent="0.25">
      <c r="A4224" s="1" t="s">
        <v>882</v>
      </c>
      <c r="B4224" s="1" t="s">
        <v>1407</v>
      </c>
      <c r="C4224" s="1" t="s">
        <v>883</v>
      </c>
      <c r="D4224" s="1"/>
      <c r="E4224" s="2" t="s">
        <v>625</v>
      </c>
      <c r="F4224" s="3">
        <v>736.2</v>
      </c>
    </row>
    <row r="4225" spans="1:6" s="4" customFormat="1" ht="96" hidden="1" x14ac:dyDescent="0.25">
      <c r="A4225" s="1" t="s">
        <v>882</v>
      </c>
      <c r="B4225" s="1" t="s">
        <v>1407</v>
      </c>
      <c r="C4225" s="1" t="s">
        <v>883</v>
      </c>
      <c r="D4225" s="1" t="s">
        <v>18</v>
      </c>
      <c r="E4225" s="2" t="s">
        <v>552</v>
      </c>
      <c r="F4225" s="3">
        <v>736.2</v>
      </c>
    </row>
    <row r="4226" spans="1:6" s="4" customFormat="1" ht="36" hidden="1" x14ac:dyDescent="0.25">
      <c r="A4226" s="1" t="s">
        <v>882</v>
      </c>
      <c r="B4226" s="1" t="s">
        <v>1407</v>
      </c>
      <c r="C4226" s="1" t="s">
        <v>883</v>
      </c>
      <c r="D4226" s="1" t="s">
        <v>54</v>
      </c>
      <c r="E4226" s="2" t="s">
        <v>553</v>
      </c>
      <c r="F4226" s="3">
        <v>186.1</v>
      </c>
    </row>
    <row r="4227" spans="1:6" s="4" customFormat="1" ht="36" hidden="1" x14ac:dyDescent="0.25">
      <c r="A4227" s="1" t="s">
        <v>882</v>
      </c>
      <c r="B4227" s="1" t="s">
        <v>1407</v>
      </c>
      <c r="C4227" s="1" t="s">
        <v>883</v>
      </c>
      <c r="D4227" s="1" t="s">
        <v>30</v>
      </c>
      <c r="E4227" s="2" t="s">
        <v>554</v>
      </c>
      <c r="F4227" s="3">
        <v>550.1</v>
      </c>
    </row>
    <row r="4228" spans="1:6" s="4" customFormat="1" ht="96" x14ac:dyDescent="0.25">
      <c r="A4228" s="1" t="s">
        <v>882</v>
      </c>
      <c r="B4228" s="1" t="s">
        <v>1407</v>
      </c>
      <c r="C4228" s="1" t="s">
        <v>884</v>
      </c>
      <c r="D4228" s="1"/>
      <c r="E4228" s="2" t="s">
        <v>923</v>
      </c>
      <c r="F4228" s="3">
        <v>60549.288999999997</v>
      </c>
    </row>
    <row r="4229" spans="1:6" s="4" customFormat="1" ht="96" hidden="1" x14ac:dyDescent="0.25">
      <c r="A4229" s="1" t="s">
        <v>882</v>
      </c>
      <c r="B4229" s="1" t="s">
        <v>1407</v>
      </c>
      <c r="C4229" s="1" t="s">
        <v>884</v>
      </c>
      <c r="D4229" s="1" t="s">
        <v>18</v>
      </c>
      <c r="E4229" s="2" t="s">
        <v>552</v>
      </c>
      <c r="F4229" s="3">
        <v>60549.288999999997</v>
      </c>
    </row>
    <row r="4230" spans="1:6" s="4" customFormat="1" ht="36" hidden="1" x14ac:dyDescent="0.25">
      <c r="A4230" s="1" t="s">
        <v>882</v>
      </c>
      <c r="B4230" s="1" t="s">
        <v>1407</v>
      </c>
      <c r="C4230" s="1" t="s">
        <v>884</v>
      </c>
      <c r="D4230" s="1" t="s">
        <v>54</v>
      </c>
      <c r="E4230" s="2" t="s">
        <v>553</v>
      </c>
      <c r="F4230" s="3">
        <v>32178.3</v>
      </c>
    </row>
    <row r="4231" spans="1:6" s="4" customFormat="1" ht="36" hidden="1" x14ac:dyDescent="0.25">
      <c r="A4231" s="1" t="s">
        <v>882</v>
      </c>
      <c r="B4231" s="1" t="s">
        <v>1407</v>
      </c>
      <c r="C4231" s="1" t="s">
        <v>884</v>
      </c>
      <c r="D4231" s="1" t="s">
        <v>30</v>
      </c>
      <c r="E4231" s="2" t="s">
        <v>554</v>
      </c>
      <c r="F4231" s="3">
        <v>28370.988999999998</v>
      </c>
    </row>
    <row r="4232" spans="1:6" s="4" customFormat="1" ht="48" x14ac:dyDescent="0.25">
      <c r="A4232" s="1" t="s">
        <v>882</v>
      </c>
      <c r="B4232" s="1" t="s">
        <v>1407</v>
      </c>
      <c r="C4232" s="1" t="s">
        <v>1454</v>
      </c>
      <c r="D4232" s="1"/>
      <c r="E4232" s="2" t="s">
        <v>1455</v>
      </c>
      <c r="F4232" s="3">
        <v>59916.800000000003</v>
      </c>
    </row>
    <row r="4233" spans="1:6" s="4" customFormat="1" ht="60" hidden="1" x14ac:dyDescent="0.25">
      <c r="A4233" s="1" t="s">
        <v>882</v>
      </c>
      <c r="B4233" s="1" t="s">
        <v>1407</v>
      </c>
      <c r="C4233" s="1" t="s">
        <v>1454</v>
      </c>
      <c r="D4233" s="1" t="s">
        <v>220</v>
      </c>
      <c r="E4233" s="2" t="s">
        <v>550</v>
      </c>
      <c r="F4233" s="3">
        <v>59916.800000000003</v>
      </c>
    </row>
    <row r="4234" spans="1:6" s="4" customFormat="1" ht="276" hidden="1" x14ac:dyDescent="0.25">
      <c r="A4234" s="1" t="s">
        <v>882</v>
      </c>
      <c r="B4234" s="1" t="s">
        <v>1407</v>
      </c>
      <c r="C4234" s="1" t="s">
        <v>1454</v>
      </c>
      <c r="D4234" s="1" t="s">
        <v>823</v>
      </c>
      <c r="E4234" s="2" t="s">
        <v>903</v>
      </c>
      <c r="F4234" s="3">
        <v>59916.800000000003</v>
      </c>
    </row>
    <row r="4235" spans="1:6" s="4" customFormat="1" ht="108" x14ac:dyDescent="0.25">
      <c r="A4235" s="1" t="s">
        <v>882</v>
      </c>
      <c r="B4235" s="1" t="s">
        <v>1407</v>
      </c>
      <c r="C4235" s="1" t="s">
        <v>881</v>
      </c>
      <c r="D4235" s="1"/>
      <c r="E4235" s="2" t="s">
        <v>925</v>
      </c>
      <c r="F4235" s="3">
        <v>527459.49999000004</v>
      </c>
    </row>
    <row r="4236" spans="1:6" s="4" customFormat="1" ht="84" x14ac:dyDescent="0.25">
      <c r="A4236" s="1" t="s">
        <v>882</v>
      </c>
      <c r="B4236" s="1" t="s">
        <v>1407</v>
      </c>
      <c r="C4236" s="1" t="s">
        <v>879</v>
      </c>
      <c r="D4236" s="1"/>
      <c r="E4236" s="2" t="s">
        <v>589</v>
      </c>
      <c r="F4236" s="3">
        <v>483409.79998999997</v>
      </c>
    </row>
    <row r="4237" spans="1:6" s="4" customFormat="1" ht="96" hidden="1" x14ac:dyDescent="0.25">
      <c r="A4237" s="1" t="s">
        <v>882</v>
      </c>
      <c r="B4237" s="1" t="s">
        <v>1407</v>
      </c>
      <c r="C4237" s="1" t="s">
        <v>879</v>
      </c>
      <c r="D4237" s="1" t="s">
        <v>18</v>
      </c>
      <c r="E4237" s="2" t="s">
        <v>552</v>
      </c>
      <c r="F4237" s="3">
        <v>483409.79998999997</v>
      </c>
    </row>
    <row r="4238" spans="1:6" s="4" customFormat="1" ht="36" hidden="1" x14ac:dyDescent="0.25">
      <c r="A4238" s="1" t="s">
        <v>882</v>
      </c>
      <c r="B4238" s="1" t="s">
        <v>1407</v>
      </c>
      <c r="C4238" s="1" t="s">
        <v>879</v>
      </c>
      <c r="D4238" s="1" t="s">
        <v>54</v>
      </c>
      <c r="E4238" s="2" t="s">
        <v>553</v>
      </c>
      <c r="F4238" s="3">
        <v>177556.79999</v>
      </c>
    </row>
    <row r="4239" spans="1:6" s="4" customFormat="1" ht="36" hidden="1" x14ac:dyDescent="0.25">
      <c r="A4239" s="1" t="s">
        <v>882</v>
      </c>
      <c r="B4239" s="1" t="s">
        <v>1407</v>
      </c>
      <c r="C4239" s="1" t="s">
        <v>879</v>
      </c>
      <c r="D4239" s="1" t="s">
        <v>30</v>
      </c>
      <c r="E4239" s="2" t="s">
        <v>554</v>
      </c>
      <c r="F4239" s="3">
        <v>305853</v>
      </c>
    </row>
    <row r="4240" spans="1:6" s="4" customFormat="1" ht="84" x14ac:dyDescent="0.25">
      <c r="A4240" s="1" t="s">
        <v>882</v>
      </c>
      <c r="B4240" s="1" t="s">
        <v>1407</v>
      </c>
      <c r="C4240" s="1" t="s">
        <v>885</v>
      </c>
      <c r="D4240" s="1"/>
      <c r="E4240" s="2" t="s">
        <v>926</v>
      </c>
      <c r="F4240" s="3">
        <v>34978.400000000001</v>
      </c>
    </row>
    <row r="4241" spans="1:6" s="4" customFormat="1" ht="96" hidden="1" x14ac:dyDescent="0.25">
      <c r="A4241" s="1" t="s">
        <v>882</v>
      </c>
      <c r="B4241" s="1" t="s">
        <v>1407</v>
      </c>
      <c r="C4241" s="1" t="s">
        <v>885</v>
      </c>
      <c r="D4241" s="1" t="s">
        <v>18</v>
      </c>
      <c r="E4241" s="2" t="s">
        <v>552</v>
      </c>
      <c r="F4241" s="3">
        <v>34978.400000000001</v>
      </c>
    </row>
    <row r="4242" spans="1:6" s="4" customFormat="1" ht="36" hidden="1" x14ac:dyDescent="0.25">
      <c r="A4242" s="1" t="s">
        <v>882</v>
      </c>
      <c r="B4242" s="1" t="s">
        <v>1407</v>
      </c>
      <c r="C4242" s="1" t="s">
        <v>885</v>
      </c>
      <c r="D4242" s="1" t="s">
        <v>54</v>
      </c>
      <c r="E4242" s="2" t="s">
        <v>553</v>
      </c>
      <c r="F4242" s="3">
        <v>4369.8999999999996</v>
      </c>
    </row>
    <row r="4243" spans="1:6" s="4" customFormat="1" ht="36" hidden="1" x14ac:dyDescent="0.25">
      <c r="A4243" s="1" t="s">
        <v>882</v>
      </c>
      <c r="B4243" s="1" t="s">
        <v>1407</v>
      </c>
      <c r="C4243" s="1" t="s">
        <v>885</v>
      </c>
      <c r="D4243" s="1" t="s">
        <v>30</v>
      </c>
      <c r="E4243" s="2" t="s">
        <v>554</v>
      </c>
      <c r="F4243" s="3">
        <v>30608.5</v>
      </c>
    </row>
    <row r="4244" spans="1:6" s="4" customFormat="1" ht="72" x14ac:dyDescent="0.25">
      <c r="A4244" s="1" t="s">
        <v>882</v>
      </c>
      <c r="B4244" s="1" t="s">
        <v>1407</v>
      </c>
      <c r="C4244" s="1" t="s">
        <v>886</v>
      </c>
      <c r="D4244" s="1"/>
      <c r="E4244" s="2" t="s">
        <v>927</v>
      </c>
      <c r="F4244" s="3">
        <v>3520</v>
      </c>
    </row>
    <row r="4245" spans="1:6" s="4" customFormat="1" ht="96" hidden="1" x14ac:dyDescent="0.25">
      <c r="A4245" s="1" t="s">
        <v>882</v>
      </c>
      <c r="B4245" s="1" t="s">
        <v>1407</v>
      </c>
      <c r="C4245" s="1" t="s">
        <v>886</v>
      </c>
      <c r="D4245" s="1" t="s">
        <v>18</v>
      </c>
      <c r="E4245" s="2" t="s">
        <v>552</v>
      </c>
      <c r="F4245" s="3">
        <v>3520</v>
      </c>
    </row>
    <row r="4246" spans="1:6" s="4" customFormat="1" ht="36" hidden="1" x14ac:dyDescent="0.25">
      <c r="A4246" s="1" t="s">
        <v>882</v>
      </c>
      <c r="B4246" s="1" t="s">
        <v>1407</v>
      </c>
      <c r="C4246" s="1" t="s">
        <v>886</v>
      </c>
      <c r="D4246" s="1" t="s">
        <v>30</v>
      </c>
      <c r="E4246" s="2" t="s">
        <v>554</v>
      </c>
      <c r="F4246" s="3">
        <v>3520</v>
      </c>
    </row>
    <row r="4247" spans="1:6" s="4" customFormat="1" ht="36" x14ac:dyDescent="0.25">
      <c r="A4247" s="1" t="s">
        <v>882</v>
      </c>
      <c r="B4247" s="1" t="s">
        <v>1407</v>
      </c>
      <c r="C4247" s="1" t="s">
        <v>880</v>
      </c>
      <c r="D4247" s="1"/>
      <c r="E4247" s="2" t="s">
        <v>613</v>
      </c>
      <c r="F4247" s="3">
        <v>5551.2999999999993</v>
      </c>
    </row>
    <row r="4248" spans="1:6" s="4" customFormat="1" ht="96" hidden="1" x14ac:dyDescent="0.25">
      <c r="A4248" s="1" t="s">
        <v>882</v>
      </c>
      <c r="B4248" s="1" t="s">
        <v>1407</v>
      </c>
      <c r="C4248" s="1" t="s">
        <v>880</v>
      </c>
      <c r="D4248" s="1" t="s">
        <v>18</v>
      </c>
      <c r="E4248" s="2" t="s">
        <v>552</v>
      </c>
      <c r="F4248" s="3">
        <v>5551.2999999999993</v>
      </c>
    </row>
    <row r="4249" spans="1:6" s="4" customFormat="1" ht="36" hidden="1" x14ac:dyDescent="0.25">
      <c r="A4249" s="1" t="s">
        <v>882</v>
      </c>
      <c r="B4249" s="1" t="s">
        <v>1407</v>
      </c>
      <c r="C4249" s="1" t="s">
        <v>880</v>
      </c>
      <c r="D4249" s="1" t="s">
        <v>54</v>
      </c>
      <c r="E4249" s="2" t="s">
        <v>553</v>
      </c>
      <c r="F4249" s="3">
        <v>2302.6</v>
      </c>
    </row>
    <row r="4250" spans="1:6" s="4" customFormat="1" ht="36" hidden="1" x14ac:dyDescent="0.25">
      <c r="A4250" s="1" t="s">
        <v>882</v>
      </c>
      <c r="B4250" s="1" t="s">
        <v>1407</v>
      </c>
      <c r="C4250" s="1" t="s">
        <v>880</v>
      </c>
      <c r="D4250" s="1" t="s">
        <v>30</v>
      </c>
      <c r="E4250" s="2" t="s">
        <v>554</v>
      </c>
      <c r="F4250" s="3">
        <v>3248.7</v>
      </c>
    </row>
    <row r="4251" spans="1:6" s="4" customFormat="1" ht="108" x14ac:dyDescent="0.25">
      <c r="A4251" s="1" t="s">
        <v>882</v>
      </c>
      <c r="B4251" s="1" t="s">
        <v>1407</v>
      </c>
      <c r="C4251" s="1" t="s">
        <v>895</v>
      </c>
      <c r="D4251" s="1"/>
      <c r="E4251" s="2" t="s">
        <v>928</v>
      </c>
      <c r="F4251" s="3">
        <v>22742.000000000004</v>
      </c>
    </row>
    <row r="4252" spans="1:6" s="4" customFormat="1" ht="84" x14ac:dyDescent="0.25">
      <c r="A4252" s="1" t="s">
        <v>882</v>
      </c>
      <c r="B4252" s="1" t="s">
        <v>1407</v>
      </c>
      <c r="C4252" s="1" t="s">
        <v>887</v>
      </c>
      <c r="D4252" s="1"/>
      <c r="E4252" s="2" t="s">
        <v>589</v>
      </c>
      <c r="F4252" s="3">
        <v>22463.800000000003</v>
      </c>
    </row>
    <row r="4253" spans="1:6" s="4" customFormat="1" ht="96" hidden="1" x14ac:dyDescent="0.25">
      <c r="A4253" s="1" t="s">
        <v>882</v>
      </c>
      <c r="B4253" s="1" t="s">
        <v>1407</v>
      </c>
      <c r="C4253" s="1" t="s">
        <v>887</v>
      </c>
      <c r="D4253" s="1" t="s">
        <v>18</v>
      </c>
      <c r="E4253" s="2" t="s">
        <v>552</v>
      </c>
      <c r="F4253" s="3">
        <v>22463.800000000003</v>
      </c>
    </row>
    <row r="4254" spans="1:6" s="4" customFormat="1" ht="36" hidden="1" x14ac:dyDescent="0.25">
      <c r="A4254" s="1" t="s">
        <v>882</v>
      </c>
      <c r="B4254" s="1" t="s">
        <v>1407</v>
      </c>
      <c r="C4254" s="1" t="s">
        <v>887</v>
      </c>
      <c r="D4254" s="1" t="s">
        <v>30</v>
      </c>
      <c r="E4254" s="2" t="s">
        <v>554</v>
      </c>
      <c r="F4254" s="3">
        <v>22463.800000000003</v>
      </c>
    </row>
    <row r="4255" spans="1:6" s="4" customFormat="1" ht="36" x14ac:dyDescent="0.25">
      <c r="A4255" s="1" t="s">
        <v>882</v>
      </c>
      <c r="B4255" s="1" t="s">
        <v>1407</v>
      </c>
      <c r="C4255" s="1" t="s">
        <v>888</v>
      </c>
      <c r="D4255" s="1"/>
      <c r="E4255" s="2" t="s">
        <v>613</v>
      </c>
      <c r="F4255" s="3">
        <v>278.2</v>
      </c>
    </row>
    <row r="4256" spans="1:6" s="4" customFormat="1" ht="96" hidden="1" x14ac:dyDescent="0.25">
      <c r="A4256" s="1" t="s">
        <v>882</v>
      </c>
      <c r="B4256" s="1" t="s">
        <v>1407</v>
      </c>
      <c r="C4256" s="1" t="s">
        <v>888</v>
      </c>
      <c r="D4256" s="1" t="s">
        <v>18</v>
      </c>
      <c r="E4256" s="2" t="s">
        <v>552</v>
      </c>
      <c r="F4256" s="3">
        <v>278.2</v>
      </c>
    </row>
    <row r="4257" spans="1:6" s="4" customFormat="1" ht="36" hidden="1" x14ac:dyDescent="0.25">
      <c r="A4257" s="1" t="s">
        <v>882</v>
      </c>
      <c r="B4257" s="1" t="s">
        <v>1407</v>
      </c>
      <c r="C4257" s="1" t="s">
        <v>888</v>
      </c>
      <c r="D4257" s="1" t="s">
        <v>30</v>
      </c>
      <c r="E4257" s="2" t="s">
        <v>554</v>
      </c>
      <c r="F4257" s="3">
        <v>278.2</v>
      </c>
    </row>
    <row r="4258" spans="1:6" s="4" customFormat="1" ht="60" x14ac:dyDescent="0.25">
      <c r="A4258" s="1" t="s">
        <v>882</v>
      </c>
      <c r="B4258" s="1" t="s">
        <v>1407</v>
      </c>
      <c r="C4258" s="1" t="s">
        <v>794</v>
      </c>
      <c r="D4258" s="1"/>
      <c r="E4258" s="2" t="s">
        <v>929</v>
      </c>
      <c r="F4258" s="3">
        <v>96311.500009999989</v>
      </c>
    </row>
    <row r="4259" spans="1:6" s="4" customFormat="1" ht="84" x14ac:dyDescent="0.25">
      <c r="A4259" s="1" t="s">
        <v>882</v>
      </c>
      <c r="B4259" s="1" t="s">
        <v>1407</v>
      </c>
      <c r="C4259" s="1" t="s">
        <v>896</v>
      </c>
      <c r="D4259" s="1"/>
      <c r="E4259" s="2" t="s">
        <v>932</v>
      </c>
      <c r="F4259" s="3">
        <v>96311.500009999989</v>
      </c>
    </row>
    <row r="4260" spans="1:6" s="4" customFormat="1" ht="84" x14ac:dyDescent="0.25">
      <c r="A4260" s="1" t="s">
        <v>882</v>
      </c>
      <c r="B4260" s="1" t="s">
        <v>1407</v>
      </c>
      <c r="C4260" s="1" t="s">
        <v>889</v>
      </c>
      <c r="D4260" s="1"/>
      <c r="E4260" s="2" t="s">
        <v>589</v>
      </c>
      <c r="F4260" s="3">
        <v>81694.000009999989</v>
      </c>
    </row>
    <row r="4261" spans="1:6" s="4" customFormat="1" ht="96" hidden="1" x14ac:dyDescent="0.25">
      <c r="A4261" s="1" t="s">
        <v>882</v>
      </c>
      <c r="B4261" s="1" t="s">
        <v>1407</v>
      </c>
      <c r="C4261" s="1" t="s">
        <v>889</v>
      </c>
      <c r="D4261" s="1" t="s">
        <v>18</v>
      </c>
      <c r="E4261" s="2" t="s">
        <v>552</v>
      </c>
      <c r="F4261" s="3">
        <v>81694.000009999989</v>
      </c>
    </row>
    <row r="4262" spans="1:6" s="4" customFormat="1" ht="36" hidden="1" x14ac:dyDescent="0.25">
      <c r="A4262" s="1" t="s">
        <v>882</v>
      </c>
      <c r="B4262" s="1" t="s">
        <v>1407</v>
      </c>
      <c r="C4262" s="1" t="s">
        <v>889</v>
      </c>
      <c r="D4262" s="1" t="s">
        <v>54</v>
      </c>
      <c r="E4262" s="2" t="s">
        <v>553</v>
      </c>
      <c r="F4262" s="3">
        <v>29901.800009999999</v>
      </c>
    </row>
    <row r="4263" spans="1:6" s="4" customFormat="1" ht="36" hidden="1" x14ac:dyDescent="0.25">
      <c r="A4263" s="1" t="s">
        <v>882</v>
      </c>
      <c r="B4263" s="1" t="s">
        <v>1407</v>
      </c>
      <c r="C4263" s="1" t="s">
        <v>889</v>
      </c>
      <c r="D4263" s="1" t="s">
        <v>30</v>
      </c>
      <c r="E4263" s="2" t="s">
        <v>554</v>
      </c>
      <c r="F4263" s="3">
        <v>51792.2</v>
      </c>
    </row>
    <row r="4264" spans="1:6" s="4" customFormat="1" ht="96" x14ac:dyDescent="0.25">
      <c r="A4264" s="1" t="s">
        <v>882</v>
      </c>
      <c r="B4264" s="1" t="s">
        <v>1407</v>
      </c>
      <c r="C4264" s="1" t="s">
        <v>1353</v>
      </c>
      <c r="D4264" s="1"/>
      <c r="E4264" s="2" t="s">
        <v>1354</v>
      </c>
      <c r="F4264" s="3">
        <v>5000</v>
      </c>
    </row>
    <row r="4265" spans="1:6" s="4" customFormat="1" ht="96" hidden="1" x14ac:dyDescent="0.25">
      <c r="A4265" s="1" t="s">
        <v>882</v>
      </c>
      <c r="B4265" s="1" t="s">
        <v>1407</v>
      </c>
      <c r="C4265" s="1" t="s">
        <v>1353</v>
      </c>
      <c r="D4265" s="1" t="s">
        <v>18</v>
      </c>
      <c r="E4265" s="2" t="s">
        <v>552</v>
      </c>
      <c r="F4265" s="3">
        <v>5000</v>
      </c>
    </row>
    <row r="4266" spans="1:6" s="4" customFormat="1" ht="36" hidden="1" x14ac:dyDescent="0.25">
      <c r="A4266" s="1" t="s">
        <v>882</v>
      </c>
      <c r="B4266" s="1" t="s">
        <v>1407</v>
      </c>
      <c r="C4266" s="1" t="s">
        <v>1353</v>
      </c>
      <c r="D4266" s="1" t="s">
        <v>30</v>
      </c>
      <c r="E4266" s="2" t="s">
        <v>554</v>
      </c>
      <c r="F4266" s="3">
        <v>5000</v>
      </c>
    </row>
    <row r="4267" spans="1:6" s="4" customFormat="1" ht="36" x14ac:dyDescent="0.25">
      <c r="A4267" s="1" t="s">
        <v>882</v>
      </c>
      <c r="B4267" s="1" t="s">
        <v>1407</v>
      </c>
      <c r="C4267" s="1" t="s">
        <v>890</v>
      </c>
      <c r="D4267" s="1"/>
      <c r="E4267" s="2" t="s">
        <v>613</v>
      </c>
      <c r="F4267" s="3">
        <v>481.3</v>
      </c>
    </row>
    <row r="4268" spans="1:6" s="4" customFormat="1" ht="96" hidden="1" x14ac:dyDescent="0.25">
      <c r="A4268" s="1" t="s">
        <v>882</v>
      </c>
      <c r="B4268" s="1" t="s">
        <v>1407</v>
      </c>
      <c r="C4268" s="1" t="s">
        <v>890</v>
      </c>
      <c r="D4268" s="1" t="s">
        <v>18</v>
      </c>
      <c r="E4268" s="2" t="s">
        <v>552</v>
      </c>
      <c r="F4268" s="3">
        <v>481.3</v>
      </c>
    </row>
    <row r="4269" spans="1:6" s="4" customFormat="1" ht="36" hidden="1" x14ac:dyDescent="0.25">
      <c r="A4269" s="1" t="s">
        <v>882</v>
      </c>
      <c r="B4269" s="1" t="s">
        <v>1407</v>
      </c>
      <c r="C4269" s="1" t="s">
        <v>890</v>
      </c>
      <c r="D4269" s="1" t="s">
        <v>54</v>
      </c>
      <c r="E4269" s="2" t="s">
        <v>553</v>
      </c>
      <c r="F4269" s="3">
        <v>74.5</v>
      </c>
    </row>
    <row r="4270" spans="1:6" s="4" customFormat="1" ht="36" hidden="1" x14ac:dyDescent="0.25">
      <c r="A4270" s="1" t="s">
        <v>882</v>
      </c>
      <c r="B4270" s="1" t="s">
        <v>1407</v>
      </c>
      <c r="C4270" s="1" t="s">
        <v>890</v>
      </c>
      <c r="D4270" s="1" t="s">
        <v>30</v>
      </c>
      <c r="E4270" s="2" t="s">
        <v>554</v>
      </c>
      <c r="F4270" s="3">
        <v>406.8</v>
      </c>
    </row>
    <row r="4271" spans="1:6" s="4" customFormat="1" ht="36" x14ac:dyDescent="0.25">
      <c r="A4271" s="1" t="s">
        <v>882</v>
      </c>
      <c r="B4271" s="1" t="s">
        <v>1407</v>
      </c>
      <c r="C4271" s="1" t="s">
        <v>891</v>
      </c>
      <c r="D4271" s="1"/>
      <c r="E4271" s="2" t="s">
        <v>933</v>
      </c>
      <c r="F4271" s="3">
        <v>6736.2</v>
      </c>
    </row>
    <row r="4272" spans="1:6" s="4" customFormat="1" ht="96" hidden="1" x14ac:dyDescent="0.25">
      <c r="A4272" s="1" t="s">
        <v>882</v>
      </c>
      <c r="B4272" s="1" t="s">
        <v>1407</v>
      </c>
      <c r="C4272" s="1" t="s">
        <v>891</v>
      </c>
      <c r="D4272" s="1" t="s">
        <v>18</v>
      </c>
      <c r="E4272" s="2" t="s">
        <v>552</v>
      </c>
      <c r="F4272" s="3">
        <v>6736.2</v>
      </c>
    </row>
    <row r="4273" spans="1:6" s="4" customFormat="1" ht="36" hidden="1" x14ac:dyDescent="0.25">
      <c r="A4273" s="1" t="s">
        <v>882</v>
      </c>
      <c r="B4273" s="1" t="s">
        <v>1407</v>
      </c>
      <c r="C4273" s="1" t="s">
        <v>891</v>
      </c>
      <c r="D4273" s="1" t="s">
        <v>54</v>
      </c>
      <c r="E4273" s="2" t="s">
        <v>553</v>
      </c>
      <c r="F4273" s="3">
        <v>1987.7</v>
      </c>
    </row>
    <row r="4274" spans="1:6" s="4" customFormat="1" ht="36" hidden="1" x14ac:dyDescent="0.25">
      <c r="A4274" s="1" t="s">
        <v>882</v>
      </c>
      <c r="B4274" s="1" t="s">
        <v>1407</v>
      </c>
      <c r="C4274" s="1" t="s">
        <v>891</v>
      </c>
      <c r="D4274" s="1" t="s">
        <v>30</v>
      </c>
      <c r="E4274" s="2" t="s">
        <v>554</v>
      </c>
      <c r="F4274" s="3">
        <v>4748.5</v>
      </c>
    </row>
    <row r="4275" spans="1:6" s="4" customFormat="1" ht="144" x14ac:dyDescent="0.25">
      <c r="A4275" s="1" t="s">
        <v>882</v>
      </c>
      <c r="B4275" s="1" t="s">
        <v>1407</v>
      </c>
      <c r="C4275" s="1" t="s">
        <v>893</v>
      </c>
      <c r="D4275" s="1"/>
      <c r="E4275" s="2" t="s">
        <v>935</v>
      </c>
      <c r="F4275" s="3">
        <v>2400</v>
      </c>
    </row>
    <row r="4276" spans="1:6" s="4" customFormat="1" ht="96" hidden="1" x14ac:dyDescent="0.25">
      <c r="A4276" s="1" t="s">
        <v>882</v>
      </c>
      <c r="B4276" s="1" t="s">
        <v>1407</v>
      </c>
      <c r="C4276" s="1" t="s">
        <v>893</v>
      </c>
      <c r="D4276" s="1" t="s">
        <v>18</v>
      </c>
      <c r="E4276" s="2" t="s">
        <v>552</v>
      </c>
      <c r="F4276" s="3">
        <v>2400</v>
      </c>
    </row>
    <row r="4277" spans="1:6" s="4" customFormat="1" ht="84" hidden="1" x14ac:dyDescent="0.25">
      <c r="A4277" s="1" t="s">
        <v>882</v>
      </c>
      <c r="B4277" s="1" t="s">
        <v>1407</v>
      </c>
      <c r="C4277" s="1" t="s">
        <v>893</v>
      </c>
      <c r="D4277" s="1" t="s">
        <v>14</v>
      </c>
      <c r="E4277" s="2" t="s">
        <v>555</v>
      </c>
      <c r="F4277" s="3">
        <v>2400</v>
      </c>
    </row>
    <row r="4278" spans="1:6" s="4" customFormat="1" ht="108" x14ac:dyDescent="0.25">
      <c r="A4278" s="1" t="s">
        <v>882</v>
      </c>
      <c r="B4278" s="1" t="s">
        <v>1407</v>
      </c>
      <c r="C4278" s="1" t="s">
        <v>42</v>
      </c>
      <c r="D4278" s="1"/>
      <c r="E4278" s="2" t="s">
        <v>647</v>
      </c>
      <c r="F4278" s="3">
        <v>742.7</v>
      </c>
    </row>
    <row r="4279" spans="1:6" s="4" customFormat="1" ht="60" x14ac:dyDescent="0.25">
      <c r="A4279" s="1" t="s">
        <v>882</v>
      </c>
      <c r="B4279" s="1" t="s">
        <v>1407</v>
      </c>
      <c r="C4279" s="1" t="s">
        <v>43</v>
      </c>
      <c r="D4279" s="1"/>
      <c r="E4279" s="2" t="s">
        <v>660</v>
      </c>
      <c r="F4279" s="3">
        <v>742.7</v>
      </c>
    </row>
    <row r="4280" spans="1:6" s="4" customFormat="1" ht="180" x14ac:dyDescent="0.25">
      <c r="A4280" s="1" t="s">
        <v>882</v>
      </c>
      <c r="B4280" s="1" t="s">
        <v>1407</v>
      </c>
      <c r="C4280" s="1" t="s">
        <v>44</v>
      </c>
      <c r="D4280" s="1"/>
      <c r="E4280" s="2" t="s">
        <v>661</v>
      </c>
      <c r="F4280" s="3">
        <v>742.7</v>
      </c>
    </row>
    <row r="4281" spans="1:6" s="4" customFormat="1" ht="84" x14ac:dyDescent="0.25">
      <c r="A4281" s="1" t="s">
        <v>882</v>
      </c>
      <c r="B4281" s="1" t="s">
        <v>1407</v>
      </c>
      <c r="C4281" s="1" t="s">
        <v>36</v>
      </c>
      <c r="D4281" s="1"/>
      <c r="E4281" s="2" t="s">
        <v>1229</v>
      </c>
      <c r="F4281" s="3">
        <v>742.7</v>
      </c>
    </row>
    <row r="4282" spans="1:6" s="4" customFormat="1" ht="96" hidden="1" x14ac:dyDescent="0.25">
      <c r="A4282" s="1" t="s">
        <v>882</v>
      </c>
      <c r="B4282" s="1" t="s">
        <v>1407</v>
      </c>
      <c r="C4282" s="1" t="s">
        <v>36</v>
      </c>
      <c r="D4282" s="1" t="s">
        <v>18</v>
      </c>
      <c r="E4282" s="2" t="s">
        <v>552</v>
      </c>
      <c r="F4282" s="3">
        <v>742.7</v>
      </c>
    </row>
    <row r="4283" spans="1:6" s="4" customFormat="1" ht="36" hidden="1" x14ac:dyDescent="0.25">
      <c r="A4283" s="1" t="s">
        <v>882</v>
      </c>
      <c r="B4283" s="1" t="s">
        <v>1407</v>
      </c>
      <c r="C4283" s="1" t="s">
        <v>36</v>
      </c>
      <c r="D4283" s="1" t="s">
        <v>30</v>
      </c>
      <c r="E4283" s="2" t="s">
        <v>554</v>
      </c>
      <c r="F4283" s="3">
        <v>742.7</v>
      </c>
    </row>
    <row r="4284" spans="1:6" s="4" customFormat="1" ht="60" x14ac:dyDescent="0.25">
      <c r="A4284" s="1" t="s">
        <v>882</v>
      </c>
      <c r="B4284" s="1" t="s">
        <v>1407</v>
      </c>
      <c r="C4284" s="1" t="s">
        <v>1122</v>
      </c>
      <c r="D4284" s="1"/>
      <c r="E4284" s="2" t="s">
        <v>1885</v>
      </c>
      <c r="F4284" s="3">
        <v>6194.2</v>
      </c>
    </row>
    <row r="4285" spans="1:6" s="4" customFormat="1" ht="36" x14ac:dyDescent="0.25">
      <c r="A4285" s="1" t="s">
        <v>882</v>
      </c>
      <c r="B4285" s="1" t="s">
        <v>1407</v>
      </c>
      <c r="C4285" s="1" t="s">
        <v>1143</v>
      </c>
      <c r="D4285" s="1"/>
      <c r="E4285" s="2" t="s">
        <v>1270</v>
      </c>
      <c r="F4285" s="3">
        <v>5471.2</v>
      </c>
    </row>
    <row r="4286" spans="1:6" s="4" customFormat="1" ht="84" x14ac:dyDescent="0.25">
      <c r="A4286" s="1" t="s">
        <v>882</v>
      </c>
      <c r="B4286" s="1" t="s">
        <v>1407</v>
      </c>
      <c r="C4286" s="1" t="s">
        <v>1144</v>
      </c>
      <c r="D4286" s="1"/>
      <c r="E4286" s="2" t="s">
        <v>589</v>
      </c>
      <c r="F4286" s="3">
        <v>3951.2</v>
      </c>
    </row>
    <row r="4287" spans="1:6" s="4" customFormat="1" ht="180" hidden="1" x14ac:dyDescent="0.25">
      <c r="A4287" s="1" t="s">
        <v>882</v>
      </c>
      <c r="B4287" s="1" t="s">
        <v>1407</v>
      </c>
      <c r="C4287" s="1" t="s">
        <v>1144</v>
      </c>
      <c r="D4287" s="1" t="s">
        <v>1118</v>
      </c>
      <c r="E4287" s="2" t="s">
        <v>539</v>
      </c>
      <c r="F4287" s="3">
        <v>662.5</v>
      </c>
    </row>
    <row r="4288" spans="1:6" s="4" customFormat="1" ht="36" hidden="1" x14ac:dyDescent="0.25">
      <c r="A4288" s="1" t="s">
        <v>882</v>
      </c>
      <c r="B4288" s="1" t="s">
        <v>1407</v>
      </c>
      <c r="C4288" s="1" t="s">
        <v>1144</v>
      </c>
      <c r="D4288" s="1" t="s">
        <v>1119</v>
      </c>
      <c r="E4288" s="2" t="s">
        <v>540</v>
      </c>
      <c r="F4288" s="3">
        <v>662.5</v>
      </c>
    </row>
    <row r="4289" spans="1:6" s="4" customFormat="1" ht="72" hidden="1" x14ac:dyDescent="0.25">
      <c r="A4289" s="1" t="s">
        <v>882</v>
      </c>
      <c r="B4289" s="1" t="s">
        <v>1407</v>
      </c>
      <c r="C4289" s="1" t="s">
        <v>1144</v>
      </c>
      <c r="D4289" s="1" t="s">
        <v>1111</v>
      </c>
      <c r="E4289" s="2" t="s">
        <v>542</v>
      </c>
      <c r="F4289" s="3">
        <v>3288.7</v>
      </c>
    </row>
    <row r="4290" spans="1:6" s="4" customFormat="1" ht="84" hidden="1" x14ac:dyDescent="0.25">
      <c r="A4290" s="1" t="s">
        <v>882</v>
      </c>
      <c r="B4290" s="1" t="s">
        <v>1407</v>
      </c>
      <c r="C4290" s="1" t="s">
        <v>1144</v>
      </c>
      <c r="D4290" s="1" t="s">
        <v>1112</v>
      </c>
      <c r="E4290" s="2" t="s">
        <v>543</v>
      </c>
      <c r="F4290" s="3">
        <v>3288.7</v>
      </c>
    </row>
    <row r="4291" spans="1:6" s="4" customFormat="1" ht="48" x14ac:dyDescent="0.25">
      <c r="A4291" s="1" t="s">
        <v>882</v>
      </c>
      <c r="B4291" s="1" t="s">
        <v>1407</v>
      </c>
      <c r="C4291" s="1" t="s">
        <v>1349</v>
      </c>
      <c r="D4291" s="1"/>
      <c r="E4291" s="2" t="s">
        <v>1350</v>
      </c>
      <c r="F4291" s="3">
        <v>1520</v>
      </c>
    </row>
    <row r="4292" spans="1:6" s="4" customFormat="1" ht="96" hidden="1" x14ac:dyDescent="0.25">
      <c r="A4292" s="1" t="s">
        <v>882</v>
      </c>
      <c r="B4292" s="1" t="s">
        <v>1407</v>
      </c>
      <c r="C4292" s="1" t="s">
        <v>1349</v>
      </c>
      <c r="D4292" s="1" t="s">
        <v>18</v>
      </c>
      <c r="E4292" s="2" t="s">
        <v>552</v>
      </c>
      <c r="F4292" s="3">
        <v>1520</v>
      </c>
    </row>
    <row r="4293" spans="1:6" s="4" customFormat="1" ht="36" hidden="1" x14ac:dyDescent="0.25">
      <c r="A4293" s="1" t="s">
        <v>882</v>
      </c>
      <c r="B4293" s="1" t="s">
        <v>1407</v>
      </c>
      <c r="C4293" s="1" t="s">
        <v>1349</v>
      </c>
      <c r="D4293" s="1" t="s">
        <v>54</v>
      </c>
      <c r="E4293" s="2" t="s">
        <v>553</v>
      </c>
      <c r="F4293" s="3">
        <v>560</v>
      </c>
    </row>
    <row r="4294" spans="1:6" s="4" customFormat="1" ht="36" hidden="1" x14ac:dyDescent="0.25">
      <c r="A4294" s="1" t="s">
        <v>882</v>
      </c>
      <c r="B4294" s="1" t="s">
        <v>1407</v>
      </c>
      <c r="C4294" s="1" t="s">
        <v>1349</v>
      </c>
      <c r="D4294" s="1" t="s">
        <v>30</v>
      </c>
      <c r="E4294" s="2" t="s">
        <v>554</v>
      </c>
      <c r="F4294" s="3">
        <v>960</v>
      </c>
    </row>
    <row r="4295" spans="1:6" s="4" customFormat="1" ht="84" x14ac:dyDescent="0.25">
      <c r="A4295" s="1" t="s">
        <v>882</v>
      </c>
      <c r="B4295" s="1" t="s">
        <v>1407</v>
      </c>
      <c r="C4295" s="1" t="s">
        <v>405</v>
      </c>
      <c r="D4295" s="1"/>
      <c r="E4295" s="2" t="s">
        <v>1174</v>
      </c>
      <c r="F4295" s="3">
        <v>723</v>
      </c>
    </row>
    <row r="4296" spans="1:6" s="4" customFormat="1" ht="96" hidden="1" x14ac:dyDescent="0.25">
      <c r="A4296" s="1" t="s">
        <v>882</v>
      </c>
      <c r="B4296" s="1" t="s">
        <v>1407</v>
      </c>
      <c r="C4296" s="1" t="s">
        <v>405</v>
      </c>
      <c r="D4296" s="1" t="s">
        <v>18</v>
      </c>
      <c r="E4296" s="2" t="s">
        <v>552</v>
      </c>
      <c r="F4296" s="3">
        <v>723</v>
      </c>
    </row>
    <row r="4297" spans="1:6" s="4" customFormat="1" ht="36" hidden="1" x14ac:dyDescent="0.25">
      <c r="A4297" s="1" t="s">
        <v>882</v>
      </c>
      <c r="B4297" s="1" t="s">
        <v>1407</v>
      </c>
      <c r="C4297" s="1" t="s">
        <v>405</v>
      </c>
      <c r="D4297" s="1" t="s">
        <v>54</v>
      </c>
      <c r="E4297" s="2" t="s">
        <v>553</v>
      </c>
      <c r="F4297" s="3">
        <v>300</v>
      </c>
    </row>
    <row r="4298" spans="1:6" s="4" customFormat="1" ht="36" hidden="1" x14ac:dyDescent="0.25">
      <c r="A4298" s="1" t="s">
        <v>882</v>
      </c>
      <c r="B4298" s="1" t="s">
        <v>1407</v>
      </c>
      <c r="C4298" s="1" t="s">
        <v>405</v>
      </c>
      <c r="D4298" s="1" t="s">
        <v>30</v>
      </c>
      <c r="E4298" s="2" t="s">
        <v>554</v>
      </c>
      <c r="F4298" s="3">
        <v>423</v>
      </c>
    </row>
    <row r="4299" spans="1:6" s="4" customFormat="1" hidden="1" x14ac:dyDescent="0.25">
      <c r="A4299" s="1" t="s">
        <v>882</v>
      </c>
      <c r="B4299" s="1" t="s">
        <v>1386</v>
      </c>
      <c r="C4299" s="1"/>
      <c r="D4299" s="1"/>
      <c r="E4299" s="2" t="s">
        <v>910</v>
      </c>
      <c r="F4299" s="3">
        <v>54479.7</v>
      </c>
    </row>
    <row r="4300" spans="1:6" s="4" customFormat="1" ht="72" x14ac:dyDescent="0.25">
      <c r="A4300" s="1" t="s">
        <v>882</v>
      </c>
      <c r="B4300" s="1" t="s">
        <v>1386</v>
      </c>
      <c r="C4300" s="1" t="s">
        <v>790</v>
      </c>
      <c r="D4300" s="1"/>
      <c r="E4300" s="2" t="s">
        <v>1227</v>
      </c>
      <c r="F4300" s="3">
        <v>54479.7</v>
      </c>
    </row>
    <row r="4301" spans="1:6" s="4" customFormat="1" ht="84" x14ac:dyDescent="0.25">
      <c r="A4301" s="1" t="s">
        <v>882</v>
      </c>
      <c r="B4301" s="1" t="s">
        <v>1386</v>
      </c>
      <c r="C4301" s="1" t="s">
        <v>791</v>
      </c>
      <c r="D4301" s="1"/>
      <c r="E4301" s="2" t="s">
        <v>913</v>
      </c>
      <c r="F4301" s="3">
        <v>28625.5</v>
      </c>
    </row>
    <row r="4302" spans="1:6" s="4" customFormat="1" ht="132" x14ac:dyDescent="0.25">
      <c r="A4302" s="1" t="s">
        <v>882</v>
      </c>
      <c r="B4302" s="1" t="s">
        <v>1386</v>
      </c>
      <c r="C4302" s="1" t="s">
        <v>894</v>
      </c>
      <c r="D4302" s="1"/>
      <c r="E4302" s="2" t="s">
        <v>922</v>
      </c>
      <c r="F4302" s="3">
        <v>28625.5</v>
      </c>
    </row>
    <row r="4303" spans="1:6" s="4" customFormat="1" ht="84" x14ac:dyDescent="0.25">
      <c r="A4303" s="1" t="s">
        <v>882</v>
      </c>
      <c r="B4303" s="1" t="s">
        <v>1386</v>
      </c>
      <c r="C4303" s="1" t="s">
        <v>897</v>
      </c>
      <c r="D4303" s="1"/>
      <c r="E4303" s="2" t="s">
        <v>924</v>
      </c>
      <c r="F4303" s="3">
        <v>25625.5</v>
      </c>
    </row>
    <row r="4304" spans="1:6" s="4" customFormat="1" ht="96" hidden="1" x14ac:dyDescent="0.25">
      <c r="A4304" s="1" t="s">
        <v>882</v>
      </c>
      <c r="B4304" s="1" t="s">
        <v>1386</v>
      </c>
      <c r="C4304" s="1" t="s">
        <v>897</v>
      </c>
      <c r="D4304" s="1" t="s">
        <v>18</v>
      </c>
      <c r="E4304" s="2" t="s">
        <v>552</v>
      </c>
      <c r="F4304" s="3">
        <v>25625.5</v>
      </c>
    </row>
    <row r="4305" spans="1:6" s="4" customFormat="1" ht="36" hidden="1" x14ac:dyDescent="0.25">
      <c r="A4305" s="1" t="s">
        <v>882</v>
      </c>
      <c r="B4305" s="1" t="s">
        <v>1386</v>
      </c>
      <c r="C4305" s="1" t="s">
        <v>897</v>
      </c>
      <c r="D4305" s="1" t="s">
        <v>30</v>
      </c>
      <c r="E4305" s="2" t="s">
        <v>554</v>
      </c>
      <c r="F4305" s="3">
        <v>25625.5</v>
      </c>
    </row>
    <row r="4306" spans="1:6" s="4" customFormat="1" ht="156" x14ac:dyDescent="0.25">
      <c r="A4306" s="1" t="s">
        <v>882</v>
      </c>
      <c r="B4306" s="1" t="s">
        <v>1386</v>
      </c>
      <c r="C4306" s="1" t="s">
        <v>1456</v>
      </c>
      <c r="D4306" s="1"/>
      <c r="E4306" s="2" t="s">
        <v>1457</v>
      </c>
      <c r="F4306" s="3">
        <v>3000</v>
      </c>
    </row>
    <row r="4307" spans="1:6" s="4" customFormat="1" ht="96" hidden="1" x14ac:dyDescent="0.25">
      <c r="A4307" s="1" t="s">
        <v>882</v>
      </c>
      <c r="B4307" s="1" t="s">
        <v>1386</v>
      </c>
      <c r="C4307" s="1" t="s">
        <v>1456</v>
      </c>
      <c r="D4307" s="1" t="s">
        <v>18</v>
      </c>
      <c r="E4307" s="2" t="s">
        <v>552</v>
      </c>
      <c r="F4307" s="3">
        <v>3000</v>
      </c>
    </row>
    <row r="4308" spans="1:6" s="4" customFormat="1" ht="36" hidden="1" x14ac:dyDescent="0.25">
      <c r="A4308" s="1" t="s">
        <v>882</v>
      </c>
      <c r="B4308" s="1" t="s">
        <v>1386</v>
      </c>
      <c r="C4308" s="1" t="s">
        <v>1456</v>
      </c>
      <c r="D4308" s="1" t="s">
        <v>30</v>
      </c>
      <c r="E4308" s="2" t="s">
        <v>554</v>
      </c>
      <c r="F4308" s="3">
        <v>3000</v>
      </c>
    </row>
    <row r="4309" spans="1:6" s="4" customFormat="1" ht="60" x14ac:dyDescent="0.25">
      <c r="A4309" s="1" t="s">
        <v>882</v>
      </c>
      <c r="B4309" s="1" t="s">
        <v>1386</v>
      </c>
      <c r="C4309" s="1" t="s">
        <v>794</v>
      </c>
      <c r="D4309" s="1"/>
      <c r="E4309" s="2" t="s">
        <v>929</v>
      </c>
      <c r="F4309" s="3">
        <v>25854.199999999997</v>
      </c>
    </row>
    <row r="4310" spans="1:6" s="4" customFormat="1" ht="84" x14ac:dyDescent="0.25">
      <c r="A4310" s="1" t="s">
        <v>882</v>
      </c>
      <c r="B4310" s="1" t="s">
        <v>1386</v>
      </c>
      <c r="C4310" s="1" t="s">
        <v>896</v>
      </c>
      <c r="D4310" s="1"/>
      <c r="E4310" s="2" t="s">
        <v>932</v>
      </c>
      <c r="F4310" s="3">
        <v>25854.199999999997</v>
      </c>
    </row>
    <row r="4311" spans="1:6" s="4" customFormat="1" ht="36" x14ac:dyDescent="0.25">
      <c r="A4311" s="1" t="s">
        <v>882</v>
      </c>
      <c r="B4311" s="1" t="s">
        <v>1386</v>
      </c>
      <c r="C4311" s="1" t="s">
        <v>891</v>
      </c>
      <c r="D4311" s="1"/>
      <c r="E4311" s="2" t="s">
        <v>933</v>
      </c>
      <c r="F4311" s="3">
        <v>13047.599999999999</v>
      </c>
    </row>
    <row r="4312" spans="1:6" s="4" customFormat="1" ht="72" hidden="1" x14ac:dyDescent="0.25">
      <c r="A4312" s="1" t="s">
        <v>882</v>
      </c>
      <c r="B4312" s="1" t="s">
        <v>1386</v>
      </c>
      <c r="C4312" s="1" t="s">
        <v>891</v>
      </c>
      <c r="D4312" s="1" t="s">
        <v>1111</v>
      </c>
      <c r="E4312" s="2" t="s">
        <v>542</v>
      </c>
      <c r="F4312" s="3">
        <v>1873.3419999999999</v>
      </c>
    </row>
    <row r="4313" spans="1:6" s="4" customFormat="1" ht="84" hidden="1" x14ac:dyDescent="0.25">
      <c r="A4313" s="1" t="s">
        <v>882</v>
      </c>
      <c r="B4313" s="1" t="s">
        <v>1386</v>
      </c>
      <c r="C4313" s="1" t="s">
        <v>891</v>
      </c>
      <c r="D4313" s="1" t="s">
        <v>1112</v>
      </c>
      <c r="E4313" s="2" t="s">
        <v>543</v>
      </c>
      <c r="F4313" s="3">
        <v>1873.3419999999999</v>
      </c>
    </row>
    <row r="4314" spans="1:6" s="4" customFormat="1" ht="96" hidden="1" x14ac:dyDescent="0.25">
      <c r="A4314" s="1" t="s">
        <v>882</v>
      </c>
      <c r="B4314" s="1" t="s">
        <v>1386</v>
      </c>
      <c r="C4314" s="1" t="s">
        <v>891</v>
      </c>
      <c r="D4314" s="1" t="s">
        <v>18</v>
      </c>
      <c r="E4314" s="2" t="s">
        <v>552</v>
      </c>
      <c r="F4314" s="3">
        <v>11174.257999999998</v>
      </c>
    </row>
    <row r="4315" spans="1:6" s="4" customFormat="1" ht="36" hidden="1" x14ac:dyDescent="0.25">
      <c r="A4315" s="1" t="s">
        <v>882</v>
      </c>
      <c r="B4315" s="1" t="s">
        <v>1386</v>
      </c>
      <c r="C4315" s="1" t="s">
        <v>891</v>
      </c>
      <c r="D4315" s="1" t="s">
        <v>54</v>
      </c>
      <c r="E4315" s="2" t="s">
        <v>553</v>
      </c>
      <c r="F4315" s="3">
        <v>210.70999999999998</v>
      </c>
    </row>
    <row r="4316" spans="1:6" s="4" customFormat="1" ht="36" hidden="1" x14ac:dyDescent="0.25">
      <c r="A4316" s="1" t="s">
        <v>882</v>
      </c>
      <c r="B4316" s="1" t="s">
        <v>1386</v>
      </c>
      <c r="C4316" s="1" t="s">
        <v>891</v>
      </c>
      <c r="D4316" s="1" t="s">
        <v>30</v>
      </c>
      <c r="E4316" s="2" t="s">
        <v>554</v>
      </c>
      <c r="F4316" s="3">
        <v>10963.547999999999</v>
      </c>
    </row>
    <row r="4317" spans="1:6" s="4" customFormat="1" ht="36" x14ac:dyDescent="0.25">
      <c r="A4317" s="1" t="s">
        <v>882</v>
      </c>
      <c r="B4317" s="1" t="s">
        <v>1386</v>
      </c>
      <c r="C4317" s="1" t="s">
        <v>1297</v>
      </c>
      <c r="D4317" s="1"/>
      <c r="E4317" s="2" t="s">
        <v>1298</v>
      </c>
      <c r="F4317" s="3">
        <v>12000</v>
      </c>
    </row>
    <row r="4318" spans="1:6" s="4" customFormat="1" ht="72" hidden="1" x14ac:dyDescent="0.25">
      <c r="A4318" s="1" t="s">
        <v>882</v>
      </c>
      <c r="B4318" s="1" t="s">
        <v>1386</v>
      </c>
      <c r="C4318" s="1" t="s">
        <v>1297</v>
      </c>
      <c r="D4318" s="1" t="s">
        <v>1111</v>
      </c>
      <c r="E4318" s="2" t="s">
        <v>542</v>
      </c>
      <c r="F4318" s="3">
        <v>12000</v>
      </c>
    </row>
    <row r="4319" spans="1:6" s="4" customFormat="1" ht="84" hidden="1" x14ac:dyDescent="0.25">
      <c r="A4319" s="1" t="s">
        <v>882</v>
      </c>
      <c r="B4319" s="1" t="s">
        <v>1386</v>
      </c>
      <c r="C4319" s="1" t="s">
        <v>1297</v>
      </c>
      <c r="D4319" s="1" t="s">
        <v>1112</v>
      </c>
      <c r="E4319" s="2" t="s">
        <v>543</v>
      </c>
      <c r="F4319" s="3">
        <v>12000</v>
      </c>
    </row>
    <row r="4320" spans="1:6" s="4" customFormat="1" ht="204" x14ac:dyDescent="0.25">
      <c r="A4320" s="1" t="s">
        <v>882</v>
      </c>
      <c r="B4320" s="1" t="s">
        <v>1386</v>
      </c>
      <c r="C4320" s="1" t="s">
        <v>898</v>
      </c>
      <c r="D4320" s="1"/>
      <c r="E4320" s="2" t="s">
        <v>934</v>
      </c>
      <c r="F4320" s="3">
        <v>806.6</v>
      </c>
    </row>
    <row r="4321" spans="1:6" s="4" customFormat="1" ht="96" hidden="1" x14ac:dyDescent="0.25">
      <c r="A4321" s="1" t="s">
        <v>882</v>
      </c>
      <c r="B4321" s="1" t="s">
        <v>1386</v>
      </c>
      <c r="C4321" s="1" t="s">
        <v>898</v>
      </c>
      <c r="D4321" s="1" t="s">
        <v>18</v>
      </c>
      <c r="E4321" s="2" t="s">
        <v>552</v>
      </c>
      <c r="F4321" s="3">
        <v>806.6</v>
      </c>
    </row>
    <row r="4322" spans="1:6" s="4" customFormat="1" ht="84" hidden="1" x14ac:dyDescent="0.25">
      <c r="A4322" s="1" t="s">
        <v>882</v>
      </c>
      <c r="B4322" s="1" t="s">
        <v>1386</v>
      </c>
      <c r="C4322" s="1" t="s">
        <v>898</v>
      </c>
      <c r="D4322" s="1" t="s">
        <v>14</v>
      </c>
      <c r="E4322" s="2" t="s">
        <v>555</v>
      </c>
      <c r="F4322" s="3">
        <v>806.6</v>
      </c>
    </row>
    <row r="4323" spans="1:6" s="4" customFormat="1" ht="24" hidden="1" x14ac:dyDescent="0.25">
      <c r="A4323" s="1" t="s">
        <v>882</v>
      </c>
      <c r="B4323" s="1" t="s">
        <v>1420</v>
      </c>
      <c r="C4323" s="1"/>
      <c r="D4323" s="1"/>
      <c r="E4323" s="2" t="s">
        <v>911</v>
      </c>
      <c r="F4323" s="3">
        <v>61668</v>
      </c>
    </row>
    <row r="4324" spans="1:6" s="4" customFormat="1" ht="72" x14ac:dyDescent="0.25">
      <c r="A4324" s="1" t="s">
        <v>882</v>
      </c>
      <c r="B4324" s="1" t="s">
        <v>1420</v>
      </c>
      <c r="C4324" s="1" t="s">
        <v>790</v>
      </c>
      <c r="D4324" s="1"/>
      <c r="E4324" s="2" t="s">
        <v>1227</v>
      </c>
      <c r="F4324" s="3">
        <v>61668</v>
      </c>
    </row>
    <row r="4325" spans="1:6" s="4" customFormat="1" ht="60" x14ac:dyDescent="0.25">
      <c r="A4325" s="1" t="s">
        <v>882</v>
      </c>
      <c r="B4325" s="1" t="s">
        <v>1420</v>
      </c>
      <c r="C4325" s="1" t="s">
        <v>794</v>
      </c>
      <c r="D4325" s="1"/>
      <c r="E4325" s="2" t="s">
        <v>929</v>
      </c>
      <c r="F4325" s="3">
        <v>61668</v>
      </c>
    </row>
    <row r="4326" spans="1:6" s="4" customFormat="1" ht="84" x14ac:dyDescent="0.25">
      <c r="A4326" s="1" t="s">
        <v>882</v>
      </c>
      <c r="B4326" s="1" t="s">
        <v>1420</v>
      </c>
      <c r="C4326" s="1" t="s">
        <v>896</v>
      </c>
      <c r="D4326" s="1"/>
      <c r="E4326" s="2" t="s">
        <v>932</v>
      </c>
      <c r="F4326" s="3">
        <v>61668</v>
      </c>
    </row>
    <row r="4327" spans="1:6" s="4" customFormat="1" ht="120" x14ac:dyDescent="0.25">
      <c r="A4327" s="1" t="s">
        <v>882</v>
      </c>
      <c r="B4327" s="1" t="s">
        <v>1420</v>
      </c>
      <c r="C4327" s="1" t="s">
        <v>899</v>
      </c>
      <c r="D4327" s="1"/>
      <c r="E4327" s="2" t="s">
        <v>1313</v>
      </c>
      <c r="F4327" s="3">
        <v>60000</v>
      </c>
    </row>
    <row r="4328" spans="1:6" s="4" customFormat="1" ht="96" hidden="1" x14ac:dyDescent="0.25">
      <c r="A4328" s="1" t="s">
        <v>882</v>
      </c>
      <c r="B4328" s="1" t="s">
        <v>1420</v>
      </c>
      <c r="C4328" s="1" t="s">
        <v>899</v>
      </c>
      <c r="D4328" s="1" t="s">
        <v>18</v>
      </c>
      <c r="E4328" s="2" t="s">
        <v>552</v>
      </c>
      <c r="F4328" s="3">
        <v>60000</v>
      </c>
    </row>
    <row r="4329" spans="1:6" s="4" customFormat="1" ht="84" hidden="1" x14ac:dyDescent="0.25">
      <c r="A4329" s="1" t="s">
        <v>882</v>
      </c>
      <c r="B4329" s="1" t="s">
        <v>1420</v>
      </c>
      <c r="C4329" s="1" t="s">
        <v>899</v>
      </c>
      <c r="D4329" s="1" t="s">
        <v>14</v>
      </c>
      <c r="E4329" s="2" t="s">
        <v>555</v>
      </c>
      <c r="F4329" s="3">
        <v>60000</v>
      </c>
    </row>
    <row r="4330" spans="1:6" s="4" customFormat="1" ht="84" x14ac:dyDescent="0.25">
      <c r="A4330" s="1" t="s">
        <v>882</v>
      </c>
      <c r="B4330" s="1" t="s">
        <v>1420</v>
      </c>
      <c r="C4330" s="1" t="s">
        <v>900</v>
      </c>
      <c r="D4330" s="1"/>
      <c r="E4330" s="2" t="s">
        <v>936</v>
      </c>
      <c r="F4330" s="3">
        <v>1668</v>
      </c>
    </row>
    <row r="4331" spans="1:6" s="4" customFormat="1" ht="36" hidden="1" x14ac:dyDescent="0.25">
      <c r="A4331" s="1" t="s">
        <v>882</v>
      </c>
      <c r="B4331" s="1" t="s">
        <v>1420</v>
      </c>
      <c r="C4331" s="1" t="s">
        <v>900</v>
      </c>
      <c r="D4331" s="1" t="s">
        <v>65</v>
      </c>
      <c r="E4331" s="2" t="s">
        <v>544</v>
      </c>
      <c r="F4331" s="3">
        <v>1668</v>
      </c>
    </row>
    <row r="4332" spans="1:6" s="4" customFormat="1" ht="60" hidden="1" x14ac:dyDescent="0.25">
      <c r="A4332" s="1" t="s">
        <v>882</v>
      </c>
      <c r="B4332" s="1" t="s">
        <v>1420</v>
      </c>
      <c r="C4332" s="1" t="s">
        <v>900</v>
      </c>
      <c r="D4332" s="1" t="s">
        <v>872</v>
      </c>
      <c r="E4332" s="2" t="s">
        <v>904</v>
      </c>
      <c r="F4332" s="3">
        <v>1668</v>
      </c>
    </row>
    <row r="4333" spans="1:6" s="4" customFormat="1" ht="36" hidden="1" x14ac:dyDescent="0.25">
      <c r="A4333" s="1" t="s">
        <v>882</v>
      </c>
      <c r="B4333" s="1" t="s">
        <v>1421</v>
      </c>
      <c r="C4333" s="1"/>
      <c r="D4333" s="1"/>
      <c r="E4333" s="2" t="s">
        <v>912</v>
      </c>
      <c r="F4333" s="3">
        <v>33767.800000000003</v>
      </c>
    </row>
    <row r="4334" spans="1:6" s="4" customFormat="1" ht="60" x14ac:dyDescent="0.25">
      <c r="A4334" s="1" t="s">
        <v>882</v>
      </c>
      <c r="B4334" s="1" t="s">
        <v>1421</v>
      </c>
      <c r="C4334" s="1" t="s">
        <v>1122</v>
      </c>
      <c r="D4334" s="1"/>
      <c r="E4334" s="2" t="s">
        <v>1885</v>
      </c>
      <c r="F4334" s="3">
        <v>22113.9</v>
      </c>
    </row>
    <row r="4335" spans="1:6" s="4" customFormat="1" ht="36" x14ac:dyDescent="0.25">
      <c r="A4335" s="1" t="s">
        <v>882</v>
      </c>
      <c r="B4335" s="1" t="s">
        <v>1421</v>
      </c>
      <c r="C4335" s="1" t="s">
        <v>1143</v>
      </c>
      <c r="D4335" s="1"/>
      <c r="E4335" s="2" t="s">
        <v>1270</v>
      </c>
      <c r="F4335" s="3">
        <v>22113.9</v>
      </c>
    </row>
    <row r="4336" spans="1:6" s="4" customFormat="1" ht="84" x14ac:dyDescent="0.25">
      <c r="A4336" s="1" t="s">
        <v>882</v>
      </c>
      <c r="B4336" s="1" t="s">
        <v>1421</v>
      </c>
      <c r="C4336" s="1" t="s">
        <v>1144</v>
      </c>
      <c r="D4336" s="1"/>
      <c r="E4336" s="2" t="s">
        <v>589</v>
      </c>
      <c r="F4336" s="3">
        <v>22081.9</v>
      </c>
    </row>
    <row r="4337" spans="1:6" s="4" customFormat="1" ht="180" hidden="1" x14ac:dyDescent="0.25">
      <c r="A4337" s="1" t="s">
        <v>882</v>
      </c>
      <c r="B4337" s="1" t="s">
        <v>1421</v>
      </c>
      <c r="C4337" s="1" t="s">
        <v>1144</v>
      </c>
      <c r="D4337" s="1" t="s">
        <v>1118</v>
      </c>
      <c r="E4337" s="2" t="s">
        <v>539</v>
      </c>
      <c r="F4337" s="3">
        <v>22081.9</v>
      </c>
    </row>
    <row r="4338" spans="1:6" s="4" customFormat="1" ht="36" hidden="1" x14ac:dyDescent="0.25">
      <c r="A4338" s="1" t="s">
        <v>882</v>
      </c>
      <c r="B4338" s="1" t="s">
        <v>1421</v>
      </c>
      <c r="C4338" s="1" t="s">
        <v>1144</v>
      </c>
      <c r="D4338" s="1" t="s">
        <v>1119</v>
      </c>
      <c r="E4338" s="2" t="s">
        <v>540</v>
      </c>
      <c r="F4338" s="3">
        <v>22081.9</v>
      </c>
    </row>
    <row r="4339" spans="1:6" s="4" customFormat="1" ht="48" x14ac:dyDescent="0.25">
      <c r="A4339" s="1" t="s">
        <v>882</v>
      </c>
      <c r="B4339" s="1" t="s">
        <v>1421</v>
      </c>
      <c r="C4339" s="1" t="s">
        <v>1349</v>
      </c>
      <c r="D4339" s="1"/>
      <c r="E4339" s="2" t="s">
        <v>1350</v>
      </c>
      <c r="F4339" s="3">
        <v>32</v>
      </c>
    </row>
    <row r="4340" spans="1:6" s="4" customFormat="1" ht="72" hidden="1" x14ac:dyDescent="0.25">
      <c r="A4340" s="1" t="s">
        <v>882</v>
      </c>
      <c r="B4340" s="1" t="s">
        <v>1421</v>
      </c>
      <c r="C4340" s="1" t="s">
        <v>1349</v>
      </c>
      <c r="D4340" s="1" t="s">
        <v>1111</v>
      </c>
      <c r="E4340" s="2" t="s">
        <v>542</v>
      </c>
      <c r="F4340" s="3">
        <v>32</v>
      </c>
    </row>
    <row r="4341" spans="1:6" s="4" customFormat="1" ht="84" hidden="1" x14ac:dyDescent="0.25">
      <c r="A4341" s="1" t="s">
        <v>882</v>
      </c>
      <c r="B4341" s="1" t="s">
        <v>1421</v>
      </c>
      <c r="C4341" s="1" t="s">
        <v>1349</v>
      </c>
      <c r="D4341" s="1" t="s">
        <v>1112</v>
      </c>
      <c r="E4341" s="2" t="s">
        <v>543</v>
      </c>
      <c r="F4341" s="3">
        <v>32</v>
      </c>
    </row>
    <row r="4342" spans="1:6" s="4" customFormat="1" ht="72" x14ac:dyDescent="0.25">
      <c r="A4342" s="1" t="s">
        <v>882</v>
      </c>
      <c r="B4342" s="1" t="s">
        <v>1421</v>
      </c>
      <c r="C4342" s="1" t="s">
        <v>1125</v>
      </c>
      <c r="D4342" s="1"/>
      <c r="E4342" s="2" t="s">
        <v>1207</v>
      </c>
      <c r="F4342" s="3">
        <v>11653.9</v>
      </c>
    </row>
    <row r="4343" spans="1:6" s="4" customFormat="1" ht="48" x14ac:dyDescent="0.25">
      <c r="A4343" s="1" t="s">
        <v>882</v>
      </c>
      <c r="B4343" s="1" t="s">
        <v>1421</v>
      </c>
      <c r="C4343" s="1" t="s">
        <v>1126</v>
      </c>
      <c r="D4343" s="1"/>
      <c r="E4343" s="2" t="s">
        <v>1210</v>
      </c>
      <c r="F4343" s="3">
        <v>11653.9</v>
      </c>
    </row>
    <row r="4344" spans="1:6" s="4" customFormat="1" ht="60" x14ac:dyDescent="0.25">
      <c r="A4344" s="1" t="s">
        <v>882</v>
      </c>
      <c r="B4344" s="1" t="s">
        <v>1421</v>
      </c>
      <c r="C4344" s="1" t="s">
        <v>1127</v>
      </c>
      <c r="D4344" s="1"/>
      <c r="E4344" s="2" t="s">
        <v>1200</v>
      </c>
      <c r="F4344" s="3">
        <v>10388.5</v>
      </c>
    </row>
    <row r="4345" spans="1:6" s="4" customFormat="1" ht="180" hidden="1" x14ac:dyDescent="0.25">
      <c r="A4345" s="1" t="s">
        <v>882</v>
      </c>
      <c r="B4345" s="1" t="s">
        <v>1421</v>
      </c>
      <c r="C4345" s="1" t="s">
        <v>1127</v>
      </c>
      <c r="D4345" s="1" t="s">
        <v>1118</v>
      </c>
      <c r="E4345" s="2" t="s">
        <v>539</v>
      </c>
      <c r="F4345" s="3">
        <v>10388.5</v>
      </c>
    </row>
    <row r="4346" spans="1:6" s="4" customFormat="1" ht="60" hidden="1" x14ac:dyDescent="0.25">
      <c r="A4346" s="1" t="s">
        <v>882</v>
      </c>
      <c r="B4346" s="1" t="s">
        <v>1421</v>
      </c>
      <c r="C4346" s="1" t="s">
        <v>1127</v>
      </c>
      <c r="D4346" s="1" t="s">
        <v>1128</v>
      </c>
      <c r="E4346" s="2" t="s">
        <v>541</v>
      </c>
      <c r="F4346" s="3">
        <v>10388.5</v>
      </c>
    </row>
    <row r="4347" spans="1:6" s="4" customFormat="1" ht="60" x14ac:dyDescent="0.25">
      <c r="A4347" s="1" t="s">
        <v>882</v>
      </c>
      <c r="B4347" s="1" t="s">
        <v>1421</v>
      </c>
      <c r="C4347" s="1" t="s">
        <v>1129</v>
      </c>
      <c r="D4347" s="1"/>
      <c r="E4347" s="2" t="s">
        <v>1201</v>
      </c>
      <c r="F4347" s="3">
        <v>1265.4000000000001</v>
      </c>
    </row>
    <row r="4348" spans="1:6" s="4" customFormat="1" ht="180" hidden="1" x14ac:dyDescent="0.25">
      <c r="A4348" s="1" t="s">
        <v>882</v>
      </c>
      <c r="B4348" s="1" t="s">
        <v>1421</v>
      </c>
      <c r="C4348" s="1" t="s">
        <v>1129</v>
      </c>
      <c r="D4348" s="1" t="s">
        <v>1118</v>
      </c>
      <c r="E4348" s="2" t="s">
        <v>539</v>
      </c>
      <c r="F4348" s="3">
        <v>0.7</v>
      </c>
    </row>
    <row r="4349" spans="1:6" s="4" customFormat="1" ht="60" hidden="1" x14ac:dyDescent="0.25">
      <c r="A4349" s="1" t="s">
        <v>882</v>
      </c>
      <c r="B4349" s="1" t="s">
        <v>1421</v>
      </c>
      <c r="C4349" s="1" t="s">
        <v>1129</v>
      </c>
      <c r="D4349" s="1" t="s">
        <v>1128</v>
      </c>
      <c r="E4349" s="2" t="s">
        <v>541</v>
      </c>
      <c r="F4349" s="3">
        <v>0.7</v>
      </c>
    </row>
    <row r="4350" spans="1:6" s="4" customFormat="1" ht="72" hidden="1" x14ac:dyDescent="0.25">
      <c r="A4350" s="1" t="s">
        <v>882</v>
      </c>
      <c r="B4350" s="1" t="s">
        <v>1421</v>
      </c>
      <c r="C4350" s="1" t="s">
        <v>1129</v>
      </c>
      <c r="D4350" s="1" t="s">
        <v>1111</v>
      </c>
      <c r="E4350" s="2" t="s">
        <v>542</v>
      </c>
      <c r="F4350" s="3">
        <v>1264.19784</v>
      </c>
    </row>
    <row r="4351" spans="1:6" s="4" customFormat="1" ht="84" hidden="1" x14ac:dyDescent="0.25">
      <c r="A4351" s="1" t="s">
        <v>882</v>
      </c>
      <c r="B4351" s="1" t="s">
        <v>1421</v>
      </c>
      <c r="C4351" s="1" t="s">
        <v>1129</v>
      </c>
      <c r="D4351" s="1" t="s">
        <v>1112</v>
      </c>
      <c r="E4351" s="2" t="s">
        <v>543</v>
      </c>
      <c r="F4351" s="3">
        <v>1264.19784</v>
      </c>
    </row>
    <row r="4352" spans="1:6" s="4" customFormat="1" ht="24" hidden="1" x14ac:dyDescent="0.25">
      <c r="A4352" s="1" t="s">
        <v>882</v>
      </c>
      <c r="B4352" s="1" t="s">
        <v>1421</v>
      </c>
      <c r="C4352" s="1" t="s">
        <v>1129</v>
      </c>
      <c r="D4352" s="1" t="s">
        <v>1113</v>
      </c>
      <c r="E4352" s="2" t="s">
        <v>558</v>
      </c>
      <c r="F4352" s="3">
        <v>0.50216000000000005</v>
      </c>
    </row>
    <row r="4353" spans="1:6" s="4" customFormat="1" ht="36" hidden="1" x14ac:dyDescent="0.25">
      <c r="A4353" s="1" t="s">
        <v>882</v>
      </c>
      <c r="B4353" s="1" t="s">
        <v>1421</v>
      </c>
      <c r="C4353" s="1" t="s">
        <v>1129</v>
      </c>
      <c r="D4353" s="1" t="s">
        <v>1120</v>
      </c>
      <c r="E4353" s="2" t="s">
        <v>561</v>
      </c>
      <c r="F4353" s="3">
        <v>0.50216000000000005</v>
      </c>
    </row>
    <row r="4354" spans="1:6" s="4" customFormat="1" ht="36" hidden="1" x14ac:dyDescent="0.25">
      <c r="A4354" s="1" t="s">
        <v>422</v>
      </c>
      <c r="B4354" s="1" t="s">
        <v>1387</v>
      </c>
      <c r="C4354" s="1"/>
      <c r="D4354" s="1"/>
      <c r="E4354" s="2" t="s">
        <v>493</v>
      </c>
      <c r="F4354" s="3">
        <v>41195.9</v>
      </c>
    </row>
    <row r="4355" spans="1:6" s="4" customFormat="1" ht="24" hidden="1" x14ac:dyDescent="0.25">
      <c r="A4355" s="1" t="s">
        <v>422</v>
      </c>
      <c r="B4355" s="1" t="s">
        <v>1105</v>
      </c>
      <c r="C4355" s="1"/>
      <c r="D4355" s="1"/>
      <c r="E4355" s="2" t="s">
        <v>498</v>
      </c>
      <c r="F4355" s="3">
        <v>41195.9</v>
      </c>
    </row>
    <row r="4356" spans="1:6" s="4" customFormat="1" ht="120" hidden="1" x14ac:dyDescent="0.25">
      <c r="A4356" s="1" t="s">
        <v>422</v>
      </c>
      <c r="B4356" s="1" t="s">
        <v>1388</v>
      </c>
      <c r="C4356" s="1"/>
      <c r="D4356" s="1"/>
      <c r="E4356" s="2" t="s">
        <v>511</v>
      </c>
      <c r="F4356" s="3">
        <v>41195.9</v>
      </c>
    </row>
    <row r="4357" spans="1:6" s="4" customFormat="1" ht="84" x14ac:dyDescent="0.25">
      <c r="A4357" s="1" t="s">
        <v>422</v>
      </c>
      <c r="B4357" s="1" t="s">
        <v>1388</v>
      </c>
      <c r="C4357" s="1" t="s">
        <v>426</v>
      </c>
      <c r="D4357" s="1"/>
      <c r="E4357" s="2" t="s">
        <v>1203</v>
      </c>
      <c r="F4357" s="3">
        <v>41195.9</v>
      </c>
    </row>
    <row r="4358" spans="1:6" s="4" customFormat="1" ht="48" x14ac:dyDescent="0.25">
      <c r="A4358" s="1" t="s">
        <v>422</v>
      </c>
      <c r="B4358" s="1" t="s">
        <v>1388</v>
      </c>
      <c r="C4358" s="1" t="s">
        <v>427</v>
      </c>
      <c r="D4358" s="1"/>
      <c r="E4358" s="2" t="s">
        <v>1204</v>
      </c>
      <c r="F4358" s="3">
        <v>4271.3999999999996</v>
      </c>
    </row>
    <row r="4359" spans="1:6" s="4" customFormat="1" ht="60" x14ac:dyDescent="0.25">
      <c r="A4359" s="1" t="s">
        <v>422</v>
      </c>
      <c r="B4359" s="1" t="s">
        <v>1388</v>
      </c>
      <c r="C4359" s="1" t="s">
        <v>423</v>
      </c>
      <c r="D4359" s="1"/>
      <c r="E4359" s="2" t="s">
        <v>1200</v>
      </c>
      <c r="F4359" s="3">
        <v>4271.3999999999996</v>
      </c>
    </row>
    <row r="4360" spans="1:6" s="4" customFormat="1" ht="180" hidden="1" x14ac:dyDescent="0.25">
      <c r="A4360" s="1" t="s">
        <v>422</v>
      </c>
      <c r="B4360" s="1" t="s">
        <v>1388</v>
      </c>
      <c r="C4360" s="1" t="s">
        <v>423</v>
      </c>
      <c r="D4360" s="1" t="s">
        <v>1118</v>
      </c>
      <c r="E4360" s="2" t="s">
        <v>539</v>
      </c>
      <c r="F4360" s="3">
        <v>4271.3999999999996</v>
      </c>
    </row>
    <row r="4361" spans="1:6" s="4" customFormat="1" ht="60" hidden="1" x14ac:dyDescent="0.25">
      <c r="A4361" s="1" t="s">
        <v>422</v>
      </c>
      <c r="B4361" s="1" t="s">
        <v>1388</v>
      </c>
      <c r="C4361" s="1" t="s">
        <v>423</v>
      </c>
      <c r="D4361" s="1" t="s">
        <v>1128</v>
      </c>
      <c r="E4361" s="2" t="s">
        <v>541</v>
      </c>
      <c r="F4361" s="3">
        <v>4271.3999999999996</v>
      </c>
    </row>
    <row r="4362" spans="1:6" s="4" customFormat="1" ht="36" x14ac:dyDescent="0.25">
      <c r="A4362" s="1" t="s">
        <v>422</v>
      </c>
      <c r="B4362" s="1" t="s">
        <v>1388</v>
      </c>
      <c r="C4362" s="1" t="s">
        <v>428</v>
      </c>
      <c r="D4362" s="1"/>
      <c r="E4362" s="2" t="s">
        <v>1202</v>
      </c>
      <c r="F4362" s="3">
        <v>36924.5</v>
      </c>
    </row>
    <row r="4363" spans="1:6" s="4" customFormat="1" ht="60" x14ac:dyDescent="0.25">
      <c r="A4363" s="1" t="s">
        <v>422</v>
      </c>
      <c r="B4363" s="1" t="s">
        <v>1388</v>
      </c>
      <c r="C4363" s="1" t="s">
        <v>424</v>
      </c>
      <c r="D4363" s="1"/>
      <c r="E4363" s="2" t="s">
        <v>1200</v>
      </c>
      <c r="F4363" s="3">
        <v>31357.5</v>
      </c>
    </row>
    <row r="4364" spans="1:6" s="4" customFormat="1" ht="180" hidden="1" x14ac:dyDescent="0.25">
      <c r="A4364" s="1" t="s">
        <v>422</v>
      </c>
      <c r="B4364" s="1" t="s">
        <v>1388</v>
      </c>
      <c r="C4364" s="1" t="s">
        <v>424</v>
      </c>
      <c r="D4364" s="1" t="s">
        <v>1118</v>
      </c>
      <c r="E4364" s="2" t="s">
        <v>539</v>
      </c>
      <c r="F4364" s="3">
        <v>31357.5</v>
      </c>
    </row>
    <row r="4365" spans="1:6" s="4" customFormat="1" ht="60" hidden="1" x14ac:dyDescent="0.25">
      <c r="A4365" s="1" t="s">
        <v>422</v>
      </c>
      <c r="B4365" s="1" t="s">
        <v>1388</v>
      </c>
      <c r="C4365" s="1" t="s">
        <v>424</v>
      </c>
      <c r="D4365" s="1" t="s">
        <v>1128</v>
      </c>
      <c r="E4365" s="2" t="s">
        <v>541</v>
      </c>
      <c r="F4365" s="3">
        <v>31357.5</v>
      </c>
    </row>
    <row r="4366" spans="1:6" s="4" customFormat="1" ht="60" x14ac:dyDescent="0.25">
      <c r="A4366" s="1" t="s">
        <v>422</v>
      </c>
      <c r="B4366" s="1" t="s">
        <v>1388</v>
      </c>
      <c r="C4366" s="1" t="s">
        <v>425</v>
      </c>
      <c r="D4366" s="1"/>
      <c r="E4366" s="2" t="s">
        <v>1201</v>
      </c>
      <c r="F4366" s="3">
        <v>5566.9999999999991</v>
      </c>
    </row>
    <row r="4367" spans="1:6" s="4" customFormat="1" ht="180" hidden="1" x14ac:dyDescent="0.25">
      <c r="A4367" s="1" t="s">
        <v>422</v>
      </c>
      <c r="B4367" s="1" t="s">
        <v>1388</v>
      </c>
      <c r="C4367" s="1" t="s">
        <v>425</v>
      </c>
      <c r="D4367" s="1" t="s">
        <v>1118</v>
      </c>
      <c r="E4367" s="2" t="s">
        <v>539</v>
      </c>
      <c r="F4367" s="3">
        <v>442.7</v>
      </c>
    </row>
    <row r="4368" spans="1:6" s="4" customFormat="1" ht="60" hidden="1" x14ac:dyDescent="0.25">
      <c r="A4368" s="1" t="s">
        <v>422</v>
      </c>
      <c r="B4368" s="1" t="s">
        <v>1388</v>
      </c>
      <c r="C4368" s="1" t="s">
        <v>425</v>
      </c>
      <c r="D4368" s="1" t="s">
        <v>1128</v>
      </c>
      <c r="E4368" s="2" t="s">
        <v>541</v>
      </c>
      <c r="F4368" s="3">
        <v>442.7</v>
      </c>
    </row>
    <row r="4369" spans="1:6" s="4" customFormat="1" ht="72" hidden="1" x14ac:dyDescent="0.25">
      <c r="A4369" s="1" t="s">
        <v>422</v>
      </c>
      <c r="B4369" s="1" t="s">
        <v>1388</v>
      </c>
      <c r="C4369" s="1" t="s">
        <v>425</v>
      </c>
      <c r="D4369" s="1" t="s">
        <v>1111</v>
      </c>
      <c r="E4369" s="2" t="s">
        <v>542</v>
      </c>
      <c r="F4369" s="3">
        <v>5076.3999999999996</v>
      </c>
    </row>
    <row r="4370" spans="1:6" s="4" customFormat="1" ht="84" hidden="1" x14ac:dyDescent="0.25">
      <c r="A4370" s="1" t="s">
        <v>422</v>
      </c>
      <c r="B4370" s="1" t="s">
        <v>1388</v>
      </c>
      <c r="C4370" s="1" t="s">
        <v>425</v>
      </c>
      <c r="D4370" s="1" t="s">
        <v>1112</v>
      </c>
      <c r="E4370" s="2" t="s">
        <v>543</v>
      </c>
      <c r="F4370" s="3">
        <v>5076.3999999999996</v>
      </c>
    </row>
    <row r="4371" spans="1:6" s="4" customFormat="1" ht="24" hidden="1" x14ac:dyDescent="0.25">
      <c r="A4371" s="1" t="s">
        <v>422</v>
      </c>
      <c r="B4371" s="1" t="s">
        <v>1388</v>
      </c>
      <c r="C4371" s="1" t="s">
        <v>425</v>
      </c>
      <c r="D4371" s="1" t="s">
        <v>1113</v>
      </c>
      <c r="E4371" s="2" t="s">
        <v>558</v>
      </c>
      <c r="F4371" s="3">
        <v>47.9</v>
      </c>
    </row>
    <row r="4372" spans="1:6" s="4" customFormat="1" ht="36" hidden="1" x14ac:dyDescent="0.25">
      <c r="A4372" s="1" t="s">
        <v>422</v>
      </c>
      <c r="B4372" s="1" t="s">
        <v>1388</v>
      </c>
      <c r="C4372" s="1" t="s">
        <v>425</v>
      </c>
      <c r="D4372" s="1" t="s">
        <v>1120</v>
      </c>
      <c r="E4372" s="2" t="s">
        <v>561</v>
      </c>
      <c r="F4372" s="3">
        <v>47.9</v>
      </c>
    </row>
    <row r="4373" spans="1:6" s="4" customFormat="1" ht="36" hidden="1" x14ac:dyDescent="0.25">
      <c r="A4373" s="1" t="s">
        <v>429</v>
      </c>
      <c r="B4373" s="1" t="s">
        <v>1387</v>
      </c>
      <c r="C4373" s="1"/>
      <c r="D4373" s="1"/>
      <c r="E4373" s="2" t="s">
        <v>494</v>
      </c>
      <c r="F4373" s="3">
        <v>9578.1</v>
      </c>
    </row>
    <row r="4374" spans="1:6" s="4" customFormat="1" ht="24" hidden="1" x14ac:dyDescent="0.25">
      <c r="A4374" s="1" t="s">
        <v>429</v>
      </c>
      <c r="B4374" s="1" t="s">
        <v>1105</v>
      </c>
      <c r="C4374" s="1"/>
      <c r="D4374" s="1"/>
      <c r="E4374" s="2" t="s">
        <v>498</v>
      </c>
      <c r="F4374" s="3">
        <v>9578.1</v>
      </c>
    </row>
    <row r="4375" spans="1:6" s="4" customFormat="1" ht="48" hidden="1" x14ac:dyDescent="0.25">
      <c r="A4375" s="1" t="s">
        <v>429</v>
      </c>
      <c r="B4375" s="1" t="s">
        <v>1422</v>
      </c>
      <c r="C4375" s="1"/>
      <c r="D4375" s="1"/>
      <c r="E4375" s="2" t="s">
        <v>512</v>
      </c>
      <c r="F4375" s="3">
        <v>9578.1</v>
      </c>
    </row>
    <row r="4376" spans="1:6" s="4" customFormat="1" ht="84" x14ac:dyDescent="0.25">
      <c r="A4376" s="1" t="s">
        <v>429</v>
      </c>
      <c r="B4376" s="1" t="s">
        <v>1422</v>
      </c>
      <c r="C4376" s="1" t="s">
        <v>433</v>
      </c>
      <c r="D4376" s="1"/>
      <c r="E4376" s="2" t="s">
        <v>1205</v>
      </c>
      <c r="F4376" s="3">
        <v>9578.1</v>
      </c>
    </row>
    <row r="4377" spans="1:6" s="4" customFormat="1" ht="72" x14ac:dyDescent="0.25">
      <c r="A4377" s="1" t="s">
        <v>429</v>
      </c>
      <c r="B4377" s="1" t="s">
        <v>1422</v>
      </c>
      <c r="C4377" s="1" t="s">
        <v>434</v>
      </c>
      <c r="D4377" s="1"/>
      <c r="E4377" s="2" t="s">
        <v>1206</v>
      </c>
      <c r="F4377" s="3">
        <v>8843.4</v>
      </c>
    </row>
    <row r="4378" spans="1:6" s="4" customFormat="1" ht="60" x14ac:dyDescent="0.25">
      <c r="A4378" s="1" t="s">
        <v>429</v>
      </c>
      <c r="B4378" s="1" t="s">
        <v>1422</v>
      </c>
      <c r="C4378" s="1" t="s">
        <v>430</v>
      </c>
      <c r="D4378" s="1"/>
      <c r="E4378" s="2" t="s">
        <v>1200</v>
      </c>
      <c r="F4378" s="3">
        <v>8843.4</v>
      </c>
    </row>
    <row r="4379" spans="1:6" s="4" customFormat="1" ht="180" hidden="1" x14ac:dyDescent="0.25">
      <c r="A4379" s="1" t="s">
        <v>429</v>
      </c>
      <c r="B4379" s="1" t="s">
        <v>1422</v>
      </c>
      <c r="C4379" s="1" t="s">
        <v>430</v>
      </c>
      <c r="D4379" s="1" t="s">
        <v>1118</v>
      </c>
      <c r="E4379" s="2" t="s">
        <v>539</v>
      </c>
      <c r="F4379" s="3">
        <v>8843.4</v>
      </c>
    </row>
    <row r="4380" spans="1:6" s="4" customFormat="1" ht="60" hidden="1" x14ac:dyDescent="0.25">
      <c r="A4380" s="1" t="s">
        <v>429</v>
      </c>
      <c r="B4380" s="1" t="s">
        <v>1422</v>
      </c>
      <c r="C4380" s="1" t="s">
        <v>430</v>
      </c>
      <c r="D4380" s="1" t="s">
        <v>1128</v>
      </c>
      <c r="E4380" s="2" t="s">
        <v>541</v>
      </c>
      <c r="F4380" s="3">
        <v>8843.4</v>
      </c>
    </row>
    <row r="4381" spans="1:6" s="4" customFormat="1" ht="36" x14ac:dyDescent="0.25">
      <c r="A4381" s="1" t="s">
        <v>429</v>
      </c>
      <c r="B4381" s="1" t="s">
        <v>1422</v>
      </c>
      <c r="C4381" s="1" t="s">
        <v>435</v>
      </c>
      <c r="D4381" s="1"/>
      <c r="E4381" s="2" t="s">
        <v>1202</v>
      </c>
      <c r="F4381" s="3">
        <v>734.7</v>
      </c>
    </row>
    <row r="4382" spans="1:6" s="4" customFormat="1" ht="60" x14ac:dyDescent="0.25">
      <c r="A4382" s="1" t="s">
        <v>429</v>
      </c>
      <c r="B4382" s="1" t="s">
        <v>1422</v>
      </c>
      <c r="C4382" s="1" t="s">
        <v>431</v>
      </c>
      <c r="D4382" s="1"/>
      <c r="E4382" s="2" t="s">
        <v>1200</v>
      </c>
      <c r="F4382" s="3">
        <v>511</v>
      </c>
    </row>
    <row r="4383" spans="1:6" s="4" customFormat="1" ht="180" hidden="1" x14ac:dyDescent="0.25">
      <c r="A4383" s="1" t="s">
        <v>429</v>
      </c>
      <c r="B4383" s="1" t="s">
        <v>1422</v>
      </c>
      <c r="C4383" s="1" t="s">
        <v>431</v>
      </c>
      <c r="D4383" s="1" t="s">
        <v>1118</v>
      </c>
      <c r="E4383" s="2" t="s">
        <v>539</v>
      </c>
      <c r="F4383" s="3">
        <v>511</v>
      </c>
    </row>
    <row r="4384" spans="1:6" s="4" customFormat="1" ht="60" hidden="1" x14ac:dyDescent="0.25">
      <c r="A4384" s="1" t="s">
        <v>429</v>
      </c>
      <c r="B4384" s="1" t="s">
        <v>1422</v>
      </c>
      <c r="C4384" s="1" t="s">
        <v>431</v>
      </c>
      <c r="D4384" s="1" t="s">
        <v>1128</v>
      </c>
      <c r="E4384" s="2" t="s">
        <v>541</v>
      </c>
      <c r="F4384" s="3">
        <v>511</v>
      </c>
    </row>
    <row r="4385" spans="1:6" s="4" customFormat="1" ht="60" x14ac:dyDescent="0.25">
      <c r="A4385" s="1" t="s">
        <v>429</v>
      </c>
      <c r="B4385" s="1" t="s">
        <v>1422</v>
      </c>
      <c r="C4385" s="1" t="s">
        <v>432</v>
      </c>
      <c r="D4385" s="1"/>
      <c r="E4385" s="2" t="s">
        <v>1201</v>
      </c>
      <c r="F4385" s="3">
        <v>223.7</v>
      </c>
    </row>
    <row r="4386" spans="1:6" s="4" customFormat="1" ht="180" hidden="1" x14ac:dyDescent="0.25">
      <c r="A4386" s="1" t="s">
        <v>429</v>
      </c>
      <c r="B4386" s="1" t="s">
        <v>1422</v>
      </c>
      <c r="C4386" s="1" t="s">
        <v>432</v>
      </c>
      <c r="D4386" s="1" t="s">
        <v>1118</v>
      </c>
      <c r="E4386" s="2" t="s">
        <v>539</v>
      </c>
      <c r="F4386" s="3">
        <v>2</v>
      </c>
    </row>
    <row r="4387" spans="1:6" s="4" customFormat="1" ht="60" hidden="1" x14ac:dyDescent="0.25">
      <c r="A4387" s="1" t="s">
        <v>429</v>
      </c>
      <c r="B4387" s="1" t="s">
        <v>1422</v>
      </c>
      <c r="C4387" s="1" t="s">
        <v>432</v>
      </c>
      <c r="D4387" s="1" t="s">
        <v>1128</v>
      </c>
      <c r="E4387" s="2" t="s">
        <v>541</v>
      </c>
      <c r="F4387" s="3">
        <v>2</v>
      </c>
    </row>
    <row r="4388" spans="1:6" s="4" customFormat="1" ht="72" hidden="1" x14ac:dyDescent="0.25">
      <c r="A4388" s="1" t="s">
        <v>429</v>
      </c>
      <c r="B4388" s="1" t="s">
        <v>1422</v>
      </c>
      <c r="C4388" s="1" t="s">
        <v>432</v>
      </c>
      <c r="D4388" s="1" t="s">
        <v>1111</v>
      </c>
      <c r="E4388" s="2" t="s">
        <v>542</v>
      </c>
      <c r="F4388" s="3">
        <v>220.7</v>
      </c>
    </row>
    <row r="4389" spans="1:6" s="4" customFormat="1" ht="84" hidden="1" x14ac:dyDescent="0.25">
      <c r="A4389" s="1" t="s">
        <v>429</v>
      </c>
      <c r="B4389" s="1" t="s">
        <v>1422</v>
      </c>
      <c r="C4389" s="1" t="s">
        <v>432</v>
      </c>
      <c r="D4389" s="1" t="s">
        <v>1112</v>
      </c>
      <c r="E4389" s="2" t="s">
        <v>543</v>
      </c>
      <c r="F4389" s="3">
        <v>220.7</v>
      </c>
    </row>
    <row r="4390" spans="1:6" s="4" customFormat="1" ht="24" hidden="1" x14ac:dyDescent="0.25">
      <c r="A4390" s="1" t="s">
        <v>429</v>
      </c>
      <c r="B4390" s="1" t="s">
        <v>1422</v>
      </c>
      <c r="C4390" s="1" t="s">
        <v>432</v>
      </c>
      <c r="D4390" s="1" t="s">
        <v>1113</v>
      </c>
      <c r="E4390" s="2" t="s">
        <v>558</v>
      </c>
      <c r="F4390" s="3">
        <v>1</v>
      </c>
    </row>
    <row r="4391" spans="1:6" s="4" customFormat="1" ht="36" hidden="1" x14ac:dyDescent="0.25">
      <c r="A4391" s="1" t="s">
        <v>429</v>
      </c>
      <c r="B4391" s="1" t="s">
        <v>1422</v>
      </c>
      <c r="C4391" s="1" t="s">
        <v>432</v>
      </c>
      <c r="D4391" s="1" t="s">
        <v>1120</v>
      </c>
      <c r="E4391" s="2" t="s">
        <v>561</v>
      </c>
      <c r="F4391" s="3">
        <v>1</v>
      </c>
    </row>
    <row r="4392" spans="1:6" s="4" customFormat="1" ht="24" hidden="1" x14ac:dyDescent="0.25">
      <c r="A4392" s="1" t="s">
        <v>436</v>
      </c>
      <c r="B4392" s="1" t="s">
        <v>1387</v>
      </c>
      <c r="C4392" s="1"/>
      <c r="D4392" s="1"/>
      <c r="E4392" s="2" t="s">
        <v>495</v>
      </c>
      <c r="F4392" s="3">
        <v>193986.4</v>
      </c>
    </row>
    <row r="4393" spans="1:6" s="4" customFormat="1" ht="24" hidden="1" x14ac:dyDescent="0.25">
      <c r="A4393" s="1" t="s">
        <v>436</v>
      </c>
      <c r="B4393" s="1" t="s">
        <v>1105</v>
      </c>
      <c r="C4393" s="1"/>
      <c r="D4393" s="1"/>
      <c r="E4393" s="2" t="s">
        <v>498</v>
      </c>
      <c r="F4393" s="3">
        <v>193986.4</v>
      </c>
    </row>
    <row r="4394" spans="1:6" s="4" customFormat="1" ht="120" hidden="1" x14ac:dyDescent="0.25">
      <c r="A4394" s="1" t="s">
        <v>436</v>
      </c>
      <c r="B4394" s="1" t="s">
        <v>1423</v>
      </c>
      <c r="C4394" s="1"/>
      <c r="D4394" s="1"/>
      <c r="E4394" s="2" t="s">
        <v>509</v>
      </c>
      <c r="F4394" s="3">
        <v>149017.35999999999</v>
      </c>
    </row>
    <row r="4395" spans="1:6" s="4" customFormat="1" ht="72" x14ac:dyDescent="0.25">
      <c r="A4395" s="1" t="s">
        <v>436</v>
      </c>
      <c r="B4395" s="1" t="s">
        <v>1423</v>
      </c>
      <c r="C4395" s="1" t="s">
        <v>441</v>
      </c>
      <c r="D4395" s="1"/>
      <c r="E4395" s="2" t="s">
        <v>1231</v>
      </c>
      <c r="F4395" s="3">
        <v>149017.35999999999</v>
      </c>
    </row>
    <row r="4396" spans="1:6" s="4" customFormat="1" ht="36" x14ac:dyDescent="0.25">
      <c r="A4396" s="1" t="s">
        <v>436</v>
      </c>
      <c r="B4396" s="1" t="s">
        <v>1423</v>
      </c>
      <c r="C4396" s="1" t="s">
        <v>442</v>
      </c>
      <c r="D4396" s="1"/>
      <c r="E4396" s="2" t="s">
        <v>1199</v>
      </c>
      <c r="F4396" s="3">
        <v>50498.6</v>
      </c>
    </row>
    <row r="4397" spans="1:6" s="4" customFormat="1" ht="60" x14ac:dyDescent="0.25">
      <c r="A4397" s="1" t="s">
        <v>436</v>
      </c>
      <c r="B4397" s="1" t="s">
        <v>1423</v>
      </c>
      <c r="C4397" s="1" t="s">
        <v>437</v>
      </c>
      <c r="D4397" s="1"/>
      <c r="E4397" s="2" t="s">
        <v>1200</v>
      </c>
      <c r="F4397" s="3">
        <v>46393.799999999996</v>
      </c>
    </row>
    <row r="4398" spans="1:6" s="4" customFormat="1" ht="180" hidden="1" x14ac:dyDescent="0.25">
      <c r="A4398" s="1" t="s">
        <v>436</v>
      </c>
      <c r="B4398" s="1" t="s">
        <v>1423</v>
      </c>
      <c r="C4398" s="1" t="s">
        <v>437</v>
      </c>
      <c r="D4398" s="1" t="s">
        <v>1118</v>
      </c>
      <c r="E4398" s="2" t="s">
        <v>539</v>
      </c>
      <c r="F4398" s="3">
        <v>46393.799999999996</v>
      </c>
    </row>
    <row r="4399" spans="1:6" s="4" customFormat="1" ht="60" hidden="1" x14ac:dyDescent="0.25">
      <c r="A4399" s="1" t="s">
        <v>436</v>
      </c>
      <c r="B4399" s="1" t="s">
        <v>1423</v>
      </c>
      <c r="C4399" s="1" t="s">
        <v>437</v>
      </c>
      <c r="D4399" s="1" t="s">
        <v>1128</v>
      </c>
      <c r="E4399" s="2" t="s">
        <v>541</v>
      </c>
      <c r="F4399" s="3">
        <v>46393.799999999996</v>
      </c>
    </row>
    <row r="4400" spans="1:6" s="4" customFormat="1" ht="60" x14ac:dyDescent="0.25">
      <c r="A4400" s="1" t="s">
        <v>436</v>
      </c>
      <c r="B4400" s="1" t="s">
        <v>1423</v>
      </c>
      <c r="C4400" s="1" t="s">
        <v>438</v>
      </c>
      <c r="D4400" s="1"/>
      <c r="E4400" s="2" t="s">
        <v>1201</v>
      </c>
      <c r="F4400" s="3">
        <v>4104.8</v>
      </c>
    </row>
    <row r="4401" spans="1:6" s="4" customFormat="1" ht="180" hidden="1" x14ac:dyDescent="0.25">
      <c r="A4401" s="1" t="s">
        <v>436</v>
      </c>
      <c r="B4401" s="1" t="s">
        <v>1423</v>
      </c>
      <c r="C4401" s="1" t="s">
        <v>438</v>
      </c>
      <c r="D4401" s="1" t="s">
        <v>1118</v>
      </c>
      <c r="E4401" s="2" t="s">
        <v>539</v>
      </c>
      <c r="F4401" s="3">
        <v>4104.8</v>
      </c>
    </row>
    <row r="4402" spans="1:6" s="4" customFormat="1" ht="60" hidden="1" x14ac:dyDescent="0.25">
      <c r="A4402" s="1" t="s">
        <v>436</v>
      </c>
      <c r="B4402" s="1" t="s">
        <v>1423</v>
      </c>
      <c r="C4402" s="1" t="s">
        <v>438</v>
      </c>
      <c r="D4402" s="1" t="s">
        <v>1128</v>
      </c>
      <c r="E4402" s="2" t="s">
        <v>541</v>
      </c>
      <c r="F4402" s="3">
        <v>4104.8</v>
      </c>
    </row>
    <row r="4403" spans="1:6" s="4" customFormat="1" ht="36" x14ac:dyDescent="0.25">
      <c r="A4403" s="1" t="s">
        <v>436</v>
      </c>
      <c r="B4403" s="1" t="s">
        <v>1423</v>
      </c>
      <c r="C4403" s="1" t="s">
        <v>443</v>
      </c>
      <c r="D4403" s="1"/>
      <c r="E4403" s="2" t="s">
        <v>1202</v>
      </c>
      <c r="F4403" s="3">
        <v>98518.76</v>
      </c>
    </row>
    <row r="4404" spans="1:6" s="4" customFormat="1" ht="60" x14ac:dyDescent="0.25">
      <c r="A4404" s="1" t="s">
        <v>436</v>
      </c>
      <c r="B4404" s="1" t="s">
        <v>1423</v>
      </c>
      <c r="C4404" s="1" t="s">
        <v>439</v>
      </c>
      <c r="D4404" s="1"/>
      <c r="E4404" s="2" t="s">
        <v>1200</v>
      </c>
      <c r="F4404" s="3">
        <v>68860.899999999994</v>
      </c>
    </row>
    <row r="4405" spans="1:6" s="4" customFormat="1" ht="180" hidden="1" x14ac:dyDescent="0.25">
      <c r="A4405" s="1" t="s">
        <v>436</v>
      </c>
      <c r="B4405" s="1" t="s">
        <v>1423</v>
      </c>
      <c r="C4405" s="1" t="s">
        <v>439</v>
      </c>
      <c r="D4405" s="1" t="s">
        <v>1118</v>
      </c>
      <c r="E4405" s="2" t="s">
        <v>539</v>
      </c>
      <c r="F4405" s="3">
        <v>68860.899999999994</v>
      </c>
    </row>
    <row r="4406" spans="1:6" s="4" customFormat="1" ht="60" hidden="1" x14ac:dyDescent="0.25">
      <c r="A4406" s="1" t="s">
        <v>436</v>
      </c>
      <c r="B4406" s="1" t="s">
        <v>1423</v>
      </c>
      <c r="C4406" s="1" t="s">
        <v>439</v>
      </c>
      <c r="D4406" s="1" t="s">
        <v>1128</v>
      </c>
      <c r="E4406" s="2" t="s">
        <v>541</v>
      </c>
      <c r="F4406" s="3">
        <v>68860.899999999994</v>
      </c>
    </row>
    <row r="4407" spans="1:6" s="4" customFormat="1" ht="60" x14ac:dyDescent="0.25">
      <c r="A4407" s="1" t="s">
        <v>436</v>
      </c>
      <c r="B4407" s="1" t="s">
        <v>1423</v>
      </c>
      <c r="C4407" s="1" t="s">
        <v>440</v>
      </c>
      <c r="D4407" s="1"/>
      <c r="E4407" s="2" t="s">
        <v>1201</v>
      </c>
      <c r="F4407" s="3">
        <v>29657.86</v>
      </c>
    </row>
    <row r="4408" spans="1:6" s="4" customFormat="1" ht="180" hidden="1" x14ac:dyDescent="0.25">
      <c r="A4408" s="1" t="s">
        <v>436</v>
      </c>
      <c r="B4408" s="1" t="s">
        <v>1423</v>
      </c>
      <c r="C4408" s="1" t="s">
        <v>440</v>
      </c>
      <c r="D4408" s="1" t="s">
        <v>1118</v>
      </c>
      <c r="E4408" s="2" t="s">
        <v>539</v>
      </c>
      <c r="F4408" s="3">
        <v>900</v>
      </c>
    </row>
    <row r="4409" spans="1:6" s="4" customFormat="1" ht="60" hidden="1" x14ac:dyDescent="0.25">
      <c r="A4409" s="1" t="s">
        <v>436</v>
      </c>
      <c r="B4409" s="1" t="s">
        <v>1423</v>
      </c>
      <c r="C4409" s="1" t="s">
        <v>440</v>
      </c>
      <c r="D4409" s="1" t="s">
        <v>1128</v>
      </c>
      <c r="E4409" s="2" t="s">
        <v>541</v>
      </c>
      <c r="F4409" s="3">
        <v>900</v>
      </c>
    </row>
    <row r="4410" spans="1:6" s="4" customFormat="1" ht="72" hidden="1" x14ac:dyDescent="0.25">
      <c r="A4410" s="1" t="s">
        <v>436</v>
      </c>
      <c r="B4410" s="1" t="s">
        <v>1423</v>
      </c>
      <c r="C4410" s="1" t="s">
        <v>440</v>
      </c>
      <c r="D4410" s="1" t="s">
        <v>1111</v>
      </c>
      <c r="E4410" s="2" t="s">
        <v>542</v>
      </c>
      <c r="F4410" s="3">
        <v>28726.06</v>
      </c>
    </row>
    <row r="4411" spans="1:6" s="4" customFormat="1" ht="84" hidden="1" x14ac:dyDescent="0.25">
      <c r="A4411" s="1" t="s">
        <v>436</v>
      </c>
      <c r="B4411" s="1" t="s">
        <v>1423</v>
      </c>
      <c r="C4411" s="1" t="s">
        <v>440</v>
      </c>
      <c r="D4411" s="1" t="s">
        <v>1112</v>
      </c>
      <c r="E4411" s="2" t="s">
        <v>543</v>
      </c>
      <c r="F4411" s="3">
        <v>28726.06</v>
      </c>
    </row>
    <row r="4412" spans="1:6" s="4" customFormat="1" ht="24" hidden="1" x14ac:dyDescent="0.25">
      <c r="A4412" s="1" t="s">
        <v>436</v>
      </c>
      <c r="B4412" s="1" t="s">
        <v>1423</v>
      </c>
      <c r="C4412" s="1" t="s">
        <v>440</v>
      </c>
      <c r="D4412" s="1" t="s">
        <v>1113</v>
      </c>
      <c r="E4412" s="2" t="s">
        <v>558</v>
      </c>
      <c r="F4412" s="3">
        <v>31.8</v>
      </c>
    </row>
    <row r="4413" spans="1:6" s="4" customFormat="1" ht="36" hidden="1" x14ac:dyDescent="0.25">
      <c r="A4413" s="1" t="s">
        <v>436</v>
      </c>
      <c r="B4413" s="1" t="s">
        <v>1423</v>
      </c>
      <c r="C4413" s="1" t="s">
        <v>440</v>
      </c>
      <c r="D4413" s="1" t="s">
        <v>1120</v>
      </c>
      <c r="E4413" s="2" t="s">
        <v>561</v>
      </c>
      <c r="F4413" s="3">
        <v>31.8</v>
      </c>
    </row>
    <row r="4414" spans="1:6" s="4" customFormat="1" ht="36" hidden="1" x14ac:dyDescent="0.25">
      <c r="A4414" s="1" t="s">
        <v>436</v>
      </c>
      <c r="B4414" s="1" t="s">
        <v>1384</v>
      </c>
      <c r="C4414" s="1"/>
      <c r="D4414" s="1"/>
      <c r="E4414" s="2" t="s">
        <v>514</v>
      </c>
      <c r="F4414" s="3">
        <v>44969.04</v>
      </c>
    </row>
    <row r="4415" spans="1:6" s="4" customFormat="1" ht="60" x14ac:dyDescent="0.25">
      <c r="A4415" s="1" t="s">
        <v>436</v>
      </c>
      <c r="B4415" s="1" t="s">
        <v>1384</v>
      </c>
      <c r="C4415" s="1" t="s">
        <v>1122</v>
      </c>
      <c r="D4415" s="1"/>
      <c r="E4415" s="2" t="s">
        <v>1885</v>
      </c>
      <c r="F4415" s="3">
        <v>44969.04</v>
      </c>
    </row>
    <row r="4416" spans="1:6" s="4" customFormat="1" ht="36" x14ac:dyDescent="0.25">
      <c r="A4416" s="1" t="s">
        <v>436</v>
      </c>
      <c r="B4416" s="1" t="s">
        <v>1384</v>
      </c>
      <c r="C4416" s="1" t="s">
        <v>1123</v>
      </c>
      <c r="D4416" s="1"/>
      <c r="E4416" s="2" t="s">
        <v>1175</v>
      </c>
      <c r="F4416" s="3">
        <v>44969.04</v>
      </c>
    </row>
    <row r="4417" spans="1:6" s="4" customFormat="1" ht="48" x14ac:dyDescent="0.25">
      <c r="A4417" s="1" t="s">
        <v>436</v>
      </c>
      <c r="B4417" s="1" t="s">
        <v>1384</v>
      </c>
      <c r="C4417" s="1" t="s">
        <v>410</v>
      </c>
      <c r="D4417" s="1"/>
      <c r="E4417" s="2" t="s">
        <v>1183</v>
      </c>
      <c r="F4417" s="3">
        <v>44834</v>
      </c>
    </row>
    <row r="4418" spans="1:6" s="4" customFormat="1" ht="72" hidden="1" x14ac:dyDescent="0.25">
      <c r="A4418" s="1" t="s">
        <v>436</v>
      </c>
      <c r="B4418" s="1" t="s">
        <v>1384</v>
      </c>
      <c r="C4418" s="1" t="s">
        <v>410</v>
      </c>
      <c r="D4418" s="1" t="s">
        <v>1111</v>
      </c>
      <c r="E4418" s="2" t="s">
        <v>542</v>
      </c>
      <c r="F4418" s="3">
        <v>44834</v>
      </c>
    </row>
    <row r="4419" spans="1:6" s="4" customFormat="1" ht="84" hidden="1" x14ac:dyDescent="0.25">
      <c r="A4419" s="1" t="s">
        <v>436</v>
      </c>
      <c r="B4419" s="1" t="s">
        <v>1384</v>
      </c>
      <c r="C4419" s="1" t="s">
        <v>410</v>
      </c>
      <c r="D4419" s="1" t="s">
        <v>1112</v>
      </c>
      <c r="E4419" s="2" t="s">
        <v>543</v>
      </c>
      <c r="F4419" s="3">
        <v>44834</v>
      </c>
    </row>
    <row r="4420" spans="1:6" s="4" customFormat="1" ht="108" x14ac:dyDescent="0.25">
      <c r="A4420" s="1" t="s">
        <v>436</v>
      </c>
      <c r="B4420" s="1" t="s">
        <v>1384</v>
      </c>
      <c r="C4420" s="1" t="s">
        <v>1314</v>
      </c>
      <c r="D4420" s="1"/>
      <c r="E4420" s="2" t="s">
        <v>1368</v>
      </c>
      <c r="F4420" s="3">
        <v>20.04</v>
      </c>
    </row>
    <row r="4421" spans="1:6" s="4" customFormat="1" ht="72" hidden="1" x14ac:dyDescent="0.25">
      <c r="A4421" s="1" t="s">
        <v>436</v>
      </c>
      <c r="B4421" s="1" t="s">
        <v>1384</v>
      </c>
      <c r="C4421" s="1" t="s">
        <v>1314</v>
      </c>
      <c r="D4421" s="1" t="s">
        <v>1111</v>
      </c>
      <c r="E4421" s="2" t="s">
        <v>542</v>
      </c>
      <c r="F4421" s="3">
        <v>20.04</v>
      </c>
    </row>
    <row r="4422" spans="1:6" s="4" customFormat="1" ht="84" hidden="1" x14ac:dyDescent="0.25">
      <c r="A4422" s="1" t="s">
        <v>436</v>
      </c>
      <c r="B4422" s="1" t="s">
        <v>1384</v>
      </c>
      <c r="C4422" s="1" t="s">
        <v>1314</v>
      </c>
      <c r="D4422" s="1" t="s">
        <v>1112</v>
      </c>
      <c r="E4422" s="2" t="s">
        <v>543</v>
      </c>
      <c r="F4422" s="3">
        <v>20.04</v>
      </c>
    </row>
    <row r="4423" spans="1:6" s="4" customFormat="1" ht="120" x14ac:dyDescent="0.25">
      <c r="A4423" s="1" t="s">
        <v>436</v>
      </c>
      <c r="B4423" s="1" t="s">
        <v>1384</v>
      </c>
      <c r="C4423" s="1" t="s">
        <v>1315</v>
      </c>
      <c r="D4423" s="1"/>
      <c r="E4423" s="2" t="s">
        <v>1369</v>
      </c>
      <c r="F4423" s="3">
        <v>115</v>
      </c>
    </row>
    <row r="4424" spans="1:6" s="4" customFormat="1" ht="36" hidden="1" x14ac:dyDescent="0.25">
      <c r="A4424" s="1" t="s">
        <v>436</v>
      </c>
      <c r="B4424" s="1" t="s">
        <v>1384</v>
      </c>
      <c r="C4424" s="1" t="s">
        <v>1315</v>
      </c>
      <c r="D4424" s="1" t="s">
        <v>65</v>
      </c>
      <c r="E4424" s="2" t="s">
        <v>544</v>
      </c>
      <c r="F4424" s="3">
        <v>115</v>
      </c>
    </row>
    <row r="4425" spans="1:6" s="4" customFormat="1" ht="24" hidden="1" x14ac:dyDescent="0.25">
      <c r="A4425" s="1" t="s">
        <v>436</v>
      </c>
      <c r="B4425" s="1" t="s">
        <v>1384</v>
      </c>
      <c r="C4425" s="1" t="s">
        <v>1315</v>
      </c>
      <c r="D4425" s="1" t="s">
        <v>393</v>
      </c>
      <c r="E4425" s="2" t="s">
        <v>549</v>
      </c>
      <c r="F4425" s="3">
        <v>115</v>
      </c>
    </row>
    <row r="4426" spans="1:6" s="4" customFormat="1" ht="60" hidden="1" x14ac:dyDescent="0.25">
      <c r="A4426" s="1" t="s">
        <v>444</v>
      </c>
      <c r="B4426" s="1" t="s">
        <v>1387</v>
      </c>
      <c r="C4426" s="1"/>
      <c r="D4426" s="1"/>
      <c r="E4426" s="2" t="s">
        <v>496</v>
      </c>
      <c r="F4426" s="3">
        <v>1736435.9815799999</v>
      </c>
    </row>
    <row r="4427" spans="1:6" s="4" customFormat="1" ht="24" hidden="1" x14ac:dyDescent="0.25">
      <c r="A4427" s="1" t="s">
        <v>444</v>
      </c>
      <c r="B4427" s="1" t="s">
        <v>1105</v>
      </c>
      <c r="C4427" s="1"/>
      <c r="D4427" s="1"/>
      <c r="E4427" s="2" t="s">
        <v>498</v>
      </c>
      <c r="F4427" s="3">
        <v>35337.356329999995</v>
      </c>
    </row>
    <row r="4428" spans="1:6" s="4" customFormat="1" ht="36" hidden="1" x14ac:dyDescent="0.25">
      <c r="A4428" s="1" t="s">
        <v>444</v>
      </c>
      <c r="B4428" s="1" t="s">
        <v>1384</v>
      </c>
      <c r="C4428" s="1"/>
      <c r="D4428" s="1"/>
      <c r="E4428" s="2" t="s">
        <v>514</v>
      </c>
      <c r="F4428" s="3">
        <v>35337.356329999995</v>
      </c>
    </row>
    <row r="4429" spans="1:6" s="4" customFormat="1" ht="60" x14ac:dyDescent="0.25">
      <c r="A4429" s="1" t="s">
        <v>444</v>
      </c>
      <c r="B4429" s="1" t="s">
        <v>1384</v>
      </c>
      <c r="C4429" s="1" t="s">
        <v>1122</v>
      </c>
      <c r="D4429" s="1"/>
      <c r="E4429" s="2" t="s">
        <v>1885</v>
      </c>
      <c r="F4429" s="3">
        <v>10.199999999999999</v>
      </c>
    </row>
    <row r="4430" spans="1:6" s="4" customFormat="1" ht="36" x14ac:dyDescent="0.25">
      <c r="A4430" s="1" t="s">
        <v>444</v>
      </c>
      <c r="B4430" s="1" t="s">
        <v>1384</v>
      </c>
      <c r="C4430" s="1" t="s">
        <v>1123</v>
      </c>
      <c r="D4430" s="1"/>
      <c r="E4430" s="2" t="s">
        <v>1175</v>
      </c>
      <c r="F4430" s="3">
        <v>10.199999999999999</v>
      </c>
    </row>
    <row r="4431" spans="1:6" s="4" customFormat="1" ht="156" x14ac:dyDescent="0.25">
      <c r="A4431" s="1" t="s">
        <v>444</v>
      </c>
      <c r="B4431" s="1" t="s">
        <v>1384</v>
      </c>
      <c r="C4431" s="1" t="s">
        <v>445</v>
      </c>
      <c r="D4431" s="1"/>
      <c r="E4431" s="2" t="s">
        <v>1193</v>
      </c>
      <c r="F4431" s="3">
        <v>10.199999999999999</v>
      </c>
    </row>
    <row r="4432" spans="1:6" s="4" customFormat="1" ht="72" hidden="1" x14ac:dyDescent="0.25">
      <c r="A4432" s="1" t="s">
        <v>444</v>
      </c>
      <c r="B4432" s="1" t="s">
        <v>1384</v>
      </c>
      <c r="C4432" s="1" t="s">
        <v>445</v>
      </c>
      <c r="D4432" s="1" t="s">
        <v>1111</v>
      </c>
      <c r="E4432" s="2" t="s">
        <v>542</v>
      </c>
      <c r="F4432" s="3">
        <v>10.199999999999999</v>
      </c>
    </row>
    <row r="4433" spans="1:6" s="4" customFormat="1" ht="84" hidden="1" x14ac:dyDescent="0.25">
      <c r="A4433" s="1" t="s">
        <v>444</v>
      </c>
      <c r="B4433" s="1" t="s">
        <v>1384</v>
      </c>
      <c r="C4433" s="1" t="s">
        <v>445</v>
      </c>
      <c r="D4433" s="1" t="s">
        <v>1112</v>
      </c>
      <c r="E4433" s="2" t="s">
        <v>543</v>
      </c>
      <c r="F4433" s="3">
        <v>10.199999999999999</v>
      </c>
    </row>
    <row r="4434" spans="1:6" s="4" customFormat="1" ht="72" x14ac:dyDescent="0.25">
      <c r="A4434" s="1" t="s">
        <v>444</v>
      </c>
      <c r="B4434" s="1" t="s">
        <v>1384</v>
      </c>
      <c r="C4434" s="1" t="s">
        <v>1125</v>
      </c>
      <c r="D4434" s="1"/>
      <c r="E4434" s="2" t="s">
        <v>1207</v>
      </c>
      <c r="F4434" s="3">
        <v>34245.4</v>
      </c>
    </row>
    <row r="4435" spans="1:6" s="4" customFormat="1" ht="48" x14ac:dyDescent="0.25">
      <c r="A4435" s="1" t="s">
        <v>444</v>
      </c>
      <c r="B4435" s="1" t="s">
        <v>1384</v>
      </c>
      <c r="C4435" s="1" t="s">
        <v>1126</v>
      </c>
      <c r="D4435" s="1"/>
      <c r="E4435" s="2" t="s">
        <v>1210</v>
      </c>
      <c r="F4435" s="3">
        <v>34245.4</v>
      </c>
    </row>
    <row r="4436" spans="1:6" s="4" customFormat="1" ht="60" x14ac:dyDescent="0.25">
      <c r="A4436" s="1" t="s">
        <v>444</v>
      </c>
      <c r="B4436" s="1" t="s">
        <v>1384</v>
      </c>
      <c r="C4436" s="1" t="s">
        <v>1127</v>
      </c>
      <c r="D4436" s="1"/>
      <c r="E4436" s="2" t="s">
        <v>1200</v>
      </c>
      <c r="F4436" s="3">
        <v>31239.3</v>
      </c>
    </row>
    <row r="4437" spans="1:6" s="4" customFormat="1" ht="180" hidden="1" x14ac:dyDescent="0.25">
      <c r="A4437" s="1" t="s">
        <v>444</v>
      </c>
      <c r="B4437" s="1" t="s">
        <v>1384</v>
      </c>
      <c r="C4437" s="1" t="s">
        <v>1127</v>
      </c>
      <c r="D4437" s="1" t="s">
        <v>1118</v>
      </c>
      <c r="E4437" s="2" t="s">
        <v>539</v>
      </c>
      <c r="F4437" s="3">
        <v>31239.3</v>
      </c>
    </row>
    <row r="4438" spans="1:6" s="4" customFormat="1" ht="60" hidden="1" x14ac:dyDescent="0.25">
      <c r="A4438" s="1" t="s">
        <v>444</v>
      </c>
      <c r="B4438" s="1" t="s">
        <v>1384</v>
      </c>
      <c r="C4438" s="1" t="s">
        <v>1127</v>
      </c>
      <c r="D4438" s="1" t="s">
        <v>1128</v>
      </c>
      <c r="E4438" s="2" t="s">
        <v>541</v>
      </c>
      <c r="F4438" s="3">
        <v>31239.3</v>
      </c>
    </row>
    <row r="4439" spans="1:6" s="4" customFormat="1" ht="60" x14ac:dyDescent="0.25">
      <c r="A4439" s="1" t="s">
        <v>444</v>
      </c>
      <c r="B4439" s="1" t="s">
        <v>1384</v>
      </c>
      <c r="C4439" s="1" t="s">
        <v>1129</v>
      </c>
      <c r="D4439" s="1"/>
      <c r="E4439" s="2" t="s">
        <v>1201</v>
      </c>
      <c r="F4439" s="3">
        <v>3006.1</v>
      </c>
    </row>
    <row r="4440" spans="1:6" s="4" customFormat="1" ht="180" hidden="1" x14ac:dyDescent="0.25">
      <c r="A4440" s="1" t="s">
        <v>444</v>
      </c>
      <c r="B4440" s="1" t="s">
        <v>1384</v>
      </c>
      <c r="C4440" s="1" t="s">
        <v>1129</v>
      </c>
      <c r="D4440" s="1" t="s">
        <v>1118</v>
      </c>
      <c r="E4440" s="2" t="s">
        <v>539</v>
      </c>
      <c r="F4440" s="3">
        <v>4.0999999999999996</v>
      </c>
    </row>
    <row r="4441" spans="1:6" s="4" customFormat="1" ht="60" hidden="1" x14ac:dyDescent="0.25">
      <c r="A4441" s="1" t="s">
        <v>444</v>
      </c>
      <c r="B4441" s="1" t="s">
        <v>1384</v>
      </c>
      <c r="C4441" s="1" t="s">
        <v>1129</v>
      </c>
      <c r="D4441" s="1" t="s">
        <v>1128</v>
      </c>
      <c r="E4441" s="2" t="s">
        <v>541</v>
      </c>
      <c r="F4441" s="3">
        <v>4.0999999999999996</v>
      </c>
    </row>
    <row r="4442" spans="1:6" s="4" customFormat="1" ht="72" hidden="1" x14ac:dyDescent="0.25">
      <c r="A4442" s="1" t="s">
        <v>444</v>
      </c>
      <c r="B4442" s="1" t="s">
        <v>1384</v>
      </c>
      <c r="C4442" s="1" t="s">
        <v>1129</v>
      </c>
      <c r="D4442" s="1" t="s">
        <v>1111</v>
      </c>
      <c r="E4442" s="2" t="s">
        <v>542</v>
      </c>
      <c r="F4442" s="3">
        <v>3001.1</v>
      </c>
    </row>
    <row r="4443" spans="1:6" s="4" customFormat="1" ht="84" hidden="1" x14ac:dyDescent="0.25">
      <c r="A4443" s="1" t="s">
        <v>444</v>
      </c>
      <c r="B4443" s="1" t="s">
        <v>1384</v>
      </c>
      <c r="C4443" s="1" t="s">
        <v>1129</v>
      </c>
      <c r="D4443" s="1" t="s">
        <v>1112</v>
      </c>
      <c r="E4443" s="2" t="s">
        <v>543</v>
      </c>
      <c r="F4443" s="3">
        <v>3001.1</v>
      </c>
    </row>
    <row r="4444" spans="1:6" s="4" customFormat="1" ht="24" hidden="1" x14ac:dyDescent="0.25">
      <c r="A4444" s="1" t="s">
        <v>444</v>
      </c>
      <c r="B4444" s="1" t="s">
        <v>1384</v>
      </c>
      <c r="C4444" s="1" t="s">
        <v>1129</v>
      </c>
      <c r="D4444" s="1" t="s">
        <v>1113</v>
      </c>
      <c r="E4444" s="2" t="s">
        <v>558</v>
      </c>
      <c r="F4444" s="3">
        <v>0.9</v>
      </c>
    </row>
    <row r="4445" spans="1:6" s="4" customFormat="1" ht="36" hidden="1" x14ac:dyDescent="0.25">
      <c r="A4445" s="1" t="s">
        <v>444</v>
      </c>
      <c r="B4445" s="1" t="s">
        <v>1384</v>
      </c>
      <c r="C4445" s="1" t="s">
        <v>1129</v>
      </c>
      <c r="D4445" s="1" t="s">
        <v>1120</v>
      </c>
      <c r="E4445" s="2" t="s">
        <v>561</v>
      </c>
      <c r="F4445" s="3">
        <v>0.9</v>
      </c>
    </row>
    <row r="4446" spans="1:6" s="4" customFormat="1" ht="108" x14ac:dyDescent="0.25">
      <c r="A4446" s="1" t="s">
        <v>444</v>
      </c>
      <c r="B4446" s="1" t="s">
        <v>1384</v>
      </c>
      <c r="C4446" s="1" t="s">
        <v>1139</v>
      </c>
      <c r="D4446" s="1"/>
      <c r="E4446" s="2" t="s">
        <v>1211</v>
      </c>
      <c r="F4446" s="3">
        <v>1081.7563299999999</v>
      </c>
    </row>
    <row r="4447" spans="1:6" s="4" customFormat="1" ht="84" x14ac:dyDescent="0.25">
      <c r="A4447" s="1" t="s">
        <v>444</v>
      </c>
      <c r="B4447" s="1" t="s">
        <v>1384</v>
      </c>
      <c r="C4447" s="1" t="s">
        <v>1146</v>
      </c>
      <c r="D4447" s="1"/>
      <c r="E4447" s="2" t="s">
        <v>1212</v>
      </c>
      <c r="F4447" s="3">
        <v>1081.7563299999999</v>
      </c>
    </row>
    <row r="4448" spans="1:6" s="4" customFormat="1" ht="60" x14ac:dyDescent="0.25">
      <c r="A4448" s="1" t="s">
        <v>444</v>
      </c>
      <c r="B4448" s="1" t="s">
        <v>1384</v>
      </c>
      <c r="C4448" s="1" t="s">
        <v>1147</v>
      </c>
      <c r="D4448" s="1"/>
      <c r="E4448" s="2" t="s">
        <v>1213</v>
      </c>
      <c r="F4448" s="3">
        <v>1081.7563299999999</v>
      </c>
    </row>
    <row r="4449" spans="1:6" s="4" customFormat="1" ht="24" hidden="1" x14ac:dyDescent="0.25">
      <c r="A4449" s="1" t="s">
        <v>444</v>
      </c>
      <c r="B4449" s="1" t="s">
        <v>1384</v>
      </c>
      <c r="C4449" s="1" t="s">
        <v>1147</v>
      </c>
      <c r="D4449" s="1" t="s">
        <v>1113</v>
      </c>
      <c r="E4449" s="2" t="s">
        <v>558</v>
      </c>
      <c r="F4449" s="3">
        <v>1081.7563299999999</v>
      </c>
    </row>
    <row r="4450" spans="1:6" s="4" customFormat="1" ht="24" hidden="1" x14ac:dyDescent="0.25">
      <c r="A4450" s="1" t="s">
        <v>444</v>
      </c>
      <c r="B4450" s="1" t="s">
        <v>1384</v>
      </c>
      <c r="C4450" s="1" t="s">
        <v>1147</v>
      </c>
      <c r="D4450" s="1" t="s">
        <v>1114</v>
      </c>
      <c r="E4450" s="2" t="s">
        <v>560</v>
      </c>
      <c r="F4450" s="3">
        <v>1081.7563299999999</v>
      </c>
    </row>
    <row r="4451" spans="1:6" s="4" customFormat="1" ht="36" hidden="1" x14ac:dyDescent="0.25">
      <c r="A4451" s="1" t="s">
        <v>444</v>
      </c>
      <c r="B4451" s="1" t="s">
        <v>22</v>
      </c>
      <c r="C4451" s="1"/>
      <c r="D4451" s="1"/>
      <c r="E4451" s="2" t="s">
        <v>501</v>
      </c>
      <c r="F4451" s="3">
        <v>1240752.17404</v>
      </c>
    </row>
    <row r="4452" spans="1:6" s="4" customFormat="1" ht="24" hidden="1" x14ac:dyDescent="0.25">
      <c r="A4452" s="1" t="s">
        <v>444</v>
      </c>
      <c r="B4452" s="1" t="s">
        <v>1415</v>
      </c>
      <c r="C4452" s="1"/>
      <c r="D4452" s="1"/>
      <c r="E4452" s="2" t="s">
        <v>522</v>
      </c>
      <c r="F4452" s="3">
        <v>1216770.0740399999</v>
      </c>
    </row>
    <row r="4453" spans="1:6" s="4" customFormat="1" ht="60" x14ac:dyDescent="0.25">
      <c r="A4453" s="1" t="s">
        <v>444</v>
      </c>
      <c r="B4453" s="1" t="s">
        <v>1415</v>
      </c>
      <c r="C4453" s="1" t="s">
        <v>210</v>
      </c>
      <c r="D4453" s="1"/>
      <c r="E4453" s="2" t="s">
        <v>1008</v>
      </c>
      <c r="F4453" s="3">
        <v>1216770.0740399999</v>
      </c>
    </row>
    <row r="4454" spans="1:6" s="4" customFormat="1" ht="72" x14ac:dyDescent="0.25">
      <c r="A4454" s="1" t="s">
        <v>444</v>
      </c>
      <c r="B4454" s="1" t="s">
        <v>1415</v>
      </c>
      <c r="C4454" s="1" t="s">
        <v>420</v>
      </c>
      <c r="D4454" s="1"/>
      <c r="E4454" s="2" t="s">
        <v>1009</v>
      </c>
      <c r="F4454" s="3">
        <v>1149938.14904</v>
      </c>
    </row>
    <row r="4455" spans="1:6" s="4" customFormat="1" ht="108" x14ac:dyDescent="0.25">
      <c r="A4455" s="1" t="s">
        <v>444</v>
      </c>
      <c r="B4455" s="1" t="s">
        <v>1415</v>
      </c>
      <c r="C4455" s="1" t="s">
        <v>452</v>
      </c>
      <c r="D4455" s="1"/>
      <c r="E4455" s="2" t="s">
        <v>1010</v>
      </c>
      <c r="F4455" s="3">
        <v>1147399.9490400001</v>
      </c>
    </row>
    <row r="4456" spans="1:6" s="4" customFormat="1" ht="60" x14ac:dyDescent="0.25">
      <c r="A4456" s="1" t="s">
        <v>444</v>
      </c>
      <c r="B4456" s="1" t="s">
        <v>1415</v>
      </c>
      <c r="C4456" s="1" t="s">
        <v>446</v>
      </c>
      <c r="D4456" s="1"/>
      <c r="E4456" s="2" t="s">
        <v>1011</v>
      </c>
      <c r="F4456" s="3">
        <v>37874.044739999998</v>
      </c>
    </row>
    <row r="4457" spans="1:6" s="4" customFormat="1" ht="72" hidden="1" x14ac:dyDescent="0.25">
      <c r="A4457" s="1" t="s">
        <v>444</v>
      </c>
      <c r="B4457" s="1" t="s">
        <v>1415</v>
      </c>
      <c r="C4457" s="1" t="s">
        <v>446</v>
      </c>
      <c r="D4457" s="1" t="s">
        <v>1111</v>
      </c>
      <c r="E4457" s="2" t="s">
        <v>542</v>
      </c>
      <c r="F4457" s="3">
        <v>37874.044739999998</v>
      </c>
    </row>
    <row r="4458" spans="1:6" s="4" customFormat="1" ht="84" hidden="1" x14ac:dyDescent="0.25">
      <c r="A4458" s="1" t="s">
        <v>444</v>
      </c>
      <c r="B4458" s="1" t="s">
        <v>1415</v>
      </c>
      <c r="C4458" s="1" t="s">
        <v>446</v>
      </c>
      <c r="D4458" s="1" t="s">
        <v>1112</v>
      </c>
      <c r="E4458" s="2" t="s">
        <v>543</v>
      </c>
      <c r="F4458" s="3">
        <v>37874.044739999998</v>
      </c>
    </row>
    <row r="4459" spans="1:6" s="4" customFormat="1" ht="156" x14ac:dyDescent="0.25">
      <c r="A4459" s="1" t="s">
        <v>444</v>
      </c>
      <c r="B4459" s="1" t="s">
        <v>1415</v>
      </c>
      <c r="C4459" s="1" t="s">
        <v>447</v>
      </c>
      <c r="D4459" s="1"/>
      <c r="E4459" s="2" t="s">
        <v>1012</v>
      </c>
      <c r="F4459" s="3">
        <v>4809.9995699999999</v>
      </c>
    </row>
    <row r="4460" spans="1:6" s="4" customFormat="1" ht="60" hidden="1" x14ac:dyDescent="0.25">
      <c r="A4460" s="1" t="s">
        <v>444</v>
      </c>
      <c r="B4460" s="1" t="s">
        <v>1415</v>
      </c>
      <c r="C4460" s="1" t="s">
        <v>447</v>
      </c>
      <c r="D4460" s="1" t="s">
        <v>220</v>
      </c>
      <c r="E4460" s="2" t="s">
        <v>550</v>
      </c>
      <c r="F4460" s="3">
        <v>4809.9995699999999</v>
      </c>
    </row>
    <row r="4461" spans="1:6" s="4" customFormat="1" ht="24" hidden="1" x14ac:dyDescent="0.25">
      <c r="A4461" s="1" t="s">
        <v>444</v>
      </c>
      <c r="B4461" s="1" t="s">
        <v>1415</v>
      </c>
      <c r="C4461" s="1" t="s">
        <v>447</v>
      </c>
      <c r="D4461" s="1" t="s">
        <v>219</v>
      </c>
      <c r="E4461" s="2" t="s">
        <v>551</v>
      </c>
      <c r="F4461" s="3">
        <v>4809.9995699999999</v>
      </c>
    </row>
    <row r="4462" spans="1:6" s="4" customFormat="1" ht="96" x14ac:dyDescent="0.25">
      <c r="A4462" s="1" t="s">
        <v>444</v>
      </c>
      <c r="B4462" s="1" t="s">
        <v>1415</v>
      </c>
      <c r="C4462" s="1" t="s">
        <v>448</v>
      </c>
      <c r="D4462" s="1"/>
      <c r="E4462" s="2" t="s">
        <v>1013</v>
      </c>
      <c r="F4462" s="3">
        <v>647.89612999999997</v>
      </c>
    </row>
    <row r="4463" spans="1:6" s="4" customFormat="1" ht="60" hidden="1" x14ac:dyDescent="0.25">
      <c r="A4463" s="1" t="s">
        <v>444</v>
      </c>
      <c r="B4463" s="1" t="s">
        <v>1415</v>
      </c>
      <c r="C4463" s="1" t="s">
        <v>448</v>
      </c>
      <c r="D4463" s="1" t="s">
        <v>220</v>
      </c>
      <c r="E4463" s="2" t="s">
        <v>550</v>
      </c>
      <c r="F4463" s="3">
        <v>647.89612999999997</v>
      </c>
    </row>
    <row r="4464" spans="1:6" s="4" customFormat="1" ht="24" hidden="1" x14ac:dyDescent="0.25">
      <c r="A4464" s="1" t="s">
        <v>444</v>
      </c>
      <c r="B4464" s="1" t="s">
        <v>1415</v>
      </c>
      <c r="C4464" s="1" t="s">
        <v>448</v>
      </c>
      <c r="D4464" s="1" t="s">
        <v>219</v>
      </c>
      <c r="E4464" s="2" t="s">
        <v>551</v>
      </c>
      <c r="F4464" s="3">
        <v>647.89612999999997</v>
      </c>
    </row>
    <row r="4465" spans="1:6" s="4" customFormat="1" ht="96" x14ac:dyDescent="0.25">
      <c r="A4465" s="1" t="s">
        <v>444</v>
      </c>
      <c r="B4465" s="1" t="s">
        <v>1415</v>
      </c>
      <c r="C4465" s="1" t="s">
        <v>449</v>
      </c>
      <c r="D4465" s="1"/>
      <c r="E4465" s="2" t="s">
        <v>1014</v>
      </c>
      <c r="F4465" s="3">
        <v>1104068.0086000001</v>
      </c>
    </row>
    <row r="4466" spans="1:6" s="4" customFormat="1" ht="60" hidden="1" x14ac:dyDescent="0.25">
      <c r="A4466" s="1" t="s">
        <v>444</v>
      </c>
      <c r="B4466" s="1" t="s">
        <v>1415</v>
      </c>
      <c r="C4466" s="1" t="s">
        <v>449</v>
      </c>
      <c r="D4466" s="1" t="s">
        <v>220</v>
      </c>
      <c r="E4466" s="2" t="s">
        <v>550</v>
      </c>
      <c r="F4466" s="3">
        <v>1104068.0086000001</v>
      </c>
    </row>
    <row r="4467" spans="1:6" s="4" customFormat="1" ht="24" hidden="1" x14ac:dyDescent="0.25">
      <c r="A4467" s="1" t="s">
        <v>444</v>
      </c>
      <c r="B4467" s="1" t="s">
        <v>1415</v>
      </c>
      <c r="C4467" s="1" t="s">
        <v>449</v>
      </c>
      <c r="D4467" s="1" t="s">
        <v>219</v>
      </c>
      <c r="E4467" s="2" t="s">
        <v>551</v>
      </c>
      <c r="F4467" s="3">
        <v>1104068.0086000001</v>
      </c>
    </row>
    <row r="4468" spans="1:6" s="4" customFormat="1" ht="84" x14ac:dyDescent="0.25">
      <c r="A4468" s="1" t="s">
        <v>444</v>
      </c>
      <c r="B4468" s="1" t="s">
        <v>1415</v>
      </c>
      <c r="C4468" s="1" t="s">
        <v>419</v>
      </c>
      <c r="D4468" s="1"/>
      <c r="E4468" s="2" t="s">
        <v>1015</v>
      </c>
      <c r="F4468" s="3">
        <v>2538.1999999999998</v>
      </c>
    </row>
    <row r="4469" spans="1:6" s="4" customFormat="1" ht="72" hidden="1" x14ac:dyDescent="0.25">
      <c r="A4469" s="1" t="s">
        <v>444</v>
      </c>
      <c r="B4469" s="1" t="s">
        <v>1415</v>
      </c>
      <c r="C4469" s="1" t="s">
        <v>419</v>
      </c>
      <c r="D4469" s="1" t="s">
        <v>1111</v>
      </c>
      <c r="E4469" s="2" t="s">
        <v>542</v>
      </c>
      <c r="F4469" s="3">
        <v>960.8</v>
      </c>
    </row>
    <row r="4470" spans="1:6" s="4" customFormat="1" ht="84" hidden="1" x14ac:dyDescent="0.25">
      <c r="A4470" s="1" t="s">
        <v>444</v>
      </c>
      <c r="B4470" s="1" t="s">
        <v>1415</v>
      </c>
      <c r="C4470" s="1" t="s">
        <v>419</v>
      </c>
      <c r="D4470" s="1" t="s">
        <v>1112</v>
      </c>
      <c r="E4470" s="2" t="s">
        <v>543</v>
      </c>
      <c r="F4470" s="3">
        <v>960.8</v>
      </c>
    </row>
    <row r="4471" spans="1:6" s="4" customFormat="1" ht="24" hidden="1" x14ac:dyDescent="0.25">
      <c r="A4471" s="1" t="s">
        <v>444</v>
      </c>
      <c r="B4471" s="1" t="s">
        <v>1415</v>
      </c>
      <c r="C4471" s="1" t="s">
        <v>419</v>
      </c>
      <c r="D4471" s="1" t="s">
        <v>1113</v>
      </c>
      <c r="E4471" s="2" t="s">
        <v>558</v>
      </c>
      <c r="F4471" s="3">
        <v>1577.4</v>
      </c>
    </row>
    <row r="4472" spans="1:6" s="4" customFormat="1" ht="36" hidden="1" x14ac:dyDescent="0.25">
      <c r="A4472" s="1" t="s">
        <v>444</v>
      </c>
      <c r="B4472" s="1" t="s">
        <v>1415</v>
      </c>
      <c r="C4472" s="1" t="s">
        <v>419</v>
      </c>
      <c r="D4472" s="1" t="s">
        <v>1120</v>
      </c>
      <c r="E4472" s="2" t="s">
        <v>561</v>
      </c>
      <c r="F4472" s="3">
        <v>1577.4</v>
      </c>
    </row>
    <row r="4473" spans="1:6" s="4" customFormat="1" ht="60" x14ac:dyDescent="0.25">
      <c r="A4473" s="1" t="s">
        <v>444</v>
      </c>
      <c r="B4473" s="1" t="s">
        <v>1415</v>
      </c>
      <c r="C4473" s="1" t="s">
        <v>453</v>
      </c>
      <c r="D4473" s="1"/>
      <c r="E4473" s="2" t="s">
        <v>1016</v>
      </c>
      <c r="F4473" s="3">
        <v>17807.025000000001</v>
      </c>
    </row>
    <row r="4474" spans="1:6" s="4" customFormat="1" ht="96" x14ac:dyDescent="0.25">
      <c r="A4474" s="1" t="s">
        <v>444</v>
      </c>
      <c r="B4474" s="1" t="s">
        <v>1415</v>
      </c>
      <c r="C4474" s="1" t="s">
        <v>454</v>
      </c>
      <c r="D4474" s="1"/>
      <c r="E4474" s="2" t="s">
        <v>1017</v>
      </c>
      <c r="F4474" s="3">
        <v>17807.025000000001</v>
      </c>
    </row>
    <row r="4475" spans="1:6" s="4" customFormat="1" ht="60" x14ac:dyDescent="0.25">
      <c r="A4475" s="1" t="s">
        <v>444</v>
      </c>
      <c r="B4475" s="1" t="s">
        <v>1415</v>
      </c>
      <c r="C4475" s="1" t="s">
        <v>450</v>
      </c>
      <c r="D4475" s="1"/>
      <c r="E4475" s="2" t="s">
        <v>1018</v>
      </c>
      <c r="F4475" s="3">
        <v>17807.025000000001</v>
      </c>
    </row>
    <row r="4476" spans="1:6" s="4" customFormat="1" ht="72" hidden="1" x14ac:dyDescent="0.25">
      <c r="A4476" s="1" t="s">
        <v>444</v>
      </c>
      <c r="B4476" s="1" t="s">
        <v>1415</v>
      </c>
      <c r="C4476" s="1" t="s">
        <v>450</v>
      </c>
      <c r="D4476" s="1" t="s">
        <v>1111</v>
      </c>
      <c r="E4476" s="2" t="s">
        <v>542</v>
      </c>
      <c r="F4476" s="3">
        <v>17540.625</v>
      </c>
    </row>
    <row r="4477" spans="1:6" s="4" customFormat="1" ht="84" hidden="1" x14ac:dyDescent="0.25">
      <c r="A4477" s="1" t="s">
        <v>444</v>
      </c>
      <c r="B4477" s="1" t="s">
        <v>1415</v>
      </c>
      <c r="C4477" s="1" t="s">
        <v>450</v>
      </c>
      <c r="D4477" s="1" t="s">
        <v>1112</v>
      </c>
      <c r="E4477" s="2" t="s">
        <v>543</v>
      </c>
      <c r="F4477" s="3">
        <v>17540.625</v>
      </c>
    </row>
    <row r="4478" spans="1:6" s="4" customFormat="1" ht="24" hidden="1" x14ac:dyDescent="0.25">
      <c r="A4478" s="1" t="s">
        <v>444</v>
      </c>
      <c r="B4478" s="1" t="s">
        <v>1415</v>
      </c>
      <c r="C4478" s="1" t="s">
        <v>450</v>
      </c>
      <c r="D4478" s="1" t="s">
        <v>1113</v>
      </c>
      <c r="E4478" s="2" t="s">
        <v>558</v>
      </c>
      <c r="F4478" s="3">
        <v>266.39999999999998</v>
      </c>
    </row>
    <row r="4479" spans="1:6" s="4" customFormat="1" ht="24" hidden="1" x14ac:dyDescent="0.25">
      <c r="A4479" s="1" t="s">
        <v>444</v>
      </c>
      <c r="B4479" s="1" t="s">
        <v>1415</v>
      </c>
      <c r="C4479" s="1" t="s">
        <v>450</v>
      </c>
      <c r="D4479" s="1" t="s">
        <v>1114</v>
      </c>
      <c r="E4479" s="2" t="s">
        <v>560</v>
      </c>
      <c r="F4479" s="3">
        <v>4.14527</v>
      </c>
    </row>
    <row r="4480" spans="1:6" s="4" customFormat="1" ht="36" hidden="1" x14ac:dyDescent="0.25">
      <c r="A4480" s="1" t="s">
        <v>444</v>
      </c>
      <c r="B4480" s="1" t="s">
        <v>1415</v>
      </c>
      <c r="C4480" s="1" t="s">
        <v>450</v>
      </c>
      <c r="D4480" s="1" t="s">
        <v>1120</v>
      </c>
      <c r="E4480" s="2" t="s">
        <v>561</v>
      </c>
      <c r="F4480" s="3">
        <v>262.25473</v>
      </c>
    </row>
    <row r="4481" spans="1:6" s="4" customFormat="1" ht="36" x14ac:dyDescent="0.25">
      <c r="A4481" s="1" t="s">
        <v>444</v>
      </c>
      <c r="B4481" s="1" t="s">
        <v>1415</v>
      </c>
      <c r="C4481" s="1" t="s">
        <v>211</v>
      </c>
      <c r="D4481" s="1"/>
      <c r="E4481" s="2" t="s">
        <v>1019</v>
      </c>
      <c r="F4481" s="3">
        <v>49024.9</v>
      </c>
    </row>
    <row r="4482" spans="1:6" s="4" customFormat="1" ht="84" x14ac:dyDescent="0.25">
      <c r="A4482" s="1" t="s">
        <v>444</v>
      </c>
      <c r="B4482" s="1" t="s">
        <v>1415</v>
      </c>
      <c r="C4482" s="1" t="s">
        <v>451</v>
      </c>
      <c r="D4482" s="1"/>
      <c r="E4482" s="2" t="s">
        <v>1020</v>
      </c>
      <c r="F4482" s="3">
        <v>49024.9</v>
      </c>
    </row>
    <row r="4483" spans="1:6" s="4" customFormat="1" ht="60" hidden="1" x14ac:dyDescent="0.25">
      <c r="A4483" s="1" t="s">
        <v>444</v>
      </c>
      <c r="B4483" s="1" t="s">
        <v>1415</v>
      </c>
      <c r="C4483" s="1" t="s">
        <v>451</v>
      </c>
      <c r="D4483" s="1" t="s">
        <v>220</v>
      </c>
      <c r="E4483" s="2" t="s">
        <v>550</v>
      </c>
      <c r="F4483" s="3">
        <v>48724.9</v>
      </c>
    </row>
    <row r="4484" spans="1:6" s="4" customFormat="1" ht="24" hidden="1" x14ac:dyDescent="0.25">
      <c r="A4484" s="1" t="s">
        <v>444</v>
      </c>
      <c r="B4484" s="1" t="s">
        <v>1415</v>
      </c>
      <c r="C4484" s="1" t="s">
        <v>451</v>
      </c>
      <c r="D4484" s="1" t="s">
        <v>219</v>
      </c>
      <c r="E4484" s="2" t="s">
        <v>551</v>
      </c>
      <c r="F4484" s="3">
        <v>48724.9</v>
      </c>
    </row>
    <row r="4485" spans="1:6" s="4" customFormat="1" ht="24" hidden="1" x14ac:dyDescent="0.25">
      <c r="A4485" s="1" t="s">
        <v>444</v>
      </c>
      <c r="B4485" s="1" t="s">
        <v>1415</v>
      </c>
      <c r="C4485" s="1" t="s">
        <v>451</v>
      </c>
      <c r="D4485" s="1" t="s">
        <v>1113</v>
      </c>
      <c r="E4485" s="2" t="s">
        <v>558</v>
      </c>
      <c r="F4485" s="3">
        <v>300</v>
      </c>
    </row>
    <row r="4486" spans="1:6" s="4" customFormat="1" ht="24" hidden="1" x14ac:dyDescent="0.25">
      <c r="A4486" s="1" t="s">
        <v>444</v>
      </c>
      <c r="B4486" s="1" t="s">
        <v>1415</v>
      </c>
      <c r="C4486" s="1" t="s">
        <v>451</v>
      </c>
      <c r="D4486" s="1" t="s">
        <v>1114</v>
      </c>
      <c r="E4486" s="2" t="s">
        <v>560</v>
      </c>
      <c r="F4486" s="3">
        <v>300</v>
      </c>
    </row>
    <row r="4487" spans="1:6" s="4" customFormat="1" ht="48" hidden="1" x14ac:dyDescent="0.25">
      <c r="A4487" s="1" t="s">
        <v>444</v>
      </c>
      <c r="B4487" s="1" t="s">
        <v>1414</v>
      </c>
      <c r="C4487" s="1"/>
      <c r="D4487" s="1"/>
      <c r="E4487" s="2" t="s">
        <v>525</v>
      </c>
      <c r="F4487" s="3">
        <v>23982.100000000002</v>
      </c>
    </row>
    <row r="4488" spans="1:6" s="4" customFormat="1" ht="60" x14ac:dyDescent="0.25">
      <c r="A4488" s="1" t="s">
        <v>444</v>
      </c>
      <c r="B4488" s="1" t="s">
        <v>1414</v>
      </c>
      <c r="C4488" s="1" t="s">
        <v>210</v>
      </c>
      <c r="D4488" s="1"/>
      <c r="E4488" s="2" t="s">
        <v>1008</v>
      </c>
      <c r="F4488" s="3">
        <v>23982.100000000002</v>
      </c>
    </row>
    <row r="4489" spans="1:6" s="4" customFormat="1" ht="60" x14ac:dyDescent="0.25">
      <c r="A4489" s="1" t="s">
        <v>444</v>
      </c>
      <c r="B4489" s="1" t="s">
        <v>1414</v>
      </c>
      <c r="C4489" s="1" t="s">
        <v>453</v>
      </c>
      <c r="D4489" s="1"/>
      <c r="E4489" s="2" t="s">
        <v>1016</v>
      </c>
      <c r="F4489" s="3">
        <v>23982.100000000002</v>
      </c>
    </row>
    <row r="4490" spans="1:6" s="4" customFormat="1" ht="96" x14ac:dyDescent="0.25">
      <c r="A4490" s="1" t="s">
        <v>444</v>
      </c>
      <c r="B4490" s="1" t="s">
        <v>1414</v>
      </c>
      <c r="C4490" s="1" t="s">
        <v>454</v>
      </c>
      <c r="D4490" s="1"/>
      <c r="E4490" s="2" t="s">
        <v>1017</v>
      </c>
      <c r="F4490" s="3">
        <v>23982.100000000002</v>
      </c>
    </row>
    <row r="4491" spans="1:6" s="4" customFormat="1" ht="84" x14ac:dyDescent="0.25">
      <c r="A4491" s="1" t="s">
        <v>444</v>
      </c>
      <c r="B4491" s="1" t="s">
        <v>1414</v>
      </c>
      <c r="C4491" s="1" t="s">
        <v>455</v>
      </c>
      <c r="D4491" s="1"/>
      <c r="E4491" s="2" t="s">
        <v>589</v>
      </c>
      <c r="F4491" s="3">
        <v>23982.100000000002</v>
      </c>
    </row>
    <row r="4492" spans="1:6" s="4" customFormat="1" ht="180" hidden="1" x14ac:dyDescent="0.25">
      <c r="A4492" s="1" t="s">
        <v>444</v>
      </c>
      <c r="B4492" s="1" t="s">
        <v>1414</v>
      </c>
      <c r="C4492" s="1" t="s">
        <v>455</v>
      </c>
      <c r="D4492" s="1" t="s">
        <v>1118</v>
      </c>
      <c r="E4492" s="2" t="s">
        <v>539</v>
      </c>
      <c r="F4492" s="3">
        <v>21414.800000000003</v>
      </c>
    </row>
    <row r="4493" spans="1:6" s="4" customFormat="1" ht="36" hidden="1" x14ac:dyDescent="0.25">
      <c r="A4493" s="1" t="s">
        <v>444</v>
      </c>
      <c r="B4493" s="1" t="s">
        <v>1414</v>
      </c>
      <c r="C4493" s="1" t="s">
        <v>455</v>
      </c>
      <c r="D4493" s="1" t="s">
        <v>1119</v>
      </c>
      <c r="E4493" s="2" t="s">
        <v>540</v>
      </c>
      <c r="F4493" s="3">
        <v>21414.800000000003</v>
      </c>
    </row>
    <row r="4494" spans="1:6" s="4" customFormat="1" ht="72" hidden="1" x14ac:dyDescent="0.25">
      <c r="A4494" s="1" t="s">
        <v>444</v>
      </c>
      <c r="B4494" s="1" t="s">
        <v>1414</v>
      </c>
      <c r="C4494" s="1" t="s">
        <v>455</v>
      </c>
      <c r="D4494" s="1" t="s">
        <v>1111</v>
      </c>
      <c r="E4494" s="2" t="s">
        <v>542</v>
      </c>
      <c r="F4494" s="3">
        <v>2505.1999999999998</v>
      </c>
    </row>
    <row r="4495" spans="1:6" s="4" customFormat="1" ht="84" hidden="1" x14ac:dyDescent="0.25">
      <c r="A4495" s="1" t="s">
        <v>444</v>
      </c>
      <c r="B4495" s="1" t="s">
        <v>1414</v>
      </c>
      <c r="C4495" s="1" t="s">
        <v>455</v>
      </c>
      <c r="D4495" s="1" t="s">
        <v>1112</v>
      </c>
      <c r="E4495" s="2" t="s">
        <v>543</v>
      </c>
      <c r="F4495" s="3">
        <v>2505.1999999999998</v>
      </c>
    </row>
    <row r="4496" spans="1:6" s="4" customFormat="1" ht="24" hidden="1" x14ac:dyDescent="0.25">
      <c r="A4496" s="1" t="s">
        <v>444</v>
      </c>
      <c r="B4496" s="1" t="s">
        <v>1414</v>
      </c>
      <c r="C4496" s="1" t="s">
        <v>455</v>
      </c>
      <c r="D4496" s="1" t="s">
        <v>1113</v>
      </c>
      <c r="E4496" s="2" t="s">
        <v>558</v>
      </c>
      <c r="F4496" s="3">
        <v>62.1</v>
      </c>
    </row>
    <row r="4497" spans="1:6" s="4" customFormat="1" ht="36" hidden="1" x14ac:dyDescent="0.25">
      <c r="A4497" s="1" t="s">
        <v>444</v>
      </c>
      <c r="B4497" s="1" t="s">
        <v>1414</v>
      </c>
      <c r="C4497" s="1" t="s">
        <v>455</v>
      </c>
      <c r="D4497" s="1" t="s">
        <v>1120</v>
      </c>
      <c r="E4497" s="2" t="s">
        <v>561</v>
      </c>
      <c r="F4497" s="3">
        <v>62.1</v>
      </c>
    </row>
    <row r="4498" spans="1:6" s="4" customFormat="1" ht="24" hidden="1" x14ac:dyDescent="0.25">
      <c r="A4498" s="1" t="s">
        <v>444</v>
      </c>
      <c r="B4498" s="1" t="s">
        <v>98</v>
      </c>
      <c r="C4498" s="1"/>
      <c r="D4498" s="1"/>
      <c r="E4498" s="2" t="s">
        <v>506</v>
      </c>
      <c r="F4498" s="3">
        <v>460346.45120999997</v>
      </c>
    </row>
    <row r="4499" spans="1:6" s="4" customFormat="1" ht="36" hidden="1" x14ac:dyDescent="0.25">
      <c r="A4499" s="1" t="s">
        <v>444</v>
      </c>
      <c r="B4499" s="1" t="s">
        <v>1401</v>
      </c>
      <c r="C4499" s="1"/>
      <c r="D4499" s="1"/>
      <c r="E4499" s="2" t="s">
        <v>535</v>
      </c>
      <c r="F4499" s="3">
        <v>129823.139</v>
      </c>
    </row>
    <row r="4500" spans="1:6" s="4" customFormat="1" ht="60" x14ac:dyDescent="0.25">
      <c r="A4500" s="1" t="s">
        <v>444</v>
      </c>
      <c r="B4500" s="1" t="s">
        <v>1401</v>
      </c>
      <c r="C4500" s="1" t="s">
        <v>210</v>
      </c>
      <c r="D4500" s="1"/>
      <c r="E4500" s="2" t="s">
        <v>1008</v>
      </c>
      <c r="F4500" s="3">
        <v>129823.139</v>
      </c>
    </row>
    <row r="4501" spans="1:6" s="4" customFormat="1" ht="36" x14ac:dyDescent="0.25">
      <c r="A4501" s="1" t="s">
        <v>444</v>
      </c>
      <c r="B4501" s="1" t="s">
        <v>1401</v>
      </c>
      <c r="C4501" s="1" t="s">
        <v>211</v>
      </c>
      <c r="D4501" s="1"/>
      <c r="E4501" s="2" t="s">
        <v>1019</v>
      </c>
      <c r="F4501" s="3">
        <v>129823.139</v>
      </c>
    </row>
    <row r="4502" spans="1:6" s="4" customFormat="1" ht="108" x14ac:dyDescent="0.25">
      <c r="A4502" s="1" t="s">
        <v>444</v>
      </c>
      <c r="B4502" s="1" t="s">
        <v>1401</v>
      </c>
      <c r="C4502" s="1" t="s">
        <v>459</v>
      </c>
      <c r="D4502" s="1"/>
      <c r="E4502" s="2" t="s">
        <v>1025</v>
      </c>
      <c r="F4502" s="3">
        <v>129823.139</v>
      </c>
    </row>
    <row r="4503" spans="1:6" s="4" customFormat="1" ht="36" x14ac:dyDescent="0.25">
      <c r="A4503" s="1" t="s">
        <v>444</v>
      </c>
      <c r="B4503" s="1" t="s">
        <v>1401</v>
      </c>
      <c r="C4503" s="1" t="s">
        <v>1458</v>
      </c>
      <c r="D4503" s="1"/>
      <c r="E4503" s="2" t="s">
        <v>1459</v>
      </c>
      <c r="F4503" s="3">
        <v>45084.500999999997</v>
      </c>
    </row>
    <row r="4504" spans="1:6" s="4" customFormat="1" ht="36" hidden="1" x14ac:dyDescent="0.25">
      <c r="A4504" s="1" t="s">
        <v>444</v>
      </c>
      <c r="B4504" s="1" t="s">
        <v>1401</v>
      </c>
      <c r="C4504" s="1" t="s">
        <v>1458</v>
      </c>
      <c r="D4504" s="1" t="s">
        <v>65</v>
      </c>
      <c r="E4504" s="2" t="s">
        <v>544</v>
      </c>
      <c r="F4504" s="3">
        <v>45084.500999999997</v>
      </c>
    </row>
    <row r="4505" spans="1:6" s="4" customFormat="1" ht="60" hidden="1" x14ac:dyDescent="0.25">
      <c r="A4505" s="1" t="s">
        <v>444</v>
      </c>
      <c r="B4505" s="1" t="s">
        <v>1401</v>
      </c>
      <c r="C4505" s="1" t="s">
        <v>1458</v>
      </c>
      <c r="D4505" s="1" t="s">
        <v>353</v>
      </c>
      <c r="E4505" s="2" t="s">
        <v>546</v>
      </c>
      <c r="F4505" s="3">
        <v>45084.500999999997</v>
      </c>
    </row>
    <row r="4506" spans="1:6" s="4" customFormat="1" ht="132" x14ac:dyDescent="0.25">
      <c r="A4506" s="1" t="s">
        <v>444</v>
      </c>
      <c r="B4506" s="1" t="s">
        <v>1401</v>
      </c>
      <c r="C4506" s="1" t="s">
        <v>456</v>
      </c>
      <c r="D4506" s="1"/>
      <c r="E4506" s="2" t="s">
        <v>1026</v>
      </c>
      <c r="F4506" s="3">
        <v>5432.74</v>
      </c>
    </row>
    <row r="4507" spans="1:6" s="4" customFormat="1" ht="36" hidden="1" x14ac:dyDescent="0.25">
      <c r="A4507" s="1" t="s">
        <v>444</v>
      </c>
      <c r="B4507" s="1" t="s">
        <v>1401</v>
      </c>
      <c r="C4507" s="1" t="s">
        <v>456</v>
      </c>
      <c r="D4507" s="1" t="s">
        <v>65</v>
      </c>
      <c r="E4507" s="2" t="s">
        <v>544</v>
      </c>
      <c r="F4507" s="3">
        <v>5432.74</v>
      </c>
    </row>
    <row r="4508" spans="1:6" s="4" customFormat="1" ht="60" hidden="1" x14ac:dyDescent="0.25">
      <c r="A4508" s="1" t="s">
        <v>444</v>
      </c>
      <c r="B4508" s="1" t="s">
        <v>1401</v>
      </c>
      <c r="C4508" s="1" t="s">
        <v>456</v>
      </c>
      <c r="D4508" s="1" t="s">
        <v>353</v>
      </c>
      <c r="E4508" s="2" t="s">
        <v>546</v>
      </c>
      <c r="F4508" s="3">
        <v>5432.74</v>
      </c>
    </row>
    <row r="4509" spans="1:6" s="4" customFormat="1" ht="216" x14ac:dyDescent="0.25">
      <c r="A4509" s="1" t="s">
        <v>444</v>
      </c>
      <c r="B4509" s="1" t="s">
        <v>1401</v>
      </c>
      <c r="C4509" s="1" t="s">
        <v>1291</v>
      </c>
      <c r="D4509" s="1"/>
      <c r="E4509" s="2" t="s">
        <v>1292</v>
      </c>
      <c r="F4509" s="3">
        <v>1458.3</v>
      </c>
    </row>
    <row r="4510" spans="1:6" s="4" customFormat="1" ht="36" hidden="1" x14ac:dyDescent="0.25">
      <c r="A4510" s="1" t="s">
        <v>444</v>
      </c>
      <c r="B4510" s="1" t="s">
        <v>1401</v>
      </c>
      <c r="C4510" s="1" t="s">
        <v>1291</v>
      </c>
      <c r="D4510" s="1" t="s">
        <v>65</v>
      </c>
      <c r="E4510" s="2" t="s">
        <v>544</v>
      </c>
      <c r="F4510" s="3">
        <v>1458.3</v>
      </c>
    </row>
    <row r="4511" spans="1:6" s="4" customFormat="1" ht="60" hidden="1" x14ac:dyDescent="0.25">
      <c r="A4511" s="1" t="s">
        <v>444</v>
      </c>
      <c r="B4511" s="1" t="s">
        <v>1401</v>
      </c>
      <c r="C4511" s="1" t="s">
        <v>1291</v>
      </c>
      <c r="D4511" s="1" t="s">
        <v>353</v>
      </c>
      <c r="E4511" s="2" t="s">
        <v>546</v>
      </c>
      <c r="F4511" s="3">
        <v>1458.3</v>
      </c>
    </row>
    <row r="4512" spans="1:6" s="4" customFormat="1" ht="96" x14ac:dyDescent="0.25">
      <c r="A4512" s="1" t="s">
        <v>444</v>
      </c>
      <c r="B4512" s="1" t="s">
        <v>1401</v>
      </c>
      <c r="C4512" s="1" t="s">
        <v>1293</v>
      </c>
      <c r="D4512" s="1"/>
      <c r="E4512" s="2" t="s">
        <v>1294</v>
      </c>
      <c r="F4512" s="3">
        <v>8020.5839999999998</v>
      </c>
    </row>
    <row r="4513" spans="1:6" s="4" customFormat="1" ht="36" hidden="1" x14ac:dyDescent="0.25">
      <c r="A4513" s="1" t="s">
        <v>444</v>
      </c>
      <c r="B4513" s="1" t="s">
        <v>1401</v>
      </c>
      <c r="C4513" s="1" t="s">
        <v>1293</v>
      </c>
      <c r="D4513" s="1" t="s">
        <v>65</v>
      </c>
      <c r="E4513" s="2" t="s">
        <v>544</v>
      </c>
      <c r="F4513" s="3">
        <v>8020.5839999999998</v>
      </c>
    </row>
    <row r="4514" spans="1:6" s="4" customFormat="1" ht="60" hidden="1" x14ac:dyDescent="0.25">
      <c r="A4514" s="1" t="s">
        <v>444</v>
      </c>
      <c r="B4514" s="1" t="s">
        <v>1401</v>
      </c>
      <c r="C4514" s="1" t="s">
        <v>1293</v>
      </c>
      <c r="D4514" s="1" t="s">
        <v>353</v>
      </c>
      <c r="E4514" s="2" t="s">
        <v>546</v>
      </c>
      <c r="F4514" s="3">
        <v>8020.5839999999998</v>
      </c>
    </row>
    <row r="4515" spans="1:6" s="4" customFormat="1" ht="144" x14ac:dyDescent="0.25">
      <c r="A4515" s="1" t="s">
        <v>444</v>
      </c>
      <c r="B4515" s="1" t="s">
        <v>1401</v>
      </c>
      <c r="C4515" s="1" t="s">
        <v>1295</v>
      </c>
      <c r="D4515" s="1"/>
      <c r="E4515" s="2" t="s">
        <v>1296</v>
      </c>
      <c r="F4515" s="3">
        <v>13853.736000000001</v>
      </c>
    </row>
    <row r="4516" spans="1:6" s="4" customFormat="1" ht="36" hidden="1" x14ac:dyDescent="0.25">
      <c r="A4516" s="1" t="s">
        <v>444</v>
      </c>
      <c r="B4516" s="1" t="s">
        <v>1401</v>
      </c>
      <c r="C4516" s="1" t="s">
        <v>1295</v>
      </c>
      <c r="D4516" s="1" t="s">
        <v>65</v>
      </c>
      <c r="E4516" s="2" t="s">
        <v>544</v>
      </c>
      <c r="F4516" s="3">
        <v>13853.736000000001</v>
      </c>
    </row>
    <row r="4517" spans="1:6" s="4" customFormat="1" ht="60" hidden="1" x14ac:dyDescent="0.25">
      <c r="A4517" s="1" t="s">
        <v>444</v>
      </c>
      <c r="B4517" s="1" t="s">
        <v>1401</v>
      </c>
      <c r="C4517" s="1" t="s">
        <v>1295</v>
      </c>
      <c r="D4517" s="1" t="s">
        <v>353</v>
      </c>
      <c r="E4517" s="2" t="s">
        <v>546</v>
      </c>
      <c r="F4517" s="3">
        <v>13853.736000000001</v>
      </c>
    </row>
    <row r="4518" spans="1:6" s="4" customFormat="1" ht="204" x14ac:dyDescent="0.25">
      <c r="A4518" s="1" t="s">
        <v>444</v>
      </c>
      <c r="B4518" s="1" t="s">
        <v>1401</v>
      </c>
      <c r="C4518" s="1" t="s">
        <v>457</v>
      </c>
      <c r="D4518" s="1"/>
      <c r="E4518" s="2" t="s">
        <v>1027</v>
      </c>
      <c r="F4518" s="3">
        <v>55973.277999999998</v>
      </c>
    </row>
    <row r="4519" spans="1:6" s="4" customFormat="1" ht="36" hidden="1" x14ac:dyDescent="0.25">
      <c r="A4519" s="1" t="s">
        <v>444</v>
      </c>
      <c r="B4519" s="1" t="s">
        <v>1401</v>
      </c>
      <c r="C4519" s="1" t="s">
        <v>457</v>
      </c>
      <c r="D4519" s="1" t="s">
        <v>65</v>
      </c>
      <c r="E4519" s="2" t="s">
        <v>544</v>
      </c>
      <c r="F4519" s="3">
        <v>55973.277999999998</v>
      </c>
    </row>
    <row r="4520" spans="1:6" s="4" customFormat="1" ht="60" hidden="1" x14ac:dyDescent="0.25">
      <c r="A4520" s="1" t="s">
        <v>444</v>
      </c>
      <c r="B4520" s="1" t="s">
        <v>1401</v>
      </c>
      <c r="C4520" s="1" t="s">
        <v>457</v>
      </c>
      <c r="D4520" s="1" t="s">
        <v>353</v>
      </c>
      <c r="E4520" s="2" t="s">
        <v>546</v>
      </c>
      <c r="F4520" s="3">
        <v>55973.277999999998</v>
      </c>
    </row>
    <row r="4521" spans="1:6" s="4" customFormat="1" ht="24" hidden="1" x14ac:dyDescent="0.25">
      <c r="A4521" s="1" t="s">
        <v>444</v>
      </c>
      <c r="B4521" s="1" t="s">
        <v>1405</v>
      </c>
      <c r="C4521" s="1"/>
      <c r="D4521" s="1"/>
      <c r="E4521" s="2" t="s">
        <v>536</v>
      </c>
      <c r="F4521" s="3">
        <v>327621.53012000001</v>
      </c>
    </row>
    <row r="4522" spans="1:6" s="4" customFormat="1" ht="60" x14ac:dyDescent="0.25">
      <c r="A4522" s="1" t="s">
        <v>444</v>
      </c>
      <c r="B4522" s="1" t="s">
        <v>1405</v>
      </c>
      <c r="C4522" s="1" t="s">
        <v>210</v>
      </c>
      <c r="D4522" s="1"/>
      <c r="E4522" s="2" t="s">
        <v>1008</v>
      </c>
      <c r="F4522" s="3">
        <v>327621.53012000001</v>
      </c>
    </row>
    <row r="4523" spans="1:6" s="4" customFormat="1" ht="36" x14ac:dyDescent="0.25">
      <c r="A4523" s="1" t="s">
        <v>444</v>
      </c>
      <c r="B4523" s="1" t="s">
        <v>1405</v>
      </c>
      <c r="C4523" s="1" t="s">
        <v>211</v>
      </c>
      <c r="D4523" s="1"/>
      <c r="E4523" s="2" t="s">
        <v>1019</v>
      </c>
      <c r="F4523" s="3">
        <v>327621.53012000001</v>
      </c>
    </row>
    <row r="4524" spans="1:6" s="4" customFormat="1" ht="156" x14ac:dyDescent="0.25">
      <c r="A4524" s="1" t="s">
        <v>444</v>
      </c>
      <c r="B4524" s="1" t="s">
        <v>1405</v>
      </c>
      <c r="C4524" s="1" t="s">
        <v>212</v>
      </c>
      <c r="D4524" s="1"/>
      <c r="E4524" s="2" t="s">
        <v>1021</v>
      </c>
      <c r="F4524" s="3">
        <v>327621.53012000001</v>
      </c>
    </row>
    <row r="4525" spans="1:6" s="4" customFormat="1" ht="240" x14ac:dyDescent="0.25">
      <c r="A4525" s="1" t="s">
        <v>444</v>
      </c>
      <c r="B4525" s="1" t="s">
        <v>1405</v>
      </c>
      <c r="C4525" s="1" t="s">
        <v>460</v>
      </c>
      <c r="D4525" s="1"/>
      <c r="E4525" s="2" t="s">
        <v>1023</v>
      </c>
      <c r="F4525" s="3">
        <v>147156.13088000001</v>
      </c>
    </row>
    <row r="4526" spans="1:6" s="4" customFormat="1" ht="60" hidden="1" x14ac:dyDescent="0.25">
      <c r="A4526" s="1" t="s">
        <v>444</v>
      </c>
      <c r="B4526" s="1" t="s">
        <v>1405</v>
      </c>
      <c r="C4526" s="1" t="s">
        <v>460</v>
      </c>
      <c r="D4526" s="1" t="s">
        <v>220</v>
      </c>
      <c r="E4526" s="2" t="s">
        <v>550</v>
      </c>
      <c r="F4526" s="3">
        <v>147156.13088000001</v>
      </c>
    </row>
    <row r="4527" spans="1:6" s="4" customFormat="1" ht="24" hidden="1" x14ac:dyDescent="0.25">
      <c r="A4527" s="1" t="s">
        <v>444</v>
      </c>
      <c r="B4527" s="1" t="s">
        <v>1405</v>
      </c>
      <c r="C4527" s="1" t="s">
        <v>460</v>
      </c>
      <c r="D4527" s="1" t="s">
        <v>219</v>
      </c>
      <c r="E4527" s="2" t="s">
        <v>551</v>
      </c>
      <c r="F4527" s="3">
        <v>147156.13088000001</v>
      </c>
    </row>
    <row r="4528" spans="1:6" s="4" customFormat="1" ht="120" x14ac:dyDescent="0.25">
      <c r="A4528" s="1" t="s">
        <v>444</v>
      </c>
      <c r="B4528" s="1" t="s">
        <v>1405</v>
      </c>
      <c r="C4528" s="1" t="s">
        <v>461</v>
      </c>
      <c r="D4528" s="1"/>
      <c r="E4528" s="2" t="s">
        <v>1024</v>
      </c>
      <c r="F4528" s="3">
        <v>180465.39924</v>
      </c>
    </row>
    <row r="4529" spans="1:6" s="4" customFormat="1" ht="60" hidden="1" x14ac:dyDescent="0.25">
      <c r="A4529" s="1" t="s">
        <v>444</v>
      </c>
      <c r="B4529" s="1" t="s">
        <v>1405</v>
      </c>
      <c r="C4529" s="1" t="s">
        <v>461</v>
      </c>
      <c r="D4529" s="1" t="s">
        <v>220</v>
      </c>
      <c r="E4529" s="2" t="s">
        <v>550</v>
      </c>
      <c r="F4529" s="3">
        <v>180465.39924</v>
      </c>
    </row>
    <row r="4530" spans="1:6" s="4" customFormat="1" ht="24" hidden="1" x14ac:dyDescent="0.25">
      <c r="A4530" s="1" t="s">
        <v>444</v>
      </c>
      <c r="B4530" s="1" t="s">
        <v>1405</v>
      </c>
      <c r="C4530" s="1" t="s">
        <v>461</v>
      </c>
      <c r="D4530" s="1" t="s">
        <v>219</v>
      </c>
      <c r="E4530" s="2" t="s">
        <v>551</v>
      </c>
      <c r="F4530" s="3">
        <v>180465.39924</v>
      </c>
    </row>
    <row r="4531" spans="1:6" s="4" customFormat="1" ht="36" hidden="1" x14ac:dyDescent="0.25">
      <c r="A4531" s="1" t="s">
        <v>444</v>
      </c>
      <c r="B4531" s="1" t="s">
        <v>1406</v>
      </c>
      <c r="C4531" s="1"/>
      <c r="D4531" s="1"/>
      <c r="E4531" s="2" t="s">
        <v>537</v>
      </c>
      <c r="F4531" s="3">
        <v>2901.7820900000002</v>
      </c>
    </row>
    <row r="4532" spans="1:6" s="4" customFormat="1" ht="60" x14ac:dyDescent="0.25">
      <c r="A4532" s="1" t="s">
        <v>444</v>
      </c>
      <c r="B4532" s="1" t="s">
        <v>1406</v>
      </c>
      <c r="C4532" s="1" t="s">
        <v>210</v>
      </c>
      <c r="D4532" s="1"/>
      <c r="E4532" s="2" t="s">
        <v>1008</v>
      </c>
      <c r="F4532" s="3">
        <v>268.78208999999998</v>
      </c>
    </row>
    <row r="4533" spans="1:6" s="4" customFormat="1" ht="36" x14ac:dyDescent="0.25">
      <c r="A4533" s="1" t="s">
        <v>444</v>
      </c>
      <c r="B4533" s="1" t="s">
        <v>1406</v>
      </c>
      <c r="C4533" s="1" t="s">
        <v>211</v>
      </c>
      <c r="D4533" s="1"/>
      <c r="E4533" s="2" t="s">
        <v>1019</v>
      </c>
      <c r="F4533" s="3">
        <v>268.78208999999998</v>
      </c>
    </row>
    <row r="4534" spans="1:6" s="4" customFormat="1" ht="156" x14ac:dyDescent="0.25">
      <c r="A4534" s="1" t="s">
        <v>444</v>
      </c>
      <c r="B4534" s="1" t="s">
        <v>1406</v>
      </c>
      <c r="C4534" s="1" t="s">
        <v>212</v>
      </c>
      <c r="D4534" s="1"/>
      <c r="E4534" s="2" t="s">
        <v>1021</v>
      </c>
      <c r="F4534" s="3">
        <v>268.78208999999998</v>
      </c>
    </row>
    <row r="4535" spans="1:6" s="4" customFormat="1" ht="108" x14ac:dyDescent="0.25">
      <c r="A4535" s="1" t="s">
        <v>444</v>
      </c>
      <c r="B4535" s="1" t="s">
        <v>1406</v>
      </c>
      <c r="C4535" s="1" t="s">
        <v>209</v>
      </c>
      <c r="D4535" s="1"/>
      <c r="E4535" s="2" t="s">
        <v>1022</v>
      </c>
      <c r="F4535" s="3">
        <v>268.78208999999998</v>
      </c>
    </row>
    <row r="4536" spans="1:6" s="4" customFormat="1" ht="72" hidden="1" x14ac:dyDescent="0.25">
      <c r="A4536" s="1" t="s">
        <v>444</v>
      </c>
      <c r="B4536" s="1" t="s">
        <v>1406</v>
      </c>
      <c r="C4536" s="1" t="s">
        <v>209</v>
      </c>
      <c r="D4536" s="1" t="s">
        <v>1111</v>
      </c>
      <c r="E4536" s="2" t="s">
        <v>542</v>
      </c>
      <c r="F4536" s="3">
        <v>268.78208999999998</v>
      </c>
    </row>
    <row r="4537" spans="1:6" s="4" customFormat="1" ht="84" hidden="1" x14ac:dyDescent="0.25">
      <c r="A4537" s="1" t="s">
        <v>444</v>
      </c>
      <c r="B4537" s="1" t="s">
        <v>1406</v>
      </c>
      <c r="C4537" s="1" t="s">
        <v>209</v>
      </c>
      <c r="D4537" s="1" t="s">
        <v>1112</v>
      </c>
      <c r="E4537" s="2" t="s">
        <v>543</v>
      </c>
      <c r="F4537" s="3">
        <v>268.78208999999998</v>
      </c>
    </row>
    <row r="4538" spans="1:6" s="4" customFormat="1" ht="60" x14ac:dyDescent="0.25">
      <c r="A4538" s="1" t="s">
        <v>444</v>
      </c>
      <c r="B4538" s="1" t="s">
        <v>1406</v>
      </c>
      <c r="C4538" s="1" t="s">
        <v>1122</v>
      </c>
      <c r="D4538" s="1"/>
      <c r="E4538" s="2" t="s">
        <v>1885</v>
      </c>
      <c r="F4538" s="3">
        <v>2633</v>
      </c>
    </row>
    <row r="4539" spans="1:6" s="4" customFormat="1" ht="36" x14ac:dyDescent="0.25">
      <c r="A4539" s="1" t="s">
        <v>444</v>
      </c>
      <c r="B4539" s="1" t="s">
        <v>1406</v>
      </c>
      <c r="C4539" s="1" t="s">
        <v>1123</v>
      </c>
      <c r="D4539" s="1"/>
      <c r="E4539" s="2" t="s">
        <v>1175</v>
      </c>
      <c r="F4539" s="3">
        <v>2633</v>
      </c>
    </row>
    <row r="4540" spans="1:6" s="4" customFormat="1" ht="180" x14ac:dyDescent="0.25">
      <c r="A4540" s="1" t="s">
        <v>444</v>
      </c>
      <c r="B4540" s="1" t="s">
        <v>1406</v>
      </c>
      <c r="C4540" s="1" t="s">
        <v>462</v>
      </c>
      <c r="D4540" s="1"/>
      <c r="E4540" s="2" t="s">
        <v>1192</v>
      </c>
      <c r="F4540" s="3">
        <v>2633</v>
      </c>
    </row>
    <row r="4541" spans="1:6" s="4" customFormat="1" ht="180" hidden="1" x14ac:dyDescent="0.25">
      <c r="A4541" s="1" t="s">
        <v>444</v>
      </c>
      <c r="B4541" s="1" t="s">
        <v>1406</v>
      </c>
      <c r="C4541" s="1" t="s">
        <v>462</v>
      </c>
      <c r="D4541" s="1" t="s">
        <v>1118</v>
      </c>
      <c r="E4541" s="2" t="s">
        <v>539</v>
      </c>
      <c r="F4541" s="3">
        <v>2523.6</v>
      </c>
    </row>
    <row r="4542" spans="1:6" s="4" customFormat="1" ht="36" hidden="1" x14ac:dyDescent="0.25">
      <c r="A4542" s="1" t="s">
        <v>444</v>
      </c>
      <c r="B4542" s="1" t="s">
        <v>1406</v>
      </c>
      <c r="C4542" s="1" t="s">
        <v>462</v>
      </c>
      <c r="D4542" s="1" t="s">
        <v>1119</v>
      </c>
      <c r="E4542" s="2" t="s">
        <v>540</v>
      </c>
      <c r="F4542" s="3">
        <v>644.29999999999995</v>
      </c>
    </row>
    <row r="4543" spans="1:6" s="4" customFormat="1" ht="60" hidden="1" x14ac:dyDescent="0.25">
      <c r="A4543" s="1" t="s">
        <v>444</v>
      </c>
      <c r="B4543" s="1" t="s">
        <v>1406</v>
      </c>
      <c r="C4543" s="1" t="s">
        <v>462</v>
      </c>
      <c r="D4543" s="1" t="s">
        <v>1128</v>
      </c>
      <c r="E4543" s="2" t="s">
        <v>541</v>
      </c>
      <c r="F4543" s="3">
        <v>1879.3</v>
      </c>
    </row>
    <row r="4544" spans="1:6" s="4" customFormat="1" ht="72" hidden="1" x14ac:dyDescent="0.25">
      <c r="A4544" s="1" t="s">
        <v>444</v>
      </c>
      <c r="B4544" s="1" t="s">
        <v>1406</v>
      </c>
      <c r="C4544" s="1" t="s">
        <v>462</v>
      </c>
      <c r="D4544" s="1" t="s">
        <v>1111</v>
      </c>
      <c r="E4544" s="2" t="s">
        <v>542</v>
      </c>
      <c r="F4544" s="3">
        <v>109.4</v>
      </c>
    </row>
    <row r="4545" spans="1:6" s="4" customFormat="1" ht="84" hidden="1" x14ac:dyDescent="0.25">
      <c r="A4545" s="1" t="s">
        <v>444</v>
      </c>
      <c r="B4545" s="1" t="s">
        <v>1406</v>
      </c>
      <c r="C4545" s="1" t="s">
        <v>462</v>
      </c>
      <c r="D4545" s="1" t="s">
        <v>1112</v>
      </c>
      <c r="E4545" s="2" t="s">
        <v>543</v>
      </c>
      <c r="F4545" s="3">
        <v>109.4</v>
      </c>
    </row>
    <row r="4546" spans="1:6" s="4" customFormat="1" ht="60" hidden="1" x14ac:dyDescent="0.25">
      <c r="A4546" s="1" t="s">
        <v>463</v>
      </c>
      <c r="B4546" s="1" t="s">
        <v>1387</v>
      </c>
      <c r="C4546" s="1"/>
      <c r="D4546" s="1"/>
      <c r="E4546" s="2" t="s">
        <v>497</v>
      </c>
      <c r="F4546" s="3">
        <v>103250.72663</v>
      </c>
    </row>
    <row r="4547" spans="1:6" s="4" customFormat="1" ht="24" hidden="1" x14ac:dyDescent="0.25">
      <c r="A4547" s="1" t="s">
        <v>463</v>
      </c>
      <c r="B4547" s="1" t="s">
        <v>1105</v>
      </c>
      <c r="C4547" s="1"/>
      <c r="D4547" s="1"/>
      <c r="E4547" s="2" t="s">
        <v>498</v>
      </c>
      <c r="F4547" s="3">
        <v>72068.500150000007</v>
      </c>
    </row>
    <row r="4548" spans="1:6" s="4" customFormat="1" ht="36" hidden="1" x14ac:dyDescent="0.25">
      <c r="A4548" s="1" t="s">
        <v>463</v>
      </c>
      <c r="B4548" s="1" t="s">
        <v>1384</v>
      </c>
      <c r="C4548" s="1"/>
      <c r="D4548" s="1"/>
      <c r="E4548" s="2" t="s">
        <v>514</v>
      </c>
      <c r="F4548" s="3">
        <v>72068.500150000007</v>
      </c>
    </row>
    <row r="4549" spans="1:6" s="4" customFormat="1" ht="72" x14ac:dyDescent="0.25">
      <c r="A4549" s="1" t="s">
        <v>463</v>
      </c>
      <c r="B4549" s="1" t="s">
        <v>1384</v>
      </c>
      <c r="C4549" s="1" t="s">
        <v>1125</v>
      </c>
      <c r="D4549" s="1"/>
      <c r="E4549" s="2" t="s">
        <v>1207</v>
      </c>
      <c r="F4549" s="3">
        <v>70468.100000000006</v>
      </c>
    </row>
    <row r="4550" spans="1:6" s="4" customFormat="1" ht="48" x14ac:dyDescent="0.25">
      <c r="A4550" s="1" t="s">
        <v>463</v>
      </c>
      <c r="B4550" s="1" t="s">
        <v>1384</v>
      </c>
      <c r="C4550" s="1" t="s">
        <v>1126</v>
      </c>
      <c r="D4550" s="1"/>
      <c r="E4550" s="2" t="s">
        <v>1210</v>
      </c>
      <c r="F4550" s="3">
        <v>70468.100000000006</v>
      </c>
    </row>
    <row r="4551" spans="1:6" s="4" customFormat="1" ht="60" x14ac:dyDescent="0.25">
      <c r="A4551" s="1" t="s">
        <v>463</v>
      </c>
      <c r="B4551" s="1" t="s">
        <v>1384</v>
      </c>
      <c r="C4551" s="1" t="s">
        <v>1127</v>
      </c>
      <c r="D4551" s="1"/>
      <c r="E4551" s="2" t="s">
        <v>1200</v>
      </c>
      <c r="F4551" s="3">
        <v>65613.8</v>
      </c>
    </row>
    <row r="4552" spans="1:6" s="4" customFormat="1" ht="180" hidden="1" x14ac:dyDescent="0.25">
      <c r="A4552" s="1" t="s">
        <v>463</v>
      </c>
      <c r="B4552" s="1" t="s">
        <v>1384</v>
      </c>
      <c r="C4552" s="1" t="s">
        <v>1127</v>
      </c>
      <c r="D4552" s="1" t="s">
        <v>1118</v>
      </c>
      <c r="E4552" s="2" t="s">
        <v>539</v>
      </c>
      <c r="F4552" s="3">
        <v>65613.8</v>
      </c>
    </row>
    <row r="4553" spans="1:6" s="4" customFormat="1" ht="60" hidden="1" x14ac:dyDescent="0.25">
      <c r="A4553" s="1" t="s">
        <v>463</v>
      </c>
      <c r="B4553" s="1" t="s">
        <v>1384</v>
      </c>
      <c r="C4553" s="1" t="s">
        <v>1127</v>
      </c>
      <c r="D4553" s="1" t="s">
        <v>1128</v>
      </c>
      <c r="E4553" s="2" t="s">
        <v>541</v>
      </c>
      <c r="F4553" s="3">
        <v>65613.8</v>
      </c>
    </row>
    <row r="4554" spans="1:6" s="4" customFormat="1" ht="60" x14ac:dyDescent="0.25">
      <c r="A4554" s="1" t="s">
        <v>463</v>
      </c>
      <c r="B4554" s="1" t="s">
        <v>1384</v>
      </c>
      <c r="C4554" s="1" t="s">
        <v>1129</v>
      </c>
      <c r="D4554" s="1"/>
      <c r="E4554" s="2" t="s">
        <v>1201</v>
      </c>
      <c r="F4554" s="3">
        <v>4854.3</v>
      </c>
    </row>
    <row r="4555" spans="1:6" s="4" customFormat="1" ht="180" hidden="1" x14ac:dyDescent="0.25">
      <c r="A4555" s="1" t="s">
        <v>463</v>
      </c>
      <c r="B4555" s="1" t="s">
        <v>1384</v>
      </c>
      <c r="C4555" s="1" t="s">
        <v>1129</v>
      </c>
      <c r="D4555" s="1" t="s">
        <v>1118</v>
      </c>
      <c r="E4555" s="2" t="s">
        <v>539</v>
      </c>
      <c r="F4555" s="3">
        <v>153</v>
      </c>
    </row>
    <row r="4556" spans="1:6" s="4" customFormat="1" ht="60" hidden="1" x14ac:dyDescent="0.25">
      <c r="A4556" s="1" t="s">
        <v>463</v>
      </c>
      <c r="B4556" s="1" t="s">
        <v>1384</v>
      </c>
      <c r="C4556" s="1" t="s">
        <v>1129</v>
      </c>
      <c r="D4556" s="1" t="s">
        <v>1128</v>
      </c>
      <c r="E4556" s="2" t="s">
        <v>541</v>
      </c>
      <c r="F4556" s="3">
        <v>153</v>
      </c>
    </row>
    <row r="4557" spans="1:6" s="4" customFormat="1" ht="72" hidden="1" x14ac:dyDescent="0.25">
      <c r="A4557" s="1" t="s">
        <v>463</v>
      </c>
      <c r="B4557" s="1" t="s">
        <v>1384</v>
      </c>
      <c r="C4557" s="1" t="s">
        <v>1129</v>
      </c>
      <c r="D4557" s="1" t="s">
        <v>1111</v>
      </c>
      <c r="E4557" s="2" t="s">
        <v>542</v>
      </c>
      <c r="F4557" s="3">
        <v>4698</v>
      </c>
    </row>
    <row r="4558" spans="1:6" s="4" customFormat="1" ht="84" hidden="1" x14ac:dyDescent="0.25">
      <c r="A4558" s="1" t="s">
        <v>463</v>
      </c>
      <c r="B4558" s="1" t="s">
        <v>1384</v>
      </c>
      <c r="C4558" s="1" t="s">
        <v>1129</v>
      </c>
      <c r="D4558" s="1" t="s">
        <v>1112</v>
      </c>
      <c r="E4558" s="2" t="s">
        <v>543</v>
      </c>
      <c r="F4558" s="3">
        <v>4698</v>
      </c>
    </row>
    <row r="4559" spans="1:6" s="4" customFormat="1" ht="24" hidden="1" x14ac:dyDescent="0.25">
      <c r="A4559" s="1" t="s">
        <v>463</v>
      </c>
      <c r="B4559" s="1" t="s">
        <v>1384</v>
      </c>
      <c r="C4559" s="1" t="s">
        <v>1129</v>
      </c>
      <c r="D4559" s="1" t="s">
        <v>1113</v>
      </c>
      <c r="E4559" s="2" t="s">
        <v>558</v>
      </c>
      <c r="F4559" s="3">
        <v>3.3</v>
      </c>
    </row>
    <row r="4560" spans="1:6" s="4" customFormat="1" ht="36" hidden="1" x14ac:dyDescent="0.25">
      <c r="A4560" s="1" t="s">
        <v>463</v>
      </c>
      <c r="B4560" s="1" t="s">
        <v>1384</v>
      </c>
      <c r="C4560" s="1" t="s">
        <v>1129</v>
      </c>
      <c r="D4560" s="1" t="s">
        <v>1120</v>
      </c>
      <c r="E4560" s="2" t="s">
        <v>561</v>
      </c>
      <c r="F4560" s="3">
        <v>3.3</v>
      </c>
    </row>
    <row r="4561" spans="1:6" s="4" customFormat="1" ht="108" x14ac:dyDescent="0.25">
      <c r="A4561" s="1" t="s">
        <v>463</v>
      </c>
      <c r="B4561" s="1" t="s">
        <v>1384</v>
      </c>
      <c r="C4561" s="1" t="s">
        <v>1139</v>
      </c>
      <c r="D4561" s="1"/>
      <c r="E4561" s="2" t="s">
        <v>1211</v>
      </c>
      <c r="F4561" s="3">
        <v>1600.4001499999999</v>
      </c>
    </row>
    <row r="4562" spans="1:6" s="4" customFormat="1" ht="84" x14ac:dyDescent="0.25">
      <c r="A4562" s="1" t="s">
        <v>463</v>
      </c>
      <c r="B4562" s="1" t="s">
        <v>1384</v>
      </c>
      <c r="C4562" s="1" t="s">
        <v>1146</v>
      </c>
      <c r="D4562" s="1"/>
      <c r="E4562" s="2" t="s">
        <v>1212</v>
      </c>
      <c r="F4562" s="3">
        <v>1600.4001499999999</v>
      </c>
    </row>
    <row r="4563" spans="1:6" s="4" customFormat="1" ht="60" x14ac:dyDescent="0.25">
      <c r="A4563" s="1" t="s">
        <v>463</v>
      </c>
      <c r="B4563" s="1" t="s">
        <v>1384</v>
      </c>
      <c r="C4563" s="1" t="s">
        <v>1147</v>
      </c>
      <c r="D4563" s="1"/>
      <c r="E4563" s="2" t="s">
        <v>1213</v>
      </c>
      <c r="F4563" s="3">
        <v>1600.4001499999999</v>
      </c>
    </row>
    <row r="4564" spans="1:6" s="4" customFormat="1" ht="24" hidden="1" x14ac:dyDescent="0.25">
      <c r="A4564" s="1" t="s">
        <v>463</v>
      </c>
      <c r="B4564" s="1" t="s">
        <v>1384</v>
      </c>
      <c r="C4564" s="1" t="s">
        <v>1147</v>
      </c>
      <c r="D4564" s="1" t="s">
        <v>1113</v>
      </c>
      <c r="E4564" s="2" t="s">
        <v>558</v>
      </c>
      <c r="F4564" s="3">
        <v>1600.4001499999999</v>
      </c>
    </row>
    <row r="4565" spans="1:6" s="4" customFormat="1" ht="24" hidden="1" x14ac:dyDescent="0.25">
      <c r="A4565" s="1" t="s">
        <v>463</v>
      </c>
      <c r="B4565" s="1" t="s">
        <v>1384</v>
      </c>
      <c r="C4565" s="1" t="s">
        <v>1147</v>
      </c>
      <c r="D4565" s="1" t="s">
        <v>1114</v>
      </c>
      <c r="E4565" s="2" t="s">
        <v>560</v>
      </c>
      <c r="F4565" s="3">
        <v>1600.4001499999999</v>
      </c>
    </row>
    <row r="4566" spans="1:6" s="4" customFormat="1" ht="24" hidden="1" x14ac:dyDescent="0.25">
      <c r="A4566" s="1" t="s">
        <v>463</v>
      </c>
      <c r="B4566" s="1" t="s">
        <v>1130</v>
      </c>
      <c r="C4566" s="1"/>
      <c r="D4566" s="1"/>
      <c r="E4566" s="2" t="s">
        <v>500</v>
      </c>
      <c r="F4566" s="3">
        <v>31182.226480000001</v>
      </c>
    </row>
    <row r="4567" spans="1:6" s="4" customFormat="1" ht="48" hidden="1" x14ac:dyDescent="0.25">
      <c r="A4567" s="1" t="s">
        <v>463</v>
      </c>
      <c r="B4567" s="1" t="s">
        <v>1391</v>
      </c>
      <c r="C4567" s="1"/>
      <c r="D4567" s="1"/>
      <c r="E4567" s="2" t="s">
        <v>521</v>
      </c>
      <c r="F4567" s="3">
        <v>31182.226480000001</v>
      </c>
    </row>
    <row r="4568" spans="1:6" s="4" customFormat="1" ht="72" x14ac:dyDescent="0.25">
      <c r="A4568" s="1" t="s">
        <v>463</v>
      </c>
      <c r="B4568" s="1" t="s">
        <v>1391</v>
      </c>
      <c r="C4568" s="1" t="s">
        <v>155</v>
      </c>
      <c r="D4568" s="1"/>
      <c r="E4568" s="2" t="s">
        <v>1099</v>
      </c>
      <c r="F4568" s="3">
        <v>31182.226480000001</v>
      </c>
    </row>
    <row r="4569" spans="1:6" s="4" customFormat="1" ht="120" x14ac:dyDescent="0.25">
      <c r="A4569" s="1" t="s">
        <v>463</v>
      </c>
      <c r="B4569" s="1" t="s">
        <v>1391</v>
      </c>
      <c r="C4569" s="1" t="s">
        <v>156</v>
      </c>
      <c r="D4569" s="1"/>
      <c r="E4569" s="2" t="s">
        <v>1100</v>
      </c>
      <c r="F4569" s="3">
        <v>14082.52648</v>
      </c>
    </row>
    <row r="4570" spans="1:6" s="4" customFormat="1" ht="84" x14ac:dyDescent="0.25">
      <c r="A4570" s="1" t="s">
        <v>463</v>
      </c>
      <c r="B4570" s="1" t="s">
        <v>1391</v>
      </c>
      <c r="C4570" s="1" t="s">
        <v>157</v>
      </c>
      <c r="D4570" s="1"/>
      <c r="E4570" s="2" t="s">
        <v>1877</v>
      </c>
      <c r="F4570" s="3">
        <v>14082.52648</v>
      </c>
    </row>
    <row r="4571" spans="1:6" s="4" customFormat="1" ht="72" x14ac:dyDescent="0.25">
      <c r="A4571" s="1" t="s">
        <v>463</v>
      </c>
      <c r="B4571" s="1" t="s">
        <v>1391</v>
      </c>
      <c r="C4571" s="1" t="s">
        <v>464</v>
      </c>
      <c r="D4571" s="1"/>
      <c r="E4571" s="2" t="s">
        <v>1878</v>
      </c>
      <c r="F4571" s="3">
        <v>2241.6</v>
      </c>
    </row>
    <row r="4572" spans="1:6" s="4" customFormat="1" ht="72" hidden="1" x14ac:dyDescent="0.25">
      <c r="A4572" s="1" t="s">
        <v>463</v>
      </c>
      <c r="B4572" s="1" t="s">
        <v>1391</v>
      </c>
      <c r="C4572" s="1" t="s">
        <v>464</v>
      </c>
      <c r="D4572" s="1" t="s">
        <v>1111</v>
      </c>
      <c r="E4572" s="2" t="s">
        <v>542</v>
      </c>
      <c r="F4572" s="3">
        <v>1409.6</v>
      </c>
    </row>
    <row r="4573" spans="1:6" s="4" customFormat="1" ht="84" hidden="1" x14ac:dyDescent="0.25">
      <c r="A4573" s="1" t="s">
        <v>463</v>
      </c>
      <c r="B4573" s="1" t="s">
        <v>1391</v>
      </c>
      <c r="C4573" s="1" t="s">
        <v>464</v>
      </c>
      <c r="D4573" s="1" t="s">
        <v>1112</v>
      </c>
      <c r="E4573" s="2" t="s">
        <v>543</v>
      </c>
      <c r="F4573" s="3">
        <v>1409.6</v>
      </c>
    </row>
    <row r="4574" spans="1:6" s="4" customFormat="1" ht="24" hidden="1" x14ac:dyDescent="0.25">
      <c r="A4574" s="1" t="s">
        <v>463</v>
      </c>
      <c r="B4574" s="1" t="s">
        <v>1391</v>
      </c>
      <c r="C4574" s="1" t="s">
        <v>464</v>
      </c>
      <c r="D4574" s="1" t="s">
        <v>1113</v>
      </c>
      <c r="E4574" s="2" t="s">
        <v>558</v>
      </c>
      <c r="F4574" s="3">
        <v>832</v>
      </c>
    </row>
    <row r="4575" spans="1:6" s="4" customFormat="1" ht="24" hidden="1" x14ac:dyDescent="0.25">
      <c r="A4575" s="1" t="s">
        <v>463</v>
      </c>
      <c r="B4575" s="1" t="s">
        <v>1391</v>
      </c>
      <c r="C4575" s="1" t="s">
        <v>464</v>
      </c>
      <c r="D4575" s="1" t="s">
        <v>1114</v>
      </c>
      <c r="E4575" s="2" t="s">
        <v>560</v>
      </c>
      <c r="F4575" s="3">
        <v>832</v>
      </c>
    </row>
    <row r="4576" spans="1:6" s="4" customFormat="1" ht="48" x14ac:dyDescent="0.25">
      <c r="A4576" s="1" t="s">
        <v>463</v>
      </c>
      <c r="B4576" s="1" t="s">
        <v>1391</v>
      </c>
      <c r="C4576" s="1" t="s">
        <v>151</v>
      </c>
      <c r="D4576" s="1"/>
      <c r="E4576" s="2" t="s">
        <v>1879</v>
      </c>
      <c r="F4576" s="3">
        <v>70.400000000000006</v>
      </c>
    </row>
    <row r="4577" spans="1:6" s="4" customFormat="1" ht="72" hidden="1" x14ac:dyDescent="0.25">
      <c r="A4577" s="1" t="s">
        <v>463</v>
      </c>
      <c r="B4577" s="1" t="s">
        <v>1391</v>
      </c>
      <c r="C4577" s="1" t="s">
        <v>151</v>
      </c>
      <c r="D4577" s="1" t="s">
        <v>1111</v>
      </c>
      <c r="E4577" s="2" t="s">
        <v>542</v>
      </c>
      <c r="F4577" s="3">
        <v>70.400000000000006</v>
      </c>
    </row>
    <row r="4578" spans="1:6" s="4" customFormat="1" ht="84" hidden="1" x14ac:dyDescent="0.25">
      <c r="A4578" s="1" t="s">
        <v>463</v>
      </c>
      <c r="B4578" s="1" t="s">
        <v>1391</v>
      </c>
      <c r="C4578" s="1" t="s">
        <v>151</v>
      </c>
      <c r="D4578" s="1" t="s">
        <v>1112</v>
      </c>
      <c r="E4578" s="2" t="s">
        <v>543</v>
      </c>
      <c r="F4578" s="3">
        <v>70.400000000000006</v>
      </c>
    </row>
    <row r="4579" spans="1:6" s="4" customFormat="1" ht="156" x14ac:dyDescent="0.25">
      <c r="A4579" s="1" t="s">
        <v>463</v>
      </c>
      <c r="B4579" s="1" t="s">
        <v>1391</v>
      </c>
      <c r="C4579" s="1" t="s">
        <v>465</v>
      </c>
      <c r="D4579" s="1"/>
      <c r="E4579" s="2" t="s">
        <v>1880</v>
      </c>
      <c r="F4579" s="3">
        <v>11770.52648</v>
      </c>
    </row>
    <row r="4580" spans="1:6" s="4" customFormat="1" ht="72" hidden="1" x14ac:dyDescent="0.25">
      <c r="A4580" s="1" t="s">
        <v>463</v>
      </c>
      <c r="B4580" s="1" t="s">
        <v>1391</v>
      </c>
      <c r="C4580" s="1" t="s">
        <v>465</v>
      </c>
      <c r="D4580" s="1" t="s">
        <v>1111</v>
      </c>
      <c r="E4580" s="2" t="s">
        <v>542</v>
      </c>
      <c r="F4580" s="3">
        <v>11770.52648</v>
      </c>
    </row>
    <row r="4581" spans="1:6" s="4" customFormat="1" ht="84" hidden="1" x14ac:dyDescent="0.25">
      <c r="A4581" s="1" t="s">
        <v>463</v>
      </c>
      <c r="B4581" s="1" t="s">
        <v>1391</v>
      </c>
      <c r="C4581" s="1" t="s">
        <v>465</v>
      </c>
      <c r="D4581" s="1" t="s">
        <v>1112</v>
      </c>
      <c r="E4581" s="2" t="s">
        <v>543</v>
      </c>
      <c r="F4581" s="3">
        <v>11770.52648</v>
      </c>
    </row>
    <row r="4582" spans="1:6" s="4" customFormat="1" ht="120" x14ac:dyDescent="0.25">
      <c r="A4582" s="1" t="s">
        <v>463</v>
      </c>
      <c r="B4582" s="1" t="s">
        <v>1391</v>
      </c>
      <c r="C4582" s="1" t="s">
        <v>468</v>
      </c>
      <c r="D4582" s="1"/>
      <c r="E4582" s="2" t="s">
        <v>1881</v>
      </c>
      <c r="F4582" s="3">
        <v>17099.7</v>
      </c>
    </row>
    <row r="4583" spans="1:6" s="4" customFormat="1" ht="72" x14ac:dyDescent="0.25">
      <c r="A4583" s="1" t="s">
        <v>463</v>
      </c>
      <c r="B4583" s="1" t="s">
        <v>1391</v>
      </c>
      <c r="C4583" s="1" t="s">
        <v>469</v>
      </c>
      <c r="D4583" s="1"/>
      <c r="E4583" s="2" t="s">
        <v>1882</v>
      </c>
      <c r="F4583" s="3">
        <v>17099.7</v>
      </c>
    </row>
    <row r="4584" spans="1:6" s="4" customFormat="1" ht="60" x14ac:dyDescent="0.25">
      <c r="A4584" s="1" t="s">
        <v>463</v>
      </c>
      <c r="B4584" s="1" t="s">
        <v>1391</v>
      </c>
      <c r="C4584" s="1" t="s">
        <v>466</v>
      </c>
      <c r="D4584" s="1"/>
      <c r="E4584" s="2" t="s">
        <v>1883</v>
      </c>
      <c r="F4584" s="3">
        <v>16650.3</v>
      </c>
    </row>
    <row r="4585" spans="1:6" s="4" customFormat="1" ht="72" hidden="1" x14ac:dyDescent="0.25">
      <c r="A4585" s="1" t="s">
        <v>463</v>
      </c>
      <c r="B4585" s="1" t="s">
        <v>1391</v>
      </c>
      <c r="C4585" s="1" t="s">
        <v>466</v>
      </c>
      <c r="D4585" s="1" t="s">
        <v>1111</v>
      </c>
      <c r="E4585" s="2" t="s">
        <v>542</v>
      </c>
      <c r="F4585" s="3">
        <v>16650.3</v>
      </c>
    </row>
    <row r="4586" spans="1:6" s="4" customFormat="1" ht="84" hidden="1" x14ac:dyDescent="0.25">
      <c r="A4586" s="1" t="s">
        <v>463</v>
      </c>
      <c r="B4586" s="1" t="s">
        <v>1391</v>
      </c>
      <c r="C4586" s="1" t="s">
        <v>466</v>
      </c>
      <c r="D4586" s="1" t="s">
        <v>1112</v>
      </c>
      <c r="E4586" s="2" t="s">
        <v>543</v>
      </c>
      <c r="F4586" s="3">
        <v>16650.3</v>
      </c>
    </row>
    <row r="4587" spans="1:6" s="4" customFormat="1" ht="48" x14ac:dyDescent="0.25">
      <c r="A4587" s="1" t="s">
        <v>463</v>
      </c>
      <c r="B4587" s="1" t="s">
        <v>1391</v>
      </c>
      <c r="C4587" s="1" t="s">
        <v>467</v>
      </c>
      <c r="D4587" s="1"/>
      <c r="E4587" s="2" t="s">
        <v>1884</v>
      </c>
      <c r="F4587" s="3">
        <v>449.4</v>
      </c>
    </row>
    <row r="4588" spans="1:6" s="4" customFormat="1" ht="72" hidden="1" x14ac:dyDescent="0.25">
      <c r="A4588" s="1" t="s">
        <v>463</v>
      </c>
      <c r="B4588" s="1" t="s">
        <v>1391</v>
      </c>
      <c r="C4588" s="1" t="s">
        <v>467</v>
      </c>
      <c r="D4588" s="1" t="s">
        <v>1111</v>
      </c>
      <c r="E4588" s="2" t="s">
        <v>542</v>
      </c>
      <c r="F4588" s="3">
        <v>449.4</v>
      </c>
    </row>
    <row r="4589" spans="1:6" s="4" customFormat="1" ht="84" hidden="1" x14ac:dyDescent="0.25">
      <c r="A4589" s="1" t="s">
        <v>463</v>
      </c>
      <c r="B4589" s="1" t="s">
        <v>1391</v>
      </c>
      <c r="C4589" s="1" t="s">
        <v>467</v>
      </c>
      <c r="D4589" s="1" t="s">
        <v>1112</v>
      </c>
      <c r="E4589" s="2" t="s">
        <v>543</v>
      </c>
      <c r="F4589" s="3">
        <v>449.4</v>
      </c>
    </row>
    <row r="4590" spans="1:6" s="4" customFormat="1" hidden="1" x14ac:dyDescent="0.25">
      <c r="A4590" s="1" t="s">
        <v>902</v>
      </c>
      <c r="B4590" s="1"/>
      <c r="C4590" s="1"/>
      <c r="D4590" s="1"/>
      <c r="E4590" s="2"/>
      <c r="F4590" s="3">
        <v>32355445.397830002</v>
      </c>
    </row>
  </sheetData>
  <autoFilter ref="A2:F4590">
    <filterColumn colId="2">
      <customFilters>
        <customFilter operator="notEqual" val=" "/>
      </customFilters>
    </filterColumn>
    <filterColumn colId="3">
      <filters blank="1"/>
    </filterColumn>
  </autoFilter>
  <phoneticPr fontId="4" type="noConversion"/>
  <pageMargins left="0.7" right="0.7" top="0.75" bottom="0.75" header="0.3" footer="0.3"/>
  <pageSetup paperSize="9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056"/>
  <sheetViews>
    <sheetView workbookViewId="0">
      <selection activeCell="E5" sqref="E5:E7"/>
    </sheetView>
  </sheetViews>
  <sheetFormatPr defaultRowHeight="15" x14ac:dyDescent="0.25"/>
  <cols>
    <col min="4" max="4" width="21.42578125" customWidth="1"/>
    <col min="9" max="9" width="19" customWidth="1"/>
  </cols>
  <sheetData>
    <row r="1" spans="1:15" x14ac:dyDescent="0.25">
      <c r="A1" s="7"/>
      <c r="F1" s="7"/>
      <c r="G1" s="7"/>
      <c r="H1" s="7"/>
      <c r="I1" s="7"/>
      <c r="J1" s="7"/>
      <c r="K1" t="s">
        <v>1746</v>
      </c>
      <c r="L1" t="s">
        <v>1747</v>
      </c>
      <c r="M1" t="s">
        <v>1748</v>
      </c>
      <c r="N1" t="s">
        <v>1749</v>
      </c>
    </row>
    <row r="2" spans="1:15" ht="67.5" hidden="1" x14ac:dyDescent="0.25">
      <c r="A2" s="1" t="s">
        <v>1104</v>
      </c>
      <c r="B2" s="1" t="s">
        <v>1384</v>
      </c>
      <c r="C2" s="1" t="s">
        <v>1107</v>
      </c>
      <c r="D2" s="2" t="s">
        <v>1481</v>
      </c>
      <c r="E2" s="3">
        <v>112581.4005</v>
      </c>
      <c r="F2" s="8" t="s">
        <v>1104</v>
      </c>
      <c r="G2" s="9" t="s">
        <v>1384</v>
      </c>
      <c r="H2" s="9" t="s">
        <v>1107</v>
      </c>
      <c r="I2" s="10" t="s">
        <v>1481</v>
      </c>
      <c r="J2" s="11">
        <v>112581.401</v>
      </c>
      <c r="K2" t="b">
        <f>EXACT(A2,F2)</f>
        <v>1</v>
      </c>
      <c r="L2" t="b">
        <f>EXACT(B2,G2)</f>
        <v>1</v>
      </c>
      <c r="M2" t="b">
        <f>EXACT(C2,H2)</f>
        <v>1</v>
      </c>
      <c r="N2" t="b">
        <f>EXACT(D2,I2)</f>
        <v>1</v>
      </c>
      <c r="O2" s="13">
        <f>E2-J2</f>
        <v>-4.999999946448952E-4</v>
      </c>
    </row>
    <row r="3" spans="1:15" ht="48" hidden="1" x14ac:dyDescent="0.25">
      <c r="A3" s="1" t="s">
        <v>1104</v>
      </c>
      <c r="B3" s="1" t="s">
        <v>1384</v>
      </c>
      <c r="C3" s="1" t="s">
        <v>1108</v>
      </c>
      <c r="D3" s="2" t="s">
        <v>1482</v>
      </c>
      <c r="E3" s="3">
        <v>12930.5</v>
      </c>
      <c r="F3" s="8" t="s">
        <v>1104</v>
      </c>
      <c r="G3" s="9" t="s">
        <v>1384</v>
      </c>
      <c r="H3" s="9" t="s">
        <v>1108</v>
      </c>
      <c r="I3" s="10" t="s">
        <v>1482</v>
      </c>
      <c r="J3" s="11">
        <v>12930.5</v>
      </c>
      <c r="K3" t="b">
        <f t="shared" ref="K3:K66" si="0">EXACT(A3,F3)</f>
        <v>1</v>
      </c>
      <c r="L3" t="b">
        <f t="shared" ref="L3:L66" si="1">EXACT(B3,G3)</f>
        <v>1</v>
      </c>
      <c r="M3" t="b">
        <f t="shared" ref="M3:M66" si="2">EXACT(C3,H3)</f>
        <v>1</v>
      </c>
      <c r="N3" t="b">
        <f t="shared" ref="N3:N66" si="3">EXACT(D3,I3)</f>
        <v>1</v>
      </c>
      <c r="O3" s="13">
        <f t="shared" ref="O3:O66" si="4">E3-J3</f>
        <v>0</v>
      </c>
    </row>
    <row r="4" spans="1:15" ht="123.75" hidden="1" x14ac:dyDescent="0.25">
      <c r="A4" s="1" t="s">
        <v>1104</v>
      </c>
      <c r="B4" s="1" t="s">
        <v>1384</v>
      </c>
      <c r="C4" s="1" t="s">
        <v>1109</v>
      </c>
      <c r="D4" s="2" t="s">
        <v>1483</v>
      </c>
      <c r="E4" s="3">
        <v>12930.5</v>
      </c>
      <c r="F4" s="8" t="s">
        <v>1104</v>
      </c>
      <c r="G4" s="9" t="s">
        <v>1384</v>
      </c>
      <c r="H4" s="9" t="s">
        <v>1109</v>
      </c>
      <c r="I4" s="10" t="s">
        <v>1483</v>
      </c>
      <c r="J4" s="11">
        <v>12930.5</v>
      </c>
      <c r="K4" t="b">
        <f t="shared" si="0"/>
        <v>1</v>
      </c>
      <c r="L4" t="b">
        <f t="shared" si="1"/>
        <v>1</v>
      </c>
      <c r="M4" t="b">
        <f t="shared" si="2"/>
        <v>1</v>
      </c>
      <c r="N4" t="b">
        <f t="shared" si="3"/>
        <v>1</v>
      </c>
      <c r="O4" s="13">
        <f t="shared" si="4"/>
        <v>0</v>
      </c>
    </row>
    <row r="5" spans="1:15" ht="112.5" hidden="1" x14ac:dyDescent="0.25">
      <c r="A5" s="1" t="s">
        <v>1104</v>
      </c>
      <c r="B5" s="1" t="s">
        <v>1384</v>
      </c>
      <c r="C5" s="1" t="s">
        <v>1110</v>
      </c>
      <c r="D5" s="2" t="s">
        <v>1032</v>
      </c>
      <c r="E5" s="3">
        <v>12930.5</v>
      </c>
      <c r="F5" s="8" t="s">
        <v>1104</v>
      </c>
      <c r="G5" s="9" t="s">
        <v>1384</v>
      </c>
      <c r="H5" s="9" t="s">
        <v>1110</v>
      </c>
      <c r="I5" s="10" t="s">
        <v>1032</v>
      </c>
      <c r="J5" s="11">
        <v>12930.5</v>
      </c>
      <c r="K5" t="b">
        <f t="shared" si="0"/>
        <v>1</v>
      </c>
      <c r="L5" t="b">
        <f t="shared" si="1"/>
        <v>1</v>
      </c>
      <c r="M5" t="b">
        <f t="shared" si="2"/>
        <v>1</v>
      </c>
      <c r="N5" t="b">
        <f t="shared" si="3"/>
        <v>1</v>
      </c>
      <c r="O5" s="13">
        <f t="shared" si="4"/>
        <v>0</v>
      </c>
    </row>
    <row r="6" spans="1:15" ht="48" hidden="1" x14ac:dyDescent="0.25">
      <c r="A6" s="1" t="s">
        <v>1104</v>
      </c>
      <c r="B6" s="1" t="s">
        <v>1384</v>
      </c>
      <c r="C6" s="1" t="s">
        <v>1115</v>
      </c>
      <c r="D6" s="2" t="s">
        <v>1484</v>
      </c>
      <c r="E6" s="3">
        <v>99650.900500000003</v>
      </c>
      <c r="F6" s="8" t="s">
        <v>1104</v>
      </c>
      <c r="G6" s="9" t="s">
        <v>1384</v>
      </c>
      <c r="H6" s="9" t="s">
        <v>1115</v>
      </c>
      <c r="I6" s="10" t="s">
        <v>1484</v>
      </c>
      <c r="J6" s="11">
        <v>99650.900999999998</v>
      </c>
      <c r="K6" t="b">
        <f t="shared" si="0"/>
        <v>1</v>
      </c>
      <c r="L6" t="b">
        <f t="shared" si="1"/>
        <v>1</v>
      </c>
      <c r="M6" t="b">
        <f t="shared" si="2"/>
        <v>1</v>
      </c>
      <c r="N6" t="b">
        <f t="shared" si="3"/>
        <v>1</v>
      </c>
      <c r="O6" s="13">
        <f t="shared" si="4"/>
        <v>-4.999999946448952E-4</v>
      </c>
    </row>
    <row r="7" spans="1:15" ht="90" hidden="1" x14ac:dyDescent="0.25">
      <c r="A7" s="1" t="s">
        <v>1104</v>
      </c>
      <c r="B7" s="1" t="s">
        <v>1384</v>
      </c>
      <c r="C7" s="1" t="s">
        <v>1116</v>
      </c>
      <c r="D7" s="2" t="s">
        <v>1485</v>
      </c>
      <c r="E7" s="3">
        <v>99650.900500000003</v>
      </c>
      <c r="F7" s="8" t="s">
        <v>1104</v>
      </c>
      <c r="G7" s="9" t="s">
        <v>1384</v>
      </c>
      <c r="H7" s="9" t="s">
        <v>1116</v>
      </c>
      <c r="I7" s="10" t="s">
        <v>1485</v>
      </c>
      <c r="J7" s="11">
        <v>99650.900999999998</v>
      </c>
      <c r="K7" t="b">
        <f t="shared" si="0"/>
        <v>1</v>
      </c>
      <c r="L7" t="b">
        <f t="shared" si="1"/>
        <v>1</v>
      </c>
      <c r="M7" t="b">
        <f t="shared" si="2"/>
        <v>1</v>
      </c>
      <c r="N7" t="b">
        <f t="shared" si="3"/>
        <v>1</v>
      </c>
      <c r="O7" s="13">
        <f t="shared" si="4"/>
        <v>-4.999999946448952E-4</v>
      </c>
    </row>
    <row r="8" spans="1:15" ht="78.75" hidden="1" x14ac:dyDescent="0.25">
      <c r="A8" s="1" t="s">
        <v>1104</v>
      </c>
      <c r="B8" s="1" t="s">
        <v>1384</v>
      </c>
      <c r="C8" s="1" t="s">
        <v>1117</v>
      </c>
      <c r="D8" s="2" t="s">
        <v>589</v>
      </c>
      <c r="E8" s="3">
        <v>39828</v>
      </c>
      <c r="F8" s="8" t="s">
        <v>1104</v>
      </c>
      <c r="G8" s="9" t="s">
        <v>1384</v>
      </c>
      <c r="H8" s="9" t="s">
        <v>1117</v>
      </c>
      <c r="I8" s="10" t="s">
        <v>589</v>
      </c>
      <c r="J8" s="11">
        <v>39828</v>
      </c>
      <c r="K8" t="b">
        <f t="shared" si="0"/>
        <v>1</v>
      </c>
      <c r="L8" t="b">
        <f t="shared" si="1"/>
        <v>1</v>
      </c>
      <c r="M8" t="b">
        <f t="shared" si="2"/>
        <v>1</v>
      </c>
      <c r="N8" t="b">
        <f t="shared" si="3"/>
        <v>1</v>
      </c>
      <c r="O8" s="13">
        <f t="shared" si="4"/>
        <v>0</v>
      </c>
    </row>
    <row r="9" spans="1:15" ht="78.75" hidden="1" x14ac:dyDescent="0.25">
      <c r="A9" s="1" t="s">
        <v>1104</v>
      </c>
      <c r="B9" s="1" t="s">
        <v>1384</v>
      </c>
      <c r="C9" s="1" t="s">
        <v>1121</v>
      </c>
      <c r="D9" s="2" t="s">
        <v>1035</v>
      </c>
      <c r="E9" s="3">
        <v>59822.900500000003</v>
      </c>
      <c r="F9" s="8" t="s">
        <v>1104</v>
      </c>
      <c r="G9" s="9" t="s">
        <v>1384</v>
      </c>
      <c r="H9" s="9" t="s">
        <v>1121</v>
      </c>
      <c r="I9" s="10" t="s">
        <v>1035</v>
      </c>
      <c r="J9" s="11">
        <v>59822.900999999998</v>
      </c>
      <c r="K9" t="b">
        <f t="shared" si="0"/>
        <v>1</v>
      </c>
      <c r="L9" t="b">
        <f t="shared" si="1"/>
        <v>1</v>
      </c>
      <c r="M9" t="b">
        <f t="shared" si="2"/>
        <v>1</v>
      </c>
      <c r="N9" t="b">
        <f t="shared" si="3"/>
        <v>1</v>
      </c>
      <c r="O9" s="13">
        <f t="shared" si="4"/>
        <v>-4.999999946448952E-4</v>
      </c>
    </row>
    <row r="10" spans="1:15" ht="56.25" hidden="1" x14ac:dyDescent="0.25">
      <c r="A10" s="1" t="s">
        <v>1104</v>
      </c>
      <c r="B10" s="1" t="s">
        <v>1384</v>
      </c>
      <c r="C10" s="1" t="s">
        <v>1122</v>
      </c>
      <c r="D10" s="2" t="s">
        <v>1885</v>
      </c>
      <c r="E10" s="3">
        <v>1038.356</v>
      </c>
      <c r="F10" s="8" t="s">
        <v>1104</v>
      </c>
      <c r="G10" s="9" t="s">
        <v>1384</v>
      </c>
      <c r="H10" s="9" t="s">
        <v>1122</v>
      </c>
      <c r="I10" s="10" t="s">
        <v>1885</v>
      </c>
      <c r="J10" s="11">
        <v>1038.356</v>
      </c>
      <c r="K10" t="b">
        <f t="shared" si="0"/>
        <v>1</v>
      </c>
      <c r="L10" t="b">
        <f t="shared" si="1"/>
        <v>1</v>
      </c>
      <c r="M10" t="b">
        <f t="shared" si="2"/>
        <v>1</v>
      </c>
      <c r="N10" t="b">
        <f t="shared" si="3"/>
        <v>1</v>
      </c>
      <c r="O10" s="13">
        <f t="shared" si="4"/>
        <v>0</v>
      </c>
    </row>
    <row r="11" spans="1:15" ht="33.75" hidden="1" x14ac:dyDescent="0.25">
      <c r="A11" s="1" t="s">
        <v>1104</v>
      </c>
      <c r="B11" s="1" t="s">
        <v>1384</v>
      </c>
      <c r="C11" s="1" t="s">
        <v>1123</v>
      </c>
      <c r="D11" s="2" t="s">
        <v>1175</v>
      </c>
      <c r="E11" s="3">
        <v>1038.356</v>
      </c>
      <c r="F11" s="8" t="s">
        <v>1104</v>
      </c>
      <c r="G11" s="9" t="s">
        <v>1384</v>
      </c>
      <c r="H11" s="9" t="s">
        <v>1123</v>
      </c>
      <c r="I11" s="10" t="s">
        <v>1175</v>
      </c>
      <c r="J11" s="11">
        <v>1038.356</v>
      </c>
      <c r="K11" t="b">
        <f t="shared" si="0"/>
        <v>1</v>
      </c>
      <c r="L11" t="b">
        <f t="shared" si="1"/>
        <v>1</v>
      </c>
      <c r="M11" t="b">
        <f t="shared" si="2"/>
        <v>1</v>
      </c>
      <c r="N11" t="b">
        <f t="shared" si="3"/>
        <v>1</v>
      </c>
      <c r="O11" s="13">
        <f t="shared" si="4"/>
        <v>0</v>
      </c>
    </row>
    <row r="12" spans="1:15" ht="56.25" hidden="1" x14ac:dyDescent="0.25">
      <c r="A12" s="1" t="s">
        <v>1104</v>
      </c>
      <c r="B12" s="1" t="s">
        <v>1384</v>
      </c>
      <c r="C12" s="1" t="s">
        <v>1124</v>
      </c>
      <c r="D12" s="2" t="s">
        <v>1176</v>
      </c>
      <c r="E12" s="3">
        <v>1038.356</v>
      </c>
      <c r="F12" s="8" t="s">
        <v>1104</v>
      </c>
      <c r="G12" s="9" t="s">
        <v>1384</v>
      </c>
      <c r="H12" s="9" t="s">
        <v>1124</v>
      </c>
      <c r="I12" s="10" t="s">
        <v>1176</v>
      </c>
      <c r="J12" s="11">
        <v>1038.356</v>
      </c>
      <c r="K12" t="b">
        <f t="shared" si="0"/>
        <v>1</v>
      </c>
      <c r="L12" t="b">
        <f t="shared" si="1"/>
        <v>1</v>
      </c>
      <c r="M12" t="b">
        <f t="shared" si="2"/>
        <v>1</v>
      </c>
      <c r="N12" t="b">
        <f t="shared" si="3"/>
        <v>1</v>
      </c>
      <c r="O12" s="13">
        <f t="shared" si="4"/>
        <v>0</v>
      </c>
    </row>
    <row r="13" spans="1:15" ht="67.5" hidden="1" x14ac:dyDescent="0.25">
      <c r="A13" s="1" t="s">
        <v>1104</v>
      </c>
      <c r="B13" s="1" t="s">
        <v>1384</v>
      </c>
      <c r="C13" s="1" t="s">
        <v>1125</v>
      </c>
      <c r="D13" s="2" t="s">
        <v>1207</v>
      </c>
      <c r="E13" s="3">
        <v>58691.3</v>
      </c>
      <c r="F13" s="8" t="s">
        <v>1104</v>
      </c>
      <c r="G13" s="9" t="s">
        <v>1384</v>
      </c>
      <c r="H13" s="9" t="s">
        <v>1125</v>
      </c>
      <c r="I13" s="10" t="s">
        <v>1207</v>
      </c>
      <c r="J13" s="11">
        <v>58691.3</v>
      </c>
      <c r="K13" t="b">
        <f t="shared" si="0"/>
        <v>1</v>
      </c>
      <c r="L13" t="b">
        <f t="shared" si="1"/>
        <v>1</v>
      </c>
      <c r="M13" t="b">
        <f t="shared" si="2"/>
        <v>1</v>
      </c>
      <c r="N13" t="b">
        <f t="shared" si="3"/>
        <v>1</v>
      </c>
      <c r="O13" s="13">
        <f t="shared" si="4"/>
        <v>0</v>
      </c>
    </row>
    <row r="14" spans="1:15" ht="45" hidden="1" x14ac:dyDescent="0.25">
      <c r="A14" s="1" t="s">
        <v>1104</v>
      </c>
      <c r="B14" s="1" t="s">
        <v>1384</v>
      </c>
      <c r="C14" s="1" t="s">
        <v>1126</v>
      </c>
      <c r="D14" s="2" t="s">
        <v>1210</v>
      </c>
      <c r="E14" s="3">
        <v>58691.3</v>
      </c>
      <c r="F14" s="8" t="s">
        <v>1104</v>
      </c>
      <c r="G14" s="9" t="s">
        <v>1384</v>
      </c>
      <c r="H14" s="9" t="s">
        <v>1126</v>
      </c>
      <c r="I14" s="10" t="s">
        <v>1210</v>
      </c>
      <c r="J14" s="11">
        <v>58691.3</v>
      </c>
      <c r="K14" t="b">
        <f t="shared" si="0"/>
        <v>1</v>
      </c>
      <c r="L14" t="b">
        <f t="shared" si="1"/>
        <v>1</v>
      </c>
      <c r="M14" t="b">
        <f t="shared" si="2"/>
        <v>1</v>
      </c>
      <c r="N14" t="b">
        <f t="shared" si="3"/>
        <v>1</v>
      </c>
      <c r="O14" s="13">
        <f t="shared" si="4"/>
        <v>0</v>
      </c>
    </row>
    <row r="15" spans="1:15" ht="56.25" hidden="1" x14ac:dyDescent="0.25">
      <c r="A15" s="1" t="s">
        <v>1104</v>
      </c>
      <c r="B15" s="1" t="s">
        <v>1384</v>
      </c>
      <c r="C15" s="1" t="s">
        <v>1127</v>
      </c>
      <c r="D15" s="2" t="s">
        <v>1200</v>
      </c>
      <c r="E15" s="3">
        <v>54433.8</v>
      </c>
      <c r="F15" s="8" t="s">
        <v>1104</v>
      </c>
      <c r="G15" s="9" t="s">
        <v>1384</v>
      </c>
      <c r="H15" s="9" t="s">
        <v>1127</v>
      </c>
      <c r="I15" s="10" t="s">
        <v>1200</v>
      </c>
      <c r="J15" s="11">
        <v>54433.8</v>
      </c>
      <c r="K15" t="b">
        <f t="shared" si="0"/>
        <v>1</v>
      </c>
      <c r="L15" t="b">
        <f t="shared" si="1"/>
        <v>1</v>
      </c>
      <c r="M15" t="b">
        <f t="shared" si="2"/>
        <v>1</v>
      </c>
      <c r="N15" t="b">
        <f t="shared" si="3"/>
        <v>1</v>
      </c>
      <c r="O15" s="13">
        <f t="shared" si="4"/>
        <v>0</v>
      </c>
    </row>
    <row r="16" spans="1:15" ht="56.25" hidden="1" x14ac:dyDescent="0.25">
      <c r="A16" s="1" t="s">
        <v>1104</v>
      </c>
      <c r="B16" s="1" t="s">
        <v>1384</v>
      </c>
      <c r="C16" s="1" t="s">
        <v>1129</v>
      </c>
      <c r="D16" s="2" t="s">
        <v>1201</v>
      </c>
      <c r="E16" s="3">
        <v>4257.5</v>
      </c>
      <c r="F16" s="8" t="s">
        <v>1104</v>
      </c>
      <c r="G16" s="9" t="s">
        <v>1384</v>
      </c>
      <c r="H16" s="9" t="s">
        <v>1129</v>
      </c>
      <c r="I16" s="10" t="s">
        <v>1201</v>
      </c>
      <c r="J16" s="11">
        <v>4257.5</v>
      </c>
      <c r="K16" t="b">
        <f t="shared" si="0"/>
        <v>1</v>
      </c>
      <c r="L16" t="b">
        <f t="shared" si="1"/>
        <v>1</v>
      </c>
      <c r="M16" t="b">
        <f t="shared" si="2"/>
        <v>1</v>
      </c>
      <c r="N16" t="b">
        <f t="shared" si="3"/>
        <v>1</v>
      </c>
      <c r="O16" s="13">
        <f t="shared" si="4"/>
        <v>0</v>
      </c>
    </row>
    <row r="17" spans="1:15" ht="101.25" hidden="1" x14ac:dyDescent="0.25">
      <c r="A17" s="1" t="s">
        <v>1104</v>
      </c>
      <c r="B17" s="1" t="s">
        <v>1384</v>
      </c>
      <c r="C17" s="1" t="s">
        <v>1139</v>
      </c>
      <c r="D17" s="2" t="s">
        <v>1211</v>
      </c>
      <c r="E17" s="3">
        <v>966.16318000000001</v>
      </c>
      <c r="F17" s="8" t="s">
        <v>1104</v>
      </c>
      <c r="G17" s="9" t="s">
        <v>1384</v>
      </c>
      <c r="H17" s="9" t="s">
        <v>1139</v>
      </c>
      <c r="I17" s="10" t="s">
        <v>1211</v>
      </c>
      <c r="J17" s="11">
        <v>966.16300000000001</v>
      </c>
      <c r="K17" t="b">
        <f t="shared" si="0"/>
        <v>1</v>
      </c>
      <c r="L17" t="b">
        <f t="shared" si="1"/>
        <v>1</v>
      </c>
      <c r="M17" t="b">
        <f t="shared" si="2"/>
        <v>1</v>
      </c>
      <c r="N17" t="b">
        <f t="shared" si="3"/>
        <v>1</v>
      </c>
      <c r="O17" s="13">
        <f t="shared" si="4"/>
        <v>1.8000000000029104E-4</v>
      </c>
    </row>
    <row r="18" spans="1:15" ht="78.75" hidden="1" x14ac:dyDescent="0.25">
      <c r="A18" s="1" t="s">
        <v>1104</v>
      </c>
      <c r="B18" s="1" t="s">
        <v>1384</v>
      </c>
      <c r="C18" s="1" t="s">
        <v>1146</v>
      </c>
      <c r="D18" s="2" t="s">
        <v>1212</v>
      </c>
      <c r="E18" s="3">
        <v>966.16318000000001</v>
      </c>
      <c r="F18" s="8" t="s">
        <v>1104</v>
      </c>
      <c r="G18" s="9" t="s">
        <v>1384</v>
      </c>
      <c r="H18" s="9" t="s">
        <v>1146</v>
      </c>
      <c r="I18" s="10" t="s">
        <v>1212</v>
      </c>
      <c r="J18" s="11">
        <v>966.16300000000001</v>
      </c>
      <c r="K18" t="b">
        <f t="shared" si="0"/>
        <v>1</v>
      </c>
      <c r="L18" t="b">
        <f t="shared" si="1"/>
        <v>1</v>
      </c>
      <c r="M18" t="b">
        <f t="shared" si="2"/>
        <v>1</v>
      </c>
      <c r="N18" t="b">
        <f t="shared" si="3"/>
        <v>1</v>
      </c>
      <c r="O18" s="13">
        <f t="shared" si="4"/>
        <v>1.8000000000029104E-4</v>
      </c>
    </row>
    <row r="19" spans="1:15" ht="56.25" hidden="1" x14ac:dyDescent="0.25">
      <c r="A19" s="1" t="s">
        <v>1104</v>
      </c>
      <c r="B19" s="1" t="s">
        <v>1384</v>
      </c>
      <c r="C19" s="1" t="s">
        <v>1147</v>
      </c>
      <c r="D19" s="2" t="s">
        <v>1213</v>
      </c>
      <c r="E19" s="3">
        <v>966.16318000000001</v>
      </c>
      <c r="F19" s="8" t="s">
        <v>1104</v>
      </c>
      <c r="G19" s="9" t="s">
        <v>1384</v>
      </c>
      <c r="H19" s="9" t="s">
        <v>1147</v>
      </c>
      <c r="I19" s="10" t="s">
        <v>1213</v>
      </c>
      <c r="J19" s="11">
        <v>966.16300000000001</v>
      </c>
      <c r="K19" t="b">
        <f t="shared" si="0"/>
        <v>1</v>
      </c>
      <c r="L19" t="b">
        <f t="shared" si="1"/>
        <v>1</v>
      </c>
      <c r="M19" t="b">
        <f t="shared" si="2"/>
        <v>1</v>
      </c>
      <c r="N19" t="b">
        <f t="shared" si="3"/>
        <v>1</v>
      </c>
      <c r="O19" s="13">
        <f t="shared" si="4"/>
        <v>1.8000000000029104E-4</v>
      </c>
    </row>
    <row r="20" spans="1:15" ht="135" hidden="1" x14ac:dyDescent="0.25">
      <c r="A20" s="1" t="s">
        <v>1104</v>
      </c>
      <c r="B20" s="1" t="s">
        <v>1385</v>
      </c>
      <c r="C20" s="1" t="s">
        <v>1132</v>
      </c>
      <c r="D20" s="2" t="s">
        <v>1486</v>
      </c>
      <c r="E20" s="3">
        <v>1144328.75</v>
      </c>
      <c r="F20" s="8" t="s">
        <v>1104</v>
      </c>
      <c r="G20" s="9" t="s">
        <v>1385</v>
      </c>
      <c r="H20" s="9" t="s">
        <v>1132</v>
      </c>
      <c r="I20" s="10" t="s">
        <v>1486</v>
      </c>
      <c r="J20" s="11">
        <v>1144328.75</v>
      </c>
      <c r="K20" t="b">
        <f t="shared" si="0"/>
        <v>1</v>
      </c>
      <c r="L20" t="b">
        <f t="shared" si="1"/>
        <v>1</v>
      </c>
      <c r="M20" t="b">
        <f t="shared" si="2"/>
        <v>1</v>
      </c>
      <c r="N20" t="b">
        <f t="shared" si="3"/>
        <v>1</v>
      </c>
      <c r="O20" s="13">
        <f t="shared" si="4"/>
        <v>0</v>
      </c>
    </row>
    <row r="21" spans="1:15" ht="101.25" hidden="1" x14ac:dyDescent="0.25">
      <c r="A21" s="1" t="s">
        <v>1104</v>
      </c>
      <c r="B21" s="1" t="s">
        <v>1385</v>
      </c>
      <c r="C21" s="1" t="s">
        <v>1133</v>
      </c>
      <c r="D21" s="2" t="s">
        <v>1487</v>
      </c>
      <c r="E21" s="3">
        <v>1144328.75</v>
      </c>
      <c r="F21" s="8" t="s">
        <v>1104</v>
      </c>
      <c r="G21" s="9" t="s">
        <v>1385</v>
      </c>
      <c r="H21" s="9" t="s">
        <v>1133</v>
      </c>
      <c r="I21" s="10" t="s">
        <v>1487</v>
      </c>
      <c r="J21" s="11">
        <v>1144328.75</v>
      </c>
      <c r="K21" t="b">
        <f t="shared" si="0"/>
        <v>1</v>
      </c>
      <c r="L21" t="b">
        <f t="shared" si="1"/>
        <v>1</v>
      </c>
      <c r="M21" t="b">
        <f t="shared" si="2"/>
        <v>1</v>
      </c>
      <c r="N21" t="b">
        <f t="shared" si="3"/>
        <v>1</v>
      </c>
      <c r="O21" s="13">
        <f t="shared" si="4"/>
        <v>0</v>
      </c>
    </row>
    <row r="22" spans="1:15" ht="101.25" hidden="1" x14ac:dyDescent="0.25">
      <c r="A22" s="1" t="s">
        <v>1104</v>
      </c>
      <c r="B22" s="1" t="s">
        <v>1385</v>
      </c>
      <c r="C22" s="1" t="s">
        <v>1134</v>
      </c>
      <c r="D22" s="2" t="s">
        <v>1488</v>
      </c>
      <c r="E22" s="3">
        <v>1144328.75</v>
      </c>
      <c r="F22" s="8" t="s">
        <v>1104</v>
      </c>
      <c r="G22" s="9" t="s">
        <v>1385</v>
      </c>
      <c r="H22" s="9" t="s">
        <v>1134</v>
      </c>
      <c r="I22" s="10" t="s">
        <v>1488</v>
      </c>
      <c r="J22" s="11">
        <v>1144328.75</v>
      </c>
      <c r="K22" t="b">
        <f t="shared" si="0"/>
        <v>1</v>
      </c>
      <c r="L22" t="b">
        <f t="shared" si="1"/>
        <v>1</v>
      </c>
      <c r="M22" t="b">
        <f t="shared" si="2"/>
        <v>1</v>
      </c>
      <c r="N22" t="b">
        <f t="shared" si="3"/>
        <v>1</v>
      </c>
      <c r="O22" s="13">
        <f t="shared" si="4"/>
        <v>0</v>
      </c>
    </row>
    <row r="23" spans="1:15" ht="112.5" hidden="1" x14ac:dyDescent="0.25">
      <c r="A23" s="1" t="s">
        <v>1104</v>
      </c>
      <c r="B23" s="1" t="s">
        <v>1385</v>
      </c>
      <c r="C23" s="1" t="s">
        <v>1460</v>
      </c>
      <c r="D23" s="2" t="s">
        <v>754</v>
      </c>
      <c r="E23" s="3">
        <v>583500</v>
      </c>
      <c r="F23" s="8" t="s">
        <v>1104</v>
      </c>
      <c r="G23" s="9" t="s">
        <v>1385</v>
      </c>
      <c r="H23" s="9" t="s">
        <v>1460</v>
      </c>
      <c r="I23" s="10" t="s">
        <v>754</v>
      </c>
      <c r="J23" s="11">
        <v>583500</v>
      </c>
      <c r="K23" t="b">
        <f t="shared" si="0"/>
        <v>1</v>
      </c>
      <c r="L23" t="b">
        <f t="shared" si="1"/>
        <v>1</v>
      </c>
      <c r="M23" t="b">
        <f t="shared" si="2"/>
        <v>1</v>
      </c>
      <c r="N23" t="b">
        <f t="shared" si="3"/>
        <v>1</v>
      </c>
      <c r="O23" s="13">
        <f t="shared" si="4"/>
        <v>0</v>
      </c>
    </row>
    <row r="24" spans="1:15" ht="67.5" hidden="1" x14ac:dyDescent="0.25">
      <c r="A24" s="1" t="s">
        <v>1104</v>
      </c>
      <c r="B24" s="1" t="s">
        <v>1385</v>
      </c>
      <c r="C24" s="1" t="s">
        <v>1135</v>
      </c>
      <c r="D24" s="2" t="s">
        <v>755</v>
      </c>
      <c r="E24" s="3">
        <v>560828.75</v>
      </c>
      <c r="F24" s="8" t="s">
        <v>1104</v>
      </c>
      <c r="G24" s="9" t="s">
        <v>1385</v>
      </c>
      <c r="H24" s="9" t="s">
        <v>1135</v>
      </c>
      <c r="I24" s="10" t="s">
        <v>755</v>
      </c>
      <c r="J24" s="11">
        <v>560828.75</v>
      </c>
      <c r="K24" t="b">
        <f t="shared" si="0"/>
        <v>1</v>
      </c>
      <c r="L24" t="b">
        <f t="shared" si="1"/>
        <v>1</v>
      </c>
      <c r="M24" t="b">
        <f t="shared" si="2"/>
        <v>1</v>
      </c>
      <c r="N24" t="b">
        <f t="shared" si="3"/>
        <v>1</v>
      </c>
      <c r="O24" s="13">
        <f t="shared" si="4"/>
        <v>0</v>
      </c>
    </row>
    <row r="25" spans="1:15" ht="56.25" hidden="1" x14ac:dyDescent="0.25">
      <c r="A25" s="1" t="s">
        <v>1136</v>
      </c>
      <c r="B25" s="1" t="s">
        <v>1388</v>
      </c>
      <c r="C25" s="1" t="s">
        <v>1122</v>
      </c>
      <c r="D25" s="2" t="s">
        <v>1885</v>
      </c>
      <c r="E25" s="3">
        <v>32</v>
      </c>
      <c r="F25" s="8" t="s">
        <v>1136</v>
      </c>
      <c r="G25" s="9" t="s">
        <v>1388</v>
      </c>
      <c r="H25" s="9" t="s">
        <v>1122</v>
      </c>
      <c r="I25" s="10" t="s">
        <v>1885</v>
      </c>
      <c r="J25" s="11">
        <v>32</v>
      </c>
      <c r="K25" t="b">
        <f t="shared" si="0"/>
        <v>1</v>
      </c>
      <c r="L25" t="b">
        <f t="shared" si="1"/>
        <v>1</v>
      </c>
      <c r="M25" t="b">
        <f t="shared" si="2"/>
        <v>1</v>
      </c>
      <c r="N25" t="b">
        <f t="shared" si="3"/>
        <v>1</v>
      </c>
      <c r="O25" s="13">
        <f t="shared" si="4"/>
        <v>0</v>
      </c>
    </row>
    <row r="26" spans="1:15" ht="36" hidden="1" x14ac:dyDescent="0.25">
      <c r="A26" s="1" t="s">
        <v>1136</v>
      </c>
      <c r="B26" s="1" t="s">
        <v>1388</v>
      </c>
      <c r="C26" s="1" t="s">
        <v>1143</v>
      </c>
      <c r="D26" s="2" t="s">
        <v>1270</v>
      </c>
      <c r="E26" s="3">
        <v>32</v>
      </c>
      <c r="F26" s="8" t="s">
        <v>1136</v>
      </c>
      <c r="G26" s="9" t="s">
        <v>1388</v>
      </c>
      <c r="H26" s="9" t="s">
        <v>1143</v>
      </c>
      <c r="I26" s="10" t="s">
        <v>1270</v>
      </c>
      <c r="J26" s="11">
        <v>32</v>
      </c>
      <c r="K26" t="b">
        <f t="shared" si="0"/>
        <v>1</v>
      </c>
      <c r="L26" t="b">
        <f t="shared" si="1"/>
        <v>1</v>
      </c>
      <c r="M26" t="b">
        <f t="shared" si="2"/>
        <v>1</v>
      </c>
      <c r="N26" t="b">
        <f t="shared" si="3"/>
        <v>1</v>
      </c>
      <c r="O26" s="13">
        <f t="shared" si="4"/>
        <v>0</v>
      </c>
    </row>
    <row r="27" spans="1:15" ht="33.75" hidden="1" x14ac:dyDescent="0.25">
      <c r="A27" s="1" t="s">
        <v>1136</v>
      </c>
      <c r="B27" s="1" t="s">
        <v>1388</v>
      </c>
      <c r="C27" s="1" t="s">
        <v>1349</v>
      </c>
      <c r="D27" s="2" t="s">
        <v>1350</v>
      </c>
      <c r="E27" s="3">
        <v>32</v>
      </c>
      <c r="F27" s="8" t="s">
        <v>1136</v>
      </c>
      <c r="G27" s="9" t="s">
        <v>1388</v>
      </c>
      <c r="H27" s="9" t="s">
        <v>1349</v>
      </c>
      <c r="I27" s="10" t="s">
        <v>1350</v>
      </c>
      <c r="J27" s="11">
        <v>32</v>
      </c>
      <c r="K27" t="b">
        <f t="shared" si="0"/>
        <v>1</v>
      </c>
      <c r="L27" t="b">
        <f t="shared" si="1"/>
        <v>1</v>
      </c>
      <c r="M27" t="b">
        <f t="shared" si="2"/>
        <v>1</v>
      </c>
      <c r="N27" t="b">
        <f t="shared" si="3"/>
        <v>1</v>
      </c>
      <c r="O27" s="13">
        <f t="shared" si="4"/>
        <v>0</v>
      </c>
    </row>
    <row r="28" spans="1:15" ht="67.5" hidden="1" x14ac:dyDescent="0.25">
      <c r="A28" s="1" t="s">
        <v>1136</v>
      </c>
      <c r="B28" s="1" t="s">
        <v>1388</v>
      </c>
      <c r="C28" s="1" t="s">
        <v>1125</v>
      </c>
      <c r="D28" s="2" t="s">
        <v>1207</v>
      </c>
      <c r="E28" s="3">
        <v>114335</v>
      </c>
      <c r="F28" s="8" t="s">
        <v>1136</v>
      </c>
      <c r="G28" s="9" t="s">
        <v>1388</v>
      </c>
      <c r="H28" s="9" t="s">
        <v>1125</v>
      </c>
      <c r="I28" s="10" t="s">
        <v>1207</v>
      </c>
      <c r="J28" s="11">
        <v>114335</v>
      </c>
      <c r="K28" t="b">
        <f t="shared" si="0"/>
        <v>1</v>
      </c>
      <c r="L28" t="b">
        <f t="shared" si="1"/>
        <v>1</v>
      </c>
      <c r="M28" t="b">
        <f t="shared" si="2"/>
        <v>1</v>
      </c>
      <c r="N28" t="b">
        <f t="shared" si="3"/>
        <v>1</v>
      </c>
      <c r="O28" s="13">
        <f t="shared" si="4"/>
        <v>0</v>
      </c>
    </row>
    <row r="29" spans="1:15" ht="45" hidden="1" x14ac:dyDescent="0.25">
      <c r="A29" s="1" t="s">
        <v>1136</v>
      </c>
      <c r="B29" s="1" t="s">
        <v>1388</v>
      </c>
      <c r="C29" s="1" t="s">
        <v>1126</v>
      </c>
      <c r="D29" s="2" t="s">
        <v>1210</v>
      </c>
      <c r="E29" s="3">
        <v>114335</v>
      </c>
      <c r="F29" s="8" t="s">
        <v>1136</v>
      </c>
      <c r="G29" s="9" t="s">
        <v>1388</v>
      </c>
      <c r="H29" s="9" t="s">
        <v>1126</v>
      </c>
      <c r="I29" s="10" t="s">
        <v>1210</v>
      </c>
      <c r="J29" s="11">
        <v>114335</v>
      </c>
      <c r="K29" t="b">
        <f t="shared" si="0"/>
        <v>1</v>
      </c>
      <c r="L29" t="b">
        <f t="shared" si="1"/>
        <v>1</v>
      </c>
      <c r="M29" t="b">
        <f t="shared" si="2"/>
        <v>1</v>
      </c>
      <c r="N29" t="b">
        <f t="shared" si="3"/>
        <v>1</v>
      </c>
      <c r="O29" s="13">
        <f t="shared" si="4"/>
        <v>0</v>
      </c>
    </row>
    <row r="30" spans="1:15" ht="56.25" hidden="1" x14ac:dyDescent="0.25">
      <c r="A30" s="1" t="s">
        <v>1136</v>
      </c>
      <c r="B30" s="1" t="s">
        <v>1388</v>
      </c>
      <c r="C30" s="1" t="s">
        <v>1127</v>
      </c>
      <c r="D30" s="2" t="s">
        <v>1200</v>
      </c>
      <c r="E30" s="3">
        <v>107624.3</v>
      </c>
      <c r="F30" s="8" t="s">
        <v>1136</v>
      </c>
      <c r="G30" s="9" t="s">
        <v>1388</v>
      </c>
      <c r="H30" s="9" t="s">
        <v>1127</v>
      </c>
      <c r="I30" s="10" t="s">
        <v>1200</v>
      </c>
      <c r="J30" s="11">
        <v>107624.3</v>
      </c>
      <c r="K30" t="b">
        <f t="shared" si="0"/>
        <v>1</v>
      </c>
      <c r="L30" t="b">
        <f t="shared" si="1"/>
        <v>1</v>
      </c>
      <c r="M30" t="b">
        <f t="shared" si="2"/>
        <v>1</v>
      </c>
      <c r="N30" t="b">
        <f t="shared" si="3"/>
        <v>1</v>
      </c>
      <c r="O30" s="13">
        <f t="shared" si="4"/>
        <v>0</v>
      </c>
    </row>
    <row r="31" spans="1:15" ht="56.25" hidden="1" x14ac:dyDescent="0.25">
      <c r="A31" s="1" t="s">
        <v>1136</v>
      </c>
      <c r="B31" s="1" t="s">
        <v>1388</v>
      </c>
      <c r="C31" s="1" t="s">
        <v>1129</v>
      </c>
      <c r="D31" s="2" t="s">
        <v>1201</v>
      </c>
      <c r="E31" s="3">
        <v>6710.7</v>
      </c>
      <c r="F31" s="8" t="s">
        <v>1136</v>
      </c>
      <c r="G31" s="9" t="s">
        <v>1388</v>
      </c>
      <c r="H31" s="9" t="s">
        <v>1129</v>
      </c>
      <c r="I31" s="10" t="s">
        <v>1201</v>
      </c>
      <c r="J31" s="11">
        <v>6710.7</v>
      </c>
      <c r="K31" t="b">
        <f t="shared" si="0"/>
        <v>1</v>
      </c>
      <c r="L31" t="b">
        <f t="shared" si="1"/>
        <v>1</v>
      </c>
      <c r="M31" t="b">
        <f t="shared" si="2"/>
        <v>1</v>
      </c>
      <c r="N31" t="b">
        <f t="shared" si="3"/>
        <v>1</v>
      </c>
      <c r="O31" s="13">
        <f t="shared" si="4"/>
        <v>0</v>
      </c>
    </row>
    <row r="32" spans="1:15" ht="101.25" hidden="1" x14ac:dyDescent="0.25">
      <c r="A32" s="1" t="s">
        <v>1136</v>
      </c>
      <c r="B32" s="1" t="s">
        <v>1389</v>
      </c>
      <c r="C32" s="1" t="s">
        <v>1139</v>
      </c>
      <c r="D32" s="2" t="s">
        <v>1211</v>
      </c>
      <c r="E32" s="3">
        <v>71293.580029999997</v>
      </c>
      <c r="F32" s="8" t="s">
        <v>1136</v>
      </c>
      <c r="G32" s="9" t="s">
        <v>1389</v>
      </c>
      <c r="H32" s="9" t="s">
        <v>1139</v>
      </c>
      <c r="I32" s="10" t="s">
        <v>1211</v>
      </c>
      <c r="J32" s="11">
        <v>71293.58</v>
      </c>
      <c r="K32" t="b">
        <f t="shared" si="0"/>
        <v>1</v>
      </c>
      <c r="L32" t="b">
        <f t="shared" si="1"/>
        <v>1</v>
      </c>
      <c r="M32" t="b">
        <f t="shared" si="2"/>
        <v>1</v>
      </c>
      <c r="N32" t="b">
        <f t="shared" si="3"/>
        <v>1</v>
      </c>
      <c r="O32" s="13">
        <f t="shared" si="4"/>
        <v>2.9999995604157448E-5</v>
      </c>
    </row>
    <row r="33" spans="1:15" ht="22.5" hidden="1" x14ac:dyDescent="0.25">
      <c r="A33" s="1" t="s">
        <v>1136</v>
      </c>
      <c r="B33" s="1" t="s">
        <v>1389</v>
      </c>
      <c r="C33" s="1" t="s">
        <v>1140</v>
      </c>
      <c r="D33" s="2" t="s">
        <v>1214</v>
      </c>
      <c r="E33" s="3">
        <v>71293.580029999997</v>
      </c>
      <c r="F33" s="8" t="s">
        <v>1136</v>
      </c>
      <c r="G33" s="9" t="s">
        <v>1389</v>
      </c>
      <c r="H33" s="9" t="s">
        <v>1140</v>
      </c>
      <c r="I33" s="10" t="s">
        <v>1214</v>
      </c>
      <c r="J33" s="11">
        <v>71293.58</v>
      </c>
      <c r="K33" t="b">
        <f t="shared" si="0"/>
        <v>1</v>
      </c>
      <c r="L33" t="b">
        <f t="shared" si="1"/>
        <v>1</v>
      </c>
      <c r="M33" t="b">
        <f t="shared" si="2"/>
        <v>1</v>
      </c>
      <c r="N33" t="b">
        <f t="shared" si="3"/>
        <v>1</v>
      </c>
      <c r="O33" s="13">
        <f t="shared" si="4"/>
        <v>2.9999995604157448E-5</v>
      </c>
    </row>
    <row r="34" spans="1:15" ht="36" hidden="1" x14ac:dyDescent="0.25">
      <c r="A34" s="1" t="s">
        <v>1136</v>
      </c>
      <c r="B34" s="1" t="s">
        <v>1389</v>
      </c>
      <c r="C34" s="1" t="s">
        <v>1141</v>
      </c>
      <c r="D34" s="2" t="s">
        <v>1215</v>
      </c>
      <c r="E34" s="3">
        <v>71293.580029999997</v>
      </c>
      <c r="F34" s="8" t="s">
        <v>1136</v>
      </c>
      <c r="G34" s="9" t="s">
        <v>1389</v>
      </c>
      <c r="H34" s="9" t="s">
        <v>1141</v>
      </c>
      <c r="I34" s="10" t="s">
        <v>1215</v>
      </c>
      <c r="J34" s="11">
        <v>71293.58</v>
      </c>
      <c r="K34" t="b">
        <f t="shared" si="0"/>
        <v>1</v>
      </c>
      <c r="L34" t="b">
        <f t="shared" si="1"/>
        <v>1</v>
      </c>
      <c r="M34" t="b">
        <f t="shared" si="2"/>
        <v>1</v>
      </c>
      <c r="N34" t="b">
        <f t="shared" si="3"/>
        <v>1</v>
      </c>
      <c r="O34" s="13">
        <f t="shared" si="4"/>
        <v>2.9999995604157448E-5</v>
      </c>
    </row>
    <row r="35" spans="1:15" ht="56.25" hidden="1" x14ac:dyDescent="0.25">
      <c r="A35" s="1" t="s">
        <v>1136</v>
      </c>
      <c r="B35" s="1" t="s">
        <v>1384</v>
      </c>
      <c r="C35" s="1" t="s">
        <v>1122</v>
      </c>
      <c r="D35" s="2" t="s">
        <v>1885</v>
      </c>
      <c r="E35" s="3">
        <v>46092.440669999996</v>
      </c>
      <c r="F35" s="8" t="s">
        <v>1136</v>
      </c>
      <c r="G35" s="9" t="s">
        <v>1384</v>
      </c>
      <c r="H35" s="9" t="s">
        <v>1122</v>
      </c>
      <c r="I35" s="10" t="s">
        <v>1885</v>
      </c>
      <c r="J35" s="11">
        <v>46092.440999999999</v>
      </c>
      <c r="K35" t="b">
        <f t="shared" si="0"/>
        <v>1</v>
      </c>
      <c r="L35" t="b">
        <f t="shared" si="1"/>
        <v>1</v>
      </c>
      <c r="M35" t="b">
        <f t="shared" si="2"/>
        <v>1</v>
      </c>
      <c r="N35" t="b">
        <f t="shared" si="3"/>
        <v>1</v>
      </c>
      <c r="O35" s="13">
        <f t="shared" si="4"/>
        <v>-3.3000000257743523E-4</v>
      </c>
    </row>
    <row r="36" spans="1:15" ht="36" hidden="1" x14ac:dyDescent="0.25">
      <c r="A36" s="1" t="s">
        <v>1136</v>
      </c>
      <c r="B36" s="1" t="s">
        <v>1384</v>
      </c>
      <c r="C36" s="1" t="s">
        <v>1143</v>
      </c>
      <c r="D36" s="2" t="s">
        <v>1270</v>
      </c>
      <c r="E36" s="3">
        <v>26697.7</v>
      </c>
      <c r="F36" s="8" t="s">
        <v>1136</v>
      </c>
      <c r="G36" s="9" t="s">
        <v>1384</v>
      </c>
      <c r="H36" s="9" t="s">
        <v>1143</v>
      </c>
      <c r="I36" s="10" t="s">
        <v>1270</v>
      </c>
      <c r="J36" s="11">
        <v>26697.7</v>
      </c>
      <c r="K36" t="b">
        <f t="shared" si="0"/>
        <v>1</v>
      </c>
      <c r="L36" t="b">
        <f t="shared" si="1"/>
        <v>1</v>
      </c>
      <c r="M36" t="b">
        <f t="shared" si="2"/>
        <v>1</v>
      </c>
      <c r="N36" t="b">
        <f t="shared" si="3"/>
        <v>1</v>
      </c>
      <c r="O36" s="13">
        <f t="shared" si="4"/>
        <v>0</v>
      </c>
    </row>
    <row r="37" spans="1:15" ht="78.75" hidden="1" x14ac:dyDescent="0.25">
      <c r="A37" s="1" t="s">
        <v>1136</v>
      </c>
      <c r="B37" s="1" t="s">
        <v>1384</v>
      </c>
      <c r="C37" s="1" t="s">
        <v>1144</v>
      </c>
      <c r="D37" s="2" t="s">
        <v>589</v>
      </c>
      <c r="E37" s="3">
        <v>26697.7</v>
      </c>
      <c r="F37" s="8" t="s">
        <v>1136</v>
      </c>
      <c r="G37" s="9" t="s">
        <v>1384</v>
      </c>
      <c r="H37" s="9" t="s">
        <v>1144</v>
      </c>
      <c r="I37" s="10" t="s">
        <v>589</v>
      </c>
      <c r="J37" s="11">
        <v>26697.7</v>
      </c>
      <c r="K37" t="b">
        <f t="shared" si="0"/>
        <v>1</v>
      </c>
      <c r="L37" t="b">
        <f t="shared" si="1"/>
        <v>1</v>
      </c>
      <c r="M37" t="b">
        <f t="shared" si="2"/>
        <v>1</v>
      </c>
      <c r="N37" t="b">
        <f t="shared" si="3"/>
        <v>1</v>
      </c>
      <c r="O37" s="13">
        <f t="shared" si="4"/>
        <v>0</v>
      </c>
    </row>
    <row r="38" spans="1:15" ht="33.75" hidden="1" x14ac:dyDescent="0.25">
      <c r="A38" s="1" t="s">
        <v>1136</v>
      </c>
      <c r="B38" s="1" t="s">
        <v>1384</v>
      </c>
      <c r="C38" s="1" t="s">
        <v>1123</v>
      </c>
      <c r="D38" s="2" t="s">
        <v>1175</v>
      </c>
      <c r="E38" s="3">
        <v>19394.740669999999</v>
      </c>
      <c r="F38" s="8" t="s">
        <v>1136</v>
      </c>
      <c r="G38" s="9" t="s">
        <v>1384</v>
      </c>
      <c r="H38" s="9" t="s">
        <v>1123</v>
      </c>
      <c r="I38" s="10" t="s">
        <v>1175</v>
      </c>
      <c r="J38" s="11">
        <v>19394.741000000002</v>
      </c>
      <c r="K38" t="b">
        <f t="shared" si="0"/>
        <v>1</v>
      </c>
      <c r="L38" t="b">
        <f t="shared" si="1"/>
        <v>1</v>
      </c>
      <c r="M38" t="b">
        <f t="shared" si="2"/>
        <v>1</v>
      </c>
      <c r="N38" t="b">
        <f t="shared" si="3"/>
        <v>1</v>
      </c>
      <c r="O38" s="13">
        <f t="shared" si="4"/>
        <v>-3.3000000257743523E-4</v>
      </c>
    </row>
    <row r="39" spans="1:15" ht="48" hidden="1" x14ac:dyDescent="0.25">
      <c r="A39" s="1" t="s">
        <v>1136</v>
      </c>
      <c r="B39" s="1" t="s">
        <v>1384</v>
      </c>
      <c r="C39" s="1" t="s">
        <v>1145</v>
      </c>
      <c r="D39" s="2" t="s">
        <v>1179</v>
      </c>
      <c r="E39" s="3">
        <v>12322.099999999999</v>
      </c>
      <c r="F39" s="8" t="s">
        <v>1136</v>
      </c>
      <c r="G39" s="9" t="s">
        <v>1384</v>
      </c>
      <c r="H39" s="9" t="s">
        <v>1145</v>
      </c>
      <c r="I39" s="10" t="s">
        <v>1179</v>
      </c>
      <c r="J39" s="11">
        <v>12322.1</v>
      </c>
      <c r="K39" t="b">
        <f t="shared" si="0"/>
        <v>1</v>
      </c>
      <c r="L39" t="b">
        <f t="shared" si="1"/>
        <v>1</v>
      </c>
      <c r="M39" t="b">
        <f t="shared" si="2"/>
        <v>1</v>
      </c>
      <c r="N39" t="b">
        <f t="shared" si="3"/>
        <v>1</v>
      </c>
      <c r="O39" s="13">
        <f t="shared" si="4"/>
        <v>0</v>
      </c>
    </row>
    <row r="40" spans="1:15" ht="146.25" hidden="1" x14ac:dyDescent="0.25">
      <c r="A40" s="1" t="s">
        <v>1136</v>
      </c>
      <c r="B40" s="1" t="s">
        <v>1384</v>
      </c>
      <c r="C40" s="1" t="s">
        <v>1424</v>
      </c>
      <c r="D40" s="2" t="s">
        <v>920</v>
      </c>
      <c r="E40" s="3">
        <v>7072.6406699999998</v>
      </c>
      <c r="F40" s="8" t="s">
        <v>1136</v>
      </c>
      <c r="G40" s="9" t="s">
        <v>1384</v>
      </c>
      <c r="H40" s="9" t="s">
        <v>1424</v>
      </c>
      <c r="I40" s="10" t="s">
        <v>920</v>
      </c>
      <c r="J40" s="11">
        <v>7072.6409999999996</v>
      </c>
      <c r="K40" t="b">
        <f t="shared" si="0"/>
        <v>1</v>
      </c>
      <c r="L40" t="b">
        <f t="shared" si="1"/>
        <v>1</v>
      </c>
      <c r="M40" t="b">
        <f t="shared" si="2"/>
        <v>1</v>
      </c>
      <c r="N40" t="b">
        <f t="shared" si="3"/>
        <v>1</v>
      </c>
      <c r="O40" s="13">
        <f t="shared" si="4"/>
        <v>-3.2999999984895112E-4</v>
      </c>
    </row>
    <row r="41" spans="1:15" ht="101.25" hidden="1" x14ac:dyDescent="0.25">
      <c r="A41" s="1" t="s">
        <v>1136</v>
      </c>
      <c r="B41" s="1" t="s">
        <v>1384</v>
      </c>
      <c r="C41" s="1" t="s">
        <v>1139</v>
      </c>
      <c r="D41" s="2" t="s">
        <v>1211</v>
      </c>
      <c r="E41" s="3">
        <v>7674.6654099999996</v>
      </c>
      <c r="F41" s="8" t="s">
        <v>1136</v>
      </c>
      <c r="G41" s="9" t="s">
        <v>1384</v>
      </c>
      <c r="H41" s="9" t="s">
        <v>1139</v>
      </c>
      <c r="I41" s="10" t="s">
        <v>1211</v>
      </c>
      <c r="J41" s="11">
        <v>7674.665</v>
      </c>
      <c r="K41" t="b">
        <f t="shared" si="0"/>
        <v>1</v>
      </c>
      <c r="L41" t="b">
        <f t="shared" si="1"/>
        <v>1</v>
      </c>
      <c r="M41" t="b">
        <f t="shared" si="2"/>
        <v>1</v>
      </c>
      <c r="N41" t="b">
        <f t="shared" si="3"/>
        <v>1</v>
      </c>
      <c r="O41" s="13">
        <f t="shared" si="4"/>
        <v>4.0999999964697054E-4</v>
      </c>
    </row>
    <row r="42" spans="1:15" ht="78.75" hidden="1" x14ac:dyDescent="0.25">
      <c r="A42" s="1" t="s">
        <v>1136</v>
      </c>
      <c r="B42" s="1" t="s">
        <v>1384</v>
      </c>
      <c r="C42" s="1" t="s">
        <v>1146</v>
      </c>
      <c r="D42" s="2" t="s">
        <v>1212</v>
      </c>
      <c r="E42" s="3">
        <v>7674.6654099999996</v>
      </c>
      <c r="F42" s="8" t="s">
        <v>1136</v>
      </c>
      <c r="G42" s="9" t="s">
        <v>1384</v>
      </c>
      <c r="H42" s="9" t="s">
        <v>1146</v>
      </c>
      <c r="I42" s="10" t="s">
        <v>1212</v>
      </c>
      <c r="J42" s="11">
        <v>7674.665</v>
      </c>
      <c r="K42" t="b">
        <f t="shared" si="0"/>
        <v>1</v>
      </c>
      <c r="L42" t="b">
        <f t="shared" si="1"/>
        <v>1</v>
      </c>
      <c r="M42" t="b">
        <f t="shared" si="2"/>
        <v>1</v>
      </c>
      <c r="N42" t="b">
        <f t="shared" si="3"/>
        <v>1</v>
      </c>
      <c r="O42" s="13">
        <f t="shared" si="4"/>
        <v>4.0999999964697054E-4</v>
      </c>
    </row>
    <row r="43" spans="1:15" ht="56.25" hidden="1" x14ac:dyDescent="0.25">
      <c r="A43" s="1" t="s">
        <v>1136</v>
      </c>
      <c r="B43" s="1" t="s">
        <v>1384</v>
      </c>
      <c r="C43" s="1" t="s">
        <v>1147</v>
      </c>
      <c r="D43" s="2" t="s">
        <v>1213</v>
      </c>
      <c r="E43" s="3">
        <v>7674.6654099999996</v>
      </c>
      <c r="F43" s="8" t="s">
        <v>1136</v>
      </c>
      <c r="G43" s="9" t="s">
        <v>1384</v>
      </c>
      <c r="H43" s="9" t="s">
        <v>1147</v>
      </c>
      <c r="I43" s="10" t="s">
        <v>1213</v>
      </c>
      <c r="J43" s="11">
        <v>7674.665</v>
      </c>
      <c r="K43" t="b">
        <f t="shared" si="0"/>
        <v>1</v>
      </c>
      <c r="L43" t="b">
        <f t="shared" si="1"/>
        <v>1</v>
      </c>
      <c r="M43" t="b">
        <f t="shared" si="2"/>
        <v>1</v>
      </c>
      <c r="N43" t="b">
        <f t="shared" si="3"/>
        <v>1</v>
      </c>
      <c r="O43" s="13">
        <f t="shared" si="4"/>
        <v>4.0999999964697054E-4</v>
      </c>
    </row>
    <row r="44" spans="1:15" ht="56.25" hidden="1" x14ac:dyDescent="0.25">
      <c r="A44" s="1" t="s">
        <v>1136</v>
      </c>
      <c r="B44" s="1" t="s">
        <v>1390</v>
      </c>
      <c r="C44" s="1" t="s">
        <v>1122</v>
      </c>
      <c r="D44" s="2" t="s">
        <v>1885</v>
      </c>
      <c r="E44" s="3">
        <v>5281.6</v>
      </c>
      <c r="F44" s="8" t="s">
        <v>1136</v>
      </c>
      <c r="G44" s="9" t="s">
        <v>1390</v>
      </c>
      <c r="H44" s="9" t="s">
        <v>1122</v>
      </c>
      <c r="I44" s="10" t="s">
        <v>1885</v>
      </c>
      <c r="J44" s="11">
        <v>5281.6</v>
      </c>
      <c r="K44" t="b">
        <f t="shared" si="0"/>
        <v>1</v>
      </c>
      <c r="L44" t="b">
        <f t="shared" si="1"/>
        <v>1</v>
      </c>
      <c r="M44" t="b">
        <f t="shared" si="2"/>
        <v>1</v>
      </c>
      <c r="N44" t="b">
        <f t="shared" si="3"/>
        <v>1</v>
      </c>
      <c r="O44" s="13">
        <f t="shared" si="4"/>
        <v>0</v>
      </c>
    </row>
    <row r="45" spans="1:15" ht="33.75" hidden="1" x14ac:dyDescent="0.25">
      <c r="A45" s="1" t="s">
        <v>1136</v>
      </c>
      <c r="B45" s="1" t="s">
        <v>1390</v>
      </c>
      <c r="C45" s="1" t="s">
        <v>1123</v>
      </c>
      <c r="D45" s="2" t="s">
        <v>1175</v>
      </c>
      <c r="E45" s="3">
        <v>5281.6</v>
      </c>
      <c r="F45" s="8" t="s">
        <v>1136</v>
      </c>
      <c r="G45" s="9" t="s">
        <v>1390</v>
      </c>
      <c r="H45" s="9" t="s">
        <v>1123</v>
      </c>
      <c r="I45" s="10" t="s">
        <v>1175</v>
      </c>
      <c r="J45" s="11">
        <v>5281.6</v>
      </c>
      <c r="K45" t="b">
        <f t="shared" si="0"/>
        <v>1</v>
      </c>
      <c r="L45" t="b">
        <f t="shared" si="1"/>
        <v>1</v>
      </c>
      <c r="M45" t="b">
        <f t="shared" si="2"/>
        <v>1</v>
      </c>
      <c r="N45" t="b">
        <f t="shared" si="3"/>
        <v>1</v>
      </c>
      <c r="O45" s="13">
        <f t="shared" si="4"/>
        <v>0</v>
      </c>
    </row>
    <row r="46" spans="1:15" ht="56.25" hidden="1" x14ac:dyDescent="0.25">
      <c r="A46" s="1" t="s">
        <v>1136</v>
      </c>
      <c r="B46" s="1" t="s">
        <v>1390</v>
      </c>
      <c r="C46" s="1" t="s">
        <v>1148</v>
      </c>
      <c r="D46" s="2" t="s">
        <v>1189</v>
      </c>
      <c r="E46" s="3">
        <v>5281.6</v>
      </c>
      <c r="F46" s="8" t="s">
        <v>1136</v>
      </c>
      <c r="G46" s="9" t="s">
        <v>1390</v>
      </c>
      <c r="H46" s="9" t="s">
        <v>1148</v>
      </c>
      <c r="I46" s="10" t="s">
        <v>1189</v>
      </c>
      <c r="J46" s="11">
        <v>5281.6</v>
      </c>
      <c r="K46" t="b">
        <f t="shared" si="0"/>
        <v>1</v>
      </c>
      <c r="L46" t="b">
        <f t="shared" si="1"/>
        <v>1</v>
      </c>
      <c r="M46" t="b">
        <f t="shared" si="2"/>
        <v>1</v>
      </c>
      <c r="N46" t="b">
        <f t="shared" si="3"/>
        <v>1</v>
      </c>
      <c r="O46" s="13">
        <f t="shared" si="4"/>
        <v>0</v>
      </c>
    </row>
    <row r="47" spans="1:15" ht="67.5" hidden="1" x14ac:dyDescent="0.25">
      <c r="A47" s="1" t="s">
        <v>1151</v>
      </c>
      <c r="B47" s="1" t="s">
        <v>1384</v>
      </c>
      <c r="C47" s="1" t="s">
        <v>1125</v>
      </c>
      <c r="D47" s="2" t="s">
        <v>1207</v>
      </c>
      <c r="E47" s="3">
        <v>74435.5</v>
      </c>
      <c r="F47" s="8" t="s">
        <v>1151</v>
      </c>
      <c r="G47" s="9" t="s">
        <v>1384</v>
      </c>
      <c r="H47" s="9" t="s">
        <v>1125</v>
      </c>
      <c r="I47" s="10" t="s">
        <v>1207</v>
      </c>
      <c r="J47" s="11">
        <v>74435.5</v>
      </c>
      <c r="K47" t="b">
        <f t="shared" si="0"/>
        <v>1</v>
      </c>
      <c r="L47" t="b">
        <f t="shared" si="1"/>
        <v>1</v>
      </c>
      <c r="M47" t="b">
        <f t="shared" si="2"/>
        <v>1</v>
      </c>
      <c r="N47" t="b">
        <f t="shared" si="3"/>
        <v>1</v>
      </c>
      <c r="O47" s="13">
        <f t="shared" si="4"/>
        <v>0</v>
      </c>
    </row>
    <row r="48" spans="1:15" ht="45" hidden="1" x14ac:dyDescent="0.25">
      <c r="A48" s="1" t="s">
        <v>1151</v>
      </c>
      <c r="B48" s="1" t="s">
        <v>1384</v>
      </c>
      <c r="C48" s="1" t="s">
        <v>1126</v>
      </c>
      <c r="D48" s="2" t="s">
        <v>1210</v>
      </c>
      <c r="E48" s="3">
        <v>74435.5</v>
      </c>
      <c r="F48" s="8" t="s">
        <v>1151</v>
      </c>
      <c r="G48" s="9" t="s">
        <v>1384</v>
      </c>
      <c r="H48" s="9" t="s">
        <v>1126</v>
      </c>
      <c r="I48" s="10" t="s">
        <v>1210</v>
      </c>
      <c r="J48" s="11">
        <v>74435.5</v>
      </c>
      <c r="K48" t="b">
        <f t="shared" si="0"/>
        <v>1</v>
      </c>
      <c r="L48" t="b">
        <f t="shared" si="1"/>
        <v>1</v>
      </c>
      <c r="M48" t="b">
        <f t="shared" si="2"/>
        <v>1</v>
      </c>
      <c r="N48" t="b">
        <f t="shared" si="3"/>
        <v>1</v>
      </c>
      <c r="O48" s="13">
        <f t="shared" si="4"/>
        <v>0</v>
      </c>
    </row>
    <row r="49" spans="1:15" ht="56.25" hidden="1" x14ac:dyDescent="0.25">
      <c r="A49" s="1" t="s">
        <v>1151</v>
      </c>
      <c r="B49" s="1" t="s">
        <v>1384</v>
      </c>
      <c r="C49" s="1" t="s">
        <v>1127</v>
      </c>
      <c r="D49" s="2" t="s">
        <v>1200</v>
      </c>
      <c r="E49" s="3">
        <v>69859.8</v>
      </c>
      <c r="F49" s="8" t="s">
        <v>1151</v>
      </c>
      <c r="G49" s="9" t="s">
        <v>1384</v>
      </c>
      <c r="H49" s="9" t="s">
        <v>1127</v>
      </c>
      <c r="I49" s="10" t="s">
        <v>1200</v>
      </c>
      <c r="J49" s="11">
        <v>69859.8</v>
      </c>
      <c r="K49" t="b">
        <f t="shared" si="0"/>
        <v>1</v>
      </c>
      <c r="L49" t="b">
        <f t="shared" si="1"/>
        <v>1</v>
      </c>
      <c r="M49" t="b">
        <f t="shared" si="2"/>
        <v>1</v>
      </c>
      <c r="N49" t="b">
        <f t="shared" si="3"/>
        <v>1</v>
      </c>
      <c r="O49" s="13">
        <f t="shared" si="4"/>
        <v>0</v>
      </c>
    </row>
    <row r="50" spans="1:15" ht="56.25" hidden="1" x14ac:dyDescent="0.25">
      <c r="A50" s="1" t="s">
        <v>1151</v>
      </c>
      <c r="B50" s="1" t="s">
        <v>1384</v>
      </c>
      <c r="C50" s="1" t="s">
        <v>1129</v>
      </c>
      <c r="D50" s="2" t="s">
        <v>1201</v>
      </c>
      <c r="E50" s="3">
        <v>4575.7</v>
      </c>
      <c r="F50" s="8" t="s">
        <v>1151</v>
      </c>
      <c r="G50" s="9" t="s">
        <v>1384</v>
      </c>
      <c r="H50" s="9" t="s">
        <v>1129</v>
      </c>
      <c r="I50" s="10" t="s">
        <v>1201</v>
      </c>
      <c r="J50" s="11">
        <v>4575.7</v>
      </c>
      <c r="K50" t="b">
        <f t="shared" si="0"/>
        <v>1</v>
      </c>
      <c r="L50" t="b">
        <f t="shared" si="1"/>
        <v>1</v>
      </c>
      <c r="M50" t="b">
        <f t="shared" si="2"/>
        <v>1</v>
      </c>
      <c r="N50" t="b">
        <f t="shared" si="3"/>
        <v>1</v>
      </c>
      <c r="O50" s="13">
        <f t="shared" si="4"/>
        <v>0</v>
      </c>
    </row>
    <row r="51" spans="1:15" ht="67.5" hidden="1" x14ac:dyDescent="0.25">
      <c r="A51" s="1" t="s">
        <v>1151</v>
      </c>
      <c r="B51" s="1" t="s">
        <v>1391</v>
      </c>
      <c r="C51" s="1" t="s">
        <v>1152</v>
      </c>
      <c r="D51" s="2" t="s">
        <v>1489</v>
      </c>
      <c r="E51" s="3">
        <v>113007.1</v>
      </c>
      <c r="F51" s="8" t="s">
        <v>1151</v>
      </c>
      <c r="G51" s="9" t="s">
        <v>1391</v>
      </c>
      <c r="H51" s="9" t="s">
        <v>1152</v>
      </c>
      <c r="I51" s="10" t="s">
        <v>1489</v>
      </c>
      <c r="J51" s="11">
        <v>113007.1</v>
      </c>
      <c r="K51" t="b">
        <f t="shared" si="0"/>
        <v>1</v>
      </c>
      <c r="L51" t="b">
        <f t="shared" si="1"/>
        <v>1</v>
      </c>
      <c r="M51" t="b">
        <f t="shared" si="2"/>
        <v>1</v>
      </c>
      <c r="N51" t="b">
        <f t="shared" si="3"/>
        <v>1</v>
      </c>
      <c r="O51" s="13">
        <f t="shared" si="4"/>
        <v>0</v>
      </c>
    </row>
    <row r="52" spans="1:15" ht="112.5" hidden="1" x14ac:dyDescent="0.25">
      <c r="A52" s="1" t="s">
        <v>1151</v>
      </c>
      <c r="B52" s="1" t="s">
        <v>1391</v>
      </c>
      <c r="C52" s="1" t="s">
        <v>1153</v>
      </c>
      <c r="D52" s="2" t="s">
        <v>1490</v>
      </c>
      <c r="E52" s="3">
        <v>69935.400000000009</v>
      </c>
      <c r="F52" s="8" t="s">
        <v>1151</v>
      </c>
      <c r="G52" s="9" t="s">
        <v>1391</v>
      </c>
      <c r="H52" s="9" t="s">
        <v>1153</v>
      </c>
      <c r="I52" s="10" t="s">
        <v>1490</v>
      </c>
      <c r="J52" s="11">
        <v>69935.399999999994</v>
      </c>
      <c r="K52" t="b">
        <f t="shared" si="0"/>
        <v>1</v>
      </c>
      <c r="L52" t="b">
        <f t="shared" si="1"/>
        <v>1</v>
      </c>
      <c r="M52" t="b">
        <f t="shared" si="2"/>
        <v>1</v>
      </c>
      <c r="N52" t="b">
        <f t="shared" si="3"/>
        <v>1</v>
      </c>
      <c r="O52" s="13">
        <f t="shared" si="4"/>
        <v>0</v>
      </c>
    </row>
    <row r="53" spans="1:15" ht="78.75" hidden="1" x14ac:dyDescent="0.25">
      <c r="A53" s="1" t="s">
        <v>1151</v>
      </c>
      <c r="B53" s="1" t="s">
        <v>1391</v>
      </c>
      <c r="C53" s="1" t="s">
        <v>1154</v>
      </c>
      <c r="D53" s="2" t="s">
        <v>1491</v>
      </c>
      <c r="E53" s="3">
        <v>27088.2</v>
      </c>
      <c r="F53" s="8" t="s">
        <v>1151</v>
      </c>
      <c r="G53" s="9" t="s">
        <v>1391</v>
      </c>
      <c r="H53" s="9" t="s">
        <v>1154</v>
      </c>
      <c r="I53" s="10" t="s">
        <v>1491</v>
      </c>
      <c r="J53" s="11">
        <v>27088.2</v>
      </c>
      <c r="K53" t="b">
        <f t="shared" si="0"/>
        <v>1</v>
      </c>
      <c r="L53" t="b">
        <f t="shared" si="1"/>
        <v>1</v>
      </c>
      <c r="M53" t="b">
        <f t="shared" si="2"/>
        <v>1</v>
      </c>
      <c r="N53" t="b">
        <f t="shared" si="3"/>
        <v>1</v>
      </c>
      <c r="O53" s="13">
        <f t="shared" si="4"/>
        <v>0</v>
      </c>
    </row>
    <row r="54" spans="1:15" ht="78.75" hidden="1" x14ac:dyDescent="0.25">
      <c r="A54" s="1" t="s">
        <v>1151</v>
      </c>
      <c r="B54" s="1" t="s">
        <v>1391</v>
      </c>
      <c r="C54" s="1" t="s">
        <v>1155</v>
      </c>
      <c r="D54" s="2" t="s">
        <v>589</v>
      </c>
      <c r="E54" s="3">
        <v>27088.2</v>
      </c>
      <c r="F54" s="8" t="s">
        <v>1151</v>
      </c>
      <c r="G54" s="9" t="s">
        <v>1391</v>
      </c>
      <c r="H54" s="9" t="s">
        <v>1155</v>
      </c>
      <c r="I54" s="10" t="s">
        <v>589</v>
      </c>
      <c r="J54" s="11">
        <v>27088.2</v>
      </c>
      <c r="K54" t="b">
        <f t="shared" si="0"/>
        <v>1</v>
      </c>
      <c r="L54" t="b">
        <f t="shared" si="1"/>
        <v>1</v>
      </c>
      <c r="M54" t="b">
        <f t="shared" si="2"/>
        <v>1</v>
      </c>
      <c r="N54" t="b">
        <f t="shared" si="3"/>
        <v>1</v>
      </c>
      <c r="O54" s="13">
        <f t="shared" si="4"/>
        <v>0</v>
      </c>
    </row>
    <row r="55" spans="1:15" ht="67.5" hidden="1" x14ac:dyDescent="0.25">
      <c r="A55" s="1" t="s">
        <v>1151</v>
      </c>
      <c r="B55" s="1" t="s">
        <v>1391</v>
      </c>
      <c r="C55" s="1" t="s">
        <v>1156</v>
      </c>
      <c r="D55" s="2" t="s">
        <v>1492</v>
      </c>
      <c r="E55" s="3">
        <v>39706.6</v>
      </c>
      <c r="F55" s="8" t="s">
        <v>1151</v>
      </c>
      <c r="G55" s="9" t="s">
        <v>1391</v>
      </c>
      <c r="H55" s="9" t="s">
        <v>1156</v>
      </c>
      <c r="I55" s="10" t="s">
        <v>1492</v>
      </c>
      <c r="J55" s="11">
        <v>39706.6</v>
      </c>
      <c r="K55" t="b">
        <f t="shared" si="0"/>
        <v>1</v>
      </c>
      <c r="L55" t="b">
        <f t="shared" si="1"/>
        <v>1</v>
      </c>
      <c r="M55" t="b">
        <f t="shared" si="2"/>
        <v>1</v>
      </c>
      <c r="N55" t="b">
        <f t="shared" si="3"/>
        <v>1</v>
      </c>
      <c r="O55" s="13">
        <f t="shared" si="4"/>
        <v>0</v>
      </c>
    </row>
    <row r="56" spans="1:15" ht="56.25" hidden="1" x14ac:dyDescent="0.25">
      <c r="A56" s="1" t="s">
        <v>1151</v>
      </c>
      <c r="B56" s="1" t="s">
        <v>1391</v>
      </c>
      <c r="C56" s="1" t="s">
        <v>1157</v>
      </c>
      <c r="D56" s="2" t="s">
        <v>1085</v>
      </c>
      <c r="E56" s="3">
        <v>39706.6</v>
      </c>
      <c r="F56" s="8" t="s">
        <v>1151</v>
      </c>
      <c r="G56" s="9" t="s">
        <v>1391</v>
      </c>
      <c r="H56" s="9" t="s">
        <v>1157</v>
      </c>
      <c r="I56" s="10" t="s">
        <v>1085</v>
      </c>
      <c r="J56" s="11">
        <v>39706.6</v>
      </c>
      <c r="K56" t="b">
        <f t="shared" si="0"/>
        <v>1</v>
      </c>
      <c r="L56" t="b">
        <f t="shared" si="1"/>
        <v>1</v>
      </c>
      <c r="M56" t="b">
        <f t="shared" si="2"/>
        <v>1</v>
      </c>
      <c r="N56" t="b">
        <f t="shared" si="3"/>
        <v>1</v>
      </c>
      <c r="O56" s="13">
        <f t="shared" si="4"/>
        <v>0</v>
      </c>
    </row>
    <row r="57" spans="1:15" ht="101.25" hidden="1" x14ac:dyDescent="0.25">
      <c r="A57" s="1" t="s">
        <v>1151</v>
      </c>
      <c r="B57" s="1" t="s">
        <v>1391</v>
      </c>
      <c r="C57" s="1" t="s">
        <v>1158</v>
      </c>
      <c r="D57" s="2" t="s">
        <v>1493</v>
      </c>
      <c r="E57" s="3">
        <v>3140.6</v>
      </c>
      <c r="F57" s="8" t="s">
        <v>1151</v>
      </c>
      <c r="G57" s="9" t="s">
        <v>1391</v>
      </c>
      <c r="H57" s="9" t="s">
        <v>1158</v>
      </c>
      <c r="I57" s="10" t="s">
        <v>1493</v>
      </c>
      <c r="J57" s="11">
        <v>3140.6</v>
      </c>
      <c r="K57" t="b">
        <f t="shared" si="0"/>
        <v>1</v>
      </c>
      <c r="L57" t="b">
        <f t="shared" si="1"/>
        <v>1</v>
      </c>
      <c r="M57" t="b">
        <f t="shared" si="2"/>
        <v>1</v>
      </c>
      <c r="N57" t="b">
        <f t="shared" si="3"/>
        <v>1</v>
      </c>
      <c r="O57" s="13">
        <f t="shared" si="4"/>
        <v>0</v>
      </c>
    </row>
    <row r="58" spans="1:15" ht="56.25" hidden="1" x14ac:dyDescent="0.25">
      <c r="A58" s="1" t="s">
        <v>1151</v>
      </c>
      <c r="B58" s="1" t="s">
        <v>1391</v>
      </c>
      <c r="C58" s="1" t="s">
        <v>1159</v>
      </c>
      <c r="D58" s="2" t="s">
        <v>1087</v>
      </c>
      <c r="E58" s="3">
        <v>365.3</v>
      </c>
      <c r="F58" s="8" t="s">
        <v>1151</v>
      </c>
      <c r="G58" s="9" t="s">
        <v>1391</v>
      </c>
      <c r="H58" s="9" t="s">
        <v>1159</v>
      </c>
      <c r="I58" s="10" t="s">
        <v>1087</v>
      </c>
      <c r="J58" s="11">
        <v>365.3</v>
      </c>
      <c r="K58" t="b">
        <f t="shared" si="0"/>
        <v>1</v>
      </c>
      <c r="L58" t="b">
        <f t="shared" si="1"/>
        <v>1</v>
      </c>
      <c r="M58" t="b">
        <f t="shared" si="2"/>
        <v>1</v>
      </c>
      <c r="N58" t="b">
        <f t="shared" si="3"/>
        <v>1</v>
      </c>
      <c r="O58" s="13">
        <f t="shared" si="4"/>
        <v>0</v>
      </c>
    </row>
    <row r="59" spans="1:15" ht="48" hidden="1" x14ac:dyDescent="0.25">
      <c r="A59" s="1" t="s">
        <v>1151</v>
      </c>
      <c r="B59" s="1" t="s">
        <v>1391</v>
      </c>
      <c r="C59" s="1" t="s">
        <v>1160</v>
      </c>
      <c r="D59" s="2" t="s">
        <v>1088</v>
      </c>
      <c r="E59" s="3">
        <v>647.29999999999995</v>
      </c>
      <c r="F59" s="8" t="s">
        <v>1151</v>
      </c>
      <c r="G59" s="9" t="s">
        <v>1391</v>
      </c>
      <c r="H59" s="9" t="s">
        <v>1160</v>
      </c>
      <c r="I59" s="10" t="s">
        <v>1088</v>
      </c>
      <c r="J59" s="11">
        <v>647.29999999999995</v>
      </c>
      <c r="K59" t="b">
        <f t="shared" si="0"/>
        <v>1</v>
      </c>
      <c r="L59" t="b">
        <f t="shared" si="1"/>
        <v>1</v>
      </c>
      <c r="M59" t="b">
        <f t="shared" si="2"/>
        <v>1</v>
      </c>
      <c r="N59" t="b">
        <f t="shared" si="3"/>
        <v>1</v>
      </c>
      <c r="O59" s="13">
        <f t="shared" si="4"/>
        <v>0</v>
      </c>
    </row>
    <row r="60" spans="1:15" ht="48" hidden="1" x14ac:dyDescent="0.25">
      <c r="A60" s="1" t="s">
        <v>1151</v>
      </c>
      <c r="B60" s="1" t="s">
        <v>1391</v>
      </c>
      <c r="C60" s="1" t="s">
        <v>1161</v>
      </c>
      <c r="D60" s="2" t="s">
        <v>1089</v>
      </c>
      <c r="E60" s="3">
        <v>2128</v>
      </c>
      <c r="F60" s="8" t="s">
        <v>1151</v>
      </c>
      <c r="G60" s="9" t="s">
        <v>1391</v>
      </c>
      <c r="H60" s="9" t="s">
        <v>1161</v>
      </c>
      <c r="I60" s="10" t="s">
        <v>1089</v>
      </c>
      <c r="J60" s="11">
        <v>2128</v>
      </c>
      <c r="K60" t="b">
        <f t="shared" si="0"/>
        <v>1</v>
      </c>
      <c r="L60" t="b">
        <f t="shared" si="1"/>
        <v>1</v>
      </c>
      <c r="M60" t="b">
        <f t="shared" si="2"/>
        <v>1</v>
      </c>
      <c r="N60" t="b">
        <f t="shared" si="3"/>
        <v>1</v>
      </c>
      <c r="O60" s="13">
        <f t="shared" si="4"/>
        <v>0</v>
      </c>
    </row>
    <row r="61" spans="1:15" ht="56.25" hidden="1" x14ac:dyDescent="0.25">
      <c r="A61" s="1" t="s">
        <v>1151</v>
      </c>
      <c r="B61" s="1" t="s">
        <v>1391</v>
      </c>
      <c r="C61" s="1" t="s">
        <v>1162</v>
      </c>
      <c r="D61" s="2" t="s">
        <v>1494</v>
      </c>
      <c r="E61" s="3">
        <v>668</v>
      </c>
      <c r="F61" s="8" t="s">
        <v>1151</v>
      </c>
      <c r="G61" s="9" t="s">
        <v>1391</v>
      </c>
      <c r="H61" s="9" t="s">
        <v>1162</v>
      </c>
      <c r="I61" s="10" t="s">
        <v>1494</v>
      </c>
      <c r="J61" s="11">
        <v>668</v>
      </c>
      <c r="K61" t="b">
        <f t="shared" si="0"/>
        <v>1</v>
      </c>
      <c r="L61" t="b">
        <f t="shared" si="1"/>
        <v>1</v>
      </c>
      <c r="M61" t="b">
        <f t="shared" si="2"/>
        <v>1</v>
      </c>
      <c r="N61" t="b">
        <f t="shared" si="3"/>
        <v>1</v>
      </c>
      <c r="O61" s="13">
        <f t="shared" si="4"/>
        <v>0</v>
      </c>
    </row>
    <row r="62" spans="1:15" ht="78.75" hidden="1" x14ac:dyDescent="0.25">
      <c r="A62" s="1" t="s">
        <v>1151</v>
      </c>
      <c r="B62" s="1" t="s">
        <v>1391</v>
      </c>
      <c r="C62" s="1" t="s">
        <v>1163</v>
      </c>
      <c r="D62" s="2" t="s">
        <v>1495</v>
      </c>
      <c r="E62" s="3">
        <v>668</v>
      </c>
      <c r="F62" s="8" t="s">
        <v>1151</v>
      </c>
      <c r="G62" s="9" t="s">
        <v>1391</v>
      </c>
      <c r="H62" s="9" t="s">
        <v>1163</v>
      </c>
      <c r="I62" s="10" t="s">
        <v>1495</v>
      </c>
      <c r="J62" s="11">
        <v>668</v>
      </c>
      <c r="K62" t="b">
        <f t="shared" si="0"/>
        <v>1</v>
      </c>
      <c r="L62" t="b">
        <f t="shared" si="1"/>
        <v>1</v>
      </c>
      <c r="M62" t="b">
        <f t="shared" si="2"/>
        <v>1</v>
      </c>
      <c r="N62" t="b">
        <f t="shared" si="3"/>
        <v>1</v>
      </c>
      <c r="O62" s="13">
        <f t="shared" si="4"/>
        <v>0</v>
      </c>
    </row>
    <row r="63" spans="1:15" ht="56.25" hidden="1" x14ac:dyDescent="0.25">
      <c r="A63" s="1" t="s">
        <v>1151</v>
      </c>
      <c r="B63" s="1" t="s">
        <v>1391</v>
      </c>
      <c r="C63" s="1" t="s">
        <v>1164</v>
      </c>
      <c r="D63" s="2" t="s">
        <v>1496</v>
      </c>
      <c r="E63" s="3">
        <v>1392.2</v>
      </c>
      <c r="F63" s="8" t="s">
        <v>1151</v>
      </c>
      <c r="G63" s="9" t="s">
        <v>1391</v>
      </c>
      <c r="H63" s="9" t="s">
        <v>1164</v>
      </c>
      <c r="I63" s="10" t="s">
        <v>1496</v>
      </c>
      <c r="J63" s="11">
        <v>1392.2</v>
      </c>
      <c r="K63" t="b">
        <f t="shared" si="0"/>
        <v>1</v>
      </c>
      <c r="L63" t="b">
        <f t="shared" si="1"/>
        <v>1</v>
      </c>
      <c r="M63" t="b">
        <f t="shared" si="2"/>
        <v>1</v>
      </c>
      <c r="N63" t="b">
        <f t="shared" si="3"/>
        <v>1</v>
      </c>
      <c r="O63" s="13">
        <f t="shared" si="4"/>
        <v>0</v>
      </c>
    </row>
    <row r="64" spans="1:15" ht="78.75" hidden="1" x14ac:dyDescent="0.25">
      <c r="A64" s="1" t="s">
        <v>1151</v>
      </c>
      <c r="B64" s="1" t="s">
        <v>1391</v>
      </c>
      <c r="C64" s="1" t="s">
        <v>1165</v>
      </c>
      <c r="D64" s="2" t="s">
        <v>1497</v>
      </c>
      <c r="E64" s="3">
        <v>1392.2</v>
      </c>
      <c r="F64" s="8" t="s">
        <v>1151</v>
      </c>
      <c r="G64" s="9" t="s">
        <v>1391</v>
      </c>
      <c r="H64" s="9" t="s">
        <v>1165</v>
      </c>
      <c r="I64" s="10" t="s">
        <v>1497</v>
      </c>
      <c r="J64" s="11">
        <v>1392.2</v>
      </c>
      <c r="K64" t="b">
        <f t="shared" si="0"/>
        <v>1</v>
      </c>
      <c r="L64" t="b">
        <f t="shared" si="1"/>
        <v>1</v>
      </c>
      <c r="M64" t="b">
        <f t="shared" si="2"/>
        <v>1</v>
      </c>
      <c r="N64" t="b">
        <f t="shared" si="3"/>
        <v>1</v>
      </c>
      <c r="O64" s="13">
        <f t="shared" si="4"/>
        <v>0</v>
      </c>
    </row>
    <row r="65" spans="1:15" ht="146.25" hidden="1" x14ac:dyDescent="0.25">
      <c r="A65" s="1" t="s">
        <v>1151</v>
      </c>
      <c r="B65" s="1" t="s">
        <v>1391</v>
      </c>
      <c r="C65" s="1" t="s">
        <v>1166</v>
      </c>
      <c r="D65" s="2" t="s">
        <v>1498</v>
      </c>
      <c r="E65" s="3">
        <v>41011.5</v>
      </c>
      <c r="F65" s="8" t="s">
        <v>1151</v>
      </c>
      <c r="G65" s="9" t="s">
        <v>1391</v>
      </c>
      <c r="H65" s="9" t="s">
        <v>1166</v>
      </c>
      <c r="I65" s="10" t="s">
        <v>1498</v>
      </c>
      <c r="J65" s="11">
        <v>41011.5</v>
      </c>
      <c r="K65" t="b">
        <f t="shared" si="0"/>
        <v>1</v>
      </c>
      <c r="L65" t="b">
        <f t="shared" si="1"/>
        <v>1</v>
      </c>
      <c r="M65" t="b">
        <f t="shared" si="2"/>
        <v>1</v>
      </c>
      <c r="N65" t="b">
        <f t="shared" si="3"/>
        <v>1</v>
      </c>
      <c r="O65" s="13">
        <f t="shared" si="4"/>
        <v>0</v>
      </c>
    </row>
    <row r="66" spans="1:15" ht="101.25" hidden="1" x14ac:dyDescent="0.25">
      <c r="A66" s="1" t="s">
        <v>1151</v>
      </c>
      <c r="B66" s="1" t="s">
        <v>1391</v>
      </c>
      <c r="C66" s="1" t="s">
        <v>1167</v>
      </c>
      <c r="D66" s="2" t="s">
        <v>1499</v>
      </c>
      <c r="E66" s="3">
        <v>41011.5</v>
      </c>
      <c r="F66" s="8" t="s">
        <v>1151</v>
      </c>
      <c r="G66" s="9" t="s">
        <v>1391</v>
      </c>
      <c r="H66" s="9" t="s">
        <v>1167</v>
      </c>
      <c r="I66" s="10" t="s">
        <v>1499</v>
      </c>
      <c r="J66" s="11">
        <v>41011.5</v>
      </c>
      <c r="K66" t="b">
        <f t="shared" si="0"/>
        <v>1</v>
      </c>
      <c r="L66" t="b">
        <f t="shared" si="1"/>
        <v>1</v>
      </c>
      <c r="M66" t="b">
        <f t="shared" si="2"/>
        <v>1</v>
      </c>
      <c r="N66" t="b">
        <f t="shared" si="3"/>
        <v>1</v>
      </c>
      <c r="O66" s="13">
        <f t="shared" si="4"/>
        <v>0</v>
      </c>
    </row>
    <row r="67" spans="1:15" ht="78.75" hidden="1" x14ac:dyDescent="0.25">
      <c r="A67" s="1" t="s">
        <v>1151</v>
      </c>
      <c r="B67" s="1" t="s">
        <v>1391</v>
      </c>
      <c r="C67" s="1" t="s">
        <v>1168</v>
      </c>
      <c r="D67" s="2" t="s">
        <v>1097</v>
      </c>
      <c r="E67" s="3">
        <v>4382.6000000000004</v>
      </c>
      <c r="F67" s="8" t="s">
        <v>1151</v>
      </c>
      <c r="G67" s="9" t="s">
        <v>1391</v>
      </c>
      <c r="H67" s="9" t="s">
        <v>1168</v>
      </c>
      <c r="I67" s="10" t="s">
        <v>1097</v>
      </c>
      <c r="J67" s="11">
        <v>4382.6000000000004</v>
      </c>
      <c r="K67" t="b">
        <f t="shared" ref="K67:K130" si="5">EXACT(A67,F67)</f>
        <v>1</v>
      </c>
      <c r="L67" t="b">
        <f t="shared" ref="L67:L130" si="6">EXACT(B67,G67)</f>
        <v>1</v>
      </c>
      <c r="M67" t="b">
        <f t="shared" ref="M67:M130" si="7">EXACT(C67,H67)</f>
        <v>1</v>
      </c>
      <c r="N67" t="b">
        <f t="shared" ref="N67:N130" si="8">EXACT(D67,I67)</f>
        <v>1</v>
      </c>
      <c r="O67" s="13">
        <f t="shared" ref="O67:O130" si="9">E67-J67</f>
        <v>0</v>
      </c>
    </row>
    <row r="68" spans="1:15" ht="78.75" hidden="1" x14ac:dyDescent="0.25">
      <c r="A68" s="1" t="s">
        <v>1151</v>
      </c>
      <c r="B68" s="1" t="s">
        <v>1391</v>
      </c>
      <c r="C68" s="1" t="s">
        <v>1169</v>
      </c>
      <c r="D68" s="2" t="s">
        <v>1098</v>
      </c>
      <c r="E68" s="3">
        <v>36628.9</v>
      </c>
      <c r="F68" s="8" t="s">
        <v>1151</v>
      </c>
      <c r="G68" s="9" t="s">
        <v>1391</v>
      </c>
      <c r="H68" s="9" t="s">
        <v>1169</v>
      </c>
      <c r="I68" s="10" t="s">
        <v>1098</v>
      </c>
      <c r="J68" s="11">
        <v>36628.9</v>
      </c>
      <c r="K68" t="b">
        <f t="shared" si="5"/>
        <v>1</v>
      </c>
      <c r="L68" t="b">
        <f t="shared" si="6"/>
        <v>1</v>
      </c>
      <c r="M68" t="b">
        <f t="shared" si="7"/>
        <v>1</v>
      </c>
      <c r="N68" t="b">
        <f t="shared" si="8"/>
        <v>1</v>
      </c>
      <c r="O68" s="13">
        <f t="shared" si="9"/>
        <v>0</v>
      </c>
    </row>
    <row r="69" spans="1:15" ht="101.25" hidden="1" x14ac:dyDescent="0.25">
      <c r="A69" s="1" t="s">
        <v>1151</v>
      </c>
      <c r="B69" s="1" t="s">
        <v>1391</v>
      </c>
      <c r="C69" s="1" t="s">
        <v>1139</v>
      </c>
      <c r="D69" s="2" t="s">
        <v>1211</v>
      </c>
      <c r="E69" s="3">
        <v>35</v>
      </c>
      <c r="F69" s="8" t="s">
        <v>1151</v>
      </c>
      <c r="G69" s="9" t="s">
        <v>1391</v>
      </c>
      <c r="H69" s="9" t="s">
        <v>1139</v>
      </c>
      <c r="I69" s="10" t="s">
        <v>1211</v>
      </c>
      <c r="J69" s="11">
        <v>35</v>
      </c>
      <c r="K69" t="b">
        <f t="shared" si="5"/>
        <v>1</v>
      </c>
      <c r="L69" t="b">
        <f t="shared" si="6"/>
        <v>1</v>
      </c>
      <c r="M69" t="b">
        <f t="shared" si="7"/>
        <v>1</v>
      </c>
      <c r="N69" t="b">
        <f t="shared" si="8"/>
        <v>1</v>
      </c>
      <c r="O69" s="13">
        <f t="shared" si="9"/>
        <v>0</v>
      </c>
    </row>
    <row r="70" spans="1:15" ht="78.75" hidden="1" x14ac:dyDescent="0.25">
      <c r="A70" s="1" t="s">
        <v>1151</v>
      </c>
      <c r="B70" s="1" t="s">
        <v>1391</v>
      </c>
      <c r="C70" s="1" t="s">
        <v>1146</v>
      </c>
      <c r="D70" s="2" t="s">
        <v>1212</v>
      </c>
      <c r="E70" s="3">
        <v>35</v>
      </c>
      <c r="F70" s="8" t="s">
        <v>1151</v>
      </c>
      <c r="G70" s="9" t="s">
        <v>1391</v>
      </c>
      <c r="H70" s="9" t="s">
        <v>1146</v>
      </c>
      <c r="I70" s="10" t="s">
        <v>1212</v>
      </c>
      <c r="J70" s="11">
        <v>35</v>
      </c>
      <c r="K70" t="b">
        <f t="shared" si="5"/>
        <v>1</v>
      </c>
      <c r="L70" t="b">
        <f t="shared" si="6"/>
        <v>1</v>
      </c>
      <c r="M70" t="b">
        <f t="shared" si="7"/>
        <v>1</v>
      </c>
      <c r="N70" t="b">
        <f t="shared" si="8"/>
        <v>1</v>
      </c>
      <c r="O70" s="13">
        <f t="shared" si="9"/>
        <v>0</v>
      </c>
    </row>
    <row r="71" spans="1:15" ht="56.25" hidden="1" x14ac:dyDescent="0.25">
      <c r="A71" s="1" t="s">
        <v>1151</v>
      </c>
      <c r="B71" s="1" t="s">
        <v>1391</v>
      </c>
      <c r="C71" s="1" t="s">
        <v>1147</v>
      </c>
      <c r="D71" s="2" t="s">
        <v>1213</v>
      </c>
      <c r="E71" s="3">
        <v>35</v>
      </c>
      <c r="F71" s="8" t="s">
        <v>1151</v>
      </c>
      <c r="G71" s="9" t="s">
        <v>1391</v>
      </c>
      <c r="H71" s="9" t="s">
        <v>1147</v>
      </c>
      <c r="I71" s="10" t="s">
        <v>1213</v>
      </c>
      <c r="J71" s="11">
        <v>35</v>
      </c>
      <c r="K71" t="b">
        <f t="shared" si="5"/>
        <v>1</v>
      </c>
      <c r="L71" t="b">
        <f t="shared" si="6"/>
        <v>1</v>
      </c>
      <c r="M71" t="b">
        <f t="shared" si="7"/>
        <v>1</v>
      </c>
      <c r="N71" t="b">
        <f t="shared" si="8"/>
        <v>1</v>
      </c>
      <c r="O71" s="13">
        <f t="shared" si="9"/>
        <v>0</v>
      </c>
    </row>
    <row r="72" spans="1:15" ht="56.25" hidden="1" x14ac:dyDescent="0.25">
      <c r="A72" s="1" t="s">
        <v>1287</v>
      </c>
      <c r="B72" s="1" t="s">
        <v>1384</v>
      </c>
      <c r="C72" s="1" t="s">
        <v>1122</v>
      </c>
      <c r="D72" s="2" t="s">
        <v>1885</v>
      </c>
      <c r="E72" s="3">
        <v>50883.5</v>
      </c>
      <c r="F72" s="8" t="s">
        <v>1287</v>
      </c>
      <c r="G72" s="9" t="s">
        <v>1384</v>
      </c>
      <c r="H72" s="9" t="s">
        <v>1122</v>
      </c>
      <c r="I72" s="10" t="s">
        <v>1885</v>
      </c>
      <c r="J72" s="11">
        <v>50883.5</v>
      </c>
      <c r="K72" t="b">
        <f t="shared" si="5"/>
        <v>1</v>
      </c>
      <c r="L72" t="b">
        <f t="shared" si="6"/>
        <v>1</v>
      </c>
      <c r="M72" t="b">
        <f t="shared" si="7"/>
        <v>1</v>
      </c>
      <c r="N72" t="b">
        <f t="shared" si="8"/>
        <v>1</v>
      </c>
      <c r="O72" s="13">
        <f t="shared" si="9"/>
        <v>0</v>
      </c>
    </row>
    <row r="73" spans="1:15" ht="33.75" hidden="1" x14ac:dyDescent="0.25">
      <c r="A73" s="1" t="s">
        <v>1287</v>
      </c>
      <c r="B73" s="1" t="s">
        <v>1384</v>
      </c>
      <c r="C73" s="1" t="s">
        <v>1123</v>
      </c>
      <c r="D73" s="2" t="s">
        <v>1175</v>
      </c>
      <c r="E73" s="3">
        <v>50883.5</v>
      </c>
      <c r="F73" s="8" t="s">
        <v>1287</v>
      </c>
      <c r="G73" s="9" t="s">
        <v>1384</v>
      </c>
      <c r="H73" s="9" t="s">
        <v>1123</v>
      </c>
      <c r="I73" s="10" t="s">
        <v>1175</v>
      </c>
      <c r="J73" s="11">
        <v>50883.5</v>
      </c>
      <c r="K73" t="b">
        <f t="shared" si="5"/>
        <v>1</v>
      </c>
      <c r="L73" t="b">
        <f t="shared" si="6"/>
        <v>1</v>
      </c>
      <c r="M73" t="b">
        <f t="shared" si="7"/>
        <v>1</v>
      </c>
      <c r="N73" t="b">
        <f t="shared" si="8"/>
        <v>1</v>
      </c>
      <c r="O73" s="13">
        <f t="shared" si="9"/>
        <v>0</v>
      </c>
    </row>
    <row r="74" spans="1:15" ht="45" hidden="1" x14ac:dyDescent="0.25">
      <c r="A74" s="1" t="s">
        <v>1287</v>
      </c>
      <c r="B74" s="1" t="s">
        <v>1384</v>
      </c>
      <c r="C74" s="1" t="s">
        <v>1288</v>
      </c>
      <c r="D74" s="2" t="s">
        <v>1289</v>
      </c>
      <c r="E74" s="3">
        <v>50883.5</v>
      </c>
      <c r="F74" s="8" t="s">
        <v>1287</v>
      </c>
      <c r="G74" s="9" t="s">
        <v>1384</v>
      </c>
      <c r="H74" s="9" t="s">
        <v>1288</v>
      </c>
      <c r="I74" s="10" t="s">
        <v>1289</v>
      </c>
      <c r="J74" s="11">
        <v>50883.5</v>
      </c>
      <c r="K74" t="b">
        <f t="shared" si="5"/>
        <v>1</v>
      </c>
      <c r="L74" t="b">
        <f t="shared" si="6"/>
        <v>1</v>
      </c>
      <c r="M74" t="b">
        <f t="shared" si="7"/>
        <v>1</v>
      </c>
      <c r="N74" t="b">
        <f t="shared" si="8"/>
        <v>1</v>
      </c>
      <c r="O74" s="13">
        <f t="shared" si="9"/>
        <v>0</v>
      </c>
    </row>
    <row r="75" spans="1:15" ht="56.25" hidden="1" x14ac:dyDescent="0.25">
      <c r="A75" s="1" t="s">
        <v>1170</v>
      </c>
      <c r="B75" s="1" t="s">
        <v>1392</v>
      </c>
      <c r="C75" s="1" t="s">
        <v>1172</v>
      </c>
      <c r="D75" s="2" t="s">
        <v>1500</v>
      </c>
      <c r="E75" s="3">
        <v>51788.25</v>
      </c>
      <c r="F75" s="8" t="s">
        <v>1170</v>
      </c>
      <c r="G75" s="9" t="s">
        <v>1392</v>
      </c>
      <c r="H75" s="9" t="s">
        <v>1172</v>
      </c>
      <c r="I75" s="10" t="s">
        <v>1500</v>
      </c>
      <c r="J75" s="11">
        <v>51788.25</v>
      </c>
      <c r="K75" t="b">
        <f t="shared" si="5"/>
        <v>1</v>
      </c>
      <c r="L75" t="b">
        <f t="shared" si="6"/>
        <v>1</v>
      </c>
      <c r="M75" t="b">
        <f t="shared" si="7"/>
        <v>1</v>
      </c>
      <c r="N75" t="b">
        <f t="shared" si="8"/>
        <v>1</v>
      </c>
      <c r="O75" s="13">
        <f t="shared" si="9"/>
        <v>0</v>
      </c>
    </row>
    <row r="76" spans="1:15" ht="48" hidden="1" x14ac:dyDescent="0.25">
      <c r="A76" s="1" t="s">
        <v>1170</v>
      </c>
      <c r="B76" s="1" t="s">
        <v>1392</v>
      </c>
      <c r="C76" s="1" t="s">
        <v>6</v>
      </c>
      <c r="D76" s="2" t="s">
        <v>1501</v>
      </c>
      <c r="E76" s="3">
        <v>753.5</v>
      </c>
      <c r="F76" s="8" t="s">
        <v>1170</v>
      </c>
      <c r="G76" s="9" t="s">
        <v>1392</v>
      </c>
      <c r="H76" s="9" t="s">
        <v>6</v>
      </c>
      <c r="I76" s="10" t="s">
        <v>1501</v>
      </c>
      <c r="J76" s="11">
        <v>753.5</v>
      </c>
      <c r="K76" t="b">
        <f t="shared" si="5"/>
        <v>1</v>
      </c>
      <c r="L76" t="b">
        <f t="shared" si="6"/>
        <v>1</v>
      </c>
      <c r="M76" t="b">
        <f t="shared" si="7"/>
        <v>1</v>
      </c>
      <c r="N76" t="b">
        <f t="shared" si="8"/>
        <v>1</v>
      </c>
      <c r="O76" s="13">
        <f t="shared" si="9"/>
        <v>0</v>
      </c>
    </row>
    <row r="77" spans="1:15" ht="78.75" hidden="1" x14ac:dyDescent="0.25">
      <c r="A77" s="1" t="s">
        <v>1170</v>
      </c>
      <c r="B77" s="1" t="s">
        <v>1392</v>
      </c>
      <c r="C77" s="1" t="s">
        <v>7</v>
      </c>
      <c r="D77" s="2" t="s">
        <v>1502</v>
      </c>
      <c r="E77" s="3">
        <v>753.5</v>
      </c>
      <c r="F77" s="8" t="s">
        <v>1170</v>
      </c>
      <c r="G77" s="9" t="s">
        <v>1392</v>
      </c>
      <c r="H77" s="9" t="s">
        <v>7</v>
      </c>
      <c r="I77" s="10" t="s">
        <v>1502</v>
      </c>
      <c r="J77" s="11">
        <v>753.5</v>
      </c>
      <c r="K77" t="b">
        <f t="shared" si="5"/>
        <v>1</v>
      </c>
      <c r="L77" t="b">
        <f t="shared" si="6"/>
        <v>1</v>
      </c>
      <c r="M77" t="b">
        <f t="shared" si="7"/>
        <v>1</v>
      </c>
      <c r="N77" t="b">
        <f t="shared" si="8"/>
        <v>1</v>
      </c>
      <c r="O77" s="13">
        <f t="shared" si="9"/>
        <v>0</v>
      </c>
    </row>
    <row r="78" spans="1:15" ht="45" hidden="1" x14ac:dyDescent="0.25">
      <c r="A78" s="1" t="s">
        <v>1170</v>
      </c>
      <c r="B78" s="1" t="s">
        <v>1392</v>
      </c>
      <c r="C78" s="1" t="s">
        <v>0</v>
      </c>
      <c r="D78" s="2" t="s">
        <v>773</v>
      </c>
      <c r="E78" s="3">
        <v>753.5</v>
      </c>
      <c r="F78" s="8" t="s">
        <v>1170</v>
      </c>
      <c r="G78" s="9" t="s">
        <v>1392</v>
      </c>
      <c r="H78" s="9" t="s">
        <v>0</v>
      </c>
      <c r="I78" s="10" t="s">
        <v>773</v>
      </c>
      <c r="J78" s="11">
        <v>753.5</v>
      </c>
      <c r="K78" t="b">
        <f t="shared" si="5"/>
        <v>1</v>
      </c>
      <c r="L78" t="b">
        <f t="shared" si="6"/>
        <v>1</v>
      </c>
      <c r="M78" t="b">
        <f t="shared" si="7"/>
        <v>1</v>
      </c>
      <c r="N78" t="b">
        <f t="shared" si="8"/>
        <v>1</v>
      </c>
      <c r="O78" s="13">
        <f t="shared" si="9"/>
        <v>0</v>
      </c>
    </row>
    <row r="79" spans="1:15" ht="45" hidden="1" x14ac:dyDescent="0.25">
      <c r="A79" s="1" t="s">
        <v>1170</v>
      </c>
      <c r="B79" s="1" t="s">
        <v>1392</v>
      </c>
      <c r="C79" s="1" t="s">
        <v>8</v>
      </c>
      <c r="D79" s="2" t="s">
        <v>1503</v>
      </c>
      <c r="E79" s="3">
        <v>51034.75</v>
      </c>
      <c r="F79" s="8" t="s">
        <v>1170</v>
      </c>
      <c r="G79" s="9" t="s">
        <v>1392</v>
      </c>
      <c r="H79" s="9" t="s">
        <v>8</v>
      </c>
      <c r="I79" s="10" t="s">
        <v>1503</v>
      </c>
      <c r="J79" s="11">
        <v>51034.75</v>
      </c>
      <c r="K79" t="b">
        <f t="shared" si="5"/>
        <v>1</v>
      </c>
      <c r="L79" t="b">
        <f t="shared" si="6"/>
        <v>1</v>
      </c>
      <c r="M79" t="b">
        <f t="shared" si="7"/>
        <v>1</v>
      </c>
      <c r="N79" t="b">
        <f t="shared" si="8"/>
        <v>1</v>
      </c>
      <c r="O79" s="13">
        <f t="shared" si="9"/>
        <v>0</v>
      </c>
    </row>
    <row r="80" spans="1:15" ht="90" hidden="1" x14ac:dyDescent="0.25">
      <c r="A80" s="1" t="s">
        <v>1170</v>
      </c>
      <c r="B80" s="1" t="s">
        <v>1392</v>
      </c>
      <c r="C80" s="1" t="s">
        <v>9</v>
      </c>
      <c r="D80" s="2" t="s">
        <v>1504</v>
      </c>
      <c r="E80" s="3">
        <v>8053</v>
      </c>
      <c r="F80" s="8" t="s">
        <v>1170</v>
      </c>
      <c r="G80" s="9" t="s">
        <v>1392</v>
      </c>
      <c r="H80" s="9" t="s">
        <v>9</v>
      </c>
      <c r="I80" s="10" t="s">
        <v>1504</v>
      </c>
      <c r="J80" s="11">
        <v>8053</v>
      </c>
      <c r="K80" t="b">
        <f t="shared" si="5"/>
        <v>1</v>
      </c>
      <c r="L80" t="b">
        <f t="shared" si="6"/>
        <v>1</v>
      </c>
      <c r="M80" t="b">
        <f t="shared" si="7"/>
        <v>1</v>
      </c>
      <c r="N80" t="b">
        <f t="shared" si="8"/>
        <v>1</v>
      </c>
      <c r="O80" s="13">
        <f t="shared" si="9"/>
        <v>0</v>
      </c>
    </row>
    <row r="81" spans="1:15" ht="56.25" hidden="1" x14ac:dyDescent="0.25">
      <c r="A81" s="1" t="s">
        <v>1170</v>
      </c>
      <c r="B81" s="1" t="s">
        <v>1392</v>
      </c>
      <c r="C81" s="1" t="s">
        <v>1</v>
      </c>
      <c r="D81" s="2" t="s">
        <v>784</v>
      </c>
      <c r="E81" s="3">
        <v>8053</v>
      </c>
      <c r="F81" s="8" t="s">
        <v>1170</v>
      </c>
      <c r="G81" s="9" t="s">
        <v>1392</v>
      </c>
      <c r="H81" s="9" t="s">
        <v>1</v>
      </c>
      <c r="I81" s="10" t="s">
        <v>784</v>
      </c>
      <c r="J81" s="11">
        <v>8053</v>
      </c>
      <c r="K81" t="b">
        <f t="shared" si="5"/>
        <v>1</v>
      </c>
      <c r="L81" t="b">
        <f t="shared" si="6"/>
        <v>1</v>
      </c>
      <c r="M81" t="b">
        <f t="shared" si="7"/>
        <v>1</v>
      </c>
      <c r="N81" t="b">
        <f t="shared" si="8"/>
        <v>1</v>
      </c>
      <c r="O81" s="13">
        <f t="shared" si="9"/>
        <v>0</v>
      </c>
    </row>
    <row r="82" spans="1:15" ht="78.75" hidden="1" x14ac:dyDescent="0.25">
      <c r="A82" s="1" t="s">
        <v>1170</v>
      </c>
      <c r="B82" s="1" t="s">
        <v>1392</v>
      </c>
      <c r="C82" s="1" t="s">
        <v>10</v>
      </c>
      <c r="D82" s="2" t="s">
        <v>1505</v>
      </c>
      <c r="E82" s="3">
        <v>31816.400000000001</v>
      </c>
      <c r="F82" s="8" t="s">
        <v>1170</v>
      </c>
      <c r="G82" s="9" t="s">
        <v>1392</v>
      </c>
      <c r="H82" s="9" t="s">
        <v>10</v>
      </c>
      <c r="I82" s="10" t="s">
        <v>1505</v>
      </c>
      <c r="J82" s="11">
        <v>31816.400000000001</v>
      </c>
      <c r="K82" t="b">
        <f t="shared" si="5"/>
        <v>1</v>
      </c>
      <c r="L82" t="b">
        <f t="shared" si="6"/>
        <v>1</v>
      </c>
      <c r="M82" t="b">
        <f t="shared" si="7"/>
        <v>1</v>
      </c>
      <c r="N82" t="b">
        <f t="shared" si="8"/>
        <v>1</v>
      </c>
      <c r="O82" s="13">
        <f t="shared" si="9"/>
        <v>0</v>
      </c>
    </row>
    <row r="83" spans="1:15" ht="78.75" hidden="1" x14ac:dyDescent="0.25">
      <c r="A83" s="1" t="s">
        <v>1170</v>
      </c>
      <c r="B83" s="1" t="s">
        <v>1392</v>
      </c>
      <c r="C83" s="1" t="s">
        <v>2</v>
      </c>
      <c r="D83" s="2" t="s">
        <v>589</v>
      </c>
      <c r="E83" s="3">
        <v>29361</v>
      </c>
      <c r="F83" s="8" t="s">
        <v>1170</v>
      </c>
      <c r="G83" s="9" t="s">
        <v>1392</v>
      </c>
      <c r="H83" s="9" t="s">
        <v>2</v>
      </c>
      <c r="I83" s="10" t="s">
        <v>589</v>
      </c>
      <c r="J83" s="11">
        <v>29361</v>
      </c>
      <c r="K83" t="b">
        <f t="shared" si="5"/>
        <v>1</v>
      </c>
      <c r="L83" t="b">
        <f t="shared" si="6"/>
        <v>1</v>
      </c>
      <c r="M83" t="b">
        <f t="shared" si="7"/>
        <v>1</v>
      </c>
      <c r="N83" t="b">
        <f t="shared" si="8"/>
        <v>1</v>
      </c>
      <c r="O83" s="13">
        <f t="shared" si="9"/>
        <v>0</v>
      </c>
    </row>
    <row r="84" spans="1:15" ht="90" hidden="1" x14ac:dyDescent="0.25">
      <c r="A84" s="1" t="s">
        <v>1170</v>
      </c>
      <c r="B84" s="1" t="s">
        <v>1392</v>
      </c>
      <c r="C84" s="1" t="s">
        <v>3</v>
      </c>
      <c r="D84" s="2" t="s">
        <v>786</v>
      </c>
      <c r="E84" s="3">
        <v>2455.4</v>
      </c>
      <c r="F84" s="8" t="s">
        <v>1170</v>
      </c>
      <c r="G84" s="9" t="s">
        <v>1392</v>
      </c>
      <c r="H84" s="9" t="s">
        <v>3</v>
      </c>
      <c r="I84" s="10" t="s">
        <v>786</v>
      </c>
      <c r="J84" s="11">
        <v>2455.4</v>
      </c>
      <c r="K84" t="b">
        <f t="shared" si="5"/>
        <v>1</v>
      </c>
      <c r="L84" t="b">
        <f t="shared" si="6"/>
        <v>1</v>
      </c>
      <c r="M84" t="b">
        <f t="shared" si="7"/>
        <v>1</v>
      </c>
      <c r="N84" t="b">
        <f t="shared" si="8"/>
        <v>1</v>
      </c>
      <c r="O84" s="13">
        <f t="shared" si="9"/>
        <v>0</v>
      </c>
    </row>
    <row r="85" spans="1:15" ht="101.25" hidden="1" x14ac:dyDescent="0.25">
      <c r="A85" s="1" t="s">
        <v>1170</v>
      </c>
      <c r="B85" s="1" t="s">
        <v>1392</v>
      </c>
      <c r="C85" s="1" t="s">
        <v>11</v>
      </c>
      <c r="D85" s="2" t="s">
        <v>1506</v>
      </c>
      <c r="E85" s="3">
        <v>11165.35</v>
      </c>
      <c r="F85" s="8" t="s">
        <v>1170</v>
      </c>
      <c r="G85" s="9" t="s">
        <v>1392</v>
      </c>
      <c r="H85" s="9" t="s">
        <v>11</v>
      </c>
      <c r="I85" s="10" t="s">
        <v>1506</v>
      </c>
      <c r="J85" s="11">
        <v>11165.35</v>
      </c>
      <c r="K85" t="b">
        <f t="shared" si="5"/>
        <v>1</v>
      </c>
      <c r="L85" t="b">
        <f t="shared" si="6"/>
        <v>1</v>
      </c>
      <c r="M85" t="b">
        <f t="shared" si="7"/>
        <v>1</v>
      </c>
      <c r="N85" t="b">
        <f t="shared" si="8"/>
        <v>1</v>
      </c>
      <c r="O85" s="13">
        <f t="shared" si="9"/>
        <v>0</v>
      </c>
    </row>
    <row r="86" spans="1:15" ht="56.25" hidden="1" x14ac:dyDescent="0.25">
      <c r="A86" s="1" t="s">
        <v>1170</v>
      </c>
      <c r="B86" s="1" t="s">
        <v>1392</v>
      </c>
      <c r="C86" s="1" t="s">
        <v>4</v>
      </c>
      <c r="D86" s="2" t="s">
        <v>788</v>
      </c>
      <c r="E86" s="3">
        <v>10666</v>
      </c>
      <c r="F86" s="8" t="s">
        <v>1170</v>
      </c>
      <c r="G86" s="9" t="s">
        <v>1392</v>
      </c>
      <c r="H86" s="9" t="s">
        <v>4</v>
      </c>
      <c r="I86" s="10" t="s">
        <v>788</v>
      </c>
      <c r="J86" s="11">
        <v>10666</v>
      </c>
      <c r="K86" t="b">
        <f t="shared" si="5"/>
        <v>1</v>
      </c>
      <c r="L86" t="b">
        <f t="shared" si="6"/>
        <v>1</v>
      </c>
      <c r="M86" t="b">
        <f t="shared" si="7"/>
        <v>1</v>
      </c>
      <c r="N86" t="b">
        <f t="shared" si="8"/>
        <v>1</v>
      </c>
      <c r="O86" s="13">
        <f t="shared" si="9"/>
        <v>0</v>
      </c>
    </row>
    <row r="87" spans="1:15" ht="45" hidden="1" x14ac:dyDescent="0.25">
      <c r="A87" s="1" t="s">
        <v>1170</v>
      </c>
      <c r="B87" s="1" t="s">
        <v>1392</v>
      </c>
      <c r="C87" s="1" t="s">
        <v>1425</v>
      </c>
      <c r="D87" s="2" t="s">
        <v>1426</v>
      </c>
      <c r="E87" s="3">
        <v>499.35</v>
      </c>
      <c r="F87" s="8" t="s">
        <v>1170</v>
      </c>
      <c r="G87" s="9" t="s">
        <v>1392</v>
      </c>
      <c r="H87" s="9" t="s">
        <v>1425</v>
      </c>
      <c r="I87" s="10" t="s">
        <v>1426</v>
      </c>
      <c r="J87" s="11">
        <v>499.35</v>
      </c>
      <c r="K87" t="b">
        <f t="shared" si="5"/>
        <v>1</v>
      </c>
      <c r="L87" t="b">
        <f t="shared" si="6"/>
        <v>1</v>
      </c>
      <c r="M87" t="b">
        <f t="shared" si="7"/>
        <v>1</v>
      </c>
      <c r="N87" t="b">
        <f t="shared" si="8"/>
        <v>1</v>
      </c>
      <c r="O87" s="13">
        <f t="shared" si="9"/>
        <v>0</v>
      </c>
    </row>
    <row r="88" spans="1:15" ht="56.25" hidden="1" x14ac:dyDescent="0.25">
      <c r="A88" s="1" t="s">
        <v>1170</v>
      </c>
      <c r="B88" s="1" t="s">
        <v>1393</v>
      </c>
      <c r="C88" s="1" t="s">
        <v>1172</v>
      </c>
      <c r="D88" s="2" t="s">
        <v>1500</v>
      </c>
      <c r="E88" s="3">
        <v>5382.9</v>
      </c>
      <c r="F88" s="8" t="s">
        <v>1170</v>
      </c>
      <c r="G88" s="9" t="s">
        <v>1393</v>
      </c>
      <c r="H88" s="9" t="s">
        <v>1172</v>
      </c>
      <c r="I88" s="10" t="s">
        <v>1500</v>
      </c>
      <c r="J88" s="11">
        <v>5382.9</v>
      </c>
      <c r="K88" t="b">
        <f t="shared" si="5"/>
        <v>1</v>
      </c>
      <c r="L88" t="b">
        <f t="shared" si="6"/>
        <v>1</v>
      </c>
      <c r="M88" t="b">
        <f t="shared" si="7"/>
        <v>1</v>
      </c>
      <c r="N88" t="b">
        <f t="shared" si="8"/>
        <v>1</v>
      </c>
      <c r="O88" s="13">
        <f t="shared" si="9"/>
        <v>0</v>
      </c>
    </row>
    <row r="89" spans="1:15" ht="48" hidden="1" x14ac:dyDescent="0.25">
      <c r="A89" s="1" t="s">
        <v>1170</v>
      </c>
      <c r="B89" s="1" t="s">
        <v>1393</v>
      </c>
      <c r="C89" s="1" t="s">
        <v>6</v>
      </c>
      <c r="D89" s="2" t="s">
        <v>1501</v>
      </c>
      <c r="E89" s="3">
        <v>5382.9</v>
      </c>
      <c r="F89" s="8" t="s">
        <v>1170</v>
      </c>
      <c r="G89" s="9" t="s">
        <v>1393</v>
      </c>
      <c r="H89" s="9" t="s">
        <v>6</v>
      </c>
      <c r="I89" s="10" t="s">
        <v>1501</v>
      </c>
      <c r="J89" s="11">
        <v>5382.9</v>
      </c>
      <c r="K89" t="b">
        <f t="shared" si="5"/>
        <v>1</v>
      </c>
      <c r="L89" t="b">
        <f t="shared" si="6"/>
        <v>1</v>
      </c>
      <c r="M89" t="b">
        <f t="shared" si="7"/>
        <v>1</v>
      </c>
      <c r="N89" t="b">
        <f t="shared" si="8"/>
        <v>1</v>
      </c>
      <c r="O89" s="13">
        <f t="shared" si="9"/>
        <v>0</v>
      </c>
    </row>
    <row r="90" spans="1:15" ht="78.75" hidden="1" x14ac:dyDescent="0.25">
      <c r="A90" s="1" t="s">
        <v>1170</v>
      </c>
      <c r="B90" s="1" t="s">
        <v>1393</v>
      </c>
      <c r="C90" s="1" t="s">
        <v>7</v>
      </c>
      <c r="D90" s="2" t="s">
        <v>1502</v>
      </c>
      <c r="E90" s="3">
        <v>1167.5</v>
      </c>
      <c r="F90" s="8" t="s">
        <v>1170</v>
      </c>
      <c r="G90" s="9" t="s">
        <v>1393</v>
      </c>
      <c r="H90" s="9" t="s">
        <v>7</v>
      </c>
      <c r="I90" s="10" t="s">
        <v>1502</v>
      </c>
      <c r="J90" s="11">
        <v>1167.5</v>
      </c>
      <c r="K90" t="b">
        <f t="shared" si="5"/>
        <v>1</v>
      </c>
      <c r="L90" t="b">
        <f t="shared" si="6"/>
        <v>1</v>
      </c>
      <c r="M90" t="b">
        <f t="shared" si="7"/>
        <v>1</v>
      </c>
      <c r="N90" t="b">
        <f t="shared" si="8"/>
        <v>1</v>
      </c>
      <c r="O90" s="13">
        <f t="shared" si="9"/>
        <v>0</v>
      </c>
    </row>
    <row r="91" spans="1:15" ht="45" hidden="1" x14ac:dyDescent="0.25">
      <c r="A91" s="1" t="s">
        <v>1170</v>
      </c>
      <c r="B91" s="1" t="s">
        <v>1393</v>
      </c>
      <c r="C91" s="1" t="s">
        <v>12</v>
      </c>
      <c r="D91" s="2" t="s">
        <v>772</v>
      </c>
      <c r="E91" s="3">
        <v>1167.5</v>
      </c>
      <c r="F91" s="8" t="s">
        <v>1170</v>
      </c>
      <c r="G91" s="9" t="s">
        <v>1393</v>
      </c>
      <c r="H91" s="9" t="s">
        <v>12</v>
      </c>
      <c r="I91" s="10" t="s">
        <v>772</v>
      </c>
      <c r="J91" s="11">
        <v>1167.5</v>
      </c>
      <c r="K91" t="b">
        <f t="shared" si="5"/>
        <v>1</v>
      </c>
      <c r="L91" t="b">
        <f t="shared" si="6"/>
        <v>1</v>
      </c>
      <c r="M91" t="b">
        <f t="shared" si="7"/>
        <v>1</v>
      </c>
      <c r="N91" t="b">
        <f t="shared" si="8"/>
        <v>1</v>
      </c>
      <c r="O91" s="13">
        <f t="shared" si="9"/>
        <v>0</v>
      </c>
    </row>
    <row r="92" spans="1:15" ht="101.25" hidden="1" x14ac:dyDescent="0.25">
      <c r="A92" s="1" t="s">
        <v>1170</v>
      </c>
      <c r="B92" s="1" t="s">
        <v>1393</v>
      </c>
      <c r="C92" s="1" t="s">
        <v>17</v>
      </c>
      <c r="D92" s="2" t="s">
        <v>1507</v>
      </c>
      <c r="E92" s="3">
        <v>673.6</v>
      </c>
      <c r="F92" s="8" t="s">
        <v>1170</v>
      </c>
      <c r="G92" s="9" t="s">
        <v>1393</v>
      </c>
      <c r="H92" s="9" t="s">
        <v>17</v>
      </c>
      <c r="I92" s="10" t="s">
        <v>1507</v>
      </c>
      <c r="J92" s="11">
        <v>673.6</v>
      </c>
      <c r="K92" t="b">
        <f t="shared" si="5"/>
        <v>1</v>
      </c>
      <c r="L92" t="b">
        <f t="shared" si="6"/>
        <v>1</v>
      </c>
      <c r="M92" t="b">
        <f t="shared" si="7"/>
        <v>1</v>
      </c>
      <c r="N92" t="b">
        <f t="shared" si="8"/>
        <v>1</v>
      </c>
      <c r="O92" s="13">
        <f t="shared" si="9"/>
        <v>0</v>
      </c>
    </row>
    <row r="93" spans="1:15" ht="33.75" hidden="1" x14ac:dyDescent="0.25">
      <c r="A93" s="1" t="s">
        <v>1170</v>
      </c>
      <c r="B93" s="1" t="s">
        <v>1393</v>
      </c>
      <c r="C93" s="1" t="s">
        <v>13</v>
      </c>
      <c r="D93" s="2" t="s">
        <v>775</v>
      </c>
      <c r="E93" s="3">
        <v>673.6</v>
      </c>
      <c r="F93" s="8" t="s">
        <v>1170</v>
      </c>
      <c r="G93" s="9" t="s">
        <v>1393</v>
      </c>
      <c r="H93" s="9" t="s">
        <v>13</v>
      </c>
      <c r="I93" s="10" t="s">
        <v>775</v>
      </c>
      <c r="J93" s="11">
        <v>673.6</v>
      </c>
      <c r="K93" t="b">
        <f t="shared" si="5"/>
        <v>1</v>
      </c>
      <c r="L93" t="b">
        <f t="shared" si="6"/>
        <v>1</v>
      </c>
      <c r="M93" t="b">
        <f t="shared" si="7"/>
        <v>1</v>
      </c>
      <c r="N93" t="b">
        <f t="shared" si="8"/>
        <v>1</v>
      </c>
      <c r="O93" s="13">
        <f t="shared" si="9"/>
        <v>0</v>
      </c>
    </row>
    <row r="94" spans="1:15" ht="67.5" hidden="1" x14ac:dyDescent="0.25">
      <c r="A94" s="1" t="s">
        <v>1170</v>
      </c>
      <c r="B94" s="1" t="s">
        <v>1393</v>
      </c>
      <c r="C94" s="1" t="s">
        <v>19</v>
      </c>
      <c r="D94" s="2" t="s">
        <v>1508</v>
      </c>
      <c r="E94" s="3">
        <v>1047.8</v>
      </c>
      <c r="F94" s="8" t="s">
        <v>1170</v>
      </c>
      <c r="G94" s="9" t="s">
        <v>1393</v>
      </c>
      <c r="H94" s="9" t="s">
        <v>19</v>
      </c>
      <c r="I94" s="10" t="s">
        <v>1508</v>
      </c>
      <c r="J94" s="11">
        <v>1047.8</v>
      </c>
      <c r="K94" t="b">
        <f t="shared" si="5"/>
        <v>1</v>
      </c>
      <c r="L94" t="b">
        <f t="shared" si="6"/>
        <v>1</v>
      </c>
      <c r="M94" t="b">
        <f t="shared" si="7"/>
        <v>1</v>
      </c>
      <c r="N94" t="b">
        <f t="shared" si="8"/>
        <v>1</v>
      </c>
      <c r="O94" s="13">
        <f t="shared" si="9"/>
        <v>0</v>
      </c>
    </row>
    <row r="95" spans="1:15" ht="33.75" hidden="1" x14ac:dyDescent="0.25">
      <c r="A95" s="1" t="s">
        <v>1170</v>
      </c>
      <c r="B95" s="1" t="s">
        <v>1393</v>
      </c>
      <c r="C95" s="1" t="s">
        <v>15</v>
      </c>
      <c r="D95" s="2" t="s">
        <v>777</v>
      </c>
      <c r="E95" s="3">
        <v>1047.8</v>
      </c>
      <c r="F95" s="8" t="s">
        <v>1170</v>
      </c>
      <c r="G95" s="9" t="s">
        <v>1393</v>
      </c>
      <c r="H95" s="9" t="s">
        <v>15</v>
      </c>
      <c r="I95" s="10" t="s">
        <v>777</v>
      </c>
      <c r="J95" s="11">
        <v>1047.8</v>
      </c>
      <c r="K95" t="b">
        <f t="shared" si="5"/>
        <v>1</v>
      </c>
      <c r="L95" t="b">
        <f t="shared" si="6"/>
        <v>1</v>
      </c>
      <c r="M95" t="b">
        <f t="shared" si="7"/>
        <v>1</v>
      </c>
      <c r="N95" t="b">
        <f t="shared" si="8"/>
        <v>1</v>
      </c>
      <c r="O95" s="13">
        <f t="shared" si="9"/>
        <v>0</v>
      </c>
    </row>
    <row r="96" spans="1:15" ht="78.75" hidden="1" x14ac:dyDescent="0.25">
      <c r="A96" s="1" t="s">
        <v>1170</v>
      </c>
      <c r="B96" s="1" t="s">
        <v>1393</v>
      </c>
      <c r="C96" s="1" t="s">
        <v>20</v>
      </c>
      <c r="D96" s="2" t="s">
        <v>1509</v>
      </c>
      <c r="E96" s="3">
        <v>2494</v>
      </c>
      <c r="F96" s="8" t="s">
        <v>1170</v>
      </c>
      <c r="G96" s="9" t="s">
        <v>1393</v>
      </c>
      <c r="H96" s="9" t="s">
        <v>20</v>
      </c>
      <c r="I96" s="10" t="s">
        <v>1509</v>
      </c>
      <c r="J96" s="11">
        <v>2494</v>
      </c>
      <c r="K96" t="b">
        <f t="shared" si="5"/>
        <v>1</v>
      </c>
      <c r="L96" t="b">
        <f t="shared" si="6"/>
        <v>1</v>
      </c>
      <c r="M96" t="b">
        <f t="shared" si="7"/>
        <v>1</v>
      </c>
      <c r="N96" t="b">
        <f t="shared" si="8"/>
        <v>1</v>
      </c>
      <c r="O96" s="13">
        <f t="shared" si="9"/>
        <v>0</v>
      </c>
    </row>
    <row r="97" spans="1:15" ht="67.5" hidden="1" x14ac:dyDescent="0.25">
      <c r="A97" s="1" t="s">
        <v>1170</v>
      </c>
      <c r="B97" s="1" t="s">
        <v>1393</v>
      </c>
      <c r="C97" s="1" t="s">
        <v>16</v>
      </c>
      <c r="D97" s="2" t="s">
        <v>779</v>
      </c>
      <c r="E97" s="3">
        <v>2494</v>
      </c>
      <c r="F97" s="8" t="s">
        <v>1170</v>
      </c>
      <c r="G97" s="9" t="s">
        <v>1393</v>
      </c>
      <c r="H97" s="9" t="s">
        <v>16</v>
      </c>
      <c r="I97" s="10" t="s">
        <v>779</v>
      </c>
      <c r="J97" s="11">
        <v>2494</v>
      </c>
      <c r="K97" t="b">
        <f t="shared" si="5"/>
        <v>1</v>
      </c>
      <c r="L97" t="b">
        <f t="shared" si="6"/>
        <v>1</v>
      </c>
      <c r="M97" t="b">
        <f t="shared" si="7"/>
        <v>1</v>
      </c>
      <c r="N97" t="b">
        <f t="shared" si="8"/>
        <v>1</v>
      </c>
      <c r="O97" s="13">
        <f t="shared" si="9"/>
        <v>0</v>
      </c>
    </row>
    <row r="98" spans="1:15" ht="56.25" hidden="1" x14ac:dyDescent="0.25">
      <c r="A98" s="1" t="s">
        <v>1170</v>
      </c>
      <c r="B98" s="1" t="s">
        <v>1394</v>
      </c>
      <c r="C98" s="1" t="s">
        <v>1122</v>
      </c>
      <c r="D98" s="2" t="s">
        <v>1885</v>
      </c>
      <c r="E98" s="3">
        <v>315.39999999999998</v>
      </c>
      <c r="F98" s="8" t="s">
        <v>1170</v>
      </c>
      <c r="G98" s="9" t="s">
        <v>1394</v>
      </c>
      <c r="H98" s="9" t="s">
        <v>1122</v>
      </c>
      <c r="I98" s="10" t="s">
        <v>1885</v>
      </c>
      <c r="J98" s="11">
        <v>315.39999999999998</v>
      </c>
      <c r="K98" t="b">
        <f t="shared" si="5"/>
        <v>1</v>
      </c>
      <c r="L98" t="b">
        <f t="shared" si="6"/>
        <v>1</v>
      </c>
      <c r="M98" t="b">
        <f t="shared" si="7"/>
        <v>1</v>
      </c>
      <c r="N98" t="b">
        <f t="shared" si="8"/>
        <v>1</v>
      </c>
      <c r="O98" s="13">
        <f t="shared" si="9"/>
        <v>0</v>
      </c>
    </row>
    <row r="99" spans="1:15" ht="33.75" hidden="1" x14ac:dyDescent="0.25">
      <c r="A99" s="1" t="s">
        <v>1170</v>
      </c>
      <c r="B99" s="1" t="s">
        <v>1394</v>
      </c>
      <c r="C99" s="1" t="s">
        <v>1123</v>
      </c>
      <c r="D99" s="2" t="s">
        <v>1175</v>
      </c>
      <c r="E99" s="3">
        <v>315.39999999999998</v>
      </c>
      <c r="F99" s="8" t="s">
        <v>1170</v>
      </c>
      <c r="G99" s="9" t="s">
        <v>1394</v>
      </c>
      <c r="H99" s="9" t="s">
        <v>1123</v>
      </c>
      <c r="I99" s="10" t="s">
        <v>1175</v>
      </c>
      <c r="J99" s="11">
        <v>315.39999999999998</v>
      </c>
      <c r="K99" t="b">
        <f t="shared" si="5"/>
        <v>1</v>
      </c>
      <c r="L99" t="b">
        <f t="shared" si="6"/>
        <v>1</v>
      </c>
      <c r="M99" t="b">
        <f t="shared" si="7"/>
        <v>1</v>
      </c>
      <c r="N99" t="b">
        <f t="shared" si="8"/>
        <v>1</v>
      </c>
      <c r="O99" s="13">
        <f t="shared" si="9"/>
        <v>0</v>
      </c>
    </row>
    <row r="100" spans="1:15" ht="168.75" hidden="1" x14ac:dyDescent="0.25">
      <c r="A100" s="1" t="s">
        <v>1170</v>
      </c>
      <c r="B100" s="1" t="s">
        <v>1394</v>
      </c>
      <c r="C100" s="1" t="s">
        <v>21</v>
      </c>
      <c r="D100" s="2" t="s">
        <v>1173</v>
      </c>
      <c r="E100" s="3">
        <v>315.39999999999998</v>
      </c>
      <c r="F100" s="8" t="s">
        <v>1170</v>
      </c>
      <c r="G100" s="9" t="s">
        <v>1394</v>
      </c>
      <c r="H100" s="9" t="s">
        <v>21</v>
      </c>
      <c r="I100" s="10" t="s">
        <v>1173</v>
      </c>
      <c r="J100" s="11">
        <v>315.39999999999998</v>
      </c>
      <c r="K100" t="b">
        <f t="shared" si="5"/>
        <v>1</v>
      </c>
      <c r="L100" t="b">
        <f t="shared" si="6"/>
        <v>1</v>
      </c>
      <c r="M100" t="b">
        <f t="shared" si="7"/>
        <v>1</v>
      </c>
      <c r="N100" t="b">
        <f t="shared" si="8"/>
        <v>1</v>
      </c>
      <c r="O100" s="13">
        <f t="shared" si="9"/>
        <v>0</v>
      </c>
    </row>
    <row r="101" spans="1:15" ht="67.5" hidden="1" x14ac:dyDescent="0.25">
      <c r="A101" s="1" t="s">
        <v>1170</v>
      </c>
      <c r="B101" s="1" t="s">
        <v>1394</v>
      </c>
      <c r="C101" s="1" t="s">
        <v>1125</v>
      </c>
      <c r="D101" s="2" t="s">
        <v>1207</v>
      </c>
      <c r="E101" s="3">
        <v>14913.300000000001</v>
      </c>
      <c r="F101" s="8" t="s">
        <v>1170</v>
      </c>
      <c r="G101" s="9" t="s">
        <v>1394</v>
      </c>
      <c r="H101" s="9" t="s">
        <v>1125</v>
      </c>
      <c r="I101" s="10" t="s">
        <v>1207</v>
      </c>
      <c r="J101" s="11">
        <v>14913.3</v>
      </c>
      <c r="K101" t="b">
        <f t="shared" si="5"/>
        <v>1</v>
      </c>
      <c r="L101" t="b">
        <f t="shared" si="6"/>
        <v>1</v>
      </c>
      <c r="M101" t="b">
        <f t="shared" si="7"/>
        <v>1</v>
      </c>
      <c r="N101" t="b">
        <f t="shared" si="8"/>
        <v>1</v>
      </c>
      <c r="O101" s="13">
        <f t="shared" si="9"/>
        <v>0</v>
      </c>
    </row>
    <row r="102" spans="1:15" ht="45" hidden="1" x14ac:dyDescent="0.25">
      <c r="A102" s="1" t="s">
        <v>1170</v>
      </c>
      <c r="B102" s="1" t="s">
        <v>1394</v>
      </c>
      <c r="C102" s="1" t="s">
        <v>1126</v>
      </c>
      <c r="D102" s="2" t="s">
        <v>1210</v>
      </c>
      <c r="E102" s="3">
        <v>14913.300000000001</v>
      </c>
      <c r="F102" s="8" t="s">
        <v>1170</v>
      </c>
      <c r="G102" s="9" t="s">
        <v>1394</v>
      </c>
      <c r="H102" s="9" t="s">
        <v>1126</v>
      </c>
      <c r="I102" s="10" t="s">
        <v>1210</v>
      </c>
      <c r="J102" s="11">
        <v>14913.3</v>
      </c>
      <c r="K102" t="b">
        <f t="shared" si="5"/>
        <v>1</v>
      </c>
      <c r="L102" t="b">
        <f t="shared" si="6"/>
        <v>1</v>
      </c>
      <c r="M102" t="b">
        <f t="shared" si="7"/>
        <v>1</v>
      </c>
      <c r="N102" t="b">
        <f t="shared" si="8"/>
        <v>1</v>
      </c>
      <c r="O102" s="13">
        <f t="shared" si="9"/>
        <v>0</v>
      </c>
    </row>
    <row r="103" spans="1:15" ht="56.25" hidden="1" x14ac:dyDescent="0.25">
      <c r="A103" s="1" t="s">
        <v>1170</v>
      </c>
      <c r="B103" s="1" t="s">
        <v>1394</v>
      </c>
      <c r="C103" s="1" t="s">
        <v>1127</v>
      </c>
      <c r="D103" s="2" t="s">
        <v>1200</v>
      </c>
      <c r="E103" s="3">
        <v>13752.2</v>
      </c>
      <c r="F103" s="8" t="s">
        <v>1170</v>
      </c>
      <c r="G103" s="9" t="s">
        <v>1394</v>
      </c>
      <c r="H103" s="9" t="s">
        <v>1127</v>
      </c>
      <c r="I103" s="10" t="s">
        <v>1200</v>
      </c>
      <c r="J103" s="11">
        <v>13752.2</v>
      </c>
      <c r="K103" t="b">
        <f t="shared" si="5"/>
        <v>1</v>
      </c>
      <c r="L103" t="b">
        <f t="shared" si="6"/>
        <v>1</v>
      </c>
      <c r="M103" t="b">
        <f t="shared" si="7"/>
        <v>1</v>
      </c>
      <c r="N103" t="b">
        <f t="shared" si="8"/>
        <v>1</v>
      </c>
      <c r="O103" s="13">
        <f t="shared" si="9"/>
        <v>0</v>
      </c>
    </row>
    <row r="104" spans="1:15" ht="56.25" hidden="1" x14ac:dyDescent="0.25">
      <c r="A104" s="1" t="s">
        <v>1170</v>
      </c>
      <c r="B104" s="1" t="s">
        <v>1394</v>
      </c>
      <c r="C104" s="1" t="s">
        <v>1129</v>
      </c>
      <c r="D104" s="2" t="s">
        <v>1201</v>
      </c>
      <c r="E104" s="3">
        <v>1161.0999999999999</v>
      </c>
      <c r="F104" s="8" t="s">
        <v>1170</v>
      </c>
      <c r="G104" s="9" t="s">
        <v>1394</v>
      </c>
      <c r="H104" s="9" t="s">
        <v>1129</v>
      </c>
      <c r="I104" s="10" t="s">
        <v>1201</v>
      </c>
      <c r="J104" s="11">
        <v>1161.0999999999999</v>
      </c>
      <c r="K104" t="b">
        <f t="shared" si="5"/>
        <v>1</v>
      </c>
      <c r="L104" t="b">
        <f t="shared" si="6"/>
        <v>1</v>
      </c>
      <c r="M104" t="b">
        <f t="shared" si="7"/>
        <v>1</v>
      </c>
      <c r="N104" t="b">
        <f t="shared" si="8"/>
        <v>1</v>
      </c>
      <c r="O104" s="13">
        <f t="shared" si="9"/>
        <v>0</v>
      </c>
    </row>
    <row r="105" spans="1:15" ht="56.25" hidden="1" x14ac:dyDescent="0.25">
      <c r="A105" s="1" t="s">
        <v>1170</v>
      </c>
      <c r="B105" s="1" t="s">
        <v>1395</v>
      </c>
      <c r="C105" s="1" t="s">
        <v>1122</v>
      </c>
      <c r="D105" s="2" t="s">
        <v>1885</v>
      </c>
      <c r="E105" s="3">
        <v>26467.817860000003</v>
      </c>
      <c r="F105" s="8" t="s">
        <v>1170</v>
      </c>
      <c r="G105" s="9" t="s">
        <v>1395</v>
      </c>
      <c r="H105" s="9" t="s">
        <v>1122</v>
      </c>
      <c r="I105" s="10" t="s">
        <v>1885</v>
      </c>
      <c r="J105" s="11">
        <v>26467.817999999999</v>
      </c>
      <c r="K105" t="b">
        <f t="shared" si="5"/>
        <v>1</v>
      </c>
      <c r="L105" t="b">
        <f t="shared" si="6"/>
        <v>1</v>
      </c>
      <c r="M105" t="b">
        <f t="shared" si="7"/>
        <v>1</v>
      </c>
      <c r="N105" t="b">
        <f t="shared" si="8"/>
        <v>1</v>
      </c>
      <c r="O105" s="13">
        <f t="shared" si="9"/>
        <v>-1.3999999646330252E-4</v>
      </c>
    </row>
    <row r="106" spans="1:15" ht="101.25" hidden="1" x14ac:dyDescent="0.25">
      <c r="A106" s="1" t="s">
        <v>1170</v>
      </c>
      <c r="B106" s="1" t="s">
        <v>1395</v>
      </c>
      <c r="C106" s="1" t="s">
        <v>27</v>
      </c>
      <c r="D106" s="2" t="s">
        <v>1510</v>
      </c>
      <c r="E106" s="3">
        <v>26467.817860000003</v>
      </c>
      <c r="F106" s="8" t="s">
        <v>1170</v>
      </c>
      <c r="G106" s="9" t="s">
        <v>1395</v>
      </c>
      <c r="H106" s="9" t="s">
        <v>27</v>
      </c>
      <c r="I106" s="10" t="s">
        <v>1510</v>
      </c>
      <c r="J106" s="11">
        <v>26467.817999999999</v>
      </c>
      <c r="K106" t="b">
        <f t="shared" si="5"/>
        <v>1</v>
      </c>
      <c r="L106" t="b">
        <f t="shared" si="6"/>
        <v>1</v>
      </c>
      <c r="M106" t="b">
        <f t="shared" si="7"/>
        <v>1</v>
      </c>
      <c r="N106" t="b">
        <f t="shared" si="8"/>
        <v>1</v>
      </c>
      <c r="O106" s="13">
        <f t="shared" si="9"/>
        <v>-1.3999999646330252E-4</v>
      </c>
    </row>
    <row r="107" spans="1:15" ht="78.75" hidden="1" x14ac:dyDescent="0.25">
      <c r="A107" s="1" t="s">
        <v>1170</v>
      </c>
      <c r="B107" s="1" t="s">
        <v>1395</v>
      </c>
      <c r="C107" s="1" t="s">
        <v>24</v>
      </c>
      <c r="D107" s="2" t="s">
        <v>589</v>
      </c>
      <c r="E107" s="3">
        <v>14688.11786</v>
      </c>
      <c r="F107" s="8" t="s">
        <v>1170</v>
      </c>
      <c r="G107" s="9" t="s">
        <v>1395</v>
      </c>
      <c r="H107" s="9" t="s">
        <v>24</v>
      </c>
      <c r="I107" s="10" t="s">
        <v>589</v>
      </c>
      <c r="J107" s="11">
        <v>14688.118</v>
      </c>
      <c r="K107" t="b">
        <f t="shared" si="5"/>
        <v>1</v>
      </c>
      <c r="L107" t="b">
        <f t="shared" si="6"/>
        <v>1</v>
      </c>
      <c r="M107" t="b">
        <f t="shared" si="7"/>
        <v>1</v>
      </c>
      <c r="N107" t="b">
        <f t="shared" si="8"/>
        <v>1</v>
      </c>
      <c r="O107" s="13">
        <f t="shared" si="9"/>
        <v>-1.4000000010128133E-4</v>
      </c>
    </row>
    <row r="108" spans="1:15" ht="112.5" hidden="1" x14ac:dyDescent="0.25">
      <c r="A108" s="1" t="s">
        <v>1170</v>
      </c>
      <c r="B108" s="1" t="s">
        <v>1395</v>
      </c>
      <c r="C108" s="1" t="s">
        <v>25</v>
      </c>
      <c r="D108" s="2" t="s">
        <v>1892</v>
      </c>
      <c r="E108" s="3">
        <v>10870.7</v>
      </c>
      <c r="F108" s="8" t="s">
        <v>1170</v>
      </c>
      <c r="G108" s="9" t="s">
        <v>1395</v>
      </c>
      <c r="H108" s="9" t="s">
        <v>25</v>
      </c>
      <c r="I108" s="10" t="s">
        <v>1892</v>
      </c>
      <c r="J108" s="11">
        <v>10870.7</v>
      </c>
      <c r="K108" t="b">
        <f t="shared" si="5"/>
        <v>1</v>
      </c>
      <c r="L108" t="b">
        <f t="shared" si="6"/>
        <v>1</v>
      </c>
      <c r="M108" t="b">
        <f t="shared" si="7"/>
        <v>1</v>
      </c>
      <c r="N108" t="b">
        <f t="shared" si="8"/>
        <v>1</v>
      </c>
      <c r="O108" s="13">
        <f t="shared" si="9"/>
        <v>0</v>
      </c>
    </row>
    <row r="109" spans="1:15" ht="168.75" hidden="1" x14ac:dyDescent="0.25">
      <c r="A109" s="1" t="s">
        <v>1170</v>
      </c>
      <c r="B109" s="1" t="s">
        <v>1395</v>
      </c>
      <c r="C109" s="1" t="s">
        <v>26</v>
      </c>
      <c r="D109" s="2" t="s">
        <v>1173</v>
      </c>
      <c r="E109" s="3">
        <v>909</v>
      </c>
      <c r="F109" s="8" t="s">
        <v>1170</v>
      </c>
      <c r="G109" s="9" t="s">
        <v>1395</v>
      </c>
      <c r="H109" s="9" t="s">
        <v>26</v>
      </c>
      <c r="I109" s="10" t="s">
        <v>1173</v>
      </c>
      <c r="J109" s="11">
        <v>909</v>
      </c>
      <c r="K109" t="b">
        <f t="shared" si="5"/>
        <v>1</v>
      </c>
      <c r="L109" t="b">
        <f t="shared" si="6"/>
        <v>1</v>
      </c>
      <c r="M109" t="b">
        <f t="shared" si="7"/>
        <v>1</v>
      </c>
      <c r="N109" t="b">
        <f t="shared" si="8"/>
        <v>1</v>
      </c>
      <c r="O109" s="13">
        <f t="shared" si="9"/>
        <v>0</v>
      </c>
    </row>
    <row r="110" spans="1:15" ht="36" hidden="1" x14ac:dyDescent="0.25">
      <c r="A110" s="1" t="s">
        <v>28</v>
      </c>
      <c r="B110" s="1" t="s">
        <v>1396</v>
      </c>
      <c r="C110" s="1" t="s">
        <v>37</v>
      </c>
      <c r="D110" s="2" t="s">
        <v>1511</v>
      </c>
      <c r="E110" s="3">
        <v>325358.5</v>
      </c>
      <c r="F110" s="8" t="s">
        <v>28</v>
      </c>
      <c r="G110" s="9" t="s">
        <v>1396</v>
      </c>
      <c r="H110" s="9" t="s">
        <v>37</v>
      </c>
      <c r="I110" s="10" t="s">
        <v>1511</v>
      </c>
      <c r="J110" s="11">
        <v>325358.5</v>
      </c>
      <c r="K110" t="b">
        <f t="shared" si="5"/>
        <v>1</v>
      </c>
      <c r="L110" t="b">
        <f t="shared" si="6"/>
        <v>1</v>
      </c>
      <c r="M110" t="b">
        <f t="shared" si="7"/>
        <v>1</v>
      </c>
      <c r="N110" t="b">
        <f t="shared" si="8"/>
        <v>1</v>
      </c>
      <c r="O110" s="13">
        <f t="shared" si="9"/>
        <v>0</v>
      </c>
    </row>
    <row r="111" spans="1:15" ht="135" hidden="1" x14ac:dyDescent="0.25">
      <c r="A111" s="1" t="s">
        <v>28</v>
      </c>
      <c r="B111" s="1" t="s">
        <v>1396</v>
      </c>
      <c r="C111" s="1" t="s">
        <v>38</v>
      </c>
      <c r="D111" s="2" t="s">
        <v>1512</v>
      </c>
      <c r="E111" s="3">
        <v>7914</v>
      </c>
      <c r="F111" s="8" t="s">
        <v>28</v>
      </c>
      <c r="G111" s="9" t="s">
        <v>1396</v>
      </c>
      <c r="H111" s="9" t="s">
        <v>38</v>
      </c>
      <c r="I111" s="10" t="s">
        <v>1512</v>
      </c>
      <c r="J111" s="11">
        <v>7914</v>
      </c>
      <c r="K111" t="b">
        <f t="shared" si="5"/>
        <v>1</v>
      </c>
      <c r="L111" t="b">
        <f t="shared" si="6"/>
        <v>1</v>
      </c>
      <c r="M111" t="b">
        <f t="shared" si="7"/>
        <v>1</v>
      </c>
      <c r="N111" t="b">
        <f t="shared" si="8"/>
        <v>1</v>
      </c>
      <c r="O111" s="13">
        <f t="shared" si="9"/>
        <v>0</v>
      </c>
    </row>
    <row r="112" spans="1:15" ht="101.25" hidden="1" x14ac:dyDescent="0.25">
      <c r="A112" s="1" t="s">
        <v>28</v>
      </c>
      <c r="B112" s="1" t="s">
        <v>1396</v>
      </c>
      <c r="C112" s="1" t="s">
        <v>39</v>
      </c>
      <c r="D112" s="2" t="s">
        <v>1513</v>
      </c>
      <c r="E112" s="3">
        <v>7914</v>
      </c>
      <c r="F112" s="8" t="s">
        <v>28</v>
      </c>
      <c r="G112" s="9" t="s">
        <v>1396</v>
      </c>
      <c r="H112" s="9" t="s">
        <v>39</v>
      </c>
      <c r="I112" s="10" t="s">
        <v>1513</v>
      </c>
      <c r="J112" s="11">
        <v>7914</v>
      </c>
      <c r="K112" t="b">
        <f t="shared" si="5"/>
        <v>1</v>
      </c>
      <c r="L112" t="b">
        <f t="shared" si="6"/>
        <v>1</v>
      </c>
      <c r="M112" t="b">
        <f t="shared" si="7"/>
        <v>1</v>
      </c>
      <c r="N112" t="b">
        <f t="shared" si="8"/>
        <v>1</v>
      </c>
      <c r="O112" s="13">
        <f t="shared" si="9"/>
        <v>0</v>
      </c>
    </row>
    <row r="113" spans="1:15" ht="67.5" hidden="1" x14ac:dyDescent="0.25">
      <c r="A113" s="1" t="s">
        <v>28</v>
      </c>
      <c r="B113" s="1" t="s">
        <v>1396</v>
      </c>
      <c r="C113" s="1" t="s">
        <v>29</v>
      </c>
      <c r="D113" s="2" t="s">
        <v>625</v>
      </c>
      <c r="E113" s="3">
        <v>314</v>
      </c>
      <c r="F113" s="8" t="s">
        <v>28</v>
      </c>
      <c r="G113" s="9" t="s">
        <v>1396</v>
      </c>
      <c r="H113" s="9" t="s">
        <v>29</v>
      </c>
      <c r="I113" s="10" t="s">
        <v>625</v>
      </c>
      <c r="J113" s="11">
        <v>314</v>
      </c>
      <c r="K113" t="b">
        <f t="shared" si="5"/>
        <v>1</v>
      </c>
      <c r="L113" t="b">
        <f t="shared" si="6"/>
        <v>1</v>
      </c>
      <c r="M113" t="b">
        <f t="shared" si="7"/>
        <v>1</v>
      </c>
      <c r="N113" t="b">
        <f t="shared" si="8"/>
        <v>1</v>
      </c>
      <c r="O113" s="13">
        <f t="shared" si="9"/>
        <v>0</v>
      </c>
    </row>
    <row r="114" spans="1:15" ht="112.5" hidden="1" x14ac:dyDescent="0.25">
      <c r="A114" s="1" t="s">
        <v>28</v>
      </c>
      <c r="B114" s="1" t="s">
        <v>1396</v>
      </c>
      <c r="C114" s="1" t="s">
        <v>31</v>
      </c>
      <c r="D114" s="2" t="s">
        <v>1276</v>
      </c>
      <c r="E114" s="3">
        <v>7600</v>
      </c>
      <c r="F114" s="8" t="s">
        <v>28</v>
      </c>
      <c r="G114" s="9" t="s">
        <v>1396</v>
      </c>
      <c r="H114" s="9" t="s">
        <v>31</v>
      </c>
      <c r="I114" s="10" t="s">
        <v>1276</v>
      </c>
      <c r="J114" s="11">
        <v>7600</v>
      </c>
      <c r="K114" t="b">
        <f t="shared" si="5"/>
        <v>1</v>
      </c>
      <c r="L114" t="b">
        <f t="shared" si="6"/>
        <v>1</v>
      </c>
      <c r="M114" t="b">
        <f t="shared" si="7"/>
        <v>1</v>
      </c>
      <c r="N114" t="b">
        <f t="shared" si="8"/>
        <v>1</v>
      </c>
      <c r="O114" s="13">
        <f t="shared" si="9"/>
        <v>0</v>
      </c>
    </row>
    <row r="115" spans="1:15" ht="36" hidden="1" x14ac:dyDescent="0.25">
      <c r="A115" s="1" t="s">
        <v>28</v>
      </c>
      <c r="B115" s="1" t="s">
        <v>1396</v>
      </c>
      <c r="C115" s="1" t="s">
        <v>40</v>
      </c>
      <c r="D115" s="2" t="s">
        <v>1514</v>
      </c>
      <c r="E115" s="3">
        <v>317444.5</v>
      </c>
      <c r="F115" s="8" t="s">
        <v>28</v>
      </c>
      <c r="G115" s="9" t="s">
        <v>1396</v>
      </c>
      <c r="H115" s="9" t="s">
        <v>40</v>
      </c>
      <c r="I115" s="10" t="s">
        <v>1514</v>
      </c>
      <c r="J115" s="11">
        <v>317444.5</v>
      </c>
      <c r="K115" t="b">
        <f t="shared" si="5"/>
        <v>1</v>
      </c>
      <c r="L115" t="b">
        <f t="shared" si="6"/>
        <v>1</v>
      </c>
      <c r="M115" t="b">
        <f t="shared" si="7"/>
        <v>1</v>
      </c>
      <c r="N115" t="b">
        <f t="shared" si="8"/>
        <v>1</v>
      </c>
      <c r="O115" s="13">
        <f t="shared" si="9"/>
        <v>0</v>
      </c>
    </row>
    <row r="116" spans="1:15" ht="112.5" hidden="1" x14ac:dyDescent="0.25">
      <c r="A116" s="1" t="s">
        <v>28</v>
      </c>
      <c r="B116" s="1" t="s">
        <v>1396</v>
      </c>
      <c r="C116" s="1" t="s">
        <v>41</v>
      </c>
      <c r="D116" s="2" t="s">
        <v>1515</v>
      </c>
      <c r="E116" s="3">
        <v>317444.5</v>
      </c>
      <c r="F116" s="8" t="s">
        <v>28</v>
      </c>
      <c r="G116" s="9" t="s">
        <v>1396</v>
      </c>
      <c r="H116" s="9" t="s">
        <v>41</v>
      </c>
      <c r="I116" s="10" t="s">
        <v>1515</v>
      </c>
      <c r="J116" s="11">
        <v>317444.5</v>
      </c>
      <c r="K116" t="b">
        <f t="shared" si="5"/>
        <v>1</v>
      </c>
      <c r="L116" t="b">
        <f t="shared" si="6"/>
        <v>1</v>
      </c>
      <c r="M116" t="b">
        <f t="shared" si="7"/>
        <v>1</v>
      </c>
      <c r="N116" t="b">
        <f t="shared" si="8"/>
        <v>1</v>
      </c>
      <c r="O116" s="13">
        <f t="shared" si="9"/>
        <v>0</v>
      </c>
    </row>
    <row r="117" spans="1:15" ht="78.75" hidden="1" x14ac:dyDescent="0.25">
      <c r="A117" s="1" t="s">
        <v>28</v>
      </c>
      <c r="B117" s="1" t="s">
        <v>1396</v>
      </c>
      <c r="C117" s="1" t="s">
        <v>32</v>
      </c>
      <c r="D117" s="2" t="s">
        <v>589</v>
      </c>
      <c r="E117" s="3">
        <v>296787.7</v>
      </c>
      <c r="F117" s="8" t="s">
        <v>28</v>
      </c>
      <c r="G117" s="9" t="s">
        <v>1396</v>
      </c>
      <c r="H117" s="9" t="s">
        <v>32</v>
      </c>
      <c r="I117" s="10" t="s">
        <v>589</v>
      </c>
      <c r="J117" s="11">
        <v>296787.7</v>
      </c>
      <c r="K117" t="b">
        <f t="shared" si="5"/>
        <v>1</v>
      </c>
      <c r="L117" t="b">
        <f t="shared" si="6"/>
        <v>1</v>
      </c>
      <c r="M117" t="b">
        <f t="shared" si="7"/>
        <v>1</v>
      </c>
      <c r="N117" t="b">
        <f t="shared" si="8"/>
        <v>1</v>
      </c>
      <c r="O117" s="13">
        <f t="shared" si="9"/>
        <v>0</v>
      </c>
    </row>
    <row r="118" spans="1:15" ht="36" hidden="1" x14ac:dyDescent="0.25">
      <c r="A118" s="1" t="s">
        <v>28</v>
      </c>
      <c r="B118" s="1" t="s">
        <v>1396</v>
      </c>
      <c r="C118" s="1" t="s">
        <v>34</v>
      </c>
      <c r="D118" s="2" t="s">
        <v>613</v>
      </c>
      <c r="E118" s="3">
        <v>5605</v>
      </c>
      <c r="F118" s="8" t="s">
        <v>28</v>
      </c>
      <c r="G118" s="9" t="s">
        <v>1396</v>
      </c>
      <c r="H118" s="9" t="s">
        <v>34</v>
      </c>
      <c r="I118" s="10" t="s">
        <v>613</v>
      </c>
      <c r="J118" s="11">
        <v>5605</v>
      </c>
      <c r="K118" t="b">
        <f t="shared" si="5"/>
        <v>1</v>
      </c>
      <c r="L118" t="b">
        <f t="shared" si="6"/>
        <v>1</v>
      </c>
      <c r="M118" t="b">
        <f t="shared" si="7"/>
        <v>1</v>
      </c>
      <c r="N118" t="b">
        <f t="shared" si="8"/>
        <v>1</v>
      </c>
      <c r="O118" s="13">
        <f t="shared" si="9"/>
        <v>0</v>
      </c>
    </row>
    <row r="119" spans="1:15" ht="101.25" hidden="1" x14ac:dyDescent="0.25">
      <c r="A119" s="1" t="s">
        <v>28</v>
      </c>
      <c r="B119" s="1" t="s">
        <v>1396</v>
      </c>
      <c r="C119" s="1" t="s">
        <v>1299</v>
      </c>
      <c r="D119" s="2" t="s">
        <v>1300</v>
      </c>
      <c r="E119" s="3">
        <v>2560</v>
      </c>
      <c r="F119" s="8" t="s">
        <v>28</v>
      </c>
      <c r="G119" s="9" t="s">
        <v>1396</v>
      </c>
      <c r="H119" s="9" t="s">
        <v>1299</v>
      </c>
      <c r="I119" s="10" t="s">
        <v>1300</v>
      </c>
      <c r="J119" s="11">
        <v>2560</v>
      </c>
      <c r="K119" t="b">
        <f t="shared" si="5"/>
        <v>1</v>
      </c>
      <c r="L119" t="b">
        <f t="shared" si="6"/>
        <v>1</v>
      </c>
      <c r="M119" t="b">
        <f t="shared" si="7"/>
        <v>1</v>
      </c>
      <c r="N119" t="b">
        <f t="shared" si="8"/>
        <v>1</v>
      </c>
      <c r="O119" s="13">
        <f t="shared" si="9"/>
        <v>0</v>
      </c>
    </row>
    <row r="120" spans="1:15" ht="112.5" hidden="1" x14ac:dyDescent="0.25">
      <c r="A120" s="1" t="s">
        <v>28</v>
      </c>
      <c r="B120" s="1" t="s">
        <v>1396</v>
      </c>
      <c r="C120" s="1" t="s">
        <v>35</v>
      </c>
      <c r="D120" s="2" t="s">
        <v>632</v>
      </c>
      <c r="E120" s="3">
        <v>12491.8</v>
      </c>
      <c r="F120" s="8" t="s">
        <v>28</v>
      </c>
      <c r="G120" s="9" t="s">
        <v>1396</v>
      </c>
      <c r="H120" s="9" t="s">
        <v>35</v>
      </c>
      <c r="I120" s="10" t="s">
        <v>632</v>
      </c>
      <c r="J120" s="11">
        <v>12491.8</v>
      </c>
      <c r="K120" t="b">
        <f t="shared" si="5"/>
        <v>1</v>
      </c>
      <c r="L120" t="b">
        <f t="shared" si="6"/>
        <v>1</v>
      </c>
      <c r="M120" t="b">
        <f t="shared" si="7"/>
        <v>1</v>
      </c>
      <c r="N120" t="b">
        <f t="shared" si="8"/>
        <v>1</v>
      </c>
      <c r="O120" s="13">
        <f t="shared" si="9"/>
        <v>0</v>
      </c>
    </row>
    <row r="121" spans="1:15" ht="101.25" hidden="1" x14ac:dyDescent="0.25">
      <c r="A121" s="1" t="s">
        <v>28</v>
      </c>
      <c r="B121" s="1" t="s">
        <v>1396</v>
      </c>
      <c r="C121" s="1" t="s">
        <v>42</v>
      </c>
      <c r="D121" s="2" t="s">
        <v>1516</v>
      </c>
      <c r="E121" s="3">
        <v>808.5</v>
      </c>
      <c r="F121" s="8" t="s">
        <v>28</v>
      </c>
      <c r="G121" s="9" t="s">
        <v>1396</v>
      </c>
      <c r="H121" s="9" t="s">
        <v>42</v>
      </c>
      <c r="I121" s="10" t="s">
        <v>1516</v>
      </c>
      <c r="J121" s="11">
        <v>808.5</v>
      </c>
      <c r="K121" t="b">
        <f t="shared" si="5"/>
        <v>1</v>
      </c>
      <c r="L121" t="b">
        <f t="shared" si="6"/>
        <v>1</v>
      </c>
      <c r="M121" t="b">
        <f t="shared" si="7"/>
        <v>1</v>
      </c>
      <c r="N121" t="b">
        <f t="shared" si="8"/>
        <v>1</v>
      </c>
      <c r="O121" s="13">
        <f t="shared" si="9"/>
        <v>0</v>
      </c>
    </row>
    <row r="122" spans="1:15" ht="56.25" hidden="1" x14ac:dyDescent="0.25">
      <c r="A122" s="1" t="s">
        <v>28</v>
      </c>
      <c r="B122" s="1" t="s">
        <v>1396</v>
      </c>
      <c r="C122" s="1" t="s">
        <v>43</v>
      </c>
      <c r="D122" s="2" t="s">
        <v>1517</v>
      </c>
      <c r="E122" s="3">
        <v>808.5</v>
      </c>
      <c r="F122" s="8" t="s">
        <v>28</v>
      </c>
      <c r="G122" s="9" t="s">
        <v>1396</v>
      </c>
      <c r="H122" s="9" t="s">
        <v>43</v>
      </c>
      <c r="I122" s="10" t="s">
        <v>1517</v>
      </c>
      <c r="J122" s="11">
        <v>808.5</v>
      </c>
      <c r="K122" t="b">
        <f t="shared" si="5"/>
        <v>1</v>
      </c>
      <c r="L122" t="b">
        <f t="shared" si="6"/>
        <v>1</v>
      </c>
      <c r="M122" t="b">
        <f t="shared" si="7"/>
        <v>1</v>
      </c>
      <c r="N122" t="b">
        <f t="shared" si="8"/>
        <v>1</v>
      </c>
      <c r="O122" s="13">
        <f t="shared" si="9"/>
        <v>0</v>
      </c>
    </row>
    <row r="123" spans="1:15" ht="157.5" hidden="1" x14ac:dyDescent="0.25">
      <c r="A123" s="1" t="s">
        <v>28</v>
      </c>
      <c r="B123" s="1" t="s">
        <v>1396</v>
      </c>
      <c r="C123" s="1" t="s">
        <v>44</v>
      </c>
      <c r="D123" s="2" t="s">
        <v>1518</v>
      </c>
      <c r="E123" s="3">
        <v>808.5</v>
      </c>
      <c r="F123" s="8" t="s">
        <v>28</v>
      </c>
      <c r="G123" s="9" t="s">
        <v>1396</v>
      </c>
      <c r="H123" s="9" t="s">
        <v>44</v>
      </c>
      <c r="I123" s="10" t="s">
        <v>1518</v>
      </c>
      <c r="J123" s="11">
        <v>808.5</v>
      </c>
      <c r="K123" t="b">
        <f t="shared" si="5"/>
        <v>1</v>
      </c>
      <c r="L123" t="b">
        <f t="shared" si="6"/>
        <v>1</v>
      </c>
      <c r="M123" t="b">
        <f t="shared" si="7"/>
        <v>1</v>
      </c>
      <c r="N123" t="b">
        <f t="shared" si="8"/>
        <v>1</v>
      </c>
      <c r="O123" s="13">
        <f t="shared" si="9"/>
        <v>0</v>
      </c>
    </row>
    <row r="124" spans="1:15" ht="78.75" hidden="1" x14ac:dyDescent="0.25">
      <c r="A124" s="1" t="s">
        <v>28</v>
      </c>
      <c r="B124" s="1" t="s">
        <v>1396</v>
      </c>
      <c r="C124" s="1" t="s">
        <v>36</v>
      </c>
      <c r="D124" s="2" t="s">
        <v>1229</v>
      </c>
      <c r="E124" s="3">
        <v>808.5</v>
      </c>
      <c r="F124" s="8" t="s">
        <v>28</v>
      </c>
      <c r="G124" s="9" t="s">
        <v>1396</v>
      </c>
      <c r="H124" s="9" t="s">
        <v>36</v>
      </c>
      <c r="I124" s="10" t="s">
        <v>1229</v>
      </c>
      <c r="J124" s="11">
        <v>808.5</v>
      </c>
      <c r="K124" t="b">
        <f t="shared" si="5"/>
        <v>1</v>
      </c>
      <c r="L124" t="b">
        <f t="shared" si="6"/>
        <v>1</v>
      </c>
      <c r="M124" t="b">
        <f t="shared" si="7"/>
        <v>1</v>
      </c>
      <c r="N124" t="b">
        <f t="shared" si="8"/>
        <v>1</v>
      </c>
      <c r="O124" s="13">
        <f t="shared" si="9"/>
        <v>0</v>
      </c>
    </row>
    <row r="125" spans="1:15" ht="56.25" hidden="1" x14ac:dyDescent="0.25">
      <c r="A125" s="1" t="s">
        <v>28</v>
      </c>
      <c r="B125" s="1" t="s">
        <v>1396</v>
      </c>
      <c r="C125" s="1" t="s">
        <v>1122</v>
      </c>
      <c r="D125" s="2" t="s">
        <v>1885</v>
      </c>
      <c r="E125" s="3">
        <v>872</v>
      </c>
      <c r="F125" s="8" t="s">
        <v>28</v>
      </c>
      <c r="G125" s="9" t="s">
        <v>1396</v>
      </c>
      <c r="H125" s="9" t="s">
        <v>1122</v>
      </c>
      <c r="I125" s="10" t="s">
        <v>1885</v>
      </c>
      <c r="J125" s="11">
        <v>872</v>
      </c>
      <c r="K125" t="b">
        <f t="shared" si="5"/>
        <v>1</v>
      </c>
      <c r="L125" t="b">
        <f t="shared" si="6"/>
        <v>1</v>
      </c>
      <c r="M125" t="b">
        <f t="shared" si="7"/>
        <v>1</v>
      </c>
      <c r="N125" t="b">
        <f t="shared" si="8"/>
        <v>1</v>
      </c>
      <c r="O125" s="13">
        <f t="shared" si="9"/>
        <v>0</v>
      </c>
    </row>
    <row r="126" spans="1:15" ht="36" hidden="1" x14ac:dyDescent="0.25">
      <c r="A126" s="1" t="s">
        <v>28</v>
      </c>
      <c r="B126" s="1" t="s">
        <v>1396</v>
      </c>
      <c r="C126" s="1" t="s">
        <v>1143</v>
      </c>
      <c r="D126" s="2" t="s">
        <v>1270</v>
      </c>
      <c r="E126" s="3">
        <v>872</v>
      </c>
      <c r="F126" s="8" t="s">
        <v>28</v>
      </c>
      <c r="G126" s="9" t="s">
        <v>1396</v>
      </c>
      <c r="H126" s="9" t="s">
        <v>1143</v>
      </c>
      <c r="I126" s="10" t="s">
        <v>1270</v>
      </c>
      <c r="J126" s="11">
        <v>872</v>
      </c>
      <c r="K126" t="b">
        <f t="shared" si="5"/>
        <v>1</v>
      </c>
      <c r="L126" t="b">
        <f t="shared" si="6"/>
        <v>1</v>
      </c>
      <c r="M126" t="b">
        <f t="shared" si="7"/>
        <v>1</v>
      </c>
      <c r="N126" t="b">
        <f t="shared" si="8"/>
        <v>1</v>
      </c>
      <c r="O126" s="13">
        <f t="shared" si="9"/>
        <v>0</v>
      </c>
    </row>
    <row r="127" spans="1:15" ht="33.75" hidden="1" x14ac:dyDescent="0.25">
      <c r="A127" s="1" t="s">
        <v>28</v>
      </c>
      <c r="B127" s="1" t="s">
        <v>1396</v>
      </c>
      <c r="C127" s="1" t="s">
        <v>1349</v>
      </c>
      <c r="D127" s="2" t="s">
        <v>1350</v>
      </c>
      <c r="E127" s="3">
        <v>872</v>
      </c>
      <c r="F127" s="8" t="s">
        <v>28</v>
      </c>
      <c r="G127" s="9" t="s">
        <v>1396</v>
      </c>
      <c r="H127" s="9" t="s">
        <v>1349</v>
      </c>
      <c r="I127" s="10" t="s">
        <v>1350</v>
      </c>
      <c r="J127" s="11">
        <v>872</v>
      </c>
      <c r="K127" t="b">
        <f t="shared" si="5"/>
        <v>1</v>
      </c>
      <c r="L127" t="b">
        <f t="shared" si="6"/>
        <v>1</v>
      </c>
      <c r="M127" t="b">
        <f t="shared" si="7"/>
        <v>1</v>
      </c>
      <c r="N127" t="b">
        <f t="shared" si="8"/>
        <v>1</v>
      </c>
      <c r="O127" s="13">
        <f t="shared" si="9"/>
        <v>0</v>
      </c>
    </row>
    <row r="128" spans="1:15" ht="45" hidden="1" x14ac:dyDescent="0.25">
      <c r="A128" s="1" t="s">
        <v>28</v>
      </c>
      <c r="B128" s="1" t="s">
        <v>1397</v>
      </c>
      <c r="C128" s="1" t="s">
        <v>56</v>
      </c>
      <c r="D128" s="2" t="s">
        <v>1519</v>
      </c>
      <c r="E128" s="3">
        <v>800</v>
      </c>
      <c r="F128" s="8" t="s">
        <v>28</v>
      </c>
      <c r="G128" s="9" t="s">
        <v>1397</v>
      </c>
      <c r="H128" s="9" t="s">
        <v>56</v>
      </c>
      <c r="I128" s="10" t="s">
        <v>1519</v>
      </c>
      <c r="J128" s="11">
        <v>800</v>
      </c>
      <c r="K128" t="b">
        <f t="shared" si="5"/>
        <v>1</v>
      </c>
      <c r="L128" t="b">
        <f t="shared" si="6"/>
        <v>1</v>
      </c>
      <c r="M128" t="b">
        <f t="shared" si="7"/>
        <v>1</v>
      </c>
      <c r="N128" t="b">
        <f t="shared" si="8"/>
        <v>1</v>
      </c>
      <c r="O128" s="13">
        <f t="shared" si="9"/>
        <v>0</v>
      </c>
    </row>
    <row r="129" spans="1:15" ht="67.5" hidden="1" x14ac:dyDescent="0.25">
      <c r="A129" s="1" t="s">
        <v>28</v>
      </c>
      <c r="B129" s="1" t="s">
        <v>1397</v>
      </c>
      <c r="C129" s="1" t="s">
        <v>57</v>
      </c>
      <c r="D129" s="2" t="s">
        <v>1520</v>
      </c>
      <c r="E129" s="3">
        <v>800</v>
      </c>
      <c r="F129" s="8" t="s">
        <v>28</v>
      </c>
      <c r="G129" s="9" t="s">
        <v>1397</v>
      </c>
      <c r="H129" s="9" t="s">
        <v>57</v>
      </c>
      <c r="I129" s="10" t="s">
        <v>1520</v>
      </c>
      <c r="J129" s="11">
        <v>800</v>
      </c>
      <c r="K129" t="b">
        <f t="shared" si="5"/>
        <v>1</v>
      </c>
      <c r="L129" t="b">
        <f t="shared" si="6"/>
        <v>1</v>
      </c>
      <c r="M129" t="b">
        <f t="shared" si="7"/>
        <v>1</v>
      </c>
      <c r="N129" t="b">
        <f t="shared" si="8"/>
        <v>1</v>
      </c>
      <c r="O129" s="13">
        <f t="shared" si="9"/>
        <v>0</v>
      </c>
    </row>
    <row r="130" spans="1:15" ht="112.5" hidden="1" x14ac:dyDescent="0.25">
      <c r="A130" s="1" t="s">
        <v>28</v>
      </c>
      <c r="B130" s="1" t="s">
        <v>1397</v>
      </c>
      <c r="C130" s="1" t="s">
        <v>58</v>
      </c>
      <c r="D130" s="2" t="s">
        <v>1521</v>
      </c>
      <c r="E130" s="3">
        <v>800</v>
      </c>
      <c r="F130" s="8" t="s">
        <v>28</v>
      </c>
      <c r="G130" s="9" t="s">
        <v>1397</v>
      </c>
      <c r="H130" s="9" t="s">
        <v>58</v>
      </c>
      <c r="I130" s="10" t="s">
        <v>1521</v>
      </c>
      <c r="J130" s="11">
        <v>800</v>
      </c>
      <c r="K130" t="b">
        <f t="shared" si="5"/>
        <v>1</v>
      </c>
      <c r="L130" t="b">
        <f t="shared" si="6"/>
        <v>1</v>
      </c>
      <c r="M130" t="b">
        <f t="shared" si="7"/>
        <v>1</v>
      </c>
      <c r="N130" t="b">
        <f t="shared" si="8"/>
        <v>1</v>
      </c>
      <c r="O130" s="13">
        <f t="shared" si="9"/>
        <v>0</v>
      </c>
    </row>
    <row r="131" spans="1:15" ht="146.25" hidden="1" x14ac:dyDescent="0.25">
      <c r="A131" s="1" t="s">
        <v>28</v>
      </c>
      <c r="B131" s="1" t="s">
        <v>1397</v>
      </c>
      <c r="C131" s="1" t="s">
        <v>45</v>
      </c>
      <c r="D131" s="2" t="s">
        <v>577</v>
      </c>
      <c r="E131" s="3">
        <v>800</v>
      </c>
      <c r="F131" s="8" t="s">
        <v>28</v>
      </c>
      <c r="G131" s="9" t="s">
        <v>1397</v>
      </c>
      <c r="H131" s="9" t="s">
        <v>45</v>
      </c>
      <c r="I131" s="10" t="s">
        <v>577</v>
      </c>
      <c r="J131" s="11">
        <v>800</v>
      </c>
      <c r="K131" t="b">
        <f t="shared" ref="K131:K194" si="10">EXACT(A131,F131)</f>
        <v>1</v>
      </c>
      <c r="L131" t="b">
        <f t="shared" ref="L131:L194" si="11">EXACT(B131,G131)</f>
        <v>1</v>
      </c>
      <c r="M131" t="b">
        <f t="shared" ref="M131:M194" si="12">EXACT(C131,H131)</f>
        <v>1</v>
      </c>
      <c r="N131" t="b">
        <f t="shared" ref="N131:N194" si="13">EXACT(D131,I131)</f>
        <v>1</v>
      </c>
      <c r="O131" s="13">
        <f t="shared" ref="O131:O194" si="14">E131-J131</f>
        <v>0</v>
      </c>
    </row>
    <row r="132" spans="1:15" ht="36" hidden="1" x14ac:dyDescent="0.25">
      <c r="A132" s="1" t="s">
        <v>28</v>
      </c>
      <c r="B132" s="1" t="s">
        <v>1397</v>
      </c>
      <c r="C132" s="1" t="s">
        <v>59</v>
      </c>
      <c r="D132" s="2" t="s">
        <v>1522</v>
      </c>
      <c r="E132" s="3">
        <v>2447.1999999999998</v>
      </c>
      <c r="F132" s="8" t="s">
        <v>28</v>
      </c>
      <c r="G132" s="9" t="s">
        <v>1397</v>
      </c>
      <c r="H132" s="9" t="s">
        <v>59</v>
      </c>
      <c r="I132" s="10" t="s">
        <v>1522</v>
      </c>
      <c r="J132" s="11">
        <v>2447.1999999999998</v>
      </c>
      <c r="K132" t="b">
        <f t="shared" si="10"/>
        <v>1</v>
      </c>
      <c r="L132" t="b">
        <f t="shared" si="11"/>
        <v>1</v>
      </c>
      <c r="M132" t="b">
        <f t="shared" si="12"/>
        <v>1</v>
      </c>
      <c r="N132" t="b">
        <f t="shared" si="13"/>
        <v>1</v>
      </c>
      <c r="O132" s="13">
        <f t="shared" si="14"/>
        <v>0</v>
      </c>
    </row>
    <row r="133" spans="1:15" ht="36" hidden="1" x14ac:dyDescent="0.25">
      <c r="A133" s="1" t="s">
        <v>28</v>
      </c>
      <c r="B133" s="1" t="s">
        <v>1397</v>
      </c>
      <c r="C133" s="1" t="s">
        <v>60</v>
      </c>
      <c r="D133" s="2" t="s">
        <v>1523</v>
      </c>
      <c r="E133" s="3">
        <v>2447.1999999999998</v>
      </c>
      <c r="F133" s="8" t="s">
        <v>28</v>
      </c>
      <c r="G133" s="9" t="s">
        <v>1397</v>
      </c>
      <c r="H133" s="9" t="s">
        <v>60</v>
      </c>
      <c r="I133" s="10" t="s">
        <v>1523</v>
      </c>
      <c r="J133" s="11">
        <v>2447.1999999999998</v>
      </c>
      <c r="K133" t="b">
        <f t="shared" si="10"/>
        <v>1</v>
      </c>
      <c r="L133" t="b">
        <f t="shared" si="11"/>
        <v>1</v>
      </c>
      <c r="M133" t="b">
        <f t="shared" si="12"/>
        <v>1</v>
      </c>
      <c r="N133" t="b">
        <f t="shared" si="13"/>
        <v>1</v>
      </c>
      <c r="O133" s="13">
        <f t="shared" si="14"/>
        <v>0</v>
      </c>
    </row>
    <row r="134" spans="1:15" ht="67.5" hidden="1" x14ac:dyDescent="0.25">
      <c r="A134" s="1" t="s">
        <v>28</v>
      </c>
      <c r="B134" s="1" t="s">
        <v>1397</v>
      </c>
      <c r="C134" s="1" t="s">
        <v>61</v>
      </c>
      <c r="D134" s="2" t="s">
        <v>1524</v>
      </c>
      <c r="E134" s="3">
        <v>2447.1999999999998</v>
      </c>
      <c r="F134" s="8" t="s">
        <v>28</v>
      </c>
      <c r="G134" s="9" t="s">
        <v>1397</v>
      </c>
      <c r="H134" s="9" t="s">
        <v>61</v>
      </c>
      <c r="I134" s="10" t="s">
        <v>1524</v>
      </c>
      <c r="J134" s="11">
        <v>2447.1999999999998</v>
      </c>
      <c r="K134" t="b">
        <f t="shared" si="10"/>
        <v>1</v>
      </c>
      <c r="L134" t="b">
        <f t="shared" si="11"/>
        <v>1</v>
      </c>
      <c r="M134" t="b">
        <f t="shared" si="12"/>
        <v>1</v>
      </c>
      <c r="N134" t="b">
        <f t="shared" si="13"/>
        <v>1</v>
      </c>
      <c r="O134" s="13">
        <f t="shared" si="14"/>
        <v>0</v>
      </c>
    </row>
    <row r="135" spans="1:15" ht="78.75" hidden="1" x14ac:dyDescent="0.25">
      <c r="A135" s="1" t="s">
        <v>28</v>
      </c>
      <c r="B135" s="1" t="s">
        <v>1397</v>
      </c>
      <c r="C135" s="1" t="s">
        <v>46</v>
      </c>
      <c r="D135" s="2" t="s">
        <v>586</v>
      </c>
      <c r="E135" s="3">
        <v>2447.1999999999998</v>
      </c>
      <c r="F135" s="8" t="s">
        <v>28</v>
      </c>
      <c r="G135" s="9" t="s">
        <v>1397</v>
      </c>
      <c r="H135" s="9" t="s">
        <v>46</v>
      </c>
      <c r="I135" s="10" t="s">
        <v>586</v>
      </c>
      <c r="J135" s="11">
        <v>2447.1999999999998</v>
      </c>
      <c r="K135" t="b">
        <f t="shared" si="10"/>
        <v>1</v>
      </c>
      <c r="L135" t="b">
        <f t="shared" si="11"/>
        <v>1</v>
      </c>
      <c r="M135" t="b">
        <f t="shared" si="12"/>
        <v>1</v>
      </c>
      <c r="N135" t="b">
        <f t="shared" si="13"/>
        <v>1</v>
      </c>
      <c r="O135" s="13">
        <f t="shared" si="14"/>
        <v>0</v>
      </c>
    </row>
    <row r="136" spans="1:15" ht="45" hidden="1" x14ac:dyDescent="0.25">
      <c r="A136" s="1" t="s">
        <v>28</v>
      </c>
      <c r="B136" s="1" t="s">
        <v>1397</v>
      </c>
      <c r="C136" s="1" t="s">
        <v>62</v>
      </c>
      <c r="D136" s="2" t="s">
        <v>1525</v>
      </c>
      <c r="E136" s="3">
        <v>21542.799999999999</v>
      </c>
      <c r="F136" s="8" t="s">
        <v>28</v>
      </c>
      <c r="G136" s="9" t="s">
        <v>1397</v>
      </c>
      <c r="H136" s="9" t="s">
        <v>62</v>
      </c>
      <c r="I136" s="10" t="s">
        <v>1525</v>
      </c>
      <c r="J136" s="11">
        <v>21542.799999999999</v>
      </c>
      <c r="K136" t="b">
        <f t="shared" si="10"/>
        <v>1</v>
      </c>
      <c r="L136" t="b">
        <f t="shared" si="11"/>
        <v>1</v>
      </c>
      <c r="M136" t="b">
        <f t="shared" si="12"/>
        <v>1</v>
      </c>
      <c r="N136" t="b">
        <f t="shared" si="13"/>
        <v>1</v>
      </c>
      <c r="O136" s="13">
        <f t="shared" si="14"/>
        <v>0</v>
      </c>
    </row>
    <row r="137" spans="1:15" ht="67.5" hidden="1" x14ac:dyDescent="0.25">
      <c r="A137" s="1" t="s">
        <v>28</v>
      </c>
      <c r="B137" s="1" t="s">
        <v>1397</v>
      </c>
      <c r="C137" s="1" t="s">
        <v>63</v>
      </c>
      <c r="D137" s="2" t="s">
        <v>1526</v>
      </c>
      <c r="E137" s="3">
        <v>17024.599999999999</v>
      </c>
      <c r="F137" s="8" t="s">
        <v>28</v>
      </c>
      <c r="G137" s="9" t="s">
        <v>1397</v>
      </c>
      <c r="H137" s="9" t="s">
        <v>63</v>
      </c>
      <c r="I137" s="10" t="s">
        <v>1526</v>
      </c>
      <c r="J137" s="11">
        <v>17024.599999999999</v>
      </c>
      <c r="K137" t="b">
        <f t="shared" si="10"/>
        <v>1</v>
      </c>
      <c r="L137" t="b">
        <f t="shared" si="11"/>
        <v>1</v>
      </c>
      <c r="M137" t="b">
        <f t="shared" si="12"/>
        <v>1</v>
      </c>
      <c r="N137" t="b">
        <f t="shared" si="13"/>
        <v>1</v>
      </c>
      <c r="O137" s="13">
        <f t="shared" si="14"/>
        <v>0</v>
      </c>
    </row>
    <row r="138" spans="1:15" ht="67.5" hidden="1" x14ac:dyDescent="0.25">
      <c r="A138" s="1" t="s">
        <v>28</v>
      </c>
      <c r="B138" s="1" t="s">
        <v>1397</v>
      </c>
      <c r="C138" s="1" t="s">
        <v>64</v>
      </c>
      <c r="D138" s="2" t="s">
        <v>1527</v>
      </c>
      <c r="E138" s="3">
        <v>17024.599999999999</v>
      </c>
      <c r="F138" s="8" t="s">
        <v>28</v>
      </c>
      <c r="G138" s="9" t="s">
        <v>1397</v>
      </c>
      <c r="H138" s="9" t="s">
        <v>64</v>
      </c>
      <c r="I138" s="10" t="s">
        <v>1527</v>
      </c>
      <c r="J138" s="11">
        <v>17024.599999999999</v>
      </c>
      <c r="K138" t="b">
        <f t="shared" si="10"/>
        <v>1</v>
      </c>
      <c r="L138" t="b">
        <f t="shared" si="11"/>
        <v>1</v>
      </c>
      <c r="M138" t="b">
        <f t="shared" si="12"/>
        <v>1</v>
      </c>
      <c r="N138" t="b">
        <f t="shared" si="13"/>
        <v>1</v>
      </c>
      <c r="O138" s="13">
        <f t="shared" si="14"/>
        <v>0</v>
      </c>
    </row>
    <row r="139" spans="1:15" ht="78.75" hidden="1" x14ac:dyDescent="0.25">
      <c r="A139" s="1" t="s">
        <v>28</v>
      </c>
      <c r="B139" s="1" t="s">
        <v>1397</v>
      </c>
      <c r="C139" s="1" t="s">
        <v>47</v>
      </c>
      <c r="D139" s="2" t="s">
        <v>589</v>
      </c>
      <c r="E139" s="3">
        <v>12213.6</v>
      </c>
      <c r="F139" s="8" t="s">
        <v>28</v>
      </c>
      <c r="G139" s="9" t="s">
        <v>1397</v>
      </c>
      <c r="H139" s="9" t="s">
        <v>47</v>
      </c>
      <c r="I139" s="10" t="s">
        <v>589</v>
      </c>
      <c r="J139" s="11">
        <v>12213.6</v>
      </c>
      <c r="K139" t="b">
        <f t="shared" si="10"/>
        <v>1</v>
      </c>
      <c r="L139" t="b">
        <f t="shared" si="11"/>
        <v>1</v>
      </c>
      <c r="M139" t="b">
        <f t="shared" si="12"/>
        <v>1</v>
      </c>
      <c r="N139" t="b">
        <f t="shared" si="13"/>
        <v>1</v>
      </c>
      <c r="O139" s="13">
        <f t="shared" si="14"/>
        <v>0</v>
      </c>
    </row>
    <row r="140" spans="1:15" ht="36" hidden="1" x14ac:dyDescent="0.25">
      <c r="A140" s="1" t="s">
        <v>28</v>
      </c>
      <c r="B140" s="1" t="s">
        <v>1397</v>
      </c>
      <c r="C140" s="1" t="s">
        <v>48</v>
      </c>
      <c r="D140" s="2" t="s">
        <v>613</v>
      </c>
      <c r="E140" s="3">
        <v>126.8</v>
      </c>
      <c r="F140" s="8" t="s">
        <v>28</v>
      </c>
      <c r="G140" s="9" t="s">
        <v>1397</v>
      </c>
      <c r="H140" s="9" t="s">
        <v>48</v>
      </c>
      <c r="I140" s="10" t="s">
        <v>613</v>
      </c>
      <c r="J140" s="11">
        <v>126.8</v>
      </c>
      <c r="K140" t="b">
        <f t="shared" si="10"/>
        <v>1</v>
      </c>
      <c r="L140" t="b">
        <f t="shared" si="11"/>
        <v>1</v>
      </c>
      <c r="M140" t="b">
        <f t="shared" si="12"/>
        <v>1</v>
      </c>
      <c r="N140" t="b">
        <f t="shared" si="13"/>
        <v>1</v>
      </c>
      <c r="O140" s="13">
        <f t="shared" si="14"/>
        <v>0</v>
      </c>
    </row>
    <row r="141" spans="1:15" ht="45" hidden="1" x14ac:dyDescent="0.25">
      <c r="A141" s="1" t="s">
        <v>28</v>
      </c>
      <c r="B141" s="1" t="s">
        <v>1397</v>
      </c>
      <c r="C141" s="1" t="s">
        <v>49</v>
      </c>
      <c r="D141" s="2" t="s">
        <v>639</v>
      </c>
      <c r="E141" s="3">
        <v>2755</v>
      </c>
      <c r="F141" s="8" t="s">
        <v>28</v>
      </c>
      <c r="G141" s="9" t="s">
        <v>1397</v>
      </c>
      <c r="H141" s="9" t="s">
        <v>49</v>
      </c>
      <c r="I141" s="10" t="s">
        <v>639</v>
      </c>
      <c r="J141" s="11">
        <v>2755</v>
      </c>
      <c r="K141" t="b">
        <f t="shared" si="10"/>
        <v>1</v>
      </c>
      <c r="L141" t="b">
        <f t="shared" si="11"/>
        <v>1</v>
      </c>
      <c r="M141" t="b">
        <f t="shared" si="12"/>
        <v>1</v>
      </c>
      <c r="N141" t="b">
        <f t="shared" si="13"/>
        <v>1</v>
      </c>
      <c r="O141" s="13">
        <f t="shared" si="14"/>
        <v>0</v>
      </c>
    </row>
    <row r="142" spans="1:15" ht="135" hidden="1" x14ac:dyDescent="0.25">
      <c r="A142" s="1" t="s">
        <v>28</v>
      </c>
      <c r="B142" s="1" t="s">
        <v>1397</v>
      </c>
      <c r="C142" s="1" t="s">
        <v>51</v>
      </c>
      <c r="D142" s="2" t="s">
        <v>640</v>
      </c>
      <c r="E142" s="3">
        <v>1929.2</v>
      </c>
      <c r="F142" s="8" t="s">
        <v>28</v>
      </c>
      <c r="G142" s="9" t="s">
        <v>1397</v>
      </c>
      <c r="H142" s="9" t="s">
        <v>51</v>
      </c>
      <c r="I142" s="10" t="s">
        <v>640</v>
      </c>
      <c r="J142" s="11">
        <v>1929.2</v>
      </c>
      <c r="K142" t="b">
        <f t="shared" si="10"/>
        <v>1</v>
      </c>
      <c r="L142" t="b">
        <f t="shared" si="11"/>
        <v>1</v>
      </c>
      <c r="M142" t="b">
        <f t="shared" si="12"/>
        <v>1</v>
      </c>
      <c r="N142" t="b">
        <f t="shared" si="13"/>
        <v>1</v>
      </c>
      <c r="O142" s="13">
        <f t="shared" si="14"/>
        <v>0</v>
      </c>
    </row>
    <row r="143" spans="1:15" ht="90" hidden="1" x14ac:dyDescent="0.25">
      <c r="A143" s="1" t="s">
        <v>28</v>
      </c>
      <c r="B143" s="1" t="s">
        <v>1397</v>
      </c>
      <c r="C143" s="1" t="s">
        <v>66</v>
      </c>
      <c r="D143" s="2" t="s">
        <v>1528</v>
      </c>
      <c r="E143" s="3">
        <v>4518.2</v>
      </c>
      <c r="F143" s="8" t="s">
        <v>28</v>
      </c>
      <c r="G143" s="9" t="s">
        <v>1397</v>
      </c>
      <c r="H143" s="9" t="s">
        <v>66</v>
      </c>
      <c r="I143" s="10" t="s">
        <v>1528</v>
      </c>
      <c r="J143" s="11">
        <v>4518.2</v>
      </c>
      <c r="K143" t="b">
        <f t="shared" si="10"/>
        <v>1</v>
      </c>
      <c r="L143" t="b">
        <f t="shared" si="11"/>
        <v>1</v>
      </c>
      <c r="M143" t="b">
        <f t="shared" si="12"/>
        <v>1</v>
      </c>
      <c r="N143" t="b">
        <f t="shared" si="13"/>
        <v>1</v>
      </c>
      <c r="O143" s="13">
        <f t="shared" si="14"/>
        <v>0</v>
      </c>
    </row>
    <row r="144" spans="1:15" ht="67.5" hidden="1" x14ac:dyDescent="0.25">
      <c r="A144" s="1" t="s">
        <v>28</v>
      </c>
      <c r="B144" s="1" t="s">
        <v>1397</v>
      </c>
      <c r="C144" s="1" t="s">
        <v>67</v>
      </c>
      <c r="D144" s="2" t="s">
        <v>1529</v>
      </c>
      <c r="E144" s="3">
        <v>4518.2</v>
      </c>
      <c r="F144" s="8" t="s">
        <v>28</v>
      </c>
      <c r="G144" s="9" t="s">
        <v>1397</v>
      </c>
      <c r="H144" s="9" t="s">
        <v>67</v>
      </c>
      <c r="I144" s="10" t="s">
        <v>1529</v>
      </c>
      <c r="J144" s="11">
        <v>4518.2</v>
      </c>
      <c r="K144" t="b">
        <f t="shared" si="10"/>
        <v>1</v>
      </c>
      <c r="L144" t="b">
        <f t="shared" si="11"/>
        <v>1</v>
      </c>
      <c r="M144" t="b">
        <f t="shared" si="12"/>
        <v>1</v>
      </c>
      <c r="N144" t="b">
        <f t="shared" si="13"/>
        <v>1</v>
      </c>
      <c r="O144" s="13">
        <f t="shared" si="14"/>
        <v>0</v>
      </c>
    </row>
    <row r="145" spans="1:15" ht="36" hidden="1" x14ac:dyDescent="0.25">
      <c r="A145" s="1" t="s">
        <v>28</v>
      </c>
      <c r="B145" s="1" t="s">
        <v>1397</v>
      </c>
      <c r="C145" s="1" t="s">
        <v>52</v>
      </c>
      <c r="D145" s="2" t="s">
        <v>645</v>
      </c>
      <c r="E145" s="3">
        <v>4518.2</v>
      </c>
      <c r="F145" s="8" t="s">
        <v>28</v>
      </c>
      <c r="G145" s="9" t="s">
        <v>1397</v>
      </c>
      <c r="H145" s="9" t="s">
        <v>52</v>
      </c>
      <c r="I145" s="10" t="s">
        <v>645</v>
      </c>
      <c r="J145" s="11">
        <v>4518.2</v>
      </c>
      <c r="K145" t="b">
        <f t="shared" si="10"/>
        <v>1</v>
      </c>
      <c r="L145" t="b">
        <f t="shared" si="11"/>
        <v>1</v>
      </c>
      <c r="M145" t="b">
        <f t="shared" si="12"/>
        <v>1</v>
      </c>
      <c r="N145" t="b">
        <f t="shared" si="13"/>
        <v>1</v>
      </c>
      <c r="O145" s="13">
        <f t="shared" si="14"/>
        <v>0</v>
      </c>
    </row>
    <row r="146" spans="1:15" ht="101.25" hidden="1" x14ac:dyDescent="0.25">
      <c r="A146" s="1" t="s">
        <v>28</v>
      </c>
      <c r="B146" s="1" t="s">
        <v>1397</v>
      </c>
      <c r="C146" s="1" t="s">
        <v>42</v>
      </c>
      <c r="D146" s="2" t="s">
        <v>1516</v>
      </c>
      <c r="E146" s="3">
        <v>886.8</v>
      </c>
      <c r="F146" s="8" t="s">
        <v>28</v>
      </c>
      <c r="G146" s="9" t="s">
        <v>1397</v>
      </c>
      <c r="H146" s="9" t="s">
        <v>42</v>
      </c>
      <c r="I146" s="10" t="s">
        <v>1516</v>
      </c>
      <c r="J146" s="11">
        <v>886.8</v>
      </c>
      <c r="K146" t="b">
        <f t="shared" si="10"/>
        <v>1</v>
      </c>
      <c r="L146" t="b">
        <f t="shared" si="11"/>
        <v>1</v>
      </c>
      <c r="M146" t="b">
        <f t="shared" si="12"/>
        <v>1</v>
      </c>
      <c r="N146" t="b">
        <f t="shared" si="13"/>
        <v>1</v>
      </c>
      <c r="O146" s="13">
        <f t="shared" si="14"/>
        <v>0</v>
      </c>
    </row>
    <row r="147" spans="1:15" ht="56.25" hidden="1" x14ac:dyDescent="0.25">
      <c r="A147" s="1" t="s">
        <v>28</v>
      </c>
      <c r="B147" s="1" t="s">
        <v>1397</v>
      </c>
      <c r="C147" s="1" t="s">
        <v>68</v>
      </c>
      <c r="D147" s="2" t="s">
        <v>1530</v>
      </c>
      <c r="E147" s="3">
        <v>886.8</v>
      </c>
      <c r="F147" s="8" t="s">
        <v>28</v>
      </c>
      <c r="G147" s="9" t="s">
        <v>1397</v>
      </c>
      <c r="H147" s="9" t="s">
        <v>68</v>
      </c>
      <c r="I147" s="10" t="s">
        <v>1530</v>
      </c>
      <c r="J147" s="11">
        <v>886.8</v>
      </c>
      <c r="K147" t="b">
        <f t="shared" si="10"/>
        <v>1</v>
      </c>
      <c r="L147" t="b">
        <f t="shared" si="11"/>
        <v>1</v>
      </c>
      <c r="M147" t="b">
        <f t="shared" si="12"/>
        <v>1</v>
      </c>
      <c r="N147" t="b">
        <f t="shared" si="13"/>
        <v>1</v>
      </c>
      <c r="O147" s="13">
        <f t="shared" si="14"/>
        <v>0</v>
      </c>
    </row>
    <row r="148" spans="1:15" ht="78.75" hidden="1" x14ac:dyDescent="0.25">
      <c r="A148" s="1" t="s">
        <v>28</v>
      </c>
      <c r="B148" s="1" t="s">
        <v>1397</v>
      </c>
      <c r="C148" s="1" t="s">
        <v>69</v>
      </c>
      <c r="D148" s="2" t="s">
        <v>1531</v>
      </c>
      <c r="E148" s="3">
        <v>886.8</v>
      </c>
      <c r="F148" s="8" t="s">
        <v>28</v>
      </c>
      <c r="G148" s="9" t="s">
        <v>1397</v>
      </c>
      <c r="H148" s="9" t="s">
        <v>69</v>
      </c>
      <c r="I148" s="10" t="s">
        <v>1531</v>
      </c>
      <c r="J148" s="11">
        <v>886.8</v>
      </c>
      <c r="K148" t="b">
        <f t="shared" si="10"/>
        <v>1</v>
      </c>
      <c r="L148" t="b">
        <f t="shared" si="11"/>
        <v>1</v>
      </c>
      <c r="M148" t="b">
        <f t="shared" si="12"/>
        <v>1</v>
      </c>
      <c r="N148" t="b">
        <f t="shared" si="13"/>
        <v>1</v>
      </c>
      <c r="O148" s="13">
        <f t="shared" si="14"/>
        <v>0</v>
      </c>
    </row>
    <row r="149" spans="1:15" ht="78.75" hidden="1" x14ac:dyDescent="0.25">
      <c r="A149" s="1" t="s">
        <v>28</v>
      </c>
      <c r="B149" s="1" t="s">
        <v>1397</v>
      </c>
      <c r="C149" s="1" t="s">
        <v>53</v>
      </c>
      <c r="D149" s="2" t="s">
        <v>589</v>
      </c>
      <c r="E149" s="3">
        <v>884.59999999999991</v>
      </c>
      <c r="F149" s="8" t="s">
        <v>28</v>
      </c>
      <c r="G149" s="9" t="s">
        <v>1397</v>
      </c>
      <c r="H149" s="9" t="s">
        <v>53</v>
      </c>
      <c r="I149" s="10" t="s">
        <v>589</v>
      </c>
      <c r="J149" s="11">
        <v>884.6</v>
      </c>
      <c r="K149" t="b">
        <f t="shared" si="10"/>
        <v>1</v>
      </c>
      <c r="L149" t="b">
        <f t="shared" si="11"/>
        <v>1</v>
      </c>
      <c r="M149" t="b">
        <f t="shared" si="12"/>
        <v>1</v>
      </c>
      <c r="N149" t="b">
        <f t="shared" si="13"/>
        <v>1</v>
      </c>
      <c r="O149" s="13">
        <f t="shared" si="14"/>
        <v>0</v>
      </c>
    </row>
    <row r="150" spans="1:15" ht="36" hidden="1" x14ac:dyDescent="0.25">
      <c r="A150" s="1" t="s">
        <v>28</v>
      </c>
      <c r="B150" s="1" t="s">
        <v>1397</v>
      </c>
      <c r="C150" s="1" t="s">
        <v>55</v>
      </c>
      <c r="D150" s="2" t="s">
        <v>613</v>
      </c>
      <c r="E150" s="3">
        <v>2.2000000000000002</v>
      </c>
      <c r="F150" s="8" t="s">
        <v>28</v>
      </c>
      <c r="G150" s="9" t="s">
        <v>1397</v>
      </c>
      <c r="H150" s="9" t="s">
        <v>55</v>
      </c>
      <c r="I150" s="10" t="s">
        <v>613</v>
      </c>
      <c r="J150" s="11">
        <v>2.2000000000000002</v>
      </c>
      <c r="K150" t="b">
        <f t="shared" si="10"/>
        <v>1</v>
      </c>
      <c r="L150" t="b">
        <f t="shared" si="11"/>
        <v>1</v>
      </c>
      <c r="M150" t="b">
        <f t="shared" si="12"/>
        <v>1</v>
      </c>
      <c r="N150" t="b">
        <f t="shared" si="13"/>
        <v>1</v>
      </c>
      <c r="O150" s="13">
        <f t="shared" si="14"/>
        <v>0</v>
      </c>
    </row>
    <row r="151" spans="1:15" ht="56.25" hidden="1" x14ac:dyDescent="0.25">
      <c r="A151" s="1" t="s">
        <v>28</v>
      </c>
      <c r="B151" s="1" t="s">
        <v>1397</v>
      </c>
      <c r="C151" s="1" t="s">
        <v>1122</v>
      </c>
      <c r="D151" s="2" t="s">
        <v>1885</v>
      </c>
      <c r="E151" s="3">
        <v>1061</v>
      </c>
      <c r="F151" s="8" t="s">
        <v>28</v>
      </c>
      <c r="G151" s="9" t="s">
        <v>1397</v>
      </c>
      <c r="H151" s="9" t="s">
        <v>1122</v>
      </c>
      <c r="I151" s="10" t="s">
        <v>1885</v>
      </c>
      <c r="J151" s="11">
        <v>1061</v>
      </c>
      <c r="K151" t="b">
        <f t="shared" si="10"/>
        <v>1</v>
      </c>
      <c r="L151" t="b">
        <f t="shared" si="11"/>
        <v>1</v>
      </c>
      <c r="M151" t="b">
        <f t="shared" si="12"/>
        <v>1</v>
      </c>
      <c r="N151" t="b">
        <f t="shared" si="13"/>
        <v>1</v>
      </c>
      <c r="O151" s="13">
        <f t="shared" si="14"/>
        <v>0</v>
      </c>
    </row>
    <row r="152" spans="1:15" ht="36" hidden="1" x14ac:dyDescent="0.25">
      <c r="A152" s="1" t="s">
        <v>28</v>
      </c>
      <c r="B152" s="1" t="s">
        <v>1397</v>
      </c>
      <c r="C152" s="1" t="s">
        <v>1143</v>
      </c>
      <c r="D152" s="2" t="s">
        <v>1270</v>
      </c>
      <c r="E152" s="3">
        <v>56</v>
      </c>
      <c r="F152" s="8" t="s">
        <v>28</v>
      </c>
      <c r="G152" s="9" t="s">
        <v>1397</v>
      </c>
      <c r="H152" s="9" t="s">
        <v>1143</v>
      </c>
      <c r="I152" s="10" t="s">
        <v>1270</v>
      </c>
      <c r="J152" s="11">
        <v>56</v>
      </c>
      <c r="K152" t="b">
        <f t="shared" si="10"/>
        <v>1</v>
      </c>
      <c r="L152" t="b">
        <f t="shared" si="11"/>
        <v>1</v>
      </c>
      <c r="M152" t="b">
        <f t="shared" si="12"/>
        <v>1</v>
      </c>
      <c r="N152" t="b">
        <f t="shared" si="13"/>
        <v>1</v>
      </c>
      <c r="O152" s="13">
        <f t="shared" si="14"/>
        <v>0</v>
      </c>
    </row>
    <row r="153" spans="1:15" ht="33.75" hidden="1" x14ac:dyDescent="0.25">
      <c r="A153" s="1" t="s">
        <v>28</v>
      </c>
      <c r="B153" s="1" t="s">
        <v>1397</v>
      </c>
      <c r="C153" s="1" t="s">
        <v>1349</v>
      </c>
      <c r="D153" s="2" t="s">
        <v>1350</v>
      </c>
      <c r="E153" s="3">
        <v>56</v>
      </c>
      <c r="F153" s="8" t="s">
        <v>28</v>
      </c>
      <c r="G153" s="9" t="s">
        <v>1397</v>
      </c>
      <c r="H153" s="9" t="s">
        <v>1349</v>
      </c>
      <c r="I153" s="10" t="s">
        <v>1350</v>
      </c>
      <c r="J153" s="11">
        <v>56</v>
      </c>
      <c r="K153" t="b">
        <f t="shared" si="10"/>
        <v>1</v>
      </c>
      <c r="L153" t="b">
        <f t="shared" si="11"/>
        <v>1</v>
      </c>
      <c r="M153" t="b">
        <f t="shared" si="12"/>
        <v>1</v>
      </c>
      <c r="N153" t="b">
        <f t="shared" si="13"/>
        <v>1</v>
      </c>
      <c r="O153" s="13">
        <f t="shared" si="14"/>
        <v>0</v>
      </c>
    </row>
    <row r="154" spans="1:15" ht="78.75" hidden="1" x14ac:dyDescent="0.25">
      <c r="A154" s="1" t="s">
        <v>28</v>
      </c>
      <c r="B154" s="1" t="s">
        <v>1397</v>
      </c>
      <c r="C154" s="1" t="s">
        <v>405</v>
      </c>
      <c r="D154" s="2" t="s">
        <v>1174</v>
      </c>
      <c r="E154" s="3">
        <v>1005</v>
      </c>
      <c r="F154" s="8" t="s">
        <v>28</v>
      </c>
      <c r="G154" s="9" t="s">
        <v>1397</v>
      </c>
      <c r="H154" s="9" t="s">
        <v>405</v>
      </c>
      <c r="I154" s="10" t="s">
        <v>1174</v>
      </c>
      <c r="J154" s="11">
        <v>1005</v>
      </c>
      <c r="K154" t="b">
        <f t="shared" si="10"/>
        <v>1</v>
      </c>
      <c r="L154" t="b">
        <f t="shared" si="11"/>
        <v>1</v>
      </c>
      <c r="M154" t="b">
        <f t="shared" si="12"/>
        <v>1</v>
      </c>
      <c r="N154" t="b">
        <f t="shared" si="13"/>
        <v>1</v>
      </c>
      <c r="O154" s="13">
        <f t="shared" si="14"/>
        <v>0</v>
      </c>
    </row>
    <row r="155" spans="1:15" ht="36" hidden="1" x14ac:dyDescent="0.25">
      <c r="A155" s="1" t="s">
        <v>28</v>
      </c>
      <c r="B155" s="1" t="s">
        <v>1398</v>
      </c>
      <c r="C155" s="1" t="s">
        <v>37</v>
      </c>
      <c r="D155" s="2" t="s">
        <v>1511</v>
      </c>
      <c r="E155" s="3">
        <v>2796</v>
      </c>
      <c r="F155" s="8" t="s">
        <v>28</v>
      </c>
      <c r="G155" s="9" t="s">
        <v>1398</v>
      </c>
      <c r="H155" s="9" t="s">
        <v>37</v>
      </c>
      <c r="I155" s="10" t="s">
        <v>1511</v>
      </c>
      <c r="J155" s="11">
        <v>2796</v>
      </c>
      <c r="K155" t="b">
        <f t="shared" si="10"/>
        <v>1</v>
      </c>
      <c r="L155" t="b">
        <f t="shared" si="11"/>
        <v>1</v>
      </c>
      <c r="M155" t="b">
        <f t="shared" si="12"/>
        <v>1</v>
      </c>
      <c r="N155" t="b">
        <f t="shared" si="13"/>
        <v>1</v>
      </c>
      <c r="O155" s="13">
        <f t="shared" si="14"/>
        <v>0</v>
      </c>
    </row>
    <row r="156" spans="1:15" ht="36" hidden="1" x14ac:dyDescent="0.25">
      <c r="A156" s="1" t="s">
        <v>28</v>
      </c>
      <c r="B156" s="1" t="s">
        <v>1398</v>
      </c>
      <c r="C156" s="1" t="s">
        <v>40</v>
      </c>
      <c r="D156" s="2" t="s">
        <v>1514</v>
      </c>
      <c r="E156" s="3">
        <v>2796</v>
      </c>
      <c r="F156" s="8" t="s">
        <v>28</v>
      </c>
      <c r="G156" s="9" t="s">
        <v>1398</v>
      </c>
      <c r="H156" s="9" t="s">
        <v>40</v>
      </c>
      <c r="I156" s="10" t="s">
        <v>1514</v>
      </c>
      <c r="J156" s="11">
        <v>2796</v>
      </c>
      <c r="K156" t="b">
        <f t="shared" si="10"/>
        <v>1</v>
      </c>
      <c r="L156" t="b">
        <f t="shared" si="11"/>
        <v>1</v>
      </c>
      <c r="M156" t="b">
        <f t="shared" si="12"/>
        <v>1</v>
      </c>
      <c r="N156" t="b">
        <f t="shared" si="13"/>
        <v>1</v>
      </c>
      <c r="O156" s="13">
        <f t="shared" si="14"/>
        <v>0</v>
      </c>
    </row>
    <row r="157" spans="1:15" ht="112.5" hidden="1" x14ac:dyDescent="0.25">
      <c r="A157" s="1" t="s">
        <v>28</v>
      </c>
      <c r="B157" s="1" t="s">
        <v>1398</v>
      </c>
      <c r="C157" s="1" t="s">
        <v>41</v>
      </c>
      <c r="D157" s="2" t="s">
        <v>1515</v>
      </c>
      <c r="E157" s="3">
        <v>2796</v>
      </c>
      <c r="F157" s="8" t="s">
        <v>28</v>
      </c>
      <c r="G157" s="9" t="s">
        <v>1398</v>
      </c>
      <c r="H157" s="9" t="s">
        <v>41</v>
      </c>
      <c r="I157" s="10" t="s">
        <v>1515</v>
      </c>
      <c r="J157" s="11">
        <v>2796</v>
      </c>
      <c r="K157" t="b">
        <f t="shared" si="10"/>
        <v>1</v>
      </c>
      <c r="L157" t="b">
        <f t="shared" si="11"/>
        <v>1</v>
      </c>
      <c r="M157" t="b">
        <f t="shared" si="12"/>
        <v>1</v>
      </c>
      <c r="N157" t="b">
        <f t="shared" si="13"/>
        <v>1</v>
      </c>
      <c r="O157" s="13">
        <f t="shared" si="14"/>
        <v>0</v>
      </c>
    </row>
    <row r="158" spans="1:15" ht="56.25" hidden="1" x14ac:dyDescent="0.25">
      <c r="A158" s="1" t="s">
        <v>28</v>
      </c>
      <c r="B158" s="1" t="s">
        <v>1398</v>
      </c>
      <c r="C158" s="1" t="s">
        <v>33</v>
      </c>
      <c r="D158" s="2" t="s">
        <v>630</v>
      </c>
      <c r="E158" s="3">
        <v>2091</v>
      </c>
      <c r="F158" s="8" t="s">
        <v>28</v>
      </c>
      <c r="G158" s="9" t="s">
        <v>1398</v>
      </c>
      <c r="H158" s="9" t="s">
        <v>33</v>
      </c>
      <c r="I158" s="10" t="s">
        <v>630</v>
      </c>
      <c r="J158" s="11">
        <v>2091</v>
      </c>
      <c r="K158" t="b">
        <f t="shared" si="10"/>
        <v>1</v>
      </c>
      <c r="L158" t="b">
        <f t="shared" si="11"/>
        <v>1</v>
      </c>
      <c r="M158" t="b">
        <f t="shared" si="12"/>
        <v>1</v>
      </c>
      <c r="N158" t="b">
        <f t="shared" si="13"/>
        <v>1</v>
      </c>
      <c r="O158" s="13">
        <f t="shared" si="14"/>
        <v>0</v>
      </c>
    </row>
    <row r="159" spans="1:15" ht="78.75" hidden="1" x14ac:dyDescent="0.25">
      <c r="A159" s="1" t="s">
        <v>28</v>
      </c>
      <c r="B159" s="1" t="s">
        <v>1398</v>
      </c>
      <c r="C159" s="1" t="s">
        <v>70</v>
      </c>
      <c r="D159" s="2" t="s">
        <v>631</v>
      </c>
      <c r="E159" s="3">
        <v>225</v>
      </c>
      <c r="F159" s="8" t="s">
        <v>28</v>
      </c>
      <c r="G159" s="9" t="s">
        <v>1398</v>
      </c>
      <c r="H159" s="9" t="s">
        <v>70</v>
      </c>
      <c r="I159" s="10" t="s">
        <v>631</v>
      </c>
      <c r="J159" s="11">
        <v>225</v>
      </c>
      <c r="K159" t="b">
        <f t="shared" si="10"/>
        <v>1</v>
      </c>
      <c r="L159" t="b">
        <f t="shared" si="11"/>
        <v>1</v>
      </c>
      <c r="M159" t="b">
        <f t="shared" si="12"/>
        <v>1</v>
      </c>
      <c r="N159" t="b">
        <f t="shared" si="13"/>
        <v>1</v>
      </c>
      <c r="O159" s="13">
        <f t="shared" si="14"/>
        <v>0</v>
      </c>
    </row>
    <row r="160" spans="1:15" ht="90" hidden="1" x14ac:dyDescent="0.25">
      <c r="A160" s="1" t="s">
        <v>28</v>
      </c>
      <c r="B160" s="1" t="s">
        <v>1398</v>
      </c>
      <c r="C160" s="1" t="s">
        <v>71</v>
      </c>
      <c r="D160" s="2" t="s">
        <v>633</v>
      </c>
      <c r="E160" s="3">
        <v>480</v>
      </c>
      <c r="F160" s="8" t="s">
        <v>28</v>
      </c>
      <c r="G160" s="9" t="s">
        <v>1398</v>
      </c>
      <c r="H160" s="9" t="s">
        <v>71</v>
      </c>
      <c r="I160" s="10" t="s">
        <v>633</v>
      </c>
      <c r="J160" s="11">
        <v>480</v>
      </c>
      <c r="K160" t="b">
        <f t="shared" si="10"/>
        <v>1</v>
      </c>
      <c r="L160" t="b">
        <f t="shared" si="11"/>
        <v>1</v>
      </c>
      <c r="M160" t="b">
        <f t="shared" si="12"/>
        <v>1</v>
      </c>
      <c r="N160" t="b">
        <f t="shared" si="13"/>
        <v>1</v>
      </c>
      <c r="O160" s="13">
        <f t="shared" si="14"/>
        <v>0</v>
      </c>
    </row>
    <row r="161" spans="1:15" ht="56.25" hidden="1" x14ac:dyDescent="0.25">
      <c r="A161" s="1" t="s">
        <v>28</v>
      </c>
      <c r="B161" s="1" t="s">
        <v>1398</v>
      </c>
      <c r="C161" s="1" t="s">
        <v>1122</v>
      </c>
      <c r="D161" s="2" t="s">
        <v>1885</v>
      </c>
      <c r="E161" s="3">
        <v>840</v>
      </c>
      <c r="F161" s="8" t="s">
        <v>28</v>
      </c>
      <c r="G161" s="9" t="s">
        <v>1398</v>
      </c>
      <c r="H161" s="9" t="s">
        <v>1122</v>
      </c>
      <c r="I161" s="10" t="s">
        <v>1885</v>
      </c>
      <c r="J161" s="11">
        <v>840</v>
      </c>
      <c r="K161" t="b">
        <f t="shared" si="10"/>
        <v>1</v>
      </c>
      <c r="L161" t="b">
        <f t="shared" si="11"/>
        <v>1</v>
      </c>
      <c r="M161" t="b">
        <f t="shared" si="12"/>
        <v>1</v>
      </c>
      <c r="N161" t="b">
        <f t="shared" si="13"/>
        <v>1</v>
      </c>
      <c r="O161" s="13">
        <f t="shared" si="14"/>
        <v>0</v>
      </c>
    </row>
    <row r="162" spans="1:15" ht="78.75" hidden="1" x14ac:dyDescent="0.25">
      <c r="A162" s="1" t="s">
        <v>28</v>
      </c>
      <c r="B162" s="1" t="s">
        <v>1398</v>
      </c>
      <c r="C162" s="1" t="s">
        <v>405</v>
      </c>
      <c r="D162" s="2" t="s">
        <v>1174</v>
      </c>
      <c r="E162" s="3">
        <v>840</v>
      </c>
      <c r="F162" s="8" t="s">
        <v>28</v>
      </c>
      <c r="G162" s="9" t="s">
        <v>1398</v>
      </c>
      <c r="H162" s="9" t="s">
        <v>405</v>
      </c>
      <c r="I162" s="10" t="s">
        <v>1174</v>
      </c>
      <c r="J162" s="11">
        <v>840</v>
      </c>
      <c r="K162" t="b">
        <f t="shared" si="10"/>
        <v>1</v>
      </c>
      <c r="L162" t="b">
        <f t="shared" si="11"/>
        <v>1</v>
      </c>
      <c r="M162" t="b">
        <f t="shared" si="12"/>
        <v>1</v>
      </c>
      <c r="N162" t="b">
        <f t="shared" si="13"/>
        <v>1</v>
      </c>
      <c r="O162" s="13">
        <f t="shared" si="14"/>
        <v>0</v>
      </c>
    </row>
    <row r="163" spans="1:15" ht="45" hidden="1" x14ac:dyDescent="0.25">
      <c r="A163" s="1" t="s">
        <v>28</v>
      </c>
      <c r="B163" s="1" t="s">
        <v>1399</v>
      </c>
      <c r="C163" s="1" t="s">
        <v>56</v>
      </c>
      <c r="D163" s="2" t="s">
        <v>1519</v>
      </c>
      <c r="E163" s="3">
        <v>2633</v>
      </c>
      <c r="F163" s="8" t="s">
        <v>28</v>
      </c>
      <c r="G163" s="9" t="s">
        <v>1399</v>
      </c>
      <c r="H163" s="9" t="s">
        <v>56</v>
      </c>
      <c r="I163" s="10" t="s">
        <v>1519</v>
      </c>
      <c r="J163" s="11">
        <v>2633</v>
      </c>
      <c r="K163" t="b">
        <f t="shared" si="10"/>
        <v>1</v>
      </c>
      <c r="L163" t="b">
        <f t="shared" si="11"/>
        <v>1</v>
      </c>
      <c r="M163" t="b">
        <f t="shared" si="12"/>
        <v>1</v>
      </c>
      <c r="N163" t="b">
        <f t="shared" si="13"/>
        <v>1</v>
      </c>
      <c r="O163" s="13">
        <f t="shared" si="14"/>
        <v>0</v>
      </c>
    </row>
    <row r="164" spans="1:15" ht="67.5" hidden="1" x14ac:dyDescent="0.25">
      <c r="A164" s="1" t="s">
        <v>28</v>
      </c>
      <c r="B164" s="1" t="s">
        <v>1399</v>
      </c>
      <c r="C164" s="1" t="s">
        <v>57</v>
      </c>
      <c r="D164" s="2" t="s">
        <v>1520</v>
      </c>
      <c r="E164" s="3">
        <v>2633</v>
      </c>
      <c r="F164" s="8" t="s">
        <v>28</v>
      </c>
      <c r="G164" s="9" t="s">
        <v>1399</v>
      </c>
      <c r="H164" s="9" t="s">
        <v>57</v>
      </c>
      <c r="I164" s="10" t="s">
        <v>1520</v>
      </c>
      <c r="J164" s="11">
        <v>2633</v>
      </c>
      <c r="K164" t="b">
        <f t="shared" si="10"/>
        <v>1</v>
      </c>
      <c r="L164" t="b">
        <f t="shared" si="11"/>
        <v>1</v>
      </c>
      <c r="M164" t="b">
        <f t="shared" si="12"/>
        <v>1</v>
      </c>
      <c r="N164" t="b">
        <f t="shared" si="13"/>
        <v>1</v>
      </c>
      <c r="O164" s="13">
        <f t="shared" si="14"/>
        <v>0</v>
      </c>
    </row>
    <row r="165" spans="1:15" ht="112.5" hidden="1" x14ac:dyDescent="0.25">
      <c r="A165" s="1" t="s">
        <v>28</v>
      </c>
      <c r="B165" s="1" t="s">
        <v>1399</v>
      </c>
      <c r="C165" s="1" t="s">
        <v>58</v>
      </c>
      <c r="D165" s="2" t="s">
        <v>1521</v>
      </c>
      <c r="E165" s="3">
        <v>2633</v>
      </c>
      <c r="F165" s="8" t="s">
        <v>28</v>
      </c>
      <c r="G165" s="9" t="s">
        <v>1399</v>
      </c>
      <c r="H165" s="9" t="s">
        <v>58</v>
      </c>
      <c r="I165" s="10" t="s">
        <v>1521</v>
      </c>
      <c r="J165" s="11">
        <v>2633</v>
      </c>
      <c r="K165" t="b">
        <f t="shared" si="10"/>
        <v>1</v>
      </c>
      <c r="L165" t="b">
        <f t="shared" si="11"/>
        <v>1</v>
      </c>
      <c r="M165" t="b">
        <f t="shared" si="12"/>
        <v>1</v>
      </c>
      <c r="N165" t="b">
        <f t="shared" si="13"/>
        <v>1</v>
      </c>
      <c r="O165" s="13">
        <f t="shared" si="14"/>
        <v>0</v>
      </c>
    </row>
    <row r="166" spans="1:15" ht="168.75" hidden="1" x14ac:dyDescent="0.25">
      <c r="A166" s="1" t="s">
        <v>28</v>
      </c>
      <c r="B166" s="1" t="s">
        <v>1399</v>
      </c>
      <c r="C166" s="1" t="s">
        <v>73</v>
      </c>
      <c r="D166" s="2" t="s">
        <v>576</v>
      </c>
      <c r="E166" s="3">
        <v>540</v>
      </c>
      <c r="F166" s="8" t="s">
        <v>28</v>
      </c>
      <c r="G166" s="9" t="s">
        <v>1399</v>
      </c>
      <c r="H166" s="9" t="s">
        <v>73</v>
      </c>
      <c r="I166" s="10" t="s">
        <v>576</v>
      </c>
      <c r="J166" s="11">
        <v>540</v>
      </c>
      <c r="K166" t="b">
        <f t="shared" si="10"/>
        <v>1</v>
      </c>
      <c r="L166" t="b">
        <f t="shared" si="11"/>
        <v>1</v>
      </c>
      <c r="M166" t="b">
        <f t="shared" si="12"/>
        <v>1</v>
      </c>
      <c r="N166" t="b">
        <f t="shared" si="13"/>
        <v>1</v>
      </c>
      <c r="O166" s="13">
        <f t="shared" si="14"/>
        <v>0</v>
      </c>
    </row>
    <row r="167" spans="1:15" ht="146.25" hidden="1" x14ac:dyDescent="0.25">
      <c r="A167" s="1" t="s">
        <v>28</v>
      </c>
      <c r="B167" s="1" t="s">
        <v>1399</v>
      </c>
      <c r="C167" s="1" t="s">
        <v>45</v>
      </c>
      <c r="D167" s="2" t="s">
        <v>577</v>
      </c>
      <c r="E167" s="3">
        <v>2093</v>
      </c>
      <c r="F167" s="8" t="s">
        <v>28</v>
      </c>
      <c r="G167" s="9" t="s">
        <v>1399</v>
      </c>
      <c r="H167" s="9" t="s">
        <v>45</v>
      </c>
      <c r="I167" s="10" t="s">
        <v>577</v>
      </c>
      <c r="J167" s="11">
        <v>2093</v>
      </c>
      <c r="K167" t="b">
        <f t="shared" si="10"/>
        <v>1</v>
      </c>
      <c r="L167" t="b">
        <f t="shared" si="11"/>
        <v>1</v>
      </c>
      <c r="M167" t="b">
        <f t="shared" si="12"/>
        <v>1</v>
      </c>
      <c r="N167" t="b">
        <f t="shared" si="13"/>
        <v>1</v>
      </c>
      <c r="O167" s="13">
        <f t="shared" si="14"/>
        <v>0</v>
      </c>
    </row>
    <row r="168" spans="1:15" ht="36" hidden="1" x14ac:dyDescent="0.25">
      <c r="A168" s="1" t="s">
        <v>28</v>
      </c>
      <c r="B168" s="1" t="s">
        <v>1399</v>
      </c>
      <c r="C168" s="1" t="s">
        <v>37</v>
      </c>
      <c r="D168" s="2" t="s">
        <v>1511</v>
      </c>
      <c r="E168" s="3">
        <v>807797.1</v>
      </c>
      <c r="F168" s="8" t="s">
        <v>28</v>
      </c>
      <c r="G168" s="9" t="s">
        <v>1399</v>
      </c>
      <c r="H168" s="9" t="s">
        <v>37</v>
      </c>
      <c r="I168" s="10" t="s">
        <v>1511</v>
      </c>
      <c r="J168" s="11">
        <v>807797.1</v>
      </c>
      <c r="K168" t="b">
        <f t="shared" si="10"/>
        <v>1</v>
      </c>
      <c r="L168" t="b">
        <f t="shared" si="11"/>
        <v>1</v>
      </c>
      <c r="M168" t="b">
        <f t="shared" si="12"/>
        <v>1</v>
      </c>
      <c r="N168" t="b">
        <f t="shared" si="13"/>
        <v>1</v>
      </c>
      <c r="O168" s="13">
        <f t="shared" si="14"/>
        <v>0</v>
      </c>
    </row>
    <row r="169" spans="1:15" ht="56.25" hidden="1" x14ac:dyDescent="0.25">
      <c r="A169" s="1" t="s">
        <v>28</v>
      </c>
      <c r="B169" s="1" t="s">
        <v>1399</v>
      </c>
      <c r="C169" s="1" t="s">
        <v>89</v>
      </c>
      <c r="D169" s="2" t="s">
        <v>1532</v>
      </c>
      <c r="E169" s="3">
        <v>137489.70000000001</v>
      </c>
      <c r="F169" s="8" t="s">
        <v>28</v>
      </c>
      <c r="G169" s="9" t="s">
        <v>1399</v>
      </c>
      <c r="H169" s="9" t="s">
        <v>89</v>
      </c>
      <c r="I169" s="10" t="s">
        <v>1532</v>
      </c>
      <c r="J169" s="11">
        <v>137489.70000000001</v>
      </c>
      <c r="K169" t="b">
        <f t="shared" si="10"/>
        <v>1</v>
      </c>
      <c r="L169" t="b">
        <f t="shared" si="11"/>
        <v>1</v>
      </c>
      <c r="M169" t="b">
        <f t="shared" si="12"/>
        <v>1</v>
      </c>
      <c r="N169" t="b">
        <f t="shared" si="13"/>
        <v>1</v>
      </c>
      <c r="O169" s="13">
        <f t="shared" si="14"/>
        <v>0</v>
      </c>
    </row>
    <row r="170" spans="1:15" ht="56.25" hidden="1" x14ac:dyDescent="0.25">
      <c r="A170" s="1" t="s">
        <v>28</v>
      </c>
      <c r="B170" s="1" t="s">
        <v>1399</v>
      </c>
      <c r="C170" s="1" t="s">
        <v>90</v>
      </c>
      <c r="D170" s="2" t="s">
        <v>1533</v>
      </c>
      <c r="E170" s="3">
        <v>137489.70000000001</v>
      </c>
      <c r="F170" s="8" t="s">
        <v>28</v>
      </c>
      <c r="G170" s="9" t="s">
        <v>1399</v>
      </c>
      <c r="H170" s="9" t="s">
        <v>90</v>
      </c>
      <c r="I170" s="10" t="s">
        <v>1533</v>
      </c>
      <c r="J170" s="11">
        <v>137489.70000000001</v>
      </c>
      <c r="K170" t="b">
        <f t="shared" si="10"/>
        <v>1</v>
      </c>
      <c r="L170" t="b">
        <f t="shared" si="11"/>
        <v>1</v>
      </c>
      <c r="M170" t="b">
        <f t="shared" si="12"/>
        <v>1</v>
      </c>
      <c r="N170" t="b">
        <f t="shared" si="13"/>
        <v>1</v>
      </c>
      <c r="O170" s="13">
        <f t="shared" si="14"/>
        <v>0</v>
      </c>
    </row>
    <row r="171" spans="1:15" ht="78.75" hidden="1" x14ac:dyDescent="0.25">
      <c r="A171" s="1" t="s">
        <v>28</v>
      </c>
      <c r="B171" s="1" t="s">
        <v>1399</v>
      </c>
      <c r="C171" s="1" t="s">
        <v>74</v>
      </c>
      <c r="D171" s="2" t="s">
        <v>589</v>
      </c>
      <c r="E171" s="3">
        <v>48793</v>
      </c>
      <c r="F171" s="8" t="s">
        <v>28</v>
      </c>
      <c r="G171" s="9" t="s">
        <v>1399</v>
      </c>
      <c r="H171" s="9" t="s">
        <v>74</v>
      </c>
      <c r="I171" s="10" t="s">
        <v>589</v>
      </c>
      <c r="J171" s="11">
        <v>48793</v>
      </c>
      <c r="K171" t="b">
        <f t="shared" si="10"/>
        <v>1</v>
      </c>
      <c r="L171" t="b">
        <f t="shared" si="11"/>
        <v>1</v>
      </c>
      <c r="M171" t="b">
        <f t="shared" si="12"/>
        <v>1</v>
      </c>
      <c r="N171" t="b">
        <f t="shared" si="13"/>
        <v>1</v>
      </c>
      <c r="O171" s="13">
        <f t="shared" si="14"/>
        <v>0</v>
      </c>
    </row>
    <row r="172" spans="1:15" ht="67.5" hidden="1" x14ac:dyDescent="0.25">
      <c r="A172" s="1" t="s">
        <v>28</v>
      </c>
      <c r="B172" s="1" t="s">
        <v>1399</v>
      </c>
      <c r="C172" s="1" t="s">
        <v>75</v>
      </c>
      <c r="D172" s="2" t="s">
        <v>612</v>
      </c>
      <c r="E172" s="3">
        <v>83478</v>
      </c>
      <c r="F172" s="8" t="s">
        <v>28</v>
      </c>
      <c r="G172" s="9" t="s">
        <v>1399</v>
      </c>
      <c r="H172" s="9" t="s">
        <v>75</v>
      </c>
      <c r="I172" s="10" t="s">
        <v>612</v>
      </c>
      <c r="J172" s="11">
        <v>83478</v>
      </c>
      <c r="K172" t="b">
        <f t="shared" si="10"/>
        <v>1</v>
      </c>
      <c r="L172" t="b">
        <f t="shared" si="11"/>
        <v>1</v>
      </c>
      <c r="M172" t="b">
        <f t="shared" si="12"/>
        <v>1</v>
      </c>
      <c r="N172" t="b">
        <f t="shared" si="13"/>
        <v>1</v>
      </c>
      <c r="O172" s="13">
        <f t="shared" si="14"/>
        <v>0</v>
      </c>
    </row>
    <row r="173" spans="1:15" ht="36" hidden="1" x14ac:dyDescent="0.25">
      <c r="A173" s="1" t="s">
        <v>28</v>
      </c>
      <c r="B173" s="1" t="s">
        <v>1399</v>
      </c>
      <c r="C173" s="1" t="s">
        <v>76</v>
      </c>
      <c r="D173" s="2" t="s">
        <v>613</v>
      </c>
      <c r="E173" s="3">
        <v>97</v>
      </c>
      <c r="F173" s="8" t="s">
        <v>28</v>
      </c>
      <c r="G173" s="9" t="s">
        <v>1399</v>
      </c>
      <c r="H173" s="9" t="s">
        <v>76</v>
      </c>
      <c r="I173" s="10" t="s">
        <v>613</v>
      </c>
      <c r="J173" s="11">
        <v>97</v>
      </c>
      <c r="K173" t="b">
        <f t="shared" si="10"/>
        <v>1</v>
      </c>
      <c r="L173" t="b">
        <f t="shared" si="11"/>
        <v>1</v>
      </c>
      <c r="M173" t="b">
        <f t="shared" si="12"/>
        <v>1</v>
      </c>
      <c r="N173" t="b">
        <f t="shared" si="13"/>
        <v>1</v>
      </c>
      <c r="O173" s="13">
        <f t="shared" si="14"/>
        <v>0</v>
      </c>
    </row>
    <row r="174" spans="1:15" ht="78.75" hidden="1" x14ac:dyDescent="0.25">
      <c r="A174" s="1" t="s">
        <v>28</v>
      </c>
      <c r="B174" s="1" t="s">
        <v>1399</v>
      </c>
      <c r="C174" s="1" t="s">
        <v>77</v>
      </c>
      <c r="D174" s="2" t="s">
        <v>614</v>
      </c>
      <c r="E174" s="3">
        <v>5121.7</v>
      </c>
      <c r="F174" s="8" t="s">
        <v>28</v>
      </c>
      <c r="G174" s="9" t="s">
        <v>1399</v>
      </c>
      <c r="H174" s="9" t="s">
        <v>77</v>
      </c>
      <c r="I174" s="10" t="s">
        <v>614</v>
      </c>
      <c r="J174" s="11">
        <v>5121.7</v>
      </c>
      <c r="K174" t="b">
        <f t="shared" si="10"/>
        <v>1</v>
      </c>
      <c r="L174" t="b">
        <f t="shared" si="11"/>
        <v>1</v>
      </c>
      <c r="M174" t="b">
        <f t="shared" si="12"/>
        <v>1</v>
      </c>
      <c r="N174" t="b">
        <f t="shared" si="13"/>
        <v>1</v>
      </c>
      <c r="O174" s="13">
        <f t="shared" si="14"/>
        <v>0</v>
      </c>
    </row>
    <row r="175" spans="1:15" ht="67.5" hidden="1" x14ac:dyDescent="0.25">
      <c r="A175" s="1" t="s">
        <v>28</v>
      </c>
      <c r="B175" s="1" t="s">
        <v>1399</v>
      </c>
      <c r="C175" s="1" t="s">
        <v>91</v>
      </c>
      <c r="D175" s="2" t="s">
        <v>1534</v>
      </c>
      <c r="E175" s="3">
        <v>536793.1</v>
      </c>
      <c r="F175" s="8" t="s">
        <v>28</v>
      </c>
      <c r="G175" s="9" t="s">
        <v>1399</v>
      </c>
      <c r="H175" s="9" t="s">
        <v>91</v>
      </c>
      <c r="I175" s="10" t="s">
        <v>1534</v>
      </c>
      <c r="J175" s="11">
        <v>536793.1</v>
      </c>
      <c r="K175" t="b">
        <f t="shared" si="10"/>
        <v>1</v>
      </c>
      <c r="L175" t="b">
        <f t="shared" si="11"/>
        <v>1</v>
      </c>
      <c r="M175" t="b">
        <f t="shared" si="12"/>
        <v>1</v>
      </c>
      <c r="N175" t="b">
        <f t="shared" si="13"/>
        <v>1</v>
      </c>
      <c r="O175" s="13">
        <f t="shared" si="14"/>
        <v>0</v>
      </c>
    </row>
    <row r="176" spans="1:15" ht="78.75" hidden="1" x14ac:dyDescent="0.25">
      <c r="A176" s="1" t="s">
        <v>28</v>
      </c>
      <c r="B176" s="1" t="s">
        <v>1399</v>
      </c>
      <c r="C176" s="1" t="s">
        <v>92</v>
      </c>
      <c r="D176" s="2" t="s">
        <v>1535</v>
      </c>
      <c r="E176" s="3">
        <v>202877</v>
      </c>
      <c r="F176" s="8" t="s">
        <v>28</v>
      </c>
      <c r="G176" s="9" t="s">
        <v>1399</v>
      </c>
      <c r="H176" s="9" t="s">
        <v>92</v>
      </c>
      <c r="I176" s="10" t="s">
        <v>1535</v>
      </c>
      <c r="J176" s="11">
        <v>202877</v>
      </c>
      <c r="K176" t="b">
        <f t="shared" si="10"/>
        <v>1</v>
      </c>
      <c r="L176" t="b">
        <f t="shared" si="11"/>
        <v>1</v>
      </c>
      <c r="M176" t="b">
        <f t="shared" si="12"/>
        <v>1</v>
      </c>
      <c r="N176" t="b">
        <f t="shared" si="13"/>
        <v>1</v>
      </c>
      <c r="O176" s="13">
        <f t="shared" si="14"/>
        <v>0</v>
      </c>
    </row>
    <row r="177" spans="1:15" ht="78.75" hidden="1" x14ac:dyDescent="0.25">
      <c r="A177" s="1" t="s">
        <v>28</v>
      </c>
      <c r="B177" s="1" t="s">
        <v>1399</v>
      </c>
      <c r="C177" s="1" t="s">
        <v>78</v>
      </c>
      <c r="D177" s="2" t="s">
        <v>589</v>
      </c>
      <c r="E177" s="3">
        <v>169525.5</v>
      </c>
      <c r="F177" s="8" t="s">
        <v>28</v>
      </c>
      <c r="G177" s="9" t="s">
        <v>1399</v>
      </c>
      <c r="H177" s="9" t="s">
        <v>78</v>
      </c>
      <c r="I177" s="10" t="s">
        <v>589</v>
      </c>
      <c r="J177" s="11">
        <v>169525.5</v>
      </c>
      <c r="K177" t="b">
        <f t="shared" si="10"/>
        <v>1</v>
      </c>
      <c r="L177" t="b">
        <f t="shared" si="11"/>
        <v>1</v>
      </c>
      <c r="M177" t="b">
        <f t="shared" si="12"/>
        <v>1</v>
      </c>
      <c r="N177" t="b">
        <f t="shared" si="13"/>
        <v>1</v>
      </c>
      <c r="O177" s="13">
        <f t="shared" si="14"/>
        <v>0</v>
      </c>
    </row>
    <row r="178" spans="1:15" ht="90" hidden="1" x14ac:dyDescent="0.25">
      <c r="A178" s="1" t="s">
        <v>28</v>
      </c>
      <c r="B178" s="1" t="s">
        <v>1399</v>
      </c>
      <c r="C178" s="1" t="s">
        <v>79</v>
      </c>
      <c r="D178" s="2" t="s">
        <v>617</v>
      </c>
      <c r="E178" s="3">
        <v>24700</v>
      </c>
      <c r="F178" s="8" t="s">
        <v>28</v>
      </c>
      <c r="G178" s="9" t="s">
        <v>1399</v>
      </c>
      <c r="H178" s="9" t="s">
        <v>79</v>
      </c>
      <c r="I178" s="10" t="s">
        <v>617</v>
      </c>
      <c r="J178" s="11">
        <v>24700</v>
      </c>
      <c r="K178" t="b">
        <f t="shared" si="10"/>
        <v>1</v>
      </c>
      <c r="L178" t="b">
        <f t="shared" si="11"/>
        <v>1</v>
      </c>
      <c r="M178" t="b">
        <f t="shared" si="12"/>
        <v>1</v>
      </c>
      <c r="N178" t="b">
        <f t="shared" si="13"/>
        <v>1</v>
      </c>
      <c r="O178" s="13">
        <f t="shared" si="14"/>
        <v>0</v>
      </c>
    </row>
    <row r="179" spans="1:15" ht="36" hidden="1" x14ac:dyDescent="0.25">
      <c r="A179" s="1" t="s">
        <v>28</v>
      </c>
      <c r="B179" s="1" t="s">
        <v>1399</v>
      </c>
      <c r="C179" s="1" t="s">
        <v>80</v>
      </c>
      <c r="D179" s="2" t="s">
        <v>613</v>
      </c>
      <c r="E179" s="3">
        <v>3039.6</v>
      </c>
      <c r="F179" s="8" t="s">
        <v>28</v>
      </c>
      <c r="G179" s="9" t="s">
        <v>1399</v>
      </c>
      <c r="H179" s="9" t="s">
        <v>80</v>
      </c>
      <c r="I179" s="10" t="s">
        <v>613</v>
      </c>
      <c r="J179" s="11">
        <v>3039.6</v>
      </c>
      <c r="K179" t="b">
        <f t="shared" si="10"/>
        <v>1</v>
      </c>
      <c r="L179" t="b">
        <f t="shared" si="11"/>
        <v>1</v>
      </c>
      <c r="M179" t="b">
        <f t="shared" si="12"/>
        <v>1</v>
      </c>
      <c r="N179" t="b">
        <f t="shared" si="13"/>
        <v>1</v>
      </c>
      <c r="O179" s="13">
        <f t="shared" si="14"/>
        <v>0</v>
      </c>
    </row>
    <row r="180" spans="1:15" ht="67.5" hidden="1" x14ac:dyDescent="0.25">
      <c r="A180" s="1" t="s">
        <v>28</v>
      </c>
      <c r="B180" s="1" t="s">
        <v>1399</v>
      </c>
      <c r="C180" s="1" t="s">
        <v>1427</v>
      </c>
      <c r="D180" s="2" t="s">
        <v>1428</v>
      </c>
      <c r="E180" s="3">
        <v>5611.9</v>
      </c>
      <c r="F180" s="8" t="s">
        <v>28</v>
      </c>
      <c r="G180" s="9" t="s">
        <v>1399</v>
      </c>
      <c r="H180" s="9" t="s">
        <v>1427</v>
      </c>
      <c r="I180" s="10" t="s">
        <v>1428</v>
      </c>
      <c r="J180" s="11">
        <v>5611.9</v>
      </c>
      <c r="K180" t="b">
        <f t="shared" si="10"/>
        <v>1</v>
      </c>
      <c r="L180" t="b">
        <f t="shared" si="11"/>
        <v>1</v>
      </c>
      <c r="M180" t="b">
        <f t="shared" si="12"/>
        <v>1</v>
      </c>
      <c r="N180" t="b">
        <f t="shared" si="13"/>
        <v>1</v>
      </c>
      <c r="O180" s="13">
        <f t="shared" si="14"/>
        <v>0</v>
      </c>
    </row>
    <row r="181" spans="1:15" ht="112.5" hidden="1" x14ac:dyDescent="0.25">
      <c r="A181" s="1" t="s">
        <v>28</v>
      </c>
      <c r="B181" s="1" t="s">
        <v>1399</v>
      </c>
      <c r="C181" s="1" t="s">
        <v>93</v>
      </c>
      <c r="D181" s="2" t="s">
        <v>1536</v>
      </c>
      <c r="E181" s="3">
        <v>333916.09999999998</v>
      </c>
      <c r="F181" s="8" t="s">
        <v>28</v>
      </c>
      <c r="G181" s="9" t="s">
        <v>1399</v>
      </c>
      <c r="H181" s="9" t="s">
        <v>93</v>
      </c>
      <c r="I181" s="10" t="s">
        <v>1536</v>
      </c>
      <c r="J181" s="11">
        <v>333916.09999999998</v>
      </c>
      <c r="K181" t="b">
        <f t="shared" si="10"/>
        <v>1</v>
      </c>
      <c r="L181" t="b">
        <f t="shared" si="11"/>
        <v>1</v>
      </c>
      <c r="M181" t="b">
        <f t="shared" si="12"/>
        <v>1</v>
      </c>
      <c r="N181" t="b">
        <f t="shared" si="13"/>
        <v>1</v>
      </c>
      <c r="O181" s="13">
        <f t="shared" si="14"/>
        <v>0</v>
      </c>
    </row>
    <row r="182" spans="1:15" ht="56.25" hidden="1" x14ac:dyDescent="0.25">
      <c r="A182" s="1" t="s">
        <v>28</v>
      </c>
      <c r="B182" s="1" t="s">
        <v>1399</v>
      </c>
      <c r="C182" s="1" t="s">
        <v>81</v>
      </c>
      <c r="D182" s="2" t="s">
        <v>619</v>
      </c>
      <c r="E182" s="3">
        <v>43581.2</v>
      </c>
      <c r="F182" s="8" t="s">
        <v>28</v>
      </c>
      <c r="G182" s="9" t="s">
        <v>1399</v>
      </c>
      <c r="H182" s="9" t="s">
        <v>81</v>
      </c>
      <c r="I182" s="10" t="s">
        <v>619</v>
      </c>
      <c r="J182" s="11">
        <v>43581.2</v>
      </c>
      <c r="K182" t="b">
        <f t="shared" si="10"/>
        <v>1</v>
      </c>
      <c r="L182" t="b">
        <f t="shared" si="11"/>
        <v>1</v>
      </c>
      <c r="M182" t="b">
        <f t="shared" si="12"/>
        <v>1</v>
      </c>
      <c r="N182" t="b">
        <f t="shared" si="13"/>
        <v>1</v>
      </c>
      <c r="O182" s="13">
        <f t="shared" si="14"/>
        <v>0</v>
      </c>
    </row>
    <row r="183" spans="1:15" ht="36" hidden="1" x14ac:dyDescent="0.25">
      <c r="A183" s="1" t="s">
        <v>28</v>
      </c>
      <c r="B183" s="1" t="s">
        <v>1399</v>
      </c>
      <c r="C183" s="1" t="s">
        <v>82</v>
      </c>
      <c r="D183" s="2" t="s">
        <v>613</v>
      </c>
      <c r="E183" s="3">
        <v>4349.7000000000007</v>
      </c>
      <c r="F183" s="8" t="s">
        <v>28</v>
      </c>
      <c r="G183" s="9" t="s">
        <v>1399</v>
      </c>
      <c r="H183" s="9" t="s">
        <v>82</v>
      </c>
      <c r="I183" s="10" t="s">
        <v>613</v>
      </c>
      <c r="J183" s="11">
        <v>4349.7</v>
      </c>
      <c r="K183" t="b">
        <f t="shared" si="10"/>
        <v>1</v>
      </c>
      <c r="L183" t="b">
        <f t="shared" si="11"/>
        <v>1</v>
      </c>
      <c r="M183" t="b">
        <f t="shared" si="12"/>
        <v>1</v>
      </c>
      <c r="N183" t="b">
        <f t="shared" si="13"/>
        <v>1</v>
      </c>
      <c r="O183" s="13">
        <f t="shared" si="14"/>
        <v>0</v>
      </c>
    </row>
    <row r="184" spans="1:15" ht="56.25" hidden="1" x14ac:dyDescent="0.25">
      <c r="A184" s="1" t="s">
        <v>28</v>
      </c>
      <c r="B184" s="1" t="s">
        <v>1399</v>
      </c>
      <c r="C184" s="1" t="s">
        <v>83</v>
      </c>
      <c r="D184" s="2" t="s">
        <v>620</v>
      </c>
      <c r="E184" s="3">
        <v>186901.6</v>
      </c>
      <c r="F184" s="8" t="s">
        <v>28</v>
      </c>
      <c r="G184" s="9" t="s">
        <v>1399</v>
      </c>
      <c r="H184" s="9" t="s">
        <v>83</v>
      </c>
      <c r="I184" s="10" t="s">
        <v>620</v>
      </c>
      <c r="J184" s="11">
        <v>186901.6</v>
      </c>
      <c r="K184" t="b">
        <f t="shared" si="10"/>
        <v>1</v>
      </c>
      <c r="L184" t="b">
        <f t="shared" si="11"/>
        <v>1</v>
      </c>
      <c r="M184" t="b">
        <f t="shared" si="12"/>
        <v>1</v>
      </c>
      <c r="N184" t="b">
        <f t="shared" si="13"/>
        <v>1</v>
      </c>
      <c r="O184" s="13">
        <f t="shared" si="14"/>
        <v>0</v>
      </c>
    </row>
    <row r="185" spans="1:15" ht="36" hidden="1" x14ac:dyDescent="0.25">
      <c r="A185" s="1" t="s">
        <v>28</v>
      </c>
      <c r="B185" s="1" t="s">
        <v>1399</v>
      </c>
      <c r="C185" s="1" t="s">
        <v>84</v>
      </c>
      <c r="D185" s="2" t="s">
        <v>621</v>
      </c>
      <c r="E185" s="3">
        <v>99083.6</v>
      </c>
      <c r="F185" s="8" t="s">
        <v>28</v>
      </c>
      <c r="G185" s="9" t="s">
        <v>1399</v>
      </c>
      <c r="H185" s="9" t="s">
        <v>84</v>
      </c>
      <c r="I185" s="10" t="s">
        <v>621</v>
      </c>
      <c r="J185" s="11">
        <v>99083.6</v>
      </c>
      <c r="K185" t="b">
        <f t="shared" si="10"/>
        <v>1</v>
      </c>
      <c r="L185" t="b">
        <f t="shared" si="11"/>
        <v>1</v>
      </c>
      <c r="M185" t="b">
        <f t="shared" si="12"/>
        <v>1</v>
      </c>
      <c r="N185" t="b">
        <f t="shared" si="13"/>
        <v>1</v>
      </c>
      <c r="O185" s="13">
        <f t="shared" si="14"/>
        <v>0</v>
      </c>
    </row>
    <row r="186" spans="1:15" ht="135" hidden="1" x14ac:dyDescent="0.25">
      <c r="A186" s="1" t="s">
        <v>28</v>
      </c>
      <c r="B186" s="1" t="s">
        <v>1399</v>
      </c>
      <c r="C186" s="1" t="s">
        <v>38</v>
      </c>
      <c r="D186" s="2" t="s">
        <v>1512</v>
      </c>
      <c r="E186" s="3">
        <v>127844.20000000001</v>
      </c>
      <c r="F186" s="8" t="s">
        <v>28</v>
      </c>
      <c r="G186" s="9" t="s">
        <v>1399</v>
      </c>
      <c r="H186" s="9" t="s">
        <v>38</v>
      </c>
      <c r="I186" s="10" t="s">
        <v>1512</v>
      </c>
      <c r="J186" s="11">
        <v>127844.2</v>
      </c>
      <c r="K186" t="b">
        <f t="shared" si="10"/>
        <v>1</v>
      </c>
      <c r="L186" t="b">
        <f t="shared" si="11"/>
        <v>1</v>
      </c>
      <c r="M186" t="b">
        <f t="shared" si="12"/>
        <v>1</v>
      </c>
      <c r="N186" t="b">
        <f t="shared" si="13"/>
        <v>1</v>
      </c>
      <c r="O186" s="13">
        <f t="shared" si="14"/>
        <v>0</v>
      </c>
    </row>
    <row r="187" spans="1:15" ht="101.25" hidden="1" x14ac:dyDescent="0.25">
      <c r="A187" s="1" t="s">
        <v>28</v>
      </c>
      <c r="B187" s="1" t="s">
        <v>1399</v>
      </c>
      <c r="C187" s="1" t="s">
        <v>39</v>
      </c>
      <c r="D187" s="2" t="s">
        <v>1513</v>
      </c>
      <c r="E187" s="3">
        <v>127844.20000000001</v>
      </c>
      <c r="F187" s="8" t="s">
        <v>28</v>
      </c>
      <c r="G187" s="9" t="s">
        <v>1399</v>
      </c>
      <c r="H187" s="9" t="s">
        <v>39</v>
      </c>
      <c r="I187" s="10" t="s">
        <v>1513</v>
      </c>
      <c r="J187" s="11">
        <v>127844.2</v>
      </c>
      <c r="K187" t="b">
        <f t="shared" si="10"/>
        <v>1</v>
      </c>
      <c r="L187" t="b">
        <f t="shared" si="11"/>
        <v>1</v>
      </c>
      <c r="M187" t="b">
        <f t="shared" si="12"/>
        <v>1</v>
      </c>
      <c r="N187" t="b">
        <f t="shared" si="13"/>
        <v>1</v>
      </c>
      <c r="O187" s="13">
        <f t="shared" si="14"/>
        <v>0</v>
      </c>
    </row>
    <row r="188" spans="1:15" ht="45" hidden="1" x14ac:dyDescent="0.25">
      <c r="A188" s="1" t="s">
        <v>28</v>
      </c>
      <c r="B188" s="1" t="s">
        <v>1399</v>
      </c>
      <c r="C188" s="1" t="s">
        <v>85</v>
      </c>
      <c r="D188" s="2" t="s">
        <v>624</v>
      </c>
      <c r="E188" s="3">
        <v>16795.900000000001</v>
      </c>
      <c r="F188" s="8" t="s">
        <v>28</v>
      </c>
      <c r="G188" s="9" t="s">
        <v>1399</v>
      </c>
      <c r="H188" s="9" t="s">
        <v>85</v>
      </c>
      <c r="I188" s="10" t="s">
        <v>624</v>
      </c>
      <c r="J188" s="11">
        <v>16795.900000000001</v>
      </c>
      <c r="K188" t="b">
        <f t="shared" si="10"/>
        <v>1</v>
      </c>
      <c r="L188" t="b">
        <f t="shared" si="11"/>
        <v>1</v>
      </c>
      <c r="M188" t="b">
        <f t="shared" si="12"/>
        <v>1</v>
      </c>
      <c r="N188" t="b">
        <f t="shared" si="13"/>
        <v>1</v>
      </c>
      <c r="O188" s="13">
        <f t="shared" si="14"/>
        <v>0</v>
      </c>
    </row>
    <row r="189" spans="1:15" ht="67.5" hidden="1" x14ac:dyDescent="0.25">
      <c r="A189" s="1" t="s">
        <v>28</v>
      </c>
      <c r="B189" s="1" t="s">
        <v>1399</v>
      </c>
      <c r="C189" s="1" t="s">
        <v>29</v>
      </c>
      <c r="D189" s="2" t="s">
        <v>625</v>
      </c>
      <c r="E189" s="3">
        <v>1039.5</v>
      </c>
      <c r="F189" s="8" t="s">
        <v>28</v>
      </c>
      <c r="G189" s="9" t="s">
        <v>1399</v>
      </c>
      <c r="H189" s="9" t="s">
        <v>29</v>
      </c>
      <c r="I189" s="10" t="s">
        <v>625</v>
      </c>
      <c r="J189" s="11">
        <v>1039.5</v>
      </c>
      <c r="K189" t="b">
        <f t="shared" si="10"/>
        <v>1</v>
      </c>
      <c r="L189" t="b">
        <f t="shared" si="11"/>
        <v>1</v>
      </c>
      <c r="M189" t="b">
        <f t="shared" si="12"/>
        <v>1</v>
      </c>
      <c r="N189" t="b">
        <f t="shared" si="13"/>
        <v>1</v>
      </c>
      <c r="O189" s="13">
        <f t="shared" si="14"/>
        <v>0</v>
      </c>
    </row>
    <row r="190" spans="1:15" ht="112.5" hidden="1" x14ac:dyDescent="0.25">
      <c r="A190" s="1" t="s">
        <v>28</v>
      </c>
      <c r="B190" s="1" t="s">
        <v>1399</v>
      </c>
      <c r="C190" s="1" t="s">
        <v>31</v>
      </c>
      <c r="D190" s="2" t="s">
        <v>1276</v>
      </c>
      <c r="E190" s="3">
        <v>110008.8</v>
      </c>
      <c r="F190" s="8" t="s">
        <v>28</v>
      </c>
      <c r="G190" s="9" t="s">
        <v>1399</v>
      </c>
      <c r="H190" s="9" t="s">
        <v>31</v>
      </c>
      <c r="I190" s="10" t="s">
        <v>1276</v>
      </c>
      <c r="J190" s="11">
        <v>110008.8</v>
      </c>
      <c r="K190" t="b">
        <f t="shared" si="10"/>
        <v>1</v>
      </c>
      <c r="L190" t="b">
        <f t="shared" si="11"/>
        <v>1</v>
      </c>
      <c r="M190" t="b">
        <f t="shared" si="12"/>
        <v>1</v>
      </c>
      <c r="N190" t="b">
        <f t="shared" si="13"/>
        <v>1</v>
      </c>
      <c r="O190" s="13">
        <f t="shared" si="14"/>
        <v>0</v>
      </c>
    </row>
    <row r="191" spans="1:15" ht="56.25" hidden="1" x14ac:dyDescent="0.25">
      <c r="A191" s="1" t="s">
        <v>28</v>
      </c>
      <c r="B191" s="1" t="s">
        <v>1399</v>
      </c>
      <c r="C191" s="1" t="s">
        <v>94</v>
      </c>
      <c r="D191" s="2" t="s">
        <v>1537</v>
      </c>
      <c r="E191" s="3">
        <v>5670.0999999999995</v>
      </c>
      <c r="F191" s="8" t="s">
        <v>28</v>
      </c>
      <c r="G191" s="9" t="s">
        <v>1399</v>
      </c>
      <c r="H191" s="9" t="s">
        <v>94</v>
      </c>
      <c r="I191" s="10" t="s">
        <v>1537</v>
      </c>
      <c r="J191" s="11">
        <v>5670.1</v>
      </c>
      <c r="K191" t="b">
        <f t="shared" si="10"/>
        <v>1</v>
      </c>
      <c r="L191" t="b">
        <f t="shared" si="11"/>
        <v>1</v>
      </c>
      <c r="M191" t="b">
        <f t="shared" si="12"/>
        <v>1</v>
      </c>
      <c r="N191" t="b">
        <f t="shared" si="13"/>
        <v>1</v>
      </c>
      <c r="O191" s="13">
        <f t="shared" si="14"/>
        <v>0</v>
      </c>
    </row>
    <row r="192" spans="1:15" ht="112.5" hidden="1" x14ac:dyDescent="0.25">
      <c r="A192" s="1" t="s">
        <v>28</v>
      </c>
      <c r="B192" s="1" t="s">
        <v>1399</v>
      </c>
      <c r="C192" s="1" t="s">
        <v>95</v>
      </c>
      <c r="D192" s="2" t="s">
        <v>1538</v>
      </c>
      <c r="E192" s="3">
        <v>5670.0999999999995</v>
      </c>
      <c r="F192" s="8" t="s">
        <v>28</v>
      </c>
      <c r="G192" s="9" t="s">
        <v>1399</v>
      </c>
      <c r="H192" s="9" t="s">
        <v>95</v>
      </c>
      <c r="I192" s="10" t="s">
        <v>1538</v>
      </c>
      <c r="J192" s="11">
        <v>5670.1</v>
      </c>
      <c r="K192" t="b">
        <f t="shared" si="10"/>
        <v>1</v>
      </c>
      <c r="L192" t="b">
        <f t="shared" si="11"/>
        <v>1</v>
      </c>
      <c r="M192" t="b">
        <f t="shared" si="12"/>
        <v>1</v>
      </c>
      <c r="N192" t="b">
        <f t="shared" si="13"/>
        <v>1</v>
      </c>
      <c r="O192" s="13">
        <f t="shared" si="14"/>
        <v>0</v>
      </c>
    </row>
    <row r="193" spans="1:15" ht="78.75" hidden="1" x14ac:dyDescent="0.25">
      <c r="A193" s="1" t="s">
        <v>28</v>
      </c>
      <c r="B193" s="1" t="s">
        <v>1399</v>
      </c>
      <c r="C193" s="1" t="s">
        <v>86</v>
      </c>
      <c r="D193" s="2" t="s">
        <v>589</v>
      </c>
      <c r="E193" s="3">
        <v>5597.7</v>
      </c>
      <c r="F193" s="8" t="s">
        <v>28</v>
      </c>
      <c r="G193" s="9" t="s">
        <v>1399</v>
      </c>
      <c r="H193" s="9" t="s">
        <v>86</v>
      </c>
      <c r="I193" s="10" t="s">
        <v>589</v>
      </c>
      <c r="J193" s="11">
        <v>5597.7</v>
      </c>
      <c r="K193" t="b">
        <f t="shared" si="10"/>
        <v>1</v>
      </c>
      <c r="L193" t="b">
        <f t="shared" si="11"/>
        <v>1</v>
      </c>
      <c r="M193" t="b">
        <f t="shared" si="12"/>
        <v>1</v>
      </c>
      <c r="N193" t="b">
        <f t="shared" si="13"/>
        <v>1</v>
      </c>
      <c r="O193" s="13">
        <f t="shared" si="14"/>
        <v>0</v>
      </c>
    </row>
    <row r="194" spans="1:15" ht="36" hidden="1" x14ac:dyDescent="0.25">
      <c r="A194" s="1" t="s">
        <v>28</v>
      </c>
      <c r="B194" s="1" t="s">
        <v>1399</v>
      </c>
      <c r="C194" s="1" t="s">
        <v>87</v>
      </c>
      <c r="D194" s="2" t="s">
        <v>613</v>
      </c>
      <c r="E194" s="3">
        <v>72.400000000000006</v>
      </c>
      <c r="F194" s="8" t="s">
        <v>28</v>
      </c>
      <c r="G194" s="9" t="s">
        <v>1399</v>
      </c>
      <c r="H194" s="9" t="s">
        <v>87</v>
      </c>
      <c r="I194" s="10" t="s">
        <v>613</v>
      </c>
      <c r="J194" s="11">
        <v>72.400000000000006</v>
      </c>
      <c r="K194" t="b">
        <f t="shared" si="10"/>
        <v>1</v>
      </c>
      <c r="L194" t="b">
        <f t="shared" si="11"/>
        <v>1</v>
      </c>
      <c r="M194" t="b">
        <f t="shared" si="12"/>
        <v>1</v>
      </c>
      <c r="N194" t="b">
        <f t="shared" si="13"/>
        <v>1</v>
      </c>
      <c r="O194" s="13">
        <f t="shared" si="14"/>
        <v>0</v>
      </c>
    </row>
    <row r="195" spans="1:15" ht="101.25" hidden="1" x14ac:dyDescent="0.25">
      <c r="A195" s="1" t="s">
        <v>28</v>
      </c>
      <c r="B195" s="1" t="s">
        <v>1399</v>
      </c>
      <c r="C195" s="1" t="s">
        <v>42</v>
      </c>
      <c r="D195" s="2" t="s">
        <v>1516</v>
      </c>
      <c r="E195" s="3">
        <v>3154.7</v>
      </c>
      <c r="F195" s="8" t="s">
        <v>28</v>
      </c>
      <c r="G195" s="9" t="s">
        <v>1399</v>
      </c>
      <c r="H195" s="9" t="s">
        <v>42</v>
      </c>
      <c r="I195" s="10" t="s">
        <v>1516</v>
      </c>
      <c r="J195" s="11">
        <v>3154.7</v>
      </c>
      <c r="K195" t="b">
        <f t="shared" ref="K195:K258" si="15">EXACT(A195,F195)</f>
        <v>1</v>
      </c>
      <c r="L195" t="b">
        <f t="shared" ref="L195:L258" si="16">EXACT(B195,G195)</f>
        <v>1</v>
      </c>
      <c r="M195" t="b">
        <f t="shared" ref="M195:M258" si="17">EXACT(C195,H195)</f>
        <v>1</v>
      </c>
      <c r="N195" t="b">
        <f t="shared" ref="N195:N258" si="18">EXACT(D195,I195)</f>
        <v>1</v>
      </c>
      <c r="O195" s="13">
        <f t="shared" ref="O195:O258" si="19">E195-J195</f>
        <v>0</v>
      </c>
    </row>
    <row r="196" spans="1:15" ht="112.5" hidden="1" x14ac:dyDescent="0.25">
      <c r="A196" s="1" t="s">
        <v>28</v>
      </c>
      <c r="B196" s="1" t="s">
        <v>1399</v>
      </c>
      <c r="C196" s="1" t="s">
        <v>96</v>
      </c>
      <c r="D196" s="2" t="s">
        <v>1539</v>
      </c>
      <c r="E196" s="3">
        <v>1118</v>
      </c>
      <c r="F196" s="8" t="s">
        <v>28</v>
      </c>
      <c r="G196" s="9" t="s">
        <v>1399</v>
      </c>
      <c r="H196" s="9" t="s">
        <v>96</v>
      </c>
      <c r="I196" s="10" t="s">
        <v>1539</v>
      </c>
      <c r="J196" s="11">
        <v>1118</v>
      </c>
      <c r="K196" t="b">
        <f t="shared" si="15"/>
        <v>1</v>
      </c>
      <c r="L196" t="b">
        <f t="shared" si="16"/>
        <v>1</v>
      </c>
      <c r="M196" t="b">
        <f t="shared" si="17"/>
        <v>1</v>
      </c>
      <c r="N196" t="b">
        <f t="shared" si="18"/>
        <v>1</v>
      </c>
      <c r="O196" s="13">
        <f t="shared" si="19"/>
        <v>0</v>
      </c>
    </row>
    <row r="197" spans="1:15" ht="135" hidden="1" x14ac:dyDescent="0.25">
      <c r="A197" s="1" t="s">
        <v>28</v>
      </c>
      <c r="B197" s="1" t="s">
        <v>1399</v>
      </c>
      <c r="C197" s="1" t="s">
        <v>97</v>
      </c>
      <c r="D197" s="2" t="s">
        <v>1540</v>
      </c>
      <c r="E197" s="3">
        <v>1118</v>
      </c>
      <c r="F197" s="8" t="s">
        <v>28</v>
      </c>
      <c r="G197" s="9" t="s">
        <v>1399</v>
      </c>
      <c r="H197" s="9" t="s">
        <v>97</v>
      </c>
      <c r="I197" s="10" t="s">
        <v>1540</v>
      </c>
      <c r="J197" s="11">
        <v>1118</v>
      </c>
      <c r="K197" t="b">
        <f t="shared" si="15"/>
        <v>1</v>
      </c>
      <c r="L197" t="b">
        <f t="shared" si="16"/>
        <v>1</v>
      </c>
      <c r="M197" t="b">
        <f t="shared" si="17"/>
        <v>1</v>
      </c>
      <c r="N197" t="b">
        <f t="shared" si="18"/>
        <v>1</v>
      </c>
      <c r="O197" s="13">
        <f t="shared" si="19"/>
        <v>0</v>
      </c>
    </row>
    <row r="198" spans="1:15" ht="45" hidden="1" x14ac:dyDescent="0.25">
      <c r="A198" s="1" t="s">
        <v>28</v>
      </c>
      <c r="B198" s="1" t="s">
        <v>1399</v>
      </c>
      <c r="C198" s="1" t="s">
        <v>88</v>
      </c>
      <c r="D198" s="2" t="s">
        <v>657</v>
      </c>
      <c r="E198" s="3">
        <v>1118</v>
      </c>
      <c r="F198" s="8" t="s">
        <v>28</v>
      </c>
      <c r="G198" s="9" t="s">
        <v>1399</v>
      </c>
      <c r="H198" s="9" t="s">
        <v>88</v>
      </c>
      <c r="I198" s="10" t="s">
        <v>657</v>
      </c>
      <c r="J198" s="11">
        <v>1118</v>
      </c>
      <c r="K198" t="b">
        <f t="shared" si="15"/>
        <v>1</v>
      </c>
      <c r="L198" t="b">
        <f t="shared" si="16"/>
        <v>1</v>
      </c>
      <c r="M198" t="b">
        <f t="shared" si="17"/>
        <v>1</v>
      </c>
      <c r="N198" t="b">
        <f t="shared" si="18"/>
        <v>1</v>
      </c>
      <c r="O198" s="13">
        <f t="shared" si="19"/>
        <v>0</v>
      </c>
    </row>
    <row r="199" spans="1:15" ht="56.25" hidden="1" x14ac:dyDescent="0.25">
      <c r="A199" s="1" t="s">
        <v>28</v>
      </c>
      <c r="B199" s="1" t="s">
        <v>1399</v>
      </c>
      <c r="C199" s="1" t="s">
        <v>43</v>
      </c>
      <c r="D199" s="2" t="s">
        <v>1517</v>
      </c>
      <c r="E199" s="3">
        <v>2036.6999999999998</v>
      </c>
      <c r="F199" s="8" t="s">
        <v>28</v>
      </c>
      <c r="G199" s="9" t="s">
        <v>1399</v>
      </c>
      <c r="H199" s="9" t="s">
        <v>43</v>
      </c>
      <c r="I199" s="10" t="s">
        <v>1517</v>
      </c>
      <c r="J199" s="11">
        <v>2036.7</v>
      </c>
      <c r="K199" t="b">
        <f t="shared" si="15"/>
        <v>1</v>
      </c>
      <c r="L199" t="b">
        <f t="shared" si="16"/>
        <v>1</v>
      </c>
      <c r="M199" t="b">
        <f t="shared" si="17"/>
        <v>1</v>
      </c>
      <c r="N199" t="b">
        <f t="shared" si="18"/>
        <v>1</v>
      </c>
      <c r="O199" s="13">
        <f t="shared" si="19"/>
        <v>0</v>
      </c>
    </row>
    <row r="200" spans="1:15" ht="157.5" hidden="1" x14ac:dyDescent="0.25">
      <c r="A200" s="1" t="s">
        <v>28</v>
      </c>
      <c r="B200" s="1" t="s">
        <v>1399</v>
      </c>
      <c r="C200" s="1" t="s">
        <v>44</v>
      </c>
      <c r="D200" s="2" t="s">
        <v>1518</v>
      </c>
      <c r="E200" s="3">
        <v>2036.6999999999998</v>
      </c>
      <c r="F200" s="8" t="s">
        <v>28</v>
      </c>
      <c r="G200" s="9" t="s">
        <v>1399</v>
      </c>
      <c r="H200" s="9" t="s">
        <v>44</v>
      </c>
      <c r="I200" s="10" t="s">
        <v>1518</v>
      </c>
      <c r="J200" s="11">
        <v>2036.7</v>
      </c>
      <c r="K200" t="b">
        <f t="shared" si="15"/>
        <v>1</v>
      </c>
      <c r="L200" t="b">
        <f t="shared" si="16"/>
        <v>1</v>
      </c>
      <c r="M200" t="b">
        <f t="shared" si="17"/>
        <v>1</v>
      </c>
      <c r="N200" t="b">
        <f t="shared" si="18"/>
        <v>1</v>
      </c>
      <c r="O200" s="13">
        <f t="shared" si="19"/>
        <v>0</v>
      </c>
    </row>
    <row r="201" spans="1:15" ht="78.75" hidden="1" x14ac:dyDescent="0.25">
      <c r="A201" s="1" t="s">
        <v>28</v>
      </c>
      <c r="B201" s="1" t="s">
        <v>1399</v>
      </c>
      <c r="C201" s="1" t="s">
        <v>36</v>
      </c>
      <c r="D201" s="2" t="s">
        <v>1229</v>
      </c>
      <c r="E201" s="3">
        <v>2036.6999999999998</v>
      </c>
      <c r="F201" s="8" t="s">
        <v>28</v>
      </c>
      <c r="G201" s="9" t="s">
        <v>1399</v>
      </c>
      <c r="H201" s="9" t="s">
        <v>36</v>
      </c>
      <c r="I201" s="10" t="s">
        <v>1229</v>
      </c>
      <c r="J201" s="11">
        <v>2036.7</v>
      </c>
      <c r="K201" t="b">
        <f t="shared" si="15"/>
        <v>1</v>
      </c>
      <c r="L201" t="b">
        <f t="shared" si="16"/>
        <v>1</v>
      </c>
      <c r="M201" t="b">
        <f t="shared" si="17"/>
        <v>1</v>
      </c>
      <c r="N201" t="b">
        <f t="shared" si="18"/>
        <v>1</v>
      </c>
      <c r="O201" s="13">
        <f t="shared" si="19"/>
        <v>0</v>
      </c>
    </row>
    <row r="202" spans="1:15" ht="56.25" hidden="1" x14ac:dyDescent="0.25">
      <c r="A202" s="1" t="s">
        <v>28</v>
      </c>
      <c r="B202" s="1" t="s">
        <v>1399</v>
      </c>
      <c r="C202" s="1" t="s">
        <v>1122</v>
      </c>
      <c r="D202" s="2" t="s">
        <v>1885</v>
      </c>
      <c r="E202" s="3">
        <v>8362.09</v>
      </c>
      <c r="F202" s="8" t="s">
        <v>28</v>
      </c>
      <c r="G202" s="9" t="s">
        <v>1399</v>
      </c>
      <c r="H202" s="9" t="s">
        <v>1122</v>
      </c>
      <c r="I202" s="10" t="s">
        <v>1885</v>
      </c>
      <c r="J202" s="11">
        <v>8362.09</v>
      </c>
      <c r="K202" t="b">
        <f t="shared" si="15"/>
        <v>1</v>
      </c>
      <c r="L202" t="b">
        <f t="shared" si="16"/>
        <v>1</v>
      </c>
      <c r="M202" t="b">
        <f t="shared" si="17"/>
        <v>1</v>
      </c>
      <c r="N202" t="b">
        <f t="shared" si="18"/>
        <v>1</v>
      </c>
      <c r="O202" s="13">
        <f t="shared" si="19"/>
        <v>0</v>
      </c>
    </row>
    <row r="203" spans="1:15" ht="36" hidden="1" x14ac:dyDescent="0.25">
      <c r="A203" s="1" t="s">
        <v>28</v>
      </c>
      <c r="B203" s="1" t="s">
        <v>1399</v>
      </c>
      <c r="C203" s="1" t="s">
        <v>1143</v>
      </c>
      <c r="D203" s="2" t="s">
        <v>1270</v>
      </c>
      <c r="E203" s="3">
        <v>1376</v>
      </c>
      <c r="F203" s="8" t="s">
        <v>28</v>
      </c>
      <c r="G203" s="9" t="s">
        <v>1399</v>
      </c>
      <c r="H203" s="9" t="s">
        <v>1143</v>
      </c>
      <c r="I203" s="10" t="s">
        <v>1270</v>
      </c>
      <c r="J203" s="11">
        <v>1376</v>
      </c>
      <c r="K203" t="b">
        <f t="shared" si="15"/>
        <v>1</v>
      </c>
      <c r="L203" t="b">
        <f t="shared" si="16"/>
        <v>1</v>
      </c>
      <c r="M203" t="b">
        <f t="shared" si="17"/>
        <v>1</v>
      </c>
      <c r="N203" t="b">
        <f t="shared" si="18"/>
        <v>1</v>
      </c>
      <c r="O203" s="13">
        <f t="shared" si="19"/>
        <v>0</v>
      </c>
    </row>
    <row r="204" spans="1:15" ht="33.75" hidden="1" x14ac:dyDescent="0.25">
      <c r="A204" s="1" t="s">
        <v>28</v>
      </c>
      <c r="B204" s="1" t="s">
        <v>1399</v>
      </c>
      <c r="C204" s="1" t="s">
        <v>1349</v>
      </c>
      <c r="D204" s="2" t="s">
        <v>1350</v>
      </c>
      <c r="E204" s="3">
        <v>1376</v>
      </c>
      <c r="F204" s="8" t="s">
        <v>28</v>
      </c>
      <c r="G204" s="9" t="s">
        <v>1399</v>
      </c>
      <c r="H204" s="9" t="s">
        <v>1349</v>
      </c>
      <c r="I204" s="10" t="s">
        <v>1350</v>
      </c>
      <c r="J204" s="11">
        <v>1376</v>
      </c>
      <c r="K204" t="b">
        <f t="shared" si="15"/>
        <v>1</v>
      </c>
      <c r="L204" t="b">
        <f t="shared" si="16"/>
        <v>1</v>
      </c>
      <c r="M204" t="b">
        <f t="shared" si="17"/>
        <v>1</v>
      </c>
      <c r="N204" t="b">
        <f t="shared" si="18"/>
        <v>1</v>
      </c>
      <c r="O204" s="13">
        <f t="shared" si="19"/>
        <v>0</v>
      </c>
    </row>
    <row r="205" spans="1:15" ht="78.75" hidden="1" x14ac:dyDescent="0.25">
      <c r="A205" s="1" t="s">
        <v>28</v>
      </c>
      <c r="B205" s="1" t="s">
        <v>1399</v>
      </c>
      <c r="C205" s="1" t="s">
        <v>405</v>
      </c>
      <c r="D205" s="2" t="s">
        <v>1174</v>
      </c>
      <c r="E205" s="3">
        <v>6986.09</v>
      </c>
      <c r="F205" s="8" t="s">
        <v>28</v>
      </c>
      <c r="G205" s="9" t="s">
        <v>1399</v>
      </c>
      <c r="H205" s="9" t="s">
        <v>405</v>
      </c>
      <c r="I205" s="10" t="s">
        <v>1174</v>
      </c>
      <c r="J205" s="11">
        <v>6986.09</v>
      </c>
      <c r="K205" t="b">
        <f t="shared" si="15"/>
        <v>1</v>
      </c>
      <c r="L205" t="b">
        <f t="shared" si="16"/>
        <v>1</v>
      </c>
      <c r="M205" t="b">
        <f t="shared" si="17"/>
        <v>1</v>
      </c>
      <c r="N205" t="b">
        <f t="shared" si="18"/>
        <v>1</v>
      </c>
      <c r="O205" s="13">
        <f t="shared" si="19"/>
        <v>0</v>
      </c>
    </row>
    <row r="206" spans="1:15" ht="56.25" hidden="1" x14ac:dyDescent="0.25">
      <c r="A206" s="1" t="s">
        <v>28</v>
      </c>
      <c r="B206" s="1" t="s">
        <v>1400</v>
      </c>
      <c r="C206" s="1" t="s">
        <v>1122</v>
      </c>
      <c r="D206" s="2" t="s">
        <v>1885</v>
      </c>
      <c r="E206" s="3">
        <v>39366.800000000003</v>
      </c>
      <c r="F206" s="8" t="s">
        <v>28</v>
      </c>
      <c r="G206" s="9" t="s">
        <v>1400</v>
      </c>
      <c r="H206" s="9" t="s">
        <v>1122</v>
      </c>
      <c r="I206" s="10" t="s">
        <v>1885</v>
      </c>
      <c r="J206" s="11">
        <v>39366.800000000003</v>
      </c>
      <c r="K206" t="b">
        <f t="shared" si="15"/>
        <v>1</v>
      </c>
      <c r="L206" t="b">
        <f t="shared" si="16"/>
        <v>1</v>
      </c>
      <c r="M206" t="b">
        <f t="shared" si="17"/>
        <v>1</v>
      </c>
      <c r="N206" t="b">
        <f t="shared" si="18"/>
        <v>1</v>
      </c>
      <c r="O206" s="13">
        <f t="shared" si="19"/>
        <v>0</v>
      </c>
    </row>
    <row r="207" spans="1:15" ht="36" hidden="1" x14ac:dyDescent="0.25">
      <c r="A207" s="1" t="s">
        <v>28</v>
      </c>
      <c r="B207" s="1" t="s">
        <v>1400</v>
      </c>
      <c r="C207" s="1" t="s">
        <v>1143</v>
      </c>
      <c r="D207" s="2" t="s">
        <v>1270</v>
      </c>
      <c r="E207" s="3">
        <v>39366.800000000003</v>
      </c>
      <c r="F207" s="8" t="s">
        <v>28</v>
      </c>
      <c r="G207" s="9" t="s">
        <v>1400</v>
      </c>
      <c r="H207" s="9" t="s">
        <v>1143</v>
      </c>
      <c r="I207" s="10" t="s">
        <v>1270</v>
      </c>
      <c r="J207" s="11">
        <v>39366.800000000003</v>
      </c>
      <c r="K207" t="b">
        <f t="shared" si="15"/>
        <v>1</v>
      </c>
      <c r="L207" t="b">
        <f t="shared" si="16"/>
        <v>1</v>
      </c>
      <c r="M207" t="b">
        <f t="shared" si="17"/>
        <v>1</v>
      </c>
      <c r="N207" t="b">
        <f t="shared" si="18"/>
        <v>1</v>
      </c>
      <c r="O207" s="13">
        <f t="shared" si="19"/>
        <v>0</v>
      </c>
    </row>
    <row r="208" spans="1:15" ht="78.75" hidden="1" x14ac:dyDescent="0.25">
      <c r="A208" s="1" t="s">
        <v>28</v>
      </c>
      <c r="B208" s="1" t="s">
        <v>1400</v>
      </c>
      <c r="C208" s="1" t="s">
        <v>1144</v>
      </c>
      <c r="D208" s="2" t="s">
        <v>589</v>
      </c>
      <c r="E208" s="3">
        <v>39334.800000000003</v>
      </c>
      <c r="F208" s="8" t="s">
        <v>28</v>
      </c>
      <c r="G208" s="9" t="s">
        <v>1400</v>
      </c>
      <c r="H208" s="9" t="s">
        <v>1144</v>
      </c>
      <c r="I208" s="10" t="s">
        <v>589</v>
      </c>
      <c r="J208" s="11">
        <v>39334.800000000003</v>
      </c>
      <c r="K208" t="b">
        <f t="shared" si="15"/>
        <v>1</v>
      </c>
      <c r="L208" t="b">
        <f t="shared" si="16"/>
        <v>1</v>
      </c>
      <c r="M208" t="b">
        <f t="shared" si="17"/>
        <v>1</v>
      </c>
      <c r="N208" t="b">
        <f t="shared" si="18"/>
        <v>1</v>
      </c>
      <c r="O208" s="13">
        <f t="shared" si="19"/>
        <v>0</v>
      </c>
    </row>
    <row r="209" spans="1:15" ht="33.75" hidden="1" x14ac:dyDescent="0.25">
      <c r="A209" s="1" t="s">
        <v>28</v>
      </c>
      <c r="B209" s="1" t="s">
        <v>1400</v>
      </c>
      <c r="C209" s="1" t="s">
        <v>1349</v>
      </c>
      <c r="D209" s="2" t="s">
        <v>1350</v>
      </c>
      <c r="E209" s="3">
        <v>32</v>
      </c>
      <c r="F209" s="8" t="s">
        <v>28</v>
      </c>
      <c r="G209" s="9" t="s">
        <v>1400</v>
      </c>
      <c r="H209" s="9" t="s">
        <v>1349</v>
      </c>
      <c r="I209" s="10" t="s">
        <v>1350</v>
      </c>
      <c r="J209" s="11">
        <v>32</v>
      </c>
      <c r="K209" t="b">
        <f t="shared" si="15"/>
        <v>1</v>
      </c>
      <c r="L209" t="b">
        <f t="shared" si="16"/>
        <v>1</v>
      </c>
      <c r="M209" t="b">
        <f t="shared" si="17"/>
        <v>1</v>
      </c>
      <c r="N209" t="b">
        <f t="shared" si="18"/>
        <v>1</v>
      </c>
      <c r="O209" s="13">
        <f t="shared" si="19"/>
        <v>0</v>
      </c>
    </row>
    <row r="210" spans="1:15" ht="67.5" hidden="1" x14ac:dyDescent="0.25">
      <c r="A210" s="1" t="s">
        <v>28</v>
      </c>
      <c r="B210" s="1" t="s">
        <v>1400</v>
      </c>
      <c r="C210" s="1" t="s">
        <v>1125</v>
      </c>
      <c r="D210" s="2" t="s">
        <v>1207</v>
      </c>
      <c r="E210" s="3">
        <v>19397.100000000002</v>
      </c>
      <c r="F210" s="8" t="s">
        <v>28</v>
      </c>
      <c r="G210" s="9" t="s">
        <v>1400</v>
      </c>
      <c r="H210" s="9" t="s">
        <v>1125</v>
      </c>
      <c r="I210" s="10" t="s">
        <v>1207</v>
      </c>
      <c r="J210" s="11">
        <v>19397.099999999999</v>
      </c>
      <c r="K210" t="b">
        <f t="shared" si="15"/>
        <v>1</v>
      </c>
      <c r="L210" t="b">
        <f t="shared" si="16"/>
        <v>1</v>
      </c>
      <c r="M210" t="b">
        <f t="shared" si="17"/>
        <v>1</v>
      </c>
      <c r="N210" t="b">
        <f t="shared" si="18"/>
        <v>1</v>
      </c>
      <c r="O210" s="13">
        <f t="shared" si="19"/>
        <v>0</v>
      </c>
    </row>
    <row r="211" spans="1:15" ht="45" hidden="1" x14ac:dyDescent="0.25">
      <c r="A211" s="1" t="s">
        <v>28</v>
      </c>
      <c r="B211" s="1" t="s">
        <v>1400</v>
      </c>
      <c r="C211" s="1" t="s">
        <v>1126</v>
      </c>
      <c r="D211" s="2" t="s">
        <v>1210</v>
      </c>
      <c r="E211" s="3">
        <v>19397.100000000002</v>
      </c>
      <c r="F211" s="8" t="s">
        <v>28</v>
      </c>
      <c r="G211" s="9" t="s">
        <v>1400</v>
      </c>
      <c r="H211" s="9" t="s">
        <v>1126</v>
      </c>
      <c r="I211" s="10" t="s">
        <v>1210</v>
      </c>
      <c r="J211" s="11">
        <v>19397.099999999999</v>
      </c>
      <c r="K211" t="b">
        <f t="shared" si="15"/>
        <v>1</v>
      </c>
      <c r="L211" t="b">
        <f t="shared" si="16"/>
        <v>1</v>
      </c>
      <c r="M211" t="b">
        <f t="shared" si="17"/>
        <v>1</v>
      </c>
      <c r="N211" t="b">
        <f t="shared" si="18"/>
        <v>1</v>
      </c>
      <c r="O211" s="13">
        <f t="shared" si="19"/>
        <v>0</v>
      </c>
    </row>
    <row r="212" spans="1:15" ht="56.25" hidden="1" x14ac:dyDescent="0.25">
      <c r="A212" s="1" t="s">
        <v>28</v>
      </c>
      <c r="B212" s="1" t="s">
        <v>1400</v>
      </c>
      <c r="C212" s="1" t="s">
        <v>1127</v>
      </c>
      <c r="D212" s="2" t="s">
        <v>1200</v>
      </c>
      <c r="E212" s="3">
        <v>17625.900000000001</v>
      </c>
      <c r="F212" s="8" t="s">
        <v>28</v>
      </c>
      <c r="G212" s="9" t="s">
        <v>1400</v>
      </c>
      <c r="H212" s="9" t="s">
        <v>1127</v>
      </c>
      <c r="I212" s="10" t="s">
        <v>1200</v>
      </c>
      <c r="J212" s="11">
        <v>17625.900000000001</v>
      </c>
      <c r="K212" t="b">
        <f t="shared" si="15"/>
        <v>1</v>
      </c>
      <c r="L212" t="b">
        <f t="shared" si="16"/>
        <v>1</v>
      </c>
      <c r="M212" t="b">
        <f t="shared" si="17"/>
        <v>1</v>
      </c>
      <c r="N212" t="b">
        <f t="shared" si="18"/>
        <v>1</v>
      </c>
      <c r="O212" s="13">
        <f t="shared" si="19"/>
        <v>0</v>
      </c>
    </row>
    <row r="213" spans="1:15" ht="56.25" hidden="1" x14ac:dyDescent="0.25">
      <c r="A213" s="1" t="s">
        <v>28</v>
      </c>
      <c r="B213" s="1" t="s">
        <v>1400</v>
      </c>
      <c r="C213" s="1" t="s">
        <v>1129</v>
      </c>
      <c r="D213" s="2" t="s">
        <v>1201</v>
      </c>
      <c r="E213" s="3">
        <v>1771.2</v>
      </c>
      <c r="F213" s="8" t="s">
        <v>28</v>
      </c>
      <c r="G213" s="9" t="s">
        <v>1400</v>
      </c>
      <c r="H213" s="9" t="s">
        <v>1129</v>
      </c>
      <c r="I213" s="10" t="s">
        <v>1201</v>
      </c>
      <c r="J213" s="11">
        <v>1771.2</v>
      </c>
      <c r="K213" t="b">
        <f t="shared" si="15"/>
        <v>1</v>
      </c>
      <c r="L213" t="b">
        <f t="shared" si="16"/>
        <v>1</v>
      </c>
      <c r="M213" t="b">
        <f t="shared" si="17"/>
        <v>1</v>
      </c>
      <c r="N213" t="b">
        <f t="shared" si="18"/>
        <v>1</v>
      </c>
      <c r="O213" s="13">
        <f t="shared" si="19"/>
        <v>0</v>
      </c>
    </row>
    <row r="214" spans="1:15" ht="36" hidden="1" x14ac:dyDescent="0.25">
      <c r="A214" s="1" t="s">
        <v>28</v>
      </c>
      <c r="B214" s="1" t="s">
        <v>1401</v>
      </c>
      <c r="C214" s="1" t="s">
        <v>37</v>
      </c>
      <c r="D214" s="2" t="s">
        <v>1511</v>
      </c>
      <c r="E214" s="3">
        <v>100</v>
      </c>
      <c r="F214" s="8" t="s">
        <v>28</v>
      </c>
      <c r="G214" s="9" t="s">
        <v>1401</v>
      </c>
      <c r="H214" s="9" t="s">
        <v>37</v>
      </c>
      <c r="I214" s="10" t="s">
        <v>1511</v>
      </c>
      <c r="J214" s="11">
        <v>100</v>
      </c>
      <c r="K214" t="b">
        <f t="shared" si="15"/>
        <v>1</v>
      </c>
      <c r="L214" t="b">
        <f t="shared" si="16"/>
        <v>1</v>
      </c>
      <c r="M214" t="b">
        <f t="shared" si="17"/>
        <v>1</v>
      </c>
      <c r="N214" t="b">
        <f t="shared" si="18"/>
        <v>1</v>
      </c>
      <c r="O214" s="13">
        <f t="shared" si="19"/>
        <v>0</v>
      </c>
    </row>
    <row r="215" spans="1:15" ht="36" hidden="1" x14ac:dyDescent="0.25">
      <c r="A215" s="1" t="s">
        <v>28</v>
      </c>
      <c r="B215" s="1" t="s">
        <v>1401</v>
      </c>
      <c r="C215" s="1" t="s">
        <v>40</v>
      </c>
      <c r="D215" s="2" t="s">
        <v>1514</v>
      </c>
      <c r="E215" s="3">
        <v>100</v>
      </c>
      <c r="F215" s="8" t="s">
        <v>28</v>
      </c>
      <c r="G215" s="9" t="s">
        <v>1401</v>
      </c>
      <c r="H215" s="9" t="s">
        <v>40</v>
      </c>
      <c r="I215" s="10" t="s">
        <v>1514</v>
      </c>
      <c r="J215" s="11">
        <v>100</v>
      </c>
      <c r="K215" t="b">
        <f t="shared" si="15"/>
        <v>1</v>
      </c>
      <c r="L215" t="b">
        <f t="shared" si="16"/>
        <v>1</v>
      </c>
      <c r="M215" t="b">
        <f t="shared" si="17"/>
        <v>1</v>
      </c>
      <c r="N215" t="b">
        <f t="shared" si="18"/>
        <v>1</v>
      </c>
      <c r="O215" s="13">
        <f t="shared" si="19"/>
        <v>0</v>
      </c>
    </row>
    <row r="216" spans="1:15" ht="112.5" hidden="1" x14ac:dyDescent="0.25">
      <c r="A216" s="1" t="s">
        <v>28</v>
      </c>
      <c r="B216" s="1" t="s">
        <v>1401</v>
      </c>
      <c r="C216" s="1" t="s">
        <v>41</v>
      </c>
      <c r="D216" s="2" t="s">
        <v>1515</v>
      </c>
      <c r="E216" s="3">
        <v>100</v>
      </c>
      <c r="F216" s="8" t="s">
        <v>28</v>
      </c>
      <c r="G216" s="9" t="s">
        <v>1401</v>
      </c>
      <c r="H216" s="9" t="s">
        <v>41</v>
      </c>
      <c r="I216" s="10" t="s">
        <v>1515</v>
      </c>
      <c r="J216" s="11">
        <v>100</v>
      </c>
      <c r="K216" t="b">
        <f t="shared" si="15"/>
        <v>1</v>
      </c>
      <c r="L216" t="b">
        <f t="shared" si="16"/>
        <v>1</v>
      </c>
      <c r="M216" t="b">
        <f t="shared" si="17"/>
        <v>1</v>
      </c>
      <c r="N216" t="b">
        <f t="shared" si="18"/>
        <v>1</v>
      </c>
      <c r="O216" s="13">
        <f t="shared" si="19"/>
        <v>0</v>
      </c>
    </row>
    <row r="217" spans="1:15" ht="112.5" hidden="1" x14ac:dyDescent="0.25">
      <c r="A217" s="1" t="s">
        <v>28</v>
      </c>
      <c r="B217" s="1" t="s">
        <v>1401</v>
      </c>
      <c r="C217" s="1" t="s">
        <v>35</v>
      </c>
      <c r="D217" s="2" t="s">
        <v>632</v>
      </c>
      <c r="E217" s="3">
        <v>100</v>
      </c>
      <c r="F217" s="8" t="s">
        <v>28</v>
      </c>
      <c r="G217" s="9" t="s">
        <v>1401</v>
      </c>
      <c r="H217" s="9" t="s">
        <v>35</v>
      </c>
      <c r="I217" s="10" t="s">
        <v>632</v>
      </c>
      <c r="J217" s="11">
        <v>100</v>
      </c>
      <c r="K217" t="b">
        <f t="shared" si="15"/>
        <v>1</v>
      </c>
      <c r="L217" t="b">
        <f t="shared" si="16"/>
        <v>1</v>
      </c>
      <c r="M217" t="b">
        <f t="shared" si="17"/>
        <v>1</v>
      </c>
      <c r="N217" t="b">
        <f t="shared" si="18"/>
        <v>1</v>
      </c>
      <c r="O217" s="13">
        <f t="shared" si="19"/>
        <v>0</v>
      </c>
    </row>
    <row r="218" spans="1:15" ht="101.25" hidden="1" x14ac:dyDescent="0.25">
      <c r="A218" s="1" t="s">
        <v>28</v>
      </c>
      <c r="B218" s="1" t="s">
        <v>1401</v>
      </c>
      <c r="C218" s="1" t="s">
        <v>42</v>
      </c>
      <c r="D218" s="2" t="s">
        <v>1516</v>
      </c>
      <c r="E218" s="3">
        <v>687.4</v>
      </c>
      <c r="F218" s="8" t="s">
        <v>28</v>
      </c>
      <c r="G218" s="9" t="s">
        <v>1401</v>
      </c>
      <c r="H218" s="9" t="s">
        <v>42</v>
      </c>
      <c r="I218" s="10" t="s">
        <v>1516</v>
      </c>
      <c r="J218" s="11">
        <v>687.4</v>
      </c>
      <c r="K218" t="b">
        <f t="shared" si="15"/>
        <v>1</v>
      </c>
      <c r="L218" t="b">
        <f t="shared" si="16"/>
        <v>1</v>
      </c>
      <c r="M218" t="b">
        <f t="shared" si="17"/>
        <v>1</v>
      </c>
      <c r="N218" t="b">
        <f t="shared" si="18"/>
        <v>1</v>
      </c>
      <c r="O218" s="13">
        <f t="shared" si="19"/>
        <v>0</v>
      </c>
    </row>
    <row r="219" spans="1:15" ht="112.5" hidden="1" x14ac:dyDescent="0.25">
      <c r="A219" s="1" t="s">
        <v>28</v>
      </c>
      <c r="B219" s="1" t="s">
        <v>1401</v>
      </c>
      <c r="C219" s="1" t="s">
        <v>96</v>
      </c>
      <c r="D219" s="2" t="s">
        <v>1539</v>
      </c>
      <c r="E219" s="3">
        <v>687.4</v>
      </c>
      <c r="F219" s="8" t="s">
        <v>28</v>
      </c>
      <c r="G219" s="9" t="s">
        <v>1401</v>
      </c>
      <c r="H219" s="9" t="s">
        <v>96</v>
      </c>
      <c r="I219" s="10" t="s">
        <v>1539</v>
      </c>
      <c r="J219" s="11">
        <v>687.4</v>
      </c>
      <c r="K219" t="b">
        <f t="shared" si="15"/>
        <v>1</v>
      </c>
      <c r="L219" t="b">
        <f t="shared" si="16"/>
        <v>1</v>
      </c>
      <c r="M219" t="b">
        <f t="shared" si="17"/>
        <v>1</v>
      </c>
      <c r="N219" t="b">
        <f t="shared" si="18"/>
        <v>1</v>
      </c>
      <c r="O219" s="13">
        <f t="shared" si="19"/>
        <v>0</v>
      </c>
    </row>
    <row r="220" spans="1:15" ht="90" hidden="1" x14ac:dyDescent="0.25">
      <c r="A220" s="1" t="s">
        <v>28</v>
      </c>
      <c r="B220" s="1" t="s">
        <v>1401</v>
      </c>
      <c r="C220" s="1" t="s">
        <v>100</v>
      </c>
      <c r="D220" s="2" t="s">
        <v>1541</v>
      </c>
      <c r="E220" s="3">
        <v>687.4</v>
      </c>
      <c r="F220" s="8" t="s">
        <v>28</v>
      </c>
      <c r="G220" s="9" t="s">
        <v>1401</v>
      </c>
      <c r="H220" s="9" t="s">
        <v>100</v>
      </c>
      <c r="I220" s="10" t="s">
        <v>1541</v>
      </c>
      <c r="J220" s="11">
        <v>687.4</v>
      </c>
      <c r="K220" t="b">
        <f t="shared" si="15"/>
        <v>1</v>
      </c>
      <c r="L220" t="b">
        <f t="shared" si="16"/>
        <v>1</v>
      </c>
      <c r="M220" t="b">
        <f t="shared" si="17"/>
        <v>1</v>
      </c>
      <c r="N220" t="b">
        <f t="shared" si="18"/>
        <v>1</v>
      </c>
      <c r="O220" s="13">
        <f t="shared" si="19"/>
        <v>0</v>
      </c>
    </row>
    <row r="221" spans="1:15" ht="101.25" hidden="1" x14ac:dyDescent="0.25">
      <c r="A221" s="1" t="s">
        <v>28</v>
      </c>
      <c r="B221" s="1" t="s">
        <v>1401</v>
      </c>
      <c r="C221" s="1" t="s">
        <v>99</v>
      </c>
      <c r="D221" s="2" t="s">
        <v>655</v>
      </c>
      <c r="E221" s="3">
        <v>687.4</v>
      </c>
      <c r="F221" s="8" t="s">
        <v>28</v>
      </c>
      <c r="G221" s="9" t="s">
        <v>1401</v>
      </c>
      <c r="H221" s="9" t="s">
        <v>99</v>
      </c>
      <c r="I221" s="10" t="s">
        <v>655</v>
      </c>
      <c r="J221" s="11">
        <v>687.4</v>
      </c>
      <c r="K221" t="b">
        <f t="shared" si="15"/>
        <v>1</v>
      </c>
      <c r="L221" t="b">
        <f t="shared" si="16"/>
        <v>1</v>
      </c>
      <c r="M221" t="b">
        <f t="shared" si="17"/>
        <v>1</v>
      </c>
      <c r="N221" t="b">
        <f t="shared" si="18"/>
        <v>1</v>
      </c>
      <c r="O221" s="13">
        <f t="shared" si="19"/>
        <v>0</v>
      </c>
    </row>
    <row r="222" spans="1:15" ht="56.25" hidden="1" x14ac:dyDescent="0.25">
      <c r="A222" s="1" t="s">
        <v>101</v>
      </c>
      <c r="B222" s="1" t="s">
        <v>1402</v>
      </c>
      <c r="C222" s="1" t="s">
        <v>107</v>
      </c>
      <c r="D222" s="2" t="s">
        <v>1542</v>
      </c>
      <c r="E222" s="3">
        <v>4859134.2</v>
      </c>
      <c r="F222" s="8" t="s">
        <v>101</v>
      </c>
      <c r="G222" s="9" t="s">
        <v>1402</v>
      </c>
      <c r="H222" s="9" t="s">
        <v>107</v>
      </c>
      <c r="I222" s="10" t="s">
        <v>1542</v>
      </c>
      <c r="J222" s="11">
        <v>4859134.2</v>
      </c>
      <c r="K222" t="b">
        <f t="shared" si="15"/>
        <v>1</v>
      </c>
      <c r="L222" t="b">
        <f t="shared" si="16"/>
        <v>1</v>
      </c>
      <c r="M222" t="b">
        <f t="shared" si="17"/>
        <v>1</v>
      </c>
      <c r="N222" t="b">
        <f t="shared" si="18"/>
        <v>1</v>
      </c>
      <c r="O222" s="13">
        <f t="shared" si="19"/>
        <v>0</v>
      </c>
    </row>
    <row r="223" spans="1:15" ht="67.5" hidden="1" x14ac:dyDescent="0.25">
      <c r="A223" s="1" t="s">
        <v>101</v>
      </c>
      <c r="B223" s="1" t="s">
        <v>1402</v>
      </c>
      <c r="C223" s="1" t="s">
        <v>828</v>
      </c>
      <c r="D223" s="2" t="s">
        <v>1543</v>
      </c>
      <c r="E223" s="3">
        <v>4816118.9000000004</v>
      </c>
      <c r="F223" s="8" t="s">
        <v>101</v>
      </c>
      <c r="G223" s="9" t="s">
        <v>1402</v>
      </c>
      <c r="H223" s="9" t="s">
        <v>828</v>
      </c>
      <c r="I223" s="10" t="s">
        <v>1543</v>
      </c>
      <c r="J223" s="11">
        <v>4816118.9000000004</v>
      </c>
      <c r="K223" t="b">
        <f t="shared" si="15"/>
        <v>1</v>
      </c>
      <c r="L223" t="b">
        <f t="shared" si="16"/>
        <v>1</v>
      </c>
      <c r="M223" t="b">
        <f t="shared" si="17"/>
        <v>1</v>
      </c>
      <c r="N223" t="b">
        <f t="shared" si="18"/>
        <v>1</v>
      </c>
      <c r="O223" s="13">
        <f t="shared" si="19"/>
        <v>0</v>
      </c>
    </row>
    <row r="224" spans="1:15" ht="112.5" hidden="1" x14ac:dyDescent="0.25">
      <c r="A224" s="1" t="s">
        <v>101</v>
      </c>
      <c r="B224" s="1" t="s">
        <v>1402</v>
      </c>
      <c r="C224" s="1" t="s">
        <v>829</v>
      </c>
      <c r="D224" s="2" t="s">
        <v>1544</v>
      </c>
      <c r="E224" s="3">
        <v>1283902.2</v>
      </c>
      <c r="F224" s="8" t="s">
        <v>101</v>
      </c>
      <c r="G224" s="9" t="s">
        <v>1402</v>
      </c>
      <c r="H224" s="9" t="s">
        <v>829</v>
      </c>
      <c r="I224" s="10" t="s">
        <v>1544</v>
      </c>
      <c r="J224" s="11">
        <v>1283902.2</v>
      </c>
      <c r="K224" t="b">
        <f t="shared" si="15"/>
        <v>1</v>
      </c>
      <c r="L224" t="b">
        <f t="shared" si="16"/>
        <v>1</v>
      </c>
      <c r="M224" t="b">
        <f t="shared" si="17"/>
        <v>1</v>
      </c>
      <c r="N224" t="b">
        <f t="shared" si="18"/>
        <v>1</v>
      </c>
      <c r="O224" s="13">
        <f t="shared" si="19"/>
        <v>0</v>
      </c>
    </row>
    <row r="225" spans="1:15" ht="78.75" hidden="1" x14ac:dyDescent="0.25">
      <c r="A225" s="1" t="s">
        <v>101</v>
      </c>
      <c r="B225" s="1" t="s">
        <v>1402</v>
      </c>
      <c r="C225" s="1" t="s">
        <v>816</v>
      </c>
      <c r="D225" s="2" t="s">
        <v>589</v>
      </c>
      <c r="E225" s="3">
        <v>1238744.7</v>
      </c>
      <c r="F225" s="8" t="s">
        <v>101</v>
      </c>
      <c r="G225" s="9" t="s">
        <v>1402</v>
      </c>
      <c r="H225" s="9" t="s">
        <v>816</v>
      </c>
      <c r="I225" s="10" t="s">
        <v>589</v>
      </c>
      <c r="J225" s="11">
        <v>1238744.7</v>
      </c>
      <c r="K225" t="b">
        <f t="shared" si="15"/>
        <v>1</v>
      </c>
      <c r="L225" t="b">
        <f t="shared" si="16"/>
        <v>1</v>
      </c>
      <c r="M225" t="b">
        <f t="shared" si="17"/>
        <v>1</v>
      </c>
      <c r="N225" t="b">
        <f t="shared" si="18"/>
        <v>1</v>
      </c>
      <c r="O225" s="13">
        <f t="shared" si="19"/>
        <v>0</v>
      </c>
    </row>
    <row r="226" spans="1:15" ht="67.5" hidden="1" x14ac:dyDescent="0.25">
      <c r="A226" s="1" t="s">
        <v>101</v>
      </c>
      <c r="B226" s="1" t="s">
        <v>1402</v>
      </c>
      <c r="C226" s="1" t="s">
        <v>817</v>
      </c>
      <c r="D226" s="2" t="s">
        <v>943</v>
      </c>
      <c r="E226" s="3">
        <v>45157.5</v>
      </c>
      <c r="F226" s="8" t="s">
        <v>101</v>
      </c>
      <c r="G226" s="9" t="s">
        <v>1402</v>
      </c>
      <c r="H226" s="9" t="s">
        <v>817</v>
      </c>
      <c r="I226" s="10" t="s">
        <v>943</v>
      </c>
      <c r="J226" s="11">
        <v>45157.5</v>
      </c>
      <c r="K226" t="b">
        <f t="shared" si="15"/>
        <v>1</v>
      </c>
      <c r="L226" t="b">
        <f t="shared" si="16"/>
        <v>1</v>
      </c>
      <c r="M226" t="b">
        <f t="shared" si="17"/>
        <v>1</v>
      </c>
      <c r="N226" t="b">
        <f t="shared" si="18"/>
        <v>1</v>
      </c>
      <c r="O226" s="13">
        <f t="shared" si="19"/>
        <v>0</v>
      </c>
    </row>
    <row r="227" spans="1:15" ht="90" hidden="1" x14ac:dyDescent="0.25">
      <c r="A227" s="1" t="s">
        <v>101</v>
      </c>
      <c r="B227" s="1" t="s">
        <v>1402</v>
      </c>
      <c r="C227" s="1" t="s">
        <v>830</v>
      </c>
      <c r="D227" s="2" t="s">
        <v>1545</v>
      </c>
      <c r="E227" s="3">
        <v>3532216.7</v>
      </c>
      <c r="F227" s="8" t="s">
        <v>101</v>
      </c>
      <c r="G227" s="9" t="s">
        <v>1402</v>
      </c>
      <c r="H227" s="9" t="s">
        <v>830</v>
      </c>
      <c r="I227" s="10" t="s">
        <v>1545</v>
      </c>
      <c r="J227" s="11">
        <v>3532216.7</v>
      </c>
      <c r="K227" t="b">
        <f t="shared" si="15"/>
        <v>1</v>
      </c>
      <c r="L227" t="b">
        <f t="shared" si="16"/>
        <v>1</v>
      </c>
      <c r="M227" t="b">
        <f t="shared" si="17"/>
        <v>1</v>
      </c>
      <c r="N227" t="b">
        <f t="shared" si="18"/>
        <v>1</v>
      </c>
      <c r="O227" s="13">
        <f t="shared" si="19"/>
        <v>0</v>
      </c>
    </row>
    <row r="228" spans="1:15" ht="67.5" hidden="1" x14ac:dyDescent="0.25">
      <c r="A228" s="1" t="s">
        <v>101</v>
      </c>
      <c r="B228" s="1" t="s">
        <v>1402</v>
      </c>
      <c r="C228" s="1" t="s">
        <v>818</v>
      </c>
      <c r="D228" s="2" t="s">
        <v>945</v>
      </c>
      <c r="E228" s="3">
        <v>3530362</v>
      </c>
      <c r="F228" s="8" t="s">
        <v>101</v>
      </c>
      <c r="G228" s="9" t="s">
        <v>1402</v>
      </c>
      <c r="H228" s="9" t="s">
        <v>818</v>
      </c>
      <c r="I228" s="10" t="s">
        <v>945</v>
      </c>
      <c r="J228" s="11">
        <v>3530362</v>
      </c>
      <c r="K228" t="b">
        <f t="shared" si="15"/>
        <v>1</v>
      </c>
      <c r="L228" t="b">
        <f t="shared" si="16"/>
        <v>1</v>
      </c>
      <c r="M228" t="b">
        <f t="shared" si="17"/>
        <v>1</v>
      </c>
      <c r="N228" t="b">
        <f t="shared" si="18"/>
        <v>1</v>
      </c>
      <c r="O228" s="13">
        <f t="shared" si="19"/>
        <v>0</v>
      </c>
    </row>
    <row r="229" spans="1:15" ht="409.5" hidden="1" x14ac:dyDescent="0.25">
      <c r="A229" s="1" t="s">
        <v>101</v>
      </c>
      <c r="B229" s="1" t="s">
        <v>1402</v>
      </c>
      <c r="C229" s="1" t="s">
        <v>819</v>
      </c>
      <c r="D229" s="2" t="s">
        <v>1546</v>
      </c>
      <c r="E229" s="3">
        <v>1854.6999999999998</v>
      </c>
      <c r="F229" s="8" t="s">
        <v>101</v>
      </c>
      <c r="G229" s="9" t="s">
        <v>1402</v>
      </c>
      <c r="H229" s="9" t="s">
        <v>819</v>
      </c>
      <c r="I229" s="12" t="s">
        <v>1546</v>
      </c>
      <c r="J229" s="11">
        <v>1854.7</v>
      </c>
      <c r="K229" t="b">
        <f t="shared" si="15"/>
        <v>1</v>
      </c>
      <c r="L229" t="b">
        <f t="shared" si="16"/>
        <v>1</v>
      </c>
      <c r="M229" t="b">
        <f t="shared" si="17"/>
        <v>1</v>
      </c>
      <c r="N229" t="b">
        <f t="shared" si="18"/>
        <v>1</v>
      </c>
      <c r="O229" s="13">
        <f t="shared" si="19"/>
        <v>0</v>
      </c>
    </row>
    <row r="230" spans="1:15" ht="56.25" hidden="1" x14ac:dyDescent="0.25">
      <c r="A230" s="1" t="s">
        <v>101</v>
      </c>
      <c r="B230" s="1" t="s">
        <v>1402</v>
      </c>
      <c r="C230" s="1" t="s">
        <v>831</v>
      </c>
      <c r="D230" s="2" t="s">
        <v>1547</v>
      </c>
      <c r="E230" s="3">
        <v>43015.3</v>
      </c>
      <c r="F230" s="8" t="s">
        <v>101</v>
      </c>
      <c r="G230" s="9" t="s">
        <v>1402</v>
      </c>
      <c r="H230" s="9" t="s">
        <v>831</v>
      </c>
      <c r="I230" s="10" t="s">
        <v>1547</v>
      </c>
      <c r="J230" s="11">
        <v>43015.3</v>
      </c>
      <c r="K230" t="b">
        <f t="shared" si="15"/>
        <v>1</v>
      </c>
      <c r="L230" t="b">
        <f t="shared" si="16"/>
        <v>1</v>
      </c>
      <c r="M230" t="b">
        <f t="shared" si="17"/>
        <v>1</v>
      </c>
      <c r="N230" t="b">
        <f t="shared" si="18"/>
        <v>1</v>
      </c>
      <c r="O230" s="13">
        <f t="shared" si="19"/>
        <v>0</v>
      </c>
    </row>
    <row r="231" spans="1:15" ht="90" hidden="1" x14ac:dyDescent="0.25">
      <c r="A231" s="1" t="s">
        <v>101</v>
      </c>
      <c r="B231" s="1" t="s">
        <v>1402</v>
      </c>
      <c r="C231" s="1" t="s">
        <v>832</v>
      </c>
      <c r="D231" s="2" t="s">
        <v>1548</v>
      </c>
      <c r="E231" s="3">
        <v>43015.3</v>
      </c>
      <c r="F231" s="8" t="s">
        <v>101</v>
      </c>
      <c r="G231" s="9" t="s">
        <v>1402</v>
      </c>
      <c r="H231" s="9" t="s">
        <v>832</v>
      </c>
      <c r="I231" s="10" t="s">
        <v>1548</v>
      </c>
      <c r="J231" s="11">
        <v>43015.3</v>
      </c>
      <c r="K231" t="b">
        <f t="shared" si="15"/>
        <v>1</v>
      </c>
      <c r="L231" t="b">
        <f t="shared" si="16"/>
        <v>1</v>
      </c>
      <c r="M231" t="b">
        <f t="shared" si="17"/>
        <v>1</v>
      </c>
      <c r="N231" t="b">
        <f t="shared" si="18"/>
        <v>1</v>
      </c>
      <c r="O231" s="13">
        <f t="shared" si="19"/>
        <v>0</v>
      </c>
    </row>
    <row r="232" spans="1:15" ht="90" hidden="1" x14ac:dyDescent="0.25">
      <c r="A232" s="1" t="s">
        <v>101</v>
      </c>
      <c r="B232" s="1" t="s">
        <v>1402</v>
      </c>
      <c r="C232" s="1" t="s">
        <v>820</v>
      </c>
      <c r="D232" s="2" t="s">
        <v>972</v>
      </c>
      <c r="E232" s="3">
        <v>43015.3</v>
      </c>
      <c r="F232" s="8" t="s">
        <v>101</v>
      </c>
      <c r="G232" s="9" t="s">
        <v>1402</v>
      </c>
      <c r="H232" s="9" t="s">
        <v>820</v>
      </c>
      <c r="I232" s="10" t="s">
        <v>972</v>
      </c>
      <c r="J232" s="11">
        <v>43015.3</v>
      </c>
      <c r="K232" t="b">
        <f t="shared" si="15"/>
        <v>1</v>
      </c>
      <c r="L232" t="b">
        <f t="shared" si="16"/>
        <v>1</v>
      </c>
      <c r="M232" t="b">
        <f t="shared" si="17"/>
        <v>1</v>
      </c>
      <c r="N232" t="b">
        <f t="shared" si="18"/>
        <v>1</v>
      </c>
      <c r="O232" s="13">
        <f t="shared" si="19"/>
        <v>0</v>
      </c>
    </row>
    <row r="233" spans="1:15" ht="67.5" hidden="1" x14ac:dyDescent="0.25">
      <c r="A233" s="1" t="s">
        <v>101</v>
      </c>
      <c r="B233" s="1" t="s">
        <v>1402</v>
      </c>
      <c r="C233" s="1" t="s">
        <v>806</v>
      </c>
      <c r="D233" s="2" t="s">
        <v>1549</v>
      </c>
      <c r="E233" s="3">
        <v>62067.600000000006</v>
      </c>
      <c r="F233" s="8" t="s">
        <v>101</v>
      </c>
      <c r="G233" s="9" t="s">
        <v>1402</v>
      </c>
      <c r="H233" s="9" t="s">
        <v>806</v>
      </c>
      <c r="I233" s="10" t="s">
        <v>1549</v>
      </c>
      <c r="J233" s="11">
        <v>62067.6</v>
      </c>
      <c r="K233" t="b">
        <f t="shared" si="15"/>
        <v>1</v>
      </c>
      <c r="L233" t="b">
        <f t="shared" si="16"/>
        <v>1</v>
      </c>
      <c r="M233" t="b">
        <f t="shared" si="17"/>
        <v>1</v>
      </c>
      <c r="N233" t="b">
        <f t="shared" si="18"/>
        <v>1</v>
      </c>
      <c r="O233" s="13">
        <f t="shared" si="19"/>
        <v>0</v>
      </c>
    </row>
    <row r="234" spans="1:15" ht="67.5" hidden="1" x14ac:dyDescent="0.25">
      <c r="A234" s="1" t="s">
        <v>101</v>
      </c>
      <c r="B234" s="1" t="s">
        <v>1402</v>
      </c>
      <c r="C234" s="1" t="s">
        <v>807</v>
      </c>
      <c r="D234" s="2" t="s">
        <v>1550</v>
      </c>
      <c r="E234" s="3">
        <v>29651.200000000001</v>
      </c>
      <c r="F234" s="8" t="s">
        <v>101</v>
      </c>
      <c r="G234" s="9" t="s">
        <v>1402</v>
      </c>
      <c r="H234" s="9" t="s">
        <v>807</v>
      </c>
      <c r="I234" s="10" t="s">
        <v>1550</v>
      </c>
      <c r="J234" s="11">
        <v>29651.200000000001</v>
      </c>
      <c r="K234" t="b">
        <f t="shared" si="15"/>
        <v>1</v>
      </c>
      <c r="L234" t="b">
        <f t="shared" si="16"/>
        <v>1</v>
      </c>
      <c r="M234" t="b">
        <f t="shared" si="17"/>
        <v>1</v>
      </c>
      <c r="N234" t="b">
        <f t="shared" si="18"/>
        <v>1</v>
      </c>
      <c r="O234" s="13">
        <f t="shared" si="19"/>
        <v>0</v>
      </c>
    </row>
    <row r="235" spans="1:15" ht="112.5" hidden="1" x14ac:dyDescent="0.25">
      <c r="A235" s="1" t="s">
        <v>101</v>
      </c>
      <c r="B235" s="1" t="s">
        <v>1402</v>
      </c>
      <c r="C235" s="1" t="s">
        <v>808</v>
      </c>
      <c r="D235" s="2" t="s">
        <v>1551</v>
      </c>
      <c r="E235" s="3">
        <v>29651.200000000001</v>
      </c>
      <c r="F235" s="8" t="s">
        <v>101</v>
      </c>
      <c r="G235" s="9" t="s">
        <v>1402</v>
      </c>
      <c r="H235" s="9" t="s">
        <v>808</v>
      </c>
      <c r="I235" s="10" t="s">
        <v>1551</v>
      </c>
      <c r="J235" s="11">
        <v>29651.200000000001</v>
      </c>
      <c r="K235" t="b">
        <f t="shared" si="15"/>
        <v>1</v>
      </c>
      <c r="L235" t="b">
        <f t="shared" si="16"/>
        <v>1</v>
      </c>
      <c r="M235" t="b">
        <f t="shared" si="17"/>
        <v>1</v>
      </c>
      <c r="N235" t="b">
        <f t="shared" si="18"/>
        <v>1</v>
      </c>
      <c r="O235" s="13">
        <f t="shared" si="19"/>
        <v>0</v>
      </c>
    </row>
    <row r="236" spans="1:15" ht="112.5" hidden="1" x14ac:dyDescent="0.25">
      <c r="A236" s="1" t="s">
        <v>101</v>
      </c>
      <c r="B236" s="1" t="s">
        <v>1402</v>
      </c>
      <c r="C236" s="1" t="s">
        <v>821</v>
      </c>
      <c r="D236" s="2" t="s">
        <v>980</v>
      </c>
      <c r="E236" s="3">
        <v>6420</v>
      </c>
      <c r="F236" s="8" t="s">
        <v>101</v>
      </c>
      <c r="G236" s="9" t="s">
        <v>1402</v>
      </c>
      <c r="H236" s="9" t="s">
        <v>821</v>
      </c>
      <c r="I236" s="10" t="s">
        <v>980</v>
      </c>
      <c r="J236" s="11">
        <v>6420</v>
      </c>
      <c r="K236" t="b">
        <f t="shared" si="15"/>
        <v>1</v>
      </c>
      <c r="L236" t="b">
        <f t="shared" si="16"/>
        <v>1</v>
      </c>
      <c r="M236" t="b">
        <f t="shared" si="17"/>
        <v>1</v>
      </c>
      <c r="N236" t="b">
        <f t="shared" si="18"/>
        <v>1</v>
      </c>
      <c r="O236" s="13">
        <f t="shared" si="19"/>
        <v>0</v>
      </c>
    </row>
    <row r="237" spans="1:15" ht="112.5" hidden="1" x14ac:dyDescent="0.25">
      <c r="A237" s="1" t="s">
        <v>101</v>
      </c>
      <c r="B237" s="1" t="s">
        <v>1402</v>
      </c>
      <c r="C237" s="1" t="s">
        <v>822</v>
      </c>
      <c r="D237" s="2" t="s">
        <v>981</v>
      </c>
      <c r="E237" s="3">
        <v>16047.4</v>
      </c>
      <c r="F237" s="8" t="s">
        <v>101</v>
      </c>
      <c r="G237" s="9" t="s">
        <v>1402</v>
      </c>
      <c r="H237" s="9" t="s">
        <v>822</v>
      </c>
      <c r="I237" s="10" t="s">
        <v>981</v>
      </c>
      <c r="J237" s="11">
        <v>16047.4</v>
      </c>
      <c r="K237" t="b">
        <f t="shared" si="15"/>
        <v>1</v>
      </c>
      <c r="L237" t="b">
        <f t="shared" si="16"/>
        <v>1</v>
      </c>
      <c r="M237" t="b">
        <f t="shared" si="17"/>
        <v>1</v>
      </c>
      <c r="N237" t="b">
        <f t="shared" si="18"/>
        <v>1</v>
      </c>
      <c r="O237" s="13">
        <f t="shared" si="19"/>
        <v>0</v>
      </c>
    </row>
    <row r="238" spans="1:15" ht="112.5" hidden="1" x14ac:dyDescent="0.25">
      <c r="A238" s="1" t="s">
        <v>101</v>
      </c>
      <c r="B238" s="1" t="s">
        <v>1402</v>
      </c>
      <c r="C238" s="1" t="s">
        <v>824</v>
      </c>
      <c r="D238" s="2" t="s">
        <v>982</v>
      </c>
      <c r="E238" s="3">
        <v>7183.8</v>
      </c>
      <c r="F238" s="8" t="s">
        <v>101</v>
      </c>
      <c r="G238" s="9" t="s">
        <v>1402</v>
      </c>
      <c r="H238" s="9" t="s">
        <v>824</v>
      </c>
      <c r="I238" s="10" t="s">
        <v>982</v>
      </c>
      <c r="J238" s="11">
        <v>7183.8</v>
      </c>
      <c r="K238" t="b">
        <f t="shared" si="15"/>
        <v>1</v>
      </c>
      <c r="L238" t="b">
        <f t="shared" si="16"/>
        <v>1</v>
      </c>
      <c r="M238" t="b">
        <f t="shared" si="17"/>
        <v>1</v>
      </c>
      <c r="N238" t="b">
        <f t="shared" si="18"/>
        <v>1</v>
      </c>
      <c r="O238" s="13">
        <f t="shared" si="19"/>
        <v>0</v>
      </c>
    </row>
    <row r="239" spans="1:15" ht="112.5" hidden="1" x14ac:dyDescent="0.25">
      <c r="A239" s="1" t="s">
        <v>101</v>
      </c>
      <c r="B239" s="1" t="s">
        <v>1402</v>
      </c>
      <c r="C239" s="1" t="s">
        <v>833</v>
      </c>
      <c r="D239" s="2" t="s">
        <v>1552</v>
      </c>
      <c r="E239" s="3">
        <v>32416.400000000001</v>
      </c>
      <c r="F239" s="8" t="s">
        <v>101</v>
      </c>
      <c r="G239" s="9" t="s">
        <v>1402</v>
      </c>
      <c r="H239" s="9" t="s">
        <v>833</v>
      </c>
      <c r="I239" s="10" t="s">
        <v>1552</v>
      </c>
      <c r="J239" s="11">
        <v>32416.400000000001</v>
      </c>
      <c r="K239" t="b">
        <f t="shared" si="15"/>
        <v>1</v>
      </c>
      <c r="L239" t="b">
        <f t="shared" si="16"/>
        <v>1</v>
      </c>
      <c r="M239" t="b">
        <f t="shared" si="17"/>
        <v>1</v>
      </c>
      <c r="N239" t="b">
        <f t="shared" si="18"/>
        <v>1</v>
      </c>
      <c r="O239" s="13">
        <f t="shared" si="19"/>
        <v>0</v>
      </c>
    </row>
    <row r="240" spans="1:15" ht="157.5" hidden="1" x14ac:dyDescent="0.25">
      <c r="A240" s="1" t="s">
        <v>101</v>
      </c>
      <c r="B240" s="1" t="s">
        <v>1402</v>
      </c>
      <c r="C240" s="1" t="s">
        <v>834</v>
      </c>
      <c r="D240" s="2" t="s">
        <v>1564</v>
      </c>
      <c r="E240" s="3">
        <v>4329.6000000000004</v>
      </c>
      <c r="F240" s="8" t="s">
        <v>101</v>
      </c>
      <c r="G240" s="9" t="s">
        <v>1402</v>
      </c>
      <c r="H240" s="9" t="s">
        <v>834</v>
      </c>
      <c r="I240" s="10" t="s">
        <v>1564</v>
      </c>
      <c r="J240" s="11">
        <v>4329.6000000000004</v>
      </c>
      <c r="K240" t="b">
        <f t="shared" si="15"/>
        <v>1</v>
      </c>
      <c r="L240" t="b">
        <f t="shared" si="16"/>
        <v>1</v>
      </c>
      <c r="M240" t="b">
        <f t="shared" si="17"/>
        <v>1</v>
      </c>
      <c r="N240" t="b">
        <f t="shared" si="18"/>
        <v>1</v>
      </c>
      <c r="O240" s="13">
        <f t="shared" si="19"/>
        <v>0</v>
      </c>
    </row>
    <row r="241" spans="1:15" ht="67.5" hidden="1" x14ac:dyDescent="0.25">
      <c r="A241" s="1" t="s">
        <v>101</v>
      </c>
      <c r="B241" s="1" t="s">
        <v>1402</v>
      </c>
      <c r="C241" s="1" t="s">
        <v>825</v>
      </c>
      <c r="D241" s="2" t="s">
        <v>1278</v>
      </c>
      <c r="E241" s="3">
        <v>4329.6000000000004</v>
      </c>
      <c r="F241" s="8" t="s">
        <v>101</v>
      </c>
      <c r="G241" s="9" t="s">
        <v>1402</v>
      </c>
      <c r="H241" s="9" t="s">
        <v>825</v>
      </c>
      <c r="I241" s="10" t="s">
        <v>1278</v>
      </c>
      <c r="J241" s="11">
        <v>4329.6000000000004</v>
      </c>
      <c r="K241" t="b">
        <f t="shared" si="15"/>
        <v>1</v>
      </c>
      <c r="L241" t="b">
        <f t="shared" si="16"/>
        <v>1</v>
      </c>
      <c r="M241" t="b">
        <f t="shared" si="17"/>
        <v>1</v>
      </c>
      <c r="N241" t="b">
        <f t="shared" si="18"/>
        <v>1</v>
      </c>
      <c r="O241" s="13">
        <f t="shared" si="19"/>
        <v>0</v>
      </c>
    </row>
    <row r="242" spans="1:15" ht="123.75" hidden="1" x14ac:dyDescent="0.25">
      <c r="A242" s="1" t="s">
        <v>101</v>
      </c>
      <c r="B242" s="1" t="s">
        <v>1402</v>
      </c>
      <c r="C242" s="1" t="s">
        <v>835</v>
      </c>
      <c r="D242" s="2" t="s">
        <v>1565</v>
      </c>
      <c r="E242" s="3">
        <v>28086.799999999999</v>
      </c>
      <c r="F242" s="8" t="s">
        <v>101</v>
      </c>
      <c r="G242" s="9" t="s">
        <v>1402</v>
      </c>
      <c r="H242" s="9" t="s">
        <v>835</v>
      </c>
      <c r="I242" s="10" t="s">
        <v>1565</v>
      </c>
      <c r="J242" s="11">
        <v>28086.799999999999</v>
      </c>
      <c r="K242" t="b">
        <f t="shared" si="15"/>
        <v>1</v>
      </c>
      <c r="L242" t="b">
        <f t="shared" si="16"/>
        <v>1</v>
      </c>
      <c r="M242" t="b">
        <f t="shared" si="17"/>
        <v>1</v>
      </c>
      <c r="N242" t="b">
        <f t="shared" si="18"/>
        <v>1</v>
      </c>
      <c r="O242" s="13">
        <f t="shared" si="19"/>
        <v>0</v>
      </c>
    </row>
    <row r="243" spans="1:15" ht="56.25" hidden="1" x14ac:dyDescent="0.25">
      <c r="A243" s="1" t="s">
        <v>101</v>
      </c>
      <c r="B243" s="1" t="s">
        <v>1402</v>
      </c>
      <c r="C243" s="1" t="s">
        <v>826</v>
      </c>
      <c r="D243" s="2" t="s">
        <v>1006</v>
      </c>
      <c r="E243" s="3">
        <v>276.8</v>
      </c>
      <c r="F243" s="8" t="s">
        <v>101</v>
      </c>
      <c r="G243" s="9" t="s">
        <v>1402</v>
      </c>
      <c r="H243" s="9" t="s">
        <v>826</v>
      </c>
      <c r="I243" s="10" t="s">
        <v>1006</v>
      </c>
      <c r="J243" s="11">
        <v>276.8</v>
      </c>
      <c r="K243" t="b">
        <f t="shared" si="15"/>
        <v>1</v>
      </c>
      <c r="L243" t="b">
        <f t="shared" si="16"/>
        <v>1</v>
      </c>
      <c r="M243" t="b">
        <f t="shared" si="17"/>
        <v>1</v>
      </c>
      <c r="N243" t="b">
        <f t="shared" si="18"/>
        <v>1</v>
      </c>
      <c r="O243" s="13">
        <f t="shared" si="19"/>
        <v>0</v>
      </c>
    </row>
    <row r="244" spans="1:15" ht="78.75" hidden="1" x14ac:dyDescent="0.25">
      <c r="A244" s="1" t="s">
        <v>101</v>
      </c>
      <c r="B244" s="1" t="s">
        <v>1402</v>
      </c>
      <c r="C244" s="1" t="s">
        <v>827</v>
      </c>
      <c r="D244" s="2" t="s">
        <v>1007</v>
      </c>
      <c r="E244" s="3">
        <v>27810</v>
      </c>
      <c r="F244" s="8" t="s">
        <v>101</v>
      </c>
      <c r="G244" s="9" t="s">
        <v>1402</v>
      </c>
      <c r="H244" s="9" t="s">
        <v>827</v>
      </c>
      <c r="I244" s="10" t="s">
        <v>1007</v>
      </c>
      <c r="J244" s="11">
        <v>27810</v>
      </c>
      <c r="K244" t="b">
        <f t="shared" si="15"/>
        <v>1</v>
      </c>
      <c r="L244" t="b">
        <f t="shared" si="16"/>
        <v>1</v>
      </c>
      <c r="M244" t="b">
        <f t="shared" si="17"/>
        <v>1</v>
      </c>
      <c r="N244" t="b">
        <f t="shared" si="18"/>
        <v>1</v>
      </c>
      <c r="O244" s="13">
        <f t="shared" si="19"/>
        <v>0</v>
      </c>
    </row>
    <row r="245" spans="1:15" ht="56.25" hidden="1" x14ac:dyDescent="0.25">
      <c r="A245" s="1" t="s">
        <v>101</v>
      </c>
      <c r="B245" s="1" t="s">
        <v>1402</v>
      </c>
      <c r="C245" s="1" t="s">
        <v>1122</v>
      </c>
      <c r="D245" s="2" t="s">
        <v>1885</v>
      </c>
      <c r="E245" s="3">
        <v>7160</v>
      </c>
      <c r="F245" s="8" t="s">
        <v>101</v>
      </c>
      <c r="G245" s="9" t="s">
        <v>1402</v>
      </c>
      <c r="H245" s="9" t="s">
        <v>1122</v>
      </c>
      <c r="I245" s="10" t="s">
        <v>1885</v>
      </c>
      <c r="J245" s="11">
        <v>7160</v>
      </c>
      <c r="K245" t="b">
        <f t="shared" si="15"/>
        <v>1</v>
      </c>
      <c r="L245" t="b">
        <f t="shared" si="16"/>
        <v>1</v>
      </c>
      <c r="M245" t="b">
        <f t="shared" si="17"/>
        <v>1</v>
      </c>
      <c r="N245" t="b">
        <f t="shared" si="18"/>
        <v>1</v>
      </c>
      <c r="O245" s="13">
        <f t="shared" si="19"/>
        <v>0</v>
      </c>
    </row>
    <row r="246" spans="1:15" ht="36" hidden="1" x14ac:dyDescent="0.25">
      <c r="A246" s="1" t="s">
        <v>101</v>
      </c>
      <c r="B246" s="1" t="s">
        <v>1402</v>
      </c>
      <c r="C246" s="1" t="s">
        <v>1143</v>
      </c>
      <c r="D246" s="2" t="s">
        <v>1270</v>
      </c>
      <c r="E246" s="3">
        <v>7160</v>
      </c>
      <c r="F246" s="8" t="s">
        <v>101</v>
      </c>
      <c r="G246" s="9" t="s">
        <v>1402</v>
      </c>
      <c r="H246" s="9" t="s">
        <v>1143</v>
      </c>
      <c r="I246" s="10" t="s">
        <v>1270</v>
      </c>
      <c r="J246" s="11">
        <v>7160</v>
      </c>
      <c r="K246" t="b">
        <f t="shared" si="15"/>
        <v>1</v>
      </c>
      <c r="L246" t="b">
        <f t="shared" si="16"/>
        <v>1</v>
      </c>
      <c r="M246" t="b">
        <f t="shared" si="17"/>
        <v>1</v>
      </c>
      <c r="N246" t="b">
        <f t="shared" si="18"/>
        <v>1</v>
      </c>
      <c r="O246" s="13">
        <f t="shared" si="19"/>
        <v>0</v>
      </c>
    </row>
    <row r="247" spans="1:15" ht="33.75" hidden="1" x14ac:dyDescent="0.25">
      <c r="A247" s="1" t="s">
        <v>101</v>
      </c>
      <c r="B247" s="1" t="s">
        <v>1402</v>
      </c>
      <c r="C247" s="1" t="s">
        <v>1349</v>
      </c>
      <c r="D247" s="2" t="s">
        <v>1350</v>
      </c>
      <c r="E247" s="3">
        <v>7160</v>
      </c>
      <c r="F247" s="8" t="s">
        <v>101</v>
      </c>
      <c r="G247" s="9" t="s">
        <v>1402</v>
      </c>
      <c r="H247" s="9" t="s">
        <v>1349</v>
      </c>
      <c r="I247" s="10" t="s">
        <v>1350</v>
      </c>
      <c r="J247" s="11">
        <v>7160</v>
      </c>
      <c r="K247" t="b">
        <f t="shared" si="15"/>
        <v>1</v>
      </c>
      <c r="L247" t="b">
        <f t="shared" si="16"/>
        <v>1</v>
      </c>
      <c r="M247" t="b">
        <f t="shared" si="17"/>
        <v>1</v>
      </c>
      <c r="N247" t="b">
        <f t="shared" si="18"/>
        <v>1</v>
      </c>
      <c r="O247" s="13">
        <f t="shared" si="19"/>
        <v>0</v>
      </c>
    </row>
    <row r="248" spans="1:15" ht="101.25" hidden="1" x14ac:dyDescent="0.25">
      <c r="A248" s="1" t="s">
        <v>101</v>
      </c>
      <c r="B248" s="1" t="s">
        <v>1403</v>
      </c>
      <c r="C248" s="1" t="s">
        <v>42</v>
      </c>
      <c r="D248" s="2" t="s">
        <v>1516</v>
      </c>
      <c r="E248" s="3">
        <v>17131.900000000001</v>
      </c>
      <c r="F248" s="8" t="s">
        <v>101</v>
      </c>
      <c r="G248" s="9" t="s">
        <v>1403</v>
      </c>
      <c r="H248" s="9" t="s">
        <v>42</v>
      </c>
      <c r="I248" s="10" t="s">
        <v>1516</v>
      </c>
      <c r="J248" s="11">
        <v>17131.900000000001</v>
      </c>
      <c r="K248" t="b">
        <f t="shared" si="15"/>
        <v>1</v>
      </c>
      <c r="L248" t="b">
        <f t="shared" si="16"/>
        <v>1</v>
      </c>
      <c r="M248" t="b">
        <f t="shared" si="17"/>
        <v>1</v>
      </c>
      <c r="N248" t="b">
        <f t="shared" si="18"/>
        <v>1</v>
      </c>
      <c r="O248" s="13">
        <f t="shared" si="19"/>
        <v>0</v>
      </c>
    </row>
    <row r="249" spans="1:15" ht="56.25" hidden="1" x14ac:dyDescent="0.25">
      <c r="A249" s="1" t="s">
        <v>101</v>
      </c>
      <c r="B249" s="1" t="s">
        <v>1403</v>
      </c>
      <c r="C249" s="1" t="s">
        <v>43</v>
      </c>
      <c r="D249" s="2" t="s">
        <v>1517</v>
      </c>
      <c r="E249" s="3">
        <v>17131.900000000001</v>
      </c>
      <c r="F249" s="8" t="s">
        <v>101</v>
      </c>
      <c r="G249" s="9" t="s">
        <v>1403</v>
      </c>
      <c r="H249" s="9" t="s">
        <v>43</v>
      </c>
      <c r="I249" s="10" t="s">
        <v>1517</v>
      </c>
      <c r="J249" s="11">
        <v>17131.900000000001</v>
      </c>
      <c r="K249" t="b">
        <f t="shared" si="15"/>
        <v>1</v>
      </c>
      <c r="L249" t="b">
        <f t="shared" si="16"/>
        <v>1</v>
      </c>
      <c r="M249" t="b">
        <f t="shared" si="17"/>
        <v>1</v>
      </c>
      <c r="N249" t="b">
        <f t="shared" si="18"/>
        <v>1</v>
      </c>
      <c r="O249" s="13">
        <f t="shared" si="19"/>
        <v>0</v>
      </c>
    </row>
    <row r="250" spans="1:15" ht="157.5" hidden="1" x14ac:dyDescent="0.25">
      <c r="A250" s="1" t="s">
        <v>101</v>
      </c>
      <c r="B250" s="1" t="s">
        <v>1403</v>
      </c>
      <c r="C250" s="1" t="s">
        <v>44</v>
      </c>
      <c r="D250" s="2" t="s">
        <v>1518</v>
      </c>
      <c r="E250" s="3">
        <v>17131.900000000001</v>
      </c>
      <c r="F250" s="8" t="s">
        <v>101</v>
      </c>
      <c r="G250" s="9" t="s">
        <v>1403</v>
      </c>
      <c r="H250" s="9" t="s">
        <v>44</v>
      </c>
      <c r="I250" s="10" t="s">
        <v>1518</v>
      </c>
      <c r="J250" s="11">
        <v>17131.900000000001</v>
      </c>
      <c r="K250" t="b">
        <f t="shared" si="15"/>
        <v>1</v>
      </c>
      <c r="L250" t="b">
        <f t="shared" si="16"/>
        <v>1</v>
      </c>
      <c r="M250" t="b">
        <f t="shared" si="17"/>
        <v>1</v>
      </c>
      <c r="N250" t="b">
        <f t="shared" si="18"/>
        <v>1</v>
      </c>
      <c r="O250" s="13">
        <f t="shared" si="19"/>
        <v>0</v>
      </c>
    </row>
    <row r="251" spans="1:15" ht="78.75" hidden="1" x14ac:dyDescent="0.25">
      <c r="A251" s="1" t="s">
        <v>101</v>
      </c>
      <c r="B251" s="1" t="s">
        <v>1403</v>
      </c>
      <c r="C251" s="1" t="s">
        <v>36</v>
      </c>
      <c r="D251" s="2" t="s">
        <v>1229</v>
      </c>
      <c r="E251" s="3">
        <v>17131.900000000001</v>
      </c>
      <c r="F251" s="8" t="s">
        <v>101</v>
      </c>
      <c r="G251" s="9" t="s">
        <v>1403</v>
      </c>
      <c r="H251" s="9" t="s">
        <v>36</v>
      </c>
      <c r="I251" s="10" t="s">
        <v>1229</v>
      </c>
      <c r="J251" s="11">
        <v>17131.900000000001</v>
      </c>
      <c r="K251" t="b">
        <f t="shared" si="15"/>
        <v>1</v>
      </c>
      <c r="L251" t="b">
        <f t="shared" si="16"/>
        <v>1</v>
      </c>
      <c r="M251" t="b">
        <f t="shared" si="17"/>
        <v>1</v>
      </c>
      <c r="N251" t="b">
        <f t="shared" si="18"/>
        <v>1</v>
      </c>
      <c r="O251" s="13">
        <f t="shared" si="19"/>
        <v>0</v>
      </c>
    </row>
    <row r="252" spans="1:15" ht="56.25" hidden="1" x14ac:dyDescent="0.25">
      <c r="A252" s="1" t="s">
        <v>101</v>
      </c>
      <c r="B252" s="1" t="s">
        <v>1403</v>
      </c>
      <c r="C252" s="1" t="s">
        <v>107</v>
      </c>
      <c r="D252" s="2" t="s">
        <v>1542</v>
      </c>
      <c r="E252" s="3">
        <v>4922956.5</v>
      </c>
      <c r="F252" s="8" t="s">
        <v>101</v>
      </c>
      <c r="G252" s="9" t="s">
        <v>1403</v>
      </c>
      <c r="H252" s="9" t="s">
        <v>107</v>
      </c>
      <c r="I252" s="10" t="s">
        <v>1542</v>
      </c>
      <c r="J252" s="11">
        <v>4922956.5</v>
      </c>
      <c r="K252" t="b">
        <f t="shared" si="15"/>
        <v>1</v>
      </c>
      <c r="L252" t="b">
        <f t="shared" si="16"/>
        <v>1</v>
      </c>
      <c r="M252" t="b">
        <f t="shared" si="17"/>
        <v>1</v>
      </c>
      <c r="N252" t="b">
        <f t="shared" si="18"/>
        <v>1</v>
      </c>
      <c r="O252" s="13">
        <f t="shared" si="19"/>
        <v>0</v>
      </c>
    </row>
    <row r="253" spans="1:15" ht="56.25" hidden="1" x14ac:dyDescent="0.25">
      <c r="A253" s="1" t="s">
        <v>101</v>
      </c>
      <c r="B253" s="1" t="s">
        <v>1403</v>
      </c>
      <c r="C253" s="1" t="s">
        <v>852</v>
      </c>
      <c r="D253" s="2" t="s">
        <v>1566</v>
      </c>
      <c r="E253" s="3">
        <v>4917942.2</v>
      </c>
      <c r="F253" s="8" t="s">
        <v>101</v>
      </c>
      <c r="G253" s="9" t="s">
        <v>1403</v>
      </c>
      <c r="H253" s="9" t="s">
        <v>852</v>
      </c>
      <c r="I253" s="10" t="s">
        <v>1566</v>
      </c>
      <c r="J253" s="11">
        <v>4917942.2</v>
      </c>
      <c r="K253" t="b">
        <f t="shared" si="15"/>
        <v>1</v>
      </c>
      <c r="L253" t="b">
        <f t="shared" si="16"/>
        <v>1</v>
      </c>
      <c r="M253" t="b">
        <f t="shared" si="17"/>
        <v>1</v>
      </c>
      <c r="N253" t="b">
        <f t="shared" si="18"/>
        <v>1</v>
      </c>
      <c r="O253" s="13">
        <f t="shared" si="19"/>
        <v>0</v>
      </c>
    </row>
    <row r="254" spans="1:15" ht="123.75" hidden="1" x14ac:dyDescent="0.25">
      <c r="A254" s="1" t="s">
        <v>101</v>
      </c>
      <c r="B254" s="1" t="s">
        <v>1403</v>
      </c>
      <c r="C254" s="1" t="s">
        <v>853</v>
      </c>
      <c r="D254" s="2" t="s">
        <v>1567</v>
      </c>
      <c r="E254" s="3">
        <v>921003.3</v>
      </c>
      <c r="F254" s="8" t="s">
        <v>101</v>
      </c>
      <c r="G254" s="9" t="s">
        <v>1403</v>
      </c>
      <c r="H254" s="9" t="s">
        <v>853</v>
      </c>
      <c r="I254" s="10" t="s">
        <v>1567</v>
      </c>
      <c r="J254" s="11">
        <v>921003.3</v>
      </c>
      <c r="K254" t="b">
        <f t="shared" si="15"/>
        <v>1</v>
      </c>
      <c r="L254" t="b">
        <f t="shared" si="16"/>
        <v>1</v>
      </c>
      <c r="M254" t="b">
        <f t="shared" si="17"/>
        <v>1</v>
      </c>
      <c r="N254" t="b">
        <f t="shared" si="18"/>
        <v>1</v>
      </c>
      <c r="O254" s="13">
        <f t="shared" si="19"/>
        <v>0</v>
      </c>
    </row>
    <row r="255" spans="1:15" ht="78.75" hidden="1" x14ac:dyDescent="0.25">
      <c r="A255" s="1" t="s">
        <v>101</v>
      </c>
      <c r="B255" s="1" t="s">
        <v>1403</v>
      </c>
      <c r="C255" s="1" t="s">
        <v>836</v>
      </c>
      <c r="D255" s="2" t="s">
        <v>589</v>
      </c>
      <c r="E255" s="3">
        <v>918822.3</v>
      </c>
      <c r="F255" s="8" t="s">
        <v>101</v>
      </c>
      <c r="G255" s="9" t="s">
        <v>1403</v>
      </c>
      <c r="H255" s="9" t="s">
        <v>836</v>
      </c>
      <c r="I255" s="10" t="s">
        <v>589</v>
      </c>
      <c r="J255" s="11">
        <v>918822.3</v>
      </c>
      <c r="K255" t="b">
        <f t="shared" si="15"/>
        <v>1</v>
      </c>
      <c r="L255" t="b">
        <f t="shared" si="16"/>
        <v>1</v>
      </c>
      <c r="M255" t="b">
        <f t="shared" si="17"/>
        <v>1</v>
      </c>
      <c r="N255" t="b">
        <f t="shared" si="18"/>
        <v>1</v>
      </c>
      <c r="O255" s="13">
        <f t="shared" si="19"/>
        <v>0</v>
      </c>
    </row>
    <row r="256" spans="1:15" ht="36" hidden="1" x14ac:dyDescent="0.25">
      <c r="A256" s="1" t="s">
        <v>101</v>
      </c>
      <c r="B256" s="1" t="s">
        <v>1403</v>
      </c>
      <c r="C256" s="1" t="s">
        <v>837</v>
      </c>
      <c r="D256" s="2" t="s">
        <v>949</v>
      </c>
      <c r="E256" s="3">
        <v>2181</v>
      </c>
      <c r="F256" s="8" t="s">
        <v>101</v>
      </c>
      <c r="G256" s="9" t="s">
        <v>1403</v>
      </c>
      <c r="H256" s="9" t="s">
        <v>837</v>
      </c>
      <c r="I256" s="10" t="s">
        <v>949</v>
      </c>
      <c r="J256" s="11">
        <v>2181</v>
      </c>
      <c r="K256" t="b">
        <f t="shared" si="15"/>
        <v>1</v>
      </c>
      <c r="L256" t="b">
        <f t="shared" si="16"/>
        <v>1</v>
      </c>
      <c r="M256" t="b">
        <f t="shared" si="17"/>
        <v>1</v>
      </c>
      <c r="N256" t="b">
        <f t="shared" si="18"/>
        <v>1</v>
      </c>
      <c r="O256" s="13">
        <f t="shared" si="19"/>
        <v>0</v>
      </c>
    </row>
    <row r="257" spans="1:15" ht="90" hidden="1" x14ac:dyDescent="0.25">
      <c r="A257" s="1" t="s">
        <v>101</v>
      </c>
      <c r="B257" s="1" t="s">
        <v>1403</v>
      </c>
      <c r="C257" s="1" t="s">
        <v>854</v>
      </c>
      <c r="D257" s="2" t="s">
        <v>1568</v>
      </c>
      <c r="E257" s="3">
        <v>3996938.9</v>
      </c>
      <c r="F257" s="8" t="s">
        <v>101</v>
      </c>
      <c r="G257" s="9" t="s">
        <v>1403</v>
      </c>
      <c r="H257" s="9" t="s">
        <v>854</v>
      </c>
      <c r="I257" s="10" t="s">
        <v>1568</v>
      </c>
      <c r="J257" s="11">
        <v>3996938.9</v>
      </c>
      <c r="K257" t="b">
        <f t="shared" si="15"/>
        <v>1</v>
      </c>
      <c r="L257" t="b">
        <f t="shared" si="16"/>
        <v>1</v>
      </c>
      <c r="M257" t="b">
        <f t="shared" si="17"/>
        <v>1</v>
      </c>
      <c r="N257" t="b">
        <f t="shared" si="18"/>
        <v>1</v>
      </c>
      <c r="O257" s="13">
        <f t="shared" si="19"/>
        <v>0</v>
      </c>
    </row>
    <row r="258" spans="1:15" ht="67.5" hidden="1" x14ac:dyDescent="0.25">
      <c r="A258" s="1" t="s">
        <v>101</v>
      </c>
      <c r="B258" s="1" t="s">
        <v>1403</v>
      </c>
      <c r="C258" s="1" t="s">
        <v>840</v>
      </c>
      <c r="D258" s="2" t="s">
        <v>945</v>
      </c>
      <c r="E258" s="3">
        <v>3925820.5</v>
      </c>
      <c r="F258" s="8" t="s">
        <v>101</v>
      </c>
      <c r="G258" s="9" t="s">
        <v>1403</v>
      </c>
      <c r="H258" s="9" t="s">
        <v>840</v>
      </c>
      <c r="I258" s="10" t="s">
        <v>945</v>
      </c>
      <c r="J258" s="11">
        <v>3925820.5</v>
      </c>
      <c r="K258" t="b">
        <f t="shared" si="15"/>
        <v>1</v>
      </c>
      <c r="L258" t="b">
        <f t="shared" si="16"/>
        <v>1</v>
      </c>
      <c r="M258" t="b">
        <f t="shared" si="17"/>
        <v>1</v>
      </c>
      <c r="N258" t="b">
        <f t="shared" si="18"/>
        <v>1</v>
      </c>
      <c r="O258" s="13">
        <f t="shared" si="19"/>
        <v>0</v>
      </c>
    </row>
    <row r="259" spans="1:15" ht="409.5" hidden="1" x14ac:dyDescent="0.25">
      <c r="A259" s="1" t="s">
        <v>101</v>
      </c>
      <c r="B259" s="1" t="s">
        <v>1403</v>
      </c>
      <c r="C259" s="1" t="s">
        <v>842</v>
      </c>
      <c r="D259" s="2" t="s">
        <v>1546</v>
      </c>
      <c r="E259" s="3">
        <v>71118.399999999994</v>
      </c>
      <c r="F259" s="8" t="s">
        <v>101</v>
      </c>
      <c r="G259" s="9" t="s">
        <v>1403</v>
      </c>
      <c r="H259" s="9" t="s">
        <v>842</v>
      </c>
      <c r="I259" s="12" t="s">
        <v>1546</v>
      </c>
      <c r="J259" s="11">
        <v>71118.399999999994</v>
      </c>
      <c r="K259" t="b">
        <f t="shared" ref="K259:K322" si="20">EXACT(A259,F259)</f>
        <v>1</v>
      </c>
      <c r="L259" t="b">
        <f t="shared" ref="L259:L322" si="21">EXACT(B259,G259)</f>
        <v>1</v>
      </c>
      <c r="M259" t="b">
        <f t="shared" ref="M259:M322" si="22">EXACT(C259,H259)</f>
        <v>1</v>
      </c>
      <c r="N259" t="b">
        <f t="shared" ref="N259:N322" si="23">EXACT(D259,I259)</f>
        <v>1</v>
      </c>
      <c r="O259" s="13">
        <f t="shared" ref="O259:O322" si="24">E259-J259</f>
        <v>0</v>
      </c>
    </row>
    <row r="260" spans="1:15" ht="56.25" hidden="1" x14ac:dyDescent="0.25">
      <c r="A260" s="1" t="s">
        <v>101</v>
      </c>
      <c r="B260" s="1" t="s">
        <v>1403</v>
      </c>
      <c r="C260" s="1" t="s">
        <v>831</v>
      </c>
      <c r="D260" s="2" t="s">
        <v>1547</v>
      </c>
      <c r="E260" s="3">
        <v>5014.3</v>
      </c>
      <c r="F260" s="8" t="s">
        <v>101</v>
      </c>
      <c r="G260" s="9" t="s">
        <v>1403</v>
      </c>
      <c r="H260" s="9" t="s">
        <v>831</v>
      </c>
      <c r="I260" s="10" t="s">
        <v>1547</v>
      </c>
      <c r="J260" s="11">
        <v>5014.3</v>
      </c>
      <c r="K260" t="b">
        <f t="shared" si="20"/>
        <v>1</v>
      </c>
      <c r="L260" t="b">
        <f t="shared" si="21"/>
        <v>1</v>
      </c>
      <c r="M260" t="b">
        <f t="shared" si="22"/>
        <v>1</v>
      </c>
      <c r="N260" t="b">
        <f t="shared" si="23"/>
        <v>1</v>
      </c>
      <c r="O260" s="13">
        <f t="shared" si="24"/>
        <v>0</v>
      </c>
    </row>
    <row r="261" spans="1:15" ht="90" hidden="1" x14ac:dyDescent="0.25">
      <c r="A261" s="1" t="s">
        <v>101</v>
      </c>
      <c r="B261" s="1" t="s">
        <v>1403</v>
      </c>
      <c r="C261" s="1" t="s">
        <v>832</v>
      </c>
      <c r="D261" s="2" t="s">
        <v>1548</v>
      </c>
      <c r="E261" s="3">
        <v>5014.3</v>
      </c>
      <c r="F261" s="8" t="s">
        <v>101</v>
      </c>
      <c r="G261" s="9" t="s">
        <v>1403</v>
      </c>
      <c r="H261" s="9" t="s">
        <v>832</v>
      </c>
      <c r="I261" s="10" t="s">
        <v>1548</v>
      </c>
      <c r="J261" s="11">
        <v>5014.3</v>
      </c>
      <c r="K261" t="b">
        <f t="shared" si="20"/>
        <v>1</v>
      </c>
      <c r="L261" t="b">
        <f t="shared" si="21"/>
        <v>1</v>
      </c>
      <c r="M261" t="b">
        <f t="shared" si="22"/>
        <v>1</v>
      </c>
      <c r="N261" t="b">
        <f t="shared" si="23"/>
        <v>1</v>
      </c>
      <c r="O261" s="13">
        <f t="shared" si="24"/>
        <v>0</v>
      </c>
    </row>
    <row r="262" spans="1:15" ht="60" hidden="1" x14ac:dyDescent="0.25">
      <c r="A262" s="1" t="s">
        <v>101</v>
      </c>
      <c r="B262" s="1" t="s">
        <v>1403</v>
      </c>
      <c r="C262" s="1" t="s">
        <v>843</v>
      </c>
      <c r="D262" s="2" t="s">
        <v>973</v>
      </c>
      <c r="E262" s="3">
        <v>5014.3</v>
      </c>
      <c r="F262" s="8" t="s">
        <v>101</v>
      </c>
      <c r="G262" s="9" t="s">
        <v>1403</v>
      </c>
      <c r="H262" s="9" t="s">
        <v>843</v>
      </c>
      <c r="I262" s="10" t="s">
        <v>973</v>
      </c>
      <c r="J262" s="11">
        <v>5014.3</v>
      </c>
      <c r="K262" t="b">
        <f t="shared" si="20"/>
        <v>1</v>
      </c>
      <c r="L262" t="b">
        <f t="shared" si="21"/>
        <v>1</v>
      </c>
      <c r="M262" t="b">
        <f t="shared" si="22"/>
        <v>1</v>
      </c>
      <c r="N262" t="b">
        <f t="shared" si="23"/>
        <v>1</v>
      </c>
      <c r="O262" s="13">
        <f t="shared" si="24"/>
        <v>0</v>
      </c>
    </row>
    <row r="263" spans="1:15" ht="67.5" hidden="1" x14ac:dyDescent="0.25">
      <c r="A263" s="1" t="s">
        <v>101</v>
      </c>
      <c r="B263" s="1" t="s">
        <v>1403</v>
      </c>
      <c r="C263" s="1" t="s">
        <v>806</v>
      </c>
      <c r="D263" s="2" t="s">
        <v>1549</v>
      </c>
      <c r="E263" s="3">
        <v>290436.5</v>
      </c>
      <c r="F263" s="8" t="s">
        <v>101</v>
      </c>
      <c r="G263" s="9" t="s">
        <v>1403</v>
      </c>
      <c r="H263" s="9" t="s">
        <v>806</v>
      </c>
      <c r="I263" s="10" t="s">
        <v>1549</v>
      </c>
      <c r="J263" s="11">
        <v>290436.5</v>
      </c>
      <c r="K263" t="b">
        <f t="shared" si="20"/>
        <v>1</v>
      </c>
      <c r="L263" t="b">
        <f t="shared" si="21"/>
        <v>1</v>
      </c>
      <c r="M263" t="b">
        <f t="shared" si="22"/>
        <v>1</v>
      </c>
      <c r="N263" t="b">
        <f t="shared" si="23"/>
        <v>1</v>
      </c>
      <c r="O263" s="13">
        <f t="shared" si="24"/>
        <v>0</v>
      </c>
    </row>
    <row r="264" spans="1:15" ht="78.75" hidden="1" x14ac:dyDescent="0.25">
      <c r="A264" s="1" t="s">
        <v>101</v>
      </c>
      <c r="B264" s="1" t="s">
        <v>1403</v>
      </c>
      <c r="C264" s="1" t="s">
        <v>813</v>
      </c>
      <c r="D264" s="2" t="s">
        <v>1569</v>
      </c>
      <c r="E264" s="3">
        <v>67930.8</v>
      </c>
      <c r="F264" s="8" t="s">
        <v>101</v>
      </c>
      <c r="G264" s="9" t="s">
        <v>1403</v>
      </c>
      <c r="H264" s="9" t="s">
        <v>813</v>
      </c>
      <c r="I264" s="10" t="s">
        <v>1569</v>
      </c>
      <c r="J264" s="11">
        <v>67930.8</v>
      </c>
      <c r="K264" t="b">
        <f t="shared" si="20"/>
        <v>1</v>
      </c>
      <c r="L264" t="b">
        <f t="shared" si="21"/>
        <v>1</v>
      </c>
      <c r="M264" t="b">
        <f t="shared" si="22"/>
        <v>1</v>
      </c>
      <c r="N264" t="b">
        <f t="shared" si="23"/>
        <v>1</v>
      </c>
      <c r="O264" s="13">
        <f t="shared" si="24"/>
        <v>0</v>
      </c>
    </row>
    <row r="265" spans="1:15" ht="112.5" hidden="1" x14ac:dyDescent="0.25">
      <c r="A265" s="1" t="s">
        <v>101</v>
      </c>
      <c r="B265" s="1" t="s">
        <v>1403</v>
      </c>
      <c r="C265" s="1" t="s">
        <v>814</v>
      </c>
      <c r="D265" s="2" t="s">
        <v>1570</v>
      </c>
      <c r="E265" s="3">
        <v>20807.900000000001</v>
      </c>
      <c r="F265" s="8" t="s">
        <v>101</v>
      </c>
      <c r="G265" s="9" t="s">
        <v>1403</v>
      </c>
      <c r="H265" s="9" t="s">
        <v>814</v>
      </c>
      <c r="I265" s="10" t="s">
        <v>1570</v>
      </c>
      <c r="J265" s="11">
        <v>20807.900000000001</v>
      </c>
      <c r="K265" t="b">
        <f t="shared" si="20"/>
        <v>1</v>
      </c>
      <c r="L265" t="b">
        <f t="shared" si="21"/>
        <v>1</v>
      </c>
      <c r="M265" t="b">
        <f t="shared" si="22"/>
        <v>1</v>
      </c>
      <c r="N265" t="b">
        <f t="shared" si="23"/>
        <v>1</v>
      </c>
      <c r="O265" s="13">
        <f t="shared" si="24"/>
        <v>0</v>
      </c>
    </row>
    <row r="266" spans="1:15" ht="236.25" hidden="1" x14ac:dyDescent="0.25">
      <c r="A266" s="1" t="s">
        <v>101</v>
      </c>
      <c r="B266" s="1" t="s">
        <v>1403</v>
      </c>
      <c r="C266" s="1" t="s">
        <v>1223</v>
      </c>
      <c r="D266" s="2" t="s">
        <v>1237</v>
      </c>
      <c r="E266" s="3">
        <v>7334.6</v>
      </c>
      <c r="F266" s="8" t="s">
        <v>101</v>
      </c>
      <c r="G266" s="9" t="s">
        <v>1403</v>
      </c>
      <c r="H266" s="9" t="s">
        <v>1223</v>
      </c>
      <c r="I266" s="12" t="s">
        <v>1237</v>
      </c>
      <c r="J266" s="11">
        <v>7334.6</v>
      </c>
      <c r="K266" t="b">
        <f t="shared" si="20"/>
        <v>1</v>
      </c>
      <c r="L266" t="b">
        <f t="shared" si="21"/>
        <v>1</v>
      </c>
      <c r="M266" t="b">
        <f t="shared" si="22"/>
        <v>1</v>
      </c>
      <c r="N266" t="b">
        <f t="shared" si="23"/>
        <v>1</v>
      </c>
      <c r="O266" s="13">
        <f t="shared" si="24"/>
        <v>0</v>
      </c>
    </row>
    <row r="267" spans="1:15" ht="292.5" hidden="1" x14ac:dyDescent="0.25">
      <c r="A267" s="1" t="s">
        <v>101</v>
      </c>
      <c r="B267" s="1" t="s">
        <v>1403</v>
      </c>
      <c r="C267" s="1" t="s">
        <v>1247</v>
      </c>
      <c r="D267" s="2" t="s">
        <v>1571</v>
      </c>
      <c r="E267" s="3">
        <v>13473.3</v>
      </c>
      <c r="F267" s="8" t="s">
        <v>101</v>
      </c>
      <c r="G267" s="9" t="s">
        <v>1403</v>
      </c>
      <c r="H267" s="9" t="s">
        <v>1247</v>
      </c>
      <c r="I267" s="12" t="s">
        <v>1571</v>
      </c>
      <c r="J267" s="11">
        <v>13473.3</v>
      </c>
      <c r="K267" t="b">
        <f t="shared" si="20"/>
        <v>1</v>
      </c>
      <c r="L267" t="b">
        <f t="shared" si="21"/>
        <v>1</v>
      </c>
      <c r="M267" t="b">
        <f t="shared" si="22"/>
        <v>1</v>
      </c>
      <c r="N267" t="b">
        <f t="shared" si="23"/>
        <v>1</v>
      </c>
      <c r="O267" s="13">
        <f t="shared" si="24"/>
        <v>0</v>
      </c>
    </row>
    <row r="268" spans="1:15" ht="101.25" hidden="1" x14ac:dyDescent="0.25">
      <c r="A268" s="1" t="s">
        <v>101</v>
      </c>
      <c r="B268" s="1" t="s">
        <v>1403</v>
      </c>
      <c r="C268" s="1" t="s">
        <v>855</v>
      </c>
      <c r="D268" s="2" t="s">
        <v>1572</v>
      </c>
      <c r="E268" s="3">
        <v>47122.9</v>
      </c>
      <c r="F268" s="8" t="s">
        <v>101</v>
      </c>
      <c r="G268" s="9" t="s">
        <v>1403</v>
      </c>
      <c r="H268" s="9" t="s">
        <v>855</v>
      </c>
      <c r="I268" s="10" t="s">
        <v>1572</v>
      </c>
      <c r="J268" s="11">
        <v>47122.9</v>
      </c>
      <c r="K268" t="b">
        <f t="shared" si="20"/>
        <v>1</v>
      </c>
      <c r="L268" t="b">
        <f t="shared" si="21"/>
        <v>1</v>
      </c>
      <c r="M268" t="b">
        <f t="shared" si="22"/>
        <v>1</v>
      </c>
      <c r="N268" t="b">
        <f t="shared" si="23"/>
        <v>1</v>
      </c>
      <c r="O268" s="13">
        <f t="shared" si="24"/>
        <v>0</v>
      </c>
    </row>
    <row r="269" spans="1:15" ht="45" hidden="1" x14ac:dyDescent="0.25">
      <c r="A269" s="1" t="s">
        <v>101</v>
      </c>
      <c r="B269" s="1" t="s">
        <v>1403</v>
      </c>
      <c r="C269" s="1" t="s">
        <v>844</v>
      </c>
      <c r="D269" s="2" t="s">
        <v>1573</v>
      </c>
      <c r="E269" s="3">
        <v>14500</v>
      </c>
      <c r="F269" s="8" t="s">
        <v>101</v>
      </c>
      <c r="G269" s="9" t="s">
        <v>1403</v>
      </c>
      <c r="H269" s="9" t="s">
        <v>844</v>
      </c>
      <c r="I269" s="10" t="s">
        <v>1573</v>
      </c>
      <c r="J269" s="11">
        <v>14500</v>
      </c>
      <c r="K269" t="b">
        <f t="shared" si="20"/>
        <v>1</v>
      </c>
      <c r="L269" t="b">
        <f t="shared" si="21"/>
        <v>1</v>
      </c>
      <c r="M269" t="b">
        <f t="shared" si="22"/>
        <v>1</v>
      </c>
      <c r="N269" t="b">
        <f t="shared" si="23"/>
        <v>1</v>
      </c>
      <c r="O269" s="13">
        <f t="shared" si="24"/>
        <v>0</v>
      </c>
    </row>
    <row r="270" spans="1:15" ht="56.25" hidden="1" x14ac:dyDescent="0.25">
      <c r="A270" s="1" t="s">
        <v>101</v>
      </c>
      <c r="B270" s="1" t="s">
        <v>1403</v>
      </c>
      <c r="C270" s="1" t="s">
        <v>845</v>
      </c>
      <c r="D270" s="2" t="s">
        <v>1574</v>
      </c>
      <c r="E270" s="3">
        <v>16000</v>
      </c>
      <c r="F270" s="8" t="s">
        <v>101</v>
      </c>
      <c r="G270" s="9" t="s">
        <v>1403</v>
      </c>
      <c r="H270" s="9" t="s">
        <v>845</v>
      </c>
      <c r="I270" s="10" t="s">
        <v>1574</v>
      </c>
      <c r="J270" s="11">
        <v>16000</v>
      </c>
      <c r="K270" t="b">
        <f t="shared" si="20"/>
        <v>1</v>
      </c>
      <c r="L270" t="b">
        <f t="shared" si="21"/>
        <v>1</v>
      </c>
      <c r="M270" t="b">
        <f t="shared" si="22"/>
        <v>1</v>
      </c>
      <c r="N270" t="b">
        <f t="shared" si="23"/>
        <v>1</v>
      </c>
      <c r="O270" s="13">
        <f t="shared" si="24"/>
        <v>0</v>
      </c>
    </row>
    <row r="271" spans="1:15" ht="45" hidden="1" x14ac:dyDescent="0.25">
      <c r="A271" s="1" t="s">
        <v>101</v>
      </c>
      <c r="B271" s="1" t="s">
        <v>1403</v>
      </c>
      <c r="C271" s="1" t="s">
        <v>846</v>
      </c>
      <c r="D271" s="2" t="s">
        <v>1575</v>
      </c>
      <c r="E271" s="3">
        <v>622.9</v>
      </c>
      <c r="F271" s="8" t="s">
        <v>101</v>
      </c>
      <c r="G271" s="9" t="s">
        <v>1403</v>
      </c>
      <c r="H271" s="9" t="s">
        <v>846</v>
      </c>
      <c r="I271" s="10" t="s">
        <v>1575</v>
      </c>
      <c r="J271" s="11">
        <v>622.9</v>
      </c>
      <c r="K271" t="b">
        <f t="shared" si="20"/>
        <v>1</v>
      </c>
      <c r="L271" t="b">
        <f t="shared" si="21"/>
        <v>1</v>
      </c>
      <c r="M271" t="b">
        <f t="shared" si="22"/>
        <v>1</v>
      </c>
      <c r="N271" t="b">
        <f t="shared" si="23"/>
        <v>1</v>
      </c>
      <c r="O271" s="13">
        <f t="shared" si="24"/>
        <v>0</v>
      </c>
    </row>
    <row r="272" spans="1:15" ht="45" hidden="1" x14ac:dyDescent="0.25">
      <c r="A272" s="1" t="s">
        <v>101</v>
      </c>
      <c r="B272" s="1" t="s">
        <v>1403</v>
      </c>
      <c r="C272" s="1" t="s">
        <v>847</v>
      </c>
      <c r="D272" s="2" t="s">
        <v>1576</v>
      </c>
      <c r="E272" s="3">
        <v>16000</v>
      </c>
      <c r="F272" s="8" t="s">
        <v>101</v>
      </c>
      <c r="G272" s="9" t="s">
        <v>1403</v>
      </c>
      <c r="H272" s="9" t="s">
        <v>847</v>
      </c>
      <c r="I272" s="10" t="s">
        <v>1576</v>
      </c>
      <c r="J272" s="11">
        <v>16000</v>
      </c>
      <c r="K272" t="b">
        <f t="shared" si="20"/>
        <v>1</v>
      </c>
      <c r="L272" t="b">
        <f t="shared" si="21"/>
        <v>1</v>
      </c>
      <c r="M272" t="b">
        <f t="shared" si="22"/>
        <v>1</v>
      </c>
      <c r="N272" t="b">
        <f t="shared" si="23"/>
        <v>1</v>
      </c>
      <c r="O272" s="13">
        <f t="shared" si="24"/>
        <v>0</v>
      </c>
    </row>
    <row r="273" spans="1:15" ht="112.5" hidden="1" x14ac:dyDescent="0.25">
      <c r="A273" s="1" t="s">
        <v>101</v>
      </c>
      <c r="B273" s="1" t="s">
        <v>1403</v>
      </c>
      <c r="C273" s="1" t="s">
        <v>833</v>
      </c>
      <c r="D273" s="2" t="s">
        <v>1552</v>
      </c>
      <c r="E273" s="3">
        <v>222505.7</v>
      </c>
      <c r="F273" s="8" t="s">
        <v>101</v>
      </c>
      <c r="G273" s="9" t="s">
        <v>1403</v>
      </c>
      <c r="H273" s="9" t="s">
        <v>833</v>
      </c>
      <c r="I273" s="10" t="s">
        <v>1552</v>
      </c>
      <c r="J273" s="11">
        <v>222505.7</v>
      </c>
      <c r="K273" t="b">
        <f t="shared" si="20"/>
        <v>1</v>
      </c>
      <c r="L273" t="b">
        <f t="shared" si="21"/>
        <v>1</v>
      </c>
      <c r="M273" t="b">
        <f t="shared" si="22"/>
        <v>1</v>
      </c>
      <c r="N273" t="b">
        <f t="shared" si="23"/>
        <v>1</v>
      </c>
      <c r="O273" s="13">
        <f t="shared" si="24"/>
        <v>0</v>
      </c>
    </row>
    <row r="274" spans="1:15" ht="123.75" hidden="1" x14ac:dyDescent="0.25">
      <c r="A274" s="1" t="s">
        <v>101</v>
      </c>
      <c r="B274" s="1" t="s">
        <v>1403</v>
      </c>
      <c r="C274" s="1" t="s">
        <v>835</v>
      </c>
      <c r="D274" s="2" t="s">
        <v>1565</v>
      </c>
      <c r="E274" s="3">
        <v>180890</v>
      </c>
      <c r="F274" s="8" t="s">
        <v>101</v>
      </c>
      <c r="G274" s="9" t="s">
        <v>1403</v>
      </c>
      <c r="H274" s="9" t="s">
        <v>835</v>
      </c>
      <c r="I274" s="10" t="s">
        <v>1565</v>
      </c>
      <c r="J274" s="11">
        <v>180890</v>
      </c>
      <c r="K274" t="b">
        <f t="shared" si="20"/>
        <v>1</v>
      </c>
      <c r="L274" t="b">
        <f t="shared" si="21"/>
        <v>1</v>
      </c>
      <c r="M274" t="b">
        <f t="shared" si="22"/>
        <v>1</v>
      </c>
      <c r="N274" t="b">
        <f t="shared" si="23"/>
        <v>1</v>
      </c>
      <c r="O274" s="13">
        <f t="shared" si="24"/>
        <v>0</v>
      </c>
    </row>
    <row r="275" spans="1:15" ht="56.25" hidden="1" x14ac:dyDescent="0.25">
      <c r="A275" s="1" t="s">
        <v>101</v>
      </c>
      <c r="B275" s="1" t="s">
        <v>1403</v>
      </c>
      <c r="C275" s="1" t="s">
        <v>826</v>
      </c>
      <c r="D275" s="2" t="s">
        <v>1006</v>
      </c>
      <c r="E275" s="3">
        <v>90.5</v>
      </c>
      <c r="F275" s="8" t="s">
        <v>101</v>
      </c>
      <c r="G275" s="9" t="s">
        <v>1403</v>
      </c>
      <c r="H275" s="9" t="s">
        <v>826</v>
      </c>
      <c r="I275" s="10" t="s">
        <v>1006</v>
      </c>
      <c r="J275" s="11">
        <v>90.5</v>
      </c>
      <c r="K275" t="b">
        <f t="shared" si="20"/>
        <v>1</v>
      </c>
      <c r="L275" t="b">
        <f t="shared" si="21"/>
        <v>1</v>
      </c>
      <c r="M275" t="b">
        <f t="shared" si="22"/>
        <v>1</v>
      </c>
      <c r="N275" t="b">
        <f t="shared" si="23"/>
        <v>1</v>
      </c>
      <c r="O275" s="13">
        <f t="shared" si="24"/>
        <v>0</v>
      </c>
    </row>
    <row r="276" spans="1:15" ht="78.75" hidden="1" x14ac:dyDescent="0.25">
      <c r="A276" s="1" t="s">
        <v>101</v>
      </c>
      <c r="B276" s="1" t="s">
        <v>1403</v>
      </c>
      <c r="C276" s="1" t="s">
        <v>827</v>
      </c>
      <c r="D276" s="2" t="s">
        <v>1007</v>
      </c>
      <c r="E276" s="3">
        <v>180799.5</v>
      </c>
      <c r="F276" s="8" t="s">
        <v>101</v>
      </c>
      <c r="G276" s="9" t="s">
        <v>1403</v>
      </c>
      <c r="H276" s="9" t="s">
        <v>827</v>
      </c>
      <c r="I276" s="10" t="s">
        <v>1007</v>
      </c>
      <c r="J276" s="11">
        <v>180799.5</v>
      </c>
      <c r="K276" t="b">
        <f t="shared" si="20"/>
        <v>1</v>
      </c>
      <c r="L276" t="b">
        <f t="shared" si="21"/>
        <v>1</v>
      </c>
      <c r="M276" t="b">
        <f t="shared" si="22"/>
        <v>1</v>
      </c>
      <c r="N276" t="b">
        <f t="shared" si="23"/>
        <v>1</v>
      </c>
      <c r="O276" s="13">
        <f t="shared" si="24"/>
        <v>0</v>
      </c>
    </row>
    <row r="277" spans="1:15" ht="112.5" hidden="1" x14ac:dyDescent="0.25">
      <c r="A277" s="1" t="s">
        <v>101</v>
      </c>
      <c r="B277" s="1" t="s">
        <v>1403</v>
      </c>
      <c r="C277" s="1" t="s">
        <v>1221</v>
      </c>
      <c r="D277" s="2" t="s">
        <v>1577</v>
      </c>
      <c r="E277" s="3">
        <v>41615.699999999997</v>
      </c>
      <c r="F277" s="8" t="s">
        <v>101</v>
      </c>
      <c r="G277" s="9" t="s">
        <v>1403</v>
      </c>
      <c r="H277" s="9" t="s">
        <v>1221</v>
      </c>
      <c r="I277" s="10" t="s">
        <v>1577</v>
      </c>
      <c r="J277" s="11">
        <v>41615.699999999997</v>
      </c>
      <c r="K277" t="b">
        <f t="shared" si="20"/>
        <v>1</v>
      </c>
      <c r="L277" t="b">
        <f t="shared" si="21"/>
        <v>1</v>
      </c>
      <c r="M277" t="b">
        <f t="shared" si="22"/>
        <v>1</v>
      </c>
      <c r="N277" t="b">
        <f t="shared" si="23"/>
        <v>1</v>
      </c>
      <c r="O277" s="13">
        <f t="shared" si="24"/>
        <v>0</v>
      </c>
    </row>
    <row r="278" spans="1:15" ht="112.5" hidden="1" x14ac:dyDescent="0.25">
      <c r="A278" s="1" t="s">
        <v>101</v>
      </c>
      <c r="B278" s="1" t="s">
        <v>1403</v>
      </c>
      <c r="C278" s="1" t="s">
        <v>1222</v>
      </c>
      <c r="D278" s="2" t="s">
        <v>1225</v>
      </c>
      <c r="E278" s="3">
        <v>41615.699999999997</v>
      </c>
      <c r="F278" s="8" t="s">
        <v>101</v>
      </c>
      <c r="G278" s="9" t="s">
        <v>1403</v>
      </c>
      <c r="H278" s="9" t="s">
        <v>1222</v>
      </c>
      <c r="I278" s="10" t="s">
        <v>1225</v>
      </c>
      <c r="J278" s="11">
        <v>41615.699999999997</v>
      </c>
      <c r="K278" t="b">
        <f t="shared" si="20"/>
        <v>1</v>
      </c>
      <c r="L278" t="b">
        <f t="shared" si="21"/>
        <v>1</v>
      </c>
      <c r="M278" t="b">
        <f t="shared" si="22"/>
        <v>1</v>
      </c>
      <c r="N278" t="b">
        <f t="shared" si="23"/>
        <v>1</v>
      </c>
      <c r="O278" s="13">
        <f t="shared" si="24"/>
        <v>0</v>
      </c>
    </row>
    <row r="279" spans="1:15" ht="56.25" hidden="1" x14ac:dyDescent="0.25">
      <c r="A279" s="1" t="s">
        <v>101</v>
      </c>
      <c r="B279" s="1" t="s">
        <v>1403</v>
      </c>
      <c r="C279" s="1" t="s">
        <v>1122</v>
      </c>
      <c r="D279" s="2" t="s">
        <v>1885</v>
      </c>
      <c r="E279" s="3">
        <v>7176</v>
      </c>
      <c r="F279" s="8" t="s">
        <v>101</v>
      </c>
      <c r="G279" s="9" t="s">
        <v>1403</v>
      </c>
      <c r="H279" s="9" t="s">
        <v>1122</v>
      </c>
      <c r="I279" s="10" t="s">
        <v>1885</v>
      </c>
      <c r="J279" s="11">
        <v>7176</v>
      </c>
      <c r="K279" t="b">
        <f t="shared" si="20"/>
        <v>1</v>
      </c>
      <c r="L279" t="b">
        <f t="shared" si="21"/>
        <v>1</v>
      </c>
      <c r="M279" t="b">
        <f t="shared" si="22"/>
        <v>1</v>
      </c>
      <c r="N279" t="b">
        <f t="shared" si="23"/>
        <v>1</v>
      </c>
      <c r="O279" s="13">
        <f t="shared" si="24"/>
        <v>0</v>
      </c>
    </row>
    <row r="280" spans="1:15" ht="36" hidden="1" x14ac:dyDescent="0.25">
      <c r="A280" s="1" t="s">
        <v>101</v>
      </c>
      <c r="B280" s="1" t="s">
        <v>1403</v>
      </c>
      <c r="C280" s="1" t="s">
        <v>1143</v>
      </c>
      <c r="D280" s="2" t="s">
        <v>1270</v>
      </c>
      <c r="E280" s="3">
        <v>7176</v>
      </c>
      <c r="F280" s="8" t="s">
        <v>101</v>
      </c>
      <c r="G280" s="9" t="s">
        <v>1403</v>
      </c>
      <c r="H280" s="9" t="s">
        <v>1143</v>
      </c>
      <c r="I280" s="10" t="s">
        <v>1270</v>
      </c>
      <c r="J280" s="11">
        <v>7176</v>
      </c>
      <c r="K280" t="b">
        <f t="shared" si="20"/>
        <v>1</v>
      </c>
      <c r="L280" t="b">
        <f t="shared" si="21"/>
        <v>1</v>
      </c>
      <c r="M280" t="b">
        <f t="shared" si="22"/>
        <v>1</v>
      </c>
      <c r="N280" t="b">
        <f t="shared" si="23"/>
        <v>1</v>
      </c>
      <c r="O280" s="13">
        <f t="shared" si="24"/>
        <v>0</v>
      </c>
    </row>
    <row r="281" spans="1:15" ht="33.75" hidden="1" x14ac:dyDescent="0.25">
      <c r="A281" s="1" t="s">
        <v>101</v>
      </c>
      <c r="B281" s="1" t="s">
        <v>1403</v>
      </c>
      <c r="C281" s="1" t="s">
        <v>1349</v>
      </c>
      <c r="D281" s="2" t="s">
        <v>1350</v>
      </c>
      <c r="E281" s="3">
        <v>7176</v>
      </c>
      <c r="F281" s="8" t="s">
        <v>101</v>
      </c>
      <c r="G281" s="9" t="s">
        <v>1403</v>
      </c>
      <c r="H281" s="9" t="s">
        <v>1349</v>
      </c>
      <c r="I281" s="10" t="s">
        <v>1350</v>
      </c>
      <c r="J281" s="11">
        <v>7176</v>
      </c>
      <c r="K281" t="b">
        <f t="shared" si="20"/>
        <v>1</v>
      </c>
      <c r="L281" t="b">
        <f t="shared" si="21"/>
        <v>1</v>
      </c>
      <c r="M281" t="b">
        <f t="shared" si="22"/>
        <v>1</v>
      </c>
      <c r="N281" t="b">
        <f t="shared" si="23"/>
        <v>1</v>
      </c>
      <c r="O281" s="13">
        <f t="shared" si="24"/>
        <v>0</v>
      </c>
    </row>
    <row r="282" spans="1:15" ht="56.25" hidden="1" x14ac:dyDescent="0.25">
      <c r="A282" s="1" t="s">
        <v>101</v>
      </c>
      <c r="B282" s="1" t="s">
        <v>1396</v>
      </c>
      <c r="C282" s="1" t="s">
        <v>107</v>
      </c>
      <c r="D282" s="2" t="s">
        <v>1542</v>
      </c>
      <c r="E282" s="3">
        <v>611599.84499999997</v>
      </c>
      <c r="F282" s="8" t="s">
        <v>101</v>
      </c>
      <c r="G282" s="9" t="s">
        <v>1396</v>
      </c>
      <c r="H282" s="9" t="s">
        <v>107</v>
      </c>
      <c r="I282" s="10" t="s">
        <v>1542</v>
      </c>
      <c r="J282" s="11">
        <v>611599.84499999997</v>
      </c>
      <c r="K282" t="b">
        <f t="shared" si="20"/>
        <v>1</v>
      </c>
      <c r="L282" t="b">
        <f t="shared" si="21"/>
        <v>1</v>
      </c>
      <c r="M282" t="b">
        <f t="shared" si="22"/>
        <v>1</v>
      </c>
      <c r="N282" t="b">
        <f t="shared" si="23"/>
        <v>1</v>
      </c>
      <c r="O282" s="13">
        <f t="shared" si="24"/>
        <v>0</v>
      </c>
    </row>
    <row r="283" spans="1:15" ht="67.5" hidden="1" x14ac:dyDescent="0.25">
      <c r="A283" s="1" t="s">
        <v>101</v>
      </c>
      <c r="B283" s="1" t="s">
        <v>1396</v>
      </c>
      <c r="C283" s="1" t="s">
        <v>861</v>
      </c>
      <c r="D283" s="2" t="s">
        <v>1578</v>
      </c>
      <c r="E283" s="3">
        <v>611599.84499999997</v>
      </c>
      <c r="F283" s="8" t="s">
        <v>101</v>
      </c>
      <c r="G283" s="9" t="s">
        <v>1396</v>
      </c>
      <c r="H283" s="9" t="s">
        <v>861</v>
      </c>
      <c r="I283" s="10" t="s">
        <v>1578</v>
      </c>
      <c r="J283" s="11">
        <v>611599.84499999997</v>
      </c>
      <c r="K283" t="b">
        <f t="shared" si="20"/>
        <v>1</v>
      </c>
      <c r="L283" t="b">
        <f t="shared" si="21"/>
        <v>1</v>
      </c>
      <c r="M283" t="b">
        <f t="shared" si="22"/>
        <v>1</v>
      </c>
      <c r="N283" t="b">
        <f t="shared" si="23"/>
        <v>1</v>
      </c>
      <c r="O283" s="13">
        <f t="shared" si="24"/>
        <v>0</v>
      </c>
    </row>
    <row r="284" spans="1:15" ht="78.75" hidden="1" x14ac:dyDescent="0.25">
      <c r="A284" s="1" t="s">
        <v>101</v>
      </c>
      <c r="B284" s="1" t="s">
        <v>1396</v>
      </c>
      <c r="C284" s="1" t="s">
        <v>862</v>
      </c>
      <c r="D284" s="2" t="s">
        <v>1579</v>
      </c>
      <c r="E284" s="3">
        <v>611599.84499999997</v>
      </c>
      <c r="F284" s="8" t="s">
        <v>101</v>
      </c>
      <c r="G284" s="9" t="s">
        <v>1396</v>
      </c>
      <c r="H284" s="9" t="s">
        <v>862</v>
      </c>
      <c r="I284" s="10" t="s">
        <v>1579</v>
      </c>
      <c r="J284" s="11">
        <v>611599.84499999997</v>
      </c>
      <c r="K284" t="b">
        <f t="shared" si="20"/>
        <v>1</v>
      </c>
      <c r="L284" t="b">
        <f t="shared" si="21"/>
        <v>1</v>
      </c>
      <c r="M284" t="b">
        <f t="shared" si="22"/>
        <v>1</v>
      </c>
      <c r="N284" t="b">
        <f t="shared" si="23"/>
        <v>1</v>
      </c>
      <c r="O284" s="13">
        <f t="shared" si="24"/>
        <v>0</v>
      </c>
    </row>
    <row r="285" spans="1:15" ht="78.75" hidden="1" x14ac:dyDescent="0.25">
      <c r="A285" s="1" t="s">
        <v>101</v>
      </c>
      <c r="B285" s="1" t="s">
        <v>1396</v>
      </c>
      <c r="C285" s="1" t="s">
        <v>856</v>
      </c>
      <c r="D285" s="2" t="s">
        <v>589</v>
      </c>
      <c r="E285" s="3">
        <v>588243.77600000007</v>
      </c>
      <c r="F285" s="8" t="s">
        <v>101</v>
      </c>
      <c r="G285" s="9" t="s">
        <v>1396</v>
      </c>
      <c r="H285" s="9" t="s">
        <v>856</v>
      </c>
      <c r="I285" s="10" t="s">
        <v>589</v>
      </c>
      <c r="J285" s="11">
        <v>588243.77599999995</v>
      </c>
      <c r="K285" t="b">
        <f t="shared" si="20"/>
        <v>1</v>
      </c>
      <c r="L285" t="b">
        <f t="shared" si="21"/>
        <v>1</v>
      </c>
      <c r="M285" t="b">
        <f t="shared" si="22"/>
        <v>1</v>
      </c>
      <c r="N285" t="b">
        <f t="shared" si="23"/>
        <v>1</v>
      </c>
      <c r="O285" s="13">
        <f t="shared" si="24"/>
        <v>0</v>
      </c>
    </row>
    <row r="286" spans="1:15" ht="67.5" hidden="1" x14ac:dyDescent="0.25">
      <c r="A286" s="1" t="s">
        <v>101</v>
      </c>
      <c r="B286" s="1" t="s">
        <v>1396</v>
      </c>
      <c r="C286" s="1" t="s">
        <v>857</v>
      </c>
      <c r="D286" s="2" t="s">
        <v>943</v>
      </c>
      <c r="E286" s="3">
        <v>850</v>
      </c>
      <c r="F286" s="8" t="s">
        <v>101</v>
      </c>
      <c r="G286" s="9" t="s">
        <v>1396</v>
      </c>
      <c r="H286" s="9" t="s">
        <v>857</v>
      </c>
      <c r="I286" s="10" t="s">
        <v>943</v>
      </c>
      <c r="J286" s="11">
        <v>850</v>
      </c>
      <c r="K286" t="b">
        <f t="shared" si="20"/>
        <v>1</v>
      </c>
      <c r="L286" t="b">
        <f t="shared" si="21"/>
        <v>1</v>
      </c>
      <c r="M286" t="b">
        <f t="shared" si="22"/>
        <v>1</v>
      </c>
      <c r="N286" t="b">
        <f t="shared" si="23"/>
        <v>1</v>
      </c>
      <c r="O286" s="13">
        <f t="shared" si="24"/>
        <v>0</v>
      </c>
    </row>
    <row r="287" spans="1:15" ht="60" hidden="1" x14ac:dyDescent="0.25">
      <c r="A287" s="1" t="s">
        <v>101</v>
      </c>
      <c r="B287" s="1" t="s">
        <v>1396</v>
      </c>
      <c r="C287" s="1" t="s">
        <v>858</v>
      </c>
      <c r="D287" s="2" t="s">
        <v>958</v>
      </c>
      <c r="E287" s="3">
        <v>2261.1999999999998</v>
      </c>
      <c r="F287" s="8" t="s">
        <v>101</v>
      </c>
      <c r="G287" s="9" t="s">
        <v>1396</v>
      </c>
      <c r="H287" s="9" t="s">
        <v>858</v>
      </c>
      <c r="I287" s="10" t="s">
        <v>958</v>
      </c>
      <c r="J287" s="11">
        <v>2261.1999999999998</v>
      </c>
      <c r="K287" t="b">
        <f t="shared" si="20"/>
        <v>1</v>
      </c>
      <c r="L287" t="b">
        <f t="shared" si="21"/>
        <v>1</v>
      </c>
      <c r="M287" t="b">
        <f t="shared" si="22"/>
        <v>1</v>
      </c>
      <c r="N287" t="b">
        <f t="shared" si="23"/>
        <v>1</v>
      </c>
      <c r="O287" s="13">
        <f t="shared" si="24"/>
        <v>0</v>
      </c>
    </row>
    <row r="288" spans="1:15" ht="36" hidden="1" x14ac:dyDescent="0.25">
      <c r="A288" s="1" t="s">
        <v>101</v>
      </c>
      <c r="B288" s="1" t="s">
        <v>1396</v>
      </c>
      <c r="C288" s="1" t="s">
        <v>859</v>
      </c>
      <c r="D288" s="2" t="s">
        <v>613</v>
      </c>
      <c r="E288" s="3">
        <v>4884.7689999999993</v>
      </c>
      <c r="F288" s="8" t="s">
        <v>101</v>
      </c>
      <c r="G288" s="9" t="s">
        <v>1396</v>
      </c>
      <c r="H288" s="9" t="s">
        <v>859</v>
      </c>
      <c r="I288" s="10" t="s">
        <v>613</v>
      </c>
      <c r="J288" s="11">
        <v>4884.7690000000002</v>
      </c>
      <c r="K288" t="b">
        <f t="shared" si="20"/>
        <v>1</v>
      </c>
      <c r="L288" t="b">
        <f t="shared" si="21"/>
        <v>1</v>
      </c>
      <c r="M288" t="b">
        <f t="shared" si="22"/>
        <v>1</v>
      </c>
      <c r="N288" t="b">
        <f t="shared" si="23"/>
        <v>1</v>
      </c>
      <c r="O288" s="13">
        <f t="shared" si="24"/>
        <v>0</v>
      </c>
    </row>
    <row r="289" spans="1:15" ht="78.75" hidden="1" x14ac:dyDescent="0.25">
      <c r="A289" s="1" t="s">
        <v>101</v>
      </c>
      <c r="B289" s="1" t="s">
        <v>1396</v>
      </c>
      <c r="C289" s="1" t="s">
        <v>860</v>
      </c>
      <c r="D289" s="2" t="s">
        <v>959</v>
      </c>
      <c r="E289" s="3">
        <v>15360.1</v>
      </c>
      <c r="F289" s="8" t="s">
        <v>101</v>
      </c>
      <c r="G289" s="9" t="s">
        <v>1396</v>
      </c>
      <c r="H289" s="9" t="s">
        <v>860</v>
      </c>
      <c r="I289" s="10" t="s">
        <v>959</v>
      </c>
      <c r="J289" s="11">
        <v>15360.1</v>
      </c>
      <c r="K289" t="b">
        <f t="shared" si="20"/>
        <v>1</v>
      </c>
      <c r="L289" t="b">
        <f t="shared" si="21"/>
        <v>1</v>
      </c>
      <c r="M289" t="b">
        <f t="shared" si="22"/>
        <v>1</v>
      </c>
      <c r="N289" t="b">
        <f t="shared" si="23"/>
        <v>1</v>
      </c>
      <c r="O289" s="13">
        <f t="shared" si="24"/>
        <v>0</v>
      </c>
    </row>
    <row r="290" spans="1:15" ht="67.5" hidden="1" x14ac:dyDescent="0.25">
      <c r="A290" s="1" t="s">
        <v>101</v>
      </c>
      <c r="B290" s="1" t="s">
        <v>1396</v>
      </c>
      <c r="C290" s="1" t="s">
        <v>806</v>
      </c>
      <c r="D290" s="2" t="s">
        <v>1549</v>
      </c>
      <c r="E290" s="3">
        <v>4766</v>
      </c>
      <c r="F290" s="8" t="s">
        <v>101</v>
      </c>
      <c r="G290" s="9" t="s">
        <v>1396</v>
      </c>
      <c r="H290" s="9" t="s">
        <v>806</v>
      </c>
      <c r="I290" s="10" t="s">
        <v>1549</v>
      </c>
      <c r="J290" s="11">
        <v>4766</v>
      </c>
      <c r="K290" t="b">
        <f t="shared" si="20"/>
        <v>1</v>
      </c>
      <c r="L290" t="b">
        <f t="shared" si="21"/>
        <v>1</v>
      </c>
      <c r="M290" t="b">
        <f t="shared" si="22"/>
        <v>1</v>
      </c>
      <c r="N290" t="b">
        <f t="shared" si="23"/>
        <v>1</v>
      </c>
      <c r="O290" s="13">
        <f t="shared" si="24"/>
        <v>0</v>
      </c>
    </row>
    <row r="291" spans="1:15" ht="112.5" hidden="1" x14ac:dyDescent="0.25">
      <c r="A291" s="1" t="s">
        <v>101</v>
      </c>
      <c r="B291" s="1" t="s">
        <v>1396</v>
      </c>
      <c r="C291" s="1" t="s">
        <v>833</v>
      </c>
      <c r="D291" s="2" t="s">
        <v>1552</v>
      </c>
      <c r="E291" s="3">
        <v>4766</v>
      </c>
      <c r="F291" s="8" t="s">
        <v>101</v>
      </c>
      <c r="G291" s="9" t="s">
        <v>1396</v>
      </c>
      <c r="H291" s="9" t="s">
        <v>833</v>
      </c>
      <c r="I291" s="10" t="s">
        <v>1552</v>
      </c>
      <c r="J291" s="11">
        <v>4766</v>
      </c>
      <c r="K291" t="b">
        <f t="shared" si="20"/>
        <v>1</v>
      </c>
      <c r="L291" t="b">
        <f t="shared" si="21"/>
        <v>1</v>
      </c>
      <c r="M291" t="b">
        <f t="shared" si="22"/>
        <v>1</v>
      </c>
      <c r="N291" t="b">
        <f t="shared" si="23"/>
        <v>1</v>
      </c>
      <c r="O291" s="13">
        <f t="shared" si="24"/>
        <v>0</v>
      </c>
    </row>
    <row r="292" spans="1:15" ht="123.75" hidden="1" x14ac:dyDescent="0.25">
      <c r="A292" s="1" t="s">
        <v>101</v>
      </c>
      <c r="B292" s="1" t="s">
        <v>1396</v>
      </c>
      <c r="C292" s="1" t="s">
        <v>835</v>
      </c>
      <c r="D292" s="2" t="s">
        <v>1565</v>
      </c>
      <c r="E292" s="3">
        <v>4766</v>
      </c>
      <c r="F292" s="8" t="s">
        <v>101</v>
      </c>
      <c r="G292" s="9" t="s">
        <v>1396</v>
      </c>
      <c r="H292" s="9" t="s">
        <v>835</v>
      </c>
      <c r="I292" s="10" t="s">
        <v>1565</v>
      </c>
      <c r="J292" s="11">
        <v>4766</v>
      </c>
      <c r="K292" t="b">
        <f t="shared" si="20"/>
        <v>1</v>
      </c>
      <c r="L292" t="b">
        <f t="shared" si="21"/>
        <v>1</v>
      </c>
      <c r="M292" t="b">
        <f t="shared" si="22"/>
        <v>1</v>
      </c>
      <c r="N292" t="b">
        <f t="shared" si="23"/>
        <v>1</v>
      </c>
      <c r="O292" s="13">
        <f t="shared" si="24"/>
        <v>0</v>
      </c>
    </row>
    <row r="293" spans="1:15" ht="56.25" hidden="1" x14ac:dyDescent="0.25">
      <c r="A293" s="1" t="s">
        <v>101</v>
      </c>
      <c r="B293" s="1" t="s">
        <v>1396</v>
      </c>
      <c r="C293" s="1" t="s">
        <v>826</v>
      </c>
      <c r="D293" s="2" t="s">
        <v>1006</v>
      </c>
      <c r="E293" s="3">
        <v>1150.7</v>
      </c>
      <c r="F293" s="8" t="s">
        <v>101</v>
      </c>
      <c r="G293" s="9" t="s">
        <v>1396</v>
      </c>
      <c r="H293" s="9" t="s">
        <v>826</v>
      </c>
      <c r="I293" s="10" t="s">
        <v>1006</v>
      </c>
      <c r="J293" s="11">
        <v>1150.7</v>
      </c>
      <c r="K293" t="b">
        <f t="shared" si="20"/>
        <v>1</v>
      </c>
      <c r="L293" t="b">
        <f t="shared" si="21"/>
        <v>1</v>
      </c>
      <c r="M293" t="b">
        <f t="shared" si="22"/>
        <v>1</v>
      </c>
      <c r="N293" t="b">
        <f t="shared" si="23"/>
        <v>1</v>
      </c>
      <c r="O293" s="13">
        <f t="shared" si="24"/>
        <v>0</v>
      </c>
    </row>
    <row r="294" spans="1:15" ht="78.75" hidden="1" x14ac:dyDescent="0.25">
      <c r="A294" s="1" t="s">
        <v>101</v>
      </c>
      <c r="B294" s="1" t="s">
        <v>1396</v>
      </c>
      <c r="C294" s="1" t="s">
        <v>827</v>
      </c>
      <c r="D294" s="2" t="s">
        <v>1007</v>
      </c>
      <c r="E294" s="3">
        <v>3615.3</v>
      </c>
      <c r="F294" s="8" t="s">
        <v>101</v>
      </c>
      <c r="G294" s="9" t="s">
        <v>1396</v>
      </c>
      <c r="H294" s="9" t="s">
        <v>827</v>
      </c>
      <c r="I294" s="10" t="s">
        <v>1007</v>
      </c>
      <c r="J294" s="11">
        <v>3615.3</v>
      </c>
      <c r="K294" t="b">
        <f t="shared" si="20"/>
        <v>1</v>
      </c>
      <c r="L294" t="b">
        <f t="shared" si="21"/>
        <v>1</v>
      </c>
      <c r="M294" t="b">
        <f t="shared" si="22"/>
        <v>1</v>
      </c>
      <c r="N294" t="b">
        <f t="shared" si="23"/>
        <v>1</v>
      </c>
      <c r="O294" s="13">
        <f t="shared" si="24"/>
        <v>0</v>
      </c>
    </row>
    <row r="295" spans="1:15" ht="56.25" hidden="1" x14ac:dyDescent="0.25">
      <c r="A295" s="1" t="s">
        <v>101</v>
      </c>
      <c r="B295" s="1" t="s">
        <v>1396</v>
      </c>
      <c r="C295" s="1" t="s">
        <v>1122</v>
      </c>
      <c r="D295" s="2" t="s">
        <v>1885</v>
      </c>
      <c r="E295" s="3">
        <v>1040</v>
      </c>
      <c r="F295" s="8" t="s">
        <v>101</v>
      </c>
      <c r="G295" s="9" t="s">
        <v>1396</v>
      </c>
      <c r="H295" s="9" t="s">
        <v>1122</v>
      </c>
      <c r="I295" s="10" t="s">
        <v>1885</v>
      </c>
      <c r="J295" s="11">
        <v>1040</v>
      </c>
      <c r="K295" t="b">
        <f t="shared" si="20"/>
        <v>1</v>
      </c>
      <c r="L295" t="b">
        <f t="shared" si="21"/>
        <v>1</v>
      </c>
      <c r="M295" t="b">
        <f t="shared" si="22"/>
        <v>1</v>
      </c>
      <c r="N295" t="b">
        <f t="shared" si="23"/>
        <v>1</v>
      </c>
      <c r="O295" s="13">
        <f t="shared" si="24"/>
        <v>0</v>
      </c>
    </row>
    <row r="296" spans="1:15" ht="36" hidden="1" x14ac:dyDescent="0.25">
      <c r="A296" s="1" t="s">
        <v>101</v>
      </c>
      <c r="B296" s="1" t="s">
        <v>1396</v>
      </c>
      <c r="C296" s="1" t="s">
        <v>1143</v>
      </c>
      <c r="D296" s="2" t="s">
        <v>1270</v>
      </c>
      <c r="E296" s="3">
        <v>1040</v>
      </c>
      <c r="F296" s="8" t="s">
        <v>101</v>
      </c>
      <c r="G296" s="9" t="s">
        <v>1396</v>
      </c>
      <c r="H296" s="9" t="s">
        <v>1143</v>
      </c>
      <c r="I296" s="10" t="s">
        <v>1270</v>
      </c>
      <c r="J296" s="11">
        <v>1040</v>
      </c>
      <c r="K296" t="b">
        <f t="shared" si="20"/>
        <v>1</v>
      </c>
      <c r="L296" t="b">
        <f t="shared" si="21"/>
        <v>1</v>
      </c>
      <c r="M296" t="b">
        <f t="shared" si="22"/>
        <v>1</v>
      </c>
      <c r="N296" t="b">
        <f t="shared" si="23"/>
        <v>1</v>
      </c>
      <c r="O296" s="13">
        <f t="shared" si="24"/>
        <v>0</v>
      </c>
    </row>
    <row r="297" spans="1:15" ht="33.75" hidden="1" x14ac:dyDescent="0.25">
      <c r="A297" s="1" t="s">
        <v>101</v>
      </c>
      <c r="B297" s="1" t="s">
        <v>1396</v>
      </c>
      <c r="C297" s="1" t="s">
        <v>1349</v>
      </c>
      <c r="D297" s="2" t="s">
        <v>1350</v>
      </c>
      <c r="E297" s="3">
        <v>1040</v>
      </c>
      <c r="F297" s="8" t="s">
        <v>101</v>
      </c>
      <c r="G297" s="9" t="s">
        <v>1396</v>
      </c>
      <c r="H297" s="9" t="s">
        <v>1349</v>
      </c>
      <c r="I297" s="10" t="s">
        <v>1350</v>
      </c>
      <c r="J297" s="11">
        <v>1040</v>
      </c>
      <c r="K297" t="b">
        <f t="shared" si="20"/>
        <v>1</v>
      </c>
      <c r="L297" t="b">
        <f t="shared" si="21"/>
        <v>1</v>
      </c>
      <c r="M297" t="b">
        <f t="shared" si="22"/>
        <v>1</v>
      </c>
      <c r="N297" t="b">
        <f t="shared" si="23"/>
        <v>1</v>
      </c>
      <c r="O297" s="13">
        <f t="shared" si="24"/>
        <v>0</v>
      </c>
    </row>
    <row r="298" spans="1:15" ht="56.25" hidden="1" x14ac:dyDescent="0.25">
      <c r="A298" s="1" t="s">
        <v>101</v>
      </c>
      <c r="B298" s="1" t="s">
        <v>1404</v>
      </c>
      <c r="C298" s="1" t="s">
        <v>107</v>
      </c>
      <c r="D298" s="2" t="s">
        <v>1542</v>
      </c>
      <c r="E298" s="3">
        <v>13321.541000000001</v>
      </c>
      <c r="F298" s="8" t="s">
        <v>101</v>
      </c>
      <c r="G298" s="9" t="s">
        <v>1404</v>
      </c>
      <c r="H298" s="9" t="s">
        <v>107</v>
      </c>
      <c r="I298" s="10" t="s">
        <v>1542</v>
      </c>
      <c r="J298" s="11">
        <v>13321.540999999999</v>
      </c>
      <c r="K298" t="b">
        <f t="shared" si="20"/>
        <v>1</v>
      </c>
      <c r="L298" t="b">
        <f t="shared" si="21"/>
        <v>1</v>
      </c>
      <c r="M298" t="b">
        <f t="shared" si="22"/>
        <v>1</v>
      </c>
      <c r="N298" t="b">
        <f t="shared" si="23"/>
        <v>1</v>
      </c>
      <c r="O298" s="13">
        <f t="shared" si="24"/>
        <v>0</v>
      </c>
    </row>
    <row r="299" spans="1:15" ht="78.75" hidden="1" x14ac:dyDescent="0.25">
      <c r="A299" s="1" t="s">
        <v>101</v>
      </c>
      <c r="B299" s="1" t="s">
        <v>1404</v>
      </c>
      <c r="C299" s="1" t="s">
        <v>108</v>
      </c>
      <c r="D299" s="2" t="s">
        <v>1580</v>
      </c>
      <c r="E299" s="3">
        <v>13321.541000000001</v>
      </c>
      <c r="F299" s="8" t="s">
        <v>101</v>
      </c>
      <c r="G299" s="9" t="s">
        <v>1404</v>
      </c>
      <c r="H299" s="9" t="s">
        <v>108</v>
      </c>
      <c r="I299" s="10" t="s">
        <v>1580</v>
      </c>
      <c r="J299" s="11">
        <v>13321.540999999999</v>
      </c>
      <c r="K299" t="b">
        <f t="shared" si="20"/>
        <v>1</v>
      </c>
      <c r="L299" t="b">
        <f t="shared" si="21"/>
        <v>1</v>
      </c>
      <c r="M299" t="b">
        <f t="shared" si="22"/>
        <v>1</v>
      </c>
      <c r="N299" t="b">
        <f t="shared" si="23"/>
        <v>1</v>
      </c>
      <c r="O299" s="13">
        <f t="shared" si="24"/>
        <v>0</v>
      </c>
    </row>
    <row r="300" spans="1:15" ht="90" hidden="1" x14ac:dyDescent="0.25">
      <c r="A300" s="1" t="s">
        <v>101</v>
      </c>
      <c r="B300" s="1" t="s">
        <v>1404</v>
      </c>
      <c r="C300" s="1" t="s">
        <v>866</v>
      </c>
      <c r="D300" s="2" t="s">
        <v>1581</v>
      </c>
      <c r="E300" s="3">
        <v>13321.541000000001</v>
      </c>
      <c r="F300" s="8" t="s">
        <v>101</v>
      </c>
      <c r="G300" s="9" t="s">
        <v>1404</v>
      </c>
      <c r="H300" s="9" t="s">
        <v>866</v>
      </c>
      <c r="I300" s="10" t="s">
        <v>1581</v>
      </c>
      <c r="J300" s="11">
        <v>13321.540999999999</v>
      </c>
      <c r="K300" t="b">
        <f t="shared" si="20"/>
        <v>1</v>
      </c>
      <c r="L300" t="b">
        <f t="shared" si="21"/>
        <v>1</v>
      </c>
      <c r="M300" t="b">
        <f t="shared" si="22"/>
        <v>1</v>
      </c>
      <c r="N300" t="b">
        <f t="shared" si="23"/>
        <v>1</v>
      </c>
      <c r="O300" s="13">
        <f t="shared" si="24"/>
        <v>0</v>
      </c>
    </row>
    <row r="301" spans="1:15" ht="78.75" hidden="1" x14ac:dyDescent="0.25">
      <c r="A301" s="1" t="s">
        <v>101</v>
      </c>
      <c r="B301" s="1" t="s">
        <v>1404</v>
      </c>
      <c r="C301" s="1" t="s">
        <v>863</v>
      </c>
      <c r="D301" s="2" t="s">
        <v>589</v>
      </c>
      <c r="E301" s="3">
        <v>12931.7</v>
      </c>
      <c r="F301" s="8" t="s">
        <v>101</v>
      </c>
      <c r="G301" s="9" t="s">
        <v>1404</v>
      </c>
      <c r="H301" s="9" t="s">
        <v>863</v>
      </c>
      <c r="I301" s="10" t="s">
        <v>589</v>
      </c>
      <c r="J301" s="11">
        <v>12931.7</v>
      </c>
      <c r="K301" t="b">
        <f t="shared" si="20"/>
        <v>1</v>
      </c>
      <c r="L301" t="b">
        <f t="shared" si="21"/>
        <v>1</v>
      </c>
      <c r="M301" t="b">
        <f t="shared" si="22"/>
        <v>1</v>
      </c>
      <c r="N301" t="b">
        <f t="shared" si="23"/>
        <v>1</v>
      </c>
      <c r="O301" s="13">
        <f t="shared" si="24"/>
        <v>0</v>
      </c>
    </row>
    <row r="302" spans="1:15" ht="36" hidden="1" x14ac:dyDescent="0.25">
      <c r="A302" s="1" t="s">
        <v>101</v>
      </c>
      <c r="B302" s="1" t="s">
        <v>1404</v>
      </c>
      <c r="C302" s="1" t="s">
        <v>864</v>
      </c>
      <c r="D302" s="2" t="s">
        <v>613</v>
      </c>
      <c r="E302" s="3">
        <v>202.941</v>
      </c>
      <c r="F302" s="8" t="s">
        <v>101</v>
      </c>
      <c r="G302" s="9" t="s">
        <v>1404</v>
      </c>
      <c r="H302" s="9" t="s">
        <v>864</v>
      </c>
      <c r="I302" s="10" t="s">
        <v>613</v>
      </c>
      <c r="J302" s="11">
        <v>202.941</v>
      </c>
      <c r="K302" t="b">
        <f t="shared" si="20"/>
        <v>1</v>
      </c>
      <c r="L302" t="b">
        <f t="shared" si="21"/>
        <v>1</v>
      </c>
      <c r="M302" t="b">
        <f t="shared" si="22"/>
        <v>1</v>
      </c>
      <c r="N302" t="b">
        <f t="shared" si="23"/>
        <v>1</v>
      </c>
      <c r="O302" s="13">
        <f t="shared" si="24"/>
        <v>0</v>
      </c>
    </row>
    <row r="303" spans="1:15" ht="78.75" hidden="1" x14ac:dyDescent="0.25">
      <c r="A303" s="1" t="s">
        <v>101</v>
      </c>
      <c r="B303" s="1" t="s">
        <v>1404</v>
      </c>
      <c r="C303" s="1" t="s">
        <v>865</v>
      </c>
      <c r="D303" s="2" t="s">
        <v>959</v>
      </c>
      <c r="E303" s="3">
        <v>186.9</v>
      </c>
      <c r="F303" s="8" t="s">
        <v>101</v>
      </c>
      <c r="G303" s="9" t="s">
        <v>1404</v>
      </c>
      <c r="H303" s="9" t="s">
        <v>865</v>
      </c>
      <c r="I303" s="10" t="s">
        <v>959</v>
      </c>
      <c r="J303" s="11">
        <v>186.9</v>
      </c>
      <c r="K303" t="b">
        <f t="shared" si="20"/>
        <v>1</v>
      </c>
      <c r="L303" t="b">
        <f t="shared" si="21"/>
        <v>1</v>
      </c>
      <c r="M303" t="b">
        <f t="shared" si="22"/>
        <v>1</v>
      </c>
      <c r="N303" t="b">
        <f t="shared" si="23"/>
        <v>1</v>
      </c>
      <c r="O303" s="13">
        <f t="shared" si="24"/>
        <v>0</v>
      </c>
    </row>
    <row r="304" spans="1:15" ht="56.25" hidden="1" x14ac:dyDescent="0.25">
      <c r="A304" s="1" t="s">
        <v>101</v>
      </c>
      <c r="B304" s="1" t="s">
        <v>1404</v>
      </c>
      <c r="C304" s="1" t="s">
        <v>1122</v>
      </c>
      <c r="D304" s="2" t="s">
        <v>1885</v>
      </c>
      <c r="E304" s="3">
        <v>56</v>
      </c>
      <c r="F304" s="8" t="s">
        <v>101</v>
      </c>
      <c r="G304" s="9" t="s">
        <v>1404</v>
      </c>
      <c r="H304" s="9" t="s">
        <v>1122</v>
      </c>
      <c r="I304" s="10" t="s">
        <v>1885</v>
      </c>
      <c r="J304" s="11">
        <v>56</v>
      </c>
      <c r="K304" t="b">
        <f t="shared" si="20"/>
        <v>1</v>
      </c>
      <c r="L304" t="b">
        <f t="shared" si="21"/>
        <v>1</v>
      </c>
      <c r="M304" t="b">
        <f t="shared" si="22"/>
        <v>1</v>
      </c>
      <c r="N304" t="b">
        <f t="shared" si="23"/>
        <v>1</v>
      </c>
      <c r="O304" s="13">
        <f t="shared" si="24"/>
        <v>0</v>
      </c>
    </row>
    <row r="305" spans="1:15" ht="36" hidden="1" x14ac:dyDescent="0.25">
      <c r="A305" s="1" t="s">
        <v>101</v>
      </c>
      <c r="B305" s="1" t="s">
        <v>1404</v>
      </c>
      <c r="C305" s="1" t="s">
        <v>1143</v>
      </c>
      <c r="D305" s="2" t="s">
        <v>1270</v>
      </c>
      <c r="E305" s="3">
        <v>56</v>
      </c>
      <c r="F305" s="8" t="s">
        <v>101</v>
      </c>
      <c r="G305" s="9" t="s">
        <v>1404</v>
      </c>
      <c r="H305" s="9" t="s">
        <v>1143</v>
      </c>
      <c r="I305" s="10" t="s">
        <v>1270</v>
      </c>
      <c r="J305" s="11">
        <v>56</v>
      </c>
      <c r="K305" t="b">
        <f t="shared" si="20"/>
        <v>1</v>
      </c>
      <c r="L305" t="b">
        <f t="shared" si="21"/>
        <v>1</v>
      </c>
      <c r="M305" t="b">
        <f t="shared" si="22"/>
        <v>1</v>
      </c>
      <c r="N305" t="b">
        <f t="shared" si="23"/>
        <v>1</v>
      </c>
      <c r="O305" s="13">
        <f t="shared" si="24"/>
        <v>0</v>
      </c>
    </row>
    <row r="306" spans="1:15" ht="33.75" hidden="1" x14ac:dyDescent="0.25">
      <c r="A306" s="1" t="s">
        <v>101</v>
      </c>
      <c r="B306" s="1" t="s">
        <v>1404</v>
      </c>
      <c r="C306" s="1" t="s">
        <v>1349</v>
      </c>
      <c r="D306" s="2" t="s">
        <v>1350</v>
      </c>
      <c r="E306" s="3">
        <v>56</v>
      </c>
      <c r="F306" s="8" t="s">
        <v>101</v>
      </c>
      <c r="G306" s="9" t="s">
        <v>1404</v>
      </c>
      <c r="H306" s="9" t="s">
        <v>1349</v>
      </c>
      <c r="I306" s="10" t="s">
        <v>1350</v>
      </c>
      <c r="J306" s="11">
        <v>56</v>
      </c>
      <c r="K306" t="b">
        <f t="shared" si="20"/>
        <v>1</v>
      </c>
      <c r="L306" t="b">
        <f t="shared" si="21"/>
        <v>1</v>
      </c>
      <c r="M306" t="b">
        <f t="shared" si="22"/>
        <v>1</v>
      </c>
      <c r="N306" t="b">
        <f t="shared" si="23"/>
        <v>1</v>
      </c>
      <c r="O306" s="13">
        <f t="shared" si="24"/>
        <v>0</v>
      </c>
    </row>
    <row r="307" spans="1:15" ht="101.25" hidden="1" x14ac:dyDescent="0.25">
      <c r="A307" s="1" t="s">
        <v>101</v>
      </c>
      <c r="B307" s="1" t="s">
        <v>1397</v>
      </c>
      <c r="C307" s="1" t="s">
        <v>42</v>
      </c>
      <c r="D307" s="2" t="s">
        <v>1516</v>
      </c>
      <c r="E307" s="3">
        <v>43213.5</v>
      </c>
      <c r="F307" s="8" t="s">
        <v>101</v>
      </c>
      <c r="G307" s="9" t="s">
        <v>1397</v>
      </c>
      <c r="H307" s="9" t="s">
        <v>42</v>
      </c>
      <c r="I307" s="10" t="s">
        <v>1516</v>
      </c>
      <c r="J307" s="11">
        <v>43213.5</v>
      </c>
      <c r="K307" t="b">
        <f t="shared" si="20"/>
        <v>1</v>
      </c>
      <c r="L307" t="b">
        <f t="shared" si="21"/>
        <v>1</v>
      </c>
      <c r="M307" t="b">
        <f t="shared" si="22"/>
        <v>1</v>
      </c>
      <c r="N307" t="b">
        <f t="shared" si="23"/>
        <v>1</v>
      </c>
      <c r="O307" s="13">
        <f t="shared" si="24"/>
        <v>0</v>
      </c>
    </row>
    <row r="308" spans="1:15" ht="56.25" hidden="1" x14ac:dyDescent="0.25">
      <c r="A308" s="1" t="s">
        <v>101</v>
      </c>
      <c r="B308" s="1" t="s">
        <v>1397</v>
      </c>
      <c r="C308" s="1" t="s">
        <v>68</v>
      </c>
      <c r="D308" s="2" t="s">
        <v>1530</v>
      </c>
      <c r="E308" s="3">
        <v>43213.5</v>
      </c>
      <c r="F308" s="8" t="s">
        <v>101</v>
      </c>
      <c r="G308" s="9" t="s">
        <v>1397</v>
      </c>
      <c r="H308" s="9" t="s">
        <v>68</v>
      </c>
      <c r="I308" s="10" t="s">
        <v>1530</v>
      </c>
      <c r="J308" s="11">
        <v>43213.5</v>
      </c>
      <c r="K308" t="b">
        <f t="shared" si="20"/>
        <v>1</v>
      </c>
      <c r="L308" t="b">
        <f t="shared" si="21"/>
        <v>1</v>
      </c>
      <c r="M308" t="b">
        <f t="shared" si="22"/>
        <v>1</v>
      </c>
      <c r="N308" t="b">
        <f t="shared" si="23"/>
        <v>1</v>
      </c>
      <c r="O308" s="13">
        <f t="shared" si="24"/>
        <v>0</v>
      </c>
    </row>
    <row r="309" spans="1:15" ht="78.75" hidden="1" x14ac:dyDescent="0.25">
      <c r="A309" s="1" t="s">
        <v>101</v>
      </c>
      <c r="B309" s="1" t="s">
        <v>1397</v>
      </c>
      <c r="C309" s="1" t="s">
        <v>69</v>
      </c>
      <c r="D309" s="2" t="s">
        <v>1531</v>
      </c>
      <c r="E309" s="3">
        <v>43213.5</v>
      </c>
      <c r="F309" s="8" t="s">
        <v>101</v>
      </c>
      <c r="G309" s="9" t="s">
        <v>1397</v>
      </c>
      <c r="H309" s="9" t="s">
        <v>69</v>
      </c>
      <c r="I309" s="10" t="s">
        <v>1531</v>
      </c>
      <c r="J309" s="11">
        <v>43213.5</v>
      </c>
      <c r="K309" t="b">
        <f t="shared" si="20"/>
        <v>1</v>
      </c>
      <c r="L309" t="b">
        <f t="shared" si="21"/>
        <v>1</v>
      </c>
      <c r="M309" t="b">
        <f t="shared" si="22"/>
        <v>1</v>
      </c>
      <c r="N309" t="b">
        <f t="shared" si="23"/>
        <v>1</v>
      </c>
      <c r="O309" s="13">
        <f t="shared" si="24"/>
        <v>0</v>
      </c>
    </row>
    <row r="310" spans="1:15" ht="78.75" hidden="1" x14ac:dyDescent="0.25">
      <c r="A310" s="1" t="s">
        <v>101</v>
      </c>
      <c r="B310" s="1" t="s">
        <v>1397</v>
      </c>
      <c r="C310" s="1" t="s">
        <v>53</v>
      </c>
      <c r="D310" s="2" t="s">
        <v>589</v>
      </c>
      <c r="E310" s="3">
        <v>43105</v>
      </c>
      <c r="F310" s="8" t="s">
        <v>101</v>
      </c>
      <c r="G310" s="9" t="s">
        <v>1397</v>
      </c>
      <c r="H310" s="9" t="s">
        <v>53</v>
      </c>
      <c r="I310" s="10" t="s">
        <v>589</v>
      </c>
      <c r="J310" s="11">
        <v>43105</v>
      </c>
      <c r="K310" t="b">
        <f t="shared" si="20"/>
        <v>1</v>
      </c>
      <c r="L310" t="b">
        <f t="shared" si="21"/>
        <v>1</v>
      </c>
      <c r="M310" t="b">
        <f t="shared" si="22"/>
        <v>1</v>
      </c>
      <c r="N310" t="b">
        <f t="shared" si="23"/>
        <v>1</v>
      </c>
      <c r="O310" s="13">
        <f t="shared" si="24"/>
        <v>0</v>
      </c>
    </row>
    <row r="311" spans="1:15" ht="36" hidden="1" x14ac:dyDescent="0.25">
      <c r="A311" s="1" t="s">
        <v>101</v>
      </c>
      <c r="B311" s="1" t="s">
        <v>1397</v>
      </c>
      <c r="C311" s="1" t="s">
        <v>55</v>
      </c>
      <c r="D311" s="2" t="s">
        <v>613</v>
      </c>
      <c r="E311" s="3">
        <v>108.5</v>
      </c>
      <c r="F311" s="8" t="s">
        <v>101</v>
      </c>
      <c r="G311" s="9" t="s">
        <v>1397</v>
      </c>
      <c r="H311" s="9" t="s">
        <v>55</v>
      </c>
      <c r="I311" s="10" t="s">
        <v>613</v>
      </c>
      <c r="J311" s="11">
        <v>108.5</v>
      </c>
      <c r="K311" t="b">
        <f t="shared" si="20"/>
        <v>1</v>
      </c>
      <c r="L311" t="b">
        <f t="shared" si="21"/>
        <v>1</v>
      </c>
      <c r="M311" t="b">
        <f t="shared" si="22"/>
        <v>1</v>
      </c>
      <c r="N311" t="b">
        <f t="shared" si="23"/>
        <v>1</v>
      </c>
      <c r="O311" s="13">
        <f t="shared" si="24"/>
        <v>0</v>
      </c>
    </row>
    <row r="312" spans="1:15" ht="45" hidden="1" x14ac:dyDescent="0.25">
      <c r="A312" s="1" t="s">
        <v>101</v>
      </c>
      <c r="B312" s="1" t="s">
        <v>1398</v>
      </c>
      <c r="C312" s="1" t="s">
        <v>56</v>
      </c>
      <c r="D312" s="2" t="s">
        <v>1519</v>
      </c>
      <c r="E312" s="3">
        <v>200</v>
      </c>
      <c r="F312" s="8" t="s">
        <v>101</v>
      </c>
      <c r="G312" s="9" t="s">
        <v>1398</v>
      </c>
      <c r="H312" s="9" t="s">
        <v>56</v>
      </c>
      <c r="I312" s="10" t="s">
        <v>1519</v>
      </c>
      <c r="J312" s="11">
        <v>200</v>
      </c>
      <c r="K312" t="b">
        <f t="shared" si="20"/>
        <v>1</v>
      </c>
      <c r="L312" t="b">
        <f t="shared" si="21"/>
        <v>1</v>
      </c>
      <c r="M312" t="b">
        <f t="shared" si="22"/>
        <v>1</v>
      </c>
      <c r="N312" t="b">
        <f t="shared" si="23"/>
        <v>1</v>
      </c>
      <c r="O312" s="13">
        <f t="shared" si="24"/>
        <v>0</v>
      </c>
    </row>
    <row r="313" spans="1:15" ht="67.5" hidden="1" x14ac:dyDescent="0.25">
      <c r="A313" s="1" t="s">
        <v>101</v>
      </c>
      <c r="B313" s="1" t="s">
        <v>1398</v>
      </c>
      <c r="C313" s="1" t="s">
        <v>57</v>
      </c>
      <c r="D313" s="2" t="s">
        <v>1520</v>
      </c>
      <c r="E313" s="3">
        <v>200</v>
      </c>
      <c r="F313" s="8" t="s">
        <v>101</v>
      </c>
      <c r="G313" s="9" t="s">
        <v>1398</v>
      </c>
      <c r="H313" s="9" t="s">
        <v>57</v>
      </c>
      <c r="I313" s="10" t="s">
        <v>1520</v>
      </c>
      <c r="J313" s="11">
        <v>200</v>
      </c>
      <c r="K313" t="b">
        <f t="shared" si="20"/>
        <v>1</v>
      </c>
      <c r="L313" t="b">
        <f t="shared" si="21"/>
        <v>1</v>
      </c>
      <c r="M313" t="b">
        <f t="shared" si="22"/>
        <v>1</v>
      </c>
      <c r="N313" t="b">
        <f t="shared" si="23"/>
        <v>1</v>
      </c>
      <c r="O313" s="13">
        <f t="shared" si="24"/>
        <v>0</v>
      </c>
    </row>
    <row r="314" spans="1:15" ht="112.5" hidden="1" x14ac:dyDescent="0.25">
      <c r="A314" s="1" t="s">
        <v>101</v>
      </c>
      <c r="B314" s="1" t="s">
        <v>1398</v>
      </c>
      <c r="C314" s="1" t="s">
        <v>58</v>
      </c>
      <c r="D314" s="2" t="s">
        <v>1521</v>
      </c>
      <c r="E314" s="3">
        <v>200</v>
      </c>
      <c r="F314" s="8" t="s">
        <v>101</v>
      </c>
      <c r="G314" s="9" t="s">
        <v>1398</v>
      </c>
      <c r="H314" s="9" t="s">
        <v>58</v>
      </c>
      <c r="I314" s="10" t="s">
        <v>1521</v>
      </c>
      <c r="J314" s="11">
        <v>200</v>
      </c>
      <c r="K314" t="b">
        <f t="shared" si="20"/>
        <v>1</v>
      </c>
      <c r="L314" t="b">
        <f t="shared" si="21"/>
        <v>1</v>
      </c>
      <c r="M314" t="b">
        <f t="shared" si="22"/>
        <v>1</v>
      </c>
      <c r="N314" t="b">
        <f t="shared" si="23"/>
        <v>1</v>
      </c>
      <c r="O314" s="13">
        <f t="shared" si="24"/>
        <v>0</v>
      </c>
    </row>
    <row r="315" spans="1:15" ht="146.25" hidden="1" x14ac:dyDescent="0.25">
      <c r="A315" s="1" t="s">
        <v>101</v>
      </c>
      <c r="B315" s="1" t="s">
        <v>1398</v>
      </c>
      <c r="C315" s="1" t="s">
        <v>45</v>
      </c>
      <c r="D315" s="2" t="s">
        <v>577</v>
      </c>
      <c r="E315" s="3">
        <v>200</v>
      </c>
      <c r="F315" s="8" t="s">
        <v>101</v>
      </c>
      <c r="G315" s="9" t="s">
        <v>1398</v>
      </c>
      <c r="H315" s="9" t="s">
        <v>45</v>
      </c>
      <c r="I315" s="10" t="s">
        <v>577</v>
      </c>
      <c r="J315" s="11">
        <v>200</v>
      </c>
      <c r="K315" t="b">
        <f t="shared" si="20"/>
        <v>1</v>
      </c>
      <c r="L315" t="b">
        <f t="shared" si="21"/>
        <v>1</v>
      </c>
      <c r="M315" t="b">
        <f t="shared" si="22"/>
        <v>1</v>
      </c>
      <c r="N315" t="b">
        <f t="shared" si="23"/>
        <v>1</v>
      </c>
      <c r="O315" s="13">
        <f t="shared" si="24"/>
        <v>0</v>
      </c>
    </row>
    <row r="316" spans="1:15" ht="36" hidden="1" x14ac:dyDescent="0.25">
      <c r="A316" s="1" t="s">
        <v>101</v>
      </c>
      <c r="B316" s="1" t="s">
        <v>1398</v>
      </c>
      <c r="C316" s="1" t="s">
        <v>59</v>
      </c>
      <c r="D316" s="2" t="s">
        <v>1522</v>
      </c>
      <c r="E316" s="3">
        <v>2007.5</v>
      </c>
      <c r="F316" s="8" t="s">
        <v>101</v>
      </c>
      <c r="G316" s="9" t="s">
        <v>1398</v>
      </c>
      <c r="H316" s="9" t="s">
        <v>59</v>
      </c>
      <c r="I316" s="10" t="s">
        <v>1522</v>
      </c>
      <c r="J316" s="11">
        <v>2007.5</v>
      </c>
      <c r="K316" t="b">
        <f t="shared" si="20"/>
        <v>1</v>
      </c>
      <c r="L316" t="b">
        <f t="shared" si="21"/>
        <v>1</v>
      </c>
      <c r="M316" t="b">
        <f t="shared" si="22"/>
        <v>1</v>
      </c>
      <c r="N316" t="b">
        <f t="shared" si="23"/>
        <v>1</v>
      </c>
      <c r="O316" s="13">
        <f t="shared" si="24"/>
        <v>0</v>
      </c>
    </row>
    <row r="317" spans="1:15" ht="36" hidden="1" x14ac:dyDescent="0.25">
      <c r="A317" s="1" t="s">
        <v>101</v>
      </c>
      <c r="B317" s="1" t="s">
        <v>1398</v>
      </c>
      <c r="C317" s="1" t="s">
        <v>60</v>
      </c>
      <c r="D317" s="2" t="s">
        <v>1523</v>
      </c>
      <c r="E317" s="3">
        <v>2007.5</v>
      </c>
      <c r="F317" s="8" t="s">
        <v>101</v>
      </c>
      <c r="G317" s="9" t="s">
        <v>1398</v>
      </c>
      <c r="H317" s="9" t="s">
        <v>60</v>
      </c>
      <c r="I317" s="10" t="s">
        <v>1523</v>
      </c>
      <c r="J317" s="11">
        <v>2007.5</v>
      </c>
      <c r="K317" t="b">
        <f t="shared" si="20"/>
        <v>1</v>
      </c>
      <c r="L317" t="b">
        <f t="shared" si="21"/>
        <v>1</v>
      </c>
      <c r="M317" t="b">
        <f t="shared" si="22"/>
        <v>1</v>
      </c>
      <c r="N317" t="b">
        <f t="shared" si="23"/>
        <v>1</v>
      </c>
      <c r="O317" s="13">
        <f t="shared" si="24"/>
        <v>0</v>
      </c>
    </row>
    <row r="318" spans="1:15" ht="67.5" hidden="1" x14ac:dyDescent="0.25">
      <c r="A318" s="1" t="s">
        <v>101</v>
      </c>
      <c r="B318" s="1" t="s">
        <v>1398</v>
      </c>
      <c r="C318" s="1" t="s">
        <v>61</v>
      </c>
      <c r="D318" s="2" t="s">
        <v>1524</v>
      </c>
      <c r="E318" s="3">
        <v>2007.5</v>
      </c>
      <c r="F318" s="8" t="s">
        <v>101</v>
      </c>
      <c r="G318" s="9" t="s">
        <v>1398</v>
      </c>
      <c r="H318" s="9" t="s">
        <v>61</v>
      </c>
      <c r="I318" s="10" t="s">
        <v>1524</v>
      </c>
      <c r="J318" s="11">
        <v>2007.5</v>
      </c>
      <c r="K318" t="b">
        <f t="shared" si="20"/>
        <v>1</v>
      </c>
      <c r="L318" t="b">
        <f t="shared" si="21"/>
        <v>1</v>
      </c>
      <c r="M318" t="b">
        <f t="shared" si="22"/>
        <v>1</v>
      </c>
      <c r="N318" t="b">
        <f t="shared" si="23"/>
        <v>1</v>
      </c>
      <c r="O318" s="13">
        <f t="shared" si="24"/>
        <v>0</v>
      </c>
    </row>
    <row r="319" spans="1:15" ht="78.75" hidden="1" x14ac:dyDescent="0.25">
      <c r="A319" s="1" t="s">
        <v>101</v>
      </c>
      <c r="B319" s="1" t="s">
        <v>1398</v>
      </c>
      <c r="C319" s="1" t="s">
        <v>46</v>
      </c>
      <c r="D319" s="2" t="s">
        <v>586</v>
      </c>
      <c r="E319" s="3">
        <v>2007.5</v>
      </c>
      <c r="F319" s="8" t="s">
        <v>101</v>
      </c>
      <c r="G319" s="9" t="s">
        <v>1398</v>
      </c>
      <c r="H319" s="9" t="s">
        <v>46</v>
      </c>
      <c r="I319" s="10" t="s">
        <v>586</v>
      </c>
      <c r="J319" s="11">
        <v>2007.5</v>
      </c>
      <c r="K319" t="b">
        <f t="shared" si="20"/>
        <v>1</v>
      </c>
      <c r="L319" t="b">
        <f t="shared" si="21"/>
        <v>1</v>
      </c>
      <c r="M319" t="b">
        <f t="shared" si="22"/>
        <v>1</v>
      </c>
      <c r="N319" t="b">
        <f t="shared" si="23"/>
        <v>1</v>
      </c>
      <c r="O319" s="13">
        <f t="shared" si="24"/>
        <v>0</v>
      </c>
    </row>
    <row r="320" spans="1:15" ht="101.25" hidden="1" x14ac:dyDescent="0.25">
      <c r="A320" s="1" t="s">
        <v>101</v>
      </c>
      <c r="B320" s="1" t="s">
        <v>1398</v>
      </c>
      <c r="C320" s="1" t="s">
        <v>42</v>
      </c>
      <c r="D320" s="2" t="s">
        <v>1516</v>
      </c>
      <c r="E320" s="3">
        <v>629.4</v>
      </c>
      <c r="F320" s="8" t="s">
        <v>101</v>
      </c>
      <c r="G320" s="9" t="s">
        <v>1398</v>
      </c>
      <c r="H320" s="9" t="s">
        <v>42</v>
      </c>
      <c r="I320" s="10" t="s">
        <v>1516</v>
      </c>
      <c r="J320" s="11">
        <v>629.4</v>
      </c>
      <c r="K320" t="b">
        <f t="shared" si="20"/>
        <v>1</v>
      </c>
      <c r="L320" t="b">
        <f t="shared" si="21"/>
        <v>1</v>
      </c>
      <c r="M320" t="b">
        <f t="shared" si="22"/>
        <v>1</v>
      </c>
      <c r="N320" t="b">
        <f t="shared" si="23"/>
        <v>1</v>
      </c>
      <c r="O320" s="13">
        <f t="shared" si="24"/>
        <v>0</v>
      </c>
    </row>
    <row r="321" spans="1:15" ht="67.5" hidden="1" x14ac:dyDescent="0.25">
      <c r="A321" s="1" t="s">
        <v>101</v>
      </c>
      <c r="B321" s="1" t="s">
        <v>1398</v>
      </c>
      <c r="C321" s="1" t="s">
        <v>105</v>
      </c>
      <c r="D321" s="2" t="s">
        <v>1582</v>
      </c>
      <c r="E321" s="3">
        <v>629.4</v>
      </c>
      <c r="F321" s="8" t="s">
        <v>101</v>
      </c>
      <c r="G321" s="9" t="s">
        <v>1398</v>
      </c>
      <c r="H321" s="9" t="s">
        <v>105</v>
      </c>
      <c r="I321" s="10" t="s">
        <v>1582</v>
      </c>
      <c r="J321" s="11">
        <v>629.4</v>
      </c>
      <c r="K321" t="b">
        <f t="shared" si="20"/>
        <v>1</v>
      </c>
      <c r="L321" t="b">
        <f t="shared" si="21"/>
        <v>1</v>
      </c>
      <c r="M321" t="b">
        <f t="shared" si="22"/>
        <v>1</v>
      </c>
      <c r="N321" t="b">
        <f t="shared" si="23"/>
        <v>1</v>
      </c>
      <c r="O321" s="13">
        <f t="shared" si="24"/>
        <v>0</v>
      </c>
    </row>
    <row r="322" spans="1:15" ht="101.25" hidden="1" x14ac:dyDescent="0.25">
      <c r="A322" s="1" t="s">
        <v>101</v>
      </c>
      <c r="B322" s="1" t="s">
        <v>1398</v>
      </c>
      <c r="C322" s="1" t="s">
        <v>106</v>
      </c>
      <c r="D322" s="2" t="s">
        <v>1583</v>
      </c>
      <c r="E322" s="3">
        <v>629.4</v>
      </c>
      <c r="F322" s="8" t="s">
        <v>101</v>
      </c>
      <c r="G322" s="9" t="s">
        <v>1398</v>
      </c>
      <c r="H322" s="9" t="s">
        <v>106</v>
      </c>
      <c r="I322" s="10" t="s">
        <v>1583</v>
      </c>
      <c r="J322" s="11">
        <v>629.4</v>
      </c>
      <c r="K322" t="b">
        <f t="shared" si="20"/>
        <v>1</v>
      </c>
      <c r="L322" t="b">
        <f t="shared" si="21"/>
        <v>1</v>
      </c>
      <c r="M322" t="b">
        <f t="shared" si="22"/>
        <v>1</v>
      </c>
      <c r="N322" t="b">
        <f t="shared" si="23"/>
        <v>1</v>
      </c>
      <c r="O322" s="13">
        <f t="shared" si="24"/>
        <v>0</v>
      </c>
    </row>
    <row r="323" spans="1:15" ht="48" hidden="1" x14ac:dyDescent="0.25">
      <c r="A323" s="1" t="s">
        <v>101</v>
      </c>
      <c r="B323" s="1" t="s">
        <v>1398</v>
      </c>
      <c r="C323" s="1" t="s">
        <v>102</v>
      </c>
      <c r="D323" s="2" t="s">
        <v>938</v>
      </c>
      <c r="E323" s="3">
        <v>489.4</v>
      </c>
      <c r="F323" s="8" t="s">
        <v>101</v>
      </c>
      <c r="G323" s="9" t="s">
        <v>1398</v>
      </c>
      <c r="H323" s="9" t="s">
        <v>102</v>
      </c>
      <c r="I323" s="10" t="s">
        <v>938</v>
      </c>
      <c r="J323" s="11">
        <v>489.4</v>
      </c>
      <c r="K323" t="b">
        <f t="shared" ref="K323:K386" si="25">EXACT(A323,F323)</f>
        <v>1</v>
      </c>
      <c r="L323" t="b">
        <f t="shared" ref="L323:L386" si="26">EXACT(B323,G323)</f>
        <v>1</v>
      </c>
      <c r="M323" t="b">
        <f t="shared" ref="M323:M386" si="27">EXACT(C323,H323)</f>
        <v>1</v>
      </c>
      <c r="N323" t="b">
        <f t="shared" ref="N323:N386" si="28">EXACT(D323,I323)</f>
        <v>1</v>
      </c>
      <c r="O323" s="13">
        <f t="shared" ref="O323:O386" si="29">E323-J323</f>
        <v>0</v>
      </c>
    </row>
    <row r="324" spans="1:15" ht="78.75" hidden="1" x14ac:dyDescent="0.25">
      <c r="A324" s="1" t="s">
        <v>101</v>
      </c>
      <c r="B324" s="1" t="s">
        <v>1398</v>
      </c>
      <c r="C324" s="1" t="s">
        <v>103</v>
      </c>
      <c r="D324" s="2" t="s">
        <v>939</v>
      </c>
      <c r="E324" s="3">
        <v>140</v>
      </c>
      <c r="F324" s="8" t="s">
        <v>101</v>
      </c>
      <c r="G324" s="9" t="s">
        <v>1398</v>
      </c>
      <c r="H324" s="9" t="s">
        <v>103</v>
      </c>
      <c r="I324" s="10" t="s">
        <v>939</v>
      </c>
      <c r="J324" s="11">
        <v>140</v>
      </c>
      <c r="K324" t="b">
        <f t="shared" si="25"/>
        <v>1</v>
      </c>
      <c r="L324" t="b">
        <f t="shared" si="26"/>
        <v>1</v>
      </c>
      <c r="M324" t="b">
        <f t="shared" si="27"/>
        <v>1</v>
      </c>
      <c r="N324" t="b">
        <f t="shared" si="28"/>
        <v>1</v>
      </c>
      <c r="O324" s="13">
        <f t="shared" si="29"/>
        <v>0</v>
      </c>
    </row>
    <row r="325" spans="1:15" ht="56.25" hidden="1" x14ac:dyDescent="0.25">
      <c r="A325" s="1" t="s">
        <v>101</v>
      </c>
      <c r="B325" s="1" t="s">
        <v>1398</v>
      </c>
      <c r="C325" s="1" t="s">
        <v>107</v>
      </c>
      <c r="D325" s="2" t="s">
        <v>1542</v>
      </c>
      <c r="E325" s="3">
        <v>108925.18700000002</v>
      </c>
      <c r="F325" s="8" t="s">
        <v>101</v>
      </c>
      <c r="G325" s="9" t="s">
        <v>1398</v>
      </c>
      <c r="H325" s="9" t="s">
        <v>107</v>
      </c>
      <c r="I325" s="10" t="s">
        <v>1542</v>
      </c>
      <c r="J325" s="11">
        <v>108925.18700000001</v>
      </c>
      <c r="K325" t="b">
        <f t="shared" si="25"/>
        <v>1</v>
      </c>
      <c r="L325" t="b">
        <f t="shared" si="26"/>
        <v>1</v>
      </c>
      <c r="M325" t="b">
        <f t="shared" si="27"/>
        <v>1</v>
      </c>
      <c r="N325" t="b">
        <f t="shared" si="28"/>
        <v>1</v>
      </c>
      <c r="O325" s="13">
        <f t="shared" si="29"/>
        <v>0</v>
      </c>
    </row>
    <row r="326" spans="1:15" ht="67.5" hidden="1" x14ac:dyDescent="0.25">
      <c r="A326" s="1" t="s">
        <v>101</v>
      </c>
      <c r="B326" s="1" t="s">
        <v>1398</v>
      </c>
      <c r="C326" s="1" t="s">
        <v>828</v>
      </c>
      <c r="D326" s="2" t="s">
        <v>1543</v>
      </c>
      <c r="E326" s="3">
        <v>1853.6999999999998</v>
      </c>
      <c r="F326" s="8" t="s">
        <v>101</v>
      </c>
      <c r="G326" s="9" t="s">
        <v>1398</v>
      </c>
      <c r="H326" s="9" t="s">
        <v>828</v>
      </c>
      <c r="I326" s="10" t="s">
        <v>1543</v>
      </c>
      <c r="J326" s="11">
        <v>1853.7</v>
      </c>
      <c r="K326" t="b">
        <f t="shared" si="25"/>
        <v>1</v>
      </c>
      <c r="L326" t="b">
        <f t="shared" si="26"/>
        <v>1</v>
      </c>
      <c r="M326" t="b">
        <f t="shared" si="27"/>
        <v>1</v>
      </c>
      <c r="N326" t="b">
        <f t="shared" si="28"/>
        <v>1</v>
      </c>
      <c r="O326" s="13">
        <f t="shared" si="29"/>
        <v>0</v>
      </c>
    </row>
    <row r="327" spans="1:15" ht="90" hidden="1" x14ac:dyDescent="0.25">
      <c r="A327" s="1" t="s">
        <v>101</v>
      </c>
      <c r="B327" s="1" t="s">
        <v>1398</v>
      </c>
      <c r="C327" s="1" t="s">
        <v>830</v>
      </c>
      <c r="D327" s="2" t="s">
        <v>1545</v>
      </c>
      <c r="E327" s="3">
        <v>1853.6999999999998</v>
      </c>
      <c r="F327" s="8" t="s">
        <v>101</v>
      </c>
      <c r="G327" s="9" t="s">
        <v>1398</v>
      </c>
      <c r="H327" s="9" t="s">
        <v>830</v>
      </c>
      <c r="I327" s="10" t="s">
        <v>1545</v>
      </c>
      <c r="J327" s="11">
        <v>1853.7</v>
      </c>
      <c r="K327" t="b">
        <f t="shared" si="25"/>
        <v>1</v>
      </c>
      <c r="L327" t="b">
        <f t="shared" si="26"/>
        <v>1</v>
      </c>
      <c r="M327" t="b">
        <f t="shared" si="27"/>
        <v>1</v>
      </c>
      <c r="N327" t="b">
        <f t="shared" si="28"/>
        <v>1</v>
      </c>
      <c r="O327" s="13">
        <f t="shared" si="29"/>
        <v>0</v>
      </c>
    </row>
    <row r="328" spans="1:15" ht="67.5" hidden="1" x14ac:dyDescent="0.25">
      <c r="A328" s="1" t="s">
        <v>101</v>
      </c>
      <c r="B328" s="1" t="s">
        <v>1398</v>
      </c>
      <c r="C328" s="1" t="s">
        <v>818</v>
      </c>
      <c r="D328" s="2" t="s">
        <v>945</v>
      </c>
      <c r="E328" s="3">
        <v>1853.6999999999998</v>
      </c>
      <c r="F328" s="8" t="s">
        <v>101</v>
      </c>
      <c r="G328" s="9" t="s">
        <v>1398</v>
      </c>
      <c r="H328" s="9" t="s">
        <v>818</v>
      </c>
      <c r="I328" s="10" t="s">
        <v>945</v>
      </c>
      <c r="J328" s="11">
        <v>1853.7</v>
      </c>
      <c r="K328" t="b">
        <f t="shared" si="25"/>
        <v>1</v>
      </c>
      <c r="L328" t="b">
        <f t="shared" si="26"/>
        <v>1</v>
      </c>
      <c r="M328" t="b">
        <f t="shared" si="27"/>
        <v>1</v>
      </c>
      <c r="N328" t="b">
        <f t="shared" si="28"/>
        <v>1</v>
      </c>
      <c r="O328" s="13">
        <f t="shared" si="29"/>
        <v>0</v>
      </c>
    </row>
    <row r="329" spans="1:15" ht="56.25" hidden="1" x14ac:dyDescent="0.25">
      <c r="A329" s="1" t="s">
        <v>101</v>
      </c>
      <c r="B329" s="1" t="s">
        <v>1398</v>
      </c>
      <c r="C329" s="1" t="s">
        <v>852</v>
      </c>
      <c r="D329" s="2" t="s">
        <v>1566</v>
      </c>
      <c r="E329" s="3">
        <v>2574.1</v>
      </c>
      <c r="F329" s="8" t="s">
        <v>101</v>
      </c>
      <c r="G329" s="9" t="s">
        <v>1398</v>
      </c>
      <c r="H329" s="9" t="s">
        <v>852</v>
      </c>
      <c r="I329" s="10" t="s">
        <v>1566</v>
      </c>
      <c r="J329" s="11">
        <v>2574.1</v>
      </c>
      <c r="K329" t="b">
        <f t="shared" si="25"/>
        <v>1</v>
      </c>
      <c r="L329" t="b">
        <f t="shared" si="26"/>
        <v>1</v>
      </c>
      <c r="M329" t="b">
        <f t="shared" si="27"/>
        <v>1</v>
      </c>
      <c r="N329" t="b">
        <f t="shared" si="28"/>
        <v>1</v>
      </c>
      <c r="O329" s="13">
        <f t="shared" si="29"/>
        <v>0</v>
      </c>
    </row>
    <row r="330" spans="1:15" ht="123.75" hidden="1" x14ac:dyDescent="0.25">
      <c r="A330" s="1" t="s">
        <v>101</v>
      </c>
      <c r="B330" s="1" t="s">
        <v>1398</v>
      </c>
      <c r="C330" s="1" t="s">
        <v>853</v>
      </c>
      <c r="D330" s="2" t="s">
        <v>1567</v>
      </c>
      <c r="E330" s="3">
        <v>1845.3</v>
      </c>
      <c r="F330" s="8" t="s">
        <v>101</v>
      </c>
      <c r="G330" s="9" t="s">
        <v>1398</v>
      </c>
      <c r="H330" s="9" t="s">
        <v>853</v>
      </c>
      <c r="I330" s="10" t="s">
        <v>1567</v>
      </c>
      <c r="J330" s="11">
        <v>1845.3</v>
      </c>
      <c r="K330" t="b">
        <f t="shared" si="25"/>
        <v>1</v>
      </c>
      <c r="L330" t="b">
        <f t="shared" si="26"/>
        <v>1</v>
      </c>
      <c r="M330" t="b">
        <f t="shared" si="27"/>
        <v>1</v>
      </c>
      <c r="N330" t="b">
        <f t="shared" si="28"/>
        <v>1</v>
      </c>
      <c r="O330" s="13">
        <f t="shared" si="29"/>
        <v>0</v>
      </c>
    </row>
    <row r="331" spans="1:15" ht="168.75" hidden="1" x14ac:dyDescent="0.25">
      <c r="A331" s="1" t="s">
        <v>101</v>
      </c>
      <c r="B331" s="1" t="s">
        <v>1398</v>
      </c>
      <c r="C331" s="1" t="s">
        <v>839</v>
      </c>
      <c r="D331" s="2" t="s">
        <v>1584</v>
      </c>
      <c r="E331" s="3">
        <v>1845.3</v>
      </c>
      <c r="F331" s="8" t="s">
        <v>101</v>
      </c>
      <c r="G331" s="9" t="s">
        <v>1398</v>
      </c>
      <c r="H331" s="9" t="s">
        <v>839</v>
      </c>
      <c r="I331" s="10" t="s">
        <v>1584</v>
      </c>
      <c r="J331" s="11">
        <v>1845.3</v>
      </c>
      <c r="K331" t="b">
        <f t="shared" si="25"/>
        <v>1</v>
      </c>
      <c r="L331" t="b">
        <f t="shared" si="26"/>
        <v>1</v>
      </c>
      <c r="M331" t="b">
        <f t="shared" si="27"/>
        <v>1</v>
      </c>
      <c r="N331" t="b">
        <f t="shared" si="28"/>
        <v>1</v>
      </c>
      <c r="O331" s="13">
        <f t="shared" si="29"/>
        <v>0</v>
      </c>
    </row>
    <row r="332" spans="1:15" ht="90" hidden="1" x14ac:dyDescent="0.25">
      <c r="A332" s="1" t="s">
        <v>101</v>
      </c>
      <c r="B332" s="1" t="s">
        <v>1398</v>
      </c>
      <c r="C332" s="1" t="s">
        <v>854</v>
      </c>
      <c r="D332" s="2" t="s">
        <v>1568</v>
      </c>
      <c r="E332" s="3">
        <v>728.8</v>
      </c>
      <c r="F332" s="8" t="s">
        <v>101</v>
      </c>
      <c r="G332" s="9" t="s">
        <v>1398</v>
      </c>
      <c r="H332" s="9" t="s">
        <v>854</v>
      </c>
      <c r="I332" s="10" t="s">
        <v>1568</v>
      </c>
      <c r="J332" s="11">
        <v>728.8</v>
      </c>
      <c r="K332" t="b">
        <f t="shared" si="25"/>
        <v>1</v>
      </c>
      <c r="L332" t="b">
        <f t="shared" si="26"/>
        <v>1</v>
      </c>
      <c r="M332" t="b">
        <f t="shared" si="27"/>
        <v>1</v>
      </c>
      <c r="N332" t="b">
        <f t="shared" si="28"/>
        <v>1</v>
      </c>
      <c r="O332" s="13">
        <f t="shared" si="29"/>
        <v>0</v>
      </c>
    </row>
    <row r="333" spans="1:15" ht="67.5" hidden="1" x14ac:dyDescent="0.25">
      <c r="A333" s="1" t="s">
        <v>101</v>
      </c>
      <c r="B333" s="1" t="s">
        <v>1398</v>
      </c>
      <c r="C333" s="1" t="s">
        <v>840</v>
      </c>
      <c r="D333" s="2" t="s">
        <v>945</v>
      </c>
      <c r="E333" s="3">
        <v>728.8</v>
      </c>
      <c r="F333" s="8" t="s">
        <v>101</v>
      </c>
      <c r="G333" s="9" t="s">
        <v>1398</v>
      </c>
      <c r="H333" s="9" t="s">
        <v>840</v>
      </c>
      <c r="I333" s="10" t="s">
        <v>945</v>
      </c>
      <c r="J333" s="11">
        <v>728.8</v>
      </c>
      <c r="K333" t="b">
        <f t="shared" si="25"/>
        <v>1</v>
      </c>
      <c r="L333" t="b">
        <f t="shared" si="26"/>
        <v>1</v>
      </c>
      <c r="M333" t="b">
        <f t="shared" si="27"/>
        <v>1</v>
      </c>
      <c r="N333" t="b">
        <f t="shared" si="28"/>
        <v>1</v>
      </c>
      <c r="O333" s="13">
        <f t="shared" si="29"/>
        <v>0</v>
      </c>
    </row>
    <row r="334" spans="1:15" ht="78.75" hidden="1" x14ac:dyDescent="0.25">
      <c r="A334" s="1" t="s">
        <v>101</v>
      </c>
      <c r="B334" s="1" t="s">
        <v>1398</v>
      </c>
      <c r="C334" s="1" t="s">
        <v>108</v>
      </c>
      <c r="D334" s="2" t="s">
        <v>1580</v>
      </c>
      <c r="E334" s="3">
        <v>104497.38700000002</v>
      </c>
      <c r="F334" s="8" t="s">
        <v>101</v>
      </c>
      <c r="G334" s="9" t="s">
        <v>1398</v>
      </c>
      <c r="H334" s="9" t="s">
        <v>108</v>
      </c>
      <c r="I334" s="10" t="s">
        <v>1580</v>
      </c>
      <c r="J334" s="11">
        <v>104497.387</v>
      </c>
      <c r="K334" t="b">
        <f t="shared" si="25"/>
        <v>1</v>
      </c>
      <c r="L334" t="b">
        <f t="shared" si="26"/>
        <v>1</v>
      </c>
      <c r="M334" t="b">
        <f t="shared" si="27"/>
        <v>1</v>
      </c>
      <c r="N334" t="b">
        <f t="shared" si="28"/>
        <v>1</v>
      </c>
      <c r="O334" s="13">
        <f t="shared" si="29"/>
        <v>0</v>
      </c>
    </row>
    <row r="335" spans="1:15" ht="90" hidden="1" x14ac:dyDescent="0.25">
      <c r="A335" s="1" t="s">
        <v>101</v>
      </c>
      <c r="B335" s="1" t="s">
        <v>1398</v>
      </c>
      <c r="C335" s="1" t="s">
        <v>866</v>
      </c>
      <c r="D335" s="2" t="s">
        <v>1581</v>
      </c>
      <c r="E335" s="3">
        <v>79301.287000000011</v>
      </c>
      <c r="F335" s="8" t="s">
        <v>101</v>
      </c>
      <c r="G335" s="9" t="s">
        <v>1398</v>
      </c>
      <c r="H335" s="9" t="s">
        <v>866</v>
      </c>
      <c r="I335" s="10" t="s">
        <v>1581</v>
      </c>
      <c r="J335" s="11">
        <v>79301.286999999997</v>
      </c>
      <c r="K335" t="b">
        <f t="shared" si="25"/>
        <v>1</v>
      </c>
      <c r="L335" t="b">
        <f t="shared" si="26"/>
        <v>1</v>
      </c>
      <c r="M335" t="b">
        <f t="shared" si="27"/>
        <v>1</v>
      </c>
      <c r="N335" t="b">
        <f t="shared" si="28"/>
        <v>1</v>
      </c>
      <c r="O335" s="13">
        <f t="shared" si="29"/>
        <v>0</v>
      </c>
    </row>
    <row r="336" spans="1:15" ht="78.75" hidden="1" x14ac:dyDescent="0.25">
      <c r="A336" s="1" t="s">
        <v>101</v>
      </c>
      <c r="B336" s="1" t="s">
        <v>1398</v>
      </c>
      <c r="C336" s="1" t="s">
        <v>863</v>
      </c>
      <c r="D336" s="2" t="s">
        <v>589</v>
      </c>
      <c r="E336" s="3">
        <v>75054.578000000009</v>
      </c>
      <c r="F336" s="8" t="s">
        <v>101</v>
      </c>
      <c r="G336" s="9" t="s">
        <v>1398</v>
      </c>
      <c r="H336" s="9" t="s">
        <v>863</v>
      </c>
      <c r="I336" s="10" t="s">
        <v>589</v>
      </c>
      <c r="J336" s="11">
        <v>75054.577999999994</v>
      </c>
      <c r="K336" t="b">
        <f t="shared" si="25"/>
        <v>1</v>
      </c>
      <c r="L336" t="b">
        <f t="shared" si="26"/>
        <v>1</v>
      </c>
      <c r="M336" t="b">
        <f t="shared" si="27"/>
        <v>1</v>
      </c>
      <c r="N336" t="b">
        <f t="shared" si="28"/>
        <v>1</v>
      </c>
      <c r="O336" s="13">
        <f t="shared" si="29"/>
        <v>0</v>
      </c>
    </row>
    <row r="337" spans="1:15" ht="90" hidden="1" x14ac:dyDescent="0.25">
      <c r="A337" s="1" t="s">
        <v>101</v>
      </c>
      <c r="B337" s="1" t="s">
        <v>1398</v>
      </c>
      <c r="C337" s="1" t="s">
        <v>1351</v>
      </c>
      <c r="D337" s="2" t="s">
        <v>1352</v>
      </c>
      <c r="E337" s="3">
        <v>1766.019</v>
      </c>
      <c r="F337" s="8" t="s">
        <v>101</v>
      </c>
      <c r="G337" s="9" t="s">
        <v>1398</v>
      </c>
      <c r="H337" s="9" t="s">
        <v>1351</v>
      </c>
      <c r="I337" s="10" t="s">
        <v>1352</v>
      </c>
      <c r="J337" s="11">
        <v>1766.019</v>
      </c>
      <c r="K337" t="b">
        <f t="shared" si="25"/>
        <v>1</v>
      </c>
      <c r="L337" t="b">
        <f t="shared" si="26"/>
        <v>1</v>
      </c>
      <c r="M337" t="b">
        <f t="shared" si="27"/>
        <v>1</v>
      </c>
      <c r="N337" t="b">
        <f t="shared" si="28"/>
        <v>1</v>
      </c>
      <c r="O337" s="13">
        <f t="shared" si="29"/>
        <v>0</v>
      </c>
    </row>
    <row r="338" spans="1:15" ht="36" hidden="1" x14ac:dyDescent="0.25">
      <c r="A338" s="1" t="s">
        <v>101</v>
      </c>
      <c r="B338" s="1" t="s">
        <v>1398</v>
      </c>
      <c r="C338" s="1" t="s">
        <v>864</v>
      </c>
      <c r="D338" s="2" t="s">
        <v>613</v>
      </c>
      <c r="E338" s="3">
        <v>593.3900000000001</v>
      </c>
      <c r="F338" s="8" t="s">
        <v>101</v>
      </c>
      <c r="G338" s="9" t="s">
        <v>1398</v>
      </c>
      <c r="H338" s="9" t="s">
        <v>864</v>
      </c>
      <c r="I338" s="10" t="s">
        <v>613</v>
      </c>
      <c r="J338" s="11">
        <v>593.39</v>
      </c>
      <c r="K338" t="b">
        <f t="shared" si="25"/>
        <v>1</v>
      </c>
      <c r="L338" t="b">
        <f t="shared" si="26"/>
        <v>1</v>
      </c>
      <c r="M338" t="b">
        <f t="shared" si="27"/>
        <v>1</v>
      </c>
      <c r="N338" t="b">
        <f t="shared" si="28"/>
        <v>1</v>
      </c>
      <c r="O338" s="13">
        <f t="shared" si="29"/>
        <v>0</v>
      </c>
    </row>
    <row r="339" spans="1:15" ht="78.75" hidden="1" x14ac:dyDescent="0.25">
      <c r="A339" s="1" t="s">
        <v>101</v>
      </c>
      <c r="B339" s="1" t="s">
        <v>1398</v>
      </c>
      <c r="C339" s="1" t="s">
        <v>865</v>
      </c>
      <c r="D339" s="2" t="s">
        <v>959</v>
      </c>
      <c r="E339" s="3">
        <v>1887.3</v>
      </c>
      <c r="F339" s="8" t="s">
        <v>101</v>
      </c>
      <c r="G339" s="9" t="s">
        <v>1398</v>
      </c>
      <c r="H339" s="9" t="s">
        <v>865</v>
      </c>
      <c r="I339" s="10" t="s">
        <v>959</v>
      </c>
      <c r="J339" s="11">
        <v>1887.3</v>
      </c>
      <c r="K339" t="b">
        <f t="shared" si="25"/>
        <v>1</v>
      </c>
      <c r="L339" t="b">
        <f t="shared" si="26"/>
        <v>1</v>
      </c>
      <c r="M339" t="b">
        <f t="shared" si="27"/>
        <v>1</v>
      </c>
      <c r="N339" t="b">
        <f t="shared" si="28"/>
        <v>1</v>
      </c>
      <c r="O339" s="13">
        <f t="shared" si="29"/>
        <v>0</v>
      </c>
    </row>
    <row r="340" spans="1:15" ht="78.75" hidden="1" x14ac:dyDescent="0.25">
      <c r="A340" s="1" t="s">
        <v>101</v>
      </c>
      <c r="B340" s="1" t="s">
        <v>1398</v>
      </c>
      <c r="C340" s="1" t="s">
        <v>109</v>
      </c>
      <c r="D340" s="2" t="s">
        <v>1585</v>
      </c>
      <c r="E340" s="3">
        <v>22154.400000000001</v>
      </c>
      <c r="F340" s="8" t="s">
        <v>101</v>
      </c>
      <c r="G340" s="9" t="s">
        <v>1398</v>
      </c>
      <c r="H340" s="9" t="s">
        <v>109</v>
      </c>
      <c r="I340" s="10" t="s">
        <v>1585</v>
      </c>
      <c r="J340" s="11">
        <v>22154.400000000001</v>
      </c>
      <c r="K340" t="b">
        <f t="shared" si="25"/>
        <v>1</v>
      </c>
      <c r="L340" t="b">
        <f t="shared" si="26"/>
        <v>1</v>
      </c>
      <c r="M340" t="b">
        <f t="shared" si="27"/>
        <v>1</v>
      </c>
      <c r="N340" t="b">
        <f t="shared" si="28"/>
        <v>1</v>
      </c>
      <c r="O340" s="13">
        <f t="shared" si="29"/>
        <v>0</v>
      </c>
    </row>
    <row r="341" spans="1:15" ht="90" hidden="1" x14ac:dyDescent="0.25">
      <c r="A341" s="1" t="s">
        <v>101</v>
      </c>
      <c r="B341" s="1" t="s">
        <v>1398</v>
      </c>
      <c r="C341" s="1" t="s">
        <v>867</v>
      </c>
      <c r="D341" s="2" t="s">
        <v>963</v>
      </c>
      <c r="E341" s="3">
        <v>8163.7</v>
      </c>
      <c r="F341" s="8" t="s">
        <v>101</v>
      </c>
      <c r="G341" s="9" t="s">
        <v>1398</v>
      </c>
      <c r="H341" s="9" t="s">
        <v>867</v>
      </c>
      <c r="I341" s="10" t="s">
        <v>963</v>
      </c>
      <c r="J341" s="11">
        <v>8163.7</v>
      </c>
      <c r="K341" t="b">
        <f t="shared" si="25"/>
        <v>1</v>
      </c>
      <c r="L341" t="b">
        <f t="shared" si="26"/>
        <v>1</v>
      </c>
      <c r="M341" t="b">
        <f t="shared" si="27"/>
        <v>1</v>
      </c>
      <c r="N341" t="b">
        <f t="shared" si="28"/>
        <v>1</v>
      </c>
      <c r="O341" s="13">
        <f t="shared" si="29"/>
        <v>0</v>
      </c>
    </row>
    <row r="342" spans="1:15" ht="90" hidden="1" x14ac:dyDescent="0.25">
      <c r="A342" s="1" t="s">
        <v>101</v>
      </c>
      <c r="B342" s="1" t="s">
        <v>1398</v>
      </c>
      <c r="C342" s="1" t="s">
        <v>868</v>
      </c>
      <c r="D342" s="2" t="s">
        <v>964</v>
      </c>
      <c r="E342" s="3">
        <v>8400.7999999999993</v>
      </c>
      <c r="F342" s="8" t="s">
        <v>101</v>
      </c>
      <c r="G342" s="9" t="s">
        <v>1398</v>
      </c>
      <c r="H342" s="9" t="s">
        <v>868</v>
      </c>
      <c r="I342" s="10" t="s">
        <v>964</v>
      </c>
      <c r="J342" s="11">
        <v>8400.7999999999993</v>
      </c>
      <c r="K342" t="b">
        <f t="shared" si="25"/>
        <v>1</v>
      </c>
      <c r="L342" t="b">
        <f t="shared" si="26"/>
        <v>1</v>
      </c>
      <c r="M342" t="b">
        <f t="shared" si="27"/>
        <v>1</v>
      </c>
      <c r="N342" t="b">
        <f t="shared" si="28"/>
        <v>1</v>
      </c>
      <c r="O342" s="13">
        <f t="shared" si="29"/>
        <v>0</v>
      </c>
    </row>
    <row r="343" spans="1:15" ht="67.5" hidden="1" x14ac:dyDescent="0.25">
      <c r="A343" s="1" t="s">
        <v>101</v>
      </c>
      <c r="B343" s="1" t="s">
        <v>1398</v>
      </c>
      <c r="C343" s="1" t="s">
        <v>104</v>
      </c>
      <c r="D343" s="2" t="s">
        <v>1586</v>
      </c>
      <c r="E343" s="3">
        <v>1529.9</v>
      </c>
      <c r="F343" s="8" t="s">
        <v>101</v>
      </c>
      <c r="G343" s="9" t="s">
        <v>1398</v>
      </c>
      <c r="H343" s="9" t="s">
        <v>104</v>
      </c>
      <c r="I343" s="10" t="s">
        <v>1586</v>
      </c>
      <c r="J343" s="11">
        <v>1529.9</v>
      </c>
      <c r="K343" t="b">
        <f t="shared" si="25"/>
        <v>1</v>
      </c>
      <c r="L343" t="b">
        <f t="shared" si="26"/>
        <v>1</v>
      </c>
      <c r="M343" t="b">
        <f t="shared" si="27"/>
        <v>1</v>
      </c>
      <c r="N343" t="b">
        <f t="shared" si="28"/>
        <v>1</v>
      </c>
      <c r="O343" s="13">
        <f t="shared" si="29"/>
        <v>0</v>
      </c>
    </row>
    <row r="344" spans="1:15" ht="56.25" hidden="1" x14ac:dyDescent="0.25">
      <c r="A344" s="1" t="s">
        <v>101</v>
      </c>
      <c r="B344" s="1" t="s">
        <v>1398</v>
      </c>
      <c r="C344" s="1" t="s">
        <v>869</v>
      </c>
      <c r="D344" s="2" t="s">
        <v>966</v>
      </c>
      <c r="E344" s="3">
        <v>4060</v>
      </c>
      <c r="F344" s="8" t="s">
        <v>101</v>
      </c>
      <c r="G344" s="9" t="s">
        <v>1398</v>
      </c>
      <c r="H344" s="9" t="s">
        <v>869</v>
      </c>
      <c r="I344" s="10" t="s">
        <v>966</v>
      </c>
      <c r="J344" s="11">
        <v>4060</v>
      </c>
      <c r="K344" t="b">
        <f t="shared" si="25"/>
        <v>1</v>
      </c>
      <c r="L344" t="b">
        <f t="shared" si="26"/>
        <v>1</v>
      </c>
      <c r="M344" t="b">
        <f t="shared" si="27"/>
        <v>1</v>
      </c>
      <c r="N344" t="b">
        <f t="shared" si="28"/>
        <v>1</v>
      </c>
      <c r="O344" s="13">
        <f t="shared" si="29"/>
        <v>0</v>
      </c>
    </row>
    <row r="345" spans="1:15" ht="90" hidden="1" x14ac:dyDescent="0.25">
      <c r="A345" s="1" t="s">
        <v>101</v>
      </c>
      <c r="B345" s="1" t="s">
        <v>1398</v>
      </c>
      <c r="C345" s="1" t="s">
        <v>873</v>
      </c>
      <c r="D345" s="2" t="s">
        <v>1587</v>
      </c>
      <c r="E345" s="3">
        <v>53.1</v>
      </c>
      <c r="F345" s="8" t="s">
        <v>101</v>
      </c>
      <c r="G345" s="9" t="s">
        <v>1398</v>
      </c>
      <c r="H345" s="9" t="s">
        <v>873</v>
      </c>
      <c r="I345" s="10" t="s">
        <v>1587</v>
      </c>
      <c r="J345" s="11">
        <v>53.1</v>
      </c>
      <c r="K345" t="b">
        <f t="shared" si="25"/>
        <v>1</v>
      </c>
      <c r="L345" t="b">
        <f t="shared" si="26"/>
        <v>1</v>
      </c>
      <c r="M345" t="b">
        <f t="shared" si="27"/>
        <v>1</v>
      </c>
      <c r="N345" t="b">
        <f t="shared" si="28"/>
        <v>1</v>
      </c>
      <c r="O345" s="13">
        <f t="shared" si="29"/>
        <v>0</v>
      </c>
    </row>
    <row r="346" spans="1:15" ht="67.5" hidden="1" x14ac:dyDescent="0.25">
      <c r="A346" s="1" t="s">
        <v>101</v>
      </c>
      <c r="B346" s="1" t="s">
        <v>1398</v>
      </c>
      <c r="C346" s="1" t="s">
        <v>870</v>
      </c>
      <c r="D346" s="2" t="s">
        <v>945</v>
      </c>
      <c r="E346" s="3">
        <v>53.1</v>
      </c>
      <c r="F346" s="8" t="s">
        <v>101</v>
      </c>
      <c r="G346" s="9" t="s">
        <v>1398</v>
      </c>
      <c r="H346" s="9" t="s">
        <v>870</v>
      </c>
      <c r="I346" s="10" t="s">
        <v>945</v>
      </c>
      <c r="J346" s="11">
        <v>53.1</v>
      </c>
      <c r="K346" t="b">
        <f t="shared" si="25"/>
        <v>1</v>
      </c>
      <c r="L346" t="b">
        <f t="shared" si="26"/>
        <v>1</v>
      </c>
      <c r="M346" t="b">
        <f t="shared" si="27"/>
        <v>1</v>
      </c>
      <c r="N346" t="b">
        <f t="shared" si="28"/>
        <v>1</v>
      </c>
      <c r="O346" s="13">
        <f t="shared" si="29"/>
        <v>0</v>
      </c>
    </row>
    <row r="347" spans="1:15" ht="67.5" hidden="1" x14ac:dyDescent="0.25">
      <c r="A347" s="1" t="s">
        <v>101</v>
      </c>
      <c r="B347" s="1" t="s">
        <v>1398</v>
      </c>
      <c r="C347" s="1" t="s">
        <v>874</v>
      </c>
      <c r="D347" s="2" t="s">
        <v>1588</v>
      </c>
      <c r="E347" s="3">
        <v>2988.6</v>
      </c>
      <c r="F347" s="8" t="s">
        <v>101</v>
      </c>
      <c r="G347" s="9" t="s">
        <v>1398</v>
      </c>
      <c r="H347" s="9" t="s">
        <v>874</v>
      </c>
      <c r="I347" s="10" t="s">
        <v>1588</v>
      </c>
      <c r="J347" s="11">
        <v>2988.6</v>
      </c>
      <c r="K347" t="b">
        <f t="shared" si="25"/>
        <v>1</v>
      </c>
      <c r="L347" t="b">
        <f t="shared" si="26"/>
        <v>1</v>
      </c>
      <c r="M347" t="b">
        <f t="shared" si="27"/>
        <v>1</v>
      </c>
      <c r="N347" t="b">
        <f t="shared" si="28"/>
        <v>1</v>
      </c>
      <c r="O347" s="13">
        <f t="shared" si="29"/>
        <v>0</v>
      </c>
    </row>
    <row r="348" spans="1:15" ht="33.75" hidden="1" x14ac:dyDescent="0.25">
      <c r="A348" s="1" t="s">
        <v>101</v>
      </c>
      <c r="B348" s="1" t="s">
        <v>1398</v>
      </c>
      <c r="C348" s="1" t="s">
        <v>871</v>
      </c>
      <c r="D348" s="2" t="s">
        <v>1589</v>
      </c>
      <c r="E348" s="3">
        <v>2988.6</v>
      </c>
      <c r="F348" s="8" t="s">
        <v>101</v>
      </c>
      <c r="G348" s="9" t="s">
        <v>1398</v>
      </c>
      <c r="H348" s="9" t="s">
        <v>871</v>
      </c>
      <c r="I348" s="10" t="s">
        <v>1589</v>
      </c>
      <c r="J348" s="11">
        <v>2988.6</v>
      </c>
      <c r="K348" t="b">
        <f t="shared" si="25"/>
        <v>1</v>
      </c>
      <c r="L348" t="b">
        <f t="shared" si="26"/>
        <v>1</v>
      </c>
      <c r="M348" t="b">
        <f t="shared" si="27"/>
        <v>1</v>
      </c>
      <c r="N348" t="b">
        <f t="shared" si="28"/>
        <v>1</v>
      </c>
      <c r="O348" s="13">
        <f t="shared" si="29"/>
        <v>0</v>
      </c>
    </row>
    <row r="349" spans="1:15" ht="67.5" hidden="1" x14ac:dyDescent="0.25">
      <c r="A349" s="1" t="s">
        <v>101</v>
      </c>
      <c r="B349" s="1" t="s">
        <v>1398</v>
      </c>
      <c r="C349" s="1" t="s">
        <v>806</v>
      </c>
      <c r="D349" s="2" t="s">
        <v>1549</v>
      </c>
      <c r="E349" s="3">
        <v>70.099999999999994</v>
      </c>
      <c r="F349" s="8" t="s">
        <v>101</v>
      </c>
      <c r="G349" s="9" t="s">
        <v>1398</v>
      </c>
      <c r="H349" s="9" t="s">
        <v>806</v>
      </c>
      <c r="I349" s="10" t="s">
        <v>1549</v>
      </c>
      <c r="J349" s="11">
        <v>70.099999999999994</v>
      </c>
      <c r="K349" t="b">
        <f t="shared" si="25"/>
        <v>1</v>
      </c>
      <c r="L349" t="b">
        <f t="shared" si="26"/>
        <v>1</v>
      </c>
      <c r="M349" t="b">
        <f t="shared" si="27"/>
        <v>1</v>
      </c>
      <c r="N349" t="b">
        <f t="shared" si="28"/>
        <v>1</v>
      </c>
      <c r="O349" s="13">
        <f t="shared" si="29"/>
        <v>0</v>
      </c>
    </row>
    <row r="350" spans="1:15" ht="112.5" hidden="1" x14ac:dyDescent="0.25">
      <c r="A350" s="1" t="s">
        <v>101</v>
      </c>
      <c r="B350" s="1" t="s">
        <v>1398</v>
      </c>
      <c r="C350" s="1" t="s">
        <v>833</v>
      </c>
      <c r="D350" s="2" t="s">
        <v>1552</v>
      </c>
      <c r="E350" s="3">
        <v>70.099999999999994</v>
      </c>
      <c r="F350" s="8" t="s">
        <v>101</v>
      </c>
      <c r="G350" s="9" t="s">
        <v>1398</v>
      </c>
      <c r="H350" s="9" t="s">
        <v>833</v>
      </c>
      <c r="I350" s="10" t="s">
        <v>1552</v>
      </c>
      <c r="J350" s="11">
        <v>70.099999999999994</v>
      </c>
      <c r="K350" t="b">
        <f t="shared" si="25"/>
        <v>1</v>
      </c>
      <c r="L350" t="b">
        <f t="shared" si="26"/>
        <v>1</v>
      </c>
      <c r="M350" t="b">
        <f t="shared" si="27"/>
        <v>1</v>
      </c>
      <c r="N350" t="b">
        <f t="shared" si="28"/>
        <v>1</v>
      </c>
      <c r="O350" s="13">
        <f t="shared" si="29"/>
        <v>0</v>
      </c>
    </row>
    <row r="351" spans="1:15" ht="123.75" hidden="1" x14ac:dyDescent="0.25">
      <c r="A351" s="1" t="s">
        <v>101</v>
      </c>
      <c r="B351" s="1" t="s">
        <v>1398</v>
      </c>
      <c r="C351" s="1" t="s">
        <v>835</v>
      </c>
      <c r="D351" s="2" t="s">
        <v>1565</v>
      </c>
      <c r="E351" s="3">
        <v>70.099999999999994</v>
      </c>
      <c r="F351" s="8" t="s">
        <v>101</v>
      </c>
      <c r="G351" s="9" t="s">
        <v>1398</v>
      </c>
      <c r="H351" s="9" t="s">
        <v>835</v>
      </c>
      <c r="I351" s="10" t="s">
        <v>1565</v>
      </c>
      <c r="J351" s="11">
        <v>70.099999999999994</v>
      </c>
      <c r="K351" t="b">
        <f t="shared" si="25"/>
        <v>1</v>
      </c>
      <c r="L351" t="b">
        <f t="shared" si="26"/>
        <v>1</v>
      </c>
      <c r="M351" t="b">
        <f t="shared" si="27"/>
        <v>1</v>
      </c>
      <c r="N351" t="b">
        <f t="shared" si="28"/>
        <v>1</v>
      </c>
      <c r="O351" s="13">
        <f t="shared" si="29"/>
        <v>0</v>
      </c>
    </row>
    <row r="352" spans="1:15" ht="56.25" hidden="1" x14ac:dyDescent="0.25">
      <c r="A352" s="1" t="s">
        <v>101</v>
      </c>
      <c r="B352" s="1" t="s">
        <v>1398</v>
      </c>
      <c r="C352" s="1" t="s">
        <v>826</v>
      </c>
      <c r="D352" s="2" t="s">
        <v>1006</v>
      </c>
      <c r="E352" s="3">
        <v>70.099999999999994</v>
      </c>
      <c r="F352" s="8" t="s">
        <v>101</v>
      </c>
      <c r="G352" s="9" t="s">
        <v>1398</v>
      </c>
      <c r="H352" s="9" t="s">
        <v>826</v>
      </c>
      <c r="I352" s="10" t="s">
        <v>1006</v>
      </c>
      <c r="J352" s="11">
        <v>70.099999999999994</v>
      </c>
      <c r="K352" t="b">
        <f t="shared" si="25"/>
        <v>1</v>
      </c>
      <c r="L352" t="b">
        <f t="shared" si="26"/>
        <v>1</v>
      </c>
      <c r="M352" t="b">
        <f t="shared" si="27"/>
        <v>1</v>
      </c>
      <c r="N352" t="b">
        <f t="shared" si="28"/>
        <v>1</v>
      </c>
      <c r="O352" s="13">
        <f t="shared" si="29"/>
        <v>0</v>
      </c>
    </row>
    <row r="353" spans="1:15" ht="56.25" hidden="1" x14ac:dyDescent="0.25">
      <c r="A353" s="1" t="s">
        <v>101</v>
      </c>
      <c r="B353" s="1" t="s">
        <v>1398</v>
      </c>
      <c r="C353" s="1" t="s">
        <v>1122</v>
      </c>
      <c r="D353" s="2" t="s">
        <v>1885</v>
      </c>
      <c r="E353" s="3">
        <v>236130.05143999998</v>
      </c>
      <c r="F353" s="8" t="s">
        <v>101</v>
      </c>
      <c r="G353" s="9" t="s">
        <v>1398</v>
      </c>
      <c r="H353" s="9" t="s">
        <v>1122</v>
      </c>
      <c r="I353" s="10" t="s">
        <v>1885</v>
      </c>
      <c r="J353" s="11">
        <v>236130.05100000001</v>
      </c>
      <c r="K353" t="b">
        <f t="shared" si="25"/>
        <v>1</v>
      </c>
      <c r="L353" t="b">
        <f t="shared" si="26"/>
        <v>1</v>
      </c>
      <c r="M353" t="b">
        <f t="shared" si="27"/>
        <v>1</v>
      </c>
      <c r="N353" t="b">
        <f t="shared" si="28"/>
        <v>1</v>
      </c>
      <c r="O353" s="13">
        <f t="shared" si="29"/>
        <v>4.3999997433274984E-4</v>
      </c>
    </row>
    <row r="354" spans="1:15" ht="36" hidden="1" x14ac:dyDescent="0.25">
      <c r="A354" s="1" t="s">
        <v>101</v>
      </c>
      <c r="B354" s="1" t="s">
        <v>1398</v>
      </c>
      <c r="C354" s="1" t="s">
        <v>1143</v>
      </c>
      <c r="D354" s="2" t="s">
        <v>1270</v>
      </c>
      <c r="E354" s="3">
        <v>209925.09999999998</v>
      </c>
      <c r="F354" s="8" t="s">
        <v>101</v>
      </c>
      <c r="G354" s="9" t="s">
        <v>1398</v>
      </c>
      <c r="H354" s="9" t="s">
        <v>1143</v>
      </c>
      <c r="I354" s="10" t="s">
        <v>1270</v>
      </c>
      <c r="J354" s="11">
        <v>209925.1</v>
      </c>
      <c r="K354" t="b">
        <f t="shared" si="25"/>
        <v>1</v>
      </c>
      <c r="L354" t="b">
        <f t="shared" si="26"/>
        <v>1</v>
      </c>
      <c r="M354" t="b">
        <f t="shared" si="27"/>
        <v>1</v>
      </c>
      <c r="N354" t="b">
        <f t="shared" si="28"/>
        <v>1</v>
      </c>
      <c r="O354" s="13">
        <f t="shared" si="29"/>
        <v>0</v>
      </c>
    </row>
    <row r="355" spans="1:15" ht="78.75" hidden="1" x14ac:dyDescent="0.25">
      <c r="A355" s="1" t="s">
        <v>101</v>
      </c>
      <c r="B355" s="1" t="s">
        <v>1398</v>
      </c>
      <c r="C355" s="1" t="s">
        <v>1144</v>
      </c>
      <c r="D355" s="2" t="s">
        <v>589</v>
      </c>
      <c r="E355" s="3">
        <v>45289.3</v>
      </c>
      <c r="F355" s="8" t="s">
        <v>101</v>
      </c>
      <c r="G355" s="9" t="s">
        <v>1398</v>
      </c>
      <c r="H355" s="9" t="s">
        <v>1144</v>
      </c>
      <c r="I355" s="10" t="s">
        <v>589</v>
      </c>
      <c r="J355" s="11">
        <v>45289.3</v>
      </c>
      <c r="K355" t="b">
        <f t="shared" si="25"/>
        <v>1</v>
      </c>
      <c r="L355" t="b">
        <f t="shared" si="26"/>
        <v>1</v>
      </c>
      <c r="M355" t="b">
        <f t="shared" si="27"/>
        <v>1</v>
      </c>
      <c r="N355" t="b">
        <f t="shared" si="28"/>
        <v>1</v>
      </c>
      <c r="O355" s="13">
        <f t="shared" si="29"/>
        <v>0</v>
      </c>
    </row>
    <row r="356" spans="1:15" ht="33.75" hidden="1" x14ac:dyDescent="0.25">
      <c r="A356" s="1" t="s">
        <v>101</v>
      </c>
      <c r="B356" s="1" t="s">
        <v>1398</v>
      </c>
      <c r="C356" s="1" t="s">
        <v>1349</v>
      </c>
      <c r="D356" s="2" t="s">
        <v>1350</v>
      </c>
      <c r="E356" s="3">
        <v>208</v>
      </c>
      <c r="F356" s="8" t="s">
        <v>101</v>
      </c>
      <c r="G356" s="9" t="s">
        <v>1398</v>
      </c>
      <c r="H356" s="9" t="s">
        <v>1349</v>
      </c>
      <c r="I356" s="10" t="s">
        <v>1350</v>
      </c>
      <c r="J356" s="11">
        <v>208</v>
      </c>
      <c r="K356" t="b">
        <f t="shared" si="25"/>
        <v>1</v>
      </c>
      <c r="L356" t="b">
        <f t="shared" si="26"/>
        <v>1</v>
      </c>
      <c r="M356" t="b">
        <f t="shared" si="27"/>
        <v>1</v>
      </c>
      <c r="N356" t="b">
        <f t="shared" si="28"/>
        <v>1</v>
      </c>
      <c r="O356" s="13">
        <f t="shared" si="29"/>
        <v>0</v>
      </c>
    </row>
    <row r="357" spans="1:15" ht="67.5" hidden="1" x14ac:dyDescent="0.25">
      <c r="A357" s="1" t="s">
        <v>101</v>
      </c>
      <c r="B357" s="1" t="s">
        <v>1398</v>
      </c>
      <c r="C357" s="1" t="s">
        <v>1234</v>
      </c>
      <c r="D357" s="2" t="s">
        <v>945</v>
      </c>
      <c r="E357" s="3">
        <v>164427.79999999999</v>
      </c>
      <c r="F357" s="8" t="s">
        <v>101</v>
      </c>
      <c r="G357" s="9" t="s">
        <v>1398</v>
      </c>
      <c r="H357" s="9" t="s">
        <v>1234</v>
      </c>
      <c r="I357" s="10" t="s">
        <v>945</v>
      </c>
      <c r="J357" s="11">
        <v>164427.79999999999</v>
      </c>
      <c r="K357" t="b">
        <f t="shared" si="25"/>
        <v>1</v>
      </c>
      <c r="L357" t="b">
        <f t="shared" si="26"/>
        <v>1</v>
      </c>
      <c r="M357" t="b">
        <f t="shared" si="27"/>
        <v>1</v>
      </c>
      <c r="N357" t="b">
        <f t="shared" si="28"/>
        <v>1</v>
      </c>
      <c r="O357" s="13">
        <f t="shared" si="29"/>
        <v>0</v>
      </c>
    </row>
    <row r="358" spans="1:15" ht="78.75" hidden="1" x14ac:dyDescent="0.25">
      <c r="A358" s="1" t="s">
        <v>101</v>
      </c>
      <c r="B358" s="1" t="s">
        <v>1398</v>
      </c>
      <c r="C358" s="9" t="s">
        <v>405</v>
      </c>
      <c r="D358" s="10" t="s">
        <v>1174</v>
      </c>
      <c r="E358" s="3">
        <v>26204.951440000001</v>
      </c>
      <c r="F358" s="8" t="s">
        <v>101</v>
      </c>
      <c r="G358" s="9" t="s">
        <v>1398</v>
      </c>
      <c r="H358" s="9" t="s">
        <v>405</v>
      </c>
      <c r="I358" s="10" t="s">
        <v>1174</v>
      </c>
      <c r="J358" s="11">
        <v>26204.951000000001</v>
      </c>
      <c r="K358" t="b">
        <f t="shared" si="25"/>
        <v>1</v>
      </c>
      <c r="L358" t="b">
        <f t="shared" si="26"/>
        <v>1</v>
      </c>
      <c r="M358" t="b">
        <f t="shared" si="27"/>
        <v>1</v>
      </c>
      <c r="N358" t="b">
        <f t="shared" si="28"/>
        <v>1</v>
      </c>
      <c r="O358" s="13">
        <f t="shared" si="29"/>
        <v>4.3999999979860149E-4</v>
      </c>
    </row>
    <row r="359" spans="1:15" ht="67.5" hidden="1" x14ac:dyDescent="0.25">
      <c r="A359" s="1" t="s">
        <v>101</v>
      </c>
      <c r="B359" s="1" t="s">
        <v>1398</v>
      </c>
      <c r="C359" s="1" t="s">
        <v>1125</v>
      </c>
      <c r="D359" s="2" t="s">
        <v>1207</v>
      </c>
      <c r="E359" s="3">
        <v>79065.100000000006</v>
      </c>
      <c r="F359" s="8" t="s">
        <v>101</v>
      </c>
      <c r="G359" s="9" t="s">
        <v>1398</v>
      </c>
      <c r="H359" s="9" t="s">
        <v>1125</v>
      </c>
      <c r="I359" s="10" t="s">
        <v>1207</v>
      </c>
      <c r="J359" s="11">
        <v>79065.100000000006</v>
      </c>
      <c r="K359" t="b">
        <f t="shared" si="25"/>
        <v>1</v>
      </c>
      <c r="L359" t="b">
        <f t="shared" si="26"/>
        <v>1</v>
      </c>
      <c r="M359" t="b">
        <f t="shared" si="27"/>
        <v>1</v>
      </c>
      <c r="N359" t="b">
        <f t="shared" si="28"/>
        <v>1</v>
      </c>
      <c r="O359" s="13">
        <f t="shared" si="29"/>
        <v>0</v>
      </c>
    </row>
    <row r="360" spans="1:15" ht="45" hidden="1" x14ac:dyDescent="0.25">
      <c r="A360" s="1" t="s">
        <v>101</v>
      </c>
      <c r="B360" s="1" t="s">
        <v>1398</v>
      </c>
      <c r="C360" s="1" t="s">
        <v>1126</v>
      </c>
      <c r="D360" s="2" t="s">
        <v>1210</v>
      </c>
      <c r="E360" s="3">
        <v>79065.100000000006</v>
      </c>
      <c r="F360" s="8" t="s">
        <v>101</v>
      </c>
      <c r="G360" s="9" t="s">
        <v>1398</v>
      </c>
      <c r="H360" s="9" t="s">
        <v>1126</v>
      </c>
      <c r="I360" s="10" t="s">
        <v>1210</v>
      </c>
      <c r="J360" s="11">
        <v>79065.100000000006</v>
      </c>
      <c r="K360" t="b">
        <f t="shared" si="25"/>
        <v>1</v>
      </c>
      <c r="L360" t="b">
        <f t="shared" si="26"/>
        <v>1</v>
      </c>
      <c r="M360" t="b">
        <f t="shared" si="27"/>
        <v>1</v>
      </c>
      <c r="N360" t="b">
        <f t="shared" si="28"/>
        <v>1</v>
      </c>
      <c r="O360" s="13">
        <f t="shared" si="29"/>
        <v>0</v>
      </c>
    </row>
    <row r="361" spans="1:15" ht="56.25" hidden="1" x14ac:dyDescent="0.25">
      <c r="A361" s="1" t="s">
        <v>101</v>
      </c>
      <c r="B361" s="1" t="s">
        <v>1398</v>
      </c>
      <c r="C361" s="1" t="s">
        <v>1127</v>
      </c>
      <c r="D361" s="2" t="s">
        <v>1200</v>
      </c>
      <c r="E361" s="3">
        <v>73544.100000000006</v>
      </c>
      <c r="F361" s="8" t="s">
        <v>101</v>
      </c>
      <c r="G361" s="9" t="s">
        <v>1398</v>
      </c>
      <c r="H361" s="9" t="s">
        <v>1127</v>
      </c>
      <c r="I361" s="10" t="s">
        <v>1200</v>
      </c>
      <c r="J361" s="11">
        <v>73544.100000000006</v>
      </c>
      <c r="K361" t="b">
        <f t="shared" si="25"/>
        <v>1</v>
      </c>
      <c r="L361" t="b">
        <f t="shared" si="26"/>
        <v>1</v>
      </c>
      <c r="M361" t="b">
        <f t="shared" si="27"/>
        <v>1</v>
      </c>
      <c r="N361" t="b">
        <f t="shared" si="28"/>
        <v>1</v>
      </c>
      <c r="O361" s="13">
        <f t="shared" si="29"/>
        <v>0</v>
      </c>
    </row>
    <row r="362" spans="1:15" ht="56.25" hidden="1" x14ac:dyDescent="0.25">
      <c r="A362" s="1" t="s">
        <v>101</v>
      </c>
      <c r="B362" s="1" t="s">
        <v>1398</v>
      </c>
      <c r="C362" s="1" t="s">
        <v>1129</v>
      </c>
      <c r="D362" s="2" t="s">
        <v>1201</v>
      </c>
      <c r="E362" s="3">
        <v>5521</v>
      </c>
      <c r="F362" s="8" t="s">
        <v>101</v>
      </c>
      <c r="G362" s="9" t="s">
        <v>1398</v>
      </c>
      <c r="H362" s="9" t="s">
        <v>1129</v>
      </c>
      <c r="I362" s="10" t="s">
        <v>1201</v>
      </c>
      <c r="J362" s="11">
        <v>5521</v>
      </c>
      <c r="K362" t="b">
        <f t="shared" si="25"/>
        <v>1</v>
      </c>
      <c r="L362" t="b">
        <f t="shared" si="26"/>
        <v>1</v>
      </c>
      <c r="M362" t="b">
        <f t="shared" si="27"/>
        <v>1</v>
      </c>
      <c r="N362" t="b">
        <f t="shared" si="28"/>
        <v>1</v>
      </c>
      <c r="O362" s="13">
        <f t="shared" si="29"/>
        <v>0</v>
      </c>
    </row>
    <row r="363" spans="1:15" ht="101.25" hidden="1" x14ac:dyDescent="0.25">
      <c r="A363" s="1" t="s">
        <v>101</v>
      </c>
      <c r="B363" s="1" t="s">
        <v>1401</v>
      </c>
      <c r="C363" s="1" t="s">
        <v>42</v>
      </c>
      <c r="D363" s="2" t="s">
        <v>1516</v>
      </c>
      <c r="E363" s="3">
        <v>5499.2000000000007</v>
      </c>
      <c r="F363" s="8" t="s">
        <v>101</v>
      </c>
      <c r="G363" s="9" t="s">
        <v>1401</v>
      </c>
      <c r="H363" s="9" t="s">
        <v>42</v>
      </c>
      <c r="I363" s="10" t="s">
        <v>1516</v>
      </c>
      <c r="J363" s="11">
        <v>5499.2</v>
      </c>
      <c r="K363" t="b">
        <f t="shared" si="25"/>
        <v>1</v>
      </c>
      <c r="L363" t="b">
        <f t="shared" si="26"/>
        <v>1</v>
      </c>
      <c r="M363" t="b">
        <f t="shared" si="27"/>
        <v>1</v>
      </c>
      <c r="N363" t="b">
        <f t="shared" si="28"/>
        <v>1</v>
      </c>
      <c r="O363" s="13">
        <f t="shared" si="29"/>
        <v>0</v>
      </c>
    </row>
    <row r="364" spans="1:15" ht="112.5" hidden="1" x14ac:dyDescent="0.25">
      <c r="A364" s="1" t="s">
        <v>101</v>
      </c>
      <c r="B364" s="1" t="s">
        <v>1401</v>
      </c>
      <c r="C364" s="1" t="s">
        <v>96</v>
      </c>
      <c r="D364" s="2" t="s">
        <v>1539</v>
      </c>
      <c r="E364" s="3">
        <v>5499.2000000000007</v>
      </c>
      <c r="F364" s="8" t="s">
        <v>101</v>
      </c>
      <c r="G364" s="9" t="s">
        <v>1401</v>
      </c>
      <c r="H364" s="9" t="s">
        <v>96</v>
      </c>
      <c r="I364" s="10" t="s">
        <v>1539</v>
      </c>
      <c r="J364" s="11">
        <v>5499.2</v>
      </c>
      <c r="K364" t="b">
        <f t="shared" si="25"/>
        <v>1</v>
      </c>
      <c r="L364" t="b">
        <f t="shared" si="26"/>
        <v>1</v>
      </c>
      <c r="M364" t="b">
        <f t="shared" si="27"/>
        <v>1</v>
      </c>
      <c r="N364" t="b">
        <f t="shared" si="28"/>
        <v>1</v>
      </c>
      <c r="O364" s="13">
        <f t="shared" si="29"/>
        <v>0</v>
      </c>
    </row>
    <row r="365" spans="1:15" ht="90" hidden="1" x14ac:dyDescent="0.25">
      <c r="A365" s="1" t="s">
        <v>101</v>
      </c>
      <c r="B365" s="1" t="s">
        <v>1401</v>
      </c>
      <c r="C365" s="1" t="s">
        <v>100</v>
      </c>
      <c r="D365" s="2" t="s">
        <v>1541</v>
      </c>
      <c r="E365" s="3">
        <v>5499.2000000000007</v>
      </c>
      <c r="F365" s="8" t="s">
        <v>101</v>
      </c>
      <c r="G365" s="9" t="s">
        <v>1401</v>
      </c>
      <c r="H365" s="9" t="s">
        <v>100</v>
      </c>
      <c r="I365" s="10" t="s">
        <v>1541</v>
      </c>
      <c r="J365" s="11">
        <v>5499.2</v>
      </c>
      <c r="K365" t="b">
        <f t="shared" si="25"/>
        <v>1</v>
      </c>
      <c r="L365" t="b">
        <f t="shared" si="26"/>
        <v>1</v>
      </c>
      <c r="M365" t="b">
        <f t="shared" si="27"/>
        <v>1</v>
      </c>
      <c r="N365" t="b">
        <f t="shared" si="28"/>
        <v>1</v>
      </c>
      <c r="O365" s="13">
        <f t="shared" si="29"/>
        <v>0</v>
      </c>
    </row>
    <row r="366" spans="1:15" ht="101.25" hidden="1" x14ac:dyDescent="0.25">
      <c r="A366" s="1" t="s">
        <v>101</v>
      </c>
      <c r="B366" s="1" t="s">
        <v>1401</v>
      </c>
      <c r="C366" s="1" t="s">
        <v>99</v>
      </c>
      <c r="D366" s="2" t="s">
        <v>655</v>
      </c>
      <c r="E366" s="3">
        <v>5499.2000000000007</v>
      </c>
      <c r="F366" s="8" t="s">
        <v>101</v>
      </c>
      <c r="G366" s="9" t="s">
        <v>1401</v>
      </c>
      <c r="H366" s="9" t="s">
        <v>99</v>
      </c>
      <c r="I366" s="10" t="s">
        <v>655</v>
      </c>
      <c r="J366" s="11">
        <v>5499.2</v>
      </c>
      <c r="K366" t="b">
        <f t="shared" si="25"/>
        <v>1</v>
      </c>
      <c r="L366" t="b">
        <f t="shared" si="26"/>
        <v>1</v>
      </c>
      <c r="M366" t="b">
        <f t="shared" si="27"/>
        <v>1</v>
      </c>
      <c r="N366" t="b">
        <f t="shared" si="28"/>
        <v>1</v>
      </c>
      <c r="O366" s="13">
        <f t="shared" si="29"/>
        <v>0</v>
      </c>
    </row>
    <row r="367" spans="1:15" ht="56.25" hidden="1" x14ac:dyDescent="0.25">
      <c r="A367" s="1" t="s">
        <v>101</v>
      </c>
      <c r="B367" s="1" t="s">
        <v>1401</v>
      </c>
      <c r="C367" s="1" t="s">
        <v>107</v>
      </c>
      <c r="D367" s="2" t="s">
        <v>1542</v>
      </c>
      <c r="E367" s="3">
        <v>190245.6</v>
      </c>
      <c r="F367" s="8" t="s">
        <v>101</v>
      </c>
      <c r="G367" s="9" t="s">
        <v>1401</v>
      </c>
      <c r="H367" s="9" t="s">
        <v>107</v>
      </c>
      <c r="I367" s="10" t="s">
        <v>1542</v>
      </c>
      <c r="J367" s="11">
        <v>190245.6</v>
      </c>
      <c r="K367" t="b">
        <f t="shared" si="25"/>
        <v>1</v>
      </c>
      <c r="L367" t="b">
        <f t="shared" si="26"/>
        <v>1</v>
      </c>
      <c r="M367" t="b">
        <f t="shared" si="27"/>
        <v>1</v>
      </c>
      <c r="N367" t="b">
        <f t="shared" si="28"/>
        <v>1</v>
      </c>
      <c r="O367" s="13">
        <f t="shared" si="29"/>
        <v>0</v>
      </c>
    </row>
    <row r="368" spans="1:15" ht="67.5" hidden="1" x14ac:dyDescent="0.25">
      <c r="A368" s="1" t="s">
        <v>101</v>
      </c>
      <c r="B368" s="1" t="s">
        <v>1401</v>
      </c>
      <c r="C368" s="1" t="s">
        <v>828</v>
      </c>
      <c r="D368" s="2" t="s">
        <v>1543</v>
      </c>
      <c r="E368" s="3">
        <v>2500</v>
      </c>
      <c r="F368" s="8" t="s">
        <v>101</v>
      </c>
      <c r="G368" s="9" t="s">
        <v>1401</v>
      </c>
      <c r="H368" s="9" t="s">
        <v>828</v>
      </c>
      <c r="I368" s="10" t="s">
        <v>1543</v>
      </c>
      <c r="J368" s="11">
        <v>2500</v>
      </c>
      <c r="K368" t="b">
        <f t="shared" si="25"/>
        <v>1</v>
      </c>
      <c r="L368" t="b">
        <f t="shared" si="26"/>
        <v>1</v>
      </c>
      <c r="M368" t="b">
        <f t="shared" si="27"/>
        <v>1</v>
      </c>
      <c r="N368" t="b">
        <f t="shared" si="28"/>
        <v>1</v>
      </c>
      <c r="O368" s="13">
        <f t="shared" si="29"/>
        <v>0</v>
      </c>
    </row>
    <row r="369" spans="1:15" ht="90" hidden="1" x14ac:dyDescent="0.25">
      <c r="A369" s="1" t="s">
        <v>101</v>
      </c>
      <c r="B369" s="1" t="s">
        <v>1401</v>
      </c>
      <c r="C369" s="1" t="s">
        <v>830</v>
      </c>
      <c r="D369" s="2" t="s">
        <v>1545</v>
      </c>
      <c r="E369" s="3">
        <v>2500</v>
      </c>
      <c r="F369" s="8" t="s">
        <v>101</v>
      </c>
      <c r="G369" s="9" t="s">
        <v>1401</v>
      </c>
      <c r="H369" s="9" t="s">
        <v>830</v>
      </c>
      <c r="I369" s="10" t="s">
        <v>1545</v>
      </c>
      <c r="J369" s="11">
        <v>2500</v>
      </c>
      <c r="K369" t="b">
        <f t="shared" si="25"/>
        <v>1</v>
      </c>
      <c r="L369" t="b">
        <f t="shared" si="26"/>
        <v>1</v>
      </c>
      <c r="M369" t="b">
        <f t="shared" si="27"/>
        <v>1</v>
      </c>
      <c r="N369" t="b">
        <f t="shared" si="28"/>
        <v>1</v>
      </c>
      <c r="O369" s="13">
        <f t="shared" si="29"/>
        <v>0</v>
      </c>
    </row>
    <row r="370" spans="1:15" ht="67.5" hidden="1" x14ac:dyDescent="0.25">
      <c r="A370" s="1" t="s">
        <v>101</v>
      </c>
      <c r="B370" s="1" t="s">
        <v>1401</v>
      </c>
      <c r="C370" s="1" t="s">
        <v>818</v>
      </c>
      <c r="D370" s="2" t="s">
        <v>945</v>
      </c>
      <c r="E370" s="3">
        <v>2500</v>
      </c>
      <c r="F370" s="8" t="s">
        <v>101</v>
      </c>
      <c r="G370" s="9" t="s">
        <v>1401</v>
      </c>
      <c r="H370" s="9" t="s">
        <v>818</v>
      </c>
      <c r="I370" s="10" t="s">
        <v>945</v>
      </c>
      <c r="J370" s="11">
        <v>2500</v>
      </c>
      <c r="K370" t="b">
        <f t="shared" si="25"/>
        <v>1</v>
      </c>
      <c r="L370" t="b">
        <f t="shared" si="26"/>
        <v>1</v>
      </c>
      <c r="M370" t="b">
        <f t="shared" si="27"/>
        <v>1</v>
      </c>
      <c r="N370" t="b">
        <f t="shared" si="28"/>
        <v>1</v>
      </c>
      <c r="O370" s="13">
        <f t="shared" si="29"/>
        <v>0</v>
      </c>
    </row>
    <row r="371" spans="1:15" ht="56.25" hidden="1" x14ac:dyDescent="0.25">
      <c r="A371" s="1" t="s">
        <v>101</v>
      </c>
      <c r="B371" s="1" t="s">
        <v>1401</v>
      </c>
      <c r="C371" s="1" t="s">
        <v>852</v>
      </c>
      <c r="D371" s="2" t="s">
        <v>1566</v>
      </c>
      <c r="E371" s="3">
        <v>176718.1</v>
      </c>
      <c r="F371" s="8" t="s">
        <v>101</v>
      </c>
      <c r="G371" s="9" t="s">
        <v>1401</v>
      </c>
      <c r="H371" s="9" t="s">
        <v>852</v>
      </c>
      <c r="I371" s="10" t="s">
        <v>1566</v>
      </c>
      <c r="J371" s="11">
        <v>176718.1</v>
      </c>
      <c r="K371" t="b">
        <f t="shared" si="25"/>
        <v>1</v>
      </c>
      <c r="L371" t="b">
        <f t="shared" si="26"/>
        <v>1</v>
      </c>
      <c r="M371" t="b">
        <f t="shared" si="27"/>
        <v>1</v>
      </c>
      <c r="N371" t="b">
        <f t="shared" si="28"/>
        <v>1</v>
      </c>
      <c r="O371" s="13">
        <f t="shared" si="29"/>
        <v>0</v>
      </c>
    </row>
    <row r="372" spans="1:15" ht="90" hidden="1" x14ac:dyDescent="0.25">
      <c r="A372" s="1" t="s">
        <v>101</v>
      </c>
      <c r="B372" s="1" t="s">
        <v>1401</v>
      </c>
      <c r="C372" s="1" t="s">
        <v>854</v>
      </c>
      <c r="D372" s="2" t="s">
        <v>1568</v>
      </c>
      <c r="E372" s="3">
        <v>176718.1</v>
      </c>
      <c r="F372" s="8" t="s">
        <v>101</v>
      </c>
      <c r="G372" s="9" t="s">
        <v>1401</v>
      </c>
      <c r="H372" s="9" t="s">
        <v>854</v>
      </c>
      <c r="I372" s="10" t="s">
        <v>1568</v>
      </c>
      <c r="J372" s="11">
        <v>176718.1</v>
      </c>
      <c r="K372" t="b">
        <f t="shared" si="25"/>
        <v>1</v>
      </c>
      <c r="L372" t="b">
        <f t="shared" si="26"/>
        <v>1</v>
      </c>
      <c r="M372" t="b">
        <f t="shared" si="27"/>
        <v>1</v>
      </c>
      <c r="N372" t="b">
        <f t="shared" si="28"/>
        <v>1</v>
      </c>
      <c r="O372" s="13">
        <f t="shared" si="29"/>
        <v>0</v>
      </c>
    </row>
    <row r="373" spans="1:15" ht="67.5" hidden="1" x14ac:dyDescent="0.25">
      <c r="A373" s="1" t="s">
        <v>101</v>
      </c>
      <c r="B373" s="1" t="s">
        <v>1401</v>
      </c>
      <c r="C373" s="1" t="s">
        <v>840</v>
      </c>
      <c r="D373" s="2" t="s">
        <v>945</v>
      </c>
      <c r="E373" s="3">
        <v>176198.1</v>
      </c>
      <c r="F373" s="8" t="s">
        <v>101</v>
      </c>
      <c r="G373" s="9" t="s">
        <v>1401</v>
      </c>
      <c r="H373" s="9" t="s">
        <v>840</v>
      </c>
      <c r="I373" s="10" t="s">
        <v>945</v>
      </c>
      <c r="J373" s="11">
        <v>176198.1</v>
      </c>
      <c r="K373" t="b">
        <f t="shared" si="25"/>
        <v>1</v>
      </c>
      <c r="L373" t="b">
        <f t="shared" si="26"/>
        <v>1</v>
      </c>
      <c r="M373" t="b">
        <f t="shared" si="27"/>
        <v>1</v>
      </c>
      <c r="N373" t="b">
        <f t="shared" si="28"/>
        <v>1</v>
      </c>
      <c r="O373" s="13">
        <f t="shared" si="29"/>
        <v>0</v>
      </c>
    </row>
    <row r="374" spans="1:15" ht="202.5" hidden="1" x14ac:dyDescent="0.25">
      <c r="A374" s="1" t="s">
        <v>101</v>
      </c>
      <c r="B374" s="1" t="s">
        <v>1401</v>
      </c>
      <c r="C374" s="1" t="s">
        <v>841</v>
      </c>
      <c r="D374" s="2" t="s">
        <v>955</v>
      </c>
      <c r="E374" s="3">
        <v>520</v>
      </c>
      <c r="F374" s="8" t="s">
        <v>101</v>
      </c>
      <c r="G374" s="9" t="s">
        <v>1401</v>
      </c>
      <c r="H374" s="9" t="s">
        <v>841</v>
      </c>
      <c r="I374" s="12" t="s">
        <v>955</v>
      </c>
      <c r="J374" s="11">
        <v>520</v>
      </c>
      <c r="K374" t="b">
        <f t="shared" si="25"/>
        <v>1</v>
      </c>
      <c r="L374" t="b">
        <f t="shared" si="26"/>
        <v>1</v>
      </c>
      <c r="M374" t="b">
        <f t="shared" si="27"/>
        <v>1</v>
      </c>
      <c r="N374" t="b">
        <f t="shared" si="28"/>
        <v>1</v>
      </c>
      <c r="O374" s="13">
        <f t="shared" si="29"/>
        <v>0</v>
      </c>
    </row>
    <row r="375" spans="1:15" ht="67.5" hidden="1" x14ac:dyDescent="0.25">
      <c r="A375" s="1" t="s">
        <v>101</v>
      </c>
      <c r="B375" s="1" t="s">
        <v>1401</v>
      </c>
      <c r="C375" s="1" t="s">
        <v>861</v>
      </c>
      <c r="D375" s="2" t="s">
        <v>1578</v>
      </c>
      <c r="E375" s="3">
        <v>400</v>
      </c>
      <c r="F375" s="8" t="s">
        <v>101</v>
      </c>
      <c r="G375" s="9" t="s">
        <v>1401</v>
      </c>
      <c r="H375" s="9" t="s">
        <v>861</v>
      </c>
      <c r="I375" s="10" t="s">
        <v>1578</v>
      </c>
      <c r="J375" s="11">
        <v>400</v>
      </c>
      <c r="K375" t="b">
        <f t="shared" si="25"/>
        <v>1</v>
      </c>
      <c r="L375" t="b">
        <f t="shared" si="26"/>
        <v>1</v>
      </c>
      <c r="M375" t="b">
        <f t="shared" si="27"/>
        <v>1</v>
      </c>
      <c r="N375" t="b">
        <f t="shared" si="28"/>
        <v>1</v>
      </c>
      <c r="O375" s="13">
        <f t="shared" si="29"/>
        <v>0</v>
      </c>
    </row>
    <row r="376" spans="1:15" ht="78.75" hidden="1" x14ac:dyDescent="0.25">
      <c r="A376" s="1" t="s">
        <v>101</v>
      </c>
      <c r="B376" s="1" t="s">
        <v>1401</v>
      </c>
      <c r="C376" s="1" t="s">
        <v>862</v>
      </c>
      <c r="D376" s="2" t="s">
        <v>1579</v>
      </c>
      <c r="E376" s="3">
        <v>400</v>
      </c>
      <c r="F376" s="8" t="s">
        <v>101</v>
      </c>
      <c r="G376" s="9" t="s">
        <v>1401</v>
      </c>
      <c r="H376" s="9" t="s">
        <v>862</v>
      </c>
      <c r="I376" s="10" t="s">
        <v>1579</v>
      </c>
      <c r="J376" s="11">
        <v>400</v>
      </c>
      <c r="K376" t="b">
        <f t="shared" si="25"/>
        <v>1</v>
      </c>
      <c r="L376" t="b">
        <f t="shared" si="26"/>
        <v>1</v>
      </c>
      <c r="M376" t="b">
        <f t="shared" si="27"/>
        <v>1</v>
      </c>
      <c r="N376" t="b">
        <f t="shared" si="28"/>
        <v>1</v>
      </c>
      <c r="O376" s="13">
        <f t="shared" si="29"/>
        <v>0</v>
      </c>
    </row>
    <row r="377" spans="1:15" ht="78.75" hidden="1" x14ac:dyDescent="0.25">
      <c r="A377" s="1" t="s">
        <v>101</v>
      </c>
      <c r="B377" s="1" t="s">
        <v>1401</v>
      </c>
      <c r="C377" s="1" t="s">
        <v>860</v>
      </c>
      <c r="D377" s="2" t="s">
        <v>959</v>
      </c>
      <c r="E377" s="3">
        <v>400</v>
      </c>
      <c r="F377" s="8" t="s">
        <v>101</v>
      </c>
      <c r="G377" s="9" t="s">
        <v>1401</v>
      </c>
      <c r="H377" s="9" t="s">
        <v>860</v>
      </c>
      <c r="I377" s="10" t="s">
        <v>959</v>
      </c>
      <c r="J377" s="11">
        <v>400</v>
      </c>
      <c r="K377" t="b">
        <f t="shared" si="25"/>
        <v>1</v>
      </c>
      <c r="L377" t="b">
        <f t="shared" si="26"/>
        <v>1</v>
      </c>
      <c r="M377" t="b">
        <f t="shared" si="27"/>
        <v>1</v>
      </c>
      <c r="N377" t="b">
        <f t="shared" si="28"/>
        <v>1</v>
      </c>
      <c r="O377" s="13">
        <f t="shared" si="29"/>
        <v>0</v>
      </c>
    </row>
    <row r="378" spans="1:15" ht="78.75" hidden="1" x14ac:dyDescent="0.25">
      <c r="A378" s="1" t="s">
        <v>101</v>
      </c>
      <c r="B378" s="1" t="s">
        <v>1401</v>
      </c>
      <c r="C378" s="1" t="s">
        <v>108</v>
      </c>
      <c r="D378" s="2" t="s">
        <v>1580</v>
      </c>
      <c r="E378" s="3">
        <v>10627.5</v>
      </c>
      <c r="F378" s="8" t="s">
        <v>101</v>
      </c>
      <c r="G378" s="9" t="s">
        <v>1401</v>
      </c>
      <c r="H378" s="9" t="s">
        <v>108</v>
      </c>
      <c r="I378" s="10" t="s">
        <v>1580</v>
      </c>
      <c r="J378" s="11">
        <v>10627.5</v>
      </c>
      <c r="K378" t="b">
        <f t="shared" si="25"/>
        <v>1</v>
      </c>
      <c r="L378" t="b">
        <f t="shared" si="26"/>
        <v>1</v>
      </c>
      <c r="M378" t="b">
        <f t="shared" si="27"/>
        <v>1</v>
      </c>
      <c r="N378" t="b">
        <f t="shared" si="28"/>
        <v>1</v>
      </c>
      <c r="O378" s="13">
        <f t="shared" si="29"/>
        <v>0</v>
      </c>
    </row>
    <row r="379" spans="1:15" ht="90" hidden="1" x14ac:dyDescent="0.25">
      <c r="A379" s="1" t="s">
        <v>101</v>
      </c>
      <c r="B379" s="1" t="s">
        <v>1401</v>
      </c>
      <c r="C379" s="1" t="s">
        <v>873</v>
      </c>
      <c r="D379" s="2" t="s">
        <v>1587</v>
      </c>
      <c r="E379" s="3">
        <v>10627.5</v>
      </c>
      <c r="F379" s="8" t="s">
        <v>101</v>
      </c>
      <c r="G379" s="9" t="s">
        <v>1401</v>
      </c>
      <c r="H379" s="9" t="s">
        <v>873</v>
      </c>
      <c r="I379" s="10" t="s">
        <v>1587</v>
      </c>
      <c r="J379" s="11">
        <v>10627.5</v>
      </c>
      <c r="K379" t="b">
        <f t="shared" si="25"/>
        <v>1</v>
      </c>
      <c r="L379" t="b">
        <f t="shared" si="26"/>
        <v>1</v>
      </c>
      <c r="M379" t="b">
        <f t="shared" si="27"/>
        <v>1</v>
      </c>
      <c r="N379" t="b">
        <f t="shared" si="28"/>
        <v>1</v>
      </c>
      <c r="O379" s="13">
        <f t="shared" si="29"/>
        <v>0</v>
      </c>
    </row>
    <row r="380" spans="1:15" ht="67.5" hidden="1" x14ac:dyDescent="0.25">
      <c r="A380" s="1" t="s">
        <v>101</v>
      </c>
      <c r="B380" s="1" t="s">
        <v>1401</v>
      </c>
      <c r="C380" s="1" t="s">
        <v>870</v>
      </c>
      <c r="D380" s="2" t="s">
        <v>945</v>
      </c>
      <c r="E380" s="3">
        <v>10627.5</v>
      </c>
      <c r="F380" s="8" t="s">
        <v>101</v>
      </c>
      <c r="G380" s="9" t="s">
        <v>1401</v>
      </c>
      <c r="H380" s="9" t="s">
        <v>870</v>
      </c>
      <c r="I380" s="10" t="s">
        <v>945</v>
      </c>
      <c r="J380" s="11">
        <v>10627.5</v>
      </c>
      <c r="K380" t="b">
        <f t="shared" si="25"/>
        <v>1</v>
      </c>
      <c r="L380" t="b">
        <f t="shared" si="26"/>
        <v>1</v>
      </c>
      <c r="M380" t="b">
        <f t="shared" si="27"/>
        <v>1</v>
      </c>
      <c r="N380" t="b">
        <f t="shared" si="28"/>
        <v>1</v>
      </c>
      <c r="O380" s="13">
        <f t="shared" si="29"/>
        <v>0</v>
      </c>
    </row>
    <row r="381" spans="1:15" ht="56.25" hidden="1" x14ac:dyDescent="0.25">
      <c r="A381" s="1" t="s">
        <v>101</v>
      </c>
      <c r="B381" s="1" t="s">
        <v>1405</v>
      </c>
      <c r="C381" s="1" t="s">
        <v>107</v>
      </c>
      <c r="D381" s="2" t="s">
        <v>1542</v>
      </c>
      <c r="E381" s="3">
        <v>10000</v>
      </c>
      <c r="F381" s="8" t="s">
        <v>101</v>
      </c>
      <c r="G381" s="9" t="s">
        <v>1405</v>
      </c>
      <c r="H381" s="9" t="s">
        <v>107</v>
      </c>
      <c r="I381" s="10" t="s">
        <v>1542</v>
      </c>
      <c r="J381" s="11">
        <v>10000</v>
      </c>
      <c r="K381" t="b">
        <f t="shared" si="25"/>
        <v>1</v>
      </c>
      <c r="L381" t="b">
        <f t="shared" si="26"/>
        <v>1</v>
      </c>
      <c r="M381" t="b">
        <f t="shared" si="27"/>
        <v>1</v>
      </c>
      <c r="N381" t="b">
        <f t="shared" si="28"/>
        <v>1</v>
      </c>
      <c r="O381" s="13">
        <f t="shared" si="29"/>
        <v>0</v>
      </c>
    </row>
    <row r="382" spans="1:15" ht="67.5" hidden="1" x14ac:dyDescent="0.25">
      <c r="A382" s="1" t="s">
        <v>101</v>
      </c>
      <c r="B382" s="1" t="s">
        <v>1405</v>
      </c>
      <c r="C382" s="1" t="s">
        <v>828</v>
      </c>
      <c r="D382" s="2" t="s">
        <v>1543</v>
      </c>
      <c r="E382" s="3">
        <v>10000</v>
      </c>
      <c r="F382" s="8" t="s">
        <v>101</v>
      </c>
      <c r="G382" s="9" t="s">
        <v>1405</v>
      </c>
      <c r="H382" s="9" t="s">
        <v>828</v>
      </c>
      <c r="I382" s="10" t="s">
        <v>1543</v>
      </c>
      <c r="J382" s="11">
        <v>10000</v>
      </c>
      <c r="K382" t="b">
        <f t="shared" si="25"/>
        <v>1</v>
      </c>
      <c r="L382" t="b">
        <f t="shared" si="26"/>
        <v>1</v>
      </c>
      <c r="M382" t="b">
        <f t="shared" si="27"/>
        <v>1</v>
      </c>
      <c r="N382" t="b">
        <f t="shared" si="28"/>
        <v>1</v>
      </c>
      <c r="O382" s="13">
        <f t="shared" si="29"/>
        <v>0</v>
      </c>
    </row>
    <row r="383" spans="1:15" ht="90" hidden="1" x14ac:dyDescent="0.25">
      <c r="A383" s="1" t="s">
        <v>101</v>
      </c>
      <c r="B383" s="1" t="s">
        <v>1405</v>
      </c>
      <c r="C383" s="1" t="s">
        <v>830</v>
      </c>
      <c r="D383" s="2" t="s">
        <v>1545</v>
      </c>
      <c r="E383" s="3">
        <v>10000</v>
      </c>
      <c r="F383" s="8" t="s">
        <v>101</v>
      </c>
      <c r="G383" s="9" t="s">
        <v>1405</v>
      </c>
      <c r="H383" s="9" t="s">
        <v>830</v>
      </c>
      <c r="I383" s="10" t="s">
        <v>1545</v>
      </c>
      <c r="J383" s="11">
        <v>10000</v>
      </c>
      <c r="K383" t="b">
        <f t="shared" si="25"/>
        <v>1</v>
      </c>
      <c r="L383" t="b">
        <f t="shared" si="26"/>
        <v>1</v>
      </c>
      <c r="M383" t="b">
        <f t="shared" si="27"/>
        <v>1</v>
      </c>
      <c r="N383" t="b">
        <f t="shared" si="28"/>
        <v>1</v>
      </c>
      <c r="O383" s="13">
        <f t="shared" si="29"/>
        <v>0</v>
      </c>
    </row>
    <row r="384" spans="1:15" ht="67.5" hidden="1" x14ac:dyDescent="0.25">
      <c r="A384" s="1" t="s">
        <v>101</v>
      </c>
      <c r="B384" s="1" t="s">
        <v>1405</v>
      </c>
      <c r="C384" s="1" t="s">
        <v>818</v>
      </c>
      <c r="D384" s="2" t="s">
        <v>945</v>
      </c>
      <c r="E384" s="3">
        <v>10000</v>
      </c>
      <c r="F384" s="8" t="s">
        <v>101</v>
      </c>
      <c r="G384" s="9" t="s">
        <v>1405</v>
      </c>
      <c r="H384" s="9" t="s">
        <v>818</v>
      </c>
      <c r="I384" s="10" t="s">
        <v>945</v>
      </c>
      <c r="J384" s="11">
        <v>10000</v>
      </c>
      <c r="K384" t="b">
        <f t="shared" si="25"/>
        <v>1</v>
      </c>
      <c r="L384" t="b">
        <f t="shared" si="26"/>
        <v>1</v>
      </c>
      <c r="M384" t="b">
        <f t="shared" si="27"/>
        <v>1</v>
      </c>
      <c r="N384" t="b">
        <f t="shared" si="28"/>
        <v>1</v>
      </c>
      <c r="O384" s="13">
        <f t="shared" si="29"/>
        <v>0</v>
      </c>
    </row>
    <row r="385" spans="1:15" ht="56.25" hidden="1" x14ac:dyDescent="0.25">
      <c r="A385" s="1" t="s">
        <v>101</v>
      </c>
      <c r="B385" s="1" t="s">
        <v>1406</v>
      </c>
      <c r="C385" s="1" t="s">
        <v>107</v>
      </c>
      <c r="D385" s="2" t="s">
        <v>1542</v>
      </c>
      <c r="E385" s="3">
        <v>157503.6</v>
      </c>
      <c r="F385" s="8" t="s">
        <v>101</v>
      </c>
      <c r="G385" s="9" t="s">
        <v>1406</v>
      </c>
      <c r="H385" s="9" t="s">
        <v>107</v>
      </c>
      <c r="I385" s="10" t="s">
        <v>1542</v>
      </c>
      <c r="J385" s="11">
        <v>157503.6</v>
      </c>
      <c r="K385" t="b">
        <f t="shared" si="25"/>
        <v>1</v>
      </c>
      <c r="L385" t="b">
        <f t="shared" si="26"/>
        <v>1</v>
      </c>
      <c r="M385" t="b">
        <f t="shared" si="27"/>
        <v>1</v>
      </c>
      <c r="N385" t="b">
        <f t="shared" si="28"/>
        <v>1</v>
      </c>
      <c r="O385" s="13">
        <f t="shared" si="29"/>
        <v>0</v>
      </c>
    </row>
    <row r="386" spans="1:15" ht="56.25" hidden="1" x14ac:dyDescent="0.25">
      <c r="A386" s="1" t="s">
        <v>101</v>
      </c>
      <c r="B386" s="1" t="s">
        <v>1406</v>
      </c>
      <c r="C386" s="1" t="s">
        <v>852</v>
      </c>
      <c r="D386" s="2" t="s">
        <v>1566</v>
      </c>
      <c r="E386" s="3">
        <v>155801.9</v>
      </c>
      <c r="F386" s="8" t="s">
        <v>101</v>
      </c>
      <c r="G386" s="9" t="s">
        <v>1406</v>
      </c>
      <c r="H386" s="9" t="s">
        <v>852</v>
      </c>
      <c r="I386" s="10" t="s">
        <v>1566</v>
      </c>
      <c r="J386" s="11">
        <v>155801.9</v>
      </c>
      <c r="K386" t="b">
        <f t="shared" si="25"/>
        <v>1</v>
      </c>
      <c r="L386" t="b">
        <f t="shared" si="26"/>
        <v>1</v>
      </c>
      <c r="M386" t="b">
        <f t="shared" si="27"/>
        <v>1</v>
      </c>
      <c r="N386" t="b">
        <f t="shared" si="28"/>
        <v>1</v>
      </c>
      <c r="O386" s="13">
        <f t="shared" si="29"/>
        <v>0</v>
      </c>
    </row>
    <row r="387" spans="1:15" ht="123.75" hidden="1" x14ac:dyDescent="0.25">
      <c r="A387" s="1" t="s">
        <v>101</v>
      </c>
      <c r="B387" s="1" t="s">
        <v>1406</v>
      </c>
      <c r="C387" s="1" t="s">
        <v>853</v>
      </c>
      <c r="D387" s="2" t="s">
        <v>1567</v>
      </c>
      <c r="E387" s="3">
        <v>155801.9</v>
      </c>
      <c r="F387" s="8" t="s">
        <v>101</v>
      </c>
      <c r="G387" s="9" t="s">
        <v>1406</v>
      </c>
      <c r="H387" s="9" t="s">
        <v>853</v>
      </c>
      <c r="I387" s="10" t="s">
        <v>1567</v>
      </c>
      <c r="J387" s="11">
        <v>155801.9</v>
      </c>
      <c r="K387" t="b">
        <f t="shared" ref="K387:K450" si="30">EXACT(A387,F387)</f>
        <v>1</v>
      </c>
      <c r="L387" t="b">
        <f t="shared" ref="L387:L450" si="31">EXACT(B387,G387)</f>
        <v>1</v>
      </c>
      <c r="M387" t="b">
        <f t="shared" ref="M387:M450" si="32">EXACT(C387,H387)</f>
        <v>1</v>
      </c>
      <c r="N387" t="b">
        <f t="shared" ref="N387:N450" si="33">EXACT(D387,I387)</f>
        <v>1</v>
      </c>
      <c r="O387" s="13">
        <f t="shared" ref="O387:O450" si="34">E387-J387</f>
        <v>0</v>
      </c>
    </row>
    <row r="388" spans="1:15" ht="60" hidden="1" x14ac:dyDescent="0.25">
      <c r="A388" s="1" t="s">
        <v>101</v>
      </c>
      <c r="B388" s="1" t="s">
        <v>1406</v>
      </c>
      <c r="C388" s="1" t="s">
        <v>838</v>
      </c>
      <c r="D388" s="2" t="s">
        <v>950</v>
      </c>
      <c r="E388" s="3">
        <v>15590.3</v>
      </c>
      <c r="F388" s="8" t="s">
        <v>101</v>
      </c>
      <c r="G388" s="9" t="s">
        <v>1406</v>
      </c>
      <c r="H388" s="9" t="s">
        <v>838</v>
      </c>
      <c r="I388" s="10" t="s">
        <v>950</v>
      </c>
      <c r="J388" s="11">
        <v>15590.3</v>
      </c>
      <c r="K388" t="b">
        <f t="shared" si="30"/>
        <v>1</v>
      </c>
      <c r="L388" t="b">
        <f t="shared" si="31"/>
        <v>1</v>
      </c>
      <c r="M388" t="b">
        <f t="shared" si="32"/>
        <v>1</v>
      </c>
      <c r="N388" t="b">
        <f t="shared" si="33"/>
        <v>1</v>
      </c>
      <c r="O388" s="13">
        <f t="shared" si="34"/>
        <v>0</v>
      </c>
    </row>
    <row r="389" spans="1:15" ht="84" hidden="1" x14ac:dyDescent="0.25">
      <c r="A389" s="1" t="s">
        <v>101</v>
      </c>
      <c r="B389" s="1" t="s">
        <v>1406</v>
      </c>
      <c r="C389" s="1" t="s">
        <v>875</v>
      </c>
      <c r="D389" s="2" t="s">
        <v>951</v>
      </c>
      <c r="E389" s="3">
        <v>115187.8</v>
      </c>
      <c r="F389" s="8" t="s">
        <v>101</v>
      </c>
      <c r="G389" s="9" t="s">
        <v>1406</v>
      </c>
      <c r="H389" s="9" t="s">
        <v>875</v>
      </c>
      <c r="I389" s="10" t="s">
        <v>951</v>
      </c>
      <c r="J389" s="11">
        <v>115187.8</v>
      </c>
      <c r="K389" t="b">
        <f t="shared" si="30"/>
        <v>1</v>
      </c>
      <c r="L389" t="b">
        <f t="shared" si="31"/>
        <v>1</v>
      </c>
      <c r="M389" t="b">
        <f t="shared" si="32"/>
        <v>1</v>
      </c>
      <c r="N389" t="b">
        <f t="shared" si="33"/>
        <v>1</v>
      </c>
      <c r="O389" s="13">
        <f t="shared" si="34"/>
        <v>0</v>
      </c>
    </row>
    <row r="390" spans="1:15" ht="112.5" hidden="1" x14ac:dyDescent="0.25">
      <c r="A390" s="1" t="s">
        <v>101</v>
      </c>
      <c r="B390" s="1" t="s">
        <v>1406</v>
      </c>
      <c r="C390" s="1" t="s">
        <v>876</v>
      </c>
      <c r="D390" s="2" t="s">
        <v>953</v>
      </c>
      <c r="E390" s="3">
        <v>25023.8</v>
      </c>
      <c r="F390" s="8" t="s">
        <v>101</v>
      </c>
      <c r="G390" s="9" t="s">
        <v>1406</v>
      </c>
      <c r="H390" s="9" t="s">
        <v>876</v>
      </c>
      <c r="I390" s="10" t="s">
        <v>953</v>
      </c>
      <c r="J390" s="11">
        <v>25023.8</v>
      </c>
      <c r="K390" t="b">
        <f t="shared" si="30"/>
        <v>1</v>
      </c>
      <c r="L390" t="b">
        <f t="shared" si="31"/>
        <v>1</v>
      </c>
      <c r="M390" t="b">
        <f t="shared" si="32"/>
        <v>1</v>
      </c>
      <c r="N390" t="b">
        <f t="shared" si="33"/>
        <v>1</v>
      </c>
      <c r="O390" s="13">
        <f t="shared" si="34"/>
        <v>0</v>
      </c>
    </row>
    <row r="391" spans="1:15" ht="56.25" hidden="1" x14ac:dyDescent="0.25">
      <c r="A391" s="1" t="s">
        <v>101</v>
      </c>
      <c r="B391" s="1" t="s">
        <v>1406</v>
      </c>
      <c r="C391" s="1" t="s">
        <v>831</v>
      </c>
      <c r="D391" s="2" t="s">
        <v>1547</v>
      </c>
      <c r="E391" s="3">
        <v>1701.6999999999998</v>
      </c>
      <c r="F391" s="8" t="s">
        <v>101</v>
      </c>
      <c r="G391" s="9" t="s">
        <v>1406</v>
      </c>
      <c r="H391" s="9" t="s">
        <v>831</v>
      </c>
      <c r="I391" s="10" t="s">
        <v>1547</v>
      </c>
      <c r="J391" s="11">
        <v>1701.7</v>
      </c>
      <c r="K391" t="b">
        <f t="shared" si="30"/>
        <v>1</v>
      </c>
      <c r="L391" t="b">
        <f t="shared" si="31"/>
        <v>1</v>
      </c>
      <c r="M391" t="b">
        <f t="shared" si="32"/>
        <v>1</v>
      </c>
      <c r="N391" t="b">
        <f t="shared" si="33"/>
        <v>1</v>
      </c>
      <c r="O391" s="13">
        <f t="shared" si="34"/>
        <v>0</v>
      </c>
    </row>
    <row r="392" spans="1:15" ht="90" hidden="1" x14ac:dyDescent="0.25">
      <c r="A392" s="1" t="s">
        <v>101</v>
      </c>
      <c r="B392" s="1" t="s">
        <v>1406</v>
      </c>
      <c r="C392" s="1" t="s">
        <v>832</v>
      </c>
      <c r="D392" s="2" t="s">
        <v>1548</v>
      </c>
      <c r="E392" s="3">
        <v>1701.6999999999998</v>
      </c>
      <c r="F392" s="8" t="s">
        <v>101</v>
      </c>
      <c r="G392" s="9" t="s">
        <v>1406</v>
      </c>
      <c r="H392" s="9" t="s">
        <v>832</v>
      </c>
      <c r="I392" s="10" t="s">
        <v>1548</v>
      </c>
      <c r="J392" s="11">
        <v>1701.7</v>
      </c>
      <c r="K392" t="b">
        <f t="shared" si="30"/>
        <v>1</v>
      </c>
      <c r="L392" t="b">
        <f t="shared" si="31"/>
        <v>1</v>
      </c>
      <c r="M392" t="b">
        <f t="shared" si="32"/>
        <v>1</v>
      </c>
      <c r="N392" t="b">
        <f t="shared" si="33"/>
        <v>1</v>
      </c>
      <c r="O392" s="13">
        <f t="shared" si="34"/>
        <v>0</v>
      </c>
    </row>
    <row r="393" spans="1:15" ht="84" hidden="1" x14ac:dyDescent="0.25">
      <c r="A393" s="1" t="s">
        <v>101</v>
      </c>
      <c r="B393" s="1" t="s">
        <v>1406</v>
      </c>
      <c r="C393" s="1" t="s">
        <v>877</v>
      </c>
      <c r="D393" s="2" t="s">
        <v>1277</v>
      </c>
      <c r="E393" s="3">
        <v>909.4</v>
      </c>
      <c r="F393" s="8" t="s">
        <v>101</v>
      </c>
      <c r="G393" s="9" t="s">
        <v>1406</v>
      </c>
      <c r="H393" s="9" t="s">
        <v>877</v>
      </c>
      <c r="I393" s="10" t="s">
        <v>1277</v>
      </c>
      <c r="J393" s="11">
        <v>909.4</v>
      </c>
      <c r="K393" t="b">
        <f t="shared" si="30"/>
        <v>1</v>
      </c>
      <c r="L393" t="b">
        <f t="shared" si="31"/>
        <v>1</v>
      </c>
      <c r="M393" t="b">
        <f t="shared" si="32"/>
        <v>1</v>
      </c>
      <c r="N393" t="b">
        <f t="shared" si="33"/>
        <v>1</v>
      </c>
      <c r="O393" s="13">
        <f t="shared" si="34"/>
        <v>0</v>
      </c>
    </row>
    <row r="394" spans="1:15" ht="112.5" hidden="1" x14ac:dyDescent="0.25">
      <c r="A394" s="1" t="s">
        <v>101</v>
      </c>
      <c r="B394" s="1" t="s">
        <v>1406</v>
      </c>
      <c r="C394" s="1" t="s">
        <v>878</v>
      </c>
      <c r="D394" s="2" t="s">
        <v>974</v>
      </c>
      <c r="E394" s="3">
        <v>792.3</v>
      </c>
      <c r="F394" s="8" t="s">
        <v>101</v>
      </c>
      <c r="G394" s="9" t="s">
        <v>1406</v>
      </c>
      <c r="H394" s="9" t="s">
        <v>878</v>
      </c>
      <c r="I394" s="10" t="s">
        <v>974</v>
      </c>
      <c r="J394" s="11">
        <v>792.3</v>
      </c>
      <c r="K394" t="b">
        <f t="shared" si="30"/>
        <v>1</v>
      </c>
      <c r="L394" t="b">
        <f t="shared" si="31"/>
        <v>1</v>
      </c>
      <c r="M394" t="b">
        <f t="shared" si="32"/>
        <v>1</v>
      </c>
      <c r="N394" t="b">
        <f t="shared" si="33"/>
        <v>1</v>
      </c>
      <c r="O394" s="13">
        <f t="shared" si="34"/>
        <v>0</v>
      </c>
    </row>
    <row r="395" spans="1:15" ht="56.25" hidden="1" x14ac:dyDescent="0.25">
      <c r="A395" s="1" t="s">
        <v>101</v>
      </c>
      <c r="B395" s="1" t="s">
        <v>1407</v>
      </c>
      <c r="C395" s="1" t="s">
        <v>790</v>
      </c>
      <c r="D395" s="2" t="s">
        <v>1590</v>
      </c>
      <c r="E395" s="3">
        <v>931.69999999999993</v>
      </c>
      <c r="F395" s="8" t="s">
        <v>101</v>
      </c>
      <c r="G395" s="9" t="s">
        <v>1407</v>
      </c>
      <c r="H395" s="9" t="s">
        <v>790</v>
      </c>
      <c r="I395" s="10" t="s">
        <v>1590</v>
      </c>
      <c r="J395" s="11">
        <v>931.7</v>
      </c>
      <c r="K395" t="b">
        <f t="shared" si="30"/>
        <v>1</v>
      </c>
      <c r="L395" t="b">
        <f t="shared" si="31"/>
        <v>1</v>
      </c>
      <c r="M395" t="b">
        <f t="shared" si="32"/>
        <v>1</v>
      </c>
      <c r="N395" t="b">
        <f t="shared" si="33"/>
        <v>1</v>
      </c>
      <c r="O395" s="13">
        <f t="shared" si="34"/>
        <v>0</v>
      </c>
    </row>
    <row r="396" spans="1:15" ht="78.75" hidden="1" x14ac:dyDescent="0.25">
      <c r="A396" s="1" t="s">
        <v>101</v>
      </c>
      <c r="B396" s="1" t="s">
        <v>1407</v>
      </c>
      <c r="C396" s="1" t="s">
        <v>791</v>
      </c>
      <c r="D396" s="2" t="s">
        <v>1591</v>
      </c>
      <c r="E396" s="3">
        <v>931.69999999999993</v>
      </c>
      <c r="F396" s="8" t="s">
        <v>101</v>
      </c>
      <c r="G396" s="9" t="s">
        <v>1407</v>
      </c>
      <c r="H396" s="9" t="s">
        <v>791</v>
      </c>
      <c r="I396" s="10" t="s">
        <v>1591</v>
      </c>
      <c r="J396" s="11">
        <v>931.7</v>
      </c>
      <c r="K396" t="b">
        <f t="shared" si="30"/>
        <v>1</v>
      </c>
      <c r="L396" t="b">
        <f t="shared" si="31"/>
        <v>1</v>
      </c>
      <c r="M396" t="b">
        <f t="shared" si="32"/>
        <v>1</v>
      </c>
      <c r="N396" t="b">
        <f t="shared" si="33"/>
        <v>1</v>
      </c>
      <c r="O396" s="13">
        <f t="shared" si="34"/>
        <v>0</v>
      </c>
    </row>
    <row r="397" spans="1:15" ht="101.25" hidden="1" x14ac:dyDescent="0.25">
      <c r="A397" s="1" t="s">
        <v>101</v>
      </c>
      <c r="B397" s="1" t="s">
        <v>1407</v>
      </c>
      <c r="C397" s="1" t="s">
        <v>881</v>
      </c>
      <c r="D397" s="2" t="s">
        <v>1592</v>
      </c>
      <c r="E397" s="3">
        <v>931.69999999999993</v>
      </c>
      <c r="F397" s="8" t="s">
        <v>101</v>
      </c>
      <c r="G397" s="9" t="s">
        <v>1407</v>
      </c>
      <c r="H397" s="9" t="s">
        <v>881</v>
      </c>
      <c r="I397" s="10" t="s">
        <v>1592</v>
      </c>
      <c r="J397" s="11">
        <v>931.7</v>
      </c>
      <c r="K397" t="b">
        <f t="shared" si="30"/>
        <v>1</v>
      </c>
      <c r="L397" t="b">
        <f t="shared" si="31"/>
        <v>1</v>
      </c>
      <c r="M397" t="b">
        <f t="shared" si="32"/>
        <v>1</v>
      </c>
      <c r="N397" t="b">
        <f t="shared" si="33"/>
        <v>1</v>
      </c>
      <c r="O397" s="13">
        <f t="shared" si="34"/>
        <v>0</v>
      </c>
    </row>
    <row r="398" spans="1:15" ht="78.75" hidden="1" x14ac:dyDescent="0.25">
      <c r="A398" s="1" t="s">
        <v>101</v>
      </c>
      <c r="B398" s="1" t="s">
        <v>1407</v>
      </c>
      <c r="C398" s="1" t="s">
        <v>879</v>
      </c>
      <c r="D398" s="2" t="s">
        <v>589</v>
      </c>
      <c r="E398" s="3">
        <v>922.8</v>
      </c>
      <c r="F398" s="8" t="s">
        <v>101</v>
      </c>
      <c r="G398" s="9" t="s">
        <v>1407</v>
      </c>
      <c r="H398" s="9" t="s">
        <v>879</v>
      </c>
      <c r="I398" s="10" t="s">
        <v>589</v>
      </c>
      <c r="J398" s="11">
        <v>922.8</v>
      </c>
      <c r="K398" t="b">
        <f t="shared" si="30"/>
        <v>1</v>
      </c>
      <c r="L398" t="b">
        <f t="shared" si="31"/>
        <v>1</v>
      </c>
      <c r="M398" t="b">
        <f t="shared" si="32"/>
        <v>1</v>
      </c>
      <c r="N398" t="b">
        <f t="shared" si="33"/>
        <v>1</v>
      </c>
      <c r="O398" s="13">
        <f t="shared" si="34"/>
        <v>0</v>
      </c>
    </row>
    <row r="399" spans="1:15" ht="36" hidden="1" x14ac:dyDescent="0.25">
      <c r="A399" s="1" t="s">
        <v>101</v>
      </c>
      <c r="B399" s="1" t="s">
        <v>1407</v>
      </c>
      <c r="C399" s="1" t="s">
        <v>880</v>
      </c>
      <c r="D399" s="2" t="s">
        <v>613</v>
      </c>
      <c r="E399" s="3">
        <v>8.9</v>
      </c>
      <c r="F399" s="8" t="s">
        <v>101</v>
      </c>
      <c r="G399" s="9" t="s">
        <v>1407</v>
      </c>
      <c r="H399" s="9" t="s">
        <v>880</v>
      </c>
      <c r="I399" s="10" t="s">
        <v>613</v>
      </c>
      <c r="J399" s="11">
        <v>8.9</v>
      </c>
      <c r="K399" t="b">
        <f t="shared" si="30"/>
        <v>1</v>
      </c>
      <c r="L399" t="b">
        <f t="shared" si="31"/>
        <v>1</v>
      </c>
      <c r="M399" t="b">
        <f t="shared" si="32"/>
        <v>1</v>
      </c>
      <c r="N399" t="b">
        <f t="shared" si="33"/>
        <v>1</v>
      </c>
      <c r="O399" s="13">
        <f t="shared" si="34"/>
        <v>0</v>
      </c>
    </row>
    <row r="400" spans="1:15" ht="56.25" hidden="1" x14ac:dyDescent="0.25">
      <c r="A400" s="1" t="s">
        <v>101</v>
      </c>
      <c r="B400" s="1" t="s">
        <v>1407</v>
      </c>
      <c r="C400" s="1" t="s">
        <v>107</v>
      </c>
      <c r="D400" s="2" t="s">
        <v>1542</v>
      </c>
      <c r="E400" s="3">
        <v>677.6</v>
      </c>
      <c r="F400" s="8" t="s">
        <v>101</v>
      </c>
      <c r="G400" s="9" t="s">
        <v>1407</v>
      </c>
      <c r="H400" s="9" t="s">
        <v>107</v>
      </c>
      <c r="I400" s="10" t="s">
        <v>1542</v>
      </c>
      <c r="J400" s="11">
        <v>677.6</v>
      </c>
      <c r="K400" t="b">
        <f t="shared" si="30"/>
        <v>1</v>
      </c>
      <c r="L400" t="b">
        <f t="shared" si="31"/>
        <v>1</v>
      </c>
      <c r="M400" t="b">
        <f t="shared" si="32"/>
        <v>1</v>
      </c>
      <c r="N400" t="b">
        <f t="shared" si="33"/>
        <v>1</v>
      </c>
      <c r="O400" s="13">
        <f t="shared" si="34"/>
        <v>0</v>
      </c>
    </row>
    <row r="401" spans="1:15" ht="67.5" hidden="1" x14ac:dyDescent="0.25">
      <c r="A401" s="1" t="s">
        <v>101</v>
      </c>
      <c r="B401" s="1" t="s">
        <v>1407</v>
      </c>
      <c r="C401" s="1" t="s">
        <v>861</v>
      </c>
      <c r="D401" s="2" t="s">
        <v>1578</v>
      </c>
      <c r="E401" s="3">
        <v>677.6</v>
      </c>
      <c r="F401" s="8" t="s">
        <v>101</v>
      </c>
      <c r="G401" s="9" t="s">
        <v>1407</v>
      </c>
      <c r="H401" s="9" t="s">
        <v>861</v>
      </c>
      <c r="I401" s="10" t="s">
        <v>1578</v>
      </c>
      <c r="J401" s="11">
        <v>677.6</v>
      </c>
      <c r="K401" t="b">
        <f t="shared" si="30"/>
        <v>1</v>
      </c>
      <c r="L401" t="b">
        <f t="shared" si="31"/>
        <v>1</v>
      </c>
      <c r="M401" t="b">
        <f t="shared" si="32"/>
        <v>1</v>
      </c>
      <c r="N401" t="b">
        <f t="shared" si="33"/>
        <v>1</v>
      </c>
      <c r="O401" s="13">
        <f t="shared" si="34"/>
        <v>0</v>
      </c>
    </row>
    <row r="402" spans="1:15" ht="78.75" hidden="1" x14ac:dyDescent="0.25">
      <c r="A402" s="1" t="s">
        <v>101</v>
      </c>
      <c r="B402" s="1" t="s">
        <v>1407</v>
      </c>
      <c r="C402" s="1" t="s">
        <v>862</v>
      </c>
      <c r="D402" s="2" t="s">
        <v>1579</v>
      </c>
      <c r="E402" s="3">
        <v>677.6</v>
      </c>
      <c r="F402" s="8" t="s">
        <v>101</v>
      </c>
      <c r="G402" s="9" t="s">
        <v>1407</v>
      </c>
      <c r="H402" s="9" t="s">
        <v>862</v>
      </c>
      <c r="I402" s="10" t="s">
        <v>1579</v>
      </c>
      <c r="J402" s="11">
        <v>677.6</v>
      </c>
      <c r="K402" t="b">
        <f t="shared" si="30"/>
        <v>1</v>
      </c>
      <c r="L402" t="b">
        <f t="shared" si="31"/>
        <v>1</v>
      </c>
      <c r="M402" t="b">
        <f t="shared" si="32"/>
        <v>1</v>
      </c>
      <c r="N402" t="b">
        <f t="shared" si="33"/>
        <v>1</v>
      </c>
      <c r="O402" s="13">
        <f t="shared" si="34"/>
        <v>0</v>
      </c>
    </row>
    <row r="403" spans="1:15" ht="78.75" hidden="1" x14ac:dyDescent="0.25">
      <c r="A403" s="1" t="s">
        <v>101</v>
      </c>
      <c r="B403" s="1" t="s">
        <v>1407</v>
      </c>
      <c r="C403" s="1" t="s">
        <v>856</v>
      </c>
      <c r="D403" s="2" t="s">
        <v>589</v>
      </c>
      <c r="E403" s="3">
        <v>677.6</v>
      </c>
      <c r="F403" s="8" t="s">
        <v>101</v>
      </c>
      <c r="G403" s="9" t="s">
        <v>1407</v>
      </c>
      <c r="H403" s="9" t="s">
        <v>856</v>
      </c>
      <c r="I403" s="10" t="s">
        <v>589</v>
      </c>
      <c r="J403" s="11">
        <v>677.6</v>
      </c>
      <c r="K403" t="b">
        <f t="shared" si="30"/>
        <v>1</v>
      </c>
      <c r="L403" t="b">
        <f t="shared" si="31"/>
        <v>1</v>
      </c>
      <c r="M403" t="b">
        <f t="shared" si="32"/>
        <v>1</v>
      </c>
      <c r="N403" t="b">
        <f t="shared" si="33"/>
        <v>1</v>
      </c>
      <c r="O403" s="13">
        <f t="shared" si="34"/>
        <v>0</v>
      </c>
    </row>
    <row r="404" spans="1:15" ht="56.25" hidden="1" x14ac:dyDescent="0.25">
      <c r="A404" s="1" t="s">
        <v>101</v>
      </c>
      <c r="B404" s="1" t="s">
        <v>1386</v>
      </c>
      <c r="C404" s="1" t="s">
        <v>1122</v>
      </c>
      <c r="D404" s="2" t="s">
        <v>1885</v>
      </c>
      <c r="E404" s="3">
        <v>8653.2983999999997</v>
      </c>
      <c r="F404" s="8" t="s">
        <v>101</v>
      </c>
      <c r="G404" s="9" t="s">
        <v>1386</v>
      </c>
      <c r="H404" s="9" t="s">
        <v>1122</v>
      </c>
      <c r="I404" s="10" t="s">
        <v>1885</v>
      </c>
      <c r="J404" s="11">
        <v>8653.2980000000007</v>
      </c>
      <c r="K404" t="b">
        <f t="shared" si="30"/>
        <v>1</v>
      </c>
      <c r="L404" t="b">
        <f t="shared" si="31"/>
        <v>1</v>
      </c>
      <c r="M404" t="b">
        <f t="shared" si="32"/>
        <v>1</v>
      </c>
      <c r="N404" t="b">
        <f t="shared" si="33"/>
        <v>1</v>
      </c>
      <c r="O404" s="13">
        <f t="shared" si="34"/>
        <v>3.9999999899009708E-4</v>
      </c>
    </row>
    <row r="405" spans="1:15" ht="33.75" hidden="1" x14ac:dyDescent="0.25">
      <c r="A405" s="1" t="s">
        <v>101</v>
      </c>
      <c r="B405" s="1" t="s">
        <v>1386</v>
      </c>
      <c r="C405" s="1" t="s">
        <v>1123</v>
      </c>
      <c r="D405" s="2" t="s">
        <v>1175</v>
      </c>
      <c r="E405" s="3">
        <v>8653.2983999999997</v>
      </c>
      <c r="F405" s="8" t="s">
        <v>101</v>
      </c>
      <c r="G405" s="9" t="s">
        <v>1386</v>
      </c>
      <c r="H405" s="9" t="s">
        <v>1123</v>
      </c>
      <c r="I405" s="10" t="s">
        <v>1175</v>
      </c>
      <c r="J405" s="11">
        <v>8653.2980000000007</v>
      </c>
      <c r="K405" t="b">
        <f t="shared" si="30"/>
        <v>1</v>
      </c>
      <c r="L405" t="b">
        <f t="shared" si="31"/>
        <v>1</v>
      </c>
      <c r="M405" t="b">
        <f t="shared" si="32"/>
        <v>1</v>
      </c>
      <c r="N405" t="b">
        <f t="shared" si="33"/>
        <v>1</v>
      </c>
      <c r="O405" s="13">
        <f t="shared" si="34"/>
        <v>3.9999999899009708E-4</v>
      </c>
    </row>
    <row r="406" spans="1:15" ht="48" hidden="1" x14ac:dyDescent="0.25">
      <c r="A406" s="1" t="s">
        <v>101</v>
      </c>
      <c r="B406" s="1" t="s">
        <v>1386</v>
      </c>
      <c r="C406" s="1" t="s">
        <v>1429</v>
      </c>
      <c r="D406" s="2" t="s">
        <v>1430</v>
      </c>
      <c r="E406" s="3">
        <v>8653.2983999999997</v>
      </c>
      <c r="F406" s="8" t="s">
        <v>101</v>
      </c>
      <c r="G406" s="9" t="s">
        <v>1386</v>
      </c>
      <c r="H406" s="9" t="s">
        <v>1429</v>
      </c>
      <c r="I406" s="10" t="s">
        <v>1430</v>
      </c>
      <c r="J406" s="11">
        <v>8653.2980000000007</v>
      </c>
      <c r="K406" t="b">
        <f t="shared" si="30"/>
        <v>1</v>
      </c>
      <c r="L406" t="b">
        <f t="shared" si="31"/>
        <v>1</v>
      </c>
      <c r="M406" t="b">
        <f t="shared" si="32"/>
        <v>1</v>
      </c>
      <c r="N406" t="b">
        <f t="shared" si="33"/>
        <v>1</v>
      </c>
      <c r="O406" s="13">
        <f t="shared" si="34"/>
        <v>3.9999999899009708E-4</v>
      </c>
    </row>
    <row r="407" spans="1:15" ht="101.25" hidden="1" x14ac:dyDescent="0.25">
      <c r="A407" s="1" t="s">
        <v>110</v>
      </c>
      <c r="B407" s="1" t="s">
        <v>1408</v>
      </c>
      <c r="C407" s="1" t="s">
        <v>42</v>
      </c>
      <c r="D407" s="2" t="s">
        <v>1516</v>
      </c>
      <c r="E407" s="3">
        <v>1588.1</v>
      </c>
      <c r="F407" s="8" t="s">
        <v>110</v>
      </c>
      <c r="G407" s="9" t="s">
        <v>1408</v>
      </c>
      <c r="H407" s="9" t="s">
        <v>42</v>
      </c>
      <c r="I407" s="10" t="s">
        <v>1516</v>
      </c>
      <c r="J407" s="11">
        <v>1588.1</v>
      </c>
      <c r="K407" t="b">
        <f t="shared" si="30"/>
        <v>1</v>
      </c>
      <c r="L407" t="b">
        <f t="shared" si="31"/>
        <v>1</v>
      </c>
      <c r="M407" t="b">
        <f t="shared" si="32"/>
        <v>1</v>
      </c>
      <c r="N407" t="b">
        <f t="shared" si="33"/>
        <v>1</v>
      </c>
      <c r="O407" s="13">
        <f t="shared" si="34"/>
        <v>0</v>
      </c>
    </row>
    <row r="408" spans="1:15" ht="67.5" hidden="1" x14ac:dyDescent="0.25">
      <c r="A408" s="1" t="s">
        <v>110</v>
      </c>
      <c r="B408" s="1" t="s">
        <v>1408</v>
      </c>
      <c r="C408" s="1" t="s">
        <v>105</v>
      </c>
      <c r="D408" s="2" t="s">
        <v>1582</v>
      </c>
      <c r="E408" s="3">
        <v>1588.1</v>
      </c>
      <c r="F408" s="8" t="s">
        <v>110</v>
      </c>
      <c r="G408" s="9" t="s">
        <v>1408</v>
      </c>
      <c r="H408" s="9" t="s">
        <v>105</v>
      </c>
      <c r="I408" s="10" t="s">
        <v>1582</v>
      </c>
      <c r="J408" s="11">
        <v>1588.1</v>
      </c>
      <c r="K408" t="b">
        <f t="shared" si="30"/>
        <v>1</v>
      </c>
      <c r="L408" t="b">
        <f t="shared" si="31"/>
        <v>1</v>
      </c>
      <c r="M408" t="b">
        <f t="shared" si="32"/>
        <v>1</v>
      </c>
      <c r="N408" t="b">
        <f t="shared" si="33"/>
        <v>1</v>
      </c>
      <c r="O408" s="13">
        <f t="shared" si="34"/>
        <v>0</v>
      </c>
    </row>
    <row r="409" spans="1:15" ht="123.75" hidden="1" x14ac:dyDescent="0.25">
      <c r="A409" s="1" t="s">
        <v>110</v>
      </c>
      <c r="B409" s="1" t="s">
        <v>1408</v>
      </c>
      <c r="C409" s="1" t="s">
        <v>114</v>
      </c>
      <c r="D409" s="2" t="s">
        <v>1593</v>
      </c>
      <c r="E409" s="3">
        <v>1588.1</v>
      </c>
      <c r="F409" s="8" t="s">
        <v>110</v>
      </c>
      <c r="G409" s="9" t="s">
        <v>1408</v>
      </c>
      <c r="H409" s="9" t="s">
        <v>114</v>
      </c>
      <c r="I409" s="10" t="s">
        <v>1593</v>
      </c>
      <c r="J409" s="11">
        <v>1588.1</v>
      </c>
      <c r="K409" t="b">
        <f t="shared" si="30"/>
        <v>1</v>
      </c>
      <c r="L409" t="b">
        <f t="shared" si="31"/>
        <v>1</v>
      </c>
      <c r="M409" t="b">
        <f t="shared" si="32"/>
        <v>1</v>
      </c>
      <c r="N409" t="b">
        <f t="shared" si="33"/>
        <v>1</v>
      </c>
      <c r="O409" s="13">
        <f t="shared" si="34"/>
        <v>0</v>
      </c>
    </row>
    <row r="410" spans="1:15" ht="67.5" hidden="1" x14ac:dyDescent="0.25">
      <c r="A410" s="1" t="s">
        <v>110</v>
      </c>
      <c r="B410" s="1" t="s">
        <v>1408</v>
      </c>
      <c r="C410" s="1" t="s">
        <v>111</v>
      </c>
      <c r="D410" s="2" t="s">
        <v>664</v>
      </c>
      <c r="E410" s="3">
        <v>1588.1</v>
      </c>
      <c r="F410" s="8" t="s">
        <v>110</v>
      </c>
      <c r="G410" s="9" t="s">
        <v>1408</v>
      </c>
      <c r="H410" s="9" t="s">
        <v>111</v>
      </c>
      <c r="I410" s="10" t="s">
        <v>664</v>
      </c>
      <c r="J410" s="11">
        <v>1588.1</v>
      </c>
      <c r="K410" t="b">
        <f t="shared" si="30"/>
        <v>1</v>
      </c>
      <c r="L410" t="b">
        <f t="shared" si="31"/>
        <v>1</v>
      </c>
      <c r="M410" t="b">
        <f t="shared" si="32"/>
        <v>1</v>
      </c>
      <c r="N410" t="b">
        <f t="shared" si="33"/>
        <v>1</v>
      </c>
      <c r="O410" s="13">
        <f t="shared" si="34"/>
        <v>0</v>
      </c>
    </row>
    <row r="411" spans="1:15" ht="56.25" hidden="1" x14ac:dyDescent="0.25">
      <c r="A411" s="1" t="s">
        <v>110</v>
      </c>
      <c r="B411" s="1" t="s">
        <v>1408</v>
      </c>
      <c r="C411" s="1" t="s">
        <v>1122</v>
      </c>
      <c r="D411" s="2" t="s">
        <v>1885</v>
      </c>
      <c r="E411" s="3">
        <v>32</v>
      </c>
      <c r="F411" s="8" t="s">
        <v>110</v>
      </c>
      <c r="G411" s="9" t="s">
        <v>1408</v>
      </c>
      <c r="H411" s="9" t="s">
        <v>1122</v>
      </c>
      <c r="I411" s="10" t="s">
        <v>1885</v>
      </c>
      <c r="J411" s="11">
        <v>32</v>
      </c>
      <c r="K411" t="b">
        <f t="shared" si="30"/>
        <v>1</v>
      </c>
      <c r="L411" t="b">
        <f t="shared" si="31"/>
        <v>1</v>
      </c>
      <c r="M411" t="b">
        <f t="shared" si="32"/>
        <v>1</v>
      </c>
      <c r="N411" t="b">
        <f t="shared" si="33"/>
        <v>1</v>
      </c>
      <c r="O411" s="13">
        <f t="shared" si="34"/>
        <v>0</v>
      </c>
    </row>
    <row r="412" spans="1:15" ht="36" hidden="1" x14ac:dyDescent="0.25">
      <c r="A412" s="1" t="s">
        <v>110</v>
      </c>
      <c r="B412" s="1" t="s">
        <v>1408</v>
      </c>
      <c r="C412" s="1" t="s">
        <v>1143</v>
      </c>
      <c r="D412" s="2" t="s">
        <v>1270</v>
      </c>
      <c r="E412" s="3">
        <v>32</v>
      </c>
      <c r="F412" s="8" t="s">
        <v>110</v>
      </c>
      <c r="G412" s="9" t="s">
        <v>1408</v>
      </c>
      <c r="H412" s="9" t="s">
        <v>1143</v>
      </c>
      <c r="I412" s="10" t="s">
        <v>1270</v>
      </c>
      <c r="J412" s="11">
        <v>32</v>
      </c>
      <c r="K412" t="b">
        <f t="shared" si="30"/>
        <v>1</v>
      </c>
      <c r="L412" t="b">
        <f t="shared" si="31"/>
        <v>1</v>
      </c>
      <c r="M412" t="b">
        <f t="shared" si="32"/>
        <v>1</v>
      </c>
      <c r="N412" t="b">
        <f t="shared" si="33"/>
        <v>1</v>
      </c>
      <c r="O412" s="13">
        <f t="shared" si="34"/>
        <v>0</v>
      </c>
    </row>
    <row r="413" spans="1:15" ht="33.75" hidden="1" x14ac:dyDescent="0.25">
      <c r="A413" s="1" t="s">
        <v>110</v>
      </c>
      <c r="B413" s="1" t="s">
        <v>1408</v>
      </c>
      <c r="C413" s="1" t="s">
        <v>1349</v>
      </c>
      <c r="D413" s="2" t="s">
        <v>1350</v>
      </c>
      <c r="E413" s="3">
        <v>32</v>
      </c>
      <c r="F413" s="8" t="s">
        <v>110</v>
      </c>
      <c r="G413" s="9" t="s">
        <v>1408</v>
      </c>
      <c r="H413" s="9" t="s">
        <v>1349</v>
      </c>
      <c r="I413" s="10" t="s">
        <v>1350</v>
      </c>
      <c r="J413" s="11">
        <v>32</v>
      </c>
      <c r="K413" t="b">
        <f t="shared" si="30"/>
        <v>1</v>
      </c>
      <c r="L413" t="b">
        <f t="shared" si="31"/>
        <v>1</v>
      </c>
      <c r="M413" t="b">
        <f t="shared" si="32"/>
        <v>1</v>
      </c>
      <c r="N413" t="b">
        <f t="shared" si="33"/>
        <v>1</v>
      </c>
      <c r="O413" s="13">
        <f t="shared" si="34"/>
        <v>0</v>
      </c>
    </row>
    <row r="414" spans="1:15" ht="67.5" hidden="1" x14ac:dyDescent="0.25">
      <c r="A414" s="1" t="s">
        <v>110</v>
      </c>
      <c r="B414" s="1" t="s">
        <v>1408</v>
      </c>
      <c r="C414" s="1" t="s">
        <v>1125</v>
      </c>
      <c r="D414" s="2" t="s">
        <v>1207</v>
      </c>
      <c r="E414" s="3">
        <v>34983.5</v>
      </c>
      <c r="F414" s="8" t="s">
        <v>110</v>
      </c>
      <c r="G414" s="9" t="s">
        <v>1408</v>
      </c>
      <c r="H414" s="9" t="s">
        <v>1125</v>
      </c>
      <c r="I414" s="10" t="s">
        <v>1207</v>
      </c>
      <c r="J414" s="11">
        <v>34983.5</v>
      </c>
      <c r="K414" t="b">
        <f t="shared" si="30"/>
        <v>1</v>
      </c>
      <c r="L414" t="b">
        <f t="shared" si="31"/>
        <v>1</v>
      </c>
      <c r="M414" t="b">
        <f t="shared" si="32"/>
        <v>1</v>
      </c>
      <c r="N414" t="b">
        <f t="shared" si="33"/>
        <v>1</v>
      </c>
      <c r="O414" s="13">
        <f t="shared" si="34"/>
        <v>0</v>
      </c>
    </row>
    <row r="415" spans="1:15" ht="45" hidden="1" x14ac:dyDescent="0.25">
      <c r="A415" s="1" t="s">
        <v>110</v>
      </c>
      <c r="B415" s="1" t="s">
        <v>1408</v>
      </c>
      <c r="C415" s="1" t="s">
        <v>115</v>
      </c>
      <c r="D415" s="2" t="s">
        <v>1209</v>
      </c>
      <c r="E415" s="3">
        <v>34983.5</v>
      </c>
      <c r="F415" s="8" t="s">
        <v>110</v>
      </c>
      <c r="G415" s="9" t="s">
        <v>1408</v>
      </c>
      <c r="H415" s="9" t="s">
        <v>115</v>
      </c>
      <c r="I415" s="10" t="s">
        <v>1209</v>
      </c>
      <c r="J415" s="11">
        <v>34983.5</v>
      </c>
      <c r="K415" t="b">
        <f t="shared" si="30"/>
        <v>1</v>
      </c>
      <c r="L415" t="b">
        <f t="shared" si="31"/>
        <v>1</v>
      </c>
      <c r="M415" t="b">
        <f t="shared" si="32"/>
        <v>1</v>
      </c>
      <c r="N415" t="b">
        <f t="shared" si="33"/>
        <v>1</v>
      </c>
      <c r="O415" s="13">
        <f t="shared" si="34"/>
        <v>0</v>
      </c>
    </row>
    <row r="416" spans="1:15" ht="56.25" hidden="1" x14ac:dyDescent="0.25">
      <c r="A416" s="1" t="s">
        <v>110</v>
      </c>
      <c r="B416" s="1" t="s">
        <v>1408</v>
      </c>
      <c r="C416" s="1" t="s">
        <v>112</v>
      </c>
      <c r="D416" s="2" t="s">
        <v>1200</v>
      </c>
      <c r="E416" s="3">
        <v>31778.2</v>
      </c>
      <c r="F416" s="8" t="s">
        <v>110</v>
      </c>
      <c r="G416" s="9" t="s">
        <v>1408</v>
      </c>
      <c r="H416" s="9" t="s">
        <v>112</v>
      </c>
      <c r="I416" s="10" t="s">
        <v>1200</v>
      </c>
      <c r="J416" s="11">
        <v>31778.2</v>
      </c>
      <c r="K416" t="b">
        <f t="shared" si="30"/>
        <v>1</v>
      </c>
      <c r="L416" t="b">
        <f t="shared" si="31"/>
        <v>1</v>
      </c>
      <c r="M416" t="b">
        <f t="shared" si="32"/>
        <v>1</v>
      </c>
      <c r="N416" t="b">
        <f t="shared" si="33"/>
        <v>1</v>
      </c>
      <c r="O416" s="13">
        <f t="shared" si="34"/>
        <v>0</v>
      </c>
    </row>
    <row r="417" spans="1:15" ht="56.25" hidden="1" x14ac:dyDescent="0.25">
      <c r="A417" s="1" t="s">
        <v>110</v>
      </c>
      <c r="B417" s="1" t="s">
        <v>1408</v>
      </c>
      <c r="C417" s="1" t="s">
        <v>113</v>
      </c>
      <c r="D417" s="2" t="s">
        <v>1201</v>
      </c>
      <c r="E417" s="3">
        <v>3205.2999999999997</v>
      </c>
      <c r="F417" s="8" t="s">
        <v>110</v>
      </c>
      <c r="G417" s="9" t="s">
        <v>1408</v>
      </c>
      <c r="H417" s="9" t="s">
        <v>113</v>
      </c>
      <c r="I417" s="10" t="s">
        <v>1201</v>
      </c>
      <c r="J417" s="11">
        <v>3205.3</v>
      </c>
      <c r="K417" t="b">
        <f t="shared" si="30"/>
        <v>1</v>
      </c>
      <c r="L417" t="b">
        <f t="shared" si="31"/>
        <v>1</v>
      </c>
      <c r="M417" t="b">
        <f t="shared" si="32"/>
        <v>1</v>
      </c>
      <c r="N417" t="b">
        <f t="shared" si="33"/>
        <v>1</v>
      </c>
      <c r="O417" s="13">
        <f t="shared" si="34"/>
        <v>0</v>
      </c>
    </row>
    <row r="418" spans="1:15" ht="45" hidden="1" x14ac:dyDescent="0.25">
      <c r="A418" s="1" t="s">
        <v>110</v>
      </c>
      <c r="B418" s="1" t="s">
        <v>1384</v>
      </c>
      <c r="C418" s="1" t="s">
        <v>56</v>
      </c>
      <c r="D418" s="2" t="s">
        <v>1519</v>
      </c>
      <c r="E418" s="3">
        <v>5741.9</v>
      </c>
      <c r="F418" s="8" t="s">
        <v>110</v>
      </c>
      <c r="G418" s="9" t="s">
        <v>1384</v>
      </c>
      <c r="H418" s="9" t="s">
        <v>56</v>
      </c>
      <c r="I418" s="10" t="s">
        <v>1519</v>
      </c>
      <c r="J418" s="11">
        <v>5741.9</v>
      </c>
      <c r="K418" t="b">
        <f t="shared" si="30"/>
        <v>1</v>
      </c>
      <c r="L418" t="b">
        <f t="shared" si="31"/>
        <v>1</v>
      </c>
      <c r="M418" t="b">
        <f t="shared" si="32"/>
        <v>1</v>
      </c>
      <c r="N418" t="b">
        <f t="shared" si="33"/>
        <v>1</v>
      </c>
      <c r="O418" s="13">
        <f t="shared" si="34"/>
        <v>0</v>
      </c>
    </row>
    <row r="419" spans="1:15" ht="45" hidden="1" x14ac:dyDescent="0.25">
      <c r="A419" s="1" t="s">
        <v>110</v>
      </c>
      <c r="B419" s="1" t="s">
        <v>1384</v>
      </c>
      <c r="C419" s="1" t="s">
        <v>122</v>
      </c>
      <c r="D419" s="2" t="s">
        <v>1594</v>
      </c>
      <c r="E419" s="3">
        <v>5421.9</v>
      </c>
      <c r="F419" s="8" t="s">
        <v>110</v>
      </c>
      <c r="G419" s="9" t="s">
        <v>1384</v>
      </c>
      <c r="H419" s="9" t="s">
        <v>122</v>
      </c>
      <c r="I419" s="10" t="s">
        <v>1594</v>
      </c>
      <c r="J419" s="11">
        <v>5421.9</v>
      </c>
      <c r="K419" t="b">
        <f t="shared" si="30"/>
        <v>1</v>
      </c>
      <c r="L419" t="b">
        <f t="shared" si="31"/>
        <v>1</v>
      </c>
      <c r="M419" t="b">
        <f t="shared" si="32"/>
        <v>1</v>
      </c>
      <c r="N419" t="b">
        <f t="shared" si="33"/>
        <v>1</v>
      </c>
      <c r="O419" s="13">
        <f t="shared" si="34"/>
        <v>0</v>
      </c>
    </row>
    <row r="420" spans="1:15" ht="135" hidden="1" x14ac:dyDescent="0.25">
      <c r="A420" s="1" t="s">
        <v>110</v>
      </c>
      <c r="B420" s="1" t="s">
        <v>1384</v>
      </c>
      <c r="C420" s="1" t="s">
        <v>123</v>
      </c>
      <c r="D420" s="2" t="s">
        <v>1595</v>
      </c>
      <c r="E420" s="3">
        <v>623.1</v>
      </c>
      <c r="F420" s="8" t="s">
        <v>110</v>
      </c>
      <c r="G420" s="9" t="s">
        <v>1384</v>
      </c>
      <c r="H420" s="9" t="s">
        <v>123</v>
      </c>
      <c r="I420" s="10" t="s">
        <v>1595</v>
      </c>
      <c r="J420" s="11">
        <v>623.1</v>
      </c>
      <c r="K420" t="b">
        <f t="shared" si="30"/>
        <v>1</v>
      </c>
      <c r="L420" t="b">
        <f t="shared" si="31"/>
        <v>1</v>
      </c>
      <c r="M420" t="b">
        <f t="shared" si="32"/>
        <v>1</v>
      </c>
      <c r="N420" t="b">
        <f t="shared" si="33"/>
        <v>1</v>
      </c>
      <c r="O420" s="13">
        <f t="shared" si="34"/>
        <v>0</v>
      </c>
    </row>
    <row r="421" spans="1:15" ht="123.75" hidden="1" x14ac:dyDescent="0.25">
      <c r="A421" s="1" t="s">
        <v>110</v>
      </c>
      <c r="B421" s="1" t="s">
        <v>1384</v>
      </c>
      <c r="C421" s="1" t="s">
        <v>116</v>
      </c>
      <c r="D421" s="2" t="s">
        <v>1250</v>
      </c>
      <c r="E421" s="3">
        <v>221</v>
      </c>
      <c r="F421" s="8" t="s">
        <v>110</v>
      </c>
      <c r="G421" s="9" t="s">
        <v>1384</v>
      </c>
      <c r="H421" s="9" t="s">
        <v>116</v>
      </c>
      <c r="I421" s="10" t="s">
        <v>1250</v>
      </c>
      <c r="J421" s="11">
        <v>221</v>
      </c>
      <c r="K421" t="b">
        <f t="shared" si="30"/>
        <v>1</v>
      </c>
      <c r="L421" t="b">
        <f t="shared" si="31"/>
        <v>1</v>
      </c>
      <c r="M421" t="b">
        <f t="shared" si="32"/>
        <v>1</v>
      </c>
      <c r="N421" t="b">
        <f t="shared" si="33"/>
        <v>1</v>
      </c>
      <c r="O421" s="13">
        <f t="shared" si="34"/>
        <v>0</v>
      </c>
    </row>
    <row r="422" spans="1:15" ht="78.75" hidden="1" x14ac:dyDescent="0.25">
      <c r="A422" s="1" t="s">
        <v>110</v>
      </c>
      <c r="B422" s="1" t="s">
        <v>1384</v>
      </c>
      <c r="C422" s="1" t="s">
        <v>117</v>
      </c>
      <c r="D422" s="2" t="s">
        <v>567</v>
      </c>
      <c r="E422" s="3">
        <v>274.10000000000002</v>
      </c>
      <c r="F422" s="8" t="s">
        <v>110</v>
      </c>
      <c r="G422" s="9" t="s">
        <v>1384</v>
      </c>
      <c r="H422" s="9" t="s">
        <v>117</v>
      </c>
      <c r="I422" s="10" t="s">
        <v>567</v>
      </c>
      <c r="J422" s="11">
        <v>274.10000000000002</v>
      </c>
      <c r="K422" t="b">
        <f t="shared" si="30"/>
        <v>1</v>
      </c>
      <c r="L422" t="b">
        <f t="shared" si="31"/>
        <v>1</v>
      </c>
      <c r="M422" t="b">
        <f t="shared" si="32"/>
        <v>1</v>
      </c>
      <c r="N422" t="b">
        <f t="shared" si="33"/>
        <v>1</v>
      </c>
      <c r="O422" s="13">
        <f t="shared" si="34"/>
        <v>0</v>
      </c>
    </row>
    <row r="423" spans="1:15" ht="101.25" hidden="1" x14ac:dyDescent="0.25">
      <c r="A423" s="1" t="s">
        <v>110</v>
      </c>
      <c r="B423" s="1" t="s">
        <v>1384</v>
      </c>
      <c r="C423" s="1" t="s">
        <v>118</v>
      </c>
      <c r="D423" s="2" t="s">
        <v>568</v>
      </c>
      <c r="E423" s="3">
        <v>128</v>
      </c>
      <c r="F423" s="8" t="s">
        <v>110</v>
      </c>
      <c r="G423" s="9" t="s">
        <v>1384</v>
      </c>
      <c r="H423" s="9" t="s">
        <v>118</v>
      </c>
      <c r="I423" s="10" t="s">
        <v>568</v>
      </c>
      <c r="J423" s="11">
        <v>128</v>
      </c>
      <c r="K423" t="b">
        <f t="shared" si="30"/>
        <v>1</v>
      </c>
      <c r="L423" t="b">
        <f t="shared" si="31"/>
        <v>1</v>
      </c>
      <c r="M423" t="b">
        <f t="shared" si="32"/>
        <v>1</v>
      </c>
      <c r="N423" t="b">
        <f t="shared" si="33"/>
        <v>1</v>
      </c>
      <c r="O423" s="13">
        <f t="shared" si="34"/>
        <v>0</v>
      </c>
    </row>
    <row r="424" spans="1:15" ht="112.5" hidden="1" x14ac:dyDescent="0.25">
      <c r="A424" s="1" t="s">
        <v>110</v>
      </c>
      <c r="B424" s="1" t="s">
        <v>1384</v>
      </c>
      <c r="C424" s="1" t="s">
        <v>124</v>
      </c>
      <c r="D424" s="2" t="s">
        <v>1596</v>
      </c>
      <c r="E424" s="3">
        <v>1747.3</v>
      </c>
      <c r="F424" s="8" t="s">
        <v>110</v>
      </c>
      <c r="G424" s="9" t="s">
        <v>1384</v>
      </c>
      <c r="H424" s="9" t="s">
        <v>124</v>
      </c>
      <c r="I424" s="10" t="s">
        <v>1596</v>
      </c>
      <c r="J424" s="11">
        <v>1747.3</v>
      </c>
      <c r="K424" t="b">
        <f t="shared" si="30"/>
        <v>1</v>
      </c>
      <c r="L424" t="b">
        <f t="shared" si="31"/>
        <v>1</v>
      </c>
      <c r="M424" t="b">
        <f t="shared" si="32"/>
        <v>1</v>
      </c>
      <c r="N424" t="b">
        <f t="shared" si="33"/>
        <v>1</v>
      </c>
      <c r="O424" s="13">
        <f t="shared" si="34"/>
        <v>0</v>
      </c>
    </row>
    <row r="425" spans="1:15" ht="72" hidden="1" x14ac:dyDescent="0.25">
      <c r="A425" s="1" t="s">
        <v>110</v>
      </c>
      <c r="B425" s="1" t="s">
        <v>1384</v>
      </c>
      <c r="C425" s="1" t="s">
        <v>119</v>
      </c>
      <c r="D425" s="2" t="s">
        <v>571</v>
      </c>
      <c r="E425" s="3">
        <v>1644.3</v>
      </c>
      <c r="F425" s="8" t="s">
        <v>110</v>
      </c>
      <c r="G425" s="9" t="s">
        <v>1384</v>
      </c>
      <c r="H425" s="9" t="s">
        <v>119</v>
      </c>
      <c r="I425" s="10" t="s">
        <v>571</v>
      </c>
      <c r="J425" s="11">
        <v>1644.3</v>
      </c>
      <c r="K425" t="b">
        <f t="shared" si="30"/>
        <v>1</v>
      </c>
      <c r="L425" t="b">
        <f t="shared" si="31"/>
        <v>1</v>
      </c>
      <c r="M425" t="b">
        <f t="shared" si="32"/>
        <v>1</v>
      </c>
      <c r="N425" t="b">
        <f t="shared" si="33"/>
        <v>1</v>
      </c>
      <c r="O425" s="13">
        <f t="shared" si="34"/>
        <v>0</v>
      </c>
    </row>
    <row r="426" spans="1:15" ht="72" hidden="1" x14ac:dyDescent="0.25">
      <c r="A426" s="1" t="s">
        <v>110</v>
      </c>
      <c r="B426" s="1" t="s">
        <v>1384</v>
      </c>
      <c r="C426" s="1" t="s">
        <v>120</v>
      </c>
      <c r="D426" s="2" t="s">
        <v>1378</v>
      </c>
      <c r="E426" s="3">
        <v>103</v>
      </c>
      <c r="F426" s="8" t="s">
        <v>110</v>
      </c>
      <c r="G426" s="9" t="s">
        <v>1384</v>
      </c>
      <c r="H426" s="9" t="s">
        <v>120</v>
      </c>
      <c r="I426" s="10" t="s">
        <v>1378</v>
      </c>
      <c r="J426" s="11">
        <v>103</v>
      </c>
      <c r="K426" t="b">
        <f t="shared" si="30"/>
        <v>1</v>
      </c>
      <c r="L426" t="b">
        <f t="shared" si="31"/>
        <v>1</v>
      </c>
      <c r="M426" t="b">
        <f t="shared" si="32"/>
        <v>1</v>
      </c>
      <c r="N426" t="b">
        <f t="shared" si="33"/>
        <v>1</v>
      </c>
      <c r="O426" s="13">
        <f t="shared" si="34"/>
        <v>0</v>
      </c>
    </row>
    <row r="427" spans="1:15" ht="101.25" hidden="1" x14ac:dyDescent="0.25">
      <c r="A427" s="1" t="s">
        <v>110</v>
      </c>
      <c r="B427" s="1" t="s">
        <v>1384</v>
      </c>
      <c r="C427" s="1" t="s">
        <v>125</v>
      </c>
      <c r="D427" s="2" t="s">
        <v>1597</v>
      </c>
      <c r="E427" s="3">
        <v>3051.5</v>
      </c>
      <c r="F427" s="8" t="s">
        <v>110</v>
      </c>
      <c r="G427" s="9" t="s">
        <v>1384</v>
      </c>
      <c r="H427" s="9" t="s">
        <v>125</v>
      </c>
      <c r="I427" s="10" t="s">
        <v>1597</v>
      </c>
      <c r="J427" s="11">
        <v>3051.5</v>
      </c>
      <c r="K427" t="b">
        <f t="shared" si="30"/>
        <v>1</v>
      </c>
      <c r="L427" t="b">
        <f t="shared" si="31"/>
        <v>1</v>
      </c>
      <c r="M427" t="b">
        <f t="shared" si="32"/>
        <v>1</v>
      </c>
      <c r="N427" t="b">
        <f t="shared" si="33"/>
        <v>1</v>
      </c>
      <c r="O427" s="13">
        <f t="shared" si="34"/>
        <v>0</v>
      </c>
    </row>
    <row r="428" spans="1:15" ht="67.5" hidden="1" x14ac:dyDescent="0.25">
      <c r="A428" s="1" t="s">
        <v>110</v>
      </c>
      <c r="B428" s="1" t="s">
        <v>1384</v>
      </c>
      <c r="C428" s="1" t="s">
        <v>121</v>
      </c>
      <c r="D428" s="2" t="s">
        <v>573</v>
      </c>
      <c r="E428" s="3">
        <v>3051.5</v>
      </c>
      <c r="F428" s="8" t="s">
        <v>110</v>
      </c>
      <c r="G428" s="9" t="s">
        <v>1384</v>
      </c>
      <c r="H428" s="9" t="s">
        <v>121</v>
      </c>
      <c r="I428" s="10" t="s">
        <v>573</v>
      </c>
      <c r="J428" s="11">
        <v>3051.5</v>
      </c>
      <c r="K428" t="b">
        <f t="shared" si="30"/>
        <v>1</v>
      </c>
      <c r="L428" t="b">
        <f t="shared" si="31"/>
        <v>1</v>
      </c>
      <c r="M428" t="b">
        <f t="shared" si="32"/>
        <v>1</v>
      </c>
      <c r="N428" t="b">
        <f t="shared" si="33"/>
        <v>1</v>
      </c>
      <c r="O428" s="13">
        <f t="shared" si="34"/>
        <v>0</v>
      </c>
    </row>
    <row r="429" spans="1:15" ht="67.5" hidden="1" x14ac:dyDescent="0.25">
      <c r="A429" s="1" t="s">
        <v>110</v>
      </c>
      <c r="B429" s="1" t="s">
        <v>1384</v>
      </c>
      <c r="C429" s="1" t="s">
        <v>57</v>
      </c>
      <c r="D429" s="2" t="s">
        <v>1520</v>
      </c>
      <c r="E429" s="3">
        <v>320</v>
      </c>
      <c r="F429" s="8" t="s">
        <v>110</v>
      </c>
      <c r="G429" s="9" t="s">
        <v>1384</v>
      </c>
      <c r="H429" s="9" t="s">
        <v>57</v>
      </c>
      <c r="I429" s="10" t="s">
        <v>1520</v>
      </c>
      <c r="J429" s="11">
        <v>320</v>
      </c>
      <c r="K429" t="b">
        <f t="shared" si="30"/>
        <v>1</v>
      </c>
      <c r="L429" t="b">
        <f t="shared" si="31"/>
        <v>1</v>
      </c>
      <c r="M429" t="b">
        <f t="shared" si="32"/>
        <v>1</v>
      </c>
      <c r="N429" t="b">
        <f t="shared" si="33"/>
        <v>1</v>
      </c>
      <c r="O429" s="13">
        <f t="shared" si="34"/>
        <v>0</v>
      </c>
    </row>
    <row r="430" spans="1:15" ht="112.5" hidden="1" x14ac:dyDescent="0.25">
      <c r="A430" s="1" t="s">
        <v>110</v>
      </c>
      <c r="B430" s="1" t="s">
        <v>1384</v>
      </c>
      <c r="C430" s="1" t="s">
        <v>58</v>
      </c>
      <c r="D430" s="2" t="s">
        <v>1521</v>
      </c>
      <c r="E430" s="3">
        <v>320</v>
      </c>
      <c r="F430" s="8" t="s">
        <v>110</v>
      </c>
      <c r="G430" s="9" t="s">
        <v>1384</v>
      </c>
      <c r="H430" s="9" t="s">
        <v>58</v>
      </c>
      <c r="I430" s="10" t="s">
        <v>1521</v>
      </c>
      <c r="J430" s="11">
        <v>320</v>
      </c>
      <c r="K430" t="b">
        <f t="shared" si="30"/>
        <v>1</v>
      </c>
      <c r="L430" t="b">
        <f t="shared" si="31"/>
        <v>1</v>
      </c>
      <c r="M430" t="b">
        <f t="shared" si="32"/>
        <v>1</v>
      </c>
      <c r="N430" t="b">
        <f t="shared" si="33"/>
        <v>1</v>
      </c>
      <c r="O430" s="13">
        <f t="shared" si="34"/>
        <v>0</v>
      </c>
    </row>
    <row r="431" spans="1:15" ht="168.75" hidden="1" x14ac:dyDescent="0.25">
      <c r="A431" s="1" t="s">
        <v>110</v>
      </c>
      <c r="B431" s="1" t="s">
        <v>1384</v>
      </c>
      <c r="C431" s="1" t="s">
        <v>73</v>
      </c>
      <c r="D431" s="2" t="s">
        <v>576</v>
      </c>
      <c r="E431" s="3">
        <v>225</v>
      </c>
      <c r="F431" s="8" t="s">
        <v>110</v>
      </c>
      <c r="G431" s="9" t="s">
        <v>1384</v>
      </c>
      <c r="H431" s="9" t="s">
        <v>73</v>
      </c>
      <c r="I431" s="10" t="s">
        <v>576</v>
      </c>
      <c r="J431" s="11">
        <v>225</v>
      </c>
      <c r="K431" t="b">
        <f t="shared" si="30"/>
        <v>1</v>
      </c>
      <c r="L431" t="b">
        <f t="shared" si="31"/>
        <v>1</v>
      </c>
      <c r="M431" t="b">
        <f t="shared" si="32"/>
        <v>1</v>
      </c>
      <c r="N431" t="b">
        <f t="shared" si="33"/>
        <v>1</v>
      </c>
      <c r="O431" s="13">
        <f t="shared" si="34"/>
        <v>0</v>
      </c>
    </row>
    <row r="432" spans="1:15" ht="146.25" hidden="1" x14ac:dyDescent="0.25">
      <c r="A432" s="1" t="s">
        <v>110</v>
      </c>
      <c r="B432" s="1" t="s">
        <v>1384</v>
      </c>
      <c r="C432" s="1" t="s">
        <v>45</v>
      </c>
      <c r="D432" s="2" t="s">
        <v>577</v>
      </c>
      <c r="E432" s="3">
        <v>95</v>
      </c>
      <c r="F432" s="8" t="s">
        <v>110</v>
      </c>
      <c r="G432" s="9" t="s">
        <v>1384</v>
      </c>
      <c r="H432" s="9" t="s">
        <v>45</v>
      </c>
      <c r="I432" s="10" t="s">
        <v>577</v>
      </c>
      <c r="J432" s="11">
        <v>95</v>
      </c>
      <c r="K432" t="b">
        <f t="shared" si="30"/>
        <v>1</v>
      </c>
      <c r="L432" t="b">
        <f t="shared" si="31"/>
        <v>1</v>
      </c>
      <c r="M432" t="b">
        <f t="shared" si="32"/>
        <v>1</v>
      </c>
      <c r="N432" t="b">
        <f t="shared" si="33"/>
        <v>1</v>
      </c>
      <c r="O432" s="13">
        <f t="shared" si="34"/>
        <v>0</v>
      </c>
    </row>
    <row r="433" spans="1:15" ht="101.25" hidden="1" x14ac:dyDescent="0.25">
      <c r="A433" s="1" t="s">
        <v>110</v>
      </c>
      <c r="B433" s="1" t="s">
        <v>1384</v>
      </c>
      <c r="C433" s="1" t="s">
        <v>1139</v>
      </c>
      <c r="D433" s="2" t="s">
        <v>1211</v>
      </c>
      <c r="E433" s="3">
        <v>29.594999999999999</v>
      </c>
      <c r="F433" s="8" t="s">
        <v>110</v>
      </c>
      <c r="G433" s="9" t="s">
        <v>1384</v>
      </c>
      <c r="H433" s="9" t="s">
        <v>1139</v>
      </c>
      <c r="I433" s="10" t="s">
        <v>1211</v>
      </c>
      <c r="J433" s="11">
        <v>29.594999999999999</v>
      </c>
      <c r="K433" t="b">
        <f t="shared" si="30"/>
        <v>1</v>
      </c>
      <c r="L433" t="b">
        <f t="shared" si="31"/>
        <v>1</v>
      </c>
      <c r="M433" t="b">
        <f t="shared" si="32"/>
        <v>1</v>
      </c>
      <c r="N433" t="b">
        <f t="shared" si="33"/>
        <v>1</v>
      </c>
      <c r="O433" s="13">
        <f t="shared" si="34"/>
        <v>0</v>
      </c>
    </row>
    <row r="434" spans="1:15" ht="78.75" hidden="1" x14ac:dyDescent="0.25">
      <c r="A434" s="1" t="s">
        <v>110</v>
      </c>
      <c r="B434" s="1" t="s">
        <v>1384</v>
      </c>
      <c r="C434" s="1" t="s">
        <v>1146</v>
      </c>
      <c r="D434" s="2" t="s">
        <v>1212</v>
      </c>
      <c r="E434" s="3">
        <v>29.594999999999999</v>
      </c>
      <c r="F434" s="8" t="s">
        <v>110</v>
      </c>
      <c r="G434" s="9" t="s">
        <v>1384</v>
      </c>
      <c r="H434" s="9" t="s">
        <v>1146</v>
      </c>
      <c r="I434" s="10" t="s">
        <v>1212</v>
      </c>
      <c r="J434" s="11">
        <v>29.594999999999999</v>
      </c>
      <c r="K434" t="b">
        <f t="shared" si="30"/>
        <v>1</v>
      </c>
      <c r="L434" t="b">
        <f t="shared" si="31"/>
        <v>1</v>
      </c>
      <c r="M434" t="b">
        <f t="shared" si="32"/>
        <v>1</v>
      </c>
      <c r="N434" t="b">
        <f t="shared" si="33"/>
        <v>1</v>
      </c>
      <c r="O434" s="13">
        <f t="shared" si="34"/>
        <v>0</v>
      </c>
    </row>
    <row r="435" spans="1:15" ht="56.25" hidden="1" x14ac:dyDescent="0.25">
      <c r="A435" s="1" t="s">
        <v>110</v>
      </c>
      <c r="B435" s="1" t="s">
        <v>1384</v>
      </c>
      <c r="C435" s="1" t="s">
        <v>1147</v>
      </c>
      <c r="D435" s="2" t="s">
        <v>1213</v>
      </c>
      <c r="E435" s="3">
        <v>29.594999999999999</v>
      </c>
      <c r="F435" s="8" t="s">
        <v>110</v>
      </c>
      <c r="G435" s="9" t="s">
        <v>1384</v>
      </c>
      <c r="H435" s="9" t="s">
        <v>1147</v>
      </c>
      <c r="I435" s="10" t="s">
        <v>1213</v>
      </c>
      <c r="J435" s="11">
        <v>29.594999999999999</v>
      </c>
      <c r="K435" t="b">
        <f t="shared" si="30"/>
        <v>1</v>
      </c>
      <c r="L435" t="b">
        <f t="shared" si="31"/>
        <v>1</v>
      </c>
      <c r="M435" t="b">
        <f t="shared" si="32"/>
        <v>1</v>
      </c>
      <c r="N435" t="b">
        <f t="shared" si="33"/>
        <v>1</v>
      </c>
      <c r="O435" s="13">
        <f t="shared" si="34"/>
        <v>0</v>
      </c>
    </row>
    <row r="436" spans="1:15" ht="36" hidden="1" x14ac:dyDescent="0.25">
      <c r="A436" s="1" t="s">
        <v>110</v>
      </c>
      <c r="B436" s="1" t="s">
        <v>1409</v>
      </c>
      <c r="C436" s="1" t="s">
        <v>59</v>
      </c>
      <c r="D436" s="2" t="s">
        <v>1522</v>
      </c>
      <c r="E436" s="3">
        <v>13.8</v>
      </c>
      <c r="F436" s="8" t="s">
        <v>110</v>
      </c>
      <c r="G436" s="9" t="s">
        <v>1409</v>
      </c>
      <c r="H436" s="9" t="s">
        <v>59</v>
      </c>
      <c r="I436" s="10" t="s">
        <v>1522</v>
      </c>
      <c r="J436" s="11">
        <v>13.8</v>
      </c>
      <c r="K436" t="b">
        <f t="shared" si="30"/>
        <v>1</v>
      </c>
      <c r="L436" t="b">
        <f t="shared" si="31"/>
        <v>1</v>
      </c>
      <c r="M436" t="b">
        <f t="shared" si="32"/>
        <v>1</v>
      </c>
      <c r="N436" t="b">
        <f t="shared" si="33"/>
        <v>1</v>
      </c>
      <c r="O436" s="13">
        <f t="shared" si="34"/>
        <v>0</v>
      </c>
    </row>
    <row r="437" spans="1:15" ht="135" hidden="1" x14ac:dyDescent="0.25">
      <c r="A437" s="1" t="s">
        <v>110</v>
      </c>
      <c r="B437" s="1" t="s">
        <v>1409</v>
      </c>
      <c r="C437" s="1" t="s">
        <v>127</v>
      </c>
      <c r="D437" s="2" t="s">
        <v>1598</v>
      </c>
      <c r="E437" s="3">
        <v>13.8</v>
      </c>
      <c r="F437" s="8" t="s">
        <v>110</v>
      </c>
      <c r="G437" s="9" t="s">
        <v>1409</v>
      </c>
      <c r="H437" s="9" t="s">
        <v>127</v>
      </c>
      <c r="I437" s="10" t="s">
        <v>1598</v>
      </c>
      <c r="J437" s="11">
        <v>13.8</v>
      </c>
      <c r="K437" t="b">
        <f t="shared" si="30"/>
        <v>1</v>
      </c>
      <c r="L437" t="b">
        <f t="shared" si="31"/>
        <v>1</v>
      </c>
      <c r="M437" t="b">
        <f t="shared" si="32"/>
        <v>1</v>
      </c>
      <c r="N437" t="b">
        <f t="shared" si="33"/>
        <v>1</v>
      </c>
      <c r="O437" s="13">
        <f t="shared" si="34"/>
        <v>0</v>
      </c>
    </row>
    <row r="438" spans="1:15" ht="112.5" hidden="1" x14ac:dyDescent="0.25">
      <c r="A438" s="1" t="s">
        <v>110</v>
      </c>
      <c r="B438" s="1" t="s">
        <v>1409</v>
      </c>
      <c r="C438" s="1" t="s">
        <v>128</v>
      </c>
      <c r="D438" s="2" t="s">
        <v>1599</v>
      </c>
      <c r="E438" s="3">
        <v>13.8</v>
      </c>
      <c r="F438" s="8" t="s">
        <v>110</v>
      </c>
      <c r="G438" s="9" t="s">
        <v>1409</v>
      </c>
      <c r="H438" s="9" t="s">
        <v>128</v>
      </c>
      <c r="I438" s="10" t="s">
        <v>1599</v>
      </c>
      <c r="J438" s="11">
        <v>13.8</v>
      </c>
      <c r="K438" t="b">
        <f t="shared" si="30"/>
        <v>1</v>
      </c>
      <c r="L438" t="b">
        <f t="shared" si="31"/>
        <v>1</v>
      </c>
      <c r="M438" t="b">
        <f t="shared" si="32"/>
        <v>1</v>
      </c>
      <c r="N438" t="b">
        <f t="shared" si="33"/>
        <v>1</v>
      </c>
      <c r="O438" s="13">
        <f t="shared" si="34"/>
        <v>0</v>
      </c>
    </row>
    <row r="439" spans="1:15" ht="45" hidden="1" x14ac:dyDescent="0.25">
      <c r="A439" s="1" t="s">
        <v>110</v>
      </c>
      <c r="B439" s="1" t="s">
        <v>1409</v>
      </c>
      <c r="C439" s="1" t="s">
        <v>126</v>
      </c>
      <c r="D439" s="2" t="s">
        <v>597</v>
      </c>
      <c r="E439" s="3">
        <v>13.8</v>
      </c>
      <c r="F439" s="8" t="s">
        <v>110</v>
      </c>
      <c r="G439" s="9" t="s">
        <v>1409</v>
      </c>
      <c r="H439" s="9" t="s">
        <v>126</v>
      </c>
      <c r="I439" s="10" t="s">
        <v>597</v>
      </c>
      <c r="J439" s="11">
        <v>13.8</v>
      </c>
      <c r="K439" t="b">
        <f t="shared" si="30"/>
        <v>1</v>
      </c>
      <c r="L439" t="b">
        <f t="shared" si="31"/>
        <v>1</v>
      </c>
      <c r="M439" t="b">
        <f t="shared" si="32"/>
        <v>1</v>
      </c>
      <c r="N439" t="b">
        <f t="shared" si="33"/>
        <v>1</v>
      </c>
      <c r="O439" s="13">
        <f t="shared" si="34"/>
        <v>0</v>
      </c>
    </row>
    <row r="440" spans="1:15" ht="36" hidden="1" x14ac:dyDescent="0.25">
      <c r="A440" s="1" t="s">
        <v>110</v>
      </c>
      <c r="B440" s="1" t="s">
        <v>1410</v>
      </c>
      <c r="C440" s="1" t="s">
        <v>59</v>
      </c>
      <c r="D440" s="2" t="s">
        <v>1522</v>
      </c>
      <c r="E440" s="3">
        <v>329.7</v>
      </c>
      <c r="F440" s="8" t="s">
        <v>110</v>
      </c>
      <c r="G440" s="9" t="s">
        <v>1410</v>
      </c>
      <c r="H440" s="9" t="s">
        <v>59</v>
      </c>
      <c r="I440" s="10" t="s">
        <v>1522</v>
      </c>
      <c r="J440" s="11">
        <v>329.7</v>
      </c>
      <c r="K440" t="b">
        <f t="shared" si="30"/>
        <v>1</v>
      </c>
      <c r="L440" t="b">
        <f t="shared" si="31"/>
        <v>1</v>
      </c>
      <c r="M440" t="b">
        <f t="shared" si="32"/>
        <v>1</v>
      </c>
      <c r="N440" t="b">
        <f t="shared" si="33"/>
        <v>1</v>
      </c>
      <c r="O440" s="13">
        <f t="shared" si="34"/>
        <v>0</v>
      </c>
    </row>
    <row r="441" spans="1:15" ht="78.75" hidden="1" x14ac:dyDescent="0.25">
      <c r="A441" s="1" t="s">
        <v>110</v>
      </c>
      <c r="B441" s="1" t="s">
        <v>1410</v>
      </c>
      <c r="C441" s="1" t="s">
        <v>130</v>
      </c>
      <c r="D441" s="2" t="s">
        <v>1600</v>
      </c>
      <c r="E441" s="3">
        <v>329.7</v>
      </c>
      <c r="F441" s="8" t="s">
        <v>110</v>
      </c>
      <c r="G441" s="9" t="s">
        <v>1410</v>
      </c>
      <c r="H441" s="9" t="s">
        <v>130</v>
      </c>
      <c r="I441" s="10" t="s">
        <v>1600</v>
      </c>
      <c r="J441" s="11">
        <v>329.7</v>
      </c>
      <c r="K441" t="b">
        <f t="shared" si="30"/>
        <v>1</v>
      </c>
      <c r="L441" t="b">
        <f t="shared" si="31"/>
        <v>1</v>
      </c>
      <c r="M441" t="b">
        <f t="shared" si="32"/>
        <v>1</v>
      </c>
      <c r="N441" t="b">
        <f t="shared" si="33"/>
        <v>1</v>
      </c>
      <c r="O441" s="13">
        <f t="shared" si="34"/>
        <v>0</v>
      </c>
    </row>
    <row r="442" spans="1:15" ht="67.5" hidden="1" x14ac:dyDescent="0.25">
      <c r="A442" s="1" t="s">
        <v>110</v>
      </c>
      <c r="B442" s="1" t="s">
        <v>1410</v>
      </c>
      <c r="C442" s="1" t="s">
        <v>131</v>
      </c>
      <c r="D442" s="2" t="s">
        <v>1601</v>
      </c>
      <c r="E442" s="3">
        <v>329.7</v>
      </c>
      <c r="F442" s="8" t="s">
        <v>110</v>
      </c>
      <c r="G442" s="9" t="s">
        <v>1410</v>
      </c>
      <c r="H442" s="9" t="s">
        <v>131</v>
      </c>
      <c r="I442" s="10" t="s">
        <v>1601</v>
      </c>
      <c r="J442" s="11">
        <v>329.7</v>
      </c>
      <c r="K442" t="b">
        <f t="shared" si="30"/>
        <v>1</v>
      </c>
      <c r="L442" t="b">
        <f t="shared" si="31"/>
        <v>1</v>
      </c>
      <c r="M442" t="b">
        <f t="shared" si="32"/>
        <v>1</v>
      </c>
      <c r="N442" t="b">
        <f t="shared" si="33"/>
        <v>1</v>
      </c>
      <c r="O442" s="13">
        <f t="shared" si="34"/>
        <v>0</v>
      </c>
    </row>
    <row r="443" spans="1:15" ht="78.75" hidden="1" x14ac:dyDescent="0.25">
      <c r="A443" s="1" t="s">
        <v>110</v>
      </c>
      <c r="B443" s="1" t="s">
        <v>1410</v>
      </c>
      <c r="C443" s="1" t="s">
        <v>129</v>
      </c>
      <c r="D443" s="2" t="s">
        <v>601</v>
      </c>
      <c r="E443" s="3">
        <v>329.7</v>
      </c>
      <c r="F443" s="8" t="s">
        <v>110</v>
      </c>
      <c r="G443" s="9" t="s">
        <v>1410</v>
      </c>
      <c r="H443" s="9" t="s">
        <v>129</v>
      </c>
      <c r="I443" s="10" t="s">
        <v>601</v>
      </c>
      <c r="J443" s="11">
        <v>329.7</v>
      </c>
      <c r="K443" t="b">
        <f t="shared" si="30"/>
        <v>1</v>
      </c>
      <c r="L443" t="b">
        <f t="shared" si="31"/>
        <v>1</v>
      </c>
      <c r="M443" t="b">
        <f t="shared" si="32"/>
        <v>1</v>
      </c>
      <c r="N443" t="b">
        <f t="shared" si="33"/>
        <v>1</v>
      </c>
      <c r="O443" s="13">
        <f t="shared" si="34"/>
        <v>0</v>
      </c>
    </row>
    <row r="444" spans="1:15" ht="56.25" hidden="1" x14ac:dyDescent="0.25">
      <c r="A444" s="1" t="s">
        <v>110</v>
      </c>
      <c r="B444" s="1" t="s">
        <v>1410</v>
      </c>
      <c r="C444" s="1" t="s">
        <v>1122</v>
      </c>
      <c r="D444" s="2" t="s">
        <v>1885</v>
      </c>
      <c r="E444" s="3">
        <v>355.05100000000004</v>
      </c>
      <c r="F444" s="8" t="s">
        <v>110</v>
      </c>
      <c r="G444" s="9" t="s">
        <v>1410</v>
      </c>
      <c r="H444" s="9" t="s">
        <v>1122</v>
      </c>
      <c r="I444" s="10" t="s">
        <v>1885</v>
      </c>
      <c r="J444" s="11">
        <v>355.05099999999999</v>
      </c>
      <c r="K444" t="b">
        <f t="shared" si="30"/>
        <v>1</v>
      </c>
      <c r="L444" t="b">
        <f t="shared" si="31"/>
        <v>1</v>
      </c>
      <c r="M444" t="b">
        <f t="shared" si="32"/>
        <v>1</v>
      </c>
      <c r="N444" t="b">
        <f t="shared" si="33"/>
        <v>1</v>
      </c>
      <c r="O444" s="13">
        <f t="shared" si="34"/>
        <v>0</v>
      </c>
    </row>
    <row r="445" spans="1:15" ht="33.75" hidden="1" x14ac:dyDescent="0.25">
      <c r="A445" s="1" t="s">
        <v>110</v>
      </c>
      <c r="B445" s="1" t="s">
        <v>1410</v>
      </c>
      <c r="C445" s="1" t="s">
        <v>1123</v>
      </c>
      <c r="D445" s="2" t="s">
        <v>1175</v>
      </c>
      <c r="E445" s="3">
        <v>355.05100000000004</v>
      </c>
      <c r="F445" s="8" t="s">
        <v>110</v>
      </c>
      <c r="G445" s="9" t="s">
        <v>1410</v>
      </c>
      <c r="H445" s="9" t="s">
        <v>1123</v>
      </c>
      <c r="I445" s="10" t="s">
        <v>1175</v>
      </c>
      <c r="J445" s="11">
        <v>355.05099999999999</v>
      </c>
      <c r="K445" t="b">
        <f t="shared" si="30"/>
        <v>1</v>
      </c>
      <c r="L445" t="b">
        <f t="shared" si="31"/>
        <v>1</v>
      </c>
      <c r="M445" t="b">
        <f t="shared" si="32"/>
        <v>1</v>
      </c>
      <c r="N445" t="b">
        <f t="shared" si="33"/>
        <v>1</v>
      </c>
      <c r="O445" s="13">
        <f t="shared" si="34"/>
        <v>0</v>
      </c>
    </row>
    <row r="446" spans="1:15" ht="45" hidden="1" x14ac:dyDescent="0.25">
      <c r="A446" s="1" t="s">
        <v>110</v>
      </c>
      <c r="B446" s="1" t="s">
        <v>1410</v>
      </c>
      <c r="C446" s="1" t="s">
        <v>250</v>
      </c>
      <c r="D446" s="2" t="s">
        <v>1190</v>
      </c>
      <c r="E446" s="3">
        <v>91.239000000000004</v>
      </c>
      <c r="F446" s="8" t="s">
        <v>110</v>
      </c>
      <c r="G446" s="9" t="s">
        <v>1410</v>
      </c>
      <c r="H446" s="9" t="s">
        <v>250</v>
      </c>
      <c r="I446" s="10" t="s">
        <v>1190</v>
      </c>
      <c r="J446" s="11">
        <v>91.239000000000004</v>
      </c>
      <c r="K446" t="b">
        <f t="shared" si="30"/>
        <v>1</v>
      </c>
      <c r="L446" t="b">
        <f t="shared" si="31"/>
        <v>1</v>
      </c>
      <c r="M446" t="b">
        <f t="shared" si="32"/>
        <v>1</v>
      </c>
      <c r="N446" t="b">
        <f t="shared" si="33"/>
        <v>1</v>
      </c>
      <c r="O446" s="13">
        <f t="shared" si="34"/>
        <v>0</v>
      </c>
    </row>
    <row r="447" spans="1:15" ht="78.75" hidden="1" x14ac:dyDescent="0.25">
      <c r="A447" s="1" t="s">
        <v>110</v>
      </c>
      <c r="B447" s="1" t="s">
        <v>1410</v>
      </c>
      <c r="C447" s="1" t="s">
        <v>251</v>
      </c>
      <c r="D447" s="2" t="s">
        <v>1191</v>
      </c>
      <c r="E447" s="3">
        <v>263.81200000000001</v>
      </c>
      <c r="F447" s="8" t="s">
        <v>110</v>
      </c>
      <c r="G447" s="9" t="s">
        <v>1410</v>
      </c>
      <c r="H447" s="9" t="s">
        <v>251</v>
      </c>
      <c r="I447" s="10" t="s">
        <v>1191</v>
      </c>
      <c r="J447" s="11">
        <v>263.81200000000001</v>
      </c>
      <c r="K447" t="b">
        <f t="shared" si="30"/>
        <v>1</v>
      </c>
      <c r="L447" t="b">
        <f t="shared" si="31"/>
        <v>1</v>
      </c>
      <c r="M447" t="b">
        <f t="shared" si="32"/>
        <v>1</v>
      </c>
      <c r="N447" t="b">
        <f t="shared" si="33"/>
        <v>1</v>
      </c>
      <c r="O447" s="13">
        <f t="shared" si="34"/>
        <v>0</v>
      </c>
    </row>
    <row r="448" spans="1:15" ht="67.5" hidden="1" x14ac:dyDescent="0.25">
      <c r="A448" s="1" t="s">
        <v>110</v>
      </c>
      <c r="B448" s="1" t="s">
        <v>1411</v>
      </c>
      <c r="C448" s="1" t="s">
        <v>138</v>
      </c>
      <c r="D448" s="2" t="s">
        <v>1450</v>
      </c>
      <c r="E448" s="3">
        <v>458688.18799999997</v>
      </c>
      <c r="F448" s="8" t="s">
        <v>110</v>
      </c>
      <c r="G448" s="9" t="s">
        <v>1411</v>
      </c>
      <c r="H448" s="9" t="s">
        <v>138</v>
      </c>
      <c r="I448" s="10" t="s">
        <v>1450</v>
      </c>
      <c r="J448" s="11">
        <v>458688.18800000002</v>
      </c>
      <c r="K448" t="b">
        <f t="shared" si="30"/>
        <v>1</v>
      </c>
      <c r="L448" t="b">
        <f t="shared" si="31"/>
        <v>1</v>
      </c>
      <c r="M448" t="b">
        <f t="shared" si="32"/>
        <v>1</v>
      </c>
      <c r="N448" t="b">
        <f t="shared" si="33"/>
        <v>1</v>
      </c>
      <c r="O448" s="13">
        <f t="shared" si="34"/>
        <v>0</v>
      </c>
    </row>
    <row r="449" spans="1:15" ht="78.75" hidden="1" x14ac:dyDescent="0.25">
      <c r="A449" s="1" t="s">
        <v>110</v>
      </c>
      <c r="B449" s="1" t="s">
        <v>1411</v>
      </c>
      <c r="C449" s="1" t="s">
        <v>139</v>
      </c>
      <c r="D449" s="2" t="s">
        <v>1451</v>
      </c>
      <c r="E449" s="3">
        <v>458688.18799999997</v>
      </c>
      <c r="F449" s="8" t="s">
        <v>110</v>
      </c>
      <c r="G449" s="9" t="s">
        <v>1411</v>
      </c>
      <c r="H449" s="9" t="s">
        <v>139</v>
      </c>
      <c r="I449" s="10" t="s">
        <v>1451</v>
      </c>
      <c r="J449" s="11">
        <v>458688.18800000002</v>
      </c>
      <c r="K449" t="b">
        <f t="shared" si="30"/>
        <v>1</v>
      </c>
      <c r="L449" t="b">
        <f t="shared" si="31"/>
        <v>1</v>
      </c>
      <c r="M449" t="b">
        <f t="shared" si="32"/>
        <v>1</v>
      </c>
      <c r="N449" t="b">
        <f t="shared" si="33"/>
        <v>1</v>
      </c>
      <c r="O449" s="13">
        <f t="shared" si="34"/>
        <v>0</v>
      </c>
    </row>
    <row r="450" spans="1:15" ht="112.5" hidden="1" x14ac:dyDescent="0.25">
      <c r="A450" s="1" t="s">
        <v>110</v>
      </c>
      <c r="B450" s="1" t="s">
        <v>1411</v>
      </c>
      <c r="C450" s="1" t="s">
        <v>140</v>
      </c>
      <c r="D450" s="2" t="s">
        <v>1602</v>
      </c>
      <c r="E450" s="3">
        <v>308271.35999999999</v>
      </c>
      <c r="F450" s="8" t="s">
        <v>110</v>
      </c>
      <c r="G450" s="9" t="s">
        <v>1411</v>
      </c>
      <c r="H450" s="9" t="s">
        <v>140</v>
      </c>
      <c r="I450" s="10" t="s">
        <v>1602</v>
      </c>
      <c r="J450" s="11">
        <v>308271.35999999999</v>
      </c>
      <c r="K450" t="b">
        <f t="shared" si="30"/>
        <v>1</v>
      </c>
      <c r="L450" t="b">
        <f t="shared" si="31"/>
        <v>1</v>
      </c>
      <c r="M450" t="b">
        <f t="shared" si="32"/>
        <v>1</v>
      </c>
      <c r="N450" t="b">
        <f t="shared" si="33"/>
        <v>1</v>
      </c>
      <c r="O450" s="13">
        <f t="shared" si="34"/>
        <v>0</v>
      </c>
    </row>
    <row r="451" spans="1:15" ht="45" hidden="1" x14ac:dyDescent="0.25">
      <c r="A451" s="1" t="s">
        <v>110</v>
      </c>
      <c r="B451" s="1" t="s">
        <v>1411</v>
      </c>
      <c r="C451" s="1" t="s">
        <v>132</v>
      </c>
      <c r="D451" s="2" t="s">
        <v>694</v>
      </c>
      <c r="E451" s="3">
        <v>298119.2</v>
      </c>
      <c r="F451" s="8" t="s">
        <v>110</v>
      </c>
      <c r="G451" s="9" t="s">
        <v>1411</v>
      </c>
      <c r="H451" s="9" t="s">
        <v>132</v>
      </c>
      <c r="I451" s="10" t="s">
        <v>694</v>
      </c>
      <c r="J451" s="11">
        <v>298119.2</v>
      </c>
      <c r="K451" t="b">
        <f t="shared" ref="K451:K514" si="35">EXACT(A451,F451)</f>
        <v>1</v>
      </c>
      <c r="L451" t="b">
        <f t="shared" ref="L451:L514" si="36">EXACT(B451,G451)</f>
        <v>1</v>
      </c>
      <c r="M451" t="b">
        <f t="shared" ref="M451:M514" si="37">EXACT(C451,H451)</f>
        <v>1</v>
      </c>
      <c r="N451" t="b">
        <f t="shared" ref="N451:N514" si="38">EXACT(D451,I451)</f>
        <v>1</v>
      </c>
      <c r="O451" s="13">
        <f t="shared" ref="O451:O514" si="39">E451-J451</f>
        <v>0</v>
      </c>
    </row>
    <row r="452" spans="1:15" ht="67.5" hidden="1" x14ac:dyDescent="0.25">
      <c r="A452" s="1" t="s">
        <v>110</v>
      </c>
      <c r="B452" s="1" t="s">
        <v>1411</v>
      </c>
      <c r="C452" s="1" t="s">
        <v>133</v>
      </c>
      <c r="D452" s="2" t="s">
        <v>696</v>
      </c>
      <c r="E452" s="3">
        <v>10152.16</v>
      </c>
      <c r="F452" s="8" t="s">
        <v>110</v>
      </c>
      <c r="G452" s="9" t="s">
        <v>1411</v>
      </c>
      <c r="H452" s="9" t="s">
        <v>133</v>
      </c>
      <c r="I452" s="10" t="s">
        <v>696</v>
      </c>
      <c r="J452" s="11">
        <v>10152.16</v>
      </c>
      <c r="K452" t="b">
        <f t="shared" si="35"/>
        <v>1</v>
      </c>
      <c r="L452" t="b">
        <f t="shared" si="36"/>
        <v>1</v>
      </c>
      <c r="M452" t="b">
        <f t="shared" si="37"/>
        <v>1</v>
      </c>
      <c r="N452" t="b">
        <f t="shared" si="38"/>
        <v>1</v>
      </c>
      <c r="O452" s="13">
        <f t="shared" si="39"/>
        <v>0</v>
      </c>
    </row>
    <row r="453" spans="1:15" ht="146.25" hidden="1" x14ac:dyDescent="0.25">
      <c r="A453" s="1" t="s">
        <v>110</v>
      </c>
      <c r="B453" s="1" t="s">
        <v>1411</v>
      </c>
      <c r="C453" s="1" t="s">
        <v>1239</v>
      </c>
      <c r="D453" s="2" t="s">
        <v>1435</v>
      </c>
      <c r="E453" s="3">
        <v>38101.991000000002</v>
      </c>
      <c r="F453" s="8" t="s">
        <v>110</v>
      </c>
      <c r="G453" s="9" t="s">
        <v>1411</v>
      </c>
      <c r="H453" s="9" t="s">
        <v>1239</v>
      </c>
      <c r="I453" s="10" t="s">
        <v>1435</v>
      </c>
      <c r="J453" s="11">
        <v>38101.991000000002</v>
      </c>
      <c r="K453" t="b">
        <f t="shared" si="35"/>
        <v>1</v>
      </c>
      <c r="L453" t="b">
        <f t="shared" si="36"/>
        <v>1</v>
      </c>
      <c r="M453" t="b">
        <f t="shared" si="37"/>
        <v>1</v>
      </c>
      <c r="N453" t="b">
        <f t="shared" si="38"/>
        <v>1</v>
      </c>
      <c r="O453" s="13">
        <f t="shared" si="39"/>
        <v>0</v>
      </c>
    </row>
    <row r="454" spans="1:15" ht="135" hidden="1" x14ac:dyDescent="0.25">
      <c r="A454" s="1" t="s">
        <v>110</v>
      </c>
      <c r="B454" s="1" t="s">
        <v>1411</v>
      </c>
      <c r="C454" s="1" t="s">
        <v>1436</v>
      </c>
      <c r="D454" s="2" t="s">
        <v>698</v>
      </c>
      <c r="E454" s="3">
        <v>38101.991000000002</v>
      </c>
      <c r="F454" s="8" t="s">
        <v>110</v>
      </c>
      <c r="G454" s="9" t="s">
        <v>1411</v>
      </c>
      <c r="H454" s="9" t="s">
        <v>1436</v>
      </c>
      <c r="I454" s="10" t="s">
        <v>698</v>
      </c>
      <c r="J454" s="11">
        <v>38101.991000000002</v>
      </c>
      <c r="K454" t="b">
        <f t="shared" si="35"/>
        <v>1</v>
      </c>
      <c r="L454" t="b">
        <f t="shared" si="36"/>
        <v>1</v>
      </c>
      <c r="M454" t="b">
        <f t="shared" si="37"/>
        <v>1</v>
      </c>
      <c r="N454" t="b">
        <f t="shared" si="38"/>
        <v>1</v>
      </c>
      <c r="O454" s="13">
        <f t="shared" si="39"/>
        <v>0</v>
      </c>
    </row>
    <row r="455" spans="1:15" ht="56.25" hidden="1" x14ac:dyDescent="0.25">
      <c r="A455" s="1" t="s">
        <v>110</v>
      </c>
      <c r="B455" s="1" t="s">
        <v>1411</v>
      </c>
      <c r="C455" s="1" t="s">
        <v>1431</v>
      </c>
      <c r="D455" s="2" t="s">
        <v>1432</v>
      </c>
      <c r="E455" s="3">
        <v>112314.837</v>
      </c>
      <c r="F455" s="8" t="s">
        <v>110</v>
      </c>
      <c r="G455" s="9" t="s">
        <v>1411</v>
      </c>
      <c r="H455" s="9" t="s">
        <v>1431</v>
      </c>
      <c r="I455" s="10" t="s">
        <v>1432</v>
      </c>
      <c r="J455" s="11">
        <v>112314.837</v>
      </c>
      <c r="K455" t="b">
        <f t="shared" si="35"/>
        <v>1</v>
      </c>
      <c r="L455" t="b">
        <f t="shared" si="36"/>
        <v>1</v>
      </c>
      <c r="M455" t="b">
        <f t="shared" si="37"/>
        <v>1</v>
      </c>
      <c r="N455" t="b">
        <f t="shared" si="38"/>
        <v>1</v>
      </c>
      <c r="O455" s="13">
        <f t="shared" si="39"/>
        <v>0</v>
      </c>
    </row>
    <row r="456" spans="1:15" ht="112.5" hidden="1" x14ac:dyDescent="0.25">
      <c r="A456" s="1" t="s">
        <v>110</v>
      </c>
      <c r="B456" s="1" t="s">
        <v>1411</v>
      </c>
      <c r="C456" s="1" t="s">
        <v>1433</v>
      </c>
      <c r="D456" s="2" t="s">
        <v>1434</v>
      </c>
      <c r="E456" s="3">
        <v>112314.837</v>
      </c>
      <c r="F456" s="8" t="s">
        <v>110</v>
      </c>
      <c r="G456" s="9" t="s">
        <v>1411</v>
      </c>
      <c r="H456" s="9" t="s">
        <v>1433</v>
      </c>
      <c r="I456" s="10" t="s">
        <v>1434</v>
      </c>
      <c r="J456" s="11">
        <v>112314.837</v>
      </c>
      <c r="K456" t="b">
        <f t="shared" si="35"/>
        <v>1</v>
      </c>
      <c r="L456" t="b">
        <f t="shared" si="36"/>
        <v>1</v>
      </c>
      <c r="M456" t="b">
        <f t="shared" si="37"/>
        <v>1</v>
      </c>
      <c r="N456" t="b">
        <f t="shared" si="38"/>
        <v>1</v>
      </c>
      <c r="O456" s="13">
        <f t="shared" si="39"/>
        <v>0</v>
      </c>
    </row>
    <row r="457" spans="1:15" ht="48" hidden="1" x14ac:dyDescent="0.25">
      <c r="A457" s="1" t="s">
        <v>110</v>
      </c>
      <c r="B457" s="1" t="s">
        <v>1411</v>
      </c>
      <c r="C457" s="1" t="s">
        <v>141</v>
      </c>
      <c r="D457" s="2" t="s">
        <v>1603</v>
      </c>
      <c r="E457" s="3">
        <v>447.6</v>
      </c>
      <c r="F457" s="8" t="s">
        <v>110</v>
      </c>
      <c r="G457" s="9" t="s">
        <v>1411</v>
      </c>
      <c r="H457" s="9" t="s">
        <v>141</v>
      </c>
      <c r="I457" s="10" t="s">
        <v>1603</v>
      </c>
      <c r="J457" s="11">
        <v>447.6</v>
      </c>
      <c r="K457" t="b">
        <f t="shared" si="35"/>
        <v>1</v>
      </c>
      <c r="L457" t="b">
        <f t="shared" si="36"/>
        <v>1</v>
      </c>
      <c r="M457" t="b">
        <f t="shared" si="37"/>
        <v>1</v>
      </c>
      <c r="N457" t="b">
        <f t="shared" si="38"/>
        <v>1</v>
      </c>
      <c r="O457" s="13">
        <f t="shared" si="39"/>
        <v>0</v>
      </c>
    </row>
    <row r="458" spans="1:15" ht="67.5" hidden="1" x14ac:dyDescent="0.25">
      <c r="A458" s="1" t="s">
        <v>110</v>
      </c>
      <c r="B458" s="1" t="s">
        <v>1411</v>
      </c>
      <c r="C458" s="1" t="s">
        <v>142</v>
      </c>
      <c r="D458" s="2" t="s">
        <v>1604</v>
      </c>
      <c r="E458" s="3">
        <v>447.6</v>
      </c>
      <c r="F458" s="8" t="s">
        <v>110</v>
      </c>
      <c r="G458" s="9" t="s">
        <v>1411</v>
      </c>
      <c r="H458" s="9" t="s">
        <v>142</v>
      </c>
      <c r="I458" s="10" t="s">
        <v>1604</v>
      </c>
      <c r="J458" s="11">
        <v>447.6</v>
      </c>
      <c r="K458" t="b">
        <f t="shared" si="35"/>
        <v>1</v>
      </c>
      <c r="L458" t="b">
        <f t="shared" si="36"/>
        <v>1</v>
      </c>
      <c r="M458" t="b">
        <f t="shared" si="37"/>
        <v>1</v>
      </c>
      <c r="N458" t="b">
        <f t="shared" si="38"/>
        <v>1</v>
      </c>
      <c r="O458" s="13">
        <f t="shared" si="39"/>
        <v>0</v>
      </c>
    </row>
    <row r="459" spans="1:15" ht="112.5" hidden="1" x14ac:dyDescent="0.25">
      <c r="A459" s="1" t="s">
        <v>110</v>
      </c>
      <c r="B459" s="1" t="s">
        <v>1411</v>
      </c>
      <c r="C459" s="1" t="s">
        <v>134</v>
      </c>
      <c r="D459" s="2" t="s">
        <v>1605</v>
      </c>
      <c r="E459" s="3">
        <v>447.6</v>
      </c>
      <c r="F459" s="8" t="s">
        <v>110</v>
      </c>
      <c r="G459" s="9" t="s">
        <v>1411</v>
      </c>
      <c r="H459" s="9" t="s">
        <v>134</v>
      </c>
      <c r="I459" s="10" t="s">
        <v>1605</v>
      </c>
      <c r="J459" s="11">
        <v>447.6</v>
      </c>
      <c r="K459" t="b">
        <f t="shared" si="35"/>
        <v>1</v>
      </c>
      <c r="L459" t="b">
        <f t="shared" si="36"/>
        <v>1</v>
      </c>
      <c r="M459" t="b">
        <f t="shared" si="37"/>
        <v>1</v>
      </c>
      <c r="N459" t="b">
        <f t="shared" si="38"/>
        <v>1</v>
      </c>
      <c r="O459" s="13">
        <f t="shared" si="39"/>
        <v>0</v>
      </c>
    </row>
    <row r="460" spans="1:15" ht="135" hidden="1" x14ac:dyDescent="0.25">
      <c r="A460" s="1" t="s">
        <v>110</v>
      </c>
      <c r="B460" s="1" t="s">
        <v>1411</v>
      </c>
      <c r="C460" s="1" t="s">
        <v>1132</v>
      </c>
      <c r="D460" s="2" t="s">
        <v>1486</v>
      </c>
      <c r="E460" s="3">
        <v>3969.7</v>
      </c>
      <c r="F460" s="8" t="s">
        <v>110</v>
      </c>
      <c r="G460" s="9" t="s">
        <v>1411</v>
      </c>
      <c r="H460" s="9" t="s">
        <v>1132</v>
      </c>
      <c r="I460" s="10" t="s">
        <v>1486</v>
      </c>
      <c r="J460" s="11">
        <v>3969.7</v>
      </c>
      <c r="K460" t="b">
        <f t="shared" si="35"/>
        <v>1</v>
      </c>
      <c r="L460" t="b">
        <f t="shared" si="36"/>
        <v>1</v>
      </c>
      <c r="M460" t="b">
        <f t="shared" si="37"/>
        <v>1</v>
      </c>
      <c r="N460" t="b">
        <f t="shared" si="38"/>
        <v>1</v>
      </c>
      <c r="O460" s="13">
        <f t="shared" si="39"/>
        <v>0</v>
      </c>
    </row>
    <row r="461" spans="1:15" ht="101.25" hidden="1" x14ac:dyDescent="0.25">
      <c r="A461" s="1" t="s">
        <v>110</v>
      </c>
      <c r="B461" s="1" t="s">
        <v>1411</v>
      </c>
      <c r="C461" s="1" t="s">
        <v>1133</v>
      </c>
      <c r="D461" s="2" t="s">
        <v>1487</v>
      </c>
      <c r="E461" s="3">
        <v>3969.7</v>
      </c>
      <c r="F461" s="8" t="s">
        <v>110</v>
      </c>
      <c r="G461" s="9" t="s">
        <v>1411</v>
      </c>
      <c r="H461" s="9" t="s">
        <v>1133</v>
      </c>
      <c r="I461" s="10" t="s">
        <v>1487</v>
      </c>
      <c r="J461" s="11">
        <v>3969.7</v>
      </c>
      <c r="K461" t="b">
        <f t="shared" si="35"/>
        <v>1</v>
      </c>
      <c r="L461" t="b">
        <f t="shared" si="36"/>
        <v>1</v>
      </c>
      <c r="M461" t="b">
        <f t="shared" si="37"/>
        <v>1</v>
      </c>
      <c r="N461" t="b">
        <f t="shared" si="38"/>
        <v>1</v>
      </c>
      <c r="O461" s="13">
        <f t="shared" si="39"/>
        <v>0</v>
      </c>
    </row>
    <row r="462" spans="1:15" ht="135" hidden="1" x14ac:dyDescent="0.25">
      <c r="A462" s="1" t="s">
        <v>110</v>
      </c>
      <c r="B462" s="1" t="s">
        <v>1411</v>
      </c>
      <c r="C462" s="1" t="s">
        <v>143</v>
      </c>
      <c r="D462" s="2" t="s">
        <v>1606</v>
      </c>
      <c r="E462" s="3">
        <v>3969.7</v>
      </c>
      <c r="F462" s="8" t="s">
        <v>110</v>
      </c>
      <c r="G462" s="9" t="s">
        <v>1411</v>
      </c>
      <c r="H462" s="9" t="s">
        <v>143</v>
      </c>
      <c r="I462" s="10" t="s">
        <v>1606</v>
      </c>
      <c r="J462" s="11">
        <v>3969.7</v>
      </c>
      <c r="K462" t="b">
        <f t="shared" si="35"/>
        <v>1</v>
      </c>
      <c r="L462" t="b">
        <f t="shared" si="36"/>
        <v>1</v>
      </c>
      <c r="M462" t="b">
        <f t="shared" si="37"/>
        <v>1</v>
      </c>
      <c r="N462" t="b">
        <f t="shared" si="38"/>
        <v>1</v>
      </c>
      <c r="O462" s="13">
        <f t="shared" si="39"/>
        <v>0</v>
      </c>
    </row>
    <row r="463" spans="1:15" ht="33.75" hidden="1" x14ac:dyDescent="0.25">
      <c r="A463" s="1" t="s">
        <v>110</v>
      </c>
      <c r="B463" s="1" t="s">
        <v>1411</v>
      </c>
      <c r="C463" s="1" t="s">
        <v>135</v>
      </c>
      <c r="D463" s="2" t="s">
        <v>752</v>
      </c>
      <c r="E463" s="3">
        <v>3969.7</v>
      </c>
      <c r="F463" s="8" t="s">
        <v>110</v>
      </c>
      <c r="G463" s="9" t="s">
        <v>1411</v>
      </c>
      <c r="H463" s="9" t="s">
        <v>135</v>
      </c>
      <c r="I463" s="10" t="s">
        <v>752</v>
      </c>
      <c r="J463" s="11">
        <v>3969.7</v>
      </c>
      <c r="K463" t="b">
        <f t="shared" si="35"/>
        <v>1</v>
      </c>
      <c r="L463" t="b">
        <f t="shared" si="36"/>
        <v>1</v>
      </c>
      <c r="M463" t="b">
        <f t="shared" si="37"/>
        <v>1</v>
      </c>
      <c r="N463" t="b">
        <f t="shared" si="38"/>
        <v>1</v>
      </c>
      <c r="O463" s="13">
        <f t="shared" si="39"/>
        <v>0</v>
      </c>
    </row>
    <row r="464" spans="1:15" ht="67.5" hidden="1" x14ac:dyDescent="0.25">
      <c r="A464" s="1" t="s">
        <v>110</v>
      </c>
      <c r="B464" s="1" t="s">
        <v>1411</v>
      </c>
      <c r="C464" s="1" t="s">
        <v>144</v>
      </c>
      <c r="D464" s="2" t="s">
        <v>1607</v>
      </c>
      <c r="E464" s="3">
        <v>3409.1</v>
      </c>
      <c r="F464" s="8" t="s">
        <v>110</v>
      </c>
      <c r="G464" s="9" t="s">
        <v>1411</v>
      </c>
      <c r="H464" s="9" t="s">
        <v>144</v>
      </c>
      <c r="I464" s="10" t="s">
        <v>1607</v>
      </c>
      <c r="J464" s="11">
        <v>3409.1</v>
      </c>
      <c r="K464" t="b">
        <f t="shared" si="35"/>
        <v>1</v>
      </c>
      <c r="L464" t="b">
        <f t="shared" si="36"/>
        <v>1</v>
      </c>
      <c r="M464" t="b">
        <f t="shared" si="37"/>
        <v>1</v>
      </c>
      <c r="N464" t="b">
        <f t="shared" si="38"/>
        <v>1</v>
      </c>
      <c r="O464" s="13">
        <f t="shared" si="39"/>
        <v>0</v>
      </c>
    </row>
    <row r="465" spans="1:15" ht="78.75" hidden="1" x14ac:dyDescent="0.25">
      <c r="A465" s="1" t="s">
        <v>110</v>
      </c>
      <c r="B465" s="1" t="s">
        <v>1411</v>
      </c>
      <c r="C465" s="1" t="s">
        <v>145</v>
      </c>
      <c r="D465" s="2" t="s">
        <v>1608</v>
      </c>
      <c r="E465" s="3">
        <v>3409.1</v>
      </c>
      <c r="F465" s="8" t="s">
        <v>110</v>
      </c>
      <c r="G465" s="9" t="s">
        <v>1411</v>
      </c>
      <c r="H465" s="9" t="s">
        <v>145</v>
      </c>
      <c r="I465" s="10" t="s">
        <v>1608</v>
      </c>
      <c r="J465" s="11">
        <v>3409.1</v>
      </c>
      <c r="K465" t="b">
        <f t="shared" si="35"/>
        <v>1</v>
      </c>
      <c r="L465" t="b">
        <f t="shared" si="36"/>
        <v>1</v>
      </c>
      <c r="M465" t="b">
        <f t="shared" si="37"/>
        <v>1</v>
      </c>
      <c r="N465" t="b">
        <f t="shared" si="38"/>
        <v>1</v>
      </c>
      <c r="O465" s="13">
        <f t="shared" si="39"/>
        <v>0</v>
      </c>
    </row>
    <row r="466" spans="1:15" ht="101.25" hidden="1" x14ac:dyDescent="0.25">
      <c r="A466" s="1" t="s">
        <v>110</v>
      </c>
      <c r="B466" s="1" t="s">
        <v>1411</v>
      </c>
      <c r="C466" s="1" t="s">
        <v>146</v>
      </c>
      <c r="D466" s="2" t="s">
        <v>1609</v>
      </c>
      <c r="E466" s="3">
        <v>3409.1</v>
      </c>
      <c r="F466" s="8" t="s">
        <v>110</v>
      </c>
      <c r="G466" s="9" t="s">
        <v>1411</v>
      </c>
      <c r="H466" s="9" t="s">
        <v>146</v>
      </c>
      <c r="I466" s="10" t="s">
        <v>1609</v>
      </c>
      <c r="J466" s="11">
        <v>3409.1</v>
      </c>
      <c r="K466" t="b">
        <f t="shared" si="35"/>
        <v>1</v>
      </c>
      <c r="L466" t="b">
        <f t="shared" si="36"/>
        <v>1</v>
      </c>
      <c r="M466" t="b">
        <f t="shared" si="37"/>
        <v>1</v>
      </c>
      <c r="N466" t="b">
        <f t="shared" si="38"/>
        <v>1</v>
      </c>
      <c r="O466" s="13">
        <f t="shared" si="39"/>
        <v>0</v>
      </c>
    </row>
    <row r="467" spans="1:15" ht="78.75" hidden="1" x14ac:dyDescent="0.25">
      <c r="A467" s="1" t="s">
        <v>110</v>
      </c>
      <c r="B467" s="1" t="s">
        <v>1411</v>
      </c>
      <c r="C467" s="1" t="s">
        <v>136</v>
      </c>
      <c r="D467" s="2" t="s">
        <v>1069</v>
      </c>
      <c r="E467" s="3">
        <v>3409.1</v>
      </c>
      <c r="F467" s="8" t="s">
        <v>110</v>
      </c>
      <c r="G467" s="9" t="s">
        <v>1411</v>
      </c>
      <c r="H467" s="9" t="s">
        <v>136</v>
      </c>
      <c r="I467" s="10" t="s">
        <v>1069</v>
      </c>
      <c r="J467" s="11">
        <v>3409.1</v>
      </c>
      <c r="K467" t="b">
        <f t="shared" si="35"/>
        <v>1</v>
      </c>
      <c r="L467" t="b">
        <f t="shared" si="36"/>
        <v>1</v>
      </c>
      <c r="M467" t="b">
        <f t="shared" si="37"/>
        <v>1</v>
      </c>
      <c r="N467" t="b">
        <f t="shared" si="38"/>
        <v>1</v>
      </c>
      <c r="O467" s="13">
        <f t="shared" si="39"/>
        <v>0</v>
      </c>
    </row>
    <row r="468" spans="1:15" ht="56.25" hidden="1" x14ac:dyDescent="0.25">
      <c r="A468" s="1" t="s">
        <v>110</v>
      </c>
      <c r="B468" s="1" t="s">
        <v>1411</v>
      </c>
      <c r="C468" s="1" t="s">
        <v>1122</v>
      </c>
      <c r="D468" s="2" t="s">
        <v>1885</v>
      </c>
      <c r="E468" s="3">
        <v>1500.8979400000001</v>
      </c>
      <c r="F468" s="8" t="s">
        <v>110</v>
      </c>
      <c r="G468" s="9" t="s">
        <v>1411</v>
      </c>
      <c r="H468" s="9" t="s">
        <v>1122</v>
      </c>
      <c r="I468" s="10" t="s">
        <v>1885</v>
      </c>
      <c r="J468" s="11">
        <v>1500.8979999999999</v>
      </c>
      <c r="K468" t="b">
        <f t="shared" si="35"/>
        <v>1</v>
      </c>
      <c r="L468" t="b">
        <f t="shared" si="36"/>
        <v>1</v>
      </c>
      <c r="M468" t="b">
        <f t="shared" si="37"/>
        <v>1</v>
      </c>
      <c r="N468" t="b">
        <f t="shared" si="38"/>
        <v>1</v>
      </c>
      <c r="O468" s="13">
        <f t="shared" si="39"/>
        <v>-5.9999999848514562E-5</v>
      </c>
    </row>
    <row r="469" spans="1:15" ht="78.75" hidden="1" x14ac:dyDescent="0.25">
      <c r="A469" s="1" t="s">
        <v>110</v>
      </c>
      <c r="B469" s="1" t="s">
        <v>1411</v>
      </c>
      <c r="C469" s="1" t="s">
        <v>405</v>
      </c>
      <c r="D469" s="2" t="s">
        <v>1174</v>
      </c>
      <c r="E469" s="3">
        <v>1500.8979400000001</v>
      </c>
      <c r="F469" s="8" t="s">
        <v>110</v>
      </c>
      <c r="G469" s="9" t="s">
        <v>1411</v>
      </c>
      <c r="H469" s="9" t="s">
        <v>405</v>
      </c>
      <c r="I469" s="10" t="s">
        <v>1174</v>
      </c>
      <c r="J469" s="11">
        <v>1500.8979999999999</v>
      </c>
      <c r="K469" t="b">
        <f t="shared" si="35"/>
        <v>1</v>
      </c>
      <c r="L469" t="b">
        <f t="shared" si="36"/>
        <v>1</v>
      </c>
      <c r="M469" t="b">
        <f t="shared" si="37"/>
        <v>1</v>
      </c>
      <c r="N469" t="b">
        <f t="shared" si="38"/>
        <v>1</v>
      </c>
      <c r="O469" s="13">
        <f t="shared" si="39"/>
        <v>-5.9999999848514562E-5</v>
      </c>
    </row>
    <row r="470" spans="1:15" ht="56.25" hidden="1" x14ac:dyDescent="0.25">
      <c r="A470" s="1" t="s">
        <v>110</v>
      </c>
      <c r="B470" s="1" t="s">
        <v>1391</v>
      </c>
      <c r="C470" s="1" t="s">
        <v>152</v>
      </c>
      <c r="D470" s="2" t="s">
        <v>1610</v>
      </c>
      <c r="E470" s="3">
        <v>1737</v>
      </c>
      <c r="F470" s="8" t="s">
        <v>110</v>
      </c>
      <c r="G470" s="9" t="s">
        <v>1391</v>
      </c>
      <c r="H470" s="9" t="s">
        <v>152</v>
      </c>
      <c r="I470" s="10" t="s">
        <v>1610</v>
      </c>
      <c r="J470" s="11">
        <v>1737</v>
      </c>
      <c r="K470" t="b">
        <f t="shared" si="35"/>
        <v>1</v>
      </c>
      <c r="L470" t="b">
        <f t="shared" si="36"/>
        <v>1</v>
      </c>
      <c r="M470" t="b">
        <f t="shared" si="37"/>
        <v>1</v>
      </c>
      <c r="N470" t="b">
        <f t="shared" si="38"/>
        <v>1</v>
      </c>
      <c r="O470" s="13">
        <f t="shared" si="39"/>
        <v>0</v>
      </c>
    </row>
    <row r="471" spans="1:15" ht="45" hidden="1" x14ac:dyDescent="0.25">
      <c r="A471" s="1" t="s">
        <v>110</v>
      </c>
      <c r="B471" s="1" t="s">
        <v>1391</v>
      </c>
      <c r="C471" s="1" t="s">
        <v>154</v>
      </c>
      <c r="D471" s="2" t="s">
        <v>1611</v>
      </c>
      <c r="E471" s="3">
        <v>1737</v>
      </c>
      <c r="F471" s="8" t="s">
        <v>110</v>
      </c>
      <c r="G471" s="9" t="s">
        <v>1391</v>
      </c>
      <c r="H471" s="9" t="s">
        <v>154</v>
      </c>
      <c r="I471" s="10" t="s">
        <v>1611</v>
      </c>
      <c r="J471" s="11">
        <v>1737</v>
      </c>
      <c r="K471" t="b">
        <f t="shared" si="35"/>
        <v>1</v>
      </c>
      <c r="L471" t="b">
        <f t="shared" si="36"/>
        <v>1</v>
      </c>
      <c r="M471" t="b">
        <f t="shared" si="37"/>
        <v>1</v>
      </c>
      <c r="N471" t="b">
        <f t="shared" si="38"/>
        <v>1</v>
      </c>
      <c r="O471" s="13">
        <f t="shared" si="39"/>
        <v>0</v>
      </c>
    </row>
    <row r="472" spans="1:15" ht="135" hidden="1" x14ac:dyDescent="0.25">
      <c r="A472" s="1" t="s">
        <v>110</v>
      </c>
      <c r="B472" s="1" t="s">
        <v>1391</v>
      </c>
      <c r="C472" s="1" t="s">
        <v>153</v>
      </c>
      <c r="D472" s="2" t="s">
        <v>1612</v>
      </c>
      <c r="E472" s="3">
        <v>1737</v>
      </c>
      <c r="F472" s="8" t="s">
        <v>110</v>
      </c>
      <c r="G472" s="9" t="s">
        <v>1391</v>
      </c>
      <c r="H472" s="9" t="s">
        <v>153</v>
      </c>
      <c r="I472" s="10" t="s">
        <v>1612</v>
      </c>
      <c r="J472" s="11">
        <v>1737</v>
      </c>
      <c r="K472" t="b">
        <f t="shared" si="35"/>
        <v>1</v>
      </c>
      <c r="L472" t="b">
        <f t="shared" si="36"/>
        <v>1</v>
      </c>
      <c r="M472" t="b">
        <f t="shared" si="37"/>
        <v>1</v>
      </c>
      <c r="N472" t="b">
        <f t="shared" si="38"/>
        <v>1</v>
      </c>
      <c r="O472" s="13">
        <f t="shared" si="39"/>
        <v>0</v>
      </c>
    </row>
    <row r="473" spans="1:15" ht="101.25" hidden="1" x14ac:dyDescent="0.25">
      <c r="A473" s="1" t="s">
        <v>110</v>
      </c>
      <c r="B473" s="1" t="s">
        <v>1391</v>
      </c>
      <c r="C473" s="1" t="s">
        <v>147</v>
      </c>
      <c r="D473" s="2" t="s">
        <v>685</v>
      </c>
      <c r="E473" s="3">
        <v>1358.2</v>
      </c>
      <c r="F473" s="8" t="s">
        <v>110</v>
      </c>
      <c r="G473" s="9" t="s">
        <v>1391</v>
      </c>
      <c r="H473" s="9" t="s">
        <v>147</v>
      </c>
      <c r="I473" s="10" t="s">
        <v>685</v>
      </c>
      <c r="J473" s="11">
        <v>1358.2</v>
      </c>
      <c r="K473" t="b">
        <f t="shared" si="35"/>
        <v>1</v>
      </c>
      <c r="L473" t="b">
        <f t="shared" si="36"/>
        <v>1</v>
      </c>
      <c r="M473" t="b">
        <f t="shared" si="37"/>
        <v>1</v>
      </c>
      <c r="N473" t="b">
        <f t="shared" si="38"/>
        <v>1</v>
      </c>
      <c r="O473" s="13">
        <f t="shared" si="39"/>
        <v>0</v>
      </c>
    </row>
    <row r="474" spans="1:15" ht="78.75" hidden="1" x14ac:dyDescent="0.25">
      <c r="A474" s="1" t="s">
        <v>110</v>
      </c>
      <c r="B474" s="1" t="s">
        <v>1391</v>
      </c>
      <c r="C474" s="1" t="s">
        <v>148</v>
      </c>
      <c r="D474" s="2" t="s">
        <v>687</v>
      </c>
      <c r="E474" s="3">
        <v>378.8</v>
      </c>
      <c r="F474" s="8" t="s">
        <v>110</v>
      </c>
      <c r="G474" s="9" t="s">
        <v>1391</v>
      </c>
      <c r="H474" s="9" t="s">
        <v>148</v>
      </c>
      <c r="I474" s="10" t="s">
        <v>687</v>
      </c>
      <c r="J474" s="11">
        <v>378.8</v>
      </c>
      <c r="K474" t="b">
        <f t="shared" si="35"/>
        <v>1</v>
      </c>
      <c r="L474" t="b">
        <f t="shared" si="36"/>
        <v>1</v>
      </c>
      <c r="M474" t="b">
        <f t="shared" si="37"/>
        <v>1</v>
      </c>
      <c r="N474" t="b">
        <f t="shared" si="38"/>
        <v>1</v>
      </c>
      <c r="O474" s="13">
        <f t="shared" si="39"/>
        <v>0</v>
      </c>
    </row>
    <row r="475" spans="1:15" ht="48" hidden="1" x14ac:dyDescent="0.25">
      <c r="A475" s="1" t="s">
        <v>110</v>
      </c>
      <c r="B475" s="1" t="s">
        <v>1391</v>
      </c>
      <c r="C475" s="1" t="s">
        <v>141</v>
      </c>
      <c r="D475" s="2" t="s">
        <v>1603</v>
      </c>
      <c r="E475" s="3">
        <v>131</v>
      </c>
      <c r="F475" s="8" t="s">
        <v>110</v>
      </c>
      <c r="G475" s="9" t="s">
        <v>1391</v>
      </c>
      <c r="H475" s="9" t="s">
        <v>141</v>
      </c>
      <c r="I475" s="10" t="s">
        <v>1603</v>
      </c>
      <c r="J475" s="11">
        <v>131</v>
      </c>
      <c r="K475" t="b">
        <f t="shared" si="35"/>
        <v>1</v>
      </c>
      <c r="L475" t="b">
        <f t="shared" si="36"/>
        <v>1</v>
      </c>
      <c r="M475" t="b">
        <f t="shared" si="37"/>
        <v>1</v>
      </c>
      <c r="N475" t="b">
        <f t="shared" si="38"/>
        <v>1</v>
      </c>
      <c r="O475" s="13">
        <f t="shared" si="39"/>
        <v>0</v>
      </c>
    </row>
    <row r="476" spans="1:15" ht="67.5" hidden="1" x14ac:dyDescent="0.25">
      <c r="A476" s="1" t="s">
        <v>110</v>
      </c>
      <c r="B476" s="1" t="s">
        <v>1391</v>
      </c>
      <c r="C476" s="1" t="s">
        <v>142</v>
      </c>
      <c r="D476" s="2" t="s">
        <v>1604</v>
      </c>
      <c r="E476" s="3">
        <v>131</v>
      </c>
      <c r="F476" s="8" t="s">
        <v>110</v>
      </c>
      <c r="G476" s="9" t="s">
        <v>1391</v>
      </c>
      <c r="H476" s="9" t="s">
        <v>142</v>
      </c>
      <c r="I476" s="10" t="s">
        <v>1604</v>
      </c>
      <c r="J476" s="11">
        <v>131</v>
      </c>
      <c r="K476" t="b">
        <f t="shared" si="35"/>
        <v>1</v>
      </c>
      <c r="L476" t="b">
        <f t="shared" si="36"/>
        <v>1</v>
      </c>
      <c r="M476" t="b">
        <f t="shared" si="37"/>
        <v>1</v>
      </c>
      <c r="N476" t="b">
        <f t="shared" si="38"/>
        <v>1</v>
      </c>
      <c r="O476" s="13">
        <f t="shared" si="39"/>
        <v>0</v>
      </c>
    </row>
    <row r="477" spans="1:15" ht="90" hidden="1" x14ac:dyDescent="0.25">
      <c r="A477" s="1" t="s">
        <v>110</v>
      </c>
      <c r="B477" s="1" t="s">
        <v>1391</v>
      </c>
      <c r="C477" s="1" t="s">
        <v>149</v>
      </c>
      <c r="D477" s="2" t="s">
        <v>1613</v>
      </c>
      <c r="E477" s="3">
        <v>131</v>
      </c>
      <c r="F477" s="8" t="s">
        <v>110</v>
      </c>
      <c r="G477" s="9" t="s">
        <v>1391</v>
      </c>
      <c r="H477" s="9" t="s">
        <v>149</v>
      </c>
      <c r="I477" s="10" t="s">
        <v>1613</v>
      </c>
      <c r="J477" s="11">
        <v>131</v>
      </c>
      <c r="K477" t="b">
        <f t="shared" si="35"/>
        <v>1</v>
      </c>
      <c r="L477" t="b">
        <f t="shared" si="36"/>
        <v>1</v>
      </c>
      <c r="M477" t="b">
        <f t="shared" si="37"/>
        <v>1</v>
      </c>
      <c r="N477" t="b">
        <f t="shared" si="38"/>
        <v>1</v>
      </c>
      <c r="O477" s="13">
        <f t="shared" si="39"/>
        <v>0</v>
      </c>
    </row>
    <row r="478" spans="1:15" ht="67.5" hidden="1" x14ac:dyDescent="0.25">
      <c r="A478" s="1" t="s">
        <v>110</v>
      </c>
      <c r="B478" s="1" t="s">
        <v>1391</v>
      </c>
      <c r="C478" s="1" t="s">
        <v>1152</v>
      </c>
      <c r="D478" s="2" t="s">
        <v>1489</v>
      </c>
      <c r="E478" s="3">
        <v>412.5</v>
      </c>
      <c r="F478" s="8" t="s">
        <v>110</v>
      </c>
      <c r="G478" s="9" t="s">
        <v>1391</v>
      </c>
      <c r="H478" s="9" t="s">
        <v>1152</v>
      </c>
      <c r="I478" s="10" t="s">
        <v>1489</v>
      </c>
      <c r="J478" s="11">
        <v>412.5</v>
      </c>
      <c r="K478" t="b">
        <f t="shared" si="35"/>
        <v>1</v>
      </c>
      <c r="L478" t="b">
        <f t="shared" si="36"/>
        <v>1</v>
      </c>
      <c r="M478" t="b">
        <f t="shared" si="37"/>
        <v>1</v>
      </c>
      <c r="N478" t="b">
        <f t="shared" si="38"/>
        <v>1</v>
      </c>
      <c r="O478" s="13">
        <f t="shared" si="39"/>
        <v>0</v>
      </c>
    </row>
    <row r="479" spans="1:15" ht="56.25" hidden="1" x14ac:dyDescent="0.25">
      <c r="A479" s="1" t="s">
        <v>110</v>
      </c>
      <c r="B479" s="1" t="s">
        <v>1391</v>
      </c>
      <c r="C479" s="1" t="s">
        <v>1162</v>
      </c>
      <c r="D479" s="2" t="s">
        <v>1494</v>
      </c>
      <c r="E479" s="3">
        <v>412.5</v>
      </c>
      <c r="F479" s="8" t="s">
        <v>110</v>
      </c>
      <c r="G479" s="9" t="s">
        <v>1391</v>
      </c>
      <c r="H479" s="9" t="s">
        <v>1162</v>
      </c>
      <c r="I479" s="10" t="s">
        <v>1494</v>
      </c>
      <c r="J479" s="11">
        <v>412.5</v>
      </c>
      <c r="K479" t="b">
        <f t="shared" si="35"/>
        <v>1</v>
      </c>
      <c r="L479" t="b">
        <f t="shared" si="36"/>
        <v>1</v>
      </c>
      <c r="M479" t="b">
        <f t="shared" si="37"/>
        <v>1</v>
      </c>
      <c r="N479" t="b">
        <f t="shared" si="38"/>
        <v>1</v>
      </c>
      <c r="O479" s="13">
        <f t="shared" si="39"/>
        <v>0</v>
      </c>
    </row>
    <row r="480" spans="1:15" ht="180" hidden="1" x14ac:dyDescent="0.25">
      <c r="A480" s="1" t="s">
        <v>110</v>
      </c>
      <c r="B480" s="1" t="s">
        <v>1391</v>
      </c>
      <c r="C480" s="1" t="s">
        <v>150</v>
      </c>
      <c r="D480" s="2" t="s">
        <v>1614</v>
      </c>
      <c r="E480" s="3">
        <v>412.5</v>
      </c>
      <c r="F480" s="8" t="s">
        <v>110</v>
      </c>
      <c r="G480" s="9" t="s">
        <v>1391</v>
      </c>
      <c r="H480" s="9" t="s">
        <v>150</v>
      </c>
      <c r="I480" s="10" t="s">
        <v>1614</v>
      </c>
      <c r="J480" s="11">
        <v>412.5</v>
      </c>
      <c r="K480" t="b">
        <f t="shared" si="35"/>
        <v>1</v>
      </c>
      <c r="L480" t="b">
        <f t="shared" si="36"/>
        <v>1</v>
      </c>
      <c r="M480" t="b">
        <f t="shared" si="37"/>
        <v>1</v>
      </c>
      <c r="N480" t="b">
        <f t="shared" si="38"/>
        <v>1</v>
      </c>
      <c r="O480" s="13">
        <f t="shared" si="39"/>
        <v>0</v>
      </c>
    </row>
    <row r="481" spans="1:15" ht="67.5" hidden="1" x14ac:dyDescent="0.25">
      <c r="A481" s="1" t="s">
        <v>110</v>
      </c>
      <c r="B481" s="1" t="s">
        <v>1391</v>
      </c>
      <c r="C481" s="1" t="s">
        <v>155</v>
      </c>
      <c r="D481" s="2" t="s">
        <v>1615</v>
      </c>
      <c r="E481" s="3">
        <v>7</v>
      </c>
      <c r="F481" s="8" t="s">
        <v>110</v>
      </c>
      <c r="G481" s="9" t="s">
        <v>1391</v>
      </c>
      <c r="H481" s="9" t="s">
        <v>155</v>
      </c>
      <c r="I481" s="10" t="s">
        <v>1615</v>
      </c>
      <c r="J481" s="11">
        <v>7</v>
      </c>
      <c r="K481" t="b">
        <f t="shared" si="35"/>
        <v>1</v>
      </c>
      <c r="L481" t="b">
        <f t="shared" si="36"/>
        <v>1</v>
      </c>
      <c r="M481" t="b">
        <f t="shared" si="37"/>
        <v>1</v>
      </c>
      <c r="N481" t="b">
        <f t="shared" si="38"/>
        <v>1</v>
      </c>
      <c r="O481" s="13">
        <f t="shared" si="39"/>
        <v>0</v>
      </c>
    </row>
    <row r="482" spans="1:15" ht="112.5" hidden="1" x14ac:dyDescent="0.25">
      <c r="A482" s="1" t="s">
        <v>110</v>
      </c>
      <c r="B482" s="1" t="s">
        <v>1391</v>
      </c>
      <c r="C482" s="1" t="s">
        <v>156</v>
      </c>
      <c r="D482" s="2" t="s">
        <v>1616</v>
      </c>
      <c r="E482" s="3">
        <v>7</v>
      </c>
      <c r="F482" s="8" t="s">
        <v>110</v>
      </c>
      <c r="G482" s="9" t="s">
        <v>1391</v>
      </c>
      <c r="H482" s="9" t="s">
        <v>156</v>
      </c>
      <c r="I482" s="10" t="s">
        <v>1616</v>
      </c>
      <c r="J482" s="11">
        <v>7</v>
      </c>
      <c r="K482" t="b">
        <f t="shared" si="35"/>
        <v>1</v>
      </c>
      <c r="L482" t="b">
        <f t="shared" si="36"/>
        <v>1</v>
      </c>
      <c r="M482" t="b">
        <f t="shared" si="37"/>
        <v>1</v>
      </c>
      <c r="N482" t="b">
        <f t="shared" si="38"/>
        <v>1</v>
      </c>
      <c r="O482" s="13">
        <f t="shared" si="39"/>
        <v>0</v>
      </c>
    </row>
    <row r="483" spans="1:15" ht="67.5" hidden="1" x14ac:dyDescent="0.25">
      <c r="A483" s="1" t="s">
        <v>110</v>
      </c>
      <c r="B483" s="1" t="s">
        <v>1391</v>
      </c>
      <c r="C483" s="1" t="s">
        <v>157</v>
      </c>
      <c r="D483" s="2" t="s">
        <v>1617</v>
      </c>
      <c r="E483" s="3">
        <v>7</v>
      </c>
      <c r="F483" s="8" t="s">
        <v>110</v>
      </c>
      <c r="G483" s="9" t="s">
        <v>1391</v>
      </c>
      <c r="H483" s="9" t="s">
        <v>157</v>
      </c>
      <c r="I483" s="10" t="s">
        <v>1617</v>
      </c>
      <c r="J483" s="11">
        <v>7</v>
      </c>
      <c r="K483" t="b">
        <f t="shared" si="35"/>
        <v>1</v>
      </c>
      <c r="L483" t="b">
        <f t="shared" si="36"/>
        <v>1</v>
      </c>
      <c r="M483" t="b">
        <f t="shared" si="37"/>
        <v>1</v>
      </c>
      <c r="N483" t="b">
        <f t="shared" si="38"/>
        <v>1</v>
      </c>
      <c r="O483" s="13">
        <f t="shared" si="39"/>
        <v>0</v>
      </c>
    </row>
    <row r="484" spans="1:15" ht="45" hidden="1" x14ac:dyDescent="0.25">
      <c r="A484" s="1" t="s">
        <v>110</v>
      </c>
      <c r="B484" s="1" t="s">
        <v>1391</v>
      </c>
      <c r="C484" s="1" t="s">
        <v>151</v>
      </c>
      <c r="D484" s="2" t="s">
        <v>1879</v>
      </c>
      <c r="E484" s="3">
        <v>7</v>
      </c>
      <c r="F484" s="8" t="s">
        <v>110</v>
      </c>
      <c r="G484" s="9" t="s">
        <v>1391</v>
      </c>
      <c r="H484" s="9" t="s">
        <v>151</v>
      </c>
      <c r="I484" s="10" t="s">
        <v>1879</v>
      </c>
      <c r="J484" s="11">
        <v>7</v>
      </c>
      <c r="K484" t="b">
        <f t="shared" si="35"/>
        <v>1</v>
      </c>
      <c r="L484" t="b">
        <f t="shared" si="36"/>
        <v>1</v>
      </c>
      <c r="M484" t="b">
        <f t="shared" si="37"/>
        <v>1</v>
      </c>
      <c r="N484" t="b">
        <f t="shared" si="38"/>
        <v>1</v>
      </c>
      <c r="O484" s="13">
        <f t="shared" si="39"/>
        <v>0</v>
      </c>
    </row>
    <row r="485" spans="1:15" ht="67.5" hidden="1" x14ac:dyDescent="0.25">
      <c r="A485" s="1" t="s">
        <v>110</v>
      </c>
      <c r="B485" s="1" t="s">
        <v>1412</v>
      </c>
      <c r="C485" s="1" t="s">
        <v>144</v>
      </c>
      <c r="D485" s="2" t="s">
        <v>1607</v>
      </c>
      <c r="E485" s="3">
        <v>60</v>
      </c>
      <c r="F485" s="8" t="s">
        <v>110</v>
      </c>
      <c r="G485" s="9" t="s">
        <v>1412</v>
      </c>
      <c r="H485" s="9" t="s">
        <v>144</v>
      </c>
      <c r="I485" s="10" t="s">
        <v>1607</v>
      </c>
      <c r="J485" s="11">
        <v>60</v>
      </c>
      <c r="K485" t="b">
        <f t="shared" si="35"/>
        <v>1</v>
      </c>
      <c r="L485" t="b">
        <f t="shared" si="36"/>
        <v>1</v>
      </c>
      <c r="M485" t="b">
        <f t="shared" si="37"/>
        <v>1</v>
      </c>
      <c r="N485" t="b">
        <f t="shared" si="38"/>
        <v>1</v>
      </c>
      <c r="O485" s="13">
        <f t="shared" si="39"/>
        <v>0</v>
      </c>
    </row>
    <row r="486" spans="1:15" ht="56.25" hidden="1" x14ac:dyDescent="0.25">
      <c r="A486" s="1" t="s">
        <v>110</v>
      </c>
      <c r="B486" s="1" t="s">
        <v>1412</v>
      </c>
      <c r="C486" s="1" t="s">
        <v>201</v>
      </c>
      <c r="D486" s="2" t="s">
        <v>1618</v>
      </c>
      <c r="E486" s="3">
        <v>60</v>
      </c>
      <c r="F486" s="8" t="s">
        <v>110</v>
      </c>
      <c r="G486" s="9" t="s">
        <v>1412</v>
      </c>
      <c r="H486" s="9" t="s">
        <v>201</v>
      </c>
      <c r="I486" s="10" t="s">
        <v>1618</v>
      </c>
      <c r="J486" s="11">
        <v>60</v>
      </c>
      <c r="K486" t="b">
        <f t="shared" si="35"/>
        <v>1</v>
      </c>
      <c r="L486" t="b">
        <f t="shared" si="36"/>
        <v>1</v>
      </c>
      <c r="M486" t="b">
        <f t="shared" si="37"/>
        <v>1</v>
      </c>
      <c r="N486" t="b">
        <f t="shared" si="38"/>
        <v>1</v>
      </c>
      <c r="O486" s="13">
        <f t="shared" si="39"/>
        <v>0</v>
      </c>
    </row>
    <row r="487" spans="1:15" ht="135" hidden="1" x14ac:dyDescent="0.25">
      <c r="A487" s="1" t="s">
        <v>110</v>
      </c>
      <c r="B487" s="1" t="s">
        <v>1412</v>
      </c>
      <c r="C487" s="1" t="s">
        <v>202</v>
      </c>
      <c r="D487" s="2" t="s">
        <v>1619</v>
      </c>
      <c r="E487" s="3">
        <v>60</v>
      </c>
      <c r="F487" s="8" t="s">
        <v>110</v>
      </c>
      <c r="G487" s="9" t="s">
        <v>1412</v>
      </c>
      <c r="H487" s="9" t="s">
        <v>202</v>
      </c>
      <c r="I487" s="10" t="s">
        <v>1619</v>
      </c>
      <c r="J487" s="11">
        <v>60</v>
      </c>
      <c r="K487" t="b">
        <f t="shared" si="35"/>
        <v>1</v>
      </c>
      <c r="L487" t="b">
        <f t="shared" si="36"/>
        <v>1</v>
      </c>
      <c r="M487" t="b">
        <f t="shared" si="37"/>
        <v>1</v>
      </c>
      <c r="N487" t="b">
        <f t="shared" si="38"/>
        <v>1</v>
      </c>
      <c r="O487" s="13">
        <f t="shared" si="39"/>
        <v>0</v>
      </c>
    </row>
    <row r="488" spans="1:15" ht="67.5" hidden="1" x14ac:dyDescent="0.25">
      <c r="A488" s="1" t="s">
        <v>110</v>
      </c>
      <c r="B488" s="1" t="s">
        <v>1412</v>
      </c>
      <c r="C488" s="1" t="s">
        <v>1336</v>
      </c>
      <c r="D488" s="2" t="s">
        <v>1367</v>
      </c>
      <c r="E488" s="3">
        <v>60</v>
      </c>
      <c r="F488" s="8" t="s">
        <v>110</v>
      </c>
      <c r="G488" s="9" t="s">
        <v>1412</v>
      </c>
      <c r="H488" s="9" t="s">
        <v>1336</v>
      </c>
      <c r="I488" s="10" t="s">
        <v>1367</v>
      </c>
      <c r="J488" s="11">
        <v>60</v>
      </c>
      <c r="K488" t="b">
        <f t="shared" si="35"/>
        <v>1</v>
      </c>
      <c r="L488" t="b">
        <f t="shared" si="36"/>
        <v>1</v>
      </c>
      <c r="M488" t="b">
        <f t="shared" si="37"/>
        <v>1</v>
      </c>
      <c r="N488" t="b">
        <f t="shared" si="38"/>
        <v>1</v>
      </c>
      <c r="O488" s="13">
        <f t="shared" si="39"/>
        <v>0</v>
      </c>
    </row>
    <row r="489" spans="1:15" ht="56.25" hidden="1" x14ac:dyDescent="0.25">
      <c r="A489" s="1" t="s">
        <v>110</v>
      </c>
      <c r="B489" s="1" t="s">
        <v>1413</v>
      </c>
      <c r="C489" s="1" t="s">
        <v>152</v>
      </c>
      <c r="D489" s="2" t="s">
        <v>1610</v>
      </c>
      <c r="E489" s="3">
        <v>1254.2</v>
      </c>
      <c r="F489" s="8" t="s">
        <v>110</v>
      </c>
      <c r="G489" s="9" t="s">
        <v>1413</v>
      </c>
      <c r="H489" s="9" t="s">
        <v>152</v>
      </c>
      <c r="I489" s="10" t="s">
        <v>1610</v>
      </c>
      <c r="J489" s="11">
        <v>1254.2</v>
      </c>
      <c r="K489" t="b">
        <f t="shared" si="35"/>
        <v>1</v>
      </c>
      <c r="L489" t="b">
        <f t="shared" si="36"/>
        <v>1</v>
      </c>
      <c r="M489" t="b">
        <f t="shared" si="37"/>
        <v>1</v>
      </c>
      <c r="N489" t="b">
        <f t="shared" si="38"/>
        <v>1</v>
      </c>
      <c r="O489" s="13">
        <f t="shared" si="39"/>
        <v>0</v>
      </c>
    </row>
    <row r="490" spans="1:15" ht="45" hidden="1" x14ac:dyDescent="0.25">
      <c r="A490" s="1" t="s">
        <v>110</v>
      </c>
      <c r="B490" s="1" t="s">
        <v>1413</v>
      </c>
      <c r="C490" s="1" t="s">
        <v>154</v>
      </c>
      <c r="D490" s="2" t="s">
        <v>1611</v>
      </c>
      <c r="E490" s="3">
        <v>1254.2</v>
      </c>
      <c r="F490" s="8" t="s">
        <v>110</v>
      </c>
      <c r="G490" s="9" t="s">
        <v>1413</v>
      </c>
      <c r="H490" s="9" t="s">
        <v>154</v>
      </c>
      <c r="I490" s="10" t="s">
        <v>1611</v>
      </c>
      <c r="J490" s="11">
        <v>1254.2</v>
      </c>
      <c r="K490" t="b">
        <f t="shared" si="35"/>
        <v>1</v>
      </c>
      <c r="L490" t="b">
        <f t="shared" si="36"/>
        <v>1</v>
      </c>
      <c r="M490" t="b">
        <f t="shared" si="37"/>
        <v>1</v>
      </c>
      <c r="N490" t="b">
        <f t="shared" si="38"/>
        <v>1</v>
      </c>
      <c r="O490" s="13">
        <f t="shared" si="39"/>
        <v>0</v>
      </c>
    </row>
    <row r="491" spans="1:15" ht="67.5" hidden="1" x14ac:dyDescent="0.25">
      <c r="A491" s="1" t="s">
        <v>110</v>
      </c>
      <c r="B491" s="1" t="s">
        <v>1413</v>
      </c>
      <c r="C491" s="1" t="s">
        <v>163</v>
      </c>
      <c r="D491" s="2" t="s">
        <v>1620</v>
      </c>
      <c r="E491" s="3">
        <v>1254.2</v>
      </c>
      <c r="F491" s="8" t="s">
        <v>110</v>
      </c>
      <c r="G491" s="9" t="s">
        <v>1413</v>
      </c>
      <c r="H491" s="9" t="s">
        <v>163</v>
      </c>
      <c r="I491" s="10" t="s">
        <v>1620</v>
      </c>
      <c r="J491" s="11">
        <v>1254.2</v>
      </c>
      <c r="K491" t="b">
        <f t="shared" si="35"/>
        <v>1</v>
      </c>
      <c r="L491" t="b">
        <f t="shared" si="36"/>
        <v>1</v>
      </c>
      <c r="M491" t="b">
        <f t="shared" si="37"/>
        <v>1</v>
      </c>
      <c r="N491" t="b">
        <f t="shared" si="38"/>
        <v>1</v>
      </c>
      <c r="O491" s="13">
        <f t="shared" si="39"/>
        <v>0</v>
      </c>
    </row>
    <row r="492" spans="1:15" ht="48" hidden="1" x14ac:dyDescent="0.25">
      <c r="A492" s="1" t="s">
        <v>110</v>
      </c>
      <c r="B492" s="1" t="s">
        <v>1413</v>
      </c>
      <c r="C492" s="1" t="s">
        <v>158</v>
      </c>
      <c r="D492" s="2" t="s">
        <v>683</v>
      </c>
      <c r="E492" s="3">
        <v>1254.2</v>
      </c>
      <c r="F492" s="8" t="s">
        <v>110</v>
      </c>
      <c r="G492" s="9" t="s">
        <v>1413</v>
      </c>
      <c r="H492" s="9" t="s">
        <v>158</v>
      </c>
      <c r="I492" s="10" t="s">
        <v>683</v>
      </c>
      <c r="J492" s="11">
        <v>1254.2</v>
      </c>
      <c r="K492" t="b">
        <f t="shared" si="35"/>
        <v>1</v>
      </c>
      <c r="L492" t="b">
        <f t="shared" si="36"/>
        <v>1</v>
      </c>
      <c r="M492" t="b">
        <f t="shared" si="37"/>
        <v>1</v>
      </c>
      <c r="N492" t="b">
        <f t="shared" si="38"/>
        <v>1</v>
      </c>
      <c r="O492" s="13">
        <f t="shared" si="39"/>
        <v>0</v>
      </c>
    </row>
    <row r="493" spans="1:15" ht="48" hidden="1" x14ac:dyDescent="0.25">
      <c r="A493" s="1" t="s">
        <v>110</v>
      </c>
      <c r="B493" s="1" t="s">
        <v>1413</v>
      </c>
      <c r="C493" s="1" t="s">
        <v>141</v>
      </c>
      <c r="D493" s="2" t="s">
        <v>1603</v>
      </c>
      <c r="E493" s="3">
        <v>27772.9</v>
      </c>
      <c r="F493" s="8" t="s">
        <v>110</v>
      </c>
      <c r="G493" s="9" t="s">
        <v>1413</v>
      </c>
      <c r="H493" s="9" t="s">
        <v>141</v>
      </c>
      <c r="I493" s="10" t="s">
        <v>1603</v>
      </c>
      <c r="J493" s="11">
        <v>27772.9</v>
      </c>
      <c r="K493" t="b">
        <f t="shared" si="35"/>
        <v>1</v>
      </c>
      <c r="L493" t="b">
        <f t="shared" si="36"/>
        <v>1</v>
      </c>
      <c r="M493" t="b">
        <f t="shared" si="37"/>
        <v>1</v>
      </c>
      <c r="N493" t="b">
        <f t="shared" si="38"/>
        <v>1</v>
      </c>
      <c r="O493" s="13">
        <f t="shared" si="39"/>
        <v>0</v>
      </c>
    </row>
    <row r="494" spans="1:15" ht="67.5" hidden="1" x14ac:dyDescent="0.25">
      <c r="A494" s="1" t="s">
        <v>110</v>
      </c>
      <c r="B494" s="1" t="s">
        <v>1413</v>
      </c>
      <c r="C494" s="1" t="s">
        <v>142</v>
      </c>
      <c r="D494" s="2" t="s">
        <v>1604</v>
      </c>
      <c r="E494" s="3">
        <v>27772.9</v>
      </c>
      <c r="F494" s="8" t="s">
        <v>110</v>
      </c>
      <c r="G494" s="9" t="s">
        <v>1413</v>
      </c>
      <c r="H494" s="9" t="s">
        <v>142</v>
      </c>
      <c r="I494" s="10" t="s">
        <v>1604</v>
      </c>
      <c r="J494" s="11">
        <v>27772.9</v>
      </c>
      <c r="K494" t="b">
        <f t="shared" si="35"/>
        <v>1</v>
      </c>
      <c r="L494" t="b">
        <f t="shared" si="36"/>
        <v>1</v>
      </c>
      <c r="M494" t="b">
        <f t="shared" si="37"/>
        <v>1</v>
      </c>
      <c r="N494" t="b">
        <f t="shared" si="38"/>
        <v>1</v>
      </c>
      <c r="O494" s="13">
        <f t="shared" si="39"/>
        <v>0</v>
      </c>
    </row>
    <row r="495" spans="1:15" ht="67.5" hidden="1" x14ac:dyDescent="0.25">
      <c r="A495" s="1" t="s">
        <v>110</v>
      </c>
      <c r="B495" s="1" t="s">
        <v>1413</v>
      </c>
      <c r="C495" s="1" t="s">
        <v>159</v>
      </c>
      <c r="D495" s="2" t="s">
        <v>1621</v>
      </c>
      <c r="E495" s="3">
        <v>27034</v>
      </c>
      <c r="F495" s="8" t="s">
        <v>110</v>
      </c>
      <c r="G495" s="9" t="s">
        <v>1413</v>
      </c>
      <c r="H495" s="9" t="s">
        <v>159</v>
      </c>
      <c r="I495" s="10" t="s">
        <v>1621</v>
      </c>
      <c r="J495" s="11">
        <v>27034</v>
      </c>
      <c r="K495" t="b">
        <f t="shared" si="35"/>
        <v>1</v>
      </c>
      <c r="L495" t="b">
        <f t="shared" si="36"/>
        <v>1</v>
      </c>
      <c r="M495" t="b">
        <f t="shared" si="37"/>
        <v>1</v>
      </c>
      <c r="N495" t="b">
        <f t="shared" si="38"/>
        <v>1</v>
      </c>
      <c r="O495" s="13">
        <f t="shared" si="39"/>
        <v>0</v>
      </c>
    </row>
    <row r="496" spans="1:15" ht="67.5" hidden="1" x14ac:dyDescent="0.25">
      <c r="A496" s="1" t="s">
        <v>110</v>
      </c>
      <c r="B496" s="1" t="s">
        <v>1413</v>
      </c>
      <c r="C496" s="1" t="s">
        <v>160</v>
      </c>
      <c r="D496" s="2" t="s">
        <v>1622</v>
      </c>
      <c r="E496" s="3">
        <v>738.9</v>
      </c>
      <c r="F496" s="8" t="s">
        <v>110</v>
      </c>
      <c r="G496" s="9" t="s">
        <v>1413</v>
      </c>
      <c r="H496" s="9" t="s">
        <v>160</v>
      </c>
      <c r="I496" s="10" t="s">
        <v>1622</v>
      </c>
      <c r="J496" s="11">
        <v>738.9</v>
      </c>
      <c r="K496" t="b">
        <f t="shared" si="35"/>
        <v>1</v>
      </c>
      <c r="L496" t="b">
        <f t="shared" si="36"/>
        <v>1</v>
      </c>
      <c r="M496" t="b">
        <f t="shared" si="37"/>
        <v>1</v>
      </c>
      <c r="N496" t="b">
        <f t="shared" si="38"/>
        <v>1</v>
      </c>
      <c r="O496" s="13">
        <f t="shared" si="39"/>
        <v>0</v>
      </c>
    </row>
    <row r="497" spans="1:15" ht="56.25" hidden="1" x14ac:dyDescent="0.25">
      <c r="A497" s="1" t="s">
        <v>110</v>
      </c>
      <c r="B497" s="1" t="s">
        <v>1413</v>
      </c>
      <c r="C497" s="1" t="s">
        <v>164</v>
      </c>
      <c r="D497" s="2" t="s">
        <v>1623</v>
      </c>
      <c r="E497" s="3">
        <v>1047.7</v>
      </c>
      <c r="F497" s="8" t="s">
        <v>110</v>
      </c>
      <c r="G497" s="9" t="s">
        <v>1413</v>
      </c>
      <c r="H497" s="9" t="s">
        <v>164</v>
      </c>
      <c r="I497" s="10" t="s">
        <v>1623</v>
      </c>
      <c r="J497" s="11">
        <v>1047.7</v>
      </c>
      <c r="K497" t="b">
        <f t="shared" si="35"/>
        <v>1</v>
      </c>
      <c r="L497" t="b">
        <f t="shared" si="36"/>
        <v>1</v>
      </c>
      <c r="M497" t="b">
        <f t="shared" si="37"/>
        <v>1</v>
      </c>
      <c r="N497" t="b">
        <f t="shared" si="38"/>
        <v>1</v>
      </c>
      <c r="O497" s="13">
        <f t="shared" si="39"/>
        <v>0</v>
      </c>
    </row>
    <row r="498" spans="1:15" ht="101.25" hidden="1" x14ac:dyDescent="0.25">
      <c r="A498" s="1" t="s">
        <v>110</v>
      </c>
      <c r="B498" s="1" t="s">
        <v>1413</v>
      </c>
      <c r="C498" s="1" t="s">
        <v>165</v>
      </c>
      <c r="D498" s="2" t="s">
        <v>1624</v>
      </c>
      <c r="E498" s="3">
        <v>1047.7</v>
      </c>
      <c r="F498" s="8" t="s">
        <v>110</v>
      </c>
      <c r="G498" s="9" t="s">
        <v>1413</v>
      </c>
      <c r="H498" s="9" t="s">
        <v>165</v>
      </c>
      <c r="I498" s="10" t="s">
        <v>1624</v>
      </c>
      <c r="J498" s="11">
        <v>1047.7</v>
      </c>
      <c r="K498" t="b">
        <f t="shared" si="35"/>
        <v>1</v>
      </c>
      <c r="L498" t="b">
        <f t="shared" si="36"/>
        <v>1</v>
      </c>
      <c r="M498" t="b">
        <f t="shared" si="37"/>
        <v>1</v>
      </c>
      <c r="N498" t="b">
        <f t="shared" si="38"/>
        <v>1</v>
      </c>
      <c r="O498" s="13">
        <f t="shared" si="39"/>
        <v>0</v>
      </c>
    </row>
    <row r="499" spans="1:15" ht="78.75" hidden="1" x14ac:dyDescent="0.25">
      <c r="A499" s="1" t="s">
        <v>110</v>
      </c>
      <c r="B499" s="1" t="s">
        <v>1413</v>
      </c>
      <c r="C499" s="1" t="s">
        <v>166</v>
      </c>
      <c r="D499" s="2" t="s">
        <v>1625</v>
      </c>
      <c r="E499" s="3">
        <v>1047.7</v>
      </c>
      <c r="F499" s="8" t="s">
        <v>110</v>
      </c>
      <c r="G499" s="9" t="s">
        <v>1413</v>
      </c>
      <c r="H499" s="9" t="s">
        <v>166</v>
      </c>
      <c r="I499" s="10" t="s">
        <v>1625</v>
      </c>
      <c r="J499" s="11">
        <v>1047.7</v>
      </c>
      <c r="K499" t="b">
        <f t="shared" si="35"/>
        <v>1</v>
      </c>
      <c r="L499" t="b">
        <f t="shared" si="36"/>
        <v>1</v>
      </c>
      <c r="M499" t="b">
        <f t="shared" si="37"/>
        <v>1</v>
      </c>
      <c r="N499" t="b">
        <f t="shared" si="38"/>
        <v>1</v>
      </c>
      <c r="O499" s="13">
        <f t="shared" si="39"/>
        <v>0</v>
      </c>
    </row>
    <row r="500" spans="1:15" ht="67.5" hidden="1" x14ac:dyDescent="0.25">
      <c r="A500" s="1" t="s">
        <v>110</v>
      </c>
      <c r="B500" s="1" t="s">
        <v>1413</v>
      </c>
      <c r="C500" s="1" t="s">
        <v>161</v>
      </c>
      <c r="D500" s="2" t="s">
        <v>761</v>
      </c>
      <c r="E500" s="3">
        <v>1047.7</v>
      </c>
      <c r="F500" s="8" t="s">
        <v>110</v>
      </c>
      <c r="G500" s="9" t="s">
        <v>1413</v>
      </c>
      <c r="H500" s="9" t="s">
        <v>161</v>
      </c>
      <c r="I500" s="10" t="s">
        <v>761</v>
      </c>
      <c r="J500" s="11">
        <v>1047.7</v>
      </c>
      <c r="K500" t="b">
        <f t="shared" si="35"/>
        <v>1</v>
      </c>
      <c r="L500" t="b">
        <f t="shared" si="36"/>
        <v>1</v>
      </c>
      <c r="M500" t="b">
        <f t="shared" si="37"/>
        <v>1</v>
      </c>
      <c r="N500" t="b">
        <f t="shared" si="38"/>
        <v>1</v>
      </c>
      <c r="O500" s="13">
        <f t="shared" si="39"/>
        <v>0</v>
      </c>
    </row>
    <row r="501" spans="1:15" ht="67.5" hidden="1" x14ac:dyDescent="0.25">
      <c r="A501" s="1" t="s">
        <v>110</v>
      </c>
      <c r="B501" s="1" t="s">
        <v>1413</v>
      </c>
      <c r="C501" s="1" t="s">
        <v>144</v>
      </c>
      <c r="D501" s="2" t="s">
        <v>1607</v>
      </c>
      <c r="E501" s="3">
        <v>2428.6</v>
      </c>
      <c r="F501" s="8" t="s">
        <v>110</v>
      </c>
      <c r="G501" s="9" t="s">
        <v>1413</v>
      </c>
      <c r="H501" s="9" t="s">
        <v>144</v>
      </c>
      <c r="I501" s="10" t="s">
        <v>1607</v>
      </c>
      <c r="J501" s="11">
        <v>2428.6</v>
      </c>
      <c r="K501" t="b">
        <f t="shared" si="35"/>
        <v>1</v>
      </c>
      <c r="L501" t="b">
        <f t="shared" si="36"/>
        <v>1</v>
      </c>
      <c r="M501" t="b">
        <f t="shared" si="37"/>
        <v>1</v>
      </c>
      <c r="N501" t="b">
        <f t="shared" si="38"/>
        <v>1</v>
      </c>
      <c r="O501" s="13">
        <f t="shared" si="39"/>
        <v>0</v>
      </c>
    </row>
    <row r="502" spans="1:15" ht="67.5" hidden="1" x14ac:dyDescent="0.25">
      <c r="A502" s="1" t="s">
        <v>110</v>
      </c>
      <c r="B502" s="1" t="s">
        <v>1413</v>
      </c>
      <c r="C502" s="1" t="s">
        <v>167</v>
      </c>
      <c r="D502" s="2" t="s">
        <v>1626</v>
      </c>
      <c r="E502" s="3">
        <v>928.6</v>
      </c>
      <c r="F502" s="8" t="s">
        <v>110</v>
      </c>
      <c r="G502" s="9" t="s">
        <v>1413</v>
      </c>
      <c r="H502" s="9" t="s">
        <v>167</v>
      </c>
      <c r="I502" s="10" t="s">
        <v>1626</v>
      </c>
      <c r="J502" s="11">
        <v>928.6</v>
      </c>
      <c r="K502" t="b">
        <f t="shared" si="35"/>
        <v>1</v>
      </c>
      <c r="L502" t="b">
        <f t="shared" si="36"/>
        <v>1</v>
      </c>
      <c r="M502" t="b">
        <f t="shared" si="37"/>
        <v>1</v>
      </c>
      <c r="N502" t="b">
        <f t="shared" si="38"/>
        <v>1</v>
      </c>
      <c r="O502" s="13">
        <f t="shared" si="39"/>
        <v>0</v>
      </c>
    </row>
    <row r="503" spans="1:15" ht="101.25" hidden="1" x14ac:dyDescent="0.25">
      <c r="A503" s="1" t="s">
        <v>110</v>
      </c>
      <c r="B503" s="1" t="s">
        <v>1413</v>
      </c>
      <c r="C503" s="1" t="s">
        <v>168</v>
      </c>
      <c r="D503" s="2" t="s">
        <v>1627</v>
      </c>
      <c r="E503" s="3">
        <v>928.6</v>
      </c>
      <c r="F503" s="8" t="s">
        <v>110</v>
      </c>
      <c r="G503" s="9" t="s">
        <v>1413</v>
      </c>
      <c r="H503" s="9" t="s">
        <v>168</v>
      </c>
      <c r="I503" s="10" t="s">
        <v>1627</v>
      </c>
      <c r="J503" s="11">
        <v>928.6</v>
      </c>
      <c r="K503" t="b">
        <f t="shared" si="35"/>
        <v>1</v>
      </c>
      <c r="L503" t="b">
        <f t="shared" si="36"/>
        <v>1</v>
      </c>
      <c r="M503" t="b">
        <f t="shared" si="37"/>
        <v>1</v>
      </c>
      <c r="N503" t="b">
        <f t="shared" si="38"/>
        <v>1</v>
      </c>
      <c r="O503" s="13">
        <f t="shared" si="39"/>
        <v>0</v>
      </c>
    </row>
    <row r="504" spans="1:15" ht="45" hidden="1" x14ac:dyDescent="0.25">
      <c r="A504" s="1" t="s">
        <v>110</v>
      </c>
      <c r="B504" s="1" t="s">
        <v>1413</v>
      </c>
      <c r="C504" s="1" t="s">
        <v>162</v>
      </c>
      <c r="D504" s="2" t="s">
        <v>1061</v>
      </c>
      <c r="E504" s="3">
        <v>928.6</v>
      </c>
      <c r="F504" s="8" t="s">
        <v>110</v>
      </c>
      <c r="G504" s="9" t="s">
        <v>1413</v>
      </c>
      <c r="H504" s="9" t="s">
        <v>162</v>
      </c>
      <c r="I504" s="10" t="s">
        <v>1061</v>
      </c>
      <c r="J504" s="11">
        <v>928.6</v>
      </c>
      <c r="K504" t="b">
        <f t="shared" si="35"/>
        <v>1</v>
      </c>
      <c r="L504" t="b">
        <f t="shared" si="36"/>
        <v>1</v>
      </c>
      <c r="M504" t="b">
        <f t="shared" si="37"/>
        <v>1</v>
      </c>
      <c r="N504" t="b">
        <f t="shared" si="38"/>
        <v>1</v>
      </c>
      <c r="O504" s="13">
        <f t="shared" si="39"/>
        <v>0</v>
      </c>
    </row>
    <row r="505" spans="1:15" ht="78.75" hidden="1" x14ac:dyDescent="0.25">
      <c r="A505" s="1" t="s">
        <v>110</v>
      </c>
      <c r="B505" s="1" t="s">
        <v>1413</v>
      </c>
      <c r="C505" s="1" t="s">
        <v>145</v>
      </c>
      <c r="D505" s="2" t="s">
        <v>1608</v>
      </c>
      <c r="E505" s="3">
        <v>1500</v>
      </c>
      <c r="F505" s="8" t="s">
        <v>110</v>
      </c>
      <c r="G505" s="9" t="s">
        <v>1413</v>
      </c>
      <c r="H505" s="9" t="s">
        <v>145</v>
      </c>
      <c r="I505" s="10" t="s">
        <v>1608</v>
      </c>
      <c r="J505" s="11">
        <v>1500</v>
      </c>
      <c r="K505" t="b">
        <f t="shared" si="35"/>
        <v>1</v>
      </c>
      <c r="L505" t="b">
        <f t="shared" si="36"/>
        <v>1</v>
      </c>
      <c r="M505" t="b">
        <f t="shared" si="37"/>
        <v>1</v>
      </c>
      <c r="N505" t="b">
        <f t="shared" si="38"/>
        <v>1</v>
      </c>
      <c r="O505" s="13">
        <f t="shared" si="39"/>
        <v>0</v>
      </c>
    </row>
    <row r="506" spans="1:15" ht="101.25" hidden="1" x14ac:dyDescent="0.25">
      <c r="A506" s="1" t="s">
        <v>110</v>
      </c>
      <c r="B506" s="1" t="s">
        <v>1413</v>
      </c>
      <c r="C506" s="1" t="s">
        <v>146</v>
      </c>
      <c r="D506" s="2" t="s">
        <v>1609</v>
      </c>
      <c r="E506" s="3">
        <v>1500</v>
      </c>
      <c r="F506" s="8" t="s">
        <v>110</v>
      </c>
      <c r="G506" s="9" t="s">
        <v>1413</v>
      </c>
      <c r="H506" s="9" t="s">
        <v>146</v>
      </c>
      <c r="I506" s="10" t="s">
        <v>1609</v>
      </c>
      <c r="J506" s="11">
        <v>1500</v>
      </c>
      <c r="K506" t="b">
        <f t="shared" si="35"/>
        <v>1</v>
      </c>
      <c r="L506" t="b">
        <f t="shared" si="36"/>
        <v>1</v>
      </c>
      <c r="M506" t="b">
        <f t="shared" si="37"/>
        <v>1</v>
      </c>
      <c r="N506" t="b">
        <f t="shared" si="38"/>
        <v>1</v>
      </c>
      <c r="O506" s="13">
        <f t="shared" si="39"/>
        <v>0</v>
      </c>
    </row>
    <row r="507" spans="1:15" ht="78.75" hidden="1" x14ac:dyDescent="0.25">
      <c r="A507" s="1" t="s">
        <v>110</v>
      </c>
      <c r="B507" s="1" t="s">
        <v>1413</v>
      </c>
      <c r="C507" s="1" t="s">
        <v>136</v>
      </c>
      <c r="D507" s="2" t="s">
        <v>1069</v>
      </c>
      <c r="E507" s="3">
        <v>1500</v>
      </c>
      <c r="F507" s="8" t="s">
        <v>110</v>
      </c>
      <c r="G507" s="9" t="s">
        <v>1413</v>
      </c>
      <c r="H507" s="9" t="s">
        <v>136</v>
      </c>
      <c r="I507" s="10" t="s">
        <v>1069</v>
      </c>
      <c r="J507" s="11">
        <v>1500</v>
      </c>
      <c r="K507" t="b">
        <f t="shared" si="35"/>
        <v>1</v>
      </c>
      <c r="L507" t="b">
        <f t="shared" si="36"/>
        <v>1</v>
      </c>
      <c r="M507" t="b">
        <f t="shared" si="37"/>
        <v>1</v>
      </c>
      <c r="N507" t="b">
        <f t="shared" si="38"/>
        <v>1</v>
      </c>
      <c r="O507" s="13">
        <f t="shared" si="39"/>
        <v>0</v>
      </c>
    </row>
    <row r="508" spans="1:15" ht="67.5" hidden="1" x14ac:dyDescent="0.25">
      <c r="A508" s="1" t="s">
        <v>110</v>
      </c>
      <c r="B508" s="1" t="s">
        <v>1414</v>
      </c>
      <c r="C508" s="1" t="s">
        <v>138</v>
      </c>
      <c r="D508" s="2" t="s">
        <v>1450</v>
      </c>
      <c r="E508" s="3">
        <v>9366.7000000000007</v>
      </c>
      <c r="F508" s="8" t="s">
        <v>110</v>
      </c>
      <c r="G508" s="9" t="s">
        <v>1414</v>
      </c>
      <c r="H508" s="9" t="s">
        <v>138</v>
      </c>
      <c r="I508" s="10" t="s">
        <v>1450</v>
      </c>
      <c r="J508" s="11">
        <v>9366.7000000000007</v>
      </c>
      <c r="K508" t="b">
        <f t="shared" si="35"/>
        <v>1</v>
      </c>
      <c r="L508" t="b">
        <f t="shared" si="36"/>
        <v>1</v>
      </c>
      <c r="M508" t="b">
        <f t="shared" si="37"/>
        <v>1</v>
      </c>
      <c r="N508" t="b">
        <f t="shared" si="38"/>
        <v>1</v>
      </c>
      <c r="O508" s="13">
        <f t="shared" si="39"/>
        <v>0</v>
      </c>
    </row>
    <row r="509" spans="1:15" ht="45" hidden="1" x14ac:dyDescent="0.25">
      <c r="A509" s="1" t="s">
        <v>110</v>
      </c>
      <c r="B509" s="1" t="s">
        <v>1414</v>
      </c>
      <c r="C509" s="1" t="s">
        <v>170</v>
      </c>
      <c r="D509" s="2" t="s">
        <v>1628</v>
      </c>
      <c r="E509" s="3">
        <v>9366.7000000000007</v>
      </c>
      <c r="F509" s="8" t="s">
        <v>110</v>
      </c>
      <c r="G509" s="9" t="s">
        <v>1414</v>
      </c>
      <c r="H509" s="9" t="s">
        <v>170</v>
      </c>
      <c r="I509" s="10" t="s">
        <v>1628</v>
      </c>
      <c r="J509" s="11">
        <v>9366.7000000000007</v>
      </c>
      <c r="K509" t="b">
        <f t="shared" si="35"/>
        <v>1</v>
      </c>
      <c r="L509" t="b">
        <f t="shared" si="36"/>
        <v>1</v>
      </c>
      <c r="M509" t="b">
        <f t="shared" si="37"/>
        <v>1</v>
      </c>
      <c r="N509" t="b">
        <f t="shared" si="38"/>
        <v>1</v>
      </c>
      <c r="O509" s="13">
        <f t="shared" si="39"/>
        <v>0</v>
      </c>
    </row>
    <row r="510" spans="1:15" ht="67.5" hidden="1" x14ac:dyDescent="0.25">
      <c r="A510" s="1" t="s">
        <v>110</v>
      </c>
      <c r="B510" s="1" t="s">
        <v>1414</v>
      </c>
      <c r="C510" s="1" t="s">
        <v>171</v>
      </c>
      <c r="D510" s="2" t="s">
        <v>1629</v>
      </c>
      <c r="E510" s="3">
        <v>9366.7000000000007</v>
      </c>
      <c r="F510" s="8" t="s">
        <v>110</v>
      </c>
      <c r="G510" s="9" t="s">
        <v>1414</v>
      </c>
      <c r="H510" s="9" t="s">
        <v>171</v>
      </c>
      <c r="I510" s="10" t="s">
        <v>1629</v>
      </c>
      <c r="J510" s="11">
        <v>9366.7000000000007</v>
      </c>
      <c r="K510" t="b">
        <f t="shared" si="35"/>
        <v>1</v>
      </c>
      <c r="L510" t="b">
        <f t="shared" si="36"/>
        <v>1</v>
      </c>
      <c r="M510" t="b">
        <f t="shared" si="37"/>
        <v>1</v>
      </c>
      <c r="N510" t="b">
        <f t="shared" si="38"/>
        <v>1</v>
      </c>
      <c r="O510" s="13">
        <f t="shared" si="39"/>
        <v>0</v>
      </c>
    </row>
    <row r="511" spans="1:15" ht="78.75" hidden="1" x14ac:dyDescent="0.25">
      <c r="A511" s="1" t="s">
        <v>110</v>
      </c>
      <c r="B511" s="1" t="s">
        <v>1414</v>
      </c>
      <c r="C511" s="1" t="s">
        <v>169</v>
      </c>
      <c r="D511" s="2" t="s">
        <v>589</v>
      </c>
      <c r="E511" s="3">
        <v>9366.7000000000007</v>
      </c>
      <c r="F511" s="8" t="s">
        <v>110</v>
      </c>
      <c r="G511" s="9" t="s">
        <v>1414</v>
      </c>
      <c r="H511" s="9" t="s">
        <v>169</v>
      </c>
      <c r="I511" s="10" t="s">
        <v>589</v>
      </c>
      <c r="J511" s="11">
        <v>9366.7000000000007</v>
      </c>
      <c r="K511" t="b">
        <f t="shared" si="35"/>
        <v>1</v>
      </c>
      <c r="L511" t="b">
        <f t="shared" si="36"/>
        <v>1</v>
      </c>
      <c r="M511" t="b">
        <f t="shared" si="37"/>
        <v>1</v>
      </c>
      <c r="N511" t="b">
        <f t="shared" si="38"/>
        <v>1</v>
      </c>
      <c r="O511" s="13">
        <f t="shared" si="39"/>
        <v>0</v>
      </c>
    </row>
    <row r="512" spans="1:15" ht="56.25" hidden="1" x14ac:dyDescent="0.25">
      <c r="A512" s="1" t="s">
        <v>110</v>
      </c>
      <c r="B512" s="1" t="s">
        <v>1414</v>
      </c>
      <c r="C512" s="1" t="s">
        <v>1122</v>
      </c>
      <c r="D512" s="2" t="s">
        <v>1885</v>
      </c>
      <c r="E512" s="3">
        <v>32</v>
      </c>
      <c r="F512" s="8" t="s">
        <v>110</v>
      </c>
      <c r="G512" s="9" t="s">
        <v>1414</v>
      </c>
      <c r="H512" s="9" t="s">
        <v>1122</v>
      </c>
      <c r="I512" s="10" t="s">
        <v>1885</v>
      </c>
      <c r="J512" s="11">
        <v>32</v>
      </c>
      <c r="K512" t="b">
        <f t="shared" si="35"/>
        <v>1</v>
      </c>
      <c r="L512" t="b">
        <f t="shared" si="36"/>
        <v>1</v>
      </c>
      <c r="M512" t="b">
        <f t="shared" si="37"/>
        <v>1</v>
      </c>
      <c r="N512" t="b">
        <f t="shared" si="38"/>
        <v>1</v>
      </c>
      <c r="O512" s="13">
        <f t="shared" si="39"/>
        <v>0</v>
      </c>
    </row>
    <row r="513" spans="1:15" ht="36" hidden="1" x14ac:dyDescent="0.25">
      <c r="A513" s="1" t="s">
        <v>110</v>
      </c>
      <c r="B513" s="1" t="s">
        <v>1414</v>
      </c>
      <c r="C513" s="1" t="s">
        <v>1143</v>
      </c>
      <c r="D513" s="2" t="s">
        <v>1270</v>
      </c>
      <c r="E513" s="3">
        <v>32</v>
      </c>
      <c r="F513" s="8" t="s">
        <v>110</v>
      </c>
      <c r="G513" s="9" t="s">
        <v>1414</v>
      </c>
      <c r="H513" s="9" t="s">
        <v>1143</v>
      </c>
      <c r="I513" s="10" t="s">
        <v>1270</v>
      </c>
      <c r="J513" s="11">
        <v>32</v>
      </c>
      <c r="K513" t="b">
        <f t="shared" si="35"/>
        <v>1</v>
      </c>
      <c r="L513" t="b">
        <f t="shared" si="36"/>
        <v>1</v>
      </c>
      <c r="M513" t="b">
        <f t="shared" si="37"/>
        <v>1</v>
      </c>
      <c r="N513" t="b">
        <f t="shared" si="38"/>
        <v>1</v>
      </c>
      <c r="O513" s="13">
        <f t="shared" si="39"/>
        <v>0</v>
      </c>
    </row>
    <row r="514" spans="1:15" ht="33.75" hidden="1" x14ac:dyDescent="0.25">
      <c r="A514" s="1" t="s">
        <v>110</v>
      </c>
      <c r="B514" s="1" t="s">
        <v>1414</v>
      </c>
      <c r="C514" s="1" t="s">
        <v>1349</v>
      </c>
      <c r="D514" s="2" t="s">
        <v>1350</v>
      </c>
      <c r="E514" s="3">
        <v>32</v>
      </c>
      <c r="F514" s="8" t="s">
        <v>110</v>
      </c>
      <c r="G514" s="9" t="s">
        <v>1414</v>
      </c>
      <c r="H514" s="9" t="s">
        <v>1349</v>
      </c>
      <c r="I514" s="10" t="s">
        <v>1350</v>
      </c>
      <c r="J514" s="11">
        <v>32</v>
      </c>
      <c r="K514" t="b">
        <f t="shared" si="35"/>
        <v>1</v>
      </c>
      <c r="L514" t="b">
        <f t="shared" si="36"/>
        <v>1</v>
      </c>
      <c r="M514" t="b">
        <f t="shared" si="37"/>
        <v>1</v>
      </c>
      <c r="N514" t="b">
        <f t="shared" si="38"/>
        <v>1</v>
      </c>
      <c r="O514" s="13">
        <f t="shared" si="39"/>
        <v>0</v>
      </c>
    </row>
    <row r="515" spans="1:15" ht="56.25" hidden="1" x14ac:dyDescent="0.25">
      <c r="A515" s="1" t="s">
        <v>110</v>
      </c>
      <c r="B515" s="1" t="s">
        <v>1393</v>
      </c>
      <c r="C515" s="1" t="s">
        <v>1172</v>
      </c>
      <c r="D515" s="2" t="s">
        <v>1500</v>
      </c>
      <c r="E515" s="3">
        <v>1231.5</v>
      </c>
      <c r="F515" s="8" t="s">
        <v>110</v>
      </c>
      <c r="G515" s="9" t="s">
        <v>1393</v>
      </c>
      <c r="H515" s="9" t="s">
        <v>1172</v>
      </c>
      <c r="I515" s="10" t="s">
        <v>1500</v>
      </c>
      <c r="J515" s="11">
        <v>1231.5</v>
      </c>
      <c r="K515" t="b">
        <f t="shared" ref="K515:K578" si="40">EXACT(A515,F515)</f>
        <v>1</v>
      </c>
      <c r="L515" t="b">
        <f t="shared" ref="L515:L578" si="41">EXACT(B515,G515)</f>
        <v>1</v>
      </c>
      <c r="M515" t="b">
        <f t="shared" ref="M515:M578" si="42">EXACT(C515,H515)</f>
        <v>1</v>
      </c>
      <c r="N515" t="b">
        <f t="shared" ref="N515:N578" si="43">EXACT(D515,I515)</f>
        <v>1</v>
      </c>
      <c r="O515" s="13">
        <f t="shared" ref="O515:O578" si="44">E515-J515</f>
        <v>0</v>
      </c>
    </row>
    <row r="516" spans="1:15" ht="48" hidden="1" x14ac:dyDescent="0.25">
      <c r="A516" s="1" t="s">
        <v>110</v>
      </c>
      <c r="B516" s="1" t="s">
        <v>1393</v>
      </c>
      <c r="C516" s="1" t="s">
        <v>6</v>
      </c>
      <c r="D516" s="2" t="s">
        <v>1501</v>
      </c>
      <c r="E516" s="3">
        <v>1231.5</v>
      </c>
      <c r="F516" s="8" t="s">
        <v>110</v>
      </c>
      <c r="G516" s="9" t="s">
        <v>1393</v>
      </c>
      <c r="H516" s="9" t="s">
        <v>6</v>
      </c>
      <c r="I516" s="10" t="s">
        <v>1501</v>
      </c>
      <c r="J516" s="11">
        <v>1231.5</v>
      </c>
      <c r="K516" t="b">
        <f t="shared" si="40"/>
        <v>1</v>
      </c>
      <c r="L516" t="b">
        <f t="shared" si="41"/>
        <v>1</v>
      </c>
      <c r="M516" t="b">
        <f t="shared" si="42"/>
        <v>1</v>
      </c>
      <c r="N516" t="b">
        <f t="shared" si="43"/>
        <v>1</v>
      </c>
      <c r="O516" s="13">
        <f t="shared" si="44"/>
        <v>0</v>
      </c>
    </row>
    <row r="517" spans="1:15" ht="78.75" hidden="1" x14ac:dyDescent="0.25">
      <c r="A517" s="1" t="s">
        <v>110</v>
      </c>
      <c r="B517" s="1" t="s">
        <v>1393</v>
      </c>
      <c r="C517" s="1" t="s">
        <v>7</v>
      </c>
      <c r="D517" s="2" t="s">
        <v>1502</v>
      </c>
      <c r="E517" s="3">
        <v>265.5</v>
      </c>
      <c r="F517" s="8" t="s">
        <v>110</v>
      </c>
      <c r="G517" s="9" t="s">
        <v>1393</v>
      </c>
      <c r="H517" s="9" t="s">
        <v>7</v>
      </c>
      <c r="I517" s="10" t="s">
        <v>1502</v>
      </c>
      <c r="J517" s="11">
        <v>265.5</v>
      </c>
      <c r="K517" t="b">
        <f t="shared" si="40"/>
        <v>1</v>
      </c>
      <c r="L517" t="b">
        <f t="shared" si="41"/>
        <v>1</v>
      </c>
      <c r="M517" t="b">
        <f t="shared" si="42"/>
        <v>1</v>
      </c>
      <c r="N517" t="b">
        <f t="shared" si="43"/>
        <v>1</v>
      </c>
      <c r="O517" s="13">
        <f t="shared" si="44"/>
        <v>0</v>
      </c>
    </row>
    <row r="518" spans="1:15" ht="45" hidden="1" x14ac:dyDescent="0.25">
      <c r="A518" s="1" t="s">
        <v>110</v>
      </c>
      <c r="B518" s="1" t="s">
        <v>1393</v>
      </c>
      <c r="C518" s="1" t="s">
        <v>12</v>
      </c>
      <c r="D518" s="2" t="s">
        <v>772</v>
      </c>
      <c r="E518" s="3">
        <v>265.5</v>
      </c>
      <c r="F518" s="8" t="s">
        <v>110</v>
      </c>
      <c r="G518" s="9" t="s">
        <v>1393</v>
      </c>
      <c r="H518" s="9" t="s">
        <v>12</v>
      </c>
      <c r="I518" s="10" t="s">
        <v>772</v>
      </c>
      <c r="J518" s="11">
        <v>265.5</v>
      </c>
      <c r="K518" t="b">
        <f t="shared" si="40"/>
        <v>1</v>
      </c>
      <c r="L518" t="b">
        <f t="shared" si="41"/>
        <v>1</v>
      </c>
      <c r="M518" t="b">
        <f t="shared" si="42"/>
        <v>1</v>
      </c>
      <c r="N518" t="b">
        <f t="shared" si="43"/>
        <v>1</v>
      </c>
      <c r="O518" s="13">
        <f t="shared" si="44"/>
        <v>0</v>
      </c>
    </row>
    <row r="519" spans="1:15" ht="56.25" hidden="1" x14ac:dyDescent="0.25">
      <c r="A519" s="1" t="s">
        <v>110</v>
      </c>
      <c r="B519" s="1" t="s">
        <v>1393</v>
      </c>
      <c r="C519" s="1" t="s">
        <v>173</v>
      </c>
      <c r="D519" s="2" t="s">
        <v>1630</v>
      </c>
      <c r="E519" s="3">
        <v>966</v>
      </c>
      <c r="F519" s="8" t="s">
        <v>110</v>
      </c>
      <c r="G519" s="9" t="s">
        <v>1393</v>
      </c>
      <c r="H519" s="9" t="s">
        <v>173</v>
      </c>
      <c r="I519" s="10" t="s">
        <v>1630</v>
      </c>
      <c r="J519" s="11">
        <v>966</v>
      </c>
      <c r="K519" t="b">
        <f t="shared" si="40"/>
        <v>1</v>
      </c>
      <c r="L519" t="b">
        <f t="shared" si="41"/>
        <v>1</v>
      </c>
      <c r="M519" t="b">
        <f t="shared" si="42"/>
        <v>1</v>
      </c>
      <c r="N519" t="b">
        <f t="shared" si="43"/>
        <v>1</v>
      </c>
      <c r="O519" s="13">
        <f t="shared" si="44"/>
        <v>0</v>
      </c>
    </row>
    <row r="520" spans="1:15" ht="33.75" hidden="1" x14ac:dyDescent="0.25">
      <c r="A520" s="1" t="s">
        <v>110</v>
      </c>
      <c r="B520" s="1" t="s">
        <v>1393</v>
      </c>
      <c r="C520" s="1" t="s">
        <v>172</v>
      </c>
      <c r="D520" s="2" t="s">
        <v>781</v>
      </c>
      <c r="E520" s="3">
        <v>966</v>
      </c>
      <c r="F520" s="8" t="s">
        <v>110</v>
      </c>
      <c r="G520" s="9" t="s">
        <v>1393</v>
      </c>
      <c r="H520" s="9" t="s">
        <v>172</v>
      </c>
      <c r="I520" s="10" t="s">
        <v>781</v>
      </c>
      <c r="J520" s="11">
        <v>966</v>
      </c>
      <c r="K520" t="b">
        <f t="shared" si="40"/>
        <v>1</v>
      </c>
      <c r="L520" t="b">
        <f t="shared" si="41"/>
        <v>1</v>
      </c>
      <c r="M520" t="b">
        <f t="shared" si="42"/>
        <v>1</v>
      </c>
      <c r="N520" t="b">
        <f t="shared" si="43"/>
        <v>1</v>
      </c>
      <c r="O520" s="13">
        <f t="shared" si="44"/>
        <v>0</v>
      </c>
    </row>
    <row r="521" spans="1:15" ht="45" hidden="1" x14ac:dyDescent="0.25">
      <c r="A521" s="1" t="s">
        <v>110</v>
      </c>
      <c r="B521" s="1" t="s">
        <v>1397</v>
      </c>
      <c r="C521" s="1" t="s">
        <v>62</v>
      </c>
      <c r="D521" s="2" t="s">
        <v>1525</v>
      </c>
      <c r="E521" s="3">
        <v>836.7</v>
      </c>
      <c r="F521" s="8" t="s">
        <v>110</v>
      </c>
      <c r="G521" s="9" t="s">
        <v>1397</v>
      </c>
      <c r="H521" s="9" t="s">
        <v>62</v>
      </c>
      <c r="I521" s="10" t="s">
        <v>1525</v>
      </c>
      <c r="J521" s="11">
        <v>836.7</v>
      </c>
      <c r="K521" t="b">
        <f t="shared" si="40"/>
        <v>1</v>
      </c>
      <c r="L521" t="b">
        <f t="shared" si="41"/>
        <v>1</v>
      </c>
      <c r="M521" t="b">
        <f t="shared" si="42"/>
        <v>1</v>
      </c>
      <c r="N521" t="b">
        <f t="shared" si="43"/>
        <v>1</v>
      </c>
      <c r="O521" s="13">
        <f t="shared" si="44"/>
        <v>0</v>
      </c>
    </row>
    <row r="522" spans="1:15" ht="90" hidden="1" x14ac:dyDescent="0.25">
      <c r="A522" s="1" t="s">
        <v>110</v>
      </c>
      <c r="B522" s="1" t="s">
        <v>1397</v>
      </c>
      <c r="C522" s="1" t="s">
        <v>66</v>
      </c>
      <c r="D522" s="2" t="s">
        <v>1528</v>
      </c>
      <c r="E522" s="3">
        <v>836.7</v>
      </c>
      <c r="F522" s="8" t="s">
        <v>110</v>
      </c>
      <c r="G522" s="9" t="s">
        <v>1397</v>
      </c>
      <c r="H522" s="9" t="s">
        <v>66</v>
      </c>
      <c r="I522" s="10" t="s">
        <v>1528</v>
      </c>
      <c r="J522" s="11">
        <v>836.7</v>
      </c>
      <c r="K522" t="b">
        <f t="shared" si="40"/>
        <v>1</v>
      </c>
      <c r="L522" t="b">
        <f t="shared" si="41"/>
        <v>1</v>
      </c>
      <c r="M522" t="b">
        <f t="shared" si="42"/>
        <v>1</v>
      </c>
      <c r="N522" t="b">
        <f t="shared" si="43"/>
        <v>1</v>
      </c>
      <c r="O522" s="13">
        <f t="shared" si="44"/>
        <v>0</v>
      </c>
    </row>
    <row r="523" spans="1:15" ht="67.5" hidden="1" x14ac:dyDescent="0.25">
      <c r="A523" s="1" t="s">
        <v>110</v>
      </c>
      <c r="B523" s="1" t="s">
        <v>1397</v>
      </c>
      <c r="C523" s="1" t="s">
        <v>67</v>
      </c>
      <c r="D523" s="2" t="s">
        <v>1529</v>
      </c>
      <c r="E523" s="3">
        <v>836.7</v>
      </c>
      <c r="F523" s="8" t="s">
        <v>110</v>
      </c>
      <c r="G523" s="9" t="s">
        <v>1397</v>
      </c>
      <c r="H523" s="9" t="s">
        <v>67</v>
      </c>
      <c r="I523" s="10" t="s">
        <v>1529</v>
      </c>
      <c r="J523" s="11">
        <v>836.7</v>
      </c>
      <c r="K523" t="b">
        <f t="shared" si="40"/>
        <v>1</v>
      </c>
      <c r="L523" t="b">
        <f t="shared" si="41"/>
        <v>1</v>
      </c>
      <c r="M523" t="b">
        <f t="shared" si="42"/>
        <v>1</v>
      </c>
      <c r="N523" t="b">
        <f t="shared" si="43"/>
        <v>1</v>
      </c>
      <c r="O523" s="13">
        <f t="shared" si="44"/>
        <v>0</v>
      </c>
    </row>
    <row r="524" spans="1:15" ht="123.75" hidden="1" x14ac:dyDescent="0.25">
      <c r="A524" s="1" t="s">
        <v>110</v>
      </c>
      <c r="B524" s="1" t="s">
        <v>1397</v>
      </c>
      <c r="C524" s="1" t="s">
        <v>174</v>
      </c>
      <c r="D524" s="2" t="s">
        <v>646</v>
      </c>
      <c r="E524" s="3">
        <v>836.7</v>
      </c>
      <c r="F524" s="8" t="s">
        <v>110</v>
      </c>
      <c r="G524" s="9" t="s">
        <v>1397</v>
      </c>
      <c r="H524" s="9" t="s">
        <v>174</v>
      </c>
      <c r="I524" s="10" t="s">
        <v>646</v>
      </c>
      <c r="J524" s="11">
        <v>836.7</v>
      </c>
      <c r="K524" t="b">
        <f t="shared" si="40"/>
        <v>1</v>
      </c>
      <c r="L524" t="b">
        <f t="shared" si="41"/>
        <v>1</v>
      </c>
      <c r="M524" t="b">
        <f t="shared" si="42"/>
        <v>1</v>
      </c>
      <c r="N524" t="b">
        <f t="shared" si="43"/>
        <v>1</v>
      </c>
      <c r="O524" s="13">
        <f t="shared" si="44"/>
        <v>0</v>
      </c>
    </row>
    <row r="525" spans="1:15" ht="101.25" hidden="1" x14ac:dyDescent="0.25">
      <c r="A525" s="1" t="s">
        <v>110</v>
      </c>
      <c r="B525" s="1" t="s">
        <v>1397</v>
      </c>
      <c r="C525" s="1" t="s">
        <v>42</v>
      </c>
      <c r="D525" s="2" t="s">
        <v>1516</v>
      </c>
      <c r="E525" s="3">
        <v>100</v>
      </c>
      <c r="F525" s="8" t="s">
        <v>110</v>
      </c>
      <c r="G525" s="9" t="s">
        <v>1397</v>
      </c>
      <c r="H525" s="9" t="s">
        <v>42</v>
      </c>
      <c r="I525" s="10" t="s">
        <v>1516</v>
      </c>
      <c r="J525" s="11">
        <v>100</v>
      </c>
      <c r="K525" t="b">
        <f t="shared" si="40"/>
        <v>1</v>
      </c>
      <c r="L525" t="b">
        <f t="shared" si="41"/>
        <v>1</v>
      </c>
      <c r="M525" t="b">
        <f t="shared" si="42"/>
        <v>1</v>
      </c>
      <c r="N525" t="b">
        <f t="shared" si="43"/>
        <v>1</v>
      </c>
      <c r="O525" s="13">
        <f t="shared" si="44"/>
        <v>0</v>
      </c>
    </row>
    <row r="526" spans="1:15" ht="56.25" hidden="1" x14ac:dyDescent="0.25">
      <c r="A526" s="1" t="s">
        <v>110</v>
      </c>
      <c r="B526" s="1" t="s">
        <v>1397</v>
      </c>
      <c r="C526" s="1" t="s">
        <v>68</v>
      </c>
      <c r="D526" s="2" t="s">
        <v>1530</v>
      </c>
      <c r="E526" s="3">
        <v>100</v>
      </c>
      <c r="F526" s="8" t="s">
        <v>110</v>
      </c>
      <c r="G526" s="9" t="s">
        <v>1397</v>
      </c>
      <c r="H526" s="9" t="s">
        <v>68</v>
      </c>
      <c r="I526" s="10" t="s">
        <v>1530</v>
      </c>
      <c r="J526" s="11">
        <v>100</v>
      </c>
      <c r="K526" t="b">
        <f t="shared" si="40"/>
        <v>1</v>
      </c>
      <c r="L526" t="b">
        <f t="shared" si="41"/>
        <v>1</v>
      </c>
      <c r="M526" t="b">
        <f t="shared" si="42"/>
        <v>1</v>
      </c>
      <c r="N526" t="b">
        <f t="shared" si="43"/>
        <v>1</v>
      </c>
      <c r="O526" s="13">
        <f t="shared" si="44"/>
        <v>0</v>
      </c>
    </row>
    <row r="527" spans="1:15" ht="90" hidden="1" x14ac:dyDescent="0.25">
      <c r="A527" s="1" t="s">
        <v>110</v>
      </c>
      <c r="B527" s="1" t="s">
        <v>1397</v>
      </c>
      <c r="C527" s="1" t="s">
        <v>176</v>
      </c>
      <c r="D527" s="2" t="s">
        <v>1631</v>
      </c>
      <c r="E527" s="3">
        <v>100</v>
      </c>
      <c r="F527" s="8" t="s">
        <v>110</v>
      </c>
      <c r="G527" s="9" t="s">
        <v>1397</v>
      </c>
      <c r="H527" s="9" t="s">
        <v>176</v>
      </c>
      <c r="I527" s="10" t="s">
        <v>1631</v>
      </c>
      <c r="J527" s="11">
        <v>100</v>
      </c>
      <c r="K527" t="b">
        <f t="shared" si="40"/>
        <v>1</v>
      </c>
      <c r="L527" t="b">
        <f t="shared" si="41"/>
        <v>1</v>
      </c>
      <c r="M527" t="b">
        <f t="shared" si="42"/>
        <v>1</v>
      </c>
      <c r="N527" t="b">
        <f t="shared" si="43"/>
        <v>1</v>
      </c>
      <c r="O527" s="13">
        <f t="shared" si="44"/>
        <v>0</v>
      </c>
    </row>
    <row r="528" spans="1:15" ht="56.25" hidden="1" x14ac:dyDescent="0.25">
      <c r="A528" s="1" t="s">
        <v>110</v>
      </c>
      <c r="B528" s="1" t="s">
        <v>1397</v>
      </c>
      <c r="C528" s="1" t="s">
        <v>175</v>
      </c>
      <c r="D528" s="2" t="s">
        <v>671</v>
      </c>
      <c r="E528" s="3">
        <v>100</v>
      </c>
      <c r="F528" s="8" t="s">
        <v>110</v>
      </c>
      <c r="G528" s="9" t="s">
        <v>1397</v>
      </c>
      <c r="H528" s="9" t="s">
        <v>175</v>
      </c>
      <c r="I528" s="10" t="s">
        <v>671</v>
      </c>
      <c r="J528" s="11">
        <v>100</v>
      </c>
      <c r="K528" t="b">
        <f t="shared" si="40"/>
        <v>1</v>
      </c>
      <c r="L528" t="b">
        <f t="shared" si="41"/>
        <v>1</v>
      </c>
      <c r="M528" t="b">
        <f t="shared" si="42"/>
        <v>1</v>
      </c>
      <c r="N528" t="b">
        <f t="shared" si="43"/>
        <v>1</v>
      </c>
      <c r="O528" s="13">
        <f t="shared" si="44"/>
        <v>0</v>
      </c>
    </row>
    <row r="529" spans="1:15" ht="36" hidden="1" x14ac:dyDescent="0.25">
      <c r="A529" s="1" t="s">
        <v>110</v>
      </c>
      <c r="B529" s="1" t="s">
        <v>1399</v>
      </c>
      <c r="C529" s="1" t="s">
        <v>37</v>
      </c>
      <c r="D529" s="2" t="s">
        <v>1511</v>
      </c>
      <c r="E529" s="3">
        <v>157.80000000000001</v>
      </c>
      <c r="F529" s="8" t="s">
        <v>110</v>
      </c>
      <c r="G529" s="9" t="s">
        <v>1399</v>
      </c>
      <c r="H529" s="9" t="s">
        <v>37</v>
      </c>
      <c r="I529" s="10" t="s">
        <v>1511</v>
      </c>
      <c r="J529" s="11">
        <v>157.80000000000001</v>
      </c>
      <c r="K529" t="b">
        <f t="shared" si="40"/>
        <v>1</v>
      </c>
      <c r="L529" t="b">
        <f t="shared" si="41"/>
        <v>1</v>
      </c>
      <c r="M529" t="b">
        <f t="shared" si="42"/>
        <v>1</v>
      </c>
      <c r="N529" t="b">
        <f t="shared" si="43"/>
        <v>1</v>
      </c>
      <c r="O529" s="13">
        <f t="shared" si="44"/>
        <v>0</v>
      </c>
    </row>
    <row r="530" spans="1:15" ht="56.25" hidden="1" x14ac:dyDescent="0.25">
      <c r="A530" s="1" t="s">
        <v>110</v>
      </c>
      <c r="B530" s="1" t="s">
        <v>1399</v>
      </c>
      <c r="C530" s="1" t="s">
        <v>89</v>
      </c>
      <c r="D530" s="2" t="s">
        <v>1532</v>
      </c>
      <c r="E530" s="3">
        <v>157.80000000000001</v>
      </c>
      <c r="F530" s="8" t="s">
        <v>110</v>
      </c>
      <c r="G530" s="9" t="s">
        <v>1399</v>
      </c>
      <c r="H530" s="9" t="s">
        <v>89</v>
      </c>
      <c r="I530" s="10" t="s">
        <v>1532</v>
      </c>
      <c r="J530" s="11">
        <v>157.80000000000001</v>
      </c>
      <c r="K530" t="b">
        <f t="shared" si="40"/>
        <v>1</v>
      </c>
      <c r="L530" t="b">
        <f t="shared" si="41"/>
        <v>1</v>
      </c>
      <c r="M530" t="b">
        <f t="shared" si="42"/>
        <v>1</v>
      </c>
      <c r="N530" t="b">
        <f t="shared" si="43"/>
        <v>1</v>
      </c>
      <c r="O530" s="13">
        <f t="shared" si="44"/>
        <v>0</v>
      </c>
    </row>
    <row r="531" spans="1:15" ht="56.25" hidden="1" x14ac:dyDescent="0.25">
      <c r="A531" s="1" t="s">
        <v>110</v>
      </c>
      <c r="B531" s="1" t="s">
        <v>1399</v>
      </c>
      <c r="C531" s="1" t="s">
        <v>90</v>
      </c>
      <c r="D531" s="2" t="s">
        <v>1533</v>
      </c>
      <c r="E531" s="3">
        <v>157.80000000000001</v>
      </c>
      <c r="F531" s="8" t="s">
        <v>110</v>
      </c>
      <c r="G531" s="9" t="s">
        <v>1399</v>
      </c>
      <c r="H531" s="9" t="s">
        <v>90</v>
      </c>
      <c r="I531" s="10" t="s">
        <v>1533</v>
      </c>
      <c r="J531" s="11">
        <v>157.80000000000001</v>
      </c>
      <c r="K531" t="b">
        <f t="shared" si="40"/>
        <v>1</v>
      </c>
      <c r="L531" t="b">
        <f t="shared" si="41"/>
        <v>1</v>
      </c>
      <c r="M531" t="b">
        <f t="shared" si="42"/>
        <v>1</v>
      </c>
      <c r="N531" t="b">
        <f t="shared" si="43"/>
        <v>1</v>
      </c>
      <c r="O531" s="13">
        <f t="shared" si="44"/>
        <v>0</v>
      </c>
    </row>
    <row r="532" spans="1:15" ht="78.75" hidden="1" x14ac:dyDescent="0.25">
      <c r="A532" s="1" t="s">
        <v>110</v>
      </c>
      <c r="B532" s="1" t="s">
        <v>1399</v>
      </c>
      <c r="C532" s="1" t="s">
        <v>77</v>
      </c>
      <c r="D532" s="2" t="s">
        <v>614</v>
      </c>
      <c r="E532" s="3">
        <v>157.80000000000001</v>
      </c>
      <c r="F532" s="8" t="s">
        <v>110</v>
      </c>
      <c r="G532" s="9" t="s">
        <v>1399</v>
      </c>
      <c r="H532" s="9" t="s">
        <v>77</v>
      </c>
      <c r="I532" s="10" t="s">
        <v>614</v>
      </c>
      <c r="J532" s="11">
        <v>157.80000000000001</v>
      </c>
      <c r="K532" t="b">
        <f t="shared" si="40"/>
        <v>1</v>
      </c>
      <c r="L532" t="b">
        <f t="shared" si="41"/>
        <v>1</v>
      </c>
      <c r="M532" t="b">
        <f t="shared" si="42"/>
        <v>1</v>
      </c>
      <c r="N532" t="b">
        <f t="shared" si="43"/>
        <v>1</v>
      </c>
      <c r="O532" s="13">
        <f t="shared" si="44"/>
        <v>0</v>
      </c>
    </row>
    <row r="533" spans="1:15" ht="56.25" hidden="1" x14ac:dyDescent="0.25">
      <c r="A533" s="1" t="s">
        <v>110</v>
      </c>
      <c r="B533" s="1" t="s">
        <v>1399</v>
      </c>
      <c r="C533" s="1" t="s">
        <v>1122</v>
      </c>
      <c r="D533" s="2" t="s">
        <v>1885</v>
      </c>
      <c r="E533" s="3">
        <v>1130</v>
      </c>
      <c r="F533" s="8" t="s">
        <v>110</v>
      </c>
      <c r="G533" s="9" t="s">
        <v>1399</v>
      </c>
      <c r="H533" s="9" t="s">
        <v>1122</v>
      </c>
      <c r="I533" s="10" t="s">
        <v>1885</v>
      </c>
      <c r="J533" s="11">
        <v>1130</v>
      </c>
      <c r="K533" t="b">
        <f t="shared" si="40"/>
        <v>1</v>
      </c>
      <c r="L533" t="b">
        <f t="shared" si="41"/>
        <v>1</v>
      </c>
      <c r="M533" t="b">
        <f t="shared" si="42"/>
        <v>1</v>
      </c>
      <c r="N533" t="b">
        <f t="shared" si="43"/>
        <v>1</v>
      </c>
      <c r="O533" s="13">
        <f t="shared" si="44"/>
        <v>0</v>
      </c>
    </row>
    <row r="534" spans="1:15" ht="78.75" hidden="1" x14ac:dyDescent="0.25">
      <c r="A534" s="1" t="s">
        <v>110</v>
      </c>
      <c r="B534" s="1" t="s">
        <v>1399</v>
      </c>
      <c r="C534" s="1" t="s">
        <v>405</v>
      </c>
      <c r="D534" s="2" t="s">
        <v>1174</v>
      </c>
      <c r="E534" s="3">
        <v>1130</v>
      </c>
      <c r="F534" s="8" t="s">
        <v>110</v>
      </c>
      <c r="G534" s="9" t="s">
        <v>1399</v>
      </c>
      <c r="H534" s="9" t="s">
        <v>405</v>
      </c>
      <c r="I534" s="10" t="s">
        <v>1174</v>
      </c>
      <c r="J534" s="11">
        <v>1130</v>
      </c>
      <c r="K534" t="b">
        <f t="shared" si="40"/>
        <v>1</v>
      </c>
      <c r="L534" t="b">
        <f t="shared" si="41"/>
        <v>1</v>
      </c>
      <c r="M534" t="b">
        <f t="shared" si="42"/>
        <v>1</v>
      </c>
      <c r="N534" t="b">
        <f t="shared" si="43"/>
        <v>1</v>
      </c>
      <c r="O534" s="13">
        <f t="shared" si="44"/>
        <v>0</v>
      </c>
    </row>
    <row r="535" spans="1:15" ht="56.25" hidden="1" x14ac:dyDescent="0.25">
      <c r="A535" s="1" t="s">
        <v>110</v>
      </c>
      <c r="B535" s="1" t="s">
        <v>1386</v>
      </c>
      <c r="C535" s="1" t="s">
        <v>790</v>
      </c>
      <c r="D535" s="2" t="s">
        <v>1590</v>
      </c>
      <c r="E535" s="3">
        <v>527.4</v>
      </c>
      <c r="F535" s="8" t="s">
        <v>110</v>
      </c>
      <c r="G535" s="9" t="s">
        <v>1386</v>
      </c>
      <c r="H535" s="9" t="s">
        <v>790</v>
      </c>
      <c r="I535" s="10" t="s">
        <v>1590</v>
      </c>
      <c r="J535" s="11">
        <v>527.4</v>
      </c>
      <c r="K535" t="b">
        <f t="shared" si="40"/>
        <v>1</v>
      </c>
      <c r="L535" t="b">
        <f t="shared" si="41"/>
        <v>1</v>
      </c>
      <c r="M535" t="b">
        <f t="shared" si="42"/>
        <v>1</v>
      </c>
      <c r="N535" t="b">
        <f t="shared" si="43"/>
        <v>1</v>
      </c>
      <c r="O535" s="13">
        <f t="shared" si="44"/>
        <v>0</v>
      </c>
    </row>
    <row r="536" spans="1:15" ht="56.25" hidden="1" x14ac:dyDescent="0.25">
      <c r="A536" s="1" t="s">
        <v>110</v>
      </c>
      <c r="B536" s="1" t="s">
        <v>1386</v>
      </c>
      <c r="C536" s="1" t="s">
        <v>794</v>
      </c>
      <c r="D536" s="2" t="s">
        <v>1632</v>
      </c>
      <c r="E536" s="3">
        <v>527.4</v>
      </c>
      <c r="F536" s="8" t="s">
        <v>110</v>
      </c>
      <c r="G536" s="9" t="s">
        <v>1386</v>
      </c>
      <c r="H536" s="9" t="s">
        <v>794</v>
      </c>
      <c r="I536" s="10" t="s">
        <v>1632</v>
      </c>
      <c r="J536" s="11">
        <v>527.4</v>
      </c>
      <c r="K536" t="b">
        <f t="shared" si="40"/>
        <v>1</v>
      </c>
      <c r="L536" t="b">
        <f t="shared" si="41"/>
        <v>1</v>
      </c>
      <c r="M536" t="b">
        <f t="shared" si="42"/>
        <v>1</v>
      </c>
      <c r="N536" t="b">
        <f t="shared" si="43"/>
        <v>1</v>
      </c>
      <c r="O536" s="13">
        <f t="shared" si="44"/>
        <v>0</v>
      </c>
    </row>
    <row r="537" spans="1:15" ht="123.75" hidden="1" x14ac:dyDescent="0.25">
      <c r="A537" s="1" t="s">
        <v>110</v>
      </c>
      <c r="B537" s="1" t="s">
        <v>1386</v>
      </c>
      <c r="C537" s="1" t="s">
        <v>795</v>
      </c>
      <c r="D537" s="2" t="s">
        <v>1633</v>
      </c>
      <c r="E537" s="3">
        <v>527.4</v>
      </c>
      <c r="F537" s="8" t="s">
        <v>110</v>
      </c>
      <c r="G537" s="9" t="s">
        <v>1386</v>
      </c>
      <c r="H537" s="9" t="s">
        <v>795</v>
      </c>
      <c r="I537" s="10" t="s">
        <v>1633</v>
      </c>
      <c r="J537" s="11">
        <v>527.4</v>
      </c>
      <c r="K537" t="b">
        <f t="shared" si="40"/>
        <v>1</v>
      </c>
      <c r="L537" t="b">
        <f t="shared" si="41"/>
        <v>1</v>
      </c>
      <c r="M537" t="b">
        <f t="shared" si="42"/>
        <v>1</v>
      </c>
      <c r="N537" t="b">
        <f t="shared" si="43"/>
        <v>1</v>
      </c>
      <c r="O537" s="13">
        <f t="shared" si="44"/>
        <v>0</v>
      </c>
    </row>
    <row r="538" spans="1:15" ht="45" hidden="1" x14ac:dyDescent="0.25">
      <c r="A538" s="1" t="s">
        <v>110</v>
      </c>
      <c r="B538" s="1" t="s">
        <v>1386</v>
      </c>
      <c r="C538" s="1" t="s">
        <v>793</v>
      </c>
      <c r="D538" s="2" t="s">
        <v>931</v>
      </c>
      <c r="E538" s="3">
        <v>527.4</v>
      </c>
      <c r="F538" s="8" t="s">
        <v>110</v>
      </c>
      <c r="G538" s="9" t="s">
        <v>1386</v>
      </c>
      <c r="H538" s="9" t="s">
        <v>793</v>
      </c>
      <c r="I538" s="10" t="s">
        <v>931</v>
      </c>
      <c r="J538" s="11">
        <v>527.4</v>
      </c>
      <c r="K538" t="b">
        <f t="shared" si="40"/>
        <v>1</v>
      </c>
      <c r="L538" t="b">
        <f t="shared" si="41"/>
        <v>1</v>
      </c>
      <c r="M538" t="b">
        <f t="shared" si="42"/>
        <v>1</v>
      </c>
      <c r="N538" t="b">
        <f t="shared" si="43"/>
        <v>1</v>
      </c>
      <c r="O538" s="13">
        <f t="shared" si="44"/>
        <v>0</v>
      </c>
    </row>
    <row r="539" spans="1:15" ht="101.25" hidden="1" x14ac:dyDescent="0.25">
      <c r="A539" s="1" t="s">
        <v>177</v>
      </c>
      <c r="B539" s="1" t="s">
        <v>1408</v>
      </c>
      <c r="C539" s="1" t="s">
        <v>42</v>
      </c>
      <c r="D539" s="2" t="s">
        <v>1516</v>
      </c>
      <c r="E539" s="3">
        <v>4670.7</v>
      </c>
      <c r="F539" s="8" t="s">
        <v>177</v>
      </c>
      <c r="G539" s="9" t="s">
        <v>1408</v>
      </c>
      <c r="H539" s="9" t="s">
        <v>42</v>
      </c>
      <c r="I539" s="10" t="s">
        <v>1516</v>
      </c>
      <c r="J539" s="11">
        <v>4670.7</v>
      </c>
      <c r="K539" t="b">
        <f t="shared" si="40"/>
        <v>1</v>
      </c>
      <c r="L539" t="b">
        <f t="shared" si="41"/>
        <v>1</v>
      </c>
      <c r="M539" t="b">
        <f t="shared" si="42"/>
        <v>1</v>
      </c>
      <c r="N539" t="b">
        <f t="shared" si="43"/>
        <v>1</v>
      </c>
      <c r="O539" s="13">
        <f t="shared" si="44"/>
        <v>0</v>
      </c>
    </row>
    <row r="540" spans="1:15" ht="67.5" hidden="1" x14ac:dyDescent="0.25">
      <c r="A540" s="1" t="s">
        <v>177</v>
      </c>
      <c r="B540" s="1" t="s">
        <v>1408</v>
      </c>
      <c r="C540" s="1" t="s">
        <v>105</v>
      </c>
      <c r="D540" s="2" t="s">
        <v>1582</v>
      </c>
      <c r="E540" s="3">
        <v>4670.7</v>
      </c>
      <c r="F540" s="8" t="s">
        <v>177</v>
      </c>
      <c r="G540" s="9" t="s">
        <v>1408</v>
      </c>
      <c r="H540" s="9" t="s">
        <v>105</v>
      </c>
      <c r="I540" s="10" t="s">
        <v>1582</v>
      </c>
      <c r="J540" s="11">
        <v>4670.7</v>
      </c>
      <c r="K540" t="b">
        <f t="shared" si="40"/>
        <v>1</v>
      </c>
      <c r="L540" t="b">
        <f t="shared" si="41"/>
        <v>1</v>
      </c>
      <c r="M540" t="b">
        <f t="shared" si="42"/>
        <v>1</v>
      </c>
      <c r="N540" t="b">
        <f t="shared" si="43"/>
        <v>1</v>
      </c>
      <c r="O540" s="13">
        <f t="shared" si="44"/>
        <v>0</v>
      </c>
    </row>
    <row r="541" spans="1:15" ht="123.75" hidden="1" x14ac:dyDescent="0.25">
      <c r="A541" s="1" t="s">
        <v>177</v>
      </c>
      <c r="B541" s="1" t="s">
        <v>1408</v>
      </c>
      <c r="C541" s="1" t="s">
        <v>114</v>
      </c>
      <c r="D541" s="2" t="s">
        <v>1593</v>
      </c>
      <c r="E541" s="3">
        <v>4670.7</v>
      </c>
      <c r="F541" s="8" t="s">
        <v>177</v>
      </c>
      <c r="G541" s="9" t="s">
        <v>1408</v>
      </c>
      <c r="H541" s="9" t="s">
        <v>114</v>
      </c>
      <c r="I541" s="10" t="s">
        <v>1593</v>
      </c>
      <c r="J541" s="11">
        <v>4670.7</v>
      </c>
      <c r="K541" t="b">
        <f t="shared" si="40"/>
        <v>1</v>
      </c>
      <c r="L541" t="b">
        <f t="shared" si="41"/>
        <v>1</v>
      </c>
      <c r="M541" t="b">
        <f t="shared" si="42"/>
        <v>1</v>
      </c>
      <c r="N541" t="b">
        <f t="shared" si="43"/>
        <v>1</v>
      </c>
      <c r="O541" s="13">
        <f t="shared" si="44"/>
        <v>0</v>
      </c>
    </row>
    <row r="542" spans="1:15" ht="67.5" hidden="1" x14ac:dyDescent="0.25">
      <c r="A542" s="1" t="s">
        <v>177</v>
      </c>
      <c r="B542" s="1" t="s">
        <v>1408</v>
      </c>
      <c r="C542" s="1" t="s">
        <v>111</v>
      </c>
      <c r="D542" s="2" t="s">
        <v>664</v>
      </c>
      <c r="E542" s="3">
        <v>4670.7</v>
      </c>
      <c r="F542" s="8" t="s">
        <v>177</v>
      </c>
      <c r="G542" s="9" t="s">
        <v>1408</v>
      </c>
      <c r="H542" s="9" t="s">
        <v>111</v>
      </c>
      <c r="I542" s="10" t="s">
        <v>664</v>
      </c>
      <c r="J542" s="11">
        <v>4670.7</v>
      </c>
      <c r="K542" t="b">
        <f t="shared" si="40"/>
        <v>1</v>
      </c>
      <c r="L542" t="b">
        <f t="shared" si="41"/>
        <v>1</v>
      </c>
      <c r="M542" t="b">
        <f t="shared" si="42"/>
        <v>1</v>
      </c>
      <c r="N542" t="b">
        <f t="shared" si="43"/>
        <v>1</v>
      </c>
      <c r="O542" s="13">
        <f t="shared" si="44"/>
        <v>0</v>
      </c>
    </row>
    <row r="543" spans="1:15" ht="56.25" hidden="1" x14ac:dyDescent="0.25">
      <c r="A543" s="1" t="s">
        <v>177</v>
      </c>
      <c r="B543" s="1" t="s">
        <v>1408</v>
      </c>
      <c r="C543" s="1" t="s">
        <v>1122</v>
      </c>
      <c r="D543" s="2" t="s">
        <v>1885</v>
      </c>
      <c r="E543" s="3">
        <v>32</v>
      </c>
      <c r="F543" s="8" t="s">
        <v>177</v>
      </c>
      <c r="G543" s="9" t="s">
        <v>1408</v>
      </c>
      <c r="H543" s="9" t="s">
        <v>1122</v>
      </c>
      <c r="I543" s="10" t="s">
        <v>1885</v>
      </c>
      <c r="J543" s="11">
        <v>32</v>
      </c>
      <c r="K543" t="b">
        <f t="shared" si="40"/>
        <v>1</v>
      </c>
      <c r="L543" t="b">
        <f t="shared" si="41"/>
        <v>1</v>
      </c>
      <c r="M543" t="b">
        <f t="shared" si="42"/>
        <v>1</v>
      </c>
      <c r="N543" t="b">
        <f t="shared" si="43"/>
        <v>1</v>
      </c>
      <c r="O543" s="13">
        <f t="shared" si="44"/>
        <v>0</v>
      </c>
    </row>
    <row r="544" spans="1:15" ht="36" hidden="1" x14ac:dyDescent="0.25">
      <c r="A544" s="1" t="s">
        <v>177</v>
      </c>
      <c r="B544" s="1" t="s">
        <v>1408</v>
      </c>
      <c r="C544" s="1" t="s">
        <v>1143</v>
      </c>
      <c r="D544" s="2" t="s">
        <v>1270</v>
      </c>
      <c r="E544" s="3">
        <v>32</v>
      </c>
      <c r="F544" s="8" t="s">
        <v>177</v>
      </c>
      <c r="G544" s="9" t="s">
        <v>1408</v>
      </c>
      <c r="H544" s="9" t="s">
        <v>1143</v>
      </c>
      <c r="I544" s="10" t="s">
        <v>1270</v>
      </c>
      <c r="J544" s="11">
        <v>32</v>
      </c>
      <c r="K544" t="b">
        <f t="shared" si="40"/>
        <v>1</v>
      </c>
      <c r="L544" t="b">
        <f t="shared" si="41"/>
        <v>1</v>
      </c>
      <c r="M544" t="b">
        <f t="shared" si="42"/>
        <v>1</v>
      </c>
      <c r="N544" t="b">
        <f t="shared" si="43"/>
        <v>1</v>
      </c>
      <c r="O544" s="13">
        <f t="shared" si="44"/>
        <v>0</v>
      </c>
    </row>
    <row r="545" spans="1:15" ht="33.75" hidden="1" x14ac:dyDescent="0.25">
      <c r="A545" s="1" t="s">
        <v>177</v>
      </c>
      <c r="B545" s="1" t="s">
        <v>1408</v>
      </c>
      <c r="C545" s="1" t="s">
        <v>1349</v>
      </c>
      <c r="D545" s="2" t="s">
        <v>1350</v>
      </c>
      <c r="E545" s="3">
        <v>32</v>
      </c>
      <c r="F545" s="8" t="s">
        <v>177</v>
      </c>
      <c r="G545" s="9" t="s">
        <v>1408</v>
      </c>
      <c r="H545" s="9" t="s">
        <v>1349</v>
      </c>
      <c r="I545" s="10" t="s">
        <v>1350</v>
      </c>
      <c r="J545" s="11">
        <v>32</v>
      </c>
      <c r="K545" t="b">
        <f t="shared" si="40"/>
        <v>1</v>
      </c>
      <c r="L545" t="b">
        <f t="shared" si="41"/>
        <v>1</v>
      </c>
      <c r="M545" t="b">
        <f t="shared" si="42"/>
        <v>1</v>
      </c>
      <c r="N545" t="b">
        <f t="shared" si="43"/>
        <v>1</v>
      </c>
      <c r="O545" s="13">
        <f t="shared" si="44"/>
        <v>0</v>
      </c>
    </row>
    <row r="546" spans="1:15" ht="67.5" hidden="1" x14ac:dyDescent="0.25">
      <c r="A546" s="1" t="s">
        <v>177</v>
      </c>
      <c r="B546" s="1" t="s">
        <v>1408</v>
      </c>
      <c r="C546" s="1" t="s">
        <v>1125</v>
      </c>
      <c r="D546" s="2" t="s">
        <v>1207</v>
      </c>
      <c r="E546" s="3">
        <v>45620.900000000009</v>
      </c>
      <c r="F546" s="8" t="s">
        <v>177</v>
      </c>
      <c r="G546" s="9" t="s">
        <v>1408</v>
      </c>
      <c r="H546" s="9" t="s">
        <v>1125</v>
      </c>
      <c r="I546" s="10" t="s">
        <v>1207</v>
      </c>
      <c r="J546" s="11">
        <v>45620.9</v>
      </c>
      <c r="K546" t="b">
        <f t="shared" si="40"/>
        <v>1</v>
      </c>
      <c r="L546" t="b">
        <f t="shared" si="41"/>
        <v>1</v>
      </c>
      <c r="M546" t="b">
        <f t="shared" si="42"/>
        <v>1</v>
      </c>
      <c r="N546" t="b">
        <f t="shared" si="43"/>
        <v>1</v>
      </c>
      <c r="O546" s="13">
        <f t="shared" si="44"/>
        <v>0</v>
      </c>
    </row>
    <row r="547" spans="1:15" ht="45" hidden="1" x14ac:dyDescent="0.25">
      <c r="A547" s="1" t="s">
        <v>177</v>
      </c>
      <c r="B547" s="1" t="s">
        <v>1408</v>
      </c>
      <c r="C547" s="1" t="s">
        <v>115</v>
      </c>
      <c r="D547" s="2" t="s">
        <v>1209</v>
      </c>
      <c r="E547" s="3">
        <v>45620.900000000009</v>
      </c>
      <c r="F547" s="8" t="s">
        <v>177</v>
      </c>
      <c r="G547" s="9" t="s">
        <v>1408</v>
      </c>
      <c r="H547" s="9" t="s">
        <v>115</v>
      </c>
      <c r="I547" s="10" t="s">
        <v>1209</v>
      </c>
      <c r="J547" s="11">
        <v>45620.9</v>
      </c>
      <c r="K547" t="b">
        <f t="shared" si="40"/>
        <v>1</v>
      </c>
      <c r="L547" t="b">
        <f t="shared" si="41"/>
        <v>1</v>
      </c>
      <c r="M547" t="b">
        <f t="shared" si="42"/>
        <v>1</v>
      </c>
      <c r="N547" t="b">
        <f t="shared" si="43"/>
        <v>1</v>
      </c>
      <c r="O547" s="13">
        <f t="shared" si="44"/>
        <v>0</v>
      </c>
    </row>
    <row r="548" spans="1:15" ht="56.25" hidden="1" x14ac:dyDescent="0.25">
      <c r="A548" s="1" t="s">
        <v>177</v>
      </c>
      <c r="B548" s="1" t="s">
        <v>1408</v>
      </c>
      <c r="C548" s="1" t="s">
        <v>112</v>
      </c>
      <c r="D548" s="2" t="s">
        <v>1200</v>
      </c>
      <c r="E548" s="3">
        <v>37715.600000000006</v>
      </c>
      <c r="F548" s="8" t="s">
        <v>177</v>
      </c>
      <c r="G548" s="9" t="s">
        <v>1408</v>
      </c>
      <c r="H548" s="9" t="s">
        <v>112</v>
      </c>
      <c r="I548" s="10" t="s">
        <v>1200</v>
      </c>
      <c r="J548" s="11">
        <v>37715.599999999999</v>
      </c>
      <c r="K548" t="b">
        <f t="shared" si="40"/>
        <v>1</v>
      </c>
      <c r="L548" t="b">
        <f t="shared" si="41"/>
        <v>1</v>
      </c>
      <c r="M548" t="b">
        <f t="shared" si="42"/>
        <v>1</v>
      </c>
      <c r="N548" t="b">
        <f t="shared" si="43"/>
        <v>1</v>
      </c>
      <c r="O548" s="13">
        <f t="shared" si="44"/>
        <v>0</v>
      </c>
    </row>
    <row r="549" spans="1:15" ht="56.25" hidden="1" x14ac:dyDescent="0.25">
      <c r="A549" s="1" t="s">
        <v>177</v>
      </c>
      <c r="B549" s="1" t="s">
        <v>1408</v>
      </c>
      <c r="C549" s="1" t="s">
        <v>113</v>
      </c>
      <c r="D549" s="2" t="s">
        <v>1201</v>
      </c>
      <c r="E549" s="3">
        <v>7905.3000000000011</v>
      </c>
      <c r="F549" s="8" t="s">
        <v>177</v>
      </c>
      <c r="G549" s="9" t="s">
        <v>1408</v>
      </c>
      <c r="H549" s="9" t="s">
        <v>113</v>
      </c>
      <c r="I549" s="10" t="s">
        <v>1201</v>
      </c>
      <c r="J549" s="11">
        <v>7905.3</v>
      </c>
      <c r="K549" t="b">
        <f t="shared" si="40"/>
        <v>1</v>
      </c>
      <c r="L549" t="b">
        <f t="shared" si="41"/>
        <v>1</v>
      </c>
      <c r="M549" t="b">
        <f t="shared" si="42"/>
        <v>1</v>
      </c>
      <c r="N549" t="b">
        <f t="shared" si="43"/>
        <v>1</v>
      </c>
      <c r="O549" s="13">
        <f t="shared" si="44"/>
        <v>0</v>
      </c>
    </row>
    <row r="550" spans="1:15" ht="45" hidden="1" x14ac:dyDescent="0.25">
      <c r="A550" s="1" t="s">
        <v>177</v>
      </c>
      <c r="B550" s="1" t="s">
        <v>1384</v>
      </c>
      <c r="C550" s="1" t="s">
        <v>56</v>
      </c>
      <c r="D550" s="2" t="s">
        <v>1519</v>
      </c>
      <c r="E550" s="3">
        <v>12867.7</v>
      </c>
      <c r="F550" s="8" t="s">
        <v>177</v>
      </c>
      <c r="G550" s="9" t="s">
        <v>1384</v>
      </c>
      <c r="H550" s="9" t="s">
        <v>56</v>
      </c>
      <c r="I550" s="10" t="s">
        <v>1519</v>
      </c>
      <c r="J550" s="11">
        <v>12867.7</v>
      </c>
      <c r="K550" t="b">
        <f t="shared" si="40"/>
        <v>1</v>
      </c>
      <c r="L550" t="b">
        <f t="shared" si="41"/>
        <v>1</v>
      </c>
      <c r="M550" t="b">
        <f t="shared" si="42"/>
        <v>1</v>
      </c>
      <c r="N550" t="b">
        <f t="shared" si="43"/>
        <v>1</v>
      </c>
      <c r="O550" s="13">
        <f t="shared" si="44"/>
        <v>0</v>
      </c>
    </row>
    <row r="551" spans="1:15" ht="45" hidden="1" x14ac:dyDescent="0.25">
      <c r="A551" s="1" t="s">
        <v>177</v>
      </c>
      <c r="B551" s="1" t="s">
        <v>1384</v>
      </c>
      <c r="C551" s="1" t="s">
        <v>122</v>
      </c>
      <c r="D551" s="2" t="s">
        <v>1594</v>
      </c>
      <c r="E551" s="3">
        <v>12747.7</v>
      </c>
      <c r="F551" s="8" t="s">
        <v>177</v>
      </c>
      <c r="G551" s="9" t="s">
        <v>1384</v>
      </c>
      <c r="H551" s="9" t="s">
        <v>122</v>
      </c>
      <c r="I551" s="10" t="s">
        <v>1594</v>
      </c>
      <c r="J551" s="11">
        <v>12747.7</v>
      </c>
      <c r="K551" t="b">
        <f t="shared" si="40"/>
        <v>1</v>
      </c>
      <c r="L551" t="b">
        <f t="shared" si="41"/>
        <v>1</v>
      </c>
      <c r="M551" t="b">
        <f t="shared" si="42"/>
        <v>1</v>
      </c>
      <c r="N551" t="b">
        <f t="shared" si="43"/>
        <v>1</v>
      </c>
      <c r="O551" s="13">
        <f t="shared" si="44"/>
        <v>0</v>
      </c>
    </row>
    <row r="552" spans="1:15" ht="135" hidden="1" x14ac:dyDescent="0.25">
      <c r="A552" s="1" t="s">
        <v>177</v>
      </c>
      <c r="B552" s="1" t="s">
        <v>1384</v>
      </c>
      <c r="C552" s="1" t="s">
        <v>123</v>
      </c>
      <c r="D552" s="2" t="s">
        <v>1595</v>
      </c>
      <c r="E552" s="3">
        <v>994.2</v>
      </c>
      <c r="F552" s="8" t="s">
        <v>177</v>
      </c>
      <c r="G552" s="9" t="s">
        <v>1384</v>
      </c>
      <c r="H552" s="9" t="s">
        <v>123</v>
      </c>
      <c r="I552" s="10" t="s">
        <v>1595</v>
      </c>
      <c r="J552" s="11">
        <v>994.2</v>
      </c>
      <c r="K552" t="b">
        <f t="shared" si="40"/>
        <v>1</v>
      </c>
      <c r="L552" t="b">
        <f t="shared" si="41"/>
        <v>1</v>
      </c>
      <c r="M552" t="b">
        <f t="shared" si="42"/>
        <v>1</v>
      </c>
      <c r="N552" t="b">
        <f t="shared" si="43"/>
        <v>1</v>
      </c>
      <c r="O552" s="13">
        <f t="shared" si="44"/>
        <v>0</v>
      </c>
    </row>
    <row r="553" spans="1:15" ht="123.75" hidden="1" x14ac:dyDescent="0.25">
      <c r="A553" s="1" t="s">
        <v>177</v>
      </c>
      <c r="B553" s="1" t="s">
        <v>1384</v>
      </c>
      <c r="C553" s="1" t="s">
        <v>116</v>
      </c>
      <c r="D553" s="2" t="s">
        <v>1250</v>
      </c>
      <c r="E553" s="3">
        <v>221.5</v>
      </c>
      <c r="F553" s="8" t="s">
        <v>177</v>
      </c>
      <c r="G553" s="9" t="s">
        <v>1384</v>
      </c>
      <c r="H553" s="9" t="s">
        <v>116</v>
      </c>
      <c r="I553" s="10" t="s">
        <v>1250</v>
      </c>
      <c r="J553" s="11">
        <v>221.5</v>
      </c>
      <c r="K553" t="b">
        <f t="shared" si="40"/>
        <v>1</v>
      </c>
      <c r="L553" t="b">
        <f t="shared" si="41"/>
        <v>1</v>
      </c>
      <c r="M553" t="b">
        <f t="shared" si="42"/>
        <v>1</v>
      </c>
      <c r="N553" t="b">
        <f t="shared" si="43"/>
        <v>1</v>
      </c>
      <c r="O553" s="13">
        <f t="shared" si="44"/>
        <v>0</v>
      </c>
    </row>
    <row r="554" spans="1:15" ht="78.75" hidden="1" x14ac:dyDescent="0.25">
      <c r="A554" s="1" t="s">
        <v>177</v>
      </c>
      <c r="B554" s="1" t="s">
        <v>1384</v>
      </c>
      <c r="C554" s="1" t="s">
        <v>117</v>
      </c>
      <c r="D554" s="2" t="s">
        <v>567</v>
      </c>
      <c r="E554" s="3">
        <v>612.70000000000005</v>
      </c>
      <c r="F554" s="8" t="s">
        <v>177</v>
      </c>
      <c r="G554" s="9" t="s">
        <v>1384</v>
      </c>
      <c r="H554" s="9" t="s">
        <v>117</v>
      </c>
      <c r="I554" s="10" t="s">
        <v>567</v>
      </c>
      <c r="J554" s="11">
        <v>612.70000000000005</v>
      </c>
      <c r="K554" t="b">
        <f t="shared" si="40"/>
        <v>1</v>
      </c>
      <c r="L554" t="b">
        <f t="shared" si="41"/>
        <v>1</v>
      </c>
      <c r="M554" t="b">
        <f t="shared" si="42"/>
        <v>1</v>
      </c>
      <c r="N554" t="b">
        <f t="shared" si="43"/>
        <v>1</v>
      </c>
      <c r="O554" s="13">
        <f t="shared" si="44"/>
        <v>0</v>
      </c>
    </row>
    <row r="555" spans="1:15" ht="101.25" hidden="1" x14ac:dyDescent="0.25">
      <c r="A555" s="1" t="s">
        <v>177</v>
      </c>
      <c r="B555" s="1" t="s">
        <v>1384</v>
      </c>
      <c r="C555" s="1" t="s">
        <v>118</v>
      </c>
      <c r="D555" s="2" t="s">
        <v>568</v>
      </c>
      <c r="E555" s="3">
        <v>160</v>
      </c>
      <c r="F555" s="8" t="s">
        <v>177</v>
      </c>
      <c r="G555" s="9" t="s">
        <v>1384</v>
      </c>
      <c r="H555" s="9" t="s">
        <v>118</v>
      </c>
      <c r="I555" s="10" t="s">
        <v>568</v>
      </c>
      <c r="J555" s="11">
        <v>160</v>
      </c>
      <c r="K555" t="b">
        <f t="shared" si="40"/>
        <v>1</v>
      </c>
      <c r="L555" t="b">
        <f t="shared" si="41"/>
        <v>1</v>
      </c>
      <c r="M555" t="b">
        <f t="shared" si="42"/>
        <v>1</v>
      </c>
      <c r="N555" t="b">
        <f t="shared" si="43"/>
        <v>1</v>
      </c>
      <c r="O555" s="13">
        <f t="shared" si="44"/>
        <v>0</v>
      </c>
    </row>
    <row r="556" spans="1:15" ht="112.5" hidden="1" x14ac:dyDescent="0.25">
      <c r="A556" s="1" t="s">
        <v>177</v>
      </c>
      <c r="B556" s="1" t="s">
        <v>1384</v>
      </c>
      <c r="C556" s="1" t="s">
        <v>124</v>
      </c>
      <c r="D556" s="2" t="s">
        <v>1596</v>
      </c>
      <c r="E556" s="3">
        <v>5857.5</v>
      </c>
      <c r="F556" s="8" t="s">
        <v>177</v>
      </c>
      <c r="G556" s="9" t="s">
        <v>1384</v>
      </c>
      <c r="H556" s="9" t="s">
        <v>124</v>
      </c>
      <c r="I556" s="10" t="s">
        <v>1596</v>
      </c>
      <c r="J556" s="11">
        <v>5857.5</v>
      </c>
      <c r="K556" t="b">
        <f t="shared" si="40"/>
        <v>1</v>
      </c>
      <c r="L556" t="b">
        <f t="shared" si="41"/>
        <v>1</v>
      </c>
      <c r="M556" t="b">
        <f t="shared" si="42"/>
        <v>1</v>
      </c>
      <c r="N556" t="b">
        <f t="shared" si="43"/>
        <v>1</v>
      </c>
      <c r="O556" s="13">
        <f t="shared" si="44"/>
        <v>0</v>
      </c>
    </row>
    <row r="557" spans="1:15" ht="72" hidden="1" x14ac:dyDescent="0.25">
      <c r="A557" s="1" t="s">
        <v>177</v>
      </c>
      <c r="B557" s="1" t="s">
        <v>1384</v>
      </c>
      <c r="C557" s="1" t="s">
        <v>119</v>
      </c>
      <c r="D557" s="2" t="s">
        <v>571</v>
      </c>
      <c r="E557" s="3">
        <v>5605.5</v>
      </c>
      <c r="F557" s="8" t="s">
        <v>177</v>
      </c>
      <c r="G557" s="9" t="s">
        <v>1384</v>
      </c>
      <c r="H557" s="9" t="s">
        <v>119</v>
      </c>
      <c r="I557" s="10" t="s">
        <v>571</v>
      </c>
      <c r="J557" s="11">
        <v>5605.5</v>
      </c>
      <c r="K557" t="b">
        <f t="shared" si="40"/>
        <v>1</v>
      </c>
      <c r="L557" t="b">
        <f t="shared" si="41"/>
        <v>1</v>
      </c>
      <c r="M557" t="b">
        <f t="shared" si="42"/>
        <v>1</v>
      </c>
      <c r="N557" t="b">
        <f t="shared" si="43"/>
        <v>1</v>
      </c>
      <c r="O557" s="13">
        <f t="shared" si="44"/>
        <v>0</v>
      </c>
    </row>
    <row r="558" spans="1:15" ht="72" hidden="1" x14ac:dyDescent="0.25">
      <c r="A558" s="1" t="s">
        <v>177</v>
      </c>
      <c r="B558" s="1" t="s">
        <v>1384</v>
      </c>
      <c r="C558" s="1" t="s">
        <v>120</v>
      </c>
      <c r="D558" s="2" t="s">
        <v>1378</v>
      </c>
      <c r="E558" s="3">
        <v>252</v>
      </c>
      <c r="F558" s="8" t="s">
        <v>177</v>
      </c>
      <c r="G558" s="9" t="s">
        <v>1384</v>
      </c>
      <c r="H558" s="9" t="s">
        <v>120</v>
      </c>
      <c r="I558" s="10" t="s">
        <v>1378</v>
      </c>
      <c r="J558" s="11">
        <v>252</v>
      </c>
      <c r="K558" t="b">
        <f t="shared" si="40"/>
        <v>1</v>
      </c>
      <c r="L558" t="b">
        <f t="shared" si="41"/>
        <v>1</v>
      </c>
      <c r="M558" t="b">
        <f t="shared" si="42"/>
        <v>1</v>
      </c>
      <c r="N558" t="b">
        <f t="shared" si="43"/>
        <v>1</v>
      </c>
      <c r="O558" s="13">
        <f t="shared" si="44"/>
        <v>0</v>
      </c>
    </row>
    <row r="559" spans="1:15" ht="101.25" hidden="1" x14ac:dyDescent="0.25">
      <c r="A559" s="1" t="s">
        <v>177</v>
      </c>
      <c r="B559" s="1" t="s">
        <v>1384</v>
      </c>
      <c r="C559" s="1" t="s">
        <v>125</v>
      </c>
      <c r="D559" s="2" t="s">
        <v>1597</v>
      </c>
      <c r="E559" s="3">
        <v>5896</v>
      </c>
      <c r="F559" s="8" t="s">
        <v>177</v>
      </c>
      <c r="G559" s="9" t="s">
        <v>1384</v>
      </c>
      <c r="H559" s="9" t="s">
        <v>125</v>
      </c>
      <c r="I559" s="10" t="s">
        <v>1597</v>
      </c>
      <c r="J559" s="11">
        <v>5896</v>
      </c>
      <c r="K559" t="b">
        <f t="shared" si="40"/>
        <v>1</v>
      </c>
      <c r="L559" t="b">
        <f t="shared" si="41"/>
        <v>1</v>
      </c>
      <c r="M559" t="b">
        <f t="shared" si="42"/>
        <v>1</v>
      </c>
      <c r="N559" t="b">
        <f t="shared" si="43"/>
        <v>1</v>
      </c>
      <c r="O559" s="13">
        <f t="shared" si="44"/>
        <v>0</v>
      </c>
    </row>
    <row r="560" spans="1:15" ht="67.5" hidden="1" x14ac:dyDescent="0.25">
      <c r="A560" s="1" t="s">
        <v>177</v>
      </c>
      <c r="B560" s="1" t="s">
        <v>1384</v>
      </c>
      <c r="C560" s="1" t="s">
        <v>121</v>
      </c>
      <c r="D560" s="2" t="s">
        <v>573</v>
      </c>
      <c r="E560" s="3">
        <v>5896</v>
      </c>
      <c r="F560" s="8" t="s">
        <v>177</v>
      </c>
      <c r="G560" s="9" t="s">
        <v>1384</v>
      </c>
      <c r="H560" s="9" t="s">
        <v>121</v>
      </c>
      <c r="I560" s="10" t="s">
        <v>573</v>
      </c>
      <c r="J560" s="11">
        <v>5896</v>
      </c>
      <c r="K560" t="b">
        <f t="shared" si="40"/>
        <v>1</v>
      </c>
      <c r="L560" t="b">
        <f t="shared" si="41"/>
        <v>1</v>
      </c>
      <c r="M560" t="b">
        <f t="shared" si="42"/>
        <v>1</v>
      </c>
      <c r="N560" t="b">
        <f t="shared" si="43"/>
        <v>1</v>
      </c>
      <c r="O560" s="13">
        <f t="shared" si="44"/>
        <v>0</v>
      </c>
    </row>
    <row r="561" spans="1:15" ht="67.5" hidden="1" x14ac:dyDescent="0.25">
      <c r="A561" s="1" t="s">
        <v>177</v>
      </c>
      <c r="B561" s="1" t="s">
        <v>1384</v>
      </c>
      <c r="C561" s="1" t="s">
        <v>57</v>
      </c>
      <c r="D561" s="2" t="s">
        <v>1520</v>
      </c>
      <c r="E561" s="3">
        <v>120</v>
      </c>
      <c r="F561" s="8" t="s">
        <v>177</v>
      </c>
      <c r="G561" s="9" t="s">
        <v>1384</v>
      </c>
      <c r="H561" s="9" t="s">
        <v>57</v>
      </c>
      <c r="I561" s="10" t="s">
        <v>1520</v>
      </c>
      <c r="J561" s="11">
        <v>120</v>
      </c>
      <c r="K561" t="b">
        <f t="shared" si="40"/>
        <v>1</v>
      </c>
      <c r="L561" t="b">
        <f t="shared" si="41"/>
        <v>1</v>
      </c>
      <c r="M561" t="b">
        <f t="shared" si="42"/>
        <v>1</v>
      </c>
      <c r="N561" t="b">
        <f t="shared" si="43"/>
        <v>1</v>
      </c>
      <c r="O561" s="13">
        <f t="shared" si="44"/>
        <v>0</v>
      </c>
    </row>
    <row r="562" spans="1:15" ht="112.5" hidden="1" x14ac:dyDescent="0.25">
      <c r="A562" s="1" t="s">
        <v>177</v>
      </c>
      <c r="B562" s="1" t="s">
        <v>1384</v>
      </c>
      <c r="C562" s="1" t="s">
        <v>58</v>
      </c>
      <c r="D562" s="2" t="s">
        <v>1521</v>
      </c>
      <c r="E562" s="3">
        <v>120</v>
      </c>
      <c r="F562" s="8" t="s">
        <v>177</v>
      </c>
      <c r="G562" s="9" t="s">
        <v>1384</v>
      </c>
      <c r="H562" s="9" t="s">
        <v>58</v>
      </c>
      <c r="I562" s="10" t="s">
        <v>1521</v>
      </c>
      <c r="J562" s="11">
        <v>120</v>
      </c>
      <c r="K562" t="b">
        <f t="shared" si="40"/>
        <v>1</v>
      </c>
      <c r="L562" t="b">
        <f t="shared" si="41"/>
        <v>1</v>
      </c>
      <c r="M562" t="b">
        <f t="shared" si="42"/>
        <v>1</v>
      </c>
      <c r="N562" t="b">
        <f t="shared" si="43"/>
        <v>1</v>
      </c>
      <c r="O562" s="13">
        <f t="shared" si="44"/>
        <v>0</v>
      </c>
    </row>
    <row r="563" spans="1:15" ht="168.75" hidden="1" x14ac:dyDescent="0.25">
      <c r="A563" s="1" t="s">
        <v>177</v>
      </c>
      <c r="B563" s="1" t="s">
        <v>1384</v>
      </c>
      <c r="C563" s="1" t="s">
        <v>73</v>
      </c>
      <c r="D563" s="2" t="s">
        <v>576</v>
      </c>
      <c r="E563" s="3">
        <v>25</v>
      </c>
      <c r="F563" s="8" t="s">
        <v>177</v>
      </c>
      <c r="G563" s="9" t="s">
        <v>1384</v>
      </c>
      <c r="H563" s="9" t="s">
        <v>73</v>
      </c>
      <c r="I563" s="10" t="s">
        <v>576</v>
      </c>
      <c r="J563" s="11">
        <v>25</v>
      </c>
      <c r="K563" t="b">
        <f t="shared" si="40"/>
        <v>1</v>
      </c>
      <c r="L563" t="b">
        <f t="shared" si="41"/>
        <v>1</v>
      </c>
      <c r="M563" t="b">
        <f t="shared" si="42"/>
        <v>1</v>
      </c>
      <c r="N563" t="b">
        <f t="shared" si="43"/>
        <v>1</v>
      </c>
      <c r="O563" s="13">
        <f t="shared" si="44"/>
        <v>0</v>
      </c>
    </row>
    <row r="564" spans="1:15" ht="146.25" hidden="1" x14ac:dyDescent="0.25">
      <c r="A564" s="1" t="s">
        <v>177</v>
      </c>
      <c r="B564" s="1" t="s">
        <v>1384</v>
      </c>
      <c r="C564" s="1" t="s">
        <v>45</v>
      </c>
      <c r="D564" s="2" t="s">
        <v>577</v>
      </c>
      <c r="E564" s="3">
        <v>95</v>
      </c>
      <c r="F564" s="8" t="s">
        <v>177</v>
      </c>
      <c r="G564" s="9" t="s">
        <v>1384</v>
      </c>
      <c r="H564" s="9" t="s">
        <v>45</v>
      </c>
      <c r="I564" s="10" t="s">
        <v>577</v>
      </c>
      <c r="J564" s="11">
        <v>95</v>
      </c>
      <c r="K564" t="b">
        <f t="shared" si="40"/>
        <v>1</v>
      </c>
      <c r="L564" t="b">
        <f t="shared" si="41"/>
        <v>1</v>
      </c>
      <c r="M564" t="b">
        <f t="shared" si="42"/>
        <v>1</v>
      </c>
      <c r="N564" t="b">
        <f t="shared" si="43"/>
        <v>1</v>
      </c>
      <c r="O564" s="13">
        <f t="shared" si="44"/>
        <v>0</v>
      </c>
    </row>
    <row r="565" spans="1:15" ht="56.25" hidden="1" x14ac:dyDescent="0.25">
      <c r="A565" s="1" t="s">
        <v>177</v>
      </c>
      <c r="B565" s="1" t="s">
        <v>1384</v>
      </c>
      <c r="C565" s="1" t="s">
        <v>1122</v>
      </c>
      <c r="D565" s="2" t="s">
        <v>1885</v>
      </c>
      <c r="E565" s="3">
        <v>230.6</v>
      </c>
      <c r="F565" s="8" t="s">
        <v>177</v>
      </c>
      <c r="G565" s="9" t="s">
        <v>1384</v>
      </c>
      <c r="H565" s="9" t="s">
        <v>1122</v>
      </c>
      <c r="I565" s="10" t="s">
        <v>1885</v>
      </c>
      <c r="J565" s="11">
        <v>230.6</v>
      </c>
      <c r="K565" t="b">
        <f t="shared" si="40"/>
        <v>1</v>
      </c>
      <c r="L565" t="b">
        <f t="shared" si="41"/>
        <v>1</v>
      </c>
      <c r="M565" t="b">
        <f t="shared" si="42"/>
        <v>1</v>
      </c>
      <c r="N565" t="b">
        <f t="shared" si="43"/>
        <v>1</v>
      </c>
      <c r="O565" s="13">
        <f t="shared" si="44"/>
        <v>0</v>
      </c>
    </row>
    <row r="566" spans="1:15" ht="78.75" hidden="1" x14ac:dyDescent="0.25">
      <c r="A566" s="1" t="s">
        <v>177</v>
      </c>
      <c r="B566" s="1" t="s">
        <v>1384</v>
      </c>
      <c r="C566" s="1" t="s">
        <v>405</v>
      </c>
      <c r="D566" s="2" t="s">
        <v>1174</v>
      </c>
      <c r="E566" s="3">
        <v>230.6</v>
      </c>
      <c r="F566" s="8" t="s">
        <v>177</v>
      </c>
      <c r="G566" s="9" t="s">
        <v>1384</v>
      </c>
      <c r="H566" s="9" t="s">
        <v>405</v>
      </c>
      <c r="I566" s="10" t="s">
        <v>1174</v>
      </c>
      <c r="J566" s="11">
        <v>230.6</v>
      </c>
      <c r="K566" t="b">
        <f t="shared" si="40"/>
        <v>1</v>
      </c>
      <c r="L566" t="b">
        <f t="shared" si="41"/>
        <v>1</v>
      </c>
      <c r="M566" t="b">
        <f t="shared" si="42"/>
        <v>1</v>
      </c>
      <c r="N566" t="b">
        <f t="shared" si="43"/>
        <v>1</v>
      </c>
      <c r="O566" s="13">
        <f t="shared" si="44"/>
        <v>0</v>
      </c>
    </row>
    <row r="567" spans="1:15" ht="101.25" hidden="1" x14ac:dyDescent="0.25">
      <c r="A567" s="1" t="s">
        <v>177</v>
      </c>
      <c r="B567" s="1" t="s">
        <v>1384</v>
      </c>
      <c r="C567" s="1" t="s">
        <v>1139</v>
      </c>
      <c r="D567" s="2" t="s">
        <v>1211</v>
      </c>
      <c r="E567" s="3">
        <v>14.25</v>
      </c>
      <c r="F567" s="8" t="s">
        <v>177</v>
      </c>
      <c r="G567" s="9" t="s">
        <v>1384</v>
      </c>
      <c r="H567" s="9" t="s">
        <v>1139</v>
      </c>
      <c r="I567" s="10" t="s">
        <v>1211</v>
      </c>
      <c r="J567" s="11">
        <v>14.25</v>
      </c>
      <c r="K567" t="b">
        <f t="shared" si="40"/>
        <v>1</v>
      </c>
      <c r="L567" t="b">
        <f t="shared" si="41"/>
        <v>1</v>
      </c>
      <c r="M567" t="b">
        <f t="shared" si="42"/>
        <v>1</v>
      </c>
      <c r="N567" t="b">
        <f t="shared" si="43"/>
        <v>1</v>
      </c>
      <c r="O567" s="13">
        <f t="shared" si="44"/>
        <v>0</v>
      </c>
    </row>
    <row r="568" spans="1:15" ht="78.75" hidden="1" x14ac:dyDescent="0.25">
      <c r="A568" s="1" t="s">
        <v>177</v>
      </c>
      <c r="B568" s="1" t="s">
        <v>1384</v>
      </c>
      <c r="C568" s="1" t="s">
        <v>1146</v>
      </c>
      <c r="D568" s="2" t="s">
        <v>1212</v>
      </c>
      <c r="E568" s="3">
        <v>14.25</v>
      </c>
      <c r="F568" s="8" t="s">
        <v>177</v>
      </c>
      <c r="G568" s="9" t="s">
        <v>1384</v>
      </c>
      <c r="H568" s="9" t="s">
        <v>1146</v>
      </c>
      <c r="I568" s="10" t="s">
        <v>1212</v>
      </c>
      <c r="J568" s="11">
        <v>14.25</v>
      </c>
      <c r="K568" t="b">
        <f t="shared" si="40"/>
        <v>1</v>
      </c>
      <c r="L568" t="b">
        <f t="shared" si="41"/>
        <v>1</v>
      </c>
      <c r="M568" t="b">
        <f t="shared" si="42"/>
        <v>1</v>
      </c>
      <c r="N568" t="b">
        <f t="shared" si="43"/>
        <v>1</v>
      </c>
      <c r="O568" s="13">
        <f t="shared" si="44"/>
        <v>0</v>
      </c>
    </row>
    <row r="569" spans="1:15" ht="56.25" hidden="1" x14ac:dyDescent="0.25">
      <c r="A569" s="1" t="s">
        <v>177</v>
      </c>
      <c r="B569" s="1" t="s">
        <v>1384</v>
      </c>
      <c r="C569" s="1" t="s">
        <v>1147</v>
      </c>
      <c r="D569" s="2" t="s">
        <v>1213</v>
      </c>
      <c r="E569" s="3">
        <v>14.25</v>
      </c>
      <c r="F569" s="8" t="s">
        <v>177</v>
      </c>
      <c r="G569" s="9" t="s">
        <v>1384</v>
      </c>
      <c r="H569" s="9" t="s">
        <v>1147</v>
      </c>
      <c r="I569" s="10" t="s">
        <v>1213</v>
      </c>
      <c r="J569" s="11">
        <v>14.25</v>
      </c>
      <c r="K569" t="b">
        <f t="shared" si="40"/>
        <v>1</v>
      </c>
      <c r="L569" t="b">
        <f t="shared" si="41"/>
        <v>1</v>
      </c>
      <c r="M569" t="b">
        <f t="shared" si="42"/>
        <v>1</v>
      </c>
      <c r="N569" t="b">
        <f t="shared" si="43"/>
        <v>1</v>
      </c>
      <c r="O569" s="13">
        <f t="shared" si="44"/>
        <v>0</v>
      </c>
    </row>
    <row r="570" spans="1:15" ht="36" hidden="1" x14ac:dyDescent="0.25">
      <c r="A570" s="1" t="s">
        <v>177</v>
      </c>
      <c r="B570" s="1" t="s">
        <v>1409</v>
      </c>
      <c r="C570" s="1" t="s">
        <v>59</v>
      </c>
      <c r="D570" s="2" t="s">
        <v>1522</v>
      </c>
      <c r="E570" s="3">
        <v>6.9</v>
      </c>
      <c r="F570" s="8" t="s">
        <v>177</v>
      </c>
      <c r="G570" s="9" t="s">
        <v>1409</v>
      </c>
      <c r="H570" s="9" t="s">
        <v>59</v>
      </c>
      <c r="I570" s="10" t="s">
        <v>1522</v>
      </c>
      <c r="J570" s="11">
        <v>6.9</v>
      </c>
      <c r="K570" t="b">
        <f t="shared" si="40"/>
        <v>1</v>
      </c>
      <c r="L570" t="b">
        <f t="shared" si="41"/>
        <v>1</v>
      </c>
      <c r="M570" t="b">
        <f t="shared" si="42"/>
        <v>1</v>
      </c>
      <c r="N570" t="b">
        <f t="shared" si="43"/>
        <v>1</v>
      </c>
      <c r="O570" s="13">
        <f t="shared" si="44"/>
        <v>0</v>
      </c>
    </row>
    <row r="571" spans="1:15" ht="135" hidden="1" x14ac:dyDescent="0.25">
      <c r="A571" s="1" t="s">
        <v>177</v>
      </c>
      <c r="B571" s="1" t="s">
        <v>1409</v>
      </c>
      <c r="C571" s="1" t="s">
        <v>127</v>
      </c>
      <c r="D571" s="2" t="s">
        <v>1598</v>
      </c>
      <c r="E571" s="3">
        <v>6.9</v>
      </c>
      <c r="F571" s="8" t="s">
        <v>177</v>
      </c>
      <c r="G571" s="9" t="s">
        <v>1409</v>
      </c>
      <c r="H571" s="9" t="s">
        <v>127</v>
      </c>
      <c r="I571" s="10" t="s">
        <v>1598</v>
      </c>
      <c r="J571" s="11">
        <v>6.9</v>
      </c>
      <c r="K571" t="b">
        <f t="shared" si="40"/>
        <v>1</v>
      </c>
      <c r="L571" t="b">
        <f t="shared" si="41"/>
        <v>1</v>
      </c>
      <c r="M571" t="b">
        <f t="shared" si="42"/>
        <v>1</v>
      </c>
      <c r="N571" t="b">
        <f t="shared" si="43"/>
        <v>1</v>
      </c>
      <c r="O571" s="13">
        <f t="shared" si="44"/>
        <v>0</v>
      </c>
    </row>
    <row r="572" spans="1:15" ht="112.5" hidden="1" x14ac:dyDescent="0.25">
      <c r="A572" s="1" t="s">
        <v>177</v>
      </c>
      <c r="B572" s="1" t="s">
        <v>1409</v>
      </c>
      <c r="C572" s="1" t="s">
        <v>128</v>
      </c>
      <c r="D572" s="2" t="s">
        <v>1599</v>
      </c>
      <c r="E572" s="3">
        <v>6.9</v>
      </c>
      <c r="F572" s="8" t="s">
        <v>177</v>
      </c>
      <c r="G572" s="9" t="s">
        <v>1409</v>
      </c>
      <c r="H572" s="9" t="s">
        <v>128</v>
      </c>
      <c r="I572" s="10" t="s">
        <v>1599</v>
      </c>
      <c r="J572" s="11">
        <v>6.9</v>
      </c>
      <c r="K572" t="b">
        <f t="shared" si="40"/>
        <v>1</v>
      </c>
      <c r="L572" t="b">
        <f t="shared" si="41"/>
        <v>1</v>
      </c>
      <c r="M572" t="b">
        <f t="shared" si="42"/>
        <v>1</v>
      </c>
      <c r="N572" t="b">
        <f t="shared" si="43"/>
        <v>1</v>
      </c>
      <c r="O572" s="13">
        <f t="shared" si="44"/>
        <v>0</v>
      </c>
    </row>
    <row r="573" spans="1:15" ht="45" hidden="1" x14ac:dyDescent="0.25">
      <c r="A573" s="1" t="s">
        <v>177</v>
      </c>
      <c r="B573" s="1" t="s">
        <v>1409</v>
      </c>
      <c r="C573" s="1" t="s">
        <v>126</v>
      </c>
      <c r="D573" s="2" t="s">
        <v>597</v>
      </c>
      <c r="E573" s="3">
        <v>6.9</v>
      </c>
      <c r="F573" s="8" t="s">
        <v>177</v>
      </c>
      <c r="G573" s="9" t="s">
        <v>1409</v>
      </c>
      <c r="H573" s="9" t="s">
        <v>126</v>
      </c>
      <c r="I573" s="10" t="s">
        <v>597</v>
      </c>
      <c r="J573" s="11">
        <v>6.9</v>
      </c>
      <c r="K573" t="b">
        <f t="shared" si="40"/>
        <v>1</v>
      </c>
      <c r="L573" t="b">
        <f t="shared" si="41"/>
        <v>1</v>
      </c>
      <c r="M573" t="b">
        <f t="shared" si="42"/>
        <v>1</v>
      </c>
      <c r="N573" t="b">
        <f t="shared" si="43"/>
        <v>1</v>
      </c>
      <c r="O573" s="13">
        <f t="shared" si="44"/>
        <v>0</v>
      </c>
    </row>
    <row r="574" spans="1:15" ht="101.25" hidden="1" x14ac:dyDescent="0.25">
      <c r="A574" s="1" t="s">
        <v>177</v>
      </c>
      <c r="B574" s="1" t="s">
        <v>1409</v>
      </c>
      <c r="C574" s="1" t="s">
        <v>1139</v>
      </c>
      <c r="D574" s="2" t="s">
        <v>1211</v>
      </c>
      <c r="E574" s="3">
        <v>482.84</v>
      </c>
      <c r="F574" s="8" t="s">
        <v>177</v>
      </c>
      <c r="G574" s="9" t="s">
        <v>1409</v>
      </c>
      <c r="H574" s="9" t="s">
        <v>1139</v>
      </c>
      <c r="I574" s="10" t="s">
        <v>1211</v>
      </c>
      <c r="J574" s="11">
        <v>482.84</v>
      </c>
      <c r="K574" t="b">
        <f t="shared" si="40"/>
        <v>1</v>
      </c>
      <c r="L574" t="b">
        <f t="shared" si="41"/>
        <v>1</v>
      </c>
      <c r="M574" t="b">
        <f t="shared" si="42"/>
        <v>1</v>
      </c>
      <c r="N574" t="b">
        <f t="shared" si="43"/>
        <v>1</v>
      </c>
      <c r="O574" s="13">
        <f t="shared" si="44"/>
        <v>0</v>
      </c>
    </row>
    <row r="575" spans="1:15" ht="22.5" hidden="1" x14ac:dyDescent="0.25">
      <c r="A575" s="1" t="s">
        <v>177</v>
      </c>
      <c r="B575" s="1" t="s">
        <v>1409</v>
      </c>
      <c r="C575" s="1" t="s">
        <v>1140</v>
      </c>
      <c r="D575" s="2" t="s">
        <v>1214</v>
      </c>
      <c r="E575" s="3">
        <v>482.84</v>
      </c>
      <c r="F575" s="8" t="s">
        <v>177</v>
      </c>
      <c r="G575" s="9" t="s">
        <v>1409</v>
      </c>
      <c r="H575" s="9" t="s">
        <v>1140</v>
      </c>
      <c r="I575" s="10" t="s">
        <v>1214</v>
      </c>
      <c r="J575" s="11">
        <v>482.84</v>
      </c>
      <c r="K575" t="b">
        <f t="shared" si="40"/>
        <v>1</v>
      </c>
      <c r="L575" t="b">
        <f t="shared" si="41"/>
        <v>1</v>
      </c>
      <c r="M575" t="b">
        <f t="shared" si="42"/>
        <v>1</v>
      </c>
      <c r="N575" t="b">
        <f t="shared" si="43"/>
        <v>1</v>
      </c>
      <c r="O575" s="13">
        <f t="shared" si="44"/>
        <v>0</v>
      </c>
    </row>
    <row r="576" spans="1:15" ht="36" hidden="1" x14ac:dyDescent="0.25">
      <c r="A576" s="1" t="s">
        <v>177</v>
      </c>
      <c r="B576" s="1" t="s">
        <v>1409</v>
      </c>
      <c r="C576" s="1" t="s">
        <v>1141</v>
      </c>
      <c r="D576" s="2" t="s">
        <v>1215</v>
      </c>
      <c r="E576" s="3">
        <v>482.84</v>
      </c>
      <c r="F576" s="8" t="s">
        <v>177</v>
      </c>
      <c r="G576" s="9" t="s">
        <v>1409</v>
      </c>
      <c r="H576" s="9" t="s">
        <v>1141</v>
      </c>
      <c r="I576" s="10" t="s">
        <v>1215</v>
      </c>
      <c r="J576" s="11">
        <v>482.84</v>
      </c>
      <c r="K576" t="b">
        <f t="shared" si="40"/>
        <v>1</v>
      </c>
      <c r="L576" t="b">
        <f t="shared" si="41"/>
        <v>1</v>
      </c>
      <c r="M576" t="b">
        <f t="shared" si="42"/>
        <v>1</v>
      </c>
      <c r="N576" t="b">
        <f t="shared" si="43"/>
        <v>1</v>
      </c>
      <c r="O576" s="13">
        <f t="shared" si="44"/>
        <v>0</v>
      </c>
    </row>
    <row r="577" spans="1:15" ht="36" hidden="1" x14ac:dyDescent="0.25">
      <c r="A577" s="1" t="s">
        <v>177</v>
      </c>
      <c r="B577" s="1" t="s">
        <v>1410</v>
      </c>
      <c r="C577" s="1" t="s">
        <v>59</v>
      </c>
      <c r="D577" s="2" t="s">
        <v>1522</v>
      </c>
      <c r="E577" s="3">
        <v>103.6</v>
      </c>
      <c r="F577" s="8" t="s">
        <v>177</v>
      </c>
      <c r="G577" s="9" t="s">
        <v>1410</v>
      </c>
      <c r="H577" s="9" t="s">
        <v>59</v>
      </c>
      <c r="I577" s="10" t="s">
        <v>1522</v>
      </c>
      <c r="J577" s="11">
        <v>103.6</v>
      </c>
      <c r="K577" t="b">
        <f t="shared" si="40"/>
        <v>1</v>
      </c>
      <c r="L577" t="b">
        <f t="shared" si="41"/>
        <v>1</v>
      </c>
      <c r="M577" t="b">
        <f t="shared" si="42"/>
        <v>1</v>
      </c>
      <c r="N577" t="b">
        <f t="shared" si="43"/>
        <v>1</v>
      </c>
      <c r="O577" s="13">
        <f t="shared" si="44"/>
        <v>0</v>
      </c>
    </row>
    <row r="578" spans="1:15" ht="78.75" hidden="1" x14ac:dyDescent="0.25">
      <c r="A578" s="1" t="s">
        <v>177</v>
      </c>
      <c r="B578" s="1" t="s">
        <v>1410</v>
      </c>
      <c r="C578" s="1" t="s">
        <v>130</v>
      </c>
      <c r="D578" s="2" t="s">
        <v>1600</v>
      </c>
      <c r="E578" s="3">
        <v>103.6</v>
      </c>
      <c r="F578" s="8" t="s">
        <v>177</v>
      </c>
      <c r="G578" s="9" t="s">
        <v>1410</v>
      </c>
      <c r="H578" s="9" t="s">
        <v>130</v>
      </c>
      <c r="I578" s="10" t="s">
        <v>1600</v>
      </c>
      <c r="J578" s="11">
        <v>103.6</v>
      </c>
      <c r="K578" t="b">
        <f t="shared" si="40"/>
        <v>1</v>
      </c>
      <c r="L578" t="b">
        <f t="shared" si="41"/>
        <v>1</v>
      </c>
      <c r="M578" t="b">
        <f t="shared" si="42"/>
        <v>1</v>
      </c>
      <c r="N578" t="b">
        <f t="shared" si="43"/>
        <v>1</v>
      </c>
      <c r="O578" s="13">
        <f t="shared" si="44"/>
        <v>0</v>
      </c>
    </row>
    <row r="579" spans="1:15" ht="67.5" hidden="1" x14ac:dyDescent="0.25">
      <c r="A579" s="1" t="s">
        <v>177</v>
      </c>
      <c r="B579" s="1" t="s">
        <v>1410</v>
      </c>
      <c r="C579" s="1" t="s">
        <v>131</v>
      </c>
      <c r="D579" s="2" t="s">
        <v>1601</v>
      </c>
      <c r="E579" s="3">
        <v>103.6</v>
      </c>
      <c r="F579" s="8" t="s">
        <v>177</v>
      </c>
      <c r="G579" s="9" t="s">
        <v>1410</v>
      </c>
      <c r="H579" s="9" t="s">
        <v>131</v>
      </c>
      <c r="I579" s="10" t="s">
        <v>1601</v>
      </c>
      <c r="J579" s="11">
        <v>103.6</v>
      </c>
      <c r="K579" t="b">
        <f t="shared" ref="K579:K642" si="45">EXACT(A579,F579)</f>
        <v>1</v>
      </c>
      <c r="L579" t="b">
        <f t="shared" ref="L579:L642" si="46">EXACT(B579,G579)</f>
        <v>1</v>
      </c>
      <c r="M579" t="b">
        <f t="shared" ref="M579:M642" si="47">EXACT(C579,H579)</f>
        <v>1</v>
      </c>
      <c r="N579" t="b">
        <f t="shared" ref="N579:N642" si="48">EXACT(D579,I579)</f>
        <v>1</v>
      </c>
      <c r="O579" s="13">
        <f t="shared" ref="O579:O642" si="49">E579-J579</f>
        <v>0</v>
      </c>
    </row>
    <row r="580" spans="1:15" ht="78.75" hidden="1" x14ac:dyDescent="0.25">
      <c r="A580" s="1" t="s">
        <v>177</v>
      </c>
      <c r="B580" s="1" t="s">
        <v>1410</v>
      </c>
      <c r="C580" s="1" t="s">
        <v>129</v>
      </c>
      <c r="D580" s="2" t="s">
        <v>601</v>
      </c>
      <c r="E580" s="3">
        <v>103.6</v>
      </c>
      <c r="F580" s="8" t="s">
        <v>177</v>
      </c>
      <c r="G580" s="9" t="s">
        <v>1410</v>
      </c>
      <c r="H580" s="9" t="s">
        <v>129</v>
      </c>
      <c r="I580" s="10" t="s">
        <v>601</v>
      </c>
      <c r="J580" s="11">
        <v>103.6</v>
      </c>
      <c r="K580" t="b">
        <f t="shared" si="45"/>
        <v>1</v>
      </c>
      <c r="L580" t="b">
        <f t="shared" si="46"/>
        <v>1</v>
      </c>
      <c r="M580" t="b">
        <f t="shared" si="47"/>
        <v>1</v>
      </c>
      <c r="N580" t="b">
        <f t="shared" si="48"/>
        <v>1</v>
      </c>
      <c r="O580" s="13">
        <f t="shared" si="49"/>
        <v>0</v>
      </c>
    </row>
    <row r="581" spans="1:15" ht="56.25" hidden="1" x14ac:dyDescent="0.25">
      <c r="A581" s="1" t="s">
        <v>177</v>
      </c>
      <c r="B581" s="1" t="s">
        <v>1410</v>
      </c>
      <c r="C581" s="1" t="s">
        <v>1122</v>
      </c>
      <c r="D581" s="2" t="s">
        <v>1885</v>
      </c>
      <c r="E581" s="3">
        <v>305.89299999999997</v>
      </c>
      <c r="F581" s="8" t="s">
        <v>177</v>
      </c>
      <c r="G581" s="9" t="s">
        <v>1410</v>
      </c>
      <c r="H581" s="9" t="s">
        <v>1122</v>
      </c>
      <c r="I581" s="10" t="s">
        <v>1885</v>
      </c>
      <c r="J581" s="11">
        <v>305.89299999999997</v>
      </c>
      <c r="K581" t="b">
        <f t="shared" si="45"/>
        <v>1</v>
      </c>
      <c r="L581" t="b">
        <f t="shared" si="46"/>
        <v>1</v>
      </c>
      <c r="M581" t="b">
        <f t="shared" si="47"/>
        <v>1</v>
      </c>
      <c r="N581" t="b">
        <f t="shared" si="48"/>
        <v>1</v>
      </c>
      <c r="O581" s="13">
        <f t="shared" si="49"/>
        <v>0</v>
      </c>
    </row>
    <row r="582" spans="1:15" ht="33.75" hidden="1" x14ac:dyDescent="0.25">
      <c r="A582" s="1" t="s">
        <v>177</v>
      </c>
      <c r="B582" s="1" t="s">
        <v>1410</v>
      </c>
      <c r="C582" s="1" t="s">
        <v>1123</v>
      </c>
      <c r="D582" s="2" t="s">
        <v>1175</v>
      </c>
      <c r="E582" s="3">
        <v>305.89299999999997</v>
      </c>
      <c r="F582" s="8" t="s">
        <v>177</v>
      </c>
      <c r="G582" s="9" t="s">
        <v>1410</v>
      </c>
      <c r="H582" s="9" t="s">
        <v>1123</v>
      </c>
      <c r="I582" s="10" t="s">
        <v>1175</v>
      </c>
      <c r="J582" s="11">
        <v>305.89299999999997</v>
      </c>
      <c r="K582" t="b">
        <f t="shared" si="45"/>
        <v>1</v>
      </c>
      <c r="L582" t="b">
        <f t="shared" si="46"/>
        <v>1</v>
      </c>
      <c r="M582" t="b">
        <f t="shared" si="47"/>
        <v>1</v>
      </c>
      <c r="N582" t="b">
        <f t="shared" si="48"/>
        <v>1</v>
      </c>
      <c r="O582" s="13">
        <f t="shared" si="49"/>
        <v>0</v>
      </c>
    </row>
    <row r="583" spans="1:15" ht="45" hidden="1" x14ac:dyDescent="0.25">
      <c r="A583" s="1" t="s">
        <v>177</v>
      </c>
      <c r="B583" s="1" t="s">
        <v>1410</v>
      </c>
      <c r="C583" s="1" t="s">
        <v>250</v>
      </c>
      <c r="D583" s="2" t="s">
        <v>1190</v>
      </c>
      <c r="E583" s="3">
        <v>95.951999999999998</v>
      </c>
      <c r="F583" s="8" t="s">
        <v>177</v>
      </c>
      <c r="G583" s="9" t="s">
        <v>1410</v>
      </c>
      <c r="H583" s="9" t="s">
        <v>250</v>
      </c>
      <c r="I583" s="10" t="s">
        <v>1190</v>
      </c>
      <c r="J583" s="11">
        <v>95.951999999999998</v>
      </c>
      <c r="K583" t="b">
        <f t="shared" si="45"/>
        <v>1</v>
      </c>
      <c r="L583" t="b">
        <f t="shared" si="46"/>
        <v>1</v>
      </c>
      <c r="M583" t="b">
        <f t="shared" si="47"/>
        <v>1</v>
      </c>
      <c r="N583" t="b">
        <f t="shared" si="48"/>
        <v>1</v>
      </c>
      <c r="O583" s="13">
        <f t="shared" si="49"/>
        <v>0</v>
      </c>
    </row>
    <row r="584" spans="1:15" ht="78.75" hidden="1" x14ac:dyDescent="0.25">
      <c r="A584" s="1" t="s">
        <v>177</v>
      </c>
      <c r="B584" s="1" t="s">
        <v>1410</v>
      </c>
      <c r="C584" s="1" t="s">
        <v>251</v>
      </c>
      <c r="D584" s="2" t="s">
        <v>1191</v>
      </c>
      <c r="E584" s="3">
        <v>209.94099999999997</v>
      </c>
      <c r="F584" s="8" t="s">
        <v>177</v>
      </c>
      <c r="G584" s="9" t="s">
        <v>1410</v>
      </c>
      <c r="H584" s="9" t="s">
        <v>251</v>
      </c>
      <c r="I584" s="10" t="s">
        <v>1191</v>
      </c>
      <c r="J584" s="11">
        <v>209.941</v>
      </c>
      <c r="K584" t="b">
        <f t="shared" si="45"/>
        <v>1</v>
      </c>
      <c r="L584" t="b">
        <f t="shared" si="46"/>
        <v>1</v>
      </c>
      <c r="M584" t="b">
        <f t="shared" si="47"/>
        <v>1</v>
      </c>
      <c r="N584" t="b">
        <f t="shared" si="48"/>
        <v>1</v>
      </c>
      <c r="O584" s="13">
        <f t="shared" si="49"/>
        <v>0</v>
      </c>
    </row>
    <row r="585" spans="1:15" ht="67.5" hidden="1" x14ac:dyDescent="0.25">
      <c r="A585" s="1" t="s">
        <v>177</v>
      </c>
      <c r="B585" s="1" t="s">
        <v>1411</v>
      </c>
      <c r="C585" s="1" t="s">
        <v>138</v>
      </c>
      <c r="D585" s="2" t="s">
        <v>1450</v>
      </c>
      <c r="E585" s="3">
        <v>639413.97892000002</v>
      </c>
      <c r="F585" s="8" t="s">
        <v>177</v>
      </c>
      <c r="G585" s="9" t="s">
        <v>1411</v>
      </c>
      <c r="H585" s="9" t="s">
        <v>138</v>
      </c>
      <c r="I585" s="10" t="s">
        <v>1450</v>
      </c>
      <c r="J585" s="11">
        <v>639413.97900000005</v>
      </c>
      <c r="K585" t="b">
        <f t="shared" si="45"/>
        <v>1</v>
      </c>
      <c r="L585" t="b">
        <f t="shared" si="46"/>
        <v>1</v>
      </c>
      <c r="M585" t="b">
        <f t="shared" si="47"/>
        <v>1</v>
      </c>
      <c r="N585" t="b">
        <f t="shared" si="48"/>
        <v>1</v>
      </c>
      <c r="O585" s="13">
        <f t="shared" si="49"/>
        <v>-8.000002708286047E-5</v>
      </c>
    </row>
    <row r="586" spans="1:15" ht="78.75" hidden="1" x14ac:dyDescent="0.25">
      <c r="A586" s="1" t="s">
        <v>177</v>
      </c>
      <c r="B586" s="1" t="s">
        <v>1411</v>
      </c>
      <c r="C586" s="1" t="s">
        <v>139</v>
      </c>
      <c r="D586" s="2" t="s">
        <v>1451</v>
      </c>
      <c r="E586" s="3">
        <v>639413.97892000002</v>
      </c>
      <c r="F586" s="8" t="s">
        <v>177</v>
      </c>
      <c r="G586" s="9" t="s">
        <v>1411</v>
      </c>
      <c r="H586" s="9" t="s">
        <v>139</v>
      </c>
      <c r="I586" s="10" t="s">
        <v>1451</v>
      </c>
      <c r="J586" s="11">
        <v>639413.97900000005</v>
      </c>
      <c r="K586" t="b">
        <f t="shared" si="45"/>
        <v>1</v>
      </c>
      <c r="L586" t="b">
        <f t="shared" si="46"/>
        <v>1</v>
      </c>
      <c r="M586" t="b">
        <f t="shared" si="47"/>
        <v>1</v>
      </c>
      <c r="N586" t="b">
        <f t="shared" si="48"/>
        <v>1</v>
      </c>
      <c r="O586" s="13">
        <f t="shared" si="49"/>
        <v>-8.000002708286047E-5</v>
      </c>
    </row>
    <row r="587" spans="1:15" ht="112.5" hidden="1" x14ac:dyDescent="0.25">
      <c r="A587" s="1" t="s">
        <v>177</v>
      </c>
      <c r="B587" s="1" t="s">
        <v>1411</v>
      </c>
      <c r="C587" s="1" t="s">
        <v>140</v>
      </c>
      <c r="D587" s="2" t="s">
        <v>1602</v>
      </c>
      <c r="E587" s="3">
        <v>520258.49692000006</v>
      </c>
      <c r="F587" s="8" t="s">
        <v>177</v>
      </c>
      <c r="G587" s="9" t="s">
        <v>1411</v>
      </c>
      <c r="H587" s="9" t="s">
        <v>140</v>
      </c>
      <c r="I587" s="10" t="s">
        <v>1602</v>
      </c>
      <c r="J587" s="11">
        <v>373081.39600000001</v>
      </c>
      <c r="K587" t="b">
        <f t="shared" si="45"/>
        <v>1</v>
      </c>
      <c r="L587" t="b">
        <f t="shared" si="46"/>
        <v>1</v>
      </c>
      <c r="M587" t="b">
        <f t="shared" si="47"/>
        <v>1</v>
      </c>
      <c r="N587" t="b">
        <f t="shared" si="48"/>
        <v>1</v>
      </c>
      <c r="O587" s="13">
        <f t="shared" si="49"/>
        <v>147177.10092000006</v>
      </c>
    </row>
    <row r="588" spans="1:15" ht="45" hidden="1" x14ac:dyDescent="0.25">
      <c r="A588" s="1" t="s">
        <v>177</v>
      </c>
      <c r="B588" s="1" t="s">
        <v>1411</v>
      </c>
      <c r="C588" s="1" t="s">
        <v>132</v>
      </c>
      <c r="D588" s="2" t="s">
        <v>694</v>
      </c>
      <c r="E588" s="3">
        <v>367125.19592000003</v>
      </c>
      <c r="F588" s="8" t="s">
        <v>177</v>
      </c>
      <c r="G588" s="9" t="s">
        <v>1411</v>
      </c>
      <c r="H588" s="9" t="s">
        <v>132</v>
      </c>
      <c r="I588" s="10" t="s">
        <v>694</v>
      </c>
      <c r="J588" s="11">
        <v>367125.196</v>
      </c>
      <c r="K588" t="b">
        <f t="shared" si="45"/>
        <v>1</v>
      </c>
      <c r="L588" t="b">
        <f t="shared" si="46"/>
        <v>1</v>
      </c>
      <c r="M588" t="b">
        <f t="shared" si="47"/>
        <v>1</v>
      </c>
      <c r="N588" t="b">
        <f t="shared" si="48"/>
        <v>1</v>
      </c>
      <c r="O588" s="13">
        <f t="shared" si="49"/>
        <v>-7.9999968875199556E-5</v>
      </c>
    </row>
    <row r="589" spans="1:15" ht="67.5" hidden="1" x14ac:dyDescent="0.25">
      <c r="A589" s="1" t="s">
        <v>177</v>
      </c>
      <c r="B589" s="1" t="s">
        <v>1411</v>
      </c>
      <c r="C589" s="1" t="s">
        <v>133</v>
      </c>
      <c r="D589" s="2" t="s">
        <v>696</v>
      </c>
      <c r="E589" s="3">
        <v>5956.2</v>
      </c>
      <c r="F589" s="8" t="s">
        <v>177</v>
      </c>
      <c r="G589" s="9" t="s">
        <v>1411</v>
      </c>
      <c r="H589" s="9" t="s">
        <v>133</v>
      </c>
      <c r="I589" s="10" t="s">
        <v>696</v>
      </c>
      <c r="J589" s="11">
        <v>5956.2</v>
      </c>
      <c r="K589" t="b">
        <f t="shared" si="45"/>
        <v>1</v>
      </c>
      <c r="L589" t="b">
        <f t="shared" si="46"/>
        <v>1</v>
      </c>
      <c r="M589" t="b">
        <f t="shared" si="47"/>
        <v>1</v>
      </c>
      <c r="N589" t="b">
        <f t="shared" si="48"/>
        <v>1</v>
      </c>
      <c r="O589" s="13">
        <f t="shared" si="49"/>
        <v>0</v>
      </c>
    </row>
    <row r="590" spans="1:15" ht="146.25" hidden="1" x14ac:dyDescent="0.25">
      <c r="A590" s="1" t="s">
        <v>177</v>
      </c>
      <c r="B590" s="1" t="s">
        <v>1411</v>
      </c>
      <c r="C590" s="1" t="s">
        <v>1239</v>
      </c>
      <c r="D590" s="2" t="s">
        <v>1435</v>
      </c>
      <c r="E590" s="3">
        <v>119155.482</v>
      </c>
      <c r="F590" s="8" t="s">
        <v>177</v>
      </c>
      <c r="G590" s="9" t="s">
        <v>1411</v>
      </c>
      <c r="H590" s="9" t="s">
        <v>1239</v>
      </c>
      <c r="I590" s="10" t="s">
        <v>1435</v>
      </c>
      <c r="J590" s="11">
        <v>119155.482</v>
      </c>
      <c r="K590" t="b">
        <f t="shared" si="45"/>
        <v>1</v>
      </c>
      <c r="L590" t="b">
        <f t="shared" si="46"/>
        <v>1</v>
      </c>
      <c r="M590" t="b">
        <f t="shared" si="47"/>
        <v>1</v>
      </c>
      <c r="N590" t="b">
        <f t="shared" si="48"/>
        <v>1</v>
      </c>
      <c r="O590" s="13">
        <f t="shared" si="49"/>
        <v>0</v>
      </c>
    </row>
    <row r="591" spans="1:15" ht="135" hidden="1" x14ac:dyDescent="0.25">
      <c r="A591" s="1" t="s">
        <v>177</v>
      </c>
      <c r="B591" s="1" t="s">
        <v>1411</v>
      </c>
      <c r="C591" s="1" t="s">
        <v>1436</v>
      </c>
      <c r="D591" s="2" t="s">
        <v>698</v>
      </c>
      <c r="E591" s="3">
        <v>119155.482</v>
      </c>
      <c r="F591" s="8" t="s">
        <v>177</v>
      </c>
      <c r="G591" s="9" t="s">
        <v>1411</v>
      </c>
      <c r="H591" s="9" t="s">
        <v>1436</v>
      </c>
      <c r="I591" s="10" t="s">
        <v>698</v>
      </c>
      <c r="J591" s="11">
        <v>119155.482</v>
      </c>
      <c r="K591" t="b">
        <f t="shared" si="45"/>
        <v>1</v>
      </c>
      <c r="L591" t="b">
        <f t="shared" si="46"/>
        <v>1</v>
      </c>
      <c r="M591" t="b">
        <f t="shared" si="47"/>
        <v>1</v>
      </c>
      <c r="N591" t="b">
        <f t="shared" si="48"/>
        <v>1</v>
      </c>
      <c r="O591" s="13">
        <f t="shared" si="49"/>
        <v>0</v>
      </c>
    </row>
    <row r="592" spans="1:15" ht="56.25" hidden="1" x14ac:dyDescent="0.25">
      <c r="A592" s="1" t="s">
        <v>177</v>
      </c>
      <c r="B592" s="1" t="s">
        <v>1411</v>
      </c>
      <c r="C592" s="1" t="s">
        <v>1431</v>
      </c>
      <c r="D592" s="2" t="s">
        <v>1432</v>
      </c>
      <c r="E592" s="3">
        <v>147177.101</v>
      </c>
      <c r="F592" s="8" t="s">
        <v>177</v>
      </c>
      <c r="G592" s="9" t="s">
        <v>1411</v>
      </c>
      <c r="H592" s="9" t="s">
        <v>1431</v>
      </c>
      <c r="I592" s="10" t="s">
        <v>1432</v>
      </c>
      <c r="J592" s="11">
        <v>147177.101</v>
      </c>
      <c r="K592" t="b">
        <f t="shared" si="45"/>
        <v>1</v>
      </c>
      <c r="L592" t="b">
        <f t="shared" si="46"/>
        <v>1</v>
      </c>
      <c r="M592" t="b">
        <f t="shared" si="47"/>
        <v>1</v>
      </c>
      <c r="N592" t="b">
        <f t="shared" si="48"/>
        <v>1</v>
      </c>
      <c r="O592" s="13">
        <f t="shared" si="49"/>
        <v>0</v>
      </c>
    </row>
    <row r="593" spans="1:15" ht="112.5" hidden="1" x14ac:dyDescent="0.25">
      <c r="A593" s="1" t="s">
        <v>177</v>
      </c>
      <c r="B593" s="1" t="s">
        <v>1411</v>
      </c>
      <c r="C593" s="1" t="s">
        <v>1433</v>
      </c>
      <c r="D593" s="2" t="s">
        <v>1434</v>
      </c>
      <c r="E593" s="3">
        <v>147177.101</v>
      </c>
      <c r="F593" s="8" t="s">
        <v>177</v>
      </c>
      <c r="G593" s="9" t="s">
        <v>1411</v>
      </c>
      <c r="H593" s="9" t="s">
        <v>1433</v>
      </c>
      <c r="I593" s="10" t="s">
        <v>1434</v>
      </c>
      <c r="J593" s="11">
        <v>147177.101</v>
      </c>
      <c r="K593" t="b">
        <f t="shared" si="45"/>
        <v>1</v>
      </c>
      <c r="L593" t="b">
        <f t="shared" si="46"/>
        <v>1</v>
      </c>
      <c r="M593" t="b">
        <f t="shared" si="47"/>
        <v>1</v>
      </c>
      <c r="N593" t="b">
        <f t="shared" si="48"/>
        <v>1</v>
      </c>
      <c r="O593" s="13">
        <f t="shared" si="49"/>
        <v>0</v>
      </c>
    </row>
    <row r="594" spans="1:15" ht="48" hidden="1" x14ac:dyDescent="0.25">
      <c r="A594" s="1" t="s">
        <v>177</v>
      </c>
      <c r="B594" s="1" t="s">
        <v>1411</v>
      </c>
      <c r="C594" s="1" t="s">
        <v>141</v>
      </c>
      <c r="D594" s="2" t="s">
        <v>1603</v>
      </c>
      <c r="E594" s="3">
        <v>10686.7</v>
      </c>
      <c r="F594" s="8" t="s">
        <v>177</v>
      </c>
      <c r="G594" s="9" t="s">
        <v>1411</v>
      </c>
      <c r="H594" s="9" t="s">
        <v>141</v>
      </c>
      <c r="I594" s="10" t="s">
        <v>1603</v>
      </c>
      <c r="J594" s="11">
        <v>10686.7</v>
      </c>
      <c r="K594" t="b">
        <f t="shared" si="45"/>
        <v>1</v>
      </c>
      <c r="L594" t="b">
        <f t="shared" si="46"/>
        <v>1</v>
      </c>
      <c r="M594" t="b">
        <f t="shared" si="47"/>
        <v>1</v>
      </c>
      <c r="N594" t="b">
        <f t="shared" si="48"/>
        <v>1</v>
      </c>
      <c r="O594" s="13">
        <f t="shared" si="49"/>
        <v>0</v>
      </c>
    </row>
    <row r="595" spans="1:15" ht="67.5" hidden="1" x14ac:dyDescent="0.25">
      <c r="A595" s="1" t="s">
        <v>177</v>
      </c>
      <c r="B595" s="1" t="s">
        <v>1411</v>
      </c>
      <c r="C595" s="1" t="s">
        <v>142</v>
      </c>
      <c r="D595" s="2" t="s">
        <v>1604</v>
      </c>
      <c r="E595" s="3">
        <v>10686.7</v>
      </c>
      <c r="F595" s="8" t="s">
        <v>177</v>
      </c>
      <c r="G595" s="9" t="s">
        <v>1411</v>
      </c>
      <c r="H595" s="9" t="s">
        <v>142</v>
      </c>
      <c r="I595" s="10" t="s">
        <v>1604</v>
      </c>
      <c r="J595" s="11">
        <v>10686.7</v>
      </c>
      <c r="K595" t="b">
        <f t="shared" si="45"/>
        <v>1</v>
      </c>
      <c r="L595" t="b">
        <f t="shared" si="46"/>
        <v>1</v>
      </c>
      <c r="M595" t="b">
        <f t="shared" si="47"/>
        <v>1</v>
      </c>
      <c r="N595" t="b">
        <f t="shared" si="48"/>
        <v>1</v>
      </c>
      <c r="O595" s="13">
        <f t="shared" si="49"/>
        <v>0</v>
      </c>
    </row>
    <row r="596" spans="1:15" ht="112.5" hidden="1" x14ac:dyDescent="0.25">
      <c r="A596" s="1" t="s">
        <v>177</v>
      </c>
      <c r="B596" s="1" t="s">
        <v>1411</v>
      </c>
      <c r="C596" s="1" t="s">
        <v>134</v>
      </c>
      <c r="D596" s="2" t="s">
        <v>1605</v>
      </c>
      <c r="E596" s="3">
        <v>10686.7</v>
      </c>
      <c r="F596" s="8" t="s">
        <v>177</v>
      </c>
      <c r="G596" s="9" t="s">
        <v>1411</v>
      </c>
      <c r="H596" s="9" t="s">
        <v>134</v>
      </c>
      <c r="I596" s="10" t="s">
        <v>1605</v>
      </c>
      <c r="J596" s="11">
        <v>10686.7</v>
      </c>
      <c r="K596" t="b">
        <f t="shared" si="45"/>
        <v>1</v>
      </c>
      <c r="L596" t="b">
        <f t="shared" si="46"/>
        <v>1</v>
      </c>
      <c r="M596" t="b">
        <f t="shared" si="47"/>
        <v>1</v>
      </c>
      <c r="N596" t="b">
        <f t="shared" si="48"/>
        <v>1</v>
      </c>
      <c r="O596" s="13">
        <f t="shared" si="49"/>
        <v>0</v>
      </c>
    </row>
    <row r="597" spans="1:15" ht="135" hidden="1" x14ac:dyDescent="0.25">
      <c r="A597" s="1" t="s">
        <v>177</v>
      </c>
      <c r="B597" s="1" t="s">
        <v>1411</v>
      </c>
      <c r="C597" s="1" t="s">
        <v>1132</v>
      </c>
      <c r="D597" s="2" t="s">
        <v>1486</v>
      </c>
      <c r="E597" s="3">
        <v>5800.2</v>
      </c>
      <c r="F597" s="8" t="s">
        <v>177</v>
      </c>
      <c r="G597" s="9" t="s">
        <v>1411</v>
      </c>
      <c r="H597" s="9" t="s">
        <v>1132</v>
      </c>
      <c r="I597" s="10" t="s">
        <v>1486</v>
      </c>
      <c r="J597" s="11">
        <v>5800.2</v>
      </c>
      <c r="K597" t="b">
        <f t="shared" si="45"/>
        <v>1</v>
      </c>
      <c r="L597" t="b">
        <f t="shared" si="46"/>
        <v>1</v>
      </c>
      <c r="M597" t="b">
        <f t="shared" si="47"/>
        <v>1</v>
      </c>
      <c r="N597" t="b">
        <f t="shared" si="48"/>
        <v>1</v>
      </c>
      <c r="O597" s="13">
        <f t="shared" si="49"/>
        <v>0</v>
      </c>
    </row>
    <row r="598" spans="1:15" ht="101.25" hidden="1" x14ac:dyDescent="0.25">
      <c r="A598" s="1" t="s">
        <v>177</v>
      </c>
      <c r="B598" s="1" t="s">
        <v>1411</v>
      </c>
      <c r="C598" s="1" t="s">
        <v>1133</v>
      </c>
      <c r="D598" s="2" t="s">
        <v>1487</v>
      </c>
      <c r="E598" s="3">
        <v>5800.2</v>
      </c>
      <c r="F598" s="8" t="s">
        <v>177</v>
      </c>
      <c r="G598" s="9" t="s">
        <v>1411</v>
      </c>
      <c r="H598" s="9" t="s">
        <v>1133</v>
      </c>
      <c r="I598" s="10" t="s">
        <v>1487</v>
      </c>
      <c r="J598" s="11">
        <v>5800.2</v>
      </c>
      <c r="K598" t="b">
        <f t="shared" si="45"/>
        <v>1</v>
      </c>
      <c r="L598" t="b">
        <f t="shared" si="46"/>
        <v>1</v>
      </c>
      <c r="M598" t="b">
        <f t="shared" si="47"/>
        <v>1</v>
      </c>
      <c r="N598" t="b">
        <f t="shared" si="48"/>
        <v>1</v>
      </c>
      <c r="O598" s="13">
        <f t="shared" si="49"/>
        <v>0</v>
      </c>
    </row>
    <row r="599" spans="1:15" ht="135" hidden="1" x14ac:dyDescent="0.25">
      <c r="A599" s="1" t="s">
        <v>177</v>
      </c>
      <c r="B599" s="1" t="s">
        <v>1411</v>
      </c>
      <c r="C599" s="1" t="s">
        <v>143</v>
      </c>
      <c r="D599" s="2" t="s">
        <v>1606</v>
      </c>
      <c r="E599" s="3">
        <v>5800.2</v>
      </c>
      <c r="F599" s="8" t="s">
        <v>177</v>
      </c>
      <c r="G599" s="9" t="s">
        <v>1411</v>
      </c>
      <c r="H599" s="9" t="s">
        <v>143</v>
      </c>
      <c r="I599" s="10" t="s">
        <v>1606</v>
      </c>
      <c r="J599" s="11">
        <v>5800.2</v>
      </c>
      <c r="K599" t="b">
        <f t="shared" si="45"/>
        <v>1</v>
      </c>
      <c r="L599" t="b">
        <f t="shared" si="46"/>
        <v>1</v>
      </c>
      <c r="M599" t="b">
        <f t="shared" si="47"/>
        <v>1</v>
      </c>
      <c r="N599" t="b">
        <f t="shared" si="48"/>
        <v>1</v>
      </c>
      <c r="O599" s="13">
        <f t="shared" si="49"/>
        <v>0</v>
      </c>
    </row>
    <row r="600" spans="1:15" ht="33.75" hidden="1" x14ac:dyDescent="0.25">
      <c r="A600" s="1" t="s">
        <v>177</v>
      </c>
      <c r="B600" s="1" t="s">
        <v>1411</v>
      </c>
      <c r="C600" s="1" t="s">
        <v>135</v>
      </c>
      <c r="D600" s="2" t="s">
        <v>752</v>
      </c>
      <c r="E600" s="3">
        <v>5800.2</v>
      </c>
      <c r="F600" s="8" t="s">
        <v>177</v>
      </c>
      <c r="G600" s="9" t="s">
        <v>1411</v>
      </c>
      <c r="H600" s="9" t="s">
        <v>135</v>
      </c>
      <c r="I600" s="10" t="s">
        <v>752</v>
      </c>
      <c r="J600" s="11">
        <v>5800.2</v>
      </c>
      <c r="K600" t="b">
        <f t="shared" si="45"/>
        <v>1</v>
      </c>
      <c r="L600" t="b">
        <f t="shared" si="46"/>
        <v>1</v>
      </c>
      <c r="M600" t="b">
        <f t="shared" si="47"/>
        <v>1</v>
      </c>
      <c r="N600" t="b">
        <f t="shared" si="48"/>
        <v>1</v>
      </c>
      <c r="O600" s="13">
        <f t="shared" si="49"/>
        <v>0</v>
      </c>
    </row>
    <row r="601" spans="1:15" ht="67.5" hidden="1" x14ac:dyDescent="0.25">
      <c r="A601" s="1" t="s">
        <v>177</v>
      </c>
      <c r="B601" s="1" t="s">
        <v>1411</v>
      </c>
      <c r="C601" s="1" t="s">
        <v>144</v>
      </c>
      <c r="D601" s="2" t="s">
        <v>1607</v>
      </c>
      <c r="E601" s="3">
        <v>15330.7</v>
      </c>
      <c r="F601" s="8" t="s">
        <v>177</v>
      </c>
      <c r="G601" s="9" t="s">
        <v>1411</v>
      </c>
      <c r="H601" s="9" t="s">
        <v>144</v>
      </c>
      <c r="I601" s="10" t="s">
        <v>1607</v>
      </c>
      <c r="J601" s="11">
        <v>15330.7</v>
      </c>
      <c r="K601" t="b">
        <f t="shared" si="45"/>
        <v>1</v>
      </c>
      <c r="L601" t="b">
        <f t="shared" si="46"/>
        <v>1</v>
      </c>
      <c r="M601" t="b">
        <f t="shared" si="47"/>
        <v>1</v>
      </c>
      <c r="N601" t="b">
        <f t="shared" si="48"/>
        <v>1</v>
      </c>
      <c r="O601" s="13">
        <f t="shared" si="49"/>
        <v>0</v>
      </c>
    </row>
    <row r="602" spans="1:15" ht="78.75" hidden="1" x14ac:dyDescent="0.25">
      <c r="A602" s="1" t="s">
        <v>177</v>
      </c>
      <c r="B602" s="1" t="s">
        <v>1411</v>
      </c>
      <c r="C602" s="1" t="s">
        <v>145</v>
      </c>
      <c r="D602" s="2" t="s">
        <v>1608</v>
      </c>
      <c r="E602" s="3">
        <v>15330.7</v>
      </c>
      <c r="F602" s="8" t="s">
        <v>177</v>
      </c>
      <c r="G602" s="9" t="s">
        <v>1411</v>
      </c>
      <c r="H602" s="9" t="s">
        <v>145</v>
      </c>
      <c r="I602" s="10" t="s">
        <v>1608</v>
      </c>
      <c r="J602" s="11">
        <v>15330.7</v>
      </c>
      <c r="K602" t="b">
        <f t="shared" si="45"/>
        <v>1</v>
      </c>
      <c r="L602" t="b">
        <f t="shared" si="46"/>
        <v>1</v>
      </c>
      <c r="M602" t="b">
        <f t="shared" si="47"/>
        <v>1</v>
      </c>
      <c r="N602" t="b">
        <f t="shared" si="48"/>
        <v>1</v>
      </c>
      <c r="O602" s="13">
        <f t="shared" si="49"/>
        <v>0</v>
      </c>
    </row>
    <row r="603" spans="1:15" ht="101.25" hidden="1" x14ac:dyDescent="0.25">
      <c r="A603" s="1" t="s">
        <v>177</v>
      </c>
      <c r="B603" s="1" t="s">
        <v>1411</v>
      </c>
      <c r="C603" s="1" t="s">
        <v>146</v>
      </c>
      <c r="D603" s="2" t="s">
        <v>1609</v>
      </c>
      <c r="E603" s="3">
        <v>15330.7</v>
      </c>
      <c r="F603" s="8" t="s">
        <v>177</v>
      </c>
      <c r="G603" s="9" t="s">
        <v>1411</v>
      </c>
      <c r="H603" s="9" t="s">
        <v>146</v>
      </c>
      <c r="I603" s="10" t="s">
        <v>1609</v>
      </c>
      <c r="J603" s="11">
        <v>15330.7</v>
      </c>
      <c r="K603" t="b">
        <f t="shared" si="45"/>
        <v>1</v>
      </c>
      <c r="L603" t="b">
        <f t="shared" si="46"/>
        <v>1</v>
      </c>
      <c r="M603" t="b">
        <f t="shared" si="47"/>
        <v>1</v>
      </c>
      <c r="N603" t="b">
        <f t="shared" si="48"/>
        <v>1</v>
      </c>
      <c r="O603" s="13">
        <f t="shared" si="49"/>
        <v>0</v>
      </c>
    </row>
    <row r="604" spans="1:15" ht="78.75" hidden="1" x14ac:dyDescent="0.25">
      <c r="A604" s="1" t="s">
        <v>177</v>
      </c>
      <c r="B604" s="1" t="s">
        <v>1411</v>
      </c>
      <c r="C604" s="1" t="s">
        <v>136</v>
      </c>
      <c r="D604" s="2" t="s">
        <v>1069</v>
      </c>
      <c r="E604" s="3">
        <v>15330.7</v>
      </c>
      <c r="F604" s="8" t="s">
        <v>177</v>
      </c>
      <c r="G604" s="9" t="s">
        <v>1411</v>
      </c>
      <c r="H604" s="9" t="s">
        <v>136</v>
      </c>
      <c r="I604" s="10" t="s">
        <v>1069</v>
      </c>
      <c r="J604" s="11">
        <v>15330.7</v>
      </c>
      <c r="K604" t="b">
        <f t="shared" si="45"/>
        <v>1</v>
      </c>
      <c r="L604" t="b">
        <f t="shared" si="46"/>
        <v>1</v>
      </c>
      <c r="M604" t="b">
        <f t="shared" si="47"/>
        <v>1</v>
      </c>
      <c r="N604" t="b">
        <f t="shared" si="48"/>
        <v>1</v>
      </c>
      <c r="O604" s="13">
        <f t="shared" si="49"/>
        <v>0</v>
      </c>
    </row>
    <row r="605" spans="1:15" ht="56.25" hidden="1" x14ac:dyDescent="0.25">
      <c r="A605" s="1" t="s">
        <v>177</v>
      </c>
      <c r="B605" s="1" t="s">
        <v>1411</v>
      </c>
      <c r="C605" s="1" t="s">
        <v>1122</v>
      </c>
      <c r="D605" s="2" t="s">
        <v>1885</v>
      </c>
      <c r="E605" s="3">
        <v>12288.23</v>
      </c>
      <c r="F605" s="8" t="s">
        <v>177</v>
      </c>
      <c r="G605" s="9" t="s">
        <v>1411</v>
      </c>
      <c r="H605" s="9" t="s">
        <v>1122</v>
      </c>
      <c r="I605" s="10" t="s">
        <v>1885</v>
      </c>
      <c r="J605" s="11">
        <v>12288.23</v>
      </c>
      <c r="K605" t="b">
        <f t="shared" si="45"/>
        <v>1</v>
      </c>
      <c r="L605" t="b">
        <f t="shared" si="46"/>
        <v>1</v>
      </c>
      <c r="M605" t="b">
        <f t="shared" si="47"/>
        <v>1</v>
      </c>
      <c r="N605" t="b">
        <f t="shared" si="48"/>
        <v>1</v>
      </c>
      <c r="O605" s="13">
        <f t="shared" si="49"/>
        <v>0</v>
      </c>
    </row>
    <row r="606" spans="1:15" ht="78.75" hidden="1" x14ac:dyDescent="0.25">
      <c r="A606" s="1" t="s">
        <v>177</v>
      </c>
      <c r="B606" s="1" t="s">
        <v>1411</v>
      </c>
      <c r="C606" s="1" t="s">
        <v>405</v>
      </c>
      <c r="D606" s="2" t="s">
        <v>1174</v>
      </c>
      <c r="E606" s="3">
        <v>12288.23</v>
      </c>
      <c r="F606" s="8" t="s">
        <v>177</v>
      </c>
      <c r="G606" s="9" t="s">
        <v>1411</v>
      </c>
      <c r="H606" s="9" t="s">
        <v>405</v>
      </c>
      <c r="I606" s="10" t="s">
        <v>1174</v>
      </c>
      <c r="J606" s="11">
        <v>12288.23</v>
      </c>
      <c r="K606" t="b">
        <f t="shared" si="45"/>
        <v>1</v>
      </c>
      <c r="L606" t="b">
        <f t="shared" si="46"/>
        <v>1</v>
      </c>
      <c r="M606" t="b">
        <f t="shared" si="47"/>
        <v>1</v>
      </c>
      <c r="N606" t="b">
        <f t="shared" si="48"/>
        <v>1</v>
      </c>
      <c r="O606" s="13">
        <f t="shared" si="49"/>
        <v>0</v>
      </c>
    </row>
    <row r="607" spans="1:15" ht="56.25" hidden="1" x14ac:dyDescent="0.25">
      <c r="A607" s="1" t="s">
        <v>177</v>
      </c>
      <c r="B607" s="1" t="s">
        <v>1391</v>
      </c>
      <c r="C607" s="1" t="s">
        <v>152</v>
      </c>
      <c r="D607" s="2" t="s">
        <v>1610</v>
      </c>
      <c r="E607" s="3">
        <v>865.2</v>
      </c>
      <c r="F607" s="8" t="s">
        <v>177</v>
      </c>
      <c r="G607" s="9" t="s">
        <v>1391</v>
      </c>
      <c r="H607" s="9" t="s">
        <v>152</v>
      </c>
      <c r="I607" s="10" t="s">
        <v>1610</v>
      </c>
      <c r="J607" s="11">
        <v>865.2</v>
      </c>
      <c r="K607" t="b">
        <f t="shared" si="45"/>
        <v>1</v>
      </c>
      <c r="L607" t="b">
        <f t="shared" si="46"/>
        <v>1</v>
      </c>
      <c r="M607" t="b">
        <f t="shared" si="47"/>
        <v>1</v>
      </c>
      <c r="N607" t="b">
        <f t="shared" si="48"/>
        <v>1</v>
      </c>
      <c r="O607" s="13">
        <f t="shared" si="49"/>
        <v>0</v>
      </c>
    </row>
    <row r="608" spans="1:15" ht="45" hidden="1" x14ac:dyDescent="0.25">
      <c r="A608" s="1" t="s">
        <v>177</v>
      </c>
      <c r="B608" s="1" t="s">
        <v>1391</v>
      </c>
      <c r="C608" s="1" t="s">
        <v>154</v>
      </c>
      <c r="D608" s="2" t="s">
        <v>1611</v>
      </c>
      <c r="E608" s="3">
        <v>865.2</v>
      </c>
      <c r="F608" s="8" t="s">
        <v>177</v>
      </c>
      <c r="G608" s="9" t="s">
        <v>1391</v>
      </c>
      <c r="H608" s="9" t="s">
        <v>154</v>
      </c>
      <c r="I608" s="10" t="s">
        <v>1611</v>
      </c>
      <c r="J608" s="11">
        <v>865.2</v>
      </c>
      <c r="K608" t="b">
        <f t="shared" si="45"/>
        <v>1</v>
      </c>
      <c r="L608" t="b">
        <f t="shared" si="46"/>
        <v>1</v>
      </c>
      <c r="M608" t="b">
        <f t="shared" si="47"/>
        <v>1</v>
      </c>
      <c r="N608" t="b">
        <f t="shared" si="48"/>
        <v>1</v>
      </c>
      <c r="O608" s="13">
        <f t="shared" si="49"/>
        <v>0</v>
      </c>
    </row>
    <row r="609" spans="1:15" ht="135" hidden="1" x14ac:dyDescent="0.25">
      <c r="A609" s="1" t="s">
        <v>177</v>
      </c>
      <c r="B609" s="1" t="s">
        <v>1391</v>
      </c>
      <c r="C609" s="1" t="s">
        <v>153</v>
      </c>
      <c r="D609" s="2" t="s">
        <v>1612</v>
      </c>
      <c r="E609" s="3">
        <v>865.2</v>
      </c>
      <c r="F609" s="8" t="s">
        <v>177</v>
      </c>
      <c r="G609" s="9" t="s">
        <v>1391</v>
      </c>
      <c r="H609" s="9" t="s">
        <v>153</v>
      </c>
      <c r="I609" s="10" t="s">
        <v>1612</v>
      </c>
      <c r="J609" s="11">
        <v>865.2</v>
      </c>
      <c r="K609" t="b">
        <f t="shared" si="45"/>
        <v>1</v>
      </c>
      <c r="L609" t="b">
        <f t="shared" si="46"/>
        <v>1</v>
      </c>
      <c r="M609" t="b">
        <f t="shared" si="47"/>
        <v>1</v>
      </c>
      <c r="N609" t="b">
        <f t="shared" si="48"/>
        <v>1</v>
      </c>
      <c r="O609" s="13">
        <f t="shared" si="49"/>
        <v>0</v>
      </c>
    </row>
    <row r="610" spans="1:15" ht="101.25" hidden="1" x14ac:dyDescent="0.25">
      <c r="A610" s="1" t="s">
        <v>177</v>
      </c>
      <c r="B610" s="1" t="s">
        <v>1391</v>
      </c>
      <c r="C610" s="1" t="s">
        <v>147</v>
      </c>
      <c r="D610" s="2" t="s">
        <v>685</v>
      </c>
      <c r="E610" s="3">
        <v>397.7</v>
      </c>
      <c r="F610" s="8" t="s">
        <v>177</v>
      </c>
      <c r="G610" s="9" t="s">
        <v>1391</v>
      </c>
      <c r="H610" s="9" t="s">
        <v>147</v>
      </c>
      <c r="I610" s="10" t="s">
        <v>685</v>
      </c>
      <c r="J610" s="11">
        <v>397.7</v>
      </c>
      <c r="K610" t="b">
        <f t="shared" si="45"/>
        <v>1</v>
      </c>
      <c r="L610" t="b">
        <f t="shared" si="46"/>
        <v>1</v>
      </c>
      <c r="M610" t="b">
        <f t="shared" si="47"/>
        <v>1</v>
      </c>
      <c r="N610" t="b">
        <f t="shared" si="48"/>
        <v>1</v>
      </c>
      <c r="O610" s="13">
        <f t="shared" si="49"/>
        <v>0</v>
      </c>
    </row>
    <row r="611" spans="1:15" ht="78.75" hidden="1" x14ac:dyDescent="0.25">
      <c r="A611" s="1" t="s">
        <v>177</v>
      </c>
      <c r="B611" s="1" t="s">
        <v>1391</v>
      </c>
      <c r="C611" s="1" t="s">
        <v>148</v>
      </c>
      <c r="D611" s="2" t="s">
        <v>687</v>
      </c>
      <c r="E611" s="3">
        <v>467.5</v>
      </c>
      <c r="F611" s="8" t="s">
        <v>177</v>
      </c>
      <c r="G611" s="9" t="s">
        <v>1391</v>
      </c>
      <c r="H611" s="9" t="s">
        <v>148</v>
      </c>
      <c r="I611" s="10" t="s">
        <v>687</v>
      </c>
      <c r="J611" s="11">
        <v>467.5</v>
      </c>
      <c r="K611" t="b">
        <f t="shared" si="45"/>
        <v>1</v>
      </c>
      <c r="L611" t="b">
        <f t="shared" si="46"/>
        <v>1</v>
      </c>
      <c r="M611" t="b">
        <f t="shared" si="47"/>
        <v>1</v>
      </c>
      <c r="N611" t="b">
        <f t="shared" si="48"/>
        <v>1</v>
      </c>
      <c r="O611" s="13">
        <f t="shared" si="49"/>
        <v>0</v>
      </c>
    </row>
    <row r="612" spans="1:15" ht="48" hidden="1" x14ac:dyDescent="0.25">
      <c r="A612" s="1" t="s">
        <v>177</v>
      </c>
      <c r="B612" s="1" t="s">
        <v>1391</v>
      </c>
      <c r="C612" s="1" t="s">
        <v>141</v>
      </c>
      <c r="D612" s="2" t="s">
        <v>1603</v>
      </c>
      <c r="E612" s="3">
        <v>292.5</v>
      </c>
      <c r="F612" s="8" t="s">
        <v>177</v>
      </c>
      <c r="G612" s="9" t="s">
        <v>1391</v>
      </c>
      <c r="H612" s="9" t="s">
        <v>141</v>
      </c>
      <c r="I612" s="10" t="s">
        <v>1603</v>
      </c>
      <c r="J612" s="11">
        <v>292.5</v>
      </c>
      <c r="K612" t="b">
        <f t="shared" si="45"/>
        <v>1</v>
      </c>
      <c r="L612" t="b">
        <f t="shared" si="46"/>
        <v>1</v>
      </c>
      <c r="M612" t="b">
        <f t="shared" si="47"/>
        <v>1</v>
      </c>
      <c r="N612" t="b">
        <f t="shared" si="48"/>
        <v>1</v>
      </c>
      <c r="O612" s="13">
        <f t="shared" si="49"/>
        <v>0</v>
      </c>
    </row>
    <row r="613" spans="1:15" ht="67.5" hidden="1" x14ac:dyDescent="0.25">
      <c r="A613" s="1" t="s">
        <v>177</v>
      </c>
      <c r="B613" s="1" t="s">
        <v>1391</v>
      </c>
      <c r="C613" s="1" t="s">
        <v>142</v>
      </c>
      <c r="D613" s="2" t="s">
        <v>1604</v>
      </c>
      <c r="E613" s="3">
        <v>292.5</v>
      </c>
      <c r="F613" s="8" t="s">
        <v>177</v>
      </c>
      <c r="G613" s="9" t="s">
        <v>1391</v>
      </c>
      <c r="H613" s="9" t="s">
        <v>142</v>
      </c>
      <c r="I613" s="10" t="s">
        <v>1604</v>
      </c>
      <c r="J613" s="11">
        <v>292.5</v>
      </c>
      <c r="K613" t="b">
        <f t="shared" si="45"/>
        <v>1</v>
      </c>
      <c r="L613" t="b">
        <f t="shared" si="46"/>
        <v>1</v>
      </c>
      <c r="M613" t="b">
        <f t="shared" si="47"/>
        <v>1</v>
      </c>
      <c r="N613" t="b">
        <f t="shared" si="48"/>
        <v>1</v>
      </c>
      <c r="O613" s="13">
        <f t="shared" si="49"/>
        <v>0</v>
      </c>
    </row>
    <row r="614" spans="1:15" ht="90" hidden="1" x14ac:dyDescent="0.25">
      <c r="A614" s="1" t="s">
        <v>177</v>
      </c>
      <c r="B614" s="1" t="s">
        <v>1391</v>
      </c>
      <c r="C614" s="1" t="s">
        <v>149</v>
      </c>
      <c r="D614" s="2" t="s">
        <v>1613</v>
      </c>
      <c r="E614" s="3">
        <v>292.5</v>
      </c>
      <c r="F614" s="8" t="s">
        <v>177</v>
      </c>
      <c r="G614" s="9" t="s">
        <v>1391</v>
      </c>
      <c r="H614" s="9" t="s">
        <v>149</v>
      </c>
      <c r="I614" s="10" t="s">
        <v>1613</v>
      </c>
      <c r="J614" s="11">
        <v>292.5</v>
      </c>
      <c r="K614" t="b">
        <f t="shared" si="45"/>
        <v>1</v>
      </c>
      <c r="L614" t="b">
        <f t="shared" si="46"/>
        <v>1</v>
      </c>
      <c r="M614" t="b">
        <f t="shared" si="47"/>
        <v>1</v>
      </c>
      <c r="N614" t="b">
        <f t="shared" si="48"/>
        <v>1</v>
      </c>
      <c r="O614" s="13">
        <f t="shared" si="49"/>
        <v>0</v>
      </c>
    </row>
    <row r="615" spans="1:15" ht="67.5" hidden="1" x14ac:dyDescent="0.25">
      <c r="A615" s="1" t="s">
        <v>177</v>
      </c>
      <c r="B615" s="1" t="s">
        <v>1391</v>
      </c>
      <c r="C615" s="1" t="s">
        <v>1152</v>
      </c>
      <c r="D615" s="2" t="s">
        <v>1489</v>
      </c>
      <c r="E615" s="3">
        <v>709.82888000000003</v>
      </c>
      <c r="F615" s="8" t="s">
        <v>177</v>
      </c>
      <c r="G615" s="9" t="s">
        <v>1391</v>
      </c>
      <c r="H615" s="9" t="s">
        <v>1152</v>
      </c>
      <c r="I615" s="10" t="s">
        <v>1489</v>
      </c>
      <c r="J615" s="11">
        <v>709.82899999999995</v>
      </c>
      <c r="K615" t="b">
        <f t="shared" si="45"/>
        <v>1</v>
      </c>
      <c r="L615" t="b">
        <f t="shared" si="46"/>
        <v>1</v>
      </c>
      <c r="M615" t="b">
        <f t="shared" si="47"/>
        <v>1</v>
      </c>
      <c r="N615" t="b">
        <f t="shared" si="48"/>
        <v>1</v>
      </c>
      <c r="O615" s="13">
        <f t="shared" si="49"/>
        <v>-1.199999999244028E-4</v>
      </c>
    </row>
    <row r="616" spans="1:15" ht="56.25" hidden="1" x14ac:dyDescent="0.25">
      <c r="A616" s="1" t="s">
        <v>177</v>
      </c>
      <c r="B616" s="1" t="s">
        <v>1391</v>
      </c>
      <c r="C616" s="1" t="s">
        <v>1162</v>
      </c>
      <c r="D616" s="2" t="s">
        <v>1494</v>
      </c>
      <c r="E616" s="3">
        <v>709.82888000000003</v>
      </c>
      <c r="F616" s="8" t="s">
        <v>177</v>
      </c>
      <c r="G616" s="9" t="s">
        <v>1391</v>
      </c>
      <c r="H616" s="9" t="s">
        <v>1162</v>
      </c>
      <c r="I616" s="10" t="s">
        <v>1494</v>
      </c>
      <c r="J616" s="11">
        <v>709.82899999999995</v>
      </c>
      <c r="K616" t="b">
        <f t="shared" si="45"/>
        <v>1</v>
      </c>
      <c r="L616" t="b">
        <f t="shared" si="46"/>
        <v>1</v>
      </c>
      <c r="M616" t="b">
        <f t="shared" si="47"/>
        <v>1</v>
      </c>
      <c r="N616" t="b">
        <f t="shared" si="48"/>
        <v>1</v>
      </c>
      <c r="O616" s="13">
        <f t="shared" si="49"/>
        <v>-1.199999999244028E-4</v>
      </c>
    </row>
    <row r="617" spans="1:15" ht="180" hidden="1" x14ac:dyDescent="0.25">
      <c r="A617" s="1" t="s">
        <v>177</v>
      </c>
      <c r="B617" s="1" t="s">
        <v>1391</v>
      </c>
      <c r="C617" s="1" t="s">
        <v>150</v>
      </c>
      <c r="D617" s="2" t="s">
        <v>1614</v>
      </c>
      <c r="E617" s="3">
        <v>709.82888000000003</v>
      </c>
      <c r="F617" s="8" t="s">
        <v>177</v>
      </c>
      <c r="G617" s="9" t="s">
        <v>1391</v>
      </c>
      <c r="H617" s="9" t="s">
        <v>150</v>
      </c>
      <c r="I617" s="10" t="s">
        <v>1614</v>
      </c>
      <c r="J617" s="11">
        <v>709.82899999999995</v>
      </c>
      <c r="K617" t="b">
        <f t="shared" si="45"/>
        <v>1</v>
      </c>
      <c r="L617" t="b">
        <f t="shared" si="46"/>
        <v>1</v>
      </c>
      <c r="M617" t="b">
        <f t="shared" si="47"/>
        <v>1</v>
      </c>
      <c r="N617" t="b">
        <f t="shared" si="48"/>
        <v>1</v>
      </c>
      <c r="O617" s="13">
        <f t="shared" si="49"/>
        <v>-1.199999999244028E-4</v>
      </c>
    </row>
    <row r="618" spans="1:15" ht="67.5" hidden="1" x14ac:dyDescent="0.25">
      <c r="A618" s="1" t="s">
        <v>177</v>
      </c>
      <c r="B618" s="1" t="s">
        <v>1413</v>
      </c>
      <c r="C618" s="1" t="s">
        <v>138</v>
      </c>
      <c r="D618" s="2" t="s">
        <v>1450</v>
      </c>
      <c r="E618" s="3">
        <v>98</v>
      </c>
      <c r="F618" s="8" t="s">
        <v>177</v>
      </c>
      <c r="G618" s="9" t="s">
        <v>1413</v>
      </c>
      <c r="H618" s="9" t="s">
        <v>138</v>
      </c>
      <c r="I618" s="10" t="s">
        <v>1450</v>
      </c>
      <c r="J618" s="11">
        <v>98</v>
      </c>
      <c r="K618" t="b">
        <f t="shared" si="45"/>
        <v>1</v>
      </c>
      <c r="L618" t="b">
        <f t="shared" si="46"/>
        <v>1</v>
      </c>
      <c r="M618" t="b">
        <f t="shared" si="47"/>
        <v>1</v>
      </c>
      <c r="N618" t="b">
        <f t="shared" si="48"/>
        <v>1</v>
      </c>
      <c r="O618" s="13">
        <f t="shared" si="49"/>
        <v>0</v>
      </c>
    </row>
    <row r="619" spans="1:15" ht="78.75" hidden="1" x14ac:dyDescent="0.25">
      <c r="A619" s="1" t="s">
        <v>177</v>
      </c>
      <c r="B619" s="1" t="s">
        <v>1413</v>
      </c>
      <c r="C619" s="1" t="s">
        <v>139</v>
      </c>
      <c r="D619" s="2" t="s">
        <v>1451</v>
      </c>
      <c r="E619" s="3">
        <v>98</v>
      </c>
      <c r="F619" s="8" t="s">
        <v>177</v>
      </c>
      <c r="G619" s="9" t="s">
        <v>1413</v>
      </c>
      <c r="H619" s="9" t="s">
        <v>139</v>
      </c>
      <c r="I619" s="10" t="s">
        <v>1451</v>
      </c>
      <c r="J619" s="11">
        <v>98</v>
      </c>
      <c r="K619" t="b">
        <f t="shared" si="45"/>
        <v>1</v>
      </c>
      <c r="L619" t="b">
        <f t="shared" si="46"/>
        <v>1</v>
      </c>
      <c r="M619" t="b">
        <f t="shared" si="47"/>
        <v>1</v>
      </c>
      <c r="N619" t="b">
        <f t="shared" si="48"/>
        <v>1</v>
      </c>
      <c r="O619" s="13">
        <f t="shared" si="49"/>
        <v>0</v>
      </c>
    </row>
    <row r="620" spans="1:15" ht="135" hidden="1" x14ac:dyDescent="0.25">
      <c r="A620" s="1" t="s">
        <v>177</v>
      </c>
      <c r="B620" s="1" t="s">
        <v>1413</v>
      </c>
      <c r="C620" s="1" t="s">
        <v>302</v>
      </c>
      <c r="D620" s="2" t="s">
        <v>1634</v>
      </c>
      <c r="E620" s="3">
        <v>98</v>
      </c>
      <c r="F620" s="8" t="s">
        <v>177</v>
      </c>
      <c r="G620" s="9" t="s">
        <v>1413</v>
      </c>
      <c r="H620" s="9" t="s">
        <v>302</v>
      </c>
      <c r="I620" s="10" t="s">
        <v>1634</v>
      </c>
      <c r="J620" s="11">
        <v>98</v>
      </c>
      <c r="K620" t="b">
        <f t="shared" si="45"/>
        <v>1</v>
      </c>
      <c r="L620" t="b">
        <f t="shared" si="46"/>
        <v>1</v>
      </c>
      <c r="M620" t="b">
        <f t="shared" si="47"/>
        <v>1</v>
      </c>
      <c r="N620" t="b">
        <f t="shared" si="48"/>
        <v>1</v>
      </c>
      <c r="O620" s="13">
        <f t="shared" si="49"/>
        <v>0</v>
      </c>
    </row>
    <row r="621" spans="1:15" ht="45" hidden="1" x14ac:dyDescent="0.25">
      <c r="A621" s="1" t="s">
        <v>177</v>
      </c>
      <c r="B621" s="1" t="s">
        <v>1413</v>
      </c>
      <c r="C621" s="1" t="s">
        <v>1319</v>
      </c>
      <c r="D621" s="2" t="s">
        <v>1359</v>
      </c>
      <c r="E621" s="3">
        <v>98</v>
      </c>
      <c r="F621" s="8" t="s">
        <v>177</v>
      </c>
      <c r="G621" s="9" t="s">
        <v>1413</v>
      </c>
      <c r="H621" s="9" t="s">
        <v>1319</v>
      </c>
      <c r="I621" s="10" t="s">
        <v>1359</v>
      </c>
      <c r="J621" s="11">
        <v>98</v>
      </c>
      <c r="K621" t="b">
        <f t="shared" si="45"/>
        <v>1</v>
      </c>
      <c r="L621" t="b">
        <f t="shared" si="46"/>
        <v>1</v>
      </c>
      <c r="M621" t="b">
        <f t="shared" si="47"/>
        <v>1</v>
      </c>
      <c r="N621" t="b">
        <f t="shared" si="48"/>
        <v>1</v>
      </c>
      <c r="O621" s="13">
        <f t="shared" si="49"/>
        <v>0</v>
      </c>
    </row>
    <row r="622" spans="1:15" ht="48" hidden="1" x14ac:dyDescent="0.25">
      <c r="A622" s="1" t="s">
        <v>177</v>
      </c>
      <c r="B622" s="1" t="s">
        <v>1413</v>
      </c>
      <c r="C622" s="1" t="s">
        <v>141</v>
      </c>
      <c r="D622" s="2" t="s">
        <v>1603</v>
      </c>
      <c r="E622" s="3">
        <v>18749.7</v>
      </c>
      <c r="F622" s="8" t="s">
        <v>177</v>
      </c>
      <c r="G622" s="9" t="s">
        <v>1413</v>
      </c>
      <c r="H622" s="9" t="s">
        <v>141</v>
      </c>
      <c r="I622" s="10" t="s">
        <v>1603</v>
      </c>
      <c r="J622" s="11">
        <v>18749.7</v>
      </c>
      <c r="K622" t="b">
        <f t="shared" si="45"/>
        <v>1</v>
      </c>
      <c r="L622" t="b">
        <f t="shared" si="46"/>
        <v>1</v>
      </c>
      <c r="M622" t="b">
        <f t="shared" si="47"/>
        <v>1</v>
      </c>
      <c r="N622" t="b">
        <f t="shared" si="48"/>
        <v>1</v>
      </c>
      <c r="O622" s="13">
        <f t="shared" si="49"/>
        <v>0</v>
      </c>
    </row>
    <row r="623" spans="1:15" ht="67.5" hidden="1" x14ac:dyDescent="0.25">
      <c r="A623" s="1" t="s">
        <v>177</v>
      </c>
      <c r="B623" s="1" t="s">
        <v>1413</v>
      </c>
      <c r="C623" s="1" t="s">
        <v>142</v>
      </c>
      <c r="D623" s="2" t="s">
        <v>1604</v>
      </c>
      <c r="E623" s="3">
        <v>18749.7</v>
      </c>
      <c r="F623" s="8" t="s">
        <v>177</v>
      </c>
      <c r="G623" s="9" t="s">
        <v>1413</v>
      </c>
      <c r="H623" s="9" t="s">
        <v>142</v>
      </c>
      <c r="I623" s="10" t="s">
        <v>1604</v>
      </c>
      <c r="J623" s="11">
        <v>18749.7</v>
      </c>
      <c r="K623" t="b">
        <f t="shared" si="45"/>
        <v>1</v>
      </c>
      <c r="L623" t="b">
        <f t="shared" si="46"/>
        <v>1</v>
      </c>
      <c r="M623" t="b">
        <f t="shared" si="47"/>
        <v>1</v>
      </c>
      <c r="N623" t="b">
        <f t="shared" si="48"/>
        <v>1</v>
      </c>
      <c r="O623" s="13">
        <f t="shared" si="49"/>
        <v>0</v>
      </c>
    </row>
    <row r="624" spans="1:15" ht="67.5" hidden="1" x14ac:dyDescent="0.25">
      <c r="A624" s="1" t="s">
        <v>177</v>
      </c>
      <c r="B624" s="1" t="s">
        <v>1413</v>
      </c>
      <c r="C624" s="1" t="s">
        <v>159</v>
      </c>
      <c r="D624" s="2" t="s">
        <v>1621</v>
      </c>
      <c r="E624" s="3">
        <v>16079</v>
      </c>
      <c r="F624" s="8" t="s">
        <v>177</v>
      </c>
      <c r="G624" s="9" t="s">
        <v>1413</v>
      </c>
      <c r="H624" s="9" t="s">
        <v>159</v>
      </c>
      <c r="I624" s="10" t="s">
        <v>1621</v>
      </c>
      <c r="J624" s="11">
        <v>16079</v>
      </c>
      <c r="K624" t="b">
        <f t="shared" si="45"/>
        <v>1</v>
      </c>
      <c r="L624" t="b">
        <f t="shared" si="46"/>
        <v>1</v>
      </c>
      <c r="M624" t="b">
        <f t="shared" si="47"/>
        <v>1</v>
      </c>
      <c r="N624" t="b">
        <f t="shared" si="48"/>
        <v>1</v>
      </c>
      <c r="O624" s="13">
        <f t="shared" si="49"/>
        <v>0</v>
      </c>
    </row>
    <row r="625" spans="1:15" ht="67.5" hidden="1" x14ac:dyDescent="0.25">
      <c r="A625" s="1" t="s">
        <v>177</v>
      </c>
      <c r="B625" s="1" t="s">
        <v>1413</v>
      </c>
      <c r="C625" s="1" t="s">
        <v>160</v>
      </c>
      <c r="D625" s="2" t="s">
        <v>1622</v>
      </c>
      <c r="E625" s="3">
        <v>2670.7</v>
      </c>
      <c r="F625" s="8" t="s">
        <v>177</v>
      </c>
      <c r="G625" s="9" t="s">
        <v>1413</v>
      </c>
      <c r="H625" s="9" t="s">
        <v>160</v>
      </c>
      <c r="I625" s="10" t="s">
        <v>1622</v>
      </c>
      <c r="J625" s="11">
        <v>2670.7</v>
      </c>
      <c r="K625" t="b">
        <f t="shared" si="45"/>
        <v>1</v>
      </c>
      <c r="L625" t="b">
        <f t="shared" si="46"/>
        <v>1</v>
      </c>
      <c r="M625" t="b">
        <f t="shared" si="47"/>
        <v>1</v>
      </c>
      <c r="N625" t="b">
        <f t="shared" si="48"/>
        <v>1</v>
      </c>
      <c r="O625" s="13">
        <f t="shared" si="49"/>
        <v>0</v>
      </c>
    </row>
    <row r="626" spans="1:15" ht="56.25" hidden="1" x14ac:dyDescent="0.25">
      <c r="A626" s="1" t="s">
        <v>177</v>
      </c>
      <c r="B626" s="1" t="s">
        <v>1413</v>
      </c>
      <c r="C626" s="1" t="s">
        <v>164</v>
      </c>
      <c r="D626" s="2" t="s">
        <v>1623</v>
      </c>
      <c r="E626" s="3">
        <v>4175.8</v>
      </c>
      <c r="F626" s="8" t="s">
        <v>177</v>
      </c>
      <c r="G626" s="9" t="s">
        <v>1413</v>
      </c>
      <c r="H626" s="9" t="s">
        <v>164</v>
      </c>
      <c r="I626" s="10" t="s">
        <v>1623</v>
      </c>
      <c r="J626" s="11">
        <v>4175.8</v>
      </c>
      <c r="K626" t="b">
        <f t="shared" si="45"/>
        <v>1</v>
      </c>
      <c r="L626" t="b">
        <f t="shared" si="46"/>
        <v>1</v>
      </c>
      <c r="M626" t="b">
        <f t="shared" si="47"/>
        <v>1</v>
      </c>
      <c r="N626" t="b">
        <f t="shared" si="48"/>
        <v>1</v>
      </c>
      <c r="O626" s="13">
        <f t="shared" si="49"/>
        <v>0</v>
      </c>
    </row>
    <row r="627" spans="1:15" ht="101.25" hidden="1" x14ac:dyDescent="0.25">
      <c r="A627" s="1" t="s">
        <v>177</v>
      </c>
      <c r="B627" s="1" t="s">
        <v>1413</v>
      </c>
      <c r="C627" s="1" t="s">
        <v>165</v>
      </c>
      <c r="D627" s="2" t="s">
        <v>1624</v>
      </c>
      <c r="E627" s="3">
        <v>4175.8</v>
      </c>
      <c r="F627" s="8" t="s">
        <v>177</v>
      </c>
      <c r="G627" s="9" t="s">
        <v>1413</v>
      </c>
      <c r="H627" s="9" t="s">
        <v>165</v>
      </c>
      <c r="I627" s="10" t="s">
        <v>1624</v>
      </c>
      <c r="J627" s="11">
        <v>4175.8</v>
      </c>
      <c r="K627" t="b">
        <f t="shared" si="45"/>
        <v>1</v>
      </c>
      <c r="L627" t="b">
        <f t="shared" si="46"/>
        <v>1</v>
      </c>
      <c r="M627" t="b">
        <f t="shared" si="47"/>
        <v>1</v>
      </c>
      <c r="N627" t="b">
        <f t="shared" si="48"/>
        <v>1</v>
      </c>
      <c r="O627" s="13">
        <f t="shared" si="49"/>
        <v>0</v>
      </c>
    </row>
    <row r="628" spans="1:15" ht="78.75" hidden="1" x14ac:dyDescent="0.25">
      <c r="A628" s="1" t="s">
        <v>177</v>
      </c>
      <c r="B628" s="1" t="s">
        <v>1413</v>
      </c>
      <c r="C628" s="1" t="s">
        <v>166</v>
      </c>
      <c r="D628" s="2" t="s">
        <v>1625</v>
      </c>
      <c r="E628" s="3">
        <v>4175.8</v>
      </c>
      <c r="F628" s="8" t="s">
        <v>177</v>
      </c>
      <c r="G628" s="9" t="s">
        <v>1413</v>
      </c>
      <c r="H628" s="9" t="s">
        <v>166</v>
      </c>
      <c r="I628" s="10" t="s">
        <v>1625</v>
      </c>
      <c r="J628" s="11">
        <v>4175.8</v>
      </c>
      <c r="K628" t="b">
        <f t="shared" si="45"/>
        <v>1</v>
      </c>
      <c r="L628" t="b">
        <f t="shared" si="46"/>
        <v>1</v>
      </c>
      <c r="M628" t="b">
        <f t="shared" si="47"/>
        <v>1</v>
      </c>
      <c r="N628" t="b">
        <f t="shared" si="48"/>
        <v>1</v>
      </c>
      <c r="O628" s="13">
        <f t="shared" si="49"/>
        <v>0</v>
      </c>
    </row>
    <row r="629" spans="1:15" ht="67.5" hidden="1" x14ac:dyDescent="0.25">
      <c r="A629" s="1" t="s">
        <v>177</v>
      </c>
      <c r="B629" s="1" t="s">
        <v>1413</v>
      </c>
      <c r="C629" s="1" t="s">
        <v>161</v>
      </c>
      <c r="D629" s="2" t="s">
        <v>761</v>
      </c>
      <c r="E629" s="3">
        <v>4175.8</v>
      </c>
      <c r="F629" s="8" t="s">
        <v>177</v>
      </c>
      <c r="G629" s="9" t="s">
        <v>1413</v>
      </c>
      <c r="H629" s="9" t="s">
        <v>161</v>
      </c>
      <c r="I629" s="10" t="s">
        <v>761</v>
      </c>
      <c r="J629" s="11">
        <v>4175.8</v>
      </c>
      <c r="K629" t="b">
        <f t="shared" si="45"/>
        <v>1</v>
      </c>
      <c r="L629" t="b">
        <f t="shared" si="46"/>
        <v>1</v>
      </c>
      <c r="M629" t="b">
        <f t="shared" si="47"/>
        <v>1</v>
      </c>
      <c r="N629" t="b">
        <f t="shared" si="48"/>
        <v>1</v>
      </c>
      <c r="O629" s="13">
        <f t="shared" si="49"/>
        <v>0</v>
      </c>
    </row>
    <row r="630" spans="1:15" ht="67.5" hidden="1" x14ac:dyDescent="0.25">
      <c r="A630" s="1" t="s">
        <v>177</v>
      </c>
      <c r="B630" s="1" t="s">
        <v>1413</v>
      </c>
      <c r="C630" s="1" t="s">
        <v>144</v>
      </c>
      <c r="D630" s="2" t="s">
        <v>1607</v>
      </c>
      <c r="E630" s="3">
        <v>2874.3</v>
      </c>
      <c r="F630" s="8" t="s">
        <v>177</v>
      </c>
      <c r="G630" s="9" t="s">
        <v>1413</v>
      </c>
      <c r="H630" s="9" t="s">
        <v>144</v>
      </c>
      <c r="I630" s="10" t="s">
        <v>1607</v>
      </c>
      <c r="J630" s="11">
        <v>2874.3</v>
      </c>
      <c r="K630" t="b">
        <f t="shared" si="45"/>
        <v>1</v>
      </c>
      <c r="L630" t="b">
        <f t="shared" si="46"/>
        <v>1</v>
      </c>
      <c r="M630" t="b">
        <f t="shared" si="47"/>
        <v>1</v>
      </c>
      <c r="N630" t="b">
        <f t="shared" si="48"/>
        <v>1</v>
      </c>
      <c r="O630" s="13">
        <f t="shared" si="49"/>
        <v>0</v>
      </c>
    </row>
    <row r="631" spans="1:15" ht="67.5" hidden="1" x14ac:dyDescent="0.25">
      <c r="A631" s="1" t="s">
        <v>177</v>
      </c>
      <c r="B631" s="1" t="s">
        <v>1413</v>
      </c>
      <c r="C631" s="1" t="s">
        <v>167</v>
      </c>
      <c r="D631" s="2" t="s">
        <v>1626</v>
      </c>
      <c r="E631" s="3">
        <v>2874.3</v>
      </c>
      <c r="F631" s="8" t="s">
        <v>177</v>
      </c>
      <c r="G631" s="9" t="s">
        <v>1413</v>
      </c>
      <c r="H631" s="9" t="s">
        <v>167</v>
      </c>
      <c r="I631" s="10" t="s">
        <v>1626</v>
      </c>
      <c r="J631" s="11">
        <v>2874.3</v>
      </c>
      <c r="K631" t="b">
        <f t="shared" si="45"/>
        <v>1</v>
      </c>
      <c r="L631" t="b">
        <f t="shared" si="46"/>
        <v>1</v>
      </c>
      <c r="M631" t="b">
        <f t="shared" si="47"/>
        <v>1</v>
      </c>
      <c r="N631" t="b">
        <f t="shared" si="48"/>
        <v>1</v>
      </c>
      <c r="O631" s="13">
        <f t="shared" si="49"/>
        <v>0</v>
      </c>
    </row>
    <row r="632" spans="1:15" ht="101.25" hidden="1" x14ac:dyDescent="0.25">
      <c r="A632" s="1" t="s">
        <v>177</v>
      </c>
      <c r="B632" s="1" t="s">
        <v>1413</v>
      </c>
      <c r="C632" s="1" t="s">
        <v>168</v>
      </c>
      <c r="D632" s="2" t="s">
        <v>1627</v>
      </c>
      <c r="E632" s="3">
        <v>2874.3</v>
      </c>
      <c r="F632" s="8" t="s">
        <v>177</v>
      </c>
      <c r="G632" s="9" t="s">
        <v>1413</v>
      </c>
      <c r="H632" s="9" t="s">
        <v>168</v>
      </c>
      <c r="I632" s="10" t="s">
        <v>1627</v>
      </c>
      <c r="J632" s="11">
        <v>2874.3</v>
      </c>
      <c r="K632" t="b">
        <f t="shared" si="45"/>
        <v>1</v>
      </c>
      <c r="L632" t="b">
        <f t="shared" si="46"/>
        <v>1</v>
      </c>
      <c r="M632" t="b">
        <f t="shared" si="47"/>
        <v>1</v>
      </c>
      <c r="N632" t="b">
        <f t="shared" si="48"/>
        <v>1</v>
      </c>
      <c r="O632" s="13">
        <f t="shared" si="49"/>
        <v>0</v>
      </c>
    </row>
    <row r="633" spans="1:15" ht="45" hidden="1" x14ac:dyDescent="0.25">
      <c r="A633" s="1" t="s">
        <v>177</v>
      </c>
      <c r="B633" s="1" t="s">
        <v>1413</v>
      </c>
      <c r="C633" s="1" t="s">
        <v>162</v>
      </c>
      <c r="D633" s="2" t="s">
        <v>1061</v>
      </c>
      <c r="E633" s="3">
        <v>2874.3</v>
      </c>
      <c r="F633" s="8" t="s">
        <v>177</v>
      </c>
      <c r="G633" s="9" t="s">
        <v>1413</v>
      </c>
      <c r="H633" s="9" t="s">
        <v>162</v>
      </c>
      <c r="I633" s="10" t="s">
        <v>1061</v>
      </c>
      <c r="J633" s="11">
        <v>2874.3</v>
      </c>
      <c r="K633" t="b">
        <f t="shared" si="45"/>
        <v>1</v>
      </c>
      <c r="L633" t="b">
        <f t="shared" si="46"/>
        <v>1</v>
      </c>
      <c r="M633" t="b">
        <f t="shared" si="47"/>
        <v>1</v>
      </c>
      <c r="N633" t="b">
        <f t="shared" si="48"/>
        <v>1</v>
      </c>
      <c r="O633" s="13">
        <f t="shared" si="49"/>
        <v>0</v>
      </c>
    </row>
    <row r="634" spans="1:15" ht="56.25" hidden="1" x14ac:dyDescent="0.25">
      <c r="A634" s="1" t="s">
        <v>177</v>
      </c>
      <c r="B634" s="1" t="s">
        <v>1413</v>
      </c>
      <c r="C634" s="1" t="s">
        <v>1122</v>
      </c>
      <c r="D634" s="2" t="s">
        <v>1885</v>
      </c>
      <c r="E634" s="3">
        <v>402.875</v>
      </c>
      <c r="F634" s="8" t="s">
        <v>177</v>
      </c>
      <c r="G634" s="9" t="s">
        <v>1413</v>
      </c>
      <c r="H634" s="9" t="s">
        <v>1122</v>
      </c>
      <c r="I634" s="10" t="s">
        <v>1885</v>
      </c>
      <c r="J634" s="11">
        <v>402.875</v>
      </c>
      <c r="K634" t="b">
        <f t="shared" si="45"/>
        <v>1</v>
      </c>
      <c r="L634" t="b">
        <f t="shared" si="46"/>
        <v>1</v>
      </c>
      <c r="M634" t="b">
        <f t="shared" si="47"/>
        <v>1</v>
      </c>
      <c r="N634" t="b">
        <f t="shared" si="48"/>
        <v>1</v>
      </c>
      <c r="O634" s="13">
        <f t="shared" si="49"/>
        <v>0</v>
      </c>
    </row>
    <row r="635" spans="1:15" ht="78.75" hidden="1" x14ac:dyDescent="0.25">
      <c r="A635" s="1" t="s">
        <v>177</v>
      </c>
      <c r="B635" s="1" t="s">
        <v>1413</v>
      </c>
      <c r="C635" s="1" t="s">
        <v>405</v>
      </c>
      <c r="D635" s="2" t="s">
        <v>1174</v>
      </c>
      <c r="E635" s="3">
        <v>402.875</v>
      </c>
      <c r="F635" s="8" t="s">
        <v>177</v>
      </c>
      <c r="G635" s="9" t="s">
        <v>1413</v>
      </c>
      <c r="H635" s="9" t="s">
        <v>405</v>
      </c>
      <c r="I635" s="10" t="s">
        <v>1174</v>
      </c>
      <c r="J635" s="11">
        <v>402.875</v>
      </c>
      <c r="K635" t="b">
        <f t="shared" si="45"/>
        <v>1</v>
      </c>
      <c r="L635" t="b">
        <f t="shared" si="46"/>
        <v>1</v>
      </c>
      <c r="M635" t="b">
        <f t="shared" si="47"/>
        <v>1</v>
      </c>
      <c r="N635" t="b">
        <f t="shared" si="48"/>
        <v>1</v>
      </c>
      <c r="O635" s="13">
        <f t="shared" si="49"/>
        <v>0</v>
      </c>
    </row>
    <row r="636" spans="1:15" ht="67.5" hidden="1" x14ac:dyDescent="0.25">
      <c r="A636" s="1" t="s">
        <v>177</v>
      </c>
      <c r="B636" s="1" t="s">
        <v>1414</v>
      </c>
      <c r="C636" s="1" t="s">
        <v>138</v>
      </c>
      <c r="D636" s="2" t="s">
        <v>1450</v>
      </c>
      <c r="E636" s="3">
        <v>10754.999999999998</v>
      </c>
      <c r="F636" s="8" t="s">
        <v>177</v>
      </c>
      <c r="G636" s="9" t="s">
        <v>1414</v>
      </c>
      <c r="H636" s="9" t="s">
        <v>138</v>
      </c>
      <c r="I636" s="10" t="s">
        <v>1450</v>
      </c>
      <c r="J636" s="11">
        <v>10755</v>
      </c>
      <c r="K636" t="b">
        <f t="shared" si="45"/>
        <v>1</v>
      </c>
      <c r="L636" t="b">
        <f t="shared" si="46"/>
        <v>1</v>
      </c>
      <c r="M636" t="b">
        <f t="shared" si="47"/>
        <v>1</v>
      </c>
      <c r="N636" t="b">
        <f t="shared" si="48"/>
        <v>1</v>
      </c>
      <c r="O636" s="13">
        <f t="shared" si="49"/>
        <v>0</v>
      </c>
    </row>
    <row r="637" spans="1:15" ht="45" hidden="1" x14ac:dyDescent="0.25">
      <c r="A637" s="1" t="s">
        <v>177</v>
      </c>
      <c r="B637" s="1" t="s">
        <v>1414</v>
      </c>
      <c r="C637" s="1" t="s">
        <v>170</v>
      </c>
      <c r="D637" s="2" t="s">
        <v>1628</v>
      </c>
      <c r="E637" s="3">
        <v>10754.999999999998</v>
      </c>
      <c r="F637" s="8" t="s">
        <v>177</v>
      </c>
      <c r="G637" s="9" t="s">
        <v>1414</v>
      </c>
      <c r="H637" s="9" t="s">
        <v>170</v>
      </c>
      <c r="I637" s="10" t="s">
        <v>1628</v>
      </c>
      <c r="J637" s="11">
        <v>10755</v>
      </c>
      <c r="K637" t="b">
        <f t="shared" si="45"/>
        <v>1</v>
      </c>
      <c r="L637" t="b">
        <f t="shared" si="46"/>
        <v>1</v>
      </c>
      <c r="M637" t="b">
        <f t="shared" si="47"/>
        <v>1</v>
      </c>
      <c r="N637" t="b">
        <f t="shared" si="48"/>
        <v>1</v>
      </c>
      <c r="O637" s="13">
        <f t="shared" si="49"/>
        <v>0</v>
      </c>
    </row>
    <row r="638" spans="1:15" ht="67.5" hidden="1" x14ac:dyDescent="0.25">
      <c r="A638" s="1" t="s">
        <v>177</v>
      </c>
      <c r="B638" s="1" t="s">
        <v>1414</v>
      </c>
      <c r="C638" s="1" t="s">
        <v>171</v>
      </c>
      <c r="D638" s="2" t="s">
        <v>1629</v>
      </c>
      <c r="E638" s="3">
        <v>10754.999999999998</v>
      </c>
      <c r="F638" s="8" t="s">
        <v>177</v>
      </c>
      <c r="G638" s="9" t="s">
        <v>1414</v>
      </c>
      <c r="H638" s="9" t="s">
        <v>171</v>
      </c>
      <c r="I638" s="10" t="s">
        <v>1629</v>
      </c>
      <c r="J638" s="11">
        <v>10755</v>
      </c>
      <c r="K638" t="b">
        <f t="shared" si="45"/>
        <v>1</v>
      </c>
      <c r="L638" t="b">
        <f t="shared" si="46"/>
        <v>1</v>
      </c>
      <c r="M638" t="b">
        <f t="shared" si="47"/>
        <v>1</v>
      </c>
      <c r="N638" t="b">
        <f t="shared" si="48"/>
        <v>1</v>
      </c>
      <c r="O638" s="13">
        <f t="shared" si="49"/>
        <v>0</v>
      </c>
    </row>
    <row r="639" spans="1:15" ht="78.75" hidden="1" x14ac:dyDescent="0.25">
      <c r="A639" s="1" t="s">
        <v>177</v>
      </c>
      <c r="B639" s="1" t="s">
        <v>1414</v>
      </c>
      <c r="C639" s="1" t="s">
        <v>169</v>
      </c>
      <c r="D639" s="2" t="s">
        <v>589</v>
      </c>
      <c r="E639" s="3">
        <v>10754.999999999998</v>
      </c>
      <c r="F639" s="8" t="s">
        <v>177</v>
      </c>
      <c r="G639" s="9" t="s">
        <v>1414</v>
      </c>
      <c r="H639" s="9" t="s">
        <v>169</v>
      </c>
      <c r="I639" s="10" t="s">
        <v>589</v>
      </c>
      <c r="J639" s="11">
        <v>10755</v>
      </c>
      <c r="K639" t="b">
        <f t="shared" si="45"/>
        <v>1</v>
      </c>
      <c r="L639" t="b">
        <f t="shared" si="46"/>
        <v>1</v>
      </c>
      <c r="M639" t="b">
        <f t="shared" si="47"/>
        <v>1</v>
      </c>
      <c r="N639" t="b">
        <f t="shared" si="48"/>
        <v>1</v>
      </c>
      <c r="O639" s="13">
        <f t="shared" si="49"/>
        <v>0</v>
      </c>
    </row>
    <row r="640" spans="1:15" ht="56.25" hidden="1" x14ac:dyDescent="0.25">
      <c r="A640" s="1" t="s">
        <v>177</v>
      </c>
      <c r="B640" s="1" t="s">
        <v>1414</v>
      </c>
      <c r="C640" s="1" t="s">
        <v>1122</v>
      </c>
      <c r="D640" s="2" t="s">
        <v>1885</v>
      </c>
      <c r="E640" s="3">
        <v>32</v>
      </c>
      <c r="F640" s="8" t="s">
        <v>177</v>
      </c>
      <c r="G640" s="9" t="s">
        <v>1414</v>
      </c>
      <c r="H640" s="9" t="s">
        <v>1122</v>
      </c>
      <c r="I640" s="10" t="s">
        <v>1885</v>
      </c>
      <c r="J640" s="11">
        <v>32</v>
      </c>
      <c r="K640" t="b">
        <f t="shared" si="45"/>
        <v>1</v>
      </c>
      <c r="L640" t="b">
        <f t="shared" si="46"/>
        <v>1</v>
      </c>
      <c r="M640" t="b">
        <f t="shared" si="47"/>
        <v>1</v>
      </c>
      <c r="N640" t="b">
        <f t="shared" si="48"/>
        <v>1</v>
      </c>
      <c r="O640" s="13">
        <f t="shared" si="49"/>
        <v>0</v>
      </c>
    </row>
    <row r="641" spans="1:15" ht="36" hidden="1" x14ac:dyDescent="0.25">
      <c r="A641" s="1" t="s">
        <v>177</v>
      </c>
      <c r="B641" s="1" t="s">
        <v>1414</v>
      </c>
      <c r="C641" s="1" t="s">
        <v>1143</v>
      </c>
      <c r="D641" s="2" t="s">
        <v>1270</v>
      </c>
      <c r="E641" s="3">
        <v>32</v>
      </c>
      <c r="F641" s="8" t="s">
        <v>177</v>
      </c>
      <c r="G641" s="9" t="s">
        <v>1414</v>
      </c>
      <c r="H641" s="9" t="s">
        <v>1143</v>
      </c>
      <c r="I641" s="10" t="s">
        <v>1270</v>
      </c>
      <c r="J641" s="11">
        <v>32</v>
      </c>
      <c r="K641" t="b">
        <f t="shared" si="45"/>
        <v>1</v>
      </c>
      <c r="L641" t="b">
        <f t="shared" si="46"/>
        <v>1</v>
      </c>
      <c r="M641" t="b">
        <f t="shared" si="47"/>
        <v>1</v>
      </c>
      <c r="N641" t="b">
        <f t="shared" si="48"/>
        <v>1</v>
      </c>
      <c r="O641" s="13">
        <f t="shared" si="49"/>
        <v>0</v>
      </c>
    </row>
    <row r="642" spans="1:15" ht="33.75" hidden="1" x14ac:dyDescent="0.25">
      <c r="A642" s="1" t="s">
        <v>177</v>
      </c>
      <c r="B642" s="1" t="s">
        <v>1414</v>
      </c>
      <c r="C642" s="1" t="s">
        <v>1349</v>
      </c>
      <c r="D642" s="2" t="s">
        <v>1350</v>
      </c>
      <c r="E642" s="3">
        <v>32</v>
      </c>
      <c r="F642" s="8" t="s">
        <v>177</v>
      </c>
      <c r="G642" s="9" t="s">
        <v>1414</v>
      </c>
      <c r="H642" s="9" t="s">
        <v>1349</v>
      </c>
      <c r="I642" s="10" t="s">
        <v>1350</v>
      </c>
      <c r="J642" s="11">
        <v>32</v>
      </c>
      <c r="K642" t="b">
        <f t="shared" si="45"/>
        <v>1</v>
      </c>
      <c r="L642" t="b">
        <f t="shared" si="46"/>
        <v>1</v>
      </c>
      <c r="M642" t="b">
        <f t="shared" si="47"/>
        <v>1</v>
      </c>
      <c r="N642" t="b">
        <f t="shared" si="48"/>
        <v>1</v>
      </c>
      <c r="O642" s="13">
        <f t="shared" si="49"/>
        <v>0</v>
      </c>
    </row>
    <row r="643" spans="1:15" ht="56.25" hidden="1" x14ac:dyDescent="0.25">
      <c r="A643" s="1" t="s">
        <v>177</v>
      </c>
      <c r="B643" s="1" t="s">
        <v>1393</v>
      </c>
      <c r="C643" s="1" t="s">
        <v>1172</v>
      </c>
      <c r="D643" s="2" t="s">
        <v>1500</v>
      </c>
      <c r="E643" s="3">
        <v>3144</v>
      </c>
      <c r="F643" s="8" t="s">
        <v>177</v>
      </c>
      <c r="G643" s="9" t="s">
        <v>1393</v>
      </c>
      <c r="H643" s="9" t="s">
        <v>1172</v>
      </c>
      <c r="I643" s="10" t="s">
        <v>1500</v>
      </c>
      <c r="J643" s="11">
        <v>3144</v>
      </c>
      <c r="K643" t="b">
        <f t="shared" ref="K643:K706" si="50">EXACT(A643,F643)</f>
        <v>1</v>
      </c>
      <c r="L643" t="b">
        <f t="shared" ref="L643:L706" si="51">EXACT(B643,G643)</f>
        <v>1</v>
      </c>
      <c r="M643" t="b">
        <f t="shared" ref="M643:M706" si="52">EXACT(C643,H643)</f>
        <v>1</v>
      </c>
      <c r="N643" t="b">
        <f t="shared" ref="N643:N706" si="53">EXACT(D643,I643)</f>
        <v>1</v>
      </c>
      <c r="O643" s="13">
        <f t="shared" ref="O643:O706" si="54">E643-J643</f>
        <v>0</v>
      </c>
    </row>
    <row r="644" spans="1:15" ht="48" hidden="1" x14ac:dyDescent="0.25">
      <c r="A644" s="1" t="s">
        <v>177</v>
      </c>
      <c r="B644" s="1" t="s">
        <v>1393</v>
      </c>
      <c r="C644" s="1" t="s">
        <v>6</v>
      </c>
      <c r="D644" s="2" t="s">
        <v>1501</v>
      </c>
      <c r="E644" s="3">
        <v>3144</v>
      </c>
      <c r="F644" s="8" t="s">
        <v>177</v>
      </c>
      <c r="G644" s="9" t="s">
        <v>1393</v>
      </c>
      <c r="H644" s="9" t="s">
        <v>6</v>
      </c>
      <c r="I644" s="10" t="s">
        <v>1501</v>
      </c>
      <c r="J644" s="11">
        <v>3144</v>
      </c>
      <c r="K644" t="b">
        <f t="shared" si="50"/>
        <v>1</v>
      </c>
      <c r="L644" t="b">
        <f t="shared" si="51"/>
        <v>1</v>
      </c>
      <c r="M644" t="b">
        <f t="shared" si="52"/>
        <v>1</v>
      </c>
      <c r="N644" t="b">
        <f t="shared" si="53"/>
        <v>1</v>
      </c>
      <c r="O644" s="13">
        <f t="shared" si="54"/>
        <v>0</v>
      </c>
    </row>
    <row r="645" spans="1:15" ht="78.75" hidden="1" x14ac:dyDescent="0.25">
      <c r="A645" s="1" t="s">
        <v>177</v>
      </c>
      <c r="B645" s="1" t="s">
        <v>1393</v>
      </c>
      <c r="C645" s="1" t="s">
        <v>7</v>
      </c>
      <c r="D645" s="2" t="s">
        <v>1502</v>
      </c>
      <c r="E645" s="3">
        <v>1947</v>
      </c>
      <c r="F645" s="8" t="s">
        <v>177</v>
      </c>
      <c r="G645" s="9" t="s">
        <v>1393</v>
      </c>
      <c r="H645" s="9" t="s">
        <v>7</v>
      </c>
      <c r="I645" s="10" t="s">
        <v>1502</v>
      </c>
      <c r="J645" s="11">
        <v>1947</v>
      </c>
      <c r="K645" t="b">
        <f t="shared" si="50"/>
        <v>1</v>
      </c>
      <c r="L645" t="b">
        <f t="shared" si="51"/>
        <v>1</v>
      </c>
      <c r="M645" t="b">
        <f t="shared" si="52"/>
        <v>1</v>
      </c>
      <c r="N645" t="b">
        <f t="shared" si="53"/>
        <v>1</v>
      </c>
      <c r="O645" s="13">
        <f t="shared" si="54"/>
        <v>0</v>
      </c>
    </row>
    <row r="646" spans="1:15" ht="45" hidden="1" x14ac:dyDescent="0.25">
      <c r="A646" s="1" t="s">
        <v>177</v>
      </c>
      <c r="B646" s="1" t="s">
        <v>1393</v>
      </c>
      <c r="C646" s="1" t="s">
        <v>12</v>
      </c>
      <c r="D646" s="2" t="s">
        <v>772</v>
      </c>
      <c r="E646" s="3">
        <v>1947</v>
      </c>
      <c r="F646" s="8" t="s">
        <v>177</v>
      </c>
      <c r="G646" s="9" t="s">
        <v>1393</v>
      </c>
      <c r="H646" s="9" t="s">
        <v>12</v>
      </c>
      <c r="I646" s="10" t="s">
        <v>772</v>
      </c>
      <c r="J646" s="11">
        <v>1947</v>
      </c>
      <c r="K646" t="b">
        <f t="shared" si="50"/>
        <v>1</v>
      </c>
      <c r="L646" t="b">
        <f t="shared" si="51"/>
        <v>1</v>
      </c>
      <c r="M646" t="b">
        <f t="shared" si="52"/>
        <v>1</v>
      </c>
      <c r="N646" t="b">
        <f t="shared" si="53"/>
        <v>1</v>
      </c>
      <c r="O646" s="13">
        <f t="shared" si="54"/>
        <v>0</v>
      </c>
    </row>
    <row r="647" spans="1:15" ht="56.25" hidden="1" x14ac:dyDescent="0.25">
      <c r="A647" s="1" t="s">
        <v>177</v>
      </c>
      <c r="B647" s="1" t="s">
        <v>1393</v>
      </c>
      <c r="C647" s="1" t="s">
        <v>173</v>
      </c>
      <c r="D647" s="2" t="s">
        <v>1630</v>
      </c>
      <c r="E647" s="3">
        <v>1197</v>
      </c>
      <c r="F647" s="8" t="s">
        <v>177</v>
      </c>
      <c r="G647" s="9" t="s">
        <v>1393</v>
      </c>
      <c r="H647" s="9" t="s">
        <v>173</v>
      </c>
      <c r="I647" s="10" t="s">
        <v>1630</v>
      </c>
      <c r="J647" s="11">
        <v>1197</v>
      </c>
      <c r="K647" t="b">
        <f t="shared" si="50"/>
        <v>1</v>
      </c>
      <c r="L647" t="b">
        <f t="shared" si="51"/>
        <v>1</v>
      </c>
      <c r="M647" t="b">
        <f t="shared" si="52"/>
        <v>1</v>
      </c>
      <c r="N647" t="b">
        <f t="shared" si="53"/>
        <v>1</v>
      </c>
      <c r="O647" s="13">
        <f t="shared" si="54"/>
        <v>0</v>
      </c>
    </row>
    <row r="648" spans="1:15" ht="33.75" hidden="1" x14ac:dyDescent="0.25">
      <c r="A648" s="1" t="s">
        <v>177</v>
      </c>
      <c r="B648" s="1" t="s">
        <v>1393</v>
      </c>
      <c r="C648" s="1" t="s">
        <v>172</v>
      </c>
      <c r="D648" s="2" t="s">
        <v>781</v>
      </c>
      <c r="E648" s="3">
        <v>1197</v>
      </c>
      <c r="F648" s="8" t="s">
        <v>177</v>
      </c>
      <c r="G648" s="9" t="s">
        <v>1393</v>
      </c>
      <c r="H648" s="9" t="s">
        <v>172</v>
      </c>
      <c r="I648" s="10" t="s">
        <v>781</v>
      </c>
      <c r="J648" s="11">
        <v>1197</v>
      </c>
      <c r="K648" t="b">
        <f t="shared" si="50"/>
        <v>1</v>
      </c>
      <c r="L648" t="b">
        <f t="shared" si="51"/>
        <v>1</v>
      </c>
      <c r="M648" t="b">
        <f t="shared" si="52"/>
        <v>1</v>
      </c>
      <c r="N648" t="b">
        <f t="shared" si="53"/>
        <v>1</v>
      </c>
      <c r="O648" s="13">
        <f t="shared" si="54"/>
        <v>0</v>
      </c>
    </row>
    <row r="649" spans="1:15" ht="45" hidden="1" x14ac:dyDescent="0.25">
      <c r="A649" s="1" t="s">
        <v>177</v>
      </c>
      <c r="B649" s="1" t="s">
        <v>1397</v>
      </c>
      <c r="C649" s="1" t="s">
        <v>62</v>
      </c>
      <c r="D649" s="2" t="s">
        <v>1525</v>
      </c>
      <c r="E649" s="3">
        <v>3514.1</v>
      </c>
      <c r="F649" s="8" t="s">
        <v>177</v>
      </c>
      <c r="G649" s="9" t="s">
        <v>1397</v>
      </c>
      <c r="H649" s="9" t="s">
        <v>62</v>
      </c>
      <c r="I649" s="10" t="s">
        <v>1525</v>
      </c>
      <c r="J649" s="11">
        <v>3514.1</v>
      </c>
      <c r="K649" t="b">
        <f t="shared" si="50"/>
        <v>1</v>
      </c>
      <c r="L649" t="b">
        <f t="shared" si="51"/>
        <v>1</v>
      </c>
      <c r="M649" t="b">
        <f t="shared" si="52"/>
        <v>1</v>
      </c>
      <c r="N649" t="b">
        <f t="shared" si="53"/>
        <v>1</v>
      </c>
      <c r="O649" s="13">
        <f t="shared" si="54"/>
        <v>0</v>
      </c>
    </row>
    <row r="650" spans="1:15" ht="90" hidden="1" x14ac:dyDescent="0.25">
      <c r="A650" s="1" t="s">
        <v>177</v>
      </c>
      <c r="B650" s="1" t="s">
        <v>1397</v>
      </c>
      <c r="C650" s="1" t="s">
        <v>66</v>
      </c>
      <c r="D650" s="2" t="s">
        <v>1528</v>
      </c>
      <c r="E650" s="3">
        <v>3514.1</v>
      </c>
      <c r="F650" s="8" t="s">
        <v>177</v>
      </c>
      <c r="G650" s="9" t="s">
        <v>1397</v>
      </c>
      <c r="H650" s="9" t="s">
        <v>66</v>
      </c>
      <c r="I650" s="10" t="s">
        <v>1528</v>
      </c>
      <c r="J650" s="11">
        <v>3514.1</v>
      </c>
      <c r="K650" t="b">
        <f t="shared" si="50"/>
        <v>1</v>
      </c>
      <c r="L650" t="b">
        <f t="shared" si="51"/>
        <v>1</v>
      </c>
      <c r="M650" t="b">
        <f t="shared" si="52"/>
        <v>1</v>
      </c>
      <c r="N650" t="b">
        <f t="shared" si="53"/>
        <v>1</v>
      </c>
      <c r="O650" s="13">
        <f t="shared" si="54"/>
        <v>0</v>
      </c>
    </row>
    <row r="651" spans="1:15" ht="67.5" hidden="1" x14ac:dyDescent="0.25">
      <c r="A651" s="1" t="s">
        <v>177</v>
      </c>
      <c r="B651" s="1" t="s">
        <v>1397</v>
      </c>
      <c r="C651" s="1" t="s">
        <v>67</v>
      </c>
      <c r="D651" s="2" t="s">
        <v>1529</v>
      </c>
      <c r="E651" s="3">
        <v>3514.1</v>
      </c>
      <c r="F651" s="8" t="s">
        <v>177</v>
      </c>
      <c r="G651" s="9" t="s">
        <v>1397</v>
      </c>
      <c r="H651" s="9" t="s">
        <v>67</v>
      </c>
      <c r="I651" s="10" t="s">
        <v>1529</v>
      </c>
      <c r="J651" s="11">
        <v>3514.1</v>
      </c>
      <c r="K651" t="b">
        <f t="shared" si="50"/>
        <v>1</v>
      </c>
      <c r="L651" t="b">
        <f t="shared" si="51"/>
        <v>1</v>
      </c>
      <c r="M651" t="b">
        <f t="shared" si="52"/>
        <v>1</v>
      </c>
      <c r="N651" t="b">
        <f t="shared" si="53"/>
        <v>1</v>
      </c>
      <c r="O651" s="13">
        <f t="shared" si="54"/>
        <v>0</v>
      </c>
    </row>
    <row r="652" spans="1:15" ht="123.75" hidden="1" x14ac:dyDescent="0.25">
      <c r="A652" s="1" t="s">
        <v>177</v>
      </c>
      <c r="B652" s="1" t="s">
        <v>1397</v>
      </c>
      <c r="C652" s="1" t="s">
        <v>174</v>
      </c>
      <c r="D652" s="2" t="s">
        <v>646</v>
      </c>
      <c r="E652" s="3">
        <v>3514.1</v>
      </c>
      <c r="F652" s="8" t="s">
        <v>177</v>
      </c>
      <c r="G652" s="9" t="s">
        <v>1397</v>
      </c>
      <c r="H652" s="9" t="s">
        <v>174</v>
      </c>
      <c r="I652" s="10" t="s">
        <v>646</v>
      </c>
      <c r="J652" s="11">
        <v>3514.1</v>
      </c>
      <c r="K652" t="b">
        <f t="shared" si="50"/>
        <v>1</v>
      </c>
      <c r="L652" t="b">
        <f t="shared" si="51"/>
        <v>1</v>
      </c>
      <c r="M652" t="b">
        <f t="shared" si="52"/>
        <v>1</v>
      </c>
      <c r="N652" t="b">
        <f t="shared" si="53"/>
        <v>1</v>
      </c>
      <c r="O652" s="13">
        <f t="shared" si="54"/>
        <v>0</v>
      </c>
    </row>
    <row r="653" spans="1:15" ht="101.25" hidden="1" x14ac:dyDescent="0.25">
      <c r="A653" s="1" t="s">
        <v>177</v>
      </c>
      <c r="B653" s="1" t="s">
        <v>1397</v>
      </c>
      <c r="C653" s="1" t="s">
        <v>42</v>
      </c>
      <c r="D653" s="2" t="s">
        <v>1516</v>
      </c>
      <c r="E653" s="3">
        <v>252</v>
      </c>
      <c r="F653" s="8" t="s">
        <v>177</v>
      </c>
      <c r="G653" s="9" t="s">
        <v>1397</v>
      </c>
      <c r="H653" s="9" t="s">
        <v>42</v>
      </c>
      <c r="I653" s="10" t="s">
        <v>1516</v>
      </c>
      <c r="J653" s="11">
        <v>252</v>
      </c>
      <c r="K653" t="b">
        <f t="shared" si="50"/>
        <v>1</v>
      </c>
      <c r="L653" t="b">
        <f t="shared" si="51"/>
        <v>1</v>
      </c>
      <c r="M653" t="b">
        <f t="shared" si="52"/>
        <v>1</v>
      </c>
      <c r="N653" t="b">
        <f t="shared" si="53"/>
        <v>1</v>
      </c>
      <c r="O653" s="13">
        <f t="shared" si="54"/>
        <v>0</v>
      </c>
    </row>
    <row r="654" spans="1:15" ht="56.25" hidden="1" x14ac:dyDescent="0.25">
      <c r="A654" s="1" t="s">
        <v>177</v>
      </c>
      <c r="B654" s="1" t="s">
        <v>1397</v>
      </c>
      <c r="C654" s="1" t="s">
        <v>68</v>
      </c>
      <c r="D654" s="2" t="s">
        <v>1530</v>
      </c>
      <c r="E654" s="3">
        <v>252</v>
      </c>
      <c r="F654" s="8" t="s">
        <v>177</v>
      </c>
      <c r="G654" s="9" t="s">
        <v>1397</v>
      </c>
      <c r="H654" s="9" t="s">
        <v>68</v>
      </c>
      <c r="I654" s="10" t="s">
        <v>1530</v>
      </c>
      <c r="J654" s="11">
        <v>252</v>
      </c>
      <c r="K654" t="b">
        <f t="shared" si="50"/>
        <v>1</v>
      </c>
      <c r="L654" t="b">
        <f t="shared" si="51"/>
        <v>1</v>
      </c>
      <c r="M654" t="b">
        <f t="shared" si="52"/>
        <v>1</v>
      </c>
      <c r="N654" t="b">
        <f t="shared" si="53"/>
        <v>1</v>
      </c>
      <c r="O654" s="13">
        <f t="shared" si="54"/>
        <v>0</v>
      </c>
    </row>
    <row r="655" spans="1:15" ht="90" hidden="1" x14ac:dyDescent="0.25">
      <c r="A655" s="1" t="s">
        <v>177</v>
      </c>
      <c r="B655" s="1" t="s">
        <v>1397</v>
      </c>
      <c r="C655" s="1" t="s">
        <v>176</v>
      </c>
      <c r="D655" s="2" t="s">
        <v>1631</v>
      </c>
      <c r="E655" s="3">
        <v>252</v>
      </c>
      <c r="F655" s="8" t="s">
        <v>177</v>
      </c>
      <c r="G655" s="9" t="s">
        <v>1397</v>
      </c>
      <c r="H655" s="9" t="s">
        <v>176</v>
      </c>
      <c r="I655" s="10" t="s">
        <v>1631</v>
      </c>
      <c r="J655" s="11">
        <v>252</v>
      </c>
      <c r="K655" t="b">
        <f t="shared" si="50"/>
        <v>1</v>
      </c>
      <c r="L655" t="b">
        <f t="shared" si="51"/>
        <v>1</v>
      </c>
      <c r="M655" t="b">
        <f t="shared" si="52"/>
        <v>1</v>
      </c>
      <c r="N655" t="b">
        <f t="shared" si="53"/>
        <v>1</v>
      </c>
      <c r="O655" s="13">
        <f t="shared" si="54"/>
        <v>0</v>
      </c>
    </row>
    <row r="656" spans="1:15" ht="56.25" hidden="1" x14ac:dyDescent="0.25">
      <c r="A656" s="1" t="s">
        <v>177</v>
      </c>
      <c r="B656" s="1" t="s">
        <v>1397</v>
      </c>
      <c r="C656" s="1" t="s">
        <v>175</v>
      </c>
      <c r="D656" s="2" t="s">
        <v>671</v>
      </c>
      <c r="E656" s="3">
        <v>252</v>
      </c>
      <c r="F656" s="8" t="s">
        <v>177</v>
      </c>
      <c r="G656" s="9" t="s">
        <v>1397</v>
      </c>
      <c r="H656" s="9" t="s">
        <v>175</v>
      </c>
      <c r="I656" s="10" t="s">
        <v>671</v>
      </c>
      <c r="J656" s="11">
        <v>252</v>
      </c>
      <c r="K656" t="b">
        <f t="shared" si="50"/>
        <v>1</v>
      </c>
      <c r="L656" t="b">
        <f t="shared" si="51"/>
        <v>1</v>
      </c>
      <c r="M656" t="b">
        <f t="shared" si="52"/>
        <v>1</v>
      </c>
      <c r="N656" t="b">
        <f t="shared" si="53"/>
        <v>1</v>
      </c>
      <c r="O656" s="13">
        <f t="shared" si="54"/>
        <v>0</v>
      </c>
    </row>
    <row r="657" spans="1:15" ht="36" hidden="1" x14ac:dyDescent="0.25">
      <c r="A657" s="1" t="s">
        <v>177</v>
      </c>
      <c r="B657" s="1" t="s">
        <v>1399</v>
      </c>
      <c r="C657" s="1" t="s">
        <v>37</v>
      </c>
      <c r="D657" s="2" t="s">
        <v>1511</v>
      </c>
      <c r="E657" s="3">
        <v>1281.5999999999999</v>
      </c>
      <c r="F657" s="8" t="s">
        <v>177</v>
      </c>
      <c r="G657" s="9" t="s">
        <v>1399</v>
      </c>
      <c r="H657" s="9" t="s">
        <v>37</v>
      </c>
      <c r="I657" s="10" t="s">
        <v>1511</v>
      </c>
      <c r="J657" s="11">
        <v>1281.5999999999999</v>
      </c>
      <c r="K657" t="b">
        <f t="shared" si="50"/>
        <v>1</v>
      </c>
      <c r="L657" t="b">
        <f t="shared" si="51"/>
        <v>1</v>
      </c>
      <c r="M657" t="b">
        <f t="shared" si="52"/>
        <v>1</v>
      </c>
      <c r="N657" t="b">
        <f t="shared" si="53"/>
        <v>1</v>
      </c>
      <c r="O657" s="13">
        <f t="shared" si="54"/>
        <v>0</v>
      </c>
    </row>
    <row r="658" spans="1:15" ht="56.25" hidden="1" x14ac:dyDescent="0.25">
      <c r="A658" s="1" t="s">
        <v>177</v>
      </c>
      <c r="B658" s="1" t="s">
        <v>1399</v>
      </c>
      <c r="C658" s="1" t="s">
        <v>89</v>
      </c>
      <c r="D658" s="2" t="s">
        <v>1532</v>
      </c>
      <c r="E658" s="3">
        <v>1281.5999999999999</v>
      </c>
      <c r="F658" s="8" t="s">
        <v>177</v>
      </c>
      <c r="G658" s="9" t="s">
        <v>1399</v>
      </c>
      <c r="H658" s="9" t="s">
        <v>89</v>
      </c>
      <c r="I658" s="10" t="s">
        <v>1532</v>
      </c>
      <c r="J658" s="11">
        <v>1281.5999999999999</v>
      </c>
      <c r="K658" t="b">
        <f t="shared" si="50"/>
        <v>1</v>
      </c>
      <c r="L658" t="b">
        <f t="shared" si="51"/>
        <v>1</v>
      </c>
      <c r="M658" t="b">
        <f t="shared" si="52"/>
        <v>1</v>
      </c>
      <c r="N658" t="b">
        <f t="shared" si="53"/>
        <v>1</v>
      </c>
      <c r="O658" s="13">
        <f t="shared" si="54"/>
        <v>0</v>
      </c>
    </row>
    <row r="659" spans="1:15" ht="56.25" hidden="1" x14ac:dyDescent="0.25">
      <c r="A659" s="1" t="s">
        <v>177</v>
      </c>
      <c r="B659" s="1" t="s">
        <v>1399</v>
      </c>
      <c r="C659" s="1" t="s">
        <v>90</v>
      </c>
      <c r="D659" s="2" t="s">
        <v>1533</v>
      </c>
      <c r="E659" s="3">
        <v>1281.5999999999999</v>
      </c>
      <c r="F659" s="8" t="s">
        <v>177</v>
      </c>
      <c r="G659" s="9" t="s">
        <v>1399</v>
      </c>
      <c r="H659" s="9" t="s">
        <v>90</v>
      </c>
      <c r="I659" s="10" t="s">
        <v>1533</v>
      </c>
      <c r="J659" s="11">
        <v>1281.5999999999999</v>
      </c>
      <c r="K659" t="b">
        <f t="shared" si="50"/>
        <v>1</v>
      </c>
      <c r="L659" t="b">
        <f t="shared" si="51"/>
        <v>1</v>
      </c>
      <c r="M659" t="b">
        <f t="shared" si="52"/>
        <v>1</v>
      </c>
      <c r="N659" t="b">
        <f t="shared" si="53"/>
        <v>1</v>
      </c>
      <c r="O659" s="13">
        <f t="shared" si="54"/>
        <v>0</v>
      </c>
    </row>
    <row r="660" spans="1:15" ht="78.75" hidden="1" x14ac:dyDescent="0.25">
      <c r="A660" s="1" t="s">
        <v>177</v>
      </c>
      <c r="B660" s="1" t="s">
        <v>1399</v>
      </c>
      <c r="C660" s="1" t="s">
        <v>77</v>
      </c>
      <c r="D660" s="2" t="s">
        <v>614</v>
      </c>
      <c r="E660" s="3">
        <v>1281.5999999999999</v>
      </c>
      <c r="F660" s="8" t="s">
        <v>177</v>
      </c>
      <c r="G660" s="9" t="s">
        <v>1399</v>
      </c>
      <c r="H660" s="9" t="s">
        <v>77</v>
      </c>
      <c r="I660" s="10" t="s">
        <v>614</v>
      </c>
      <c r="J660" s="11">
        <v>1281.5999999999999</v>
      </c>
      <c r="K660" t="b">
        <f t="shared" si="50"/>
        <v>1</v>
      </c>
      <c r="L660" t="b">
        <f t="shared" si="51"/>
        <v>1</v>
      </c>
      <c r="M660" t="b">
        <f t="shared" si="52"/>
        <v>1</v>
      </c>
      <c r="N660" t="b">
        <f t="shared" si="53"/>
        <v>1</v>
      </c>
      <c r="O660" s="13">
        <f t="shared" si="54"/>
        <v>0</v>
      </c>
    </row>
    <row r="661" spans="1:15" ht="56.25" hidden="1" x14ac:dyDescent="0.25">
      <c r="A661" s="1" t="s">
        <v>177</v>
      </c>
      <c r="B661" s="1" t="s">
        <v>1399</v>
      </c>
      <c r="C661" s="1" t="s">
        <v>1122</v>
      </c>
      <c r="D661" s="2" t="s">
        <v>1885</v>
      </c>
      <c r="E661" s="3">
        <v>4219.1489700000002</v>
      </c>
      <c r="F661" s="8" t="s">
        <v>177</v>
      </c>
      <c r="G661" s="9" t="s">
        <v>1399</v>
      </c>
      <c r="H661" s="9" t="s">
        <v>1122</v>
      </c>
      <c r="I661" s="10" t="s">
        <v>1885</v>
      </c>
      <c r="J661" s="11">
        <v>4219.1490000000003</v>
      </c>
      <c r="K661" t="b">
        <f t="shared" si="50"/>
        <v>1</v>
      </c>
      <c r="L661" t="b">
        <f t="shared" si="51"/>
        <v>1</v>
      </c>
      <c r="M661" t="b">
        <f t="shared" si="52"/>
        <v>1</v>
      </c>
      <c r="N661" t="b">
        <f t="shared" si="53"/>
        <v>1</v>
      </c>
      <c r="O661" s="13">
        <f t="shared" si="54"/>
        <v>-3.0000000151630957E-5</v>
      </c>
    </row>
    <row r="662" spans="1:15" ht="78.75" hidden="1" x14ac:dyDescent="0.25">
      <c r="A662" s="1" t="s">
        <v>177</v>
      </c>
      <c r="B662" s="1" t="s">
        <v>1399</v>
      </c>
      <c r="C662" s="1" t="s">
        <v>405</v>
      </c>
      <c r="D662" s="2" t="s">
        <v>1174</v>
      </c>
      <c r="E662" s="3">
        <v>4219.1489700000002</v>
      </c>
      <c r="F662" s="8" t="s">
        <v>177</v>
      </c>
      <c r="G662" s="9" t="s">
        <v>1399</v>
      </c>
      <c r="H662" s="9" t="s">
        <v>405</v>
      </c>
      <c r="I662" s="10" t="s">
        <v>1174</v>
      </c>
      <c r="J662" s="11">
        <v>4219.1490000000003</v>
      </c>
      <c r="K662" t="b">
        <f t="shared" si="50"/>
        <v>1</v>
      </c>
      <c r="L662" t="b">
        <f t="shared" si="51"/>
        <v>1</v>
      </c>
      <c r="M662" t="b">
        <f t="shared" si="52"/>
        <v>1</v>
      </c>
      <c r="N662" t="b">
        <f t="shared" si="53"/>
        <v>1</v>
      </c>
      <c r="O662" s="13">
        <f t="shared" si="54"/>
        <v>-3.0000000151630957E-5</v>
      </c>
    </row>
    <row r="663" spans="1:15" ht="56.25" hidden="1" x14ac:dyDescent="0.25">
      <c r="A663" s="1" t="s">
        <v>177</v>
      </c>
      <c r="B663" s="1" t="s">
        <v>1386</v>
      </c>
      <c r="C663" s="1" t="s">
        <v>790</v>
      </c>
      <c r="D663" s="2" t="s">
        <v>1590</v>
      </c>
      <c r="E663" s="3">
        <v>1821.2</v>
      </c>
      <c r="F663" s="8" t="s">
        <v>177</v>
      </c>
      <c r="G663" s="9" t="s">
        <v>1386</v>
      </c>
      <c r="H663" s="9" t="s">
        <v>790</v>
      </c>
      <c r="I663" s="10" t="s">
        <v>1590</v>
      </c>
      <c r="J663" s="11">
        <v>1821.2</v>
      </c>
      <c r="K663" t="b">
        <f t="shared" si="50"/>
        <v>1</v>
      </c>
      <c r="L663" t="b">
        <f t="shared" si="51"/>
        <v>1</v>
      </c>
      <c r="M663" t="b">
        <f t="shared" si="52"/>
        <v>1</v>
      </c>
      <c r="N663" t="b">
        <f t="shared" si="53"/>
        <v>1</v>
      </c>
      <c r="O663" s="13">
        <f t="shared" si="54"/>
        <v>0</v>
      </c>
    </row>
    <row r="664" spans="1:15" ht="56.25" hidden="1" x14ac:dyDescent="0.25">
      <c r="A664" s="1" t="s">
        <v>177</v>
      </c>
      <c r="B664" s="1" t="s">
        <v>1386</v>
      </c>
      <c r="C664" s="1" t="s">
        <v>794</v>
      </c>
      <c r="D664" s="2" t="s">
        <v>1632</v>
      </c>
      <c r="E664" s="3">
        <v>1821.2</v>
      </c>
      <c r="F664" s="8" t="s">
        <v>177</v>
      </c>
      <c r="G664" s="9" t="s">
        <v>1386</v>
      </c>
      <c r="H664" s="9" t="s">
        <v>794</v>
      </c>
      <c r="I664" s="10" t="s">
        <v>1632</v>
      </c>
      <c r="J664" s="11">
        <v>1821.2</v>
      </c>
      <c r="K664" t="b">
        <f t="shared" si="50"/>
        <v>1</v>
      </c>
      <c r="L664" t="b">
        <f t="shared" si="51"/>
        <v>1</v>
      </c>
      <c r="M664" t="b">
        <f t="shared" si="52"/>
        <v>1</v>
      </c>
      <c r="N664" t="b">
        <f t="shared" si="53"/>
        <v>1</v>
      </c>
      <c r="O664" s="13">
        <f t="shared" si="54"/>
        <v>0</v>
      </c>
    </row>
    <row r="665" spans="1:15" ht="123.75" hidden="1" x14ac:dyDescent="0.25">
      <c r="A665" s="1" t="s">
        <v>177</v>
      </c>
      <c r="B665" s="1" t="s">
        <v>1386</v>
      </c>
      <c r="C665" s="1" t="s">
        <v>795</v>
      </c>
      <c r="D665" s="2" t="s">
        <v>1633</v>
      </c>
      <c r="E665" s="3">
        <v>1821.2</v>
      </c>
      <c r="F665" s="8" t="s">
        <v>177</v>
      </c>
      <c r="G665" s="9" t="s">
        <v>1386</v>
      </c>
      <c r="H665" s="9" t="s">
        <v>795</v>
      </c>
      <c r="I665" s="10" t="s">
        <v>1633</v>
      </c>
      <c r="J665" s="11">
        <v>1821.2</v>
      </c>
      <c r="K665" t="b">
        <f t="shared" si="50"/>
        <v>1</v>
      </c>
      <c r="L665" t="b">
        <f t="shared" si="51"/>
        <v>1</v>
      </c>
      <c r="M665" t="b">
        <f t="shared" si="52"/>
        <v>1</v>
      </c>
      <c r="N665" t="b">
        <f t="shared" si="53"/>
        <v>1</v>
      </c>
      <c r="O665" s="13">
        <f t="shared" si="54"/>
        <v>0</v>
      </c>
    </row>
    <row r="666" spans="1:15" ht="45" hidden="1" x14ac:dyDescent="0.25">
      <c r="A666" s="1" t="s">
        <v>177</v>
      </c>
      <c r="B666" s="1" t="s">
        <v>1386</v>
      </c>
      <c r="C666" s="1" t="s">
        <v>793</v>
      </c>
      <c r="D666" s="2" t="s">
        <v>931</v>
      </c>
      <c r="E666" s="3">
        <v>1821.2</v>
      </c>
      <c r="F666" s="8" t="s">
        <v>177</v>
      </c>
      <c r="G666" s="9" t="s">
        <v>1386</v>
      </c>
      <c r="H666" s="9" t="s">
        <v>793</v>
      </c>
      <c r="I666" s="10" t="s">
        <v>931</v>
      </c>
      <c r="J666" s="11">
        <v>1821.2</v>
      </c>
      <c r="K666" t="b">
        <f t="shared" si="50"/>
        <v>1</v>
      </c>
      <c r="L666" t="b">
        <f t="shared" si="51"/>
        <v>1</v>
      </c>
      <c r="M666" t="b">
        <f t="shared" si="52"/>
        <v>1</v>
      </c>
      <c r="N666" t="b">
        <f t="shared" si="53"/>
        <v>1</v>
      </c>
      <c r="O666" s="13">
        <f t="shared" si="54"/>
        <v>0</v>
      </c>
    </row>
    <row r="667" spans="1:15" ht="56.25" hidden="1" x14ac:dyDescent="0.25">
      <c r="A667" s="1" t="s">
        <v>177</v>
      </c>
      <c r="B667" s="1" t="s">
        <v>1386</v>
      </c>
      <c r="C667" s="1" t="s">
        <v>1122</v>
      </c>
      <c r="D667" s="2" t="s">
        <v>1885</v>
      </c>
      <c r="E667" s="3">
        <v>75</v>
      </c>
      <c r="F667" s="8" t="s">
        <v>177</v>
      </c>
      <c r="G667" s="9" t="s">
        <v>1386</v>
      </c>
      <c r="H667" s="9" t="s">
        <v>1122</v>
      </c>
      <c r="I667" s="10" t="s">
        <v>1885</v>
      </c>
      <c r="J667" s="11">
        <v>75</v>
      </c>
      <c r="K667" t="b">
        <f t="shared" si="50"/>
        <v>1</v>
      </c>
      <c r="L667" t="b">
        <f t="shared" si="51"/>
        <v>1</v>
      </c>
      <c r="M667" t="b">
        <f t="shared" si="52"/>
        <v>1</v>
      </c>
      <c r="N667" t="b">
        <f t="shared" si="53"/>
        <v>1</v>
      </c>
      <c r="O667" s="13">
        <f t="shared" si="54"/>
        <v>0</v>
      </c>
    </row>
    <row r="668" spans="1:15" ht="78.75" hidden="1" x14ac:dyDescent="0.25">
      <c r="A668" s="1" t="s">
        <v>177</v>
      </c>
      <c r="B668" s="1" t="s">
        <v>1386</v>
      </c>
      <c r="C668" s="1" t="s">
        <v>405</v>
      </c>
      <c r="D668" s="2" t="s">
        <v>1174</v>
      </c>
      <c r="E668" s="3">
        <v>75</v>
      </c>
      <c r="F668" s="8" t="s">
        <v>177</v>
      </c>
      <c r="G668" s="9" t="s">
        <v>1386</v>
      </c>
      <c r="H668" s="9" t="s">
        <v>405</v>
      </c>
      <c r="I668" s="10" t="s">
        <v>1174</v>
      </c>
      <c r="J668" s="11">
        <v>75</v>
      </c>
      <c r="K668" t="b">
        <f t="shared" si="50"/>
        <v>1</v>
      </c>
      <c r="L668" t="b">
        <f t="shared" si="51"/>
        <v>1</v>
      </c>
      <c r="M668" t="b">
        <f t="shared" si="52"/>
        <v>1</v>
      </c>
      <c r="N668" t="b">
        <f t="shared" si="53"/>
        <v>1</v>
      </c>
      <c r="O668" s="13">
        <f t="shared" si="54"/>
        <v>0</v>
      </c>
    </row>
    <row r="669" spans="1:15" ht="101.25" hidden="1" x14ac:dyDescent="0.25">
      <c r="A669" s="1" t="s">
        <v>178</v>
      </c>
      <c r="B669" s="1" t="s">
        <v>1408</v>
      </c>
      <c r="C669" s="1" t="s">
        <v>42</v>
      </c>
      <c r="D669" s="2" t="s">
        <v>1516</v>
      </c>
      <c r="E669" s="3">
        <v>5071.6000000000004</v>
      </c>
      <c r="F669" s="8" t="s">
        <v>178</v>
      </c>
      <c r="G669" s="9" t="s">
        <v>1408</v>
      </c>
      <c r="H669" s="9" t="s">
        <v>42</v>
      </c>
      <c r="I669" s="10" t="s">
        <v>1516</v>
      </c>
      <c r="J669" s="11">
        <v>5071.6000000000004</v>
      </c>
      <c r="K669" t="b">
        <f t="shared" si="50"/>
        <v>1</v>
      </c>
      <c r="L669" t="b">
        <f t="shared" si="51"/>
        <v>1</v>
      </c>
      <c r="M669" t="b">
        <f t="shared" si="52"/>
        <v>1</v>
      </c>
      <c r="N669" t="b">
        <f t="shared" si="53"/>
        <v>1</v>
      </c>
      <c r="O669" s="13">
        <f t="shared" si="54"/>
        <v>0</v>
      </c>
    </row>
    <row r="670" spans="1:15" ht="67.5" hidden="1" x14ac:dyDescent="0.25">
      <c r="A670" s="1" t="s">
        <v>178</v>
      </c>
      <c r="B670" s="1" t="s">
        <v>1408</v>
      </c>
      <c r="C670" s="1" t="s">
        <v>105</v>
      </c>
      <c r="D670" s="2" t="s">
        <v>1582</v>
      </c>
      <c r="E670" s="3">
        <v>5071.6000000000004</v>
      </c>
      <c r="F670" s="8" t="s">
        <v>178</v>
      </c>
      <c r="G670" s="9" t="s">
        <v>1408</v>
      </c>
      <c r="H670" s="9" t="s">
        <v>105</v>
      </c>
      <c r="I670" s="10" t="s">
        <v>1582</v>
      </c>
      <c r="J670" s="11">
        <v>5071.6000000000004</v>
      </c>
      <c r="K670" t="b">
        <f t="shared" si="50"/>
        <v>1</v>
      </c>
      <c r="L670" t="b">
        <f t="shared" si="51"/>
        <v>1</v>
      </c>
      <c r="M670" t="b">
        <f t="shared" si="52"/>
        <v>1</v>
      </c>
      <c r="N670" t="b">
        <f t="shared" si="53"/>
        <v>1</v>
      </c>
      <c r="O670" s="13">
        <f t="shared" si="54"/>
        <v>0</v>
      </c>
    </row>
    <row r="671" spans="1:15" ht="123.75" hidden="1" x14ac:dyDescent="0.25">
      <c r="A671" s="1" t="s">
        <v>178</v>
      </c>
      <c r="B671" s="1" t="s">
        <v>1408</v>
      </c>
      <c r="C671" s="1" t="s">
        <v>114</v>
      </c>
      <c r="D671" s="2" t="s">
        <v>1593</v>
      </c>
      <c r="E671" s="3">
        <v>5071.6000000000004</v>
      </c>
      <c r="F671" s="8" t="s">
        <v>178</v>
      </c>
      <c r="G671" s="9" t="s">
        <v>1408</v>
      </c>
      <c r="H671" s="9" t="s">
        <v>114</v>
      </c>
      <c r="I671" s="10" t="s">
        <v>1593</v>
      </c>
      <c r="J671" s="11">
        <v>5071.6000000000004</v>
      </c>
      <c r="K671" t="b">
        <f t="shared" si="50"/>
        <v>1</v>
      </c>
      <c r="L671" t="b">
        <f t="shared" si="51"/>
        <v>1</v>
      </c>
      <c r="M671" t="b">
        <f t="shared" si="52"/>
        <v>1</v>
      </c>
      <c r="N671" t="b">
        <f t="shared" si="53"/>
        <v>1</v>
      </c>
      <c r="O671" s="13">
        <f t="shared" si="54"/>
        <v>0</v>
      </c>
    </row>
    <row r="672" spans="1:15" ht="67.5" hidden="1" x14ac:dyDescent="0.25">
      <c r="A672" s="1" t="s">
        <v>178</v>
      </c>
      <c r="B672" s="1" t="s">
        <v>1408</v>
      </c>
      <c r="C672" s="1" t="s">
        <v>111</v>
      </c>
      <c r="D672" s="2" t="s">
        <v>664</v>
      </c>
      <c r="E672" s="3">
        <v>5071.6000000000004</v>
      </c>
      <c r="F672" s="8" t="s">
        <v>178</v>
      </c>
      <c r="G672" s="9" t="s">
        <v>1408</v>
      </c>
      <c r="H672" s="9" t="s">
        <v>111</v>
      </c>
      <c r="I672" s="10" t="s">
        <v>664</v>
      </c>
      <c r="J672" s="11">
        <v>5071.6000000000004</v>
      </c>
      <c r="K672" t="b">
        <f t="shared" si="50"/>
        <v>1</v>
      </c>
      <c r="L672" t="b">
        <f t="shared" si="51"/>
        <v>1</v>
      </c>
      <c r="M672" t="b">
        <f t="shared" si="52"/>
        <v>1</v>
      </c>
      <c r="N672" t="b">
        <f t="shared" si="53"/>
        <v>1</v>
      </c>
      <c r="O672" s="13">
        <f t="shared" si="54"/>
        <v>0</v>
      </c>
    </row>
    <row r="673" spans="1:15" ht="56.25" hidden="1" x14ac:dyDescent="0.25">
      <c r="A673" s="1" t="s">
        <v>178</v>
      </c>
      <c r="B673" s="1" t="s">
        <v>1408</v>
      </c>
      <c r="C673" s="1" t="s">
        <v>1122</v>
      </c>
      <c r="D673" s="2" t="s">
        <v>1885</v>
      </c>
      <c r="E673" s="3">
        <v>32</v>
      </c>
      <c r="F673" s="8" t="s">
        <v>178</v>
      </c>
      <c r="G673" s="9" t="s">
        <v>1408</v>
      </c>
      <c r="H673" s="9" t="s">
        <v>1122</v>
      </c>
      <c r="I673" s="10" t="s">
        <v>1885</v>
      </c>
      <c r="J673" s="11">
        <v>32</v>
      </c>
      <c r="K673" t="b">
        <f t="shared" si="50"/>
        <v>1</v>
      </c>
      <c r="L673" t="b">
        <f t="shared" si="51"/>
        <v>1</v>
      </c>
      <c r="M673" t="b">
        <f t="shared" si="52"/>
        <v>1</v>
      </c>
      <c r="N673" t="b">
        <f t="shared" si="53"/>
        <v>1</v>
      </c>
      <c r="O673" s="13">
        <f t="shared" si="54"/>
        <v>0</v>
      </c>
    </row>
    <row r="674" spans="1:15" ht="36" hidden="1" x14ac:dyDescent="0.25">
      <c r="A674" s="1" t="s">
        <v>178</v>
      </c>
      <c r="B674" s="1" t="s">
        <v>1408</v>
      </c>
      <c r="C674" s="1" t="s">
        <v>1143</v>
      </c>
      <c r="D674" s="2" t="s">
        <v>1270</v>
      </c>
      <c r="E674" s="3">
        <v>32</v>
      </c>
      <c r="F674" s="8" t="s">
        <v>178</v>
      </c>
      <c r="G674" s="9" t="s">
        <v>1408</v>
      </c>
      <c r="H674" s="9" t="s">
        <v>1143</v>
      </c>
      <c r="I674" s="10" t="s">
        <v>1270</v>
      </c>
      <c r="J674" s="11">
        <v>32</v>
      </c>
      <c r="K674" t="b">
        <f t="shared" si="50"/>
        <v>1</v>
      </c>
      <c r="L674" t="b">
        <f t="shared" si="51"/>
        <v>1</v>
      </c>
      <c r="M674" t="b">
        <f t="shared" si="52"/>
        <v>1</v>
      </c>
      <c r="N674" t="b">
        <f t="shared" si="53"/>
        <v>1</v>
      </c>
      <c r="O674" s="13">
        <f t="shared" si="54"/>
        <v>0</v>
      </c>
    </row>
    <row r="675" spans="1:15" ht="33.75" hidden="1" x14ac:dyDescent="0.25">
      <c r="A675" s="1" t="s">
        <v>178</v>
      </c>
      <c r="B675" s="1" t="s">
        <v>1408</v>
      </c>
      <c r="C675" s="1" t="s">
        <v>1349</v>
      </c>
      <c r="D675" s="2" t="s">
        <v>1350</v>
      </c>
      <c r="E675" s="3">
        <v>32</v>
      </c>
      <c r="F675" s="8" t="s">
        <v>178</v>
      </c>
      <c r="G675" s="9" t="s">
        <v>1408</v>
      </c>
      <c r="H675" s="9" t="s">
        <v>1349</v>
      </c>
      <c r="I675" s="10" t="s">
        <v>1350</v>
      </c>
      <c r="J675" s="11">
        <v>32</v>
      </c>
      <c r="K675" t="b">
        <f t="shared" si="50"/>
        <v>1</v>
      </c>
      <c r="L675" t="b">
        <f t="shared" si="51"/>
        <v>1</v>
      </c>
      <c r="M675" t="b">
        <f t="shared" si="52"/>
        <v>1</v>
      </c>
      <c r="N675" t="b">
        <f t="shared" si="53"/>
        <v>1</v>
      </c>
      <c r="O675" s="13">
        <f t="shared" si="54"/>
        <v>0</v>
      </c>
    </row>
    <row r="676" spans="1:15" ht="67.5" hidden="1" x14ac:dyDescent="0.25">
      <c r="A676" s="1" t="s">
        <v>178</v>
      </c>
      <c r="B676" s="1" t="s">
        <v>1408</v>
      </c>
      <c r="C676" s="1" t="s">
        <v>1125</v>
      </c>
      <c r="D676" s="2" t="s">
        <v>1207</v>
      </c>
      <c r="E676" s="3">
        <v>41637.800000000003</v>
      </c>
      <c r="F676" s="8" t="s">
        <v>178</v>
      </c>
      <c r="G676" s="9" t="s">
        <v>1408</v>
      </c>
      <c r="H676" s="9" t="s">
        <v>1125</v>
      </c>
      <c r="I676" s="10" t="s">
        <v>1207</v>
      </c>
      <c r="J676" s="11">
        <v>41637.800000000003</v>
      </c>
      <c r="K676" t="b">
        <f t="shared" si="50"/>
        <v>1</v>
      </c>
      <c r="L676" t="b">
        <f t="shared" si="51"/>
        <v>1</v>
      </c>
      <c r="M676" t="b">
        <f t="shared" si="52"/>
        <v>1</v>
      </c>
      <c r="N676" t="b">
        <f t="shared" si="53"/>
        <v>1</v>
      </c>
      <c r="O676" s="13">
        <f t="shared" si="54"/>
        <v>0</v>
      </c>
    </row>
    <row r="677" spans="1:15" ht="45" hidden="1" x14ac:dyDescent="0.25">
      <c r="A677" s="1" t="s">
        <v>178</v>
      </c>
      <c r="B677" s="1" t="s">
        <v>1408</v>
      </c>
      <c r="C677" s="1" t="s">
        <v>115</v>
      </c>
      <c r="D677" s="2" t="s">
        <v>1209</v>
      </c>
      <c r="E677" s="3">
        <v>41637.800000000003</v>
      </c>
      <c r="F677" s="8" t="s">
        <v>178</v>
      </c>
      <c r="G677" s="9" t="s">
        <v>1408</v>
      </c>
      <c r="H677" s="9" t="s">
        <v>115</v>
      </c>
      <c r="I677" s="10" t="s">
        <v>1209</v>
      </c>
      <c r="J677" s="11">
        <v>41637.800000000003</v>
      </c>
      <c r="K677" t="b">
        <f t="shared" si="50"/>
        <v>1</v>
      </c>
      <c r="L677" t="b">
        <f t="shared" si="51"/>
        <v>1</v>
      </c>
      <c r="M677" t="b">
        <f t="shared" si="52"/>
        <v>1</v>
      </c>
      <c r="N677" t="b">
        <f t="shared" si="53"/>
        <v>1</v>
      </c>
      <c r="O677" s="13">
        <f t="shared" si="54"/>
        <v>0</v>
      </c>
    </row>
    <row r="678" spans="1:15" ht="56.25" hidden="1" x14ac:dyDescent="0.25">
      <c r="A678" s="1" t="s">
        <v>178</v>
      </c>
      <c r="B678" s="1" t="s">
        <v>1408</v>
      </c>
      <c r="C678" s="1" t="s">
        <v>112</v>
      </c>
      <c r="D678" s="2" t="s">
        <v>1200</v>
      </c>
      <c r="E678" s="3">
        <v>37952.300000000003</v>
      </c>
      <c r="F678" s="8" t="s">
        <v>178</v>
      </c>
      <c r="G678" s="9" t="s">
        <v>1408</v>
      </c>
      <c r="H678" s="9" t="s">
        <v>112</v>
      </c>
      <c r="I678" s="10" t="s">
        <v>1200</v>
      </c>
      <c r="J678" s="11">
        <v>37952.300000000003</v>
      </c>
      <c r="K678" t="b">
        <f t="shared" si="50"/>
        <v>1</v>
      </c>
      <c r="L678" t="b">
        <f t="shared" si="51"/>
        <v>1</v>
      </c>
      <c r="M678" t="b">
        <f t="shared" si="52"/>
        <v>1</v>
      </c>
      <c r="N678" t="b">
        <f t="shared" si="53"/>
        <v>1</v>
      </c>
      <c r="O678" s="13">
        <f t="shared" si="54"/>
        <v>0</v>
      </c>
    </row>
    <row r="679" spans="1:15" ht="56.25" hidden="1" x14ac:dyDescent="0.25">
      <c r="A679" s="1" t="s">
        <v>178</v>
      </c>
      <c r="B679" s="1" t="s">
        <v>1408</v>
      </c>
      <c r="C679" s="1" t="s">
        <v>113</v>
      </c>
      <c r="D679" s="2" t="s">
        <v>1201</v>
      </c>
      <c r="E679" s="3">
        <v>3685.5</v>
      </c>
      <c r="F679" s="8" t="s">
        <v>178</v>
      </c>
      <c r="G679" s="9" t="s">
        <v>1408</v>
      </c>
      <c r="H679" s="9" t="s">
        <v>113</v>
      </c>
      <c r="I679" s="10" t="s">
        <v>1201</v>
      </c>
      <c r="J679" s="11">
        <v>3685.5</v>
      </c>
      <c r="K679" t="b">
        <f t="shared" si="50"/>
        <v>1</v>
      </c>
      <c r="L679" t="b">
        <f t="shared" si="51"/>
        <v>1</v>
      </c>
      <c r="M679" t="b">
        <f t="shared" si="52"/>
        <v>1</v>
      </c>
      <c r="N679" t="b">
        <f t="shared" si="53"/>
        <v>1</v>
      </c>
      <c r="O679" s="13">
        <f t="shared" si="54"/>
        <v>0</v>
      </c>
    </row>
    <row r="680" spans="1:15" ht="45" hidden="1" x14ac:dyDescent="0.25">
      <c r="A680" s="1" t="s">
        <v>178</v>
      </c>
      <c r="B680" s="1" t="s">
        <v>1384</v>
      </c>
      <c r="C680" s="1" t="s">
        <v>56</v>
      </c>
      <c r="D680" s="2" t="s">
        <v>1519</v>
      </c>
      <c r="E680" s="3">
        <v>16389.861000000001</v>
      </c>
      <c r="F680" s="8" t="s">
        <v>178</v>
      </c>
      <c r="G680" s="9" t="s">
        <v>1384</v>
      </c>
      <c r="H680" s="9" t="s">
        <v>56</v>
      </c>
      <c r="I680" s="10" t="s">
        <v>1519</v>
      </c>
      <c r="J680" s="11">
        <v>16389.861000000001</v>
      </c>
      <c r="K680" t="b">
        <f t="shared" si="50"/>
        <v>1</v>
      </c>
      <c r="L680" t="b">
        <f t="shared" si="51"/>
        <v>1</v>
      </c>
      <c r="M680" t="b">
        <f t="shared" si="52"/>
        <v>1</v>
      </c>
      <c r="N680" t="b">
        <f t="shared" si="53"/>
        <v>1</v>
      </c>
      <c r="O680" s="13">
        <f t="shared" si="54"/>
        <v>0</v>
      </c>
    </row>
    <row r="681" spans="1:15" ht="45" hidden="1" x14ac:dyDescent="0.25">
      <c r="A681" s="1" t="s">
        <v>178</v>
      </c>
      <c r="B681" s="1" t="s">
        <v>1384</v>
      </c>
      <c r="C681" s="1" t="s">
        <v>122</v>
      </c>
      <c r="D681" s="2" t="s">
        <v>1594</v>
      </c>
      <c r="E681" s="3">
        <v>16269.861000000001</v>
      </c>
      <c r="F681" s="8" t="s">
        <v>178</v>
      </c>
      <c r="G681" s="9" t="s">
        <v>1384</v>
      </c>
      <c r="H681" s="9" t="s">
        <v>122</v>
      </c>
      <c r="I681" s="10" t="s">
        <v>1594</v>
      </c>
      <c r="J681" s="11">
        <v>16269.861000000001</v>
      </c>
      <c r="K681" t="b">
        <f t="shared" si="50"/>
        <v>1</v>
      </c>
      <c r="L681" t="b">
        <f t="shared" si="51"/>
        <v>1</v>
      </c>
      <c r="M681" t="b">
        <f t="shared" si="52"/>
        <v>1</v>
      </c>
      <c r="N681" t="b">
        <f t="shared" si="53"/>
        <v>1</v>
      </c>
      <c r="O681" s="13">
        <f t="shared" si="54"/>
        <v>0</v>
      </c>
    </row>
    <row r="682" spans="1:15" ht="135" hidden="1" x14ac:dyDescent="0.25">
      <c r="A682" s="1" t="s">
        <v>178</v>
      </c>
      <c r="B682" s="1" t="s">
        <v>1384</v>
      </c>
      <c r="C682" s="1" t="s">
        <v>123</v>
      </c>
      <c r="D682" s="2" t="s">
        <v>1595</v>
      </c>
      <c r="E682" s="3">
        <v>871</v>
      </c>
      <c r="F682" s="8" t="s">
        <v>178</v>
      </c>
      <c r="G682" s="9" t="s">
        <v>1384</v>
      </c>
      <c r="H682" s="9" t="s">
        <v>123</v>
      </c>
      <c r="I682" s="10" t="s">
        <v>1595</v>
      </c>
      <c r="J682" s="11">
        <v>871</v>
      </c>
      <c r="K682" t="b">
        <f t="shared" si="50"/>
        <v>1</v>
      </c>
      <c r="L682" t="b">
        <f t="shared" si="51"/>
        <v>1</v>
      </c>
      <c r="M682" t="b">
        <f t="shared" si="52"/>
        <v>1</v>
      </c>
      <c r="N682" t="b">
        <f t="shared" si="53"/>
        <v>1</v>
      </c>
      <c r="O682" s="13">
        <f t="shared" si="54"/>
        <v>0</v>
      </c>
    </row>
    <row r="683" spans="1:15" ht="123.75" hidden="1" x14ac:dyDescent="0.25">
      <c r="A683" s="1" t="s">
        <v>178</v>
      </c>
      <c r="B683" s="1" t="s">
        <v>1384</v>
      </c>
      <c r="C683" s="1" t="s">
        <v>116</v>
      </c>
      <c r="D683" s="2" t="s">
        <v>1250</v>
      </c>
      <c r="E683" s="3">
        <v>221.5</v>
      </c>
      <c r="F683" s="8" t="s">
        <v>178</v>
      </c>
      <c r="G683" s="9" t="s">
        <v>1384</v>
      </c>
      <c r="H683" s="9" t="s">
        <v>116</v>
      </c>
      <c r="I683" s="10" t="s">
        <v>1250</v>
      </c>
      <c r="J683" s="11">
        <v>221.5</v>
      </c>
      <c r="K683" t="b">
        <f t="shared" si="50"/>
        <v>1</v>
      </c>
      <c r="L683" t="b">
        <f t="shared" si="51"/>
        <v>1</v>
      </c>
      <c r="M683" t="b">
        <f t="shared" si="52"/>
        <v>1</v>
      </c>
      <c r="N683" t="b">
        <f t="shared" si="53"/>
        <v>1</v>
      </c>
      <c r="O683" s="13">
        <f t="shared" si="54"/>
        <v>0</v>
      </c>
    </row>
    <row r="684" spans="1:15" ht="78.75" hidden="1" x14ac:dyDescent="0.25">
      <c r="A684" s="1" t="s">
        <v>178</v>
      </c>
      <c r="B684" s="1" t="s">
        <v>1384</v>
      </c>
      <c r="C684" s="1" t="s">
        <v>117</v>
      </c>
      <c r="D684" s="2" t="s">
        <v>567</v>
      </c>
      <c r="E684" s="3">
        <v>521.5</v>
      </c>
      <c r="F684" s="8" t="s">
        <v>178</v>
      </c>
      <c r="G684" s="9" t="s">
        <v>1384</v>
      </c>
      <c r="H684" s="9" t="s">
        <v>117</v>
      </c>
      <c r="I684" s="10" t="s">
        <v>567</v>
      </c>
      <c r="J684" s="11">
        <v>521.5</v>
      </c>
      <c r="K684" t="b">
        <f t="shared" si="50"/>
        <v>1</v>
      </c>
      <c r="L684" t="b">
        <f t="shared" si="51"/>
        <v>1</v>
      </c>
      <c r="M684" t="b">
        <f t="shared" si="52"/>
        <v>1</v>
      </c>
      <c r="N684" t="b">
        <f t="shared" si="53"/>
        <v>1</v>
      </c>
      <c r="O684" s="13">
        <f t="shared" si="54"/>
        <v>0</v>
      </c>
    </row>
    <row r="685" spans="1:15" ht="101.25" hidden="1" x14ac:dyDescent="0.25">
      <c r="A685" s="1" t="s">
        <v>178</v>
      </c>
      <c r="B685" s="1" t="s">
        <v>1384</v>
      </c>
      <c r="C685" s="1" t="s">
        <v>118</v>
      </c>
      <c r="D685" s="2" t="s">
        <v>568</v>
      </c>
      <c r="E685" s="3">
        <v>128</v>
      </c>
      <c r="F685" s="8" t="s">
        <v>178</v>
      </c>
      <c r="G685" s="9" t="s">
        <v>1384</v>
      </c>
      <c r="H685" s="9" t="s">
        <v>118</v>
      </c>
      <c r="I685" s="10" t="s">
        <v>568</v>
      </c>
      <c r="J685" s="11">
        <v>128</v>
      </c>
      <c r="K685" t="b">
        <f t="shared" si="50"/>
        <v>1</v>
      </c>
      <c r="L685" t="b">
        <f t="shared" si="51"/>
        <v>1</v>
      </c>
      <c r="M685" t="b">
        <f t="shared" si="52"/>
        <v>1</v>
      </c>
      <c r="N685" t="b">
        <f t="shared" si="53"/>
        <v>1</v>
      </c>
      <c r="O685" s="13">
        <f t="shared" si="54"/>
        <v>0</v>
      </c>
    </row>
    <row r="686" spans="1:15" ht="112.5" hidden="1" x14ac:dyDescent="0.25">
      <c r="A686" s="1" t="s">
        <v>178</v>
      </c>
      <c r="B686" s="1" t="s">
        <v>1384</v>
      </c>
      <c r="C686" s="1" t="s">
        <v>124</v>
      </c>
      <c r="D686" s="2" t="s">
        <v>1596</v>
      </c>
      <c r="E686" s="3">
        <v>6977.0609999999997</v>
      </c>
      <c r="F686" s="8" t="s">
        <v>178</v>
      </c>
      <c r="G686" s="9" t="s">
        <v>1384</v>
      </c>
      <c r="H686" s="9" t="s">
        <v>124</v>
      </c>
      <c r="I686" s="10" t="s">
        <v>1596</v>
      </c>
      <c r="J686" s="11">
        <v>6977.0609999999997</v>
      </c>
      <c r="K686" t="b">
        <f t="shared" si="50"/>
        <v>1</v>
      </c>
      <c r="L686" t="b">
        <f t="shared" si="51"/>
        <v>1</v>
      </c>
      <c r="M686" t="b">
        <f t="shared" si="52"/>
        <v>1</v>
      </c>
      <c r="N686" t="b">
        <f t="shared" si="53"/>
        <v>1</v>
      </c>
      <c r="O686" s="13">
        <f t="shared" si="54"/>
        <v>0</v>
      </c>
    </row>
    <row r="687" spans="1:15" ht="72" hidden="1" x14ac:dyDescent="0.25">
      <c r="A687" s="1" t="s">
        <v>178</v>
      </c>
      <c r="B687" s="1" t="s">
        <v>1384</v>
      </c>
      <c r="C687" s="1" t="s">
        <v>119</v>
      </c>
      <c r="D687" s="2" t="s">
        <v>571</v>
      </c>
      <c r="E687" s="3">
        <v>6725.0609999999997</v>
      </c>
      <c r="F687" s="8" t="s">
        <v>178</v>
      </c>
      <c r="G687" s="9" t="s">
        <v>1384</v>
      </c>
      <c r="H687" s="9" t="s">
        <v>119</v>
      </c>
      <c r="I687" s="10" t="s">
        <v>571</v>
      </c>
      <c r="J687" s="11">
        <v>6725.0609999999997</v>
      </c>
      <c r="K687" t="b">
        <f t="shared" si="50"/>
        <v>1</v>
      </c>
      <c r="L687" t="b">
        <f t="shared" si="51"/>
        <v>1</v>
      </c>
      <c r="M687" t="b">
        <f t="shared" si="52"/>
        <v>1</v>
      </c>
      <c r="N687" t="b">
        <f t="shared" si="53"/>
        <v>1</v>
      </c>
      <c r="O687" s="13">
        <f t="shared" si="54"/>
        <v>0</v>
      </c>
    </row>
    <row r="688" spans="1:15" ht="72" hidden="1" x14ac:dyDescent="0.25">
      <c r="A688" s="1" t="s">
        <v>178</v>
      </c>
      <c r="B688" s="1" t="s">
        <v>1384</v>
      </c>
      <c r="C688" s="1" t="s">
        <v>120</v>
      </c>
      <c r="D688" s="2" t="s">
        <v>1378</v>
      </c>
      <c r="E688" s="3">
        <v>252</v>
      </c>
      <c r="F688" s="8" t="s">
        <v>178</v>
      </c>
      <c r="G688" s="9" t="s">
        <v>1384</v>
      </c>
      <c r="H688" s="9" t="s">
        <v>120</v>
      </c>
      <c r="I688" s="10" t="s">
        <v>1378</v>
      </c>
      <c r="J688" s="11">
        <v>252</v>
      </c>
      <c r="K688" t="b">
        <f t="shared" si="50"/>
        <v>1</v>
      </c>
      <c r="L688" t="b">
        <f t="shared" si="51"/>
        <v>1</v>
      </c>
      <c r="M688" t="b">
        <f t="shared" si="52"/>
        <v>1</v>
      </c>
      <c r="N688" t="b">
        <f t="shared" si="53"/>
        <v>1</v>
      </c>
      <c r="O688" s="13">
        <f t="shared" si="54"/>
        <v>0</v>
      </c>
    </row>
    <row r="689" spans="1:15" ht="101.25" hidden="1" x14ac:dyDescent="0.25">
      <c r="A689" s="1" t="s">
        <v>178</v>
      </c>
      <c r="B689" s="1" t="s">
        <v>1384</v>
      </c>
      <c r="C689" s="1" t="s">
        <v>125</v>
      </c>
      <c r="D689" s="2" t="s">
        <v>1597</v>
      </c>
      <c r="E689" s="3">
        <v>8421.8000000000011</v>
      </c>
      <c r="F689" s="8" t="s">
        <v>178</v>
      </c>
      <c r="G689" s="9" t="s">
        <v>1384</v>
      </c>
      <c r="H689" s="9" t="s">
        <v>125</v>
      </c>
      <c r="I689" s="10" t="s">
        <v>1597</v>
      </c>
      <c r="J689" s="11">
        <v>8421.7999999999993</v>
      </c>
      <c r="K689" t="b">
        <f t="shared" si="50"/>
        <v>1</v>
      </c>
      <c r="L689" t="b">
        <f t="shared" si="51"/>
        <v>1</v>
      </c>
      <c r="M689" t="b">
        <f t="shared" si="52"/>
        <v>1</v>
      </c>
      <c r="N689" t="b">
        <f t="shared" si="53"/>
        <v>1</v>
      </c>
      <c r="O689" s="13">
        <f t="shared" si="54"/>
        <v>0</v>
      </c>
    </row>
    <row r="690" spans="1:15" ht="67.5" hidden="1" x14ac:dyDescent="0.25">
      <c r="A690" s="1" t="s">
        <v>178</v>
      </c>
      <c r="B690" s="1" t="s">
        <v>1384</v>
      </c>
      <c r="C690" s="1" t="s">
        <v>121</v>
      </c>
      <c r="D690" s="2" t="s">
        <v>573</v>
      </c>
      <c r="E690" s="3">
        <v>8421.8000000000011</v>
      </c>
      <c r="F690" s="8" t="s">
        <v>178</v>
      </c>
      <c r="G690" s="9" t="s">
        <v>1384</v>
      </c>
      <c r="H690" s="9" t="s">
        <v>121</v>
      </c>
      <c r="I690" s="10" t="s">
        <v>573</v>
      </c>
      <c r="J690" s="11">
        <v>8421.7999999999993</v>
      </c>
      <c r="K690" t="b">
        <f t="shared" si="50"/>
        <v>1</v>
      </c>
      <c r="L690" t="b">
        <f t="shared" si="51"/>
        <v>1</v>
      </c>
      <c r="M690" t="b">
        <f t="shared" si="52"/>
        <v>1</v>
      </c>
      <c r="N690" t="b">
        <f t="shared" si="53"/>
        <v>1</v>
      </c>
      <c r="O690" s="13">
        <f t="shared" si="54"/>
        <v>0</v>
      </c>
    </row>
    <row r="691" spans="1:15" ht="67.5" hidden="1" x14ac:dyDescent="0.25">
      <c r="A691" s="1" t="s">
        <v>178</v>
      </c>
      <c r="B691" s="1" t="s">
        <v>1384</v>
      </c>
      <c r="C691" s="1" t="s">
        <v>57</v>
      </c>
      <c r="D691" s="2" t="s">
        <v>1520</v>
      </c>
      <c r="E691" s="3">
        <v>120</v>
      </c>
      <c r="F691" s="8" t="s">
        <v>178</v>
      </c>
      <c r="G691" s="9" t="s">
        <v>1384</v>
      </c>
      <c r="H691" s="9" t="s">
        <v>57</v>
      </c>
      <c r="I691" s="10" t="s">
        <v>1520</v>
      </c>
      <c r="J691" s="11">
        <v>120</v>
      </c>
      <c r="K691" t="b">
        <f t="shared" si="50"/>
        <v>1</v>
      </c>
      <c r="L691" t="b">
        <f t="shared" si="51"/>
        <v>1</v>
      </c>
      <c r="M691" t="b">
        <f t="shared" si="52"/>
        <v>1</v>
      </c>
      <c r="N691" t="b">
        <f t="shared" si="53"/>
        <v>1</v>
      </c>
      <c r="O691" s="13">
        <f t="shared" si="54"/>
        <v>0</v>
      </c>
    </row>
    <row r="692" spans="1:15" ht="112.5" hidden="1" x14ac:dyDescent="0.25">
      <c r="A692" s="1" t="s">
        <v>178</v>
      </c>
      <c r="B692" s="1" t="s">
        <v>1384</v>
      </c>
      <c r="C692" s="1" t="s">
        <v>58</v>
      </c>
      <c r="D692" s="2" t="s">
        <v>1521</v>
      </c>
      <c r="E692" s="3">
        <v>120</v>
      </c>
      <c r="F692" s="8" t="s">
        <v>178</v>
      </c>
      <c r="G692" s="9" t="s">
        <v>1384</v>
      </c>
      <c r="H692" s="9" t="s">
        <v>58</v>
      </c>
      <c r="I692" s="10" t="s">
        <v>1521</v>
      </c>
      <c r="J692" s="11">
        <v>120</v>
      </c>
      <c r="K692" t="b">
        <f t="shared" si="50"/>
        <v>1</v>
      </c>
      <c r="L692" t="b">
        <f t="shared" si="51"/>
        <v>1</v>
      </c>
      <c r="M692" t="b">
        <f t="shared" si="52"/>
        <v>1</v>
      </c>
      <c r="N692" t="b">
        <f t="shared" si="53"/>
        <v>1</v>
      </c>
      <c r="O692" s="13">
        <f t="shared" si="54"/>
        <v>0</v>
      </c>
    </row>
    <row r="693" spans="1:15" ht="168.75" hidden="1" x14ac:dyDescent="0.25">
      <c r="A693" s="1" t="s">
        <v>178</v>
      </c>
      <c r="B693" s="1" t="s">
        <v>1384</v>
      </c>
      <c r="C693" s="1" t="s">
        <v>73</v>
      </c>
      <c r="D693" s="2" t="s">
        <v>576</v>
      </c>
      <c r="E693" s="3">
        <v>25</v>
      </c>
      <c r="F693" s="8" t="s">
        <v>178</v>
      </c>
      <c r="G693" s="9" t="s">
        <v>1384</v>
      </c>
      <c r="H693" s="9" t="s">
        <v>73</v>
      </c>
      <c r="I693" s="10" t="s">
        <v>576</v>
      </c>
      <c r="J693" s="11">
        <v>25</v>
      </c>
      <c r="K693" t="b">
        <f t="shared" si="50"/>
        <v>1</v>
      </c>
      <c r="L693" t="b">
        <f t="shared" si="51"/>
        <v>1</v>
      </c>
      <c r="M693" t="b">
        <f t="shared" si="52"/>
        <v>1</v>
      </c>
      <c r="N693" t="b">
        <f t="shared" si="53"/>
        <v>1</v>
      </c>
      <c r="O693" s="13">
        <f t="shared" si="54"/>
        <v>0</v>
      </c>
    </row>
    <row r="694" spans="1:15" ht="146.25" hidden="1" x14ac:dyDescent="0.25">
      <c r="A694" s="1" t="s">
        <v>178</v>
      </c>
      <c r="B694" s="1" t="s">
        <v>1384</v>
      </c>
      <c r="C694" s="1" t="s">
        <v>45</v>
      </c>
      <c r="D694" s="2" t="s">
        <v>577</v>
      </c>
      <c r="E694" s="3">
        <v>95</v>
      </c>
      <c r="F694" s="8" t="s">
        <v>178</v>
      </c>
      <c r="G694" s="9" t="s">
        <v>1384</v>
      </c>
      <c r="H694" s="9" t="s">
        <v>45</v>
      </c>
      <c r="I694" s="10" t="s">
        <v>577</v>
      </c>
      <c r="J694" s="11">
        <v>95</v>
      </c>
      <c r="K694" t="b">
        <f t="shared" si="50"/>
        <v>1</v>
      </c>
      <c r="L694" t="b">
        <f t="shared" si="51"/>
        <v>1</v>
      </c>
      <c r="M694" t="b">
        <f t="shared" si="52"/>
        <v>1</v>
      </c>
      <c r="N694" t="b">
        <f t="shared" si="53"/>
        <v>1</v>
      </c>
      <c r="O694" s="13">
        <f t="shared" si="54"/>
        <v>0</v>
      </c>
    </row>
    <row r="695" spans="1:15" ht="56.25" hidden="1" x14ac:dyDescent="0.25">
      <c r="A695" s="1" t="s">
        <v>178</v>
      </c>
      <c r="B695" s="1" t="s">
        <v>1384</v>
      </c>
      <c r="C695" s="1" t="s">
        <v>1122</v>
      </c>
      <c r="D695" s="2" t="s">
        <v>1885</v>
      </c>
      <c r="E695" s="3">
        <v>10</v>
      </c>
      <c r="F695" s="8" t="s">
        <v>178</v>
      </c>
      <c r="G695" s="9" t="s">
        <v>1384</v>
      </c>
      <c r="H695" s="9" t="s">
        <v>1122</v>
      </c>
      <c r="I695" s="10" t="s">
        <v>1885</v>
      </c>
      <c r="J695" s="11">
        <v>10</v>
      </c>
      <c r="K695" t="b">
        <f t="shared" si="50"/>
        <v>1</v>
      </c>
      <c r="L695" t="b">
        <f t="shared" si="51"/>
        <v>1</v>
      </c>
      <c r="M695" t="b">
        <f t="shared" si="52"/>
        <v>1</v>
      </c>
      <c r="N695" t="b">
        <f t="shared" si="53"/>
        <v>1</v>
      </c>
      <c r="O695" s="13">
        <f t="shared" si="54"/>
        <v>0</v>
      </c>
    </row>
    <row r="696" spans="1:15" ht="78.75" hidden="1" x14ac:dyDescent="0.25">
      <c r="A696" s="1" t="s">
        <v>178</v>
      </c>
      <c r="B696" s="1" t="s">
        <v>1384</v>
      </c>
      <c r="C696" s="1" t="s">
        <v>405</v>
      </c>
      <c r="D696" s="2" t="s">
        <v>1174</v>
      </c>
      <c r="E696" s="3">
        <v>10</v>
      </c>
      <c r="F696" s="8" t="s">
        <v>178</v>
      </c>
      <c r="G696" s="9" t="s">
        <v>1384</v>
      </c>
      <c r="H696" s="9" t="s">
        <v>405</v>
      </c>
      <c r="I696" s="10" t="s">
        <v>1174</v>
      </c>
      <c r="J696" s="11">
        <v>10</v>
      </c>
      <c r="K696" t="b">
        <f t="shared" si="50"/>
        <v>1</v>
      </c>
      <c r="L696" t="b">
        <f t="shared" si="51"/>
        <v>1</v>
      </c>
      <c r="M696" t="b">
        <f t="shared" si="52"/>
        <v>1</v>
      </c>
      <c r="N696" t="b">
        <f t="shared" si="53"/>
        <v>1</v>
      </c>
      <c r="O696" s="13">
        <f t="shared" si="54"/>
        <v>0</v>
      </c>
    </row>
    <row r="697" spans="1:15" ht="101.25" hidden="1" x14ac:dyDescent="0.25">
      <c r="A697" s="1" t="s">
        <v>178</v>
      </c>
      <c r="B697" s="1" t="s">
        <v>1384</v>
      </c>
      <c r="C697" s="1" t="s">
        <v>1139</v>
      </c>
      <c r="D697" s="2" t="s">
        <v>1211</v>
      </c>
      <c r="E697" s="3">
        <v>2</v>
      </c>
      <c r="F697" s="8" t="s">
        <v>178</v>
      </c>
      <c r="G697" s="9" t="s">
        <v>1384</v>
      </c>
      <c r="H697" s="9" t="s">
        <v>1139</v>
      </c>
      <c r="I697" s="10" t="s">
        <v>1211</v>
      </c>
      <c r="J697" s="11">
        <v>2</v>
      </c>
      <c r="K697" t="b">
        <f t="shared" si="50"/>
        <v>1</v>
      </c>
      <c r="L697" t="b">
        <f t="shared" si="51"/>
        <v>1</v>
      </c>
      <c r="M697" t="b">
        <f t="shared" si="52"/>
        <v>1</v>
      </c>
      <c r="N697" t="b">
        <f t="shared" si="53"/>
        <v>1</v>
      </c>
      <c r="O697" s="13">
        <f t="shared" si="54"/>
        <v>0</v>
      </c>
    </row>
    <row r="698" spans="1:15" ht="78.75" hidden="1" x14ac:dyDescent="0.25">
      <c r="A698" s="1" t="s">
        <v>178</v>
      </c>
      <c r="B698" s="1" t="s">
        <v>1384</v>
      </c>
      <c r="C698" s="1" t="s">
        <v>1146</v>
      </c>
      <c r="D698" s="2" t="s">
        <v>1212</v>
      </c>
      <c r="E698" s="3">
        <v>2</v>
      </c>
      <c r="F698" s="8" t="s">
        <v>178</v>
      </c>
      <c r="G698" s="9" t="s">
        <v>1384</v>
      </c>
      <c r="H698" s="9" t="s">
        <v>1146</v>
      </c>
      <c r="I698" s="10" t="s">
        <v>1212</v>
      </c>
      <c r="J698" s="11">
        <v>2</v>
      </c>
      <c r="K698" t="b">
        <f t="shared" si="50"/>
        <v>1</v>
      </c>
      <c r="L698" t="b">
        <f t="shared" si="51"/>
        <v>1</v>
      </c>
      <c r="M698" t="b">
        <f t="shared" si="52"/>
        <v>1</v>
      </c>
      <c r="N698" t="b">
        <f t="shared" si="53"/>
        <v>1</v>
      </c>
      <c r="O698" s="13">
        <f t="shared" si="54"/>
        <v>0</v>
      </c>
    </row>
    <row r="699" spans="1:15" ht="56.25" hidden="1" x14ac:dyDescent="0.25">
      <c r="A699" s="1" t="s">
        <v>178</v>
      </c>
      <c r="B699" s="1" t="s">
        <v>1384</v>
      </c>
      <c r="C699" s="1" t="s">
        <v>1147</v>
      </c>
      <c r="D699" s="2" t="s">
        <v>1213</v>
      </c>
      <c r="E699" s="3">
        <v>2</v>
      </c>
      <c r="F699" s="8" t="s">
        <v>178</v>
      </c>
      <c r="G699" s="9" t="s">
        <v>1384</v>
      </c>
      <c r="H699" s="9" t="s">
        <v>1147</v>
      </c>
      <c r="I699" s="10" t="s">
        <v>1213</v>
      </c>
      <c r="J699" s="11">
        <v>2</v>
      </c>
      <c r="K699" t="b">
        <f t="shared" si="50"/>
        <v>1</v>
      </c>
      <c r="L699" t="b">
        <f t="shared" si="51"/>
        <v>1</v>
      </c>
      <c r="M699" t="b">
        <f t="shared" si="52"/>
        <v>1</v>
      </c>
      <c r="N699" t="b">
        <f t="shared" si="53"/>
        <v>1</v>
      </c>
      <c r="O699" s="13">
        <f t="shared" si="54"/>
        <v>0</v>
      </c>
    </row>
    <row r="700" spans="1:15" ht="36" hidden="1" x14ac:dyDescent="0.25">
      <c r="A700" s="1" t="s">
        <v>178</v>
      </c>
      <c r="B700" s="1" t="s">
        <v>1409</v>
      </c>
      <c r="C700" s="1" t="s">
        <v>59</v>
      </c>
      <c r="D700" s="2" t="s">
        <v>1522</v>
      </c>
      <c r="E700" s="3">
        <v>133.4</v>
      </c>
      <c r="F700" s="8" t="s">
        <v>178</v>
      </c>
      <c r="G700" s="9" t="s">
        <v>1409</v>
      </c>
      <c r="H700" s="9" t="s">
        <v>59</v>
      </c>
      <c r="I700" s="10" t="s">
        <v>1522</v>
      </c>
      <c r="J700" s="11">
        <v>133.4</v>
      </c>
      <c r="K700" t="b">
        <f t="shared" si="50"/>
        <v>1</v>
      </c>
      <c r="L700" t="b">
        <f t="shared" si="51"/>
        <v>1</v>
      </c>
      <c r="M700" t="b">
        <f t="shared" si="52"/>
        <v>1</v>
      </c>
      <c r="N700" t="b">
        <f t="shared" si="53"/>
        <v>1</v>
      </c>
      <c r="O700" s="13">
        <f t="shared" si="54"/>
        <v>0</v>
      </c>
    </row>
    <row r="701" spans="1:15" ht="135" hidden="1" x14ac:dyDescent="0.25">
      <c r="A701" s="1" t="s">
        <v>178</v>
      </c>
      <c r="B701" s="1" t="s">
        <v>1409</v>
      </c>
      <c r="C701" s="1" t="s">
        <v>127</v>
      </c>
      <c r="D701" s="2" t="s">
        <v>1598</v>
      </c>
      <c r="E701" s="3">
        <v>133.4</v>
      </c>
      <c r="F701" s="8" t="s">
        <v>178</v>
      </c>
      <c r="G701" s="9" t="s">
        <v>1409</v>
      </c>
      <c r="H701" s="9" t="s">
        <v>127</v>
      </c>
      <c r="I701" s="10" t="s">
        <v>1598</v>
      </c>
      <c r="J701" s="11">
        <v>133.4</v>
      </c>
      <c r="K701" t="b">
        <f t="shared" si="50"/>
        <v>1</v>
      </c>
      <c r="L701" t="b">
        <f t="shared" si="51"/>
        <v>1</v>
      </c>
      <c r="M701" t="b">
        <f t="shared" si="52"/>
        <v>1</v>
      </c>
      <c r="N701" t="b">
        <f t="shared" si="53"/>
        <v>1</v>
      </c>
      <c r="O701" s="13">
        <f t="shared" si="54"/>
        <v>0</v>
      </c>
    </row>
    <row r="702" spans="1:15" ht="112.5" hidden="1" x14ac:dyDescent="0.25">
      <c r="A702" s="1" t="s">
        <v>178</v>
      </c>
      <c r="B702" s="1" t="s">
        <v>1409</v>
      </c>
      <c r="C702" s="1" t="s">
        <v>128</v>
      </c>
      <c r="D702" s="2" t="s">
        <v>1599</v>
      </c>
      <c r="E702" s="3">
        <v>133.4</v>
      </c>
      <c r="F702" s="8" t="s">
        <v>178</v>
      </c>
      <c r="G702" s="9" t="s">
        <v>1409</v>
      </c>
      <c r="H702" s="9" t="s">
        <v>128</v>
      </c>
      <c r="I702" s="10" t="s">
        <v>1599</v>
      </c>
      <c r="J702" s="11">
        <v>133.4</v>
      </c>
      <c r="K702" t="b">
        <f t="shared" si="50"/>
        <v>1</v>
      </c>
      <c r="L702" t="b">
        <f t="shared" si="51"/>
        <v>1</v>
      </c>
      <c r="M702" t="b">
        <f t="shared" si="52"/>
        <v>1</v>
      </c>
      <c r="N702" t="b">
        <f t="shared" si="53"/>
        <v>1</v>
      </c>
      <c r="O702" s="13">
        <f t="shared" si="54"/>
        <v>0</v>
      </c>
    </row>
    <row r="703" spans="1:15" ht="45" hidden="1" x14ac:dyDescent="0.25">
      <c r="A703" s="1" t="s">
        <v>178</v>
      </c>
      <c r="B703" s="1" t="s">
        <v>1409</v>
      </c>
      <c r="C703" s="1" t="s">
        <v>126</v>
      </c>
      <c r="D703" s="2" t="s">
        <v>597</v>
      </c>
      <c r="E703" s="3">
        <v>133.4</v>
      </c>
      <c r="F703" s="8" t="s">
        <v>178</v>
      </c>
      <c r="G703" s="9" t="s">
        <v>1409</v>
      </c>
      <c r="H703" s="9" t="s">
        <v>126</v>
      </c>
      <c r="I703" s="10" t="s">
        <v>597</v>
      </c>
      <c r="J703" s="11">
        <v>133.4</v>
      </c>
      <c r="K703" t="b">
        <f t="shared" si="50"/>
        <v>1</v>
      </c>
      <c r="L703" t="b">
        <f t="shared" si="51"/>
        <v>1</v>
      </c>
      <c r="M703" t="b">
        <f t="shared" si="52"/>
        <v>1</v>
      </c>
      <c r="N703" t="b">
        <f t="shared" si="53"/>
        <v>1</v>
      </c>
      <c r="O703" s="13">
        <f t="shared" si="54"/>
        <v>0</v>
      </c>
    </row>
    <row r="704" spans="1:15" ht="36" hidden="1" x14ac:dyDescent="0.25">
      <c r="A704" s="1" t="s">
        <v>178</v>
      </c>
      <c r="B704" s="1" t="s">
        <v>1410</v>
      </c>
      <c r="C704" s="1" t="s">
        <v>59</v>
      </c>
      <c r="D704" s="2" t="s">
        <v>1522</v>
      </c>
      <c r="E704" s="3">
        <v>286</v>
      </c>
      <c r="F704" s="8" t="s">
        <v>178</v>
      </c>
      <c r="G704" s="9" t="s">
        <v>1410</v>
      </c>
      <c r="H704" s="9" t="s">
        <v>59</v>
      </c>
      <c r="I704" s="10" t="s">
        <v>1522</v>
      </c>
      <c r="J704" s="11">
        <v>286</v>
      </c>
      <c r="K704" t="b">
        <f t="shared" si="50"/>
        <v>1</v>
      </c>
      <c r="L704" t="b">
        <f t="shared" si="51"/>
        <v>1</v>
      </c>
      <c r="M704" t="b">
        <f t="shared" si="52"/>
        <v>1</v>
      </c>
      <c r="N704" t="b">
        <f t="shared" si="53"/>
        <v>1</v>
      </c>
      <c r="O704" s="13">
        <f t="shared" si="54"/>
        <v>0</v>
      </c>
    </row>
    <row r="705" spans="1:15" ht="78.75" hidden="1" x14ac:dyDescent="0.25">
      <c r="A705" s="1" t="s">
        <v>178</v>
      </c>
      <c r="B705" s="1" t="s">
        <v>1410</v>
      </c>
      <c r="C705" s="1" t="s">
        <v>130</v>
      </c>
      <c r="D705" s="2" t="s">
        <v>1600</v>
      </c>
      <c r="E705" s="3">
        <v>286</v>
      </c>
      <c r="F705" s="8" t="s">
        <v>178</v>
      </c>
      <c r="G705" s="9" t="s">
        <v>1410</v>
      </c>
      <c r="H705" s="9" t="s">
        <v>130</v>
      </c>
      <c r="I705" s="10" t="s">
        <v>1600</v>
      </c>
      <c r="J705" s="11">
        <v>286</v>
      </c>
      <c r="K705" t="b">
        <f t="shared" si="50"/>
        <v>1</v>
      </c>
      <c r="L705" t="b">
        <f t="shared" si="51"/>
        <v>1</v>
      </c>
      <c r="M705" t="b">
        <f t="shared" si="52"/>
        <v>1</v>
      </c>
      <c r="N705" t="b">
        <f t="shared" si="53"/>
        <v>1</v>
      </c>
      <c r="O705" s="13">
        <f t="shared" si="54"/>
        <v>0</v>
      </c>
    </row>
    <row r="706" spans="1:15" ht="67.5" hidden="1" x14ac:dyDescent="0.25">
      <c r="A706" s="1" t="s">
        <v>178</v>
      </c>
      <c r="B706" s="1" t="s">
        <v>1410</v>
      </c>
      <c r="C706" s="1" t="s">
        <v>131</v>
      </c>
      <c r="D706" s="2" t="s">
        <v>1601</v>
      </c>
      <c r="E706" s="3">
        <v>286</v>
      </c>
      <c r="F706" s="8" t="s">
        <v>178</v>
      </c>
      <c r="G706" s="9" t="s">
        <v>1410</v>
      </c>
      <c r="H706" s="9" t="s">
        <v>131</v>
      </c>
      <c r="I706" s="10" t="s">
        <v>1601</v>
      </c>
      <c r="J706" s="11">
        <v>286</v>
      </c>
      <c r="K706" t="b">
        <f t="shared" si="50"/>
        <v>1</v>
      </c>
      <c r="L706" t="b">
        <f t="shared" si="51"/>
        <v>1</v>
      </c>
      <c r="M706" t="b">
        <f t="shared" si="52"/>
        <v>1</v>
      </c>
      <c r="N706" t="b">
        <f t="shared" si="53"/>
        <v>1</v>
      </c>
      <c r="O706" s="13">
        <f t="shared" si="54"/>
        <v>0</v>
      </c>
    </row>
    <row r="707" spans="1:15" ht="78.75" hidden="1" x14ac:dyDescent="0.25">
      <c r="A707" s="1" t="s">
        <v>178</v>
      </c>
      <c r="B707" s="1" t="s">
        <v>1410</v>
      </c>
      <c r="C707" s="1" t="s">
        <v>129</v>
      </c>
      <c r="D707" s="2" t="s">
        <v>601</v>
      </c>
      <c r="E707" s="3">
        <v>286</v>
      </c>
      <c r="F707" s="8" t="s">
        <v>178</v>
      </c>
      <c r="G707" s="9" t="s">
        <v>1410</v>
      </c>
      <c r="H707" s="9" t="s">
        <v>129</v>
      </c>
      <c r="I707" s="10" t="s">
        <v>601</v>
      </c>
      <c r="J707" s="11">
        <v>286</v>
      </c>
      <c r="K707" t="b">
        <f t="shared" ref="K707:K770" si="55">EXACT(A707,F707)</f>
        <v>1</v>
      </c>
      <c r="L707" t="b">
        <f t="shared" ref="L707:L770" si="56">EXACT(B707,G707)</f>
        <v>1</v>
      </c>
      <c r="M707" t="b">
        <f t="shared" ref="M707:M770" si="57">EXACT(C707,H707)</f>
        <v>1</v>
      </c>
      <c r="N707" t="b">
        <f t="shared" ref="N707:N770" si="58">EXACT(D707,I707)</f>
        <v>1</v>
      </c>
      <c r="O707" s="13">
        <f t="shared" ref="O707:O770" si="59">E707-J707</f>
        <v>0</v>
      </c>
    </row>
    <row r="708" spans="1:15" ht="56.25" hidden="1" x14ac:dyDescent="0.25">
      <c r="A708" s="1" t="s">
        <v>178</v>
      </c>
      <c r="B708" s="1" t="s">
        <v>1410</v>
      </c>
      <c r="C708" s="1" t="s">
        <v>1122</v>
      </c>
      <c r="D708" s="2" t="s">
        <v>1885</v>
      </c>
      <c r="E708" s="3">
        <v>388.66200000000003</v>
      </c>
      <c r="F708" s="8" t="s">
        <v>178</v>
      </c>
      <c r="G708" s="9" t="s">
        <v>1410</v>
      </c>
      <c r="H708" s="9" t="s">
        <v>1122</v>
      </c>
      <c r="I708" s="10" t="s">
        <v>1885</v>
      </c>
      <c r="J708" s="11">
        <v>388.66199999999998</v>
      </c>
      <c r="K708" t="b">
        <f t="shared" si="55"/>
        <v>1</v>
      </c>
      <c r="L708" t="b">
        <f t="shared" si="56"/>
        <v>1</v>
      </c>
      <c r="M708" t="b">
        <f t="shared" si="57"/>
        <v>1</v>
      </c>
      <c r="N708" t="b">
        <f t="shared" si="58"/>
        <v>1</v>
      </c>
      <c r="O708" s="13">
        <f t="shared" si="59"/>
        <v>0</v>
      </c>
    </row>
    <row r="709" spans="1:15" ht="33.75" hidden="1" x14ac:dyDescent="0.25">
      <c r="A709" s="1" t="s">
        <v>178</v>
      </c>
      <c r="B709" s="1" t="s">
        <v>1410</v>
      </c>
      <c r="C709" s="1" t="s">
        <v>1123</v>
      </c>
      <c r="D709" s="2" t="s">
        <v>1175</v>
      </c>
      <c r="E709" s="3">
        <v>388.66200000000003</v>
      </c>
      <c r="F709" s="8" t="s">
        <v>178</v>
      </c>
      <c r="G709" s="9" t="s">
        <v>1410</v>
      </c>
      <c r="H709" s="9" t="s">
        <v>1123</v>
      </c>
      <c r="I709" s="10" t="s">
        <v>1175</v>
      </c>
      <c r="J709" s="11">
        <v>388.66199999999998</v>
      </c>
      <c r="K709" t="b">
        <f t="shared" si="55"/>
        <v>1</v>
      </c>
      <c r="L709" t="b">
        <f t="shared" si="56"/>
        <v>1</v>
      </c>
      <c r="M709" t="b">
        <f t="shared" si="57"/>
        <v>1</v>
      </c>
      <c r="N709" t="b">
        <f t="shared" si="58"/>
        <v>1</v>
      </c>
      <c r="O709" s="13">
        <f t="shared" si="59"/>
        <v>0</v>
      </c>
    </row>
    <row r="710" spans="1:15" ht="45" hidden="1" x14ac:dyDescent="0.25">
      <c r="A710" s="1" t="s">
        <v>178</v>
      </c>
      <c r="B710" s="1" t="s">
        <v>1410</v>
      </c>
      <c r="C710" s="1" t="s">
        <v>250</v>
      </c>
      <c r="D710" s="2" t="s">
        <v>1190</v>
      </c>
      <c r="E710" s="3">
        <v>129.035</v>
      </c>
      <c r="F710" s="8" t="s">
        <v>178</v>
      </c>
      <c r="G710" s="9" t="s">
        <v>1410</v>
      </c>
      <c r="H710" s="9" t="s">
        <v>250</v>
      </c>
      <c r="I710" s="10" t="s">
        <v>1190</v>
      </c>
      <c r="J710" s="11">
        <v>129.035</v>
      </c>
      <c r="K710" t="b">
        <f t="shared" si="55"/>
        <v>1</v>
      </c>
      <c r="L710" t="b">
        <f t="shared" si="56"/>
        <v>1</v>
      </c>
      <c r="M710" t="b">
        <f t="shared" si="57"/>
        <v>1</v>
      </c>
      <c r="N710" t="b">
        <f t="shared" si="58"/>
        <v>1</v>
      </c>
      <c r="O710" s="13">
        <f t="shared" si="59"/>
        <v>0</v>
      </c>
    </row>
    <row r="711" spans="1:15" ht="78.75" hidden="1" x14ac:dyDescent="0.25">
      <c r="A711" s="1" t="s">
        <v>178</v>
      </c>
      <c r="B711" s="1" t="s">
        <v>1410</v>
      </c>
      <c r="C711" s="1" t="s">
        <v>251</v>
      </c>
      <c r="D711" s="2" t="s">
        <v>1191</v>
      </c>
      <c r="E711" s="3">
        <v>259.62700000000001</v>
      </c>
      <c r="F711" s="8" t="s">
        <v>178</v>
      </c>
      <c r="G711" s="9" t="s">
        <v>1410</v>
      </c>
      <c r="H711" s="9" t="s">
        <v>251</v>
      </c>
      <c r="I711" s="10" t="s">
        <v>1191</v>
      </c>
      <c r="J711" s="11">
        <v>259.62700000000001</v>
      </c>
      <c r="K711" t="b">
        <f t="shared" si="55"/>
        <v>1</v>
      </c>
      <c r="L711" t="b">
        <f t="shared" si="56"/>
        <v>1</v>
      </c>
      <c r="M711" t="b">
        <f t="shared" si="57"/>
        <v>1</v>
      </c>
      <c r="N711" t="b">
        <f t="shared" si="58"/>
        <v>1</v>
      </c>
      <c r="O711" s="13">
        <f t="shared" si="59"/>
        <v>0</v>
      </c>
    </row>
    <row r="712" spans="1:15" ht="67.5" hidden="1" x14ac:dyDescent="0.25">
      <c r="A712" s="1" t="s">
        <v>178</v>
      </c>
      <c r="B712" s="1" t="s">
        <v>1411</v>
      </c>
      <c r="C712" s="1" t="s">
        <v>138</v>
      </c>
      <c r="D712" s="2" t="s">
        <v>1450</v>
      </c>
      <c r="E712" s="3">
        <v>348079.83899999998</v>
      </c>
      <c r="F712" s="8" t="s">
        <v>178</v>
      </c>
      <c r="G712" s="9" t="s">
        <v>1411</v>
      </c>
      <c r="H712" s="9" t="s">
        <v>138</v>
      </c>
      <c r="I712" s="10" t="s">
        <v>1450</v>
      </c>
      <c r="J712" s="11">
        <v>348079.83899999998</v>
      </c>
      <c r="K712" t="b">
        <f t="shared" si="55"/>
        <v>1</v>
      </c>
      <c r="L712" t="b">
        <f t="shared" si="56"/>
        <v>1</v>
      </c>
      <c r="M712" t="b">
        <f t="shared" si="57"/>
        <v>1</v>
      </c>
      <c r="N712" t="b">
        <f t="shared" si="58"/>
        <v>1</v>
      </c>
      <c r="O712" s="13">
        <f t="shared" si="59"/>
        <v>0</v>
      </c>
    </row>
    <row r="713" spans="1:15" ht="78.75" hidden="1" x14ac:dyDescent="0.25">
      <c r="A713" s="1" t="s">
        <v>178</v>
      </c>
      <c r="B713" s="1" t="s">
        <v>1411</v>
      </c>
      <c r="C713" s="1" t="s">
        <v>139</v>
      </c>
      <c r="D713" s="2" t="s">
        <v>1451</v>
      </c>
      <c r="E713" s="3">
        <v>348079.83899999998</v>
      </c>
      <c r="F713" s="8" t="s">
        <v>178</v>
      </c>
      <c r="G713" s="9" t="s">
        <v>1411</v>
      </c>
      <c r="H713" s="9" t="s">
        <v>139</v>
      </c>
      <c r="I713" s="10" t="s">
        <v>1451</v>
      </c>
      <c r="J713" s="11">
        <v>348079.83899999998</v>
      </c>
      <c r="K713" t="b">
        <f t="shared" si="55"/>
        <v>1</v>
      </c>
      <c r="L713" t="b">
        <f t="shared" si="56"/>
        <v>1</v>
      </c>
      <c r="M713" t="b">
        <f t="shared" si="57"/>
        <v>1</v>
      </c>
      <c r="N713" t="b">
        <f t="shared" si="58"/>
        <v>1</v>
      </c>
      <c r="O713" s="13">
        <f t="shared" si="59"/>
        <v>0</v>
      </c>
    </row>
    <row r="714" spans="1:15" ht="112.5" hidden="1" x14ac:dyDescent="0.25">
      <c r="A714" s="1" t="s">
        <v>178</v>
      </c>
      <c r="B714" s="1" t="s">
        <v>1411</v>
      </c>
      <c r="C714" s="1" t="s">
        <v>140</v>
      </c>
      <c r="D714" s="2" t="s">
        <v>1602</v>
      </c>
      <c r="E714" s="3">
        <v>257504.09999999998</v>
      </c>
      <c r="F714" s="8" t="s">
        <v>178</v>
      </c>
      <c r="G714" s="9" t="s">
        <v>1411</v>
      </c>
      <c r="H714" s="9" t="s">
        <v>140</v>
      </c>
      <c r="I714" s="10" t="s">
        <v>1602</v>
      </c>
      <c r="J714" s="11">
        <v>257504.1</v>
      </c>
      <c r="K714" t="b">
        <f t="shared" si="55"/>
        <v>1</v>
      </c>
      <c r="L714" t="b">
        <f t="shared" si="56"/>
        <v>1</v>
      </c>
      <c r="M714" t="b">
        <f t="shared" si="57"/>
        <v>1</v>
      </c>
      <c r="N714" t="b">
        <f t="shared" si="58"/>
        <v>1</v>
      </c>
      <c r="O714" s="13">
        <f t="shared" si="59"/>
        <v>0</v>
      </c>
    </row>
    <row r="715" spans="1:15" ht="45" hidden="1" x14ac:dyDescent="0.25">
      <c r="A715" s="1" t="s">
        <v>178</v>
      </c>
      <c r="B715" s="1" t="s">
        <v>1411</v>
      </c>
      <c r="C715" s="1" t="s">
        <v>132</v>
      </c>
      <c r="D715" s="2" t="s">
        <v>694</v>
      </c>
      <c r="E715" s="3">
        <v>252213.3</v>
      </c>
      <c r="F715" s="8" t="s">
        <v>178</v>
      </c>
      <c r="G715" s="9" t="s">
        <v>1411</v>
      </c>
      <c r="H715" s="9" t="s">
        <v>132</v>
      </c>
      <c r="I715" s="10" t="s">
        <v>694</v>
      </c>
      <c r="J715" s="11">
        <v>252213.3</v>
      </c>
      <c r="K715" t="b">
        <f t="shared" si="55"/>
        <v>1</v>
      </c>
      <c r="L715" t="b">
        <f t="shared" si="56"/>
        <v>1</v>
      </c>
      <c r="M715" t="b">
        <f t="shared" si="57"/>
        <v>1</v>
      </c>
      <c r="N715" t="b">
        <f t="shared" si="58"/>
        <v>1</v>
      </c>
      <c r="O715" s="13">
        <f t="shared" si="59"/>
        <v>0</v>
      </c>
    </row>
    <row r="716" spans="1:15" ht="67.5" hidden="1" x14ac:dyDescent="0.25">
      <c r="A716" s="1" t="s">
        <v>178</v>
      </c>
      <c r="B716" s="1" t="s">
        <v>1411</v>
      </c>
      <c r="C716" s="1" t="s">
        <v>133</v>
      </c>
      <c r="D716" s="2" t="s">
        <v>696</v>
      </c>
      <c r="E716" s="3">
        <v>5290.8</v>
      </c>
      <c r="F716" s="8" t="s">
        <v>178</v>
      </c>
      <c r="G716" s="9" t="s">
        <v>1411</v>
      </c>
      <c r="H716" s="9" t="s">
        <v>133</v>
      </c>
      <c r="I716" s="10" t="s">
        <v>696</v>
      </c>
      <c r="J716" s="11">
        <v>5290.8</v>
      </c>
      <c r="K716" t="b">
        <f t="shared" si="55"/>
        <v>1</v>
      </c>
      <c r="L716" t="b">
        <f t="shared" si="56"/>
        <v>1</v>
      </c>
      <c r="M716" t="b">
        <f t="shared" si="57"/>
        <v>1</v>
      </c>
      <c r="N716" t="b">
        <f t="shared" si="58"/>
        <v>1</v>
      </c>
      <c r="O716" s="13">
        <f t="shared" si="59"/>
        <v>0</v>
      </c>
    </row>
    <row r="717" spans="1:15" ht="146.25" hidden="1" x14ac:dyDescent="0.25">
      <c r="A717" s="1" t="s">
        <v>178</v>
      </c>
      <c r="B717" s="1" t="s">
        <v>1411</v>
      </c>
      <c r="C717" s="1" t="s">
        <v>1239</v>
      </c>
      <c r="D717" s="2" t="s">
        <v>1435</v>
      </c>
      <c r="E717" s="3">
        <v>20648.411</v>
      </c>
      <c r="F717" s="8" t="s">
        <v>178</v>
      </c>
      <c r="G717" s="9" t="s">
        <v>1411</v>
      </c>
      <c r="H717" s="9" t="s">
        <v>1239</v>
      </c>
      <c r="I717" s="10" t="s">
        <v>1435</v>
      </c>
      <c r="J717" s="11">
        <v>20648.411</v>
      </c>
      <c r="K717" t="b">
        <f t="shared" si="55"/>
        <v>1</v>
      </c>
      <c r="L717" t="b">
        <f t="shared" si="56"/>
        <v>1</v>
      </c>
      <c r="M717" t="b">
        <f t="shared" si="57"/>
        <v>1</v>
      </c>
      <c r="N717" t="b">
        <f t="shared" si="58"/>
        <v>1</v>
      </c>
      <c r="O717" s="13">
        <f t="shared" si="59"/>
        <v>0</v>
      </c>
    </row>
    <row r="718" spans="1:15" ht="135" hidden="1" x14ac:dyDescent="0.25">
      <c r="A718" s="1" t="s">
        <v>178</v>
      </c>
      <c r="B718" s="1" t="s">
        <v>1411</v>
      </c>
      <c r="C718" s="1" t="s">
        <v>1436</v>
      </c>
      <c r="D718" s="2" t="s">
        <v>698</v>
      </c>
      <c r="E718" s="3">
        <v>20648.411</v>
      </c>
      <c r="F718" s="8" t="s">
        <v>178</v>
      </c>
      <c r="G718" s="9" t="s">
        <v>1411</v>
      </c>
      <c r="H718" s="9" t="s">
        <v>1436</v>
      </c>
      <c r="I718" s="10" t="s">
        <v>698</v>
      </c>
      <c r="J718" s="11">
        <v>20648.411</v>
      </c>
      <c r="K718" t="b">
        <f t="shared" si="55"/>
        <v>1</v>
      </c>
      <c r="L718" t="b">
        <f t="shared" si="56"/>
        <v>1</v>
      </c>
      <c r="M718" t="b">
        <f t="shared" si="57"/>
        <v>1</v>
      </c>
      <c r="N718" t="b">
        <f t="shared" si="58"/>
        <v>1</v>
      </c>
      <c r="O718" s="13">
        <f t="shared" si="59"/>
        <v>0</v>
      </c>
    </row>
    <row r="719" spans="1:15" ht="56.25" hidden="1" x14ac:dyDescent="0.25">
      <c r="A719" s="1" t="s">
        <v>178</v>
      </c>
      <c r="B719" s="1" t="s">
        <v>1411</v>
      </c>
      <c r="C719" s="1" t="s">
        <v>1431</v>
      </c>
      <c r="D719" s="2" t="s">
        <v>1432</v>
      </c>
      <c r="E719" s="3">
        <v>69927.327999999994</v>
      </c>
      <c r="F719" s="8" t="s">
        <v>178</v>
      </c>
      <c r="G719" s="9" t="s">
        <v>1411</v>
      </c>
      <c r="H719" s="9" t="s">
        <v>1431</v>
      </c>
      <c r="I719" s="10" t="s">
        <v>1432</v>
      </c>
      <c r="J719" s="11">
        <v>69927.327999999994</v>
      </c>
      <c r="K719" t="b">
        <f t="shared" si="55"/>
        <v>1</v>
      </c>
      <c r="L719" t="b">
        <f t="shared" si="56"/>
        <v>1</v>
      </c>
      <c r="M719" t="b">
        <f t="shared" si="57"/>
        <v>1</v>
      </c>
      <c r="N719" t="b">
        <f t="shared" si="58"/>
        <v>1</v>
      </c>
      <c r="O719" s="13">
        <f t="shared" si="59"/>
        <v>0</v>
      </c>
    </row>
    <row r="720" spans="1:15" ht="112.5" hidden="1" x14ac:dyDescent="0.25">
      <c r="A720" s="1" t="s">
        <v>178</v>
      </c>
      <c r="B720" s="1" t="s">
        <v>1411</v>
      </c>
      <c r="C720" s="1" t="s">
        <v>1433</v>
      </c>
      <c r="D720" s="2" t="s">
        <v>1434</v>
      </c>
      <c r="E720" s="3">
        <v>69927.327999999994</v>
      </c>
      <c r="F720" s="8" t="s">
        <v>178</v>
      </c>
      <c r="G720" s="9" t="s">
        <v>1411</v>
      </c>
      <c r="H720" s="9" t="s">
        <v>1433</v>
      </c>
      <c r="I720" s="10" t="s">
        <v>1434</v>
      </c>
      <c r="J720" s="11">
        <v>69927.327999999994</v>
      </c>
      <c r="K720" t="b">
        <f t="shared" si="55"/>
        <v>1</v>
      </c>
      <c r="L720" t="b">
        <f t="shared" si="56"/>
        <v>1</v>
      </c>
      <c r="M720" t="b">
        <f t="shared" si="57"/>
        <v>1</v>
      </c>
      <c r="N720" t="b">
        <f t="shared" si="58"/>
        <v>1</v>
      </c>
      <c r="O720" s="13">
        <f t="shared" si="59"/>
        <v>0</v>
      </c>
    </row>
    <row r="721" spans="1:15" ht="48" hidden="1" x14ac:dyDescent="0.25">
      <c r="A721" s="1" t="s">
        <v>178</v>
      </c>
      <c r="B721" s="1" t="s">
        <v>1411</v>
      </c>
      <c r="C721" s="1" t="s">
        <v>141</v>
      </c>
      <c r="D721" s="2" t="s">
        <v>1603</v>
      </c>
      <c r="E721" s="3">
        <v>6398.9</v>
      </c>
      <c r="F721" s="8" t="s">
        <v>178</v>
      </c>
      <c r="G721" s="9" t="s">
        <v>1411</v>
      </c>
      <c r="H721" s="9" t="s">
        <v>141</v>
      </c>
      <c r="I721" s="10" t="s">
        <v>1603</v>
      </c>
      <c r="J721" s="11">
        <v>6398.9</v>
      </c>
      <c r="K721" t="b">
        <f t="shared" si="55"/>
        <v>1</v>
      </c>
      <c r="L721" t="b">
        <f t="shared" si="56"/>
        <v>1</v>
      </c>
      <c r="M721" t="b">
        <f t="shared" si="57"/>
        <v>1</v>
      </c>
      <c r="N721" t="b">
        <f t="shared" si="58"/>
        <v>1</v>
      </c>
      <c r="O721" s="13">
        <f t="shared" si="59"/>
        <v>0</v>
      </c>
    </row>
    <row r="722" spans="1:15" ht="67.5" hidden="1" x14ac:dyDescent="0.25">
      <c r="A722" s="1" t="s">
        <v>178</v>
      </c>
      <c r="B722" s="1" t="s">
        <v>1411</v>
      </c>
      <c r="C722" s="1" t="s">
        <v>142</v>
      </c>
      <c r="D722" s="2" t="s">
        <v>1604</v>
      </c>
      <c r="E722" s="3">
        <v>6398.9</v>
      </c>
      <c r="F722" s="8" t="s">
        <v>178</v>
      </c>
      <c r="G722" s="9" t="s">
        <v>1411</v>
      </c>
      <c r="H722" s="9" t="s">
        <v>142</v>
      </c>
      <c r="I722" s="10" t="s">
        <v>1604</v>
      </c>
      <c r="J722" s="11">
        <v>6398.9</v>
      </c>
      <c r="K722" t="b">
        <f t="shared" si="55"/>
        <v>1</v>
      </c>
      <c r="L722" t="b">
        <f t="shared" si="56"/>
        <v>1</v>
      </c>
      <c r="M722" t="b">
        <f t="shared" si="57"/>
        <v>1</v>
      </c>
      <c r="N722" t="b">
        <f t="shared" si="58"/>
        <v>1</v>
      </c>
      <c r="O722" s="13">
        <f t="shared" si="59"/>
        <v>0</v>
      </c>
    </row>
    <row r="723" spans="1:15" ht="112.5" hidden="1" x14ac:dyDescent="0.25">
      <c r="A723" s="1" t="s">
        <v>178</v>
      </c>
      <c r="B723" s="1" t="s">
        <v>1411</v>
      </c>
      <c r="C723" s="1" t="s">
        <v>134</v>
      </c>
      <c r="D723" s="2" t="s">
        <v>1605</v>
      </c>
      <c r="E723" s="3">
        <v>6398.9</v>
      </c>
      <c r="F723" s="8" t="s">
        <v>178</v>
      </c>
      <c r="G723" s="9" t="s">
        <v>1411</v>
      </c>
      <c r="H723" s="9" t="s">
        <v>134</v>
      </c>
      <c r="I723" s="10" t="s">
        <v>1605</v>
      </c>
      <c r="J723" s="11">
        <v>6398.9</v>
      </c>
      <c r="K723" t="b">
        <f t="shared" si="55"/>
        <v>1</v>
      </c>
      <c r="L723" t="b">
        <f t="shared" si="56"/>
        <v>1</v>
      </c>
      <c r="M723" t="b">
        <f t="shared" si="57"/>
        <v>1</v>
      </c>
      <c r="N723" t="b">
        <f t="shared" si="58"/>
        <v>1</v>
      </c>
      <c r="O723" s="13">
        <f t="shared" si="59"/>
        <v>0</v>
      </c>
    </row>
    <row r="724" spans="1:15" ht="135" hidden="1" x14ac:dyDescent="0.25">
      <c r="A724" s="1" t="s">
        <v>178</v>
      </c>
      <c r="B724" s="1" t="s">
        <v>1411</v>
      </c>
      <c r="C724" s="1" t="s">
        <v>1132</v>
      </c>
      <c r="D724" s="2" t="s">
        <v>1486</v>
      </c>
      <c r="E724" s="3">
        <v>4361.3</v>
      </c>
      <c r="F724" s="8" t="s">
        <v>178</v>
      </c>
      <c r="G724" s="9" t="s">
        <v>1411</v>
      </c>
      <c r="H724" s="9" t="s">
        <v>1132</v>
      </c>
      <c r="I724" s="10" t="s">
        <v>1486</v>
      </c>
      <c r="J724" s="11">
        <v>4361.3</v>
      </c>
      <c r="K724" t="b">
        <f t="shared" si="55"/>
        <v>1</v>
      </c>
      <c r="L724" t="b">
        <f t="shared" si="56"/>
        <v>1</v>
      </c>
      <c r="M724" t="b">
        <f t="shared" si="57"/>
        <v>1</v>
      </c>
      <c r="N724" t="b">
        <f t="shared" si="58"/>
        <v>1</v>
      </c>
      <c r="O724" s="13">
        <f t="shared" si="59"/>
        <v>0</v>
      </c>
    </row>
    <row r="725" spans="1:15" ht="101.25" hidden="1" x14ac:dyDescent="0.25">
      <c r="A725" s="1" t="s">
        <v>178</v>
      </c>
      <c r="B725" s="1" t="s">
        <v>1411</v>
      </c>
      <c r="C725" s="1" t="s">
        <v>1133</v>
      </c>
      <c r="D725" s="2" t="s">
        <v>1487</v>
      </c>
      <c r="E725" s="3">
        <v>4361.3</v>
      </c>
      <c r="F725" s="8" t="s">
        <v>178</v>
      </c>
      <c r="G725" s="9" t="s">
        <v>1411</v>
      </c>
      <c r="H725" s="9" t="s">
        <v>1133</v>
      </c>
      <c r="I725" s="10" t="s">
        <v>1487</v>
      </c>
      <c r="J725" s="11">
        <v>4361.3</v>
      </c>
      <c r="K725" t="b">
        <f t="shared" si="55"/>
        <v>1</v>
      </c>
      <c r="L725" t="b">
        <f t="shared" si="56"/>
        <v>1</v>
      </c>
      <c r="M725" t="b">
        <f t="shared" si="57"/>
        <v>1</v>
      </c>
      <c r="N725" t="b">
        <f t="shared" si="58"/>
        <v>1</v>
      </c>
      <c r="O725" s="13">
        <f t="shared" si="59"/>
        <v>0</v>
      </c>
    </row>
    <row r="726" spans="1:15" ht="135" hidden="1" x14ac:dyDescent="0.25">
      <c r="A726" s="1" t="s">
        <v>178</v>
      </c>
      <c r="B726" s="1" t="s">
        <v>1411</v>
      </c>
      <c r="C726" s="1" t="s">
        <v>143</v>
      </c>
      <c r="D726" s="2" t="s">
        <v>1606</v>
      </c>
      <c r="E726" s="3">
        <v>4361.3</v>
      </c>
      <c r="F726" s="8" t="s">
        <v>178</v>
      </c>
      <c r="G726" s="9" t="s">
        <v>1411</v>
      </c>
      <c r="H726" s="9" t="s">
        <v>143</v>
      </c>
      <c r="I726" s="10" t="s">
        <v>1606</v>
      </c>
      <c r="J726" s="11">
        <v>4361.3</v>
      </c>
      <c r="K726" t="b">
        <f t="shared" si="55"/>
        <v>1</v>
      </c>
      <c r="L726" t="b">
        <f t="shared" si="56"/>
        <v>1</v>
      </c>
      <c r="M726" t="b">
        <f t="shared" si="57"/>
        <v>1</v>
      </c>
      <c r="N726" t="b">
        <f t="shared" si="58"/>
        <v>1</v>
      </c>
      <c r="O726" s="13">
        <f t="shared" si="59"/>
        <v>0</v>
      </c>
    </row>
    <row r="727" spans="1:15" ht="33.75" hidden="1" x14ac:dyDescent="0.25">
      <c r="A727" s="1" t="s">
        <v>178</v>
      </c>
      <c r="B727" s="1" t="s">
        <v>1411</v>
      </c>
      <c r="C727" s="1" t="s">
        <v>135</v>
      </c>
      <c r="D727" s="2" t="s">
        <v>752</v>
      </c>
      <c r="E727" s="3">
        <v>4361.3</v>
      </c>
      <c r="F727" s="8" t="s">
        <v>178</v>
      </c>
      <c r="G727" s="9" t="s">
        <v>1411</v>
      </c>
      <c r="H727" s="9" t="s">
        <v>135</v>
      </c>
      <c r="I727" s="10" t="s">
        <v>752</v>
      </c>
      <c r="J727" s="11">
        <v>4361.3</v>
      </c>
      <c r="K727" t="b">
        <f t="shared" si="55"/>
        <v>1</v>
      </c>
      <c r="L727" t="b">
        <f t="shared" si="56"/>
        <v>1</v>
      </c>
      <c r="M727" t="b">
        <f t="shared" si="57"/>
        <v>1</v>
      </c>
      <c r="N727" t="b">
        <f t="shared" si="58"/>
        <v>1</v>
      </c>
      <c r="O727" s="13">
        <f t="shared" si="59"/>
        <v>0</v>
      </c>
    </row>
    <row r="728" spans="1:15" ht="67.5" hidden="1" x14ac:dyDescent="0.25">
      <c r="A728" s="1" t="s">
        <v>178</v>
      </c>
      <c r="B728" s="1" t="s">
        <v>1411</v>
      </c>
      <c r="C728" s="1" t="s">
        <v>144</v>
      </c>
      <c r="D728" s="2" t="s">
        <v>1607</v>
      </c>
      <c r="E728" s="3">
        <v>12932.4</v>
      </c>
      <c r="F728" s="8" t="s">
        <v>178</v>
      </c>
      <c r="G728" s="9" t="s">
        <v>1411</v>
      </c>
      <c r="H728" s="9" t="s">
        <v>144</v>
      </c>
      <c r="I728" s="10" t="s">
        <v>1607</v>
      </c>
      <c r="J728" s="11">
        <v>12932.4</v>
      </c>
      <c r="K728" t="b">
        <f t="shared" si="55"/>
        <v>1</v>
      </c>
      <c r="L728" t="b">
        <f t="shared" si="56"/>
        <v>1</v>
      </c>
      <c r="M728" t="b">
        <f t="shared" si="57"/>
        <v>1</v>
      </c>
      <c r="N728" t="b">
        <f t="shared" si="58"/>
        <v>1</v>
      </c>
      <c r="O728" s="13">
        <f t="shared" si="59"/>
        <v>0</v>
      </c>
    </row>
    <row r="729" spans="1:15" ht="78.75" hidden="1" x14ac:dyDescent="0.25">
      <c r="A729" s="1" t="s">
        <v>178</v>
      </c>
      <c r="B729" s="1" t="s">
        <v>1411</v>
      </c>
      <c r="C729" s="1" t="s">
        <v>145</v>
      </c>
      <c r="D729" s="2" t="s">
        <v>1608</v>
      </c>
      <c r="E729" s="3">
        <v>12932.4</v>
      </c>
      <c r="F729" s="8" t="s">
        <v>178</v>
      </c>
      <c r="G729" s="9" t="s">
        <v>1411</v>
      </c>
      <c r="H729" s="9" t="s">
        <v>145</v>
      </c>
      <c r="I729" s="10" t="s">
        <v>1608</v>
      </c>
      <c r="J729" s="11">
        <v>12932.4</v>
      </c>
      <c r="K729" t="b">
        <f t="shared" si="55"/>
        <v>1</v>
      </c>
      <c r="L729" t="b">
        <f t="shared" si="56"/>
        <v>1</v>
      </c>
      <c r="M729" t="b">
        <f t="shared" si="57"/>
        <v>1</v>
      </c>
      <c r="N729" t="b">
        <f t="shared" si="58"/>
        <v>1</v>
      </c>
      <c r="O729" s="13">
        <f t="shared" si="59"/>
        <v>0</v>
      </c>
    </row>
    <row r="730" spans="1:15" ht="101.25" hidden="1" x14ac:dyDescent="0.25">
      <c r="A730" s="1" t="s">
        <v>178</v>
      </c>
      <c r="B730" s="1" t="s">
        <v>1411</v>
      </c>
      <c r="C730" s="1" t="s">
        <v>146</v>
      </c>
      <c r="D730" s="2" t="s">
        <v>1609</v>
      </c>
      <c r="E730" s="3">
        <v>12932.4</v>
      </c>
      <c r="F730" s="8" t="s">
        <v>178</v>
      </c>
      <c r="G730" s="9" t="s">
        <v>1411</v>
      </c>
      <c r="H730" s="9" t="s">
        <v>146</v>
      </c>
      <c r="I730" s="10" t="s">
        <v>1609</v>
      </c>
      <c r="J730" s="11">
        <v>12932.4</v>
      </c>
      <c r="K730" t="b">
        <f t="shared" si="55"/>
        <v>1</v>
      </c>
      <c r="L730" t="b">
        <f t="shared" si="56"/>
        <v>1</v>
      </c>
      <c r="M730" t="b">
        <f t="shared" si="57"/>
        <v>1</v>
      </c>
      <c r="N730" t="b">
        <f t="shared" si="58"/>
        <v>1</v>
      </c>
      <c r="O730" s="13">
        <f t="shared" si="59"/>
        <v>0</v>
      </c>
    </row>
    <row r="731" spans="1:15" ht="78.75" hidden="1" x14ac:dyDescent="0.25">
      <c r="A731" s="1" t="s">
        <v>178</v>
      </c>
      <c r="B731" s="1" t="s">
        <v>1411</v>
      </c>
      <c r="C731" s="1" t="s">
        <v>136</v>
      </c>
      <c r="D731" s="2" t="s">
        <v>1069</v>
      </c>
      <c r="E731" s="3">
        <v>12932.4</v>
      </c>
      <c r="F731" s="8" t="s">
        <v>178</v>
      </c>
      <c r="G731" s="9" t="s">
        <v>1411</v>
      </c>
      <c r="H731" s="9" t="s">
        <v>136</v>
      </c>
      <c r="I731" s="10" t="s">
        <v>1069</v>
      </c>
      <c r="J731" s="11">
        <v>12932.4</v>
      </c>
      <c r="K731" t="b">
        <f t="shared" si="55"/>
        <v>1</v>
      </c>
      <c r="L731" t="b">
        <f t="shared" si="56"/>
        <v>1</v>
      </c>
      <c r="M731" t="b">
        <f t="shared" si="57"/>
        <v>1</v>
      </c>
      <c r="N731" t="b">
        <f t="shared" si="58"/>
        <v>1</v>
      </c>
      <c r="O731" s="13">
        <f t="shared" si="59"/>
        <v>0</v>
      </c>
    </row>
    <row r="732" spans="1:15" ht="56.25" hidden="1" x14ac:dyDescent="0.25">
      <c r="A732" s="1" t="s">
        <v>178</v>
      </c>
      <c r="B732" s="1" t="s">
        <v>1411</v>
      </c>
      <c r="C732" s="1" t="s">
        <v>1122</v>
      </c>
      <c r="D732" s="2" t="s">
        <v>1885</v>
      </c>
      <c r="E732" s="3">
        <v>9992.1859699999986</v>
      </c>
      <c r="F732" s="8" t="s">
        <v>178</v>
      </c>
      <c r="G732" s="9" t="s">
        <v>1411</v>
      </c>
      <c r="H732" s="9" t="s">
        <v>1122</v>
      </c>
      <c r="I732" s="10" t="s">
        <v>1885</v>
      </c>
      <c r="J732" s="11">
        <v>9992.1859999999997</v>
      </c>
      <c r="K732" t="b">
        <f t="shared" si="55"/>
        <v>1</v>
      </c>
      <c r="L732" t="b">
        <f t="shared" si="56"/>
        <v>1</v>
      </c>
      <c r="M732" t="b">
        <f t="shared" si="57"/>
        <v>1</v>
      </c>
      <c r="N732" t="b">
        <f t="shared" si="58"/>
        <v>1</v>
      </c>
      <c r="O732" s="13">
        <f t="shared" si="59"/>
        <v>-3.0000001061125658E-5</v>
      </c>
    </row>
    <row r="733" spans="1:15" ht="78.75" hidden="1" x14ac:dyDescent="0.25">
      <c r="A733" s="1" t="s">
        <v>178</v>
      </c>
      <c r="B733" s="1" t="s">
        <v>1411</v>
      </c>
      <c r="C733" s="1" t="s">
        <v>405</v>
      </c>
      <c r="D733" s="2" t="s">
        <v>1174</v>
      </c>
      <c r="E733" s="3">
        <v>9992.1859699999986</v>
      </c>
      <c r="F733" s="8" t="s">
        <v>178</v>
      </c>
      <c r="G733" s="9" t="s">
        <v>1411</v>
      </c>
      <c r="H733" s="9" t="s">
        <v>405</v>
      </c>
      <c r="I733" s="10" t="s">
        <v>1174</v>
      </c>
      <c r="J733" s="11">
        <v>9992.1859999999997</v>
      </c>
      <c r="K733" t="b">
        <f t="shared" si="55"/>
        <v>1</v>
      </c>
      <c r="L733" t="b">
        <f t="shared" si="56"/>
        <v>1</v>
      </c>
      <c r="M733" t="b">
        <f t="shared" si="57"/>
        <v>1</v>
      </c>
      <c r="N733" t="b">
        <f t="shared" si="58"/>
        <v>1</v>
      </c>
      <c r="O733" s="13">
        <f t="shared" si="59"/>
        <v>-3.0000001061125658E-5</v>
      </c>
    </row>
    <row r="734" spans="1:15" ht="56.25" hidden="1" x14ac:dyDescent="0.25">
      <c r="A734" s="1" t="s">
        <v>178</v>
      </c>
      <c r="B734" s="1" t="s">
        <v>1391</v>
      </c>
      <c r="C734" s="1" t="s">
        <v>152</v>
      </c>
      <c r="D734" s="2" t="s">
        <v>1610</v>
      </c>
      <c r="E734" s="3">
        <v>1220.5999999999999</v>
      </c>
      <c r="F734" s="8" t="s">
        <v>178</v>
      </c>
      <c r="G734" s="9" t="s">
        <v>1391</v>
      </c>
      <c r="H734" s="9" t="s">
        <v>152</v>
      </c>
      <c r="I734" s="10" t="s">
        <v>1610</v>
      </c>
      <c r="J734" s="11">
        <v>1220.5999999999999</v>
      </c>
      <c r="K734" t="b">
        <f t="shared" si="55"/>
        <v>1</v>
      </c>
      <c r="L734" t="b">
        <f t="shared" si="56"/>
        <v>1</v>
      </c>
      <c r="M734" t="b">
        <f t="shared" si="57"/>
        <v>1</v>
      </c>
      <c r="N734" t="b">
        <f t="shared" si="58"/>
        <v>1</v>
      </c>
      <c r="O734" s="13">
        <f t="shared" si="59"/>
        <v>0</v>
      </c>
    </row>
    <row r="735" spans="1:15" ht="45" hidden="1" x14ac:dyDescent="0.25">
      <c r="A735" s="1" t="s">
        <v>178</v>
      </c>
      <c r="B735" s="1" t="s">
        <v>1391</v>
      </c>
      <c r="C735" s="1" t="s">
        <v>154</v>
      </c>
      <c r="D735" s="2" t="s">
        <v>1611</v>
      </c>
      <c r="E735" s="3">
        <v>1220.5999999999999</v>
      </c>
      <c r="F735" s="8" t="s">
        <v>178</v>
      </c>
      <c r="G735" s="9" t="s">
        <v>1391</v>
      </c>
      <c r="H735" s="9" t="s">
        <v>154</v>
      </c>
      <c r="I735" s="10" t="s">
        <v>1611</v>
      </c>
      <c r="J735" s="11">
        <v>1220.5999999999999</v>
      </c>
      <c r="K735" t="b">
        <f t="shared" si="55"/>
        <v>1</v>
      </c>
      <c r="L735" t="b">
        <f t="shared" si="56"/>
        <v>1</v>
      </c>
      <c r="M735" t="b">
        <f t="shared" si="57"/>
        <v>1</v>
      </c>
      <c r="N735" t="b">
        <f t="shared" si="58"/>
        <v>1</v>
      </c>
      <c r="O735" s="13">
        <f t="shared" si="59"/>
        <v>0</v>
      </c>
    </row>
    <row r="736" spans="1:15" ht="135" hidden="1" x14ac:dyDescent="0.25">
      <c r="A736" s="1" t="s">
        <v>178</v>
      </c>
      <c r="B736" s="1" t="s">
        <v>1391</v>
      </c>
      <c r="C736" s="1" t="s">
        <v>153</v>
      </c>
      <c r="D736" s="2" t="s">
        <v>1612</v>
      </c>
      <c r="E736" s="3">
        <v>1220.5999999999999</v>
      </c>
      <c r="F736" s="8" t="s">
        <v>178</v>
      </c>
      <c r="G736" s="9" t="s">
        <v>1391</v>
      </c>
      <c r="H736" s="9" t="s">
        <v>153</v>
      </c>
      <c r="I736" s="10" t="s">
        <v>1612</v>
      </c>
      <c r="J736" s="11">
        <v>1220.5999999999999</v>
      </c>
      <c r="K736" t="b">
        <f t="shared" si="55"/>
        <v>1</v>
      </c>
      <c r="L736" t="b">
        <f t="shared" si="56"/>
        <v>1</v>
      </c>
      <c r="M736" t="b">
        <f t="shared" si="57"/>
        <v>1</v>
      </c>
      <c r="N736" t="b">
        <f t="shared" si="58"/>
        <v>1</v>
      </c>
      <c r="O736" s="13">
        <f t="shared" si="59"/>
        <v>0</v>
      </c>
    </row>
    <row r="737" spans="1:15" ht="101.25" hidden="1" x14ac:dyDescent="0.25">
      <c r="A737" s="1" t="s">
        <v>178</v>
      </c>
      <c r="B737" s="1" t="s">
        <v>1391</v>
      </c>
      <c r="C737" s="1" t="s">
        <v>147</v>
      </c>
      <c r="D737" s="2" t="s">
        <v>685</v>
      </c>
      <c r="E737" s="3">
        <v>941.7</v>
      </c>
      <c r="F737" s="8" t="s">
        <v>178</v>
      </c>
      <c r="G737" s="9" t="s">
        <v>1391</v>
      </c>
      <c r="H737" s="9" t="s">
        <v>147</v>
      </c>
      <c r="I737" s="10" t="s">
        <v>685</v>
      </c>
      <c r="J737" s="11">
        <v>941.7</v>
      </c>
      <c r="K737" t="b">
        <f t="shared" si="55"/>
        <v>1</v>
      </c>
      <c r="L737" t="b">
        <f t="shared" si="56"/>
        <v>1</v>
      </c>
      <c r="M737" t="b">
        <f t="shared" si="57"/>
        <v>1</v>
      </c>
      <c r="N737" t="b">
        <f t="shared" si="58"/>
        <v>1</v>
      </c>
      <c r="O737" s="13">
        <f t="shared" si="59"/>
        <v>0</v>
      </c>
    </row>
    <row r="738" spans="1:15" ht="78.75" hidden="1" x14ac:dyDescent="0.25">
      <c r="A738" s="1" t="s">
        <v>178</v>
      </c>
      <c r="B738" s="1" t="s">
        <v>1391</v>
      </c>
      <c r="C738" s="1" t="s">
        <v>148</v>
      </c>
      <c r="D738" s="2" t="s">
        <v>687</v>
      </c>
      <c r="E738" s="3">
        <v>278.89999999999998</v>
      </c>
      <c r="F738" s="8" t="s">
        <v>178</v>
      </c>
      <c r="G738" s="9" t="s">
        <v>1391</v>
      </c>
      <c r="H738" s="9" t="s">
        <v>148</v>
      </c>
      <c r="I738" s="10" t="s">
        <v>687</v>
      </c>
      <c r="J738" s="11">
        <v>278.89999999999998</v>
      </c>
      <c r="K738" t="b">
        <f t="shared" si="55"/>
        <v>1</v>
      </c>
      <c r="L738" t="b">
        <f t="shared" si="56"/>
        <v>1</v>
      </c>
      <c r="M738" t="b">
        <f t="shared" si="57"/>
        <v>1</v>
      </c>
      <c r="N738" t="b">
        <f t="shared" si="58"/>
        <v>1</v>
      </c>
      <c r="O738" s="13">
        <f t="shared" si="59"/>
        <v>0</v>
      </c>
    </row>
    <row r="739" spans="1:15" ht="48" hidden="1" x14ac:dyDescent="0.25">
      <c r="A739" s="1" t="s">
        <v>178</v>
      </c>
      <c r="B739" s="1" t="s">
        <v>1391</v>
      </c>
      <c r="C739" s="1" t="s">
        <v>141</v>
      </c>
      <c r="D739" s="2" t="s">
        <v>1603</v>
      </c>
      <c r="E739" s="3">
        <v>228.7</v>
      </c>
      <c r="F739" s="8" t="s">
        <v>178</v>
      </c>
      <c r="G739" s="9" t="s">
        <v>1391</v>
      </c>
      <c r="H739" s="9" t="s">
        <v>141</v>
      </c>
      <c r="I739" s="10" t="s">
        <v>1603</v>
      </c>
      <c r="J739" s="11">
        <v>228.7</v>
      </c>
      <c r="K739" t="b">
        <f t="shared" si="55"/>
        <v>1</v>
      </c>
      <c r="L739" t="b">
        <f t="shared" si="56"/>
        <v>1</v>
      </c>
      <c r="M739" t="b">
        <f t="shared" si="57"/>
        <v>1</v>
      </c>
      <c r="N739" t="b">
        <f t="shared" si="58"/>
        <v>1</v>
      </c>
      <c r="O739" s="13">
        <f t="shared" si="59"/>
        <v>0</v>
      </c>
    </row>
    <row r="740" spans="1:15" ht="67.5" hidden="1" x14ac:dyDescent="0.25">
      <c r="A740" s="1" t="s">
        <v>178</v>
      </c>
      <c r="B740" s="1" t="s">
        <v>1391</v>
      </c>
      <c r="C740" s="1" t="s">
        <v>142</v>
      </c>
      <c r="D740" s="2" t="s">
        <v>1604</v>
      </c>
      <c r="E740" s="3">
        <v>228.7</v>
      </c>
      <c r="F740" s="8" t="s">
        <v>178</v>
      </c>
      <c r="G740" s="9" t="s">
        <v>1391</v>
      </c>
      <c r="H740" s="9" t="s">
        <v>142</v>
      </c>
      <c r="I740" s="10" t="s">
        <v>1604</v>
      </c>
      <c r="J740" s="11">
        <v>228.7</v>
      </c>
      <c r="K740" t="b">
        <f t="shared" si="55"/>
        <v>1</v>
      </c>
      <c r="L740" t="b">
        <f t="shared" si="56"/>
        <v>1</v>
      </c>
      <c r="M740" t="b">
        <f t="shared" si="57"/>
        <v>1</v>
      </c>
      <c r="N740" t="b">
        <f t="shared" si="58"/>
        <v>1</v>
      </c>
      <c r="O740" s="13">
        <f t="shared" si="59"/>
        <v>0</v>
      </c>
    </row>
    <row r="741" spans="1:15" ht="90" hidden="1" x14ac:dyDescent="0.25">
      <c r="A741" s="1" t="s">
        <v>178</v>
      </c>
      <c r="B741" s="1" t="s">
        <v>1391</v>
      </c>
      <c r="C741" s="1" t="s">
        <v>149</v>
      </c>
      <c r="D741" s="2" t="s">
        <v>1613</v>
      </c>
      <c r="E741" s="3">
        <v>228.7</v>
      </c>
      <c r="F741" s="8" t="s">
        <v>178</v>
      </c>
      <c r="G741" s="9" t="s">
        <v>1391</v>
      </c>
      <c r="H741" s="9" t="s">
        <v>149</v>
      </c>
      <c r="I741" s="10" t="s">
        <v>1613</v>
      </c>
      <c r="J741" s="11">
        <v>228.7</v>
      </c>
      <c r="K741" t="b">
        <f t="shared" si="55"/>
        <v>1</v>
      </c>
      <c r="L741" t="b">
        <f t="shared" si="56"/>
        <v>1</v>
      </c>
      <c r="M741" t="b">
        <f t="shared" si="57"/>
        <v>1</v>
      </c>
      <c r="N741" t="b">
        <f t="shared" si="58"/>
        <v>1</v>
      </c>
      <c r="O741" s="13">
        <f t="shared" si="59"/>
        <v>0</v>
      </c>
    </row>
    <row r="742" spans="1:15" ht="67.5" hidden="1" x14ac:dyDescent="0.25">
      <c r="A742" s="1" t="s">
        <v>178</v>
      </c>
      <c r="B742" s="1" t="s">
        <v>1391</v>
      </c>
      <c r="C742" s="1" t="s">
        <v>1152</v>
      </c>
      <c r="D742" s="2" t="s">
        <v>1489</v>
      </c>
      <c r="E742" s="3">
        <v>514.1</v>
      </c>
      <c r="F742" s="8" t="s">
        <v>178</v>
      </c>
      <c r="G742" s="9" t="s">
        <v>1391</v>
      </c>
      <c r="H742" s="9" t="s">
        <v>1152</v>
      </c>
      <c r="I742" s="10" t="s">
        <v>1489</v>
      </c>
      <c r="J742" s="11">
        <v>514.1</v>
      </c>
      <c r="K742" t="b">
        <f t="shared" si="55"/>
        <v>1</v>
      </c>
      <c r="L742" t="b">
        <f t="shared" si="56"/>
        <v>1</v>
      </c>
      <c r="M742" t="b">
        <f t="shared" si="57"/>
        <v>1</v>
      </c>
      <c r="N742" t="b">
        <f t="shared" si="58"/>
        <v>1</v>
      </c>
      <c r="O742" s="13">
        <f t="shared" si="59"/>
        <v>0</v>
      </c>
    </row>
    <row r="743" spans="1:15" ht="56.25" hidden="1" x14ac:dyDescent="0.25">
      <c r="A743" s="1" t="s">
        <v>178</v>
      </c>
      <c r="B743" s="1" t="s">
        <v>1391</v>
      </c>
      <c r="C743" s="1" t="s">
        <v>1162</v>
      </c>
      <c r="D743" s="2" t="s">
        <v>1494</v>
      </c>
      <c r="E743" s="3">
        <v>514.1</v>
      </c>
      <c r="F743" s="8" t="s">
        <v>178</v>
      </c>
      <c r="G743" s="9" t="s">
        <v>1391</v>
      </c>
      <c r="H743" s="9" t="s">
        <v>1162</v>
      </c>
      <c r="I743" s="10" t="s">
        <v>1494</v>
      </c>
      <c r="J743" s="11">
        <v>514.1</v>
      </c>
      <c r="K743" t="b">
        <f t="shared" si="55"/>
        <v>1</v>
      </c>
      <c r="L743" t="b">
        <f t="shared" si="56"/>
        <v>1</v>
      </c>
      <c r="M743" t="b">
        <f t="shared" si="57"/>
        <v>1</v>
      </c>
      <c r="N743" t="b">
        <f t="shared" si="58"/>
        <v>1</v>
      </c>
      <c r="O743" s="13">
        <f t="shared" si="59"/>
        <v>0</v>
      </c>
    </row>
    <row r="744" spans="1:15" ht="180" hidden="1" x14ac:dyDescent="0.25">
      <c r="A744" s="1" t="s">
        <v>178</v>
      </c>
      <c r="B744" s="1" t="s">
        <v>1391</v>
      </c>
      <c r="C744" s="1" t="s">
        <v>150</v>
      </c>
      <c r="D744" s="2" t="s">
        <v>1614</v>
      </c>
      <c r="E744" s="3">
        <v>514.1</v>
      </c>
      <c r="F744" s="8" t="s">
        <v>178</v>
      </c>
      <c r="G744" s="9" t="s">
        <v>1391</v>
      </c>
      <c r="H744" s="9" t="s">
        <v>150</v>
      </c>
      <c r="I744" s="10" t="s">
        <v>1614</v>
      </c>
      <c r="J744" s="11">
        <v>514.1</v>
      </c>
      <c r="K744" t="b">
        <f t="shared" si="55"/>
        <v>1</v>
      </c>
      <c r="L744" t="b">
        <f t="shared" si="56"/>
        <v>1</v>
      </c>
      <c r="M744" t="b">
        <f t="shared" si="57"/>
        <v>1</v>
      </c>
      <c r="N744" t="b">
        <f t="shared" si="58"/>
        <v>1</v>
      </c>
      <c r="O744" s="13">
        <f t="shared" si="59"/>
        <v>0</v>
      </c>
    </row>
    <row r="745" spans="1:15" ht="67.5" hidden="1" x14ac:dyDescent="0.25">
      <c r="A745" s="1" t="s">
        <v>178</v>
      </c>
      <c r="B745" s="1" t="s">
        <v>1391</v>
      </c>
      <c r="C745" s="1" t="s">
        <v>155</v>
      </c>
      <c r="D745" s="2" t="s">
        <v>1615</v>
      </c>
      <c r="E745" s="3">
        <v>56</v>
      </c>
      <c r="F745" s="8" t="s">
        <v>178</v>
      </c>
      <c r="G745" s="9" t="s">
        <v>1391</v>
      </c>
      <c r="H745" s="9" t="s">
        <v>155</v>
      </c>
      <c r="I745" s="10" t="s">
        <v>1615</v>
      </c>
      <c r="J745" s="11">
        <v>56</v>
      </c>
      <c r="K745" t="b">
        <f t="shared" si="55"/>
        <v>1</v>
      </c>
      <c r="L745" t="b">
        <f t="shared" si="56"/>
        <v>1</v>
      </c>
      <c r="M745" t="b">
        <f t="shared" si="57"/>
        <v>1</v>
      </c>
      <c r="N745" t="b">
        <f t="shared" si="58"/>
        <v>1</v>
      </c>
      <c r="O745" s="13">
        <f t="shared" si="59"/>
        <v>0</v>
      </c>
    </row>
    <row r="746" spans="1:15" ht="112.5" hidden="1" x14ac:dyDescent="0.25">
      <c r="A746" s="1" t="s">
        <v>178</v>
      </c>
      <c r="B746" s="1" t="s">
        <v>1391</v>
      </c>
      <c r="C746" s="1" t="s">
        <v>156</v>
      </c>
      <c r="D746" s="2" t="s">
        <v>1616</v>
      </c>
      <c r="E746" s="3">
        <v>56</v>
      </c>
      <c r="F746" s="8" t="s">
        <v>178</v>
      </c>
      <c r="G746" s="9" t="s">
        <v>1391</v>
      </c>
      <c r="H746" s="9" t="s">
        <v>156</v>
      </c>
      <c r="I746" s="10" t="s">
        <v>1616</v>
      </c>
      <c r="J746" s="11">
        <v>56</v>
      </c>
      <c r="K746" t="b">
        <f t="shared" si="55"/>
        <v>1</v>
      </c>
      <c r="L746" t="b">
        <f t="shared" si="56"/>
        <v>1</v>
      </c>
      <c r="M746" t="b">
        <f t="shared" si="57"/>
        <v>1</v>
      </c>
      <c r="N746" t="b">
        <f t="shared" si="58"/>
        <v>1</v>
      </c>
      <c r="O746" s="13">
        <f t="shared" si="59"/>
        <v>0</v>
      </c>
    </row>
    <row r="747" spans="1:15" ht="67.5" hidden="1" x14ac:dyDescent="0.25">
      <c r="A747" s="1" t="s">
        <v>178</v>
      </c>
      <c r="B747" s="1" t="s">
        <v>1391</v>
      </c>
      <c r="C747" s="1" t="s">
        <v>157</v>
      </c>
      <c r="D747" s="2" t="s">
        <v>1617</v>
      </c>
      <c r="E747" s="3">
        <v>56</v>
      </c>
      <c r="F747" s="8" t="s">
        <v>178</v>
      </c>
      <c r="G747" s="9" t="s">
        <v>1391</v>
      </c>
      <c r="H747" s="9" t="s">
        <v>157</v>
      </c>
      <c r="I747" s="10" t="s">
        <v>1617</v>
      </c>
      <c r="J747" s="11">
        <v>56</v>
      </c>
      <c r="K747" t="b">
        <f t="shared" si="55"/>
        <v>1</v>
      </c>
      <c r="L747" t="b">
        <f t="shared" si="56"/>
        <v>1</v>
      </c>
      <c r="M747" t="b">
        <f t="shared" si="57"/>
        <v>1</v>
      </c>
      <c r="N747" t="b">
        <f t="shared" si="58"/>
        <v>1</v>
      </c>
      <c r="O747" s="13">
        <f t="shared" si="59"/>
        <v>0</v>
      </c>
    </row>
    <row r="748" spans="1:15" ht="45" hidden="1" x14ac:dyDescent="0.25">
      <c r="A748" s="1" t="s">
        <v>178</v>
      </c>
      <c r="B748" s="1" t="s">
        <v>1391</v>
      </c>
      <c r="C748" s="1" t="s">
        <v>151</v>
      </c>
      <c r="D748" s="2" t="s">
        <v>1879</v>
      </c>
      <c r="E748" s="3">
        <v>56</v>
      </c>
      <c r="F748" s="8" t="s">
        <v>178</v>
      </c>
      <c r="G748" s="9" t="s">
        <v>1391</v>
      </c>
      <c r="H748" s="9" t="s">
        <v>151</v>
      </c>
      <c r="I748" s="10" t="s">
        <v>1879</v>
      </c>
      <c r="J748" s="11">
        <v>56</v>
      </c>
      <c r="K748" t="b">
        <f t="shared" si="55"/>
        <v>1</v>
      </c>
      <c r="L748" t="b">
        <f t="shared" si="56"/>
        <v>1</v>
      </c>
      <c r="M748" t="b">
        <f t="shared" si="57"/>
        <v>1</v>
      </c>
      <c r="N748" t="b">
        <f t="shared" si="58"/>
        <v>1</v>
      </c>
      <c r="O748" s="13">
        <f t="shared" si="59"/>
        <v>0</v>
      </c>
    </row>
    <row r="749" spans="1:15" ht="101.25" hidden="1" x14ac:dyDescent="0.25">
      <c r="A749" s="1" t="s">
        <v>178</v>
      </c>
      <c r="B749" s="1" t="s">
        <v>1391</v>
      </c>
      <c r="C749" s="1" t="s">
        <v>1139</v>
      </c>
      <c r="D749" s="2" t="s">
        <v>1211</v>
      </c>
      <c r="E749" s="3">
        <v>23.5</v>
      </c>
      <c r="F749" s="8" t="s">
        <v>178</v>
      </c>
      <c r="G749" s="9" t="s">
        <v>1391</v>
      </c>
      <c r="H749" s="9" t="s">
        <v>1139</v>
      </c>
      <c r="I749" s="10" t="s">
        <v>1211</v>
      </c>
      <c r="J749" s="11">
        <v>23.5</v>
      </c>
      <c r="K749" t="b">
        <f t="shared" si="55"/>
        <v>1</v>
      </c>
      <c r="L749" t="b">
        <f t="shared" si="56"/>
        <v>1</v>
      </c>
      <c r="M749" t="b">
        <f t="shared" si="57"/>
        <v>1</v>
      </c>
      <c r="N749" t="b">
        <f t="shared" si="58"/>
        <v>1</v>
      </c>
      <c r="O749" s="13">
        <f t="shared" si="59"/>
        <v>0</v>
      </c>
    </row>
    <row r="750" spans="1:15" ht="78.75" hidden="1" x14ac:dyDescent="0.25">
      <c r="A750" s="1" t="s">
        <v>178</v>
      </c>
      <c r="B750" s="1" t="s">
        <v>1391</v>
      </c>
      <c r="C750" s="1" t="s">
        <v>1146</v>
      </c>
      <c r="D750" s="2" t="s">
        <v>1212</v>
      </c>
      <c r="E750" s="3">
        <v>23.5</v>
      </c>
      <c r="F750" s="8" t="s">
        <v>178</v>
      </c>
      <c r="G750" s="9" t="s">
        <v>1391</v>
      </c>
      <c r="H750" s="9" t="s">
        <v>1146</v>
      </c>
      <c r="I750" s="10" t="s">
        <v>1212</v>
      </c>
      <c r="J750" s="11">
        <v>23.5</v>
      </c>
      <c r="K750" t="b">
        <f t="shared" si="55"/>
        <v>1</v>
      </c>
      <c r="L750" t="b">
        <f t="shared" si="56"/>
        <v>1</v>
      </c>
      <c r="M750" t="b">
        <f t="shared" si="57"/>
        <v>1</v>
      </c>
      <c r="N750" t="b">
        <f t="shared" si="58"/>
        <v>1</v>
      </c>
      <c r="O750" s="13">
        <f t="shared" si="59"/>
        <v>0</v>
      </c>
    </row>
    <row r="751" spans="1:15" ht="56.25" hidden="1" x14ac:dyDescent="0.25">
      <c r="A751" s="1" t="s">
        <v>178</v>
      </c>
      <c r="B751" s="1" t="s">
        <v>1391</v>
      </c>
      <c r="C751" s="1" t="s">
        <v>1147</v>
      </c>
      <c r="D751" s="2" t="s">
        <v>1213</v>
      </c>
      <c r="E751" s="3">
        <v>23.5</v>
      </c>
      <c r="F751" s="8" t="s">
        <v>178</v>
      </c>
      <c r="G751" s="9" t="s">
        <v>1391</v>
      </c>
      <c r="H751" s="9" t="s">
        <v>1147</v>
      </c>
      <c r="I751" s="10" t="s">
        <v>1213</v>
      </c>
      <c r="J751" s="11">
        <v>23.5</v>
      </c>
      <c r="K751" t="b">
        <f t="shared" si="55"/>
        <v>1</v>
      </c>
      <c r="L751" t="b">
        <f t="shared" si="56"/>
        <v>1</v>
      </c>
      <c r="M751" t="b">
        <f t="shared" si="57"/>
        <v>1</v>
      </c>
      <c r="N751" t="b">
        <f t="shared" si="58"/>
        <v>1</v>
      </c>
      <c r="O751" s="13">
        <f t="shared" si="59"/>
        <v>0</v>
      </c>
    </row>
    <row r="752" spans="1:15" ht="101.25" hidden="1" x14ac:dyDescent="0.25">
      <c r="A752" s="1" t="s">
        <v>178</v>
      </c>
      <c r="B752" s="1" t="s">
        <v>1415</v>
      </c>
      <c r="C752" s="1" t="s">
        <v>1139</v>
      </c>
      <c r="D752" s="2" t="s">
        <v>1211</v>
      </c>
      <c r="E752" s="3">
        <v>15</v>
      </c>
      <c r="F752" s="8" t="s">
        <v>178</v>
      </c>
      <c r="G752" s="9" t="s">
        <v>1415</v>
      </c>
      <c r="H752" s="9" t="s">
        <v>1139</v>
      </c>
      <c r="I752" s="10" t="s">
        <v>1211</v>
      </c>
      <c r="J752" s="11">
        <v>15</v>
      </c>
      <c r="K752" t="b">
        <f t="shared" si="55"/>
        <v>1</v>
      </c>
      <c r="L752" t="b">
        <f t="shared" si="56"/>
        <v>1</v>
      </c>
      <c r="M752" t="b">
        <f t="shared" si="57"/>
        <v>1</v>
      </c>
      <c r="N752" t="b">
        <f t="shared" si="58"/>
        <v>1</v>
      </c>
      <c r="O752" s="13">
        <f t="shared" si="59"/>
        <v>0</v>
      </c>
    </row>
    <row r="753" spans="1:15" ht="78.75" hidden="1" x14ac:dyDescent="0.25">
      <c r="A753" s="1" t="s">
        <v>178</v>
      </c>
      <c r="B753" s="1" t="s">
        <v>1415</v>
      </c>
      <c r="C753" s="1" t="s">
        <v>1146</v>
      </c>
      <c r="D753" s="2" t="s">
        <v>1212</v>
      </c>
      <c r="E753" s="3">
        <v>15</v>
      </c>
      <c r="F753" s="8" t="s">
        <v>178</v>
      </c>
      <c r="G753" s="9" t="s">
        <v>1415</v>
      </c>
      <c r="H753" s="9" t="s">
        <v>1146</v>
      </c>
      <c r="I753" s="10" t="s">
        <v>1212</v>
      </c>
      <c r="J753" s="11">
        <v>15</v>
      </c>
      <c r="K753" t="b">
        <f t="shared" si="55"/>
        <v>1</v>
      </c>
      <c r="L753" t="b">
        <f t="shared" si="56"/>
        <v>1</v>
      </c>
      <c r="M753" t="b">
        <f t="shared" si="57"/>
        <v>1</v>
      </c>
      <c r="N753" t="b">
        <f t="shared" si="58"/>
        <v>1</v>
      </c>
      <c r="O753" s="13">
        <f t="shared" si="59"/>
        <v>0</v>
      </c>
    </row>
    <row r="754" spans="1:15" ht="56.25" hidden="1" x14ac:dyDescent="0.25">
      <c r="A754" s="1" t="s">
        <v>178</v>
      </c>
      <c r="B754" s="1" t="s">
        <v>1415</v>
      </c>
      <c r="C754" s="1" t="s">
        <v>1147</v>
      </c>
      <c r="D754" s="2" t="s">
        <v>1213</v>
      </c>
      <c r="E754" s="3">
        <v>15</v>
      </c>
      <c r="F754" s="8" t="s">
        <v>178</v>
      </c>
      <c r="G754" s="9" t="s">
        <v>1415</v>
      </c>
      <c r="H754" s="9" t="s">
        <v>1147</v>
      </c>
      <c r="I754" s="10" t="s">
        <v>1213</v>
      </c>
      <c r="J754" s="11">
        <v>15</v>
      </c>
      <c r="K754" t="b">
        <f t="shared" si="55"/>
        <v>1</v>
      </c>
      <c r="L754" t="b">
        <f t="shared" si="56"/>
        <v>1</v>
      </c>
      <c r="M754" t="b">
        <f t="shared" si="57"/>
        <v>1</v>
      </c>
      <c r="N754" t="b">
        <f t="shared" si="58"/>
        <v>1</v>
      </c>
      <c r="O754" s="13">
        <f t="shared" si="59"/>
        <v>0</v>
      </c>
    </row>
    <row r="755" spans="1:15" ht="56.25" hidden="1" x14ac:dyDescent="0.25">
      <c r="A755" s="1" t="s">
        <v>178</v>
      </c>
      <c r="B755" s="1" t="s">
        <v>1413</v>
      </c>
      <c r="C755" s="1" t="s">
        <v>152</v>
      </c>
      <c r="D755" s="2" t="s">
        <v>1610</v>
      </c>
      <c r="E755" s="3">
        <v>599.5</v>
      </c>
      <c r="F755" s="8" t="s">
        <v>178</v>
      </c>
      <c r="G755" s="9" t="s">
        <v>1413</v>
      </c>
      <c r="H755" s="9" t="s">
        <v>152</v>
      </c>
      <c r="I755" s="10" t="s">
        <v>1610</v>
      </c>
      <c r="J755" s="11">
        <v>599.5</v>
      </c>
      <c r="K755" t="b">
        <f t="shared" si="55"/>
        <v>1</v>
      </c>
      <c r="L755" t="b">
        <f t="shared" si="56"/>
        <v>1</v>
      </c>
      <c r="M755" t="b">
        <f t="shared" si="57"/>
        <v>1</v>
      </c>
      <c r="N755" t="b">
        <f t="shared" si="58"/>
        <v>1</v>
      </c>
      <c r="O755" s="13">
        <f t="shared" si="59"/>
        <v>0</v>
      </c>
    </row>
    <row r="756" spans="1:15" ht="45" hidden="1" x14ac:dyDescent="0.25">
      <c r="A756" s="1" t="s">
        <v>178</v>
      </c>
      <c r="B756" s="1" t="s">
        <v>1413</v>
      </c>
      <c r="C756" s="1" t="s">
        <v>154</v>
      </c>
      <c r="D756" s="2" t="s">
        <v>1611</v>
      </c>
      <c r="E756" s="3">
        <v>599.5</v>
      </c>
      <c r="F756" s="8" t="s">
        <v>178</v>
      </c>
      <c r="G756" s="9" t="s">
        <v>1413</v>
      </c>
      <c r="H756" s="9" t="s">
        <v>154</v>
      </c>
      <c r="I756" s="10" t="s">
        <v>1611</v>
      </c>
      <c r="J756" s="11">
        <v>599.5</v>
      </c>
      <c r="K756" t="b">
        <f t="shared" si="55"/>
        <v>1</v>
      </c>
      <c r="L756" t="b">
        <f t="shared" si="56"/>
        <v>1</v>
      </c>
      <c r="M756" t="b">
        <f t="shared" si="57"/>
        <v>1</v>
      </c>
      <c r="N756" t="b">
        <f t="shared" si="58"/>
        <v>1</v>
      </c>
      <c r="O756" s="13">
        <f t="shared" si="59"/>
        <v>0</v>
      </c>
    </row>
    <row r="757" spans="1:15" ht="67.5" hidden="1" x14ac:dyDescent="0.25">
      <c r="A757" s="1" t="s">
        <v>178</v>
      </c>
      <c r="B757" s="1" t="s">
        <v>1413</v>
      </c>
      <c r="C757" s="1" t="s">
        <v>163</v>
      </c>
      <c r="D757" s="2" t="s">
        <v>1620</v>
      </c>
      <c r="E757" s="3">
        <v>599.5</v>
      </c>
      <c r="F757" s="8" t="s">
        <v>178</v>
      </c>
      <c r="G757" s="9" t="s">
        <v>1413</v>
      </c>
      <c r="H757" s="9" t="s">
        <v>163</v>
      </c>
      <c r="I757" s="10" t="s">
        <v>1620</v>
      </c>
      <c r="J757" s="11">
        <v>599.5</v>
      </c>
      <c r="K757" t="b">
        <f t="shared" si="55"/>
        <v>1</v>
      </c>
      <c r="L757" t="b">
        <f t="shared" si="56"/>
        <v>1</v>
      </c>
      <c r="M757" t="b">
        <f t="shared" si="57"/>
        <v>1</v>
      </c>
      <c r="N757" t="b">
        <f t="shared" si="58"/>
        <v>1</v>
      </c>
      <c r="O757" s="13">
        <f t="shared" si="59"/>
        <v>0</v>
      </c>
    </row>
    <row r="758" spans="1:15" ht="48" hidden="1" x14ac:dyDescent="0.25">
      <c r="A758" s="1" t="s">
        <v>178</v>
      </c>
      <c r="B758" s="1" t="s">
        <v>1413</v>
      </c>
      <c r="C758" s="1" t="s">
        <v>158</v>
      </c>
      <c r="D758" s="2" t="s">
        <v>683</v>
      </c>
      <c r="E758" s="3">
        <v>599.5</v>
      </c>
      <c r="F758" s="8" t="s">
        <v>178</v>
      </c>
      <c r="G758" s="9" t="s">
        <v>1413</v>
      </c>
      <c r="H758" s="9" t="s">
        <v>158</v>
      </c>
      <c r="I758" s="10" t="s">
        <v>683</v>
      </c>
      <c r="J758" s="11">
        <v>599.5</v>
      </c>
      <c r="K758" t="b">
        <f t="shared" si="55"/>
        <v>1</v>
      </c>
      <c r="L758" t="b">
        <f t="shared" si="56"/>
        <v>1</v>
      </c>
      <c r="M758" t="b">
        <f t="shared" si="57"/>
        <v>1</v>
      </c>
      <c r="N758" t="b">
        <f t="shared" si="58"/>
        <v>1</v>
      </c>
      <c r="O758" s="13">
        <f t="shared" si="59"/>
        <v>0</v>
      </c>
    </row>
    <row r="759" spans="1:15" ht="67.5" hidden="1" x14ac:dyDescent="0.25">
      <c r="A759" s="1" t="s">
        <v>178</v>
      </c>
      <c r="B759" s="1" t="s">
        <v>1413</v>
      </c>
      <c r="C759" s="1" t="s">
        <v>138</v>
      </c>
      <c r="D759" s="2" t="s">
        <v>1450</v>
      </c>
      <c r="E759" s="3">
        <v>106.28172000000001</v>
      </c>
      <c r="F759" s="8" t="s">
        <v>178</v>
      </c>
      <c r="G759" s="9" t="s">
        <v>1413</v>
      </c>
      <c r="H759" s="9" t="s">
        <v>138</v>
      </c>
      <c r="I759" s="10" t="s">
        <v>1450</v>
      </c>
      <c r="J759" s="11">
        <v>106.282</v>
      </c>
      <c r="K759" t="b">
        <f t="shared" si="55"/>
        <v>1</v>
      </c>
      <c r="L759" t="b">
        <f t="shared" si="56"/>
        <v>1</v>
      </c>
      <c r="M759" t="b">
        <f t="shared" si="57"/>
        <v>1</v>
      </c>
      <c r="N759" t="b">
        <f t="shared" si="58"/>
        <v>1</v>
      </c>
      <c r="O759" s="13">
        <f t="shared" si="59"/>
        <v>-2.7999999998939984E-4</v>
      </c>
    </row>
    <row r="760" spans="1:15" ht="78.75" hidden="1" x14ac:dyDescent="0.25">
      <c r="A760" s="1" t="s">
        <v>178</v>
      </c>
      <c r="B760" s="1" t="s">
        <v>1413</v>
      </c>
      <c r="C760" s="1" t="s">
        <v>139</v>
      </c>
      <c r="D760" s="2" t="s">
        <v>1451</v>
      </c>
      <c r="E760" s="3">
        <v>106.28172000000001</v>
      </c>
      <c r="F760" s="8" t="s">
        <v>178</v>
      </c>
      <c r="G760" s="9" t="s">
        <v>1413</v>
      </c>
      <c r="H760" s="9" t="s">
        <v>139</v>
      </c>
      <c r="I760" s="10" t="s">
        <v>1451</v>
      </c>
      <c r="J760" s="11">
        <v>106.282</v>
      </c>
      <c r="K760" t="b">
        <f t="shared" si="55"/>
        <v>1</v>
      </c>
      <c r="L760" t="b">
        <f t="shared" si="56"/>
        <v>1</v>
      </c>
      <c r="M760" t="b">
        <f t="shared" si="57"/>
        <v>1</v>
      </c>
      <c r="N760" t="b">
        <f t="shared" si="58"/>
        <v>1</v>
      </c>
      <c r="O760" s="13">
        <f t="shared" si="59"/>
        <v>-2.7999999998939984E-4</v>
      </c>
    </row>
    <row r="761" spans="1:15" ht="135" hidden="1" x14ac:dyDescent="0.25">
      <c r="A761" s="1" t="s">
        <v>178</v>
      </c>
      <c r="B761" s="1" t="s">
        <v>1413</v>
      </c>
      <c r="C761" s="1" t="s">
        <v>302</v>
      </c>
      <c r="D761" s="2" t="s">
        <v>1634</v>
      </c>
      <c r="E761" s="3">
        <v>106.28172000000001</v>
      </c>
      <c r="F761" s="8" t="s">
        <v>178</v>
      </c>
      <c r="G761" s="9" t="s">
        <v>1413</v>
      </c>
      <c r="H761" s="9" t="s">
        <v>302</v>
      </c>
      <c r="I761" s="10" t="s">
        <v>1634</v>
      </c>
      <c r="J761" s="11">
        <v>106.282</v>
      </c>
      <c r="K761" t="b">
        <f t="shared" si="55"/>
        <v>1</v>
      </c>
      <c r="L761" t="b">
        <f t="shared" si="56"/>
        <v>1</v>
      </c>
      <c r="M761" t="b">
        <f t="shared" si="57"/>
        <v>1</v>
      </c>
      <c r="N761" t="b">
        <f t="shared" si="58"/>
        <v>1</v>
      </c>
      <c r="O761" s="13">
        <f t="shared" si="59"/>
        <v>-2.7999999998939984E-4</v>
      </c>
    </row>
    <row r="762" spans="1:15" ht="45" hidden="1" x14ac:dyDescent="0.25">
      <c r="A762" s="1" t="s">
        <v>178</v>
      </c>
      <c r="B762" s="1" t="s">
        <v>1413</v>
      </c>
      <c r="C762" s="1" t="s">
        <v>1319</v>
      </c>
      <c r="D762" s="2" t="s">
        <v>1359</v>
      </c>
      <c r="E762" s="3">
        <v>106.28172000000001</v>
      </c>
      <c r="F762" s="8" t="s">
        <v>178</v>
      </c>
      <c r="G762" s="9" t="s">
        <v>1413</v>
      </c>
      <c r="H762" s="9" t="s">
        <v>1319</v>
      </c>
      <c r="I762" s="10" t="s">
        <v>1359</v>
      </c>
      <c r="J762" s="11">
        <v>106.282</v>
      </c>
      <c r="K762" t="b">
        <f t="shared" si="55"/>
        <v>1</v>
      </c>
      <c r="L762" t="b">
        <f t="shared" si="56"/>
        <v>1</v>
      </c>
      <c r="M762" t="b">
        <f t="shared" si="57"/>
        <v>1</v>
      </c>
      <c r="N762" t="b">
        <f t="shared" si="58"/>
        <v>1</v>
      </c>
      <c r="O762" s="13">
        <f t="shared" si="59"/>
        <v>-2.7999999998939984E-4</v>
      </c>
    </row>
    <row r="763" spans="1:15" ht="48" hidden="1" x14ac:dyDescent="0.25">
      <c r="A763" s="1" t="s">
        <v>178</v>
      </c>
      <c r="B763" s="1" t="s">
        <v>1413</v>
      </c>
      <c r="C763" s="1" t="s">
        <v>141</v>
      </c>
      <c r="D763" s="2" t="s">
        <v>1603</v>
      </c>
      <c r="E763" s="3">
        <v>26878.899999999998</v>
      </c>
      <c r="F763" s="8" t="s">
        <v>178</v>
      </c>
      <c r="G763" s="9" t="s">
        <v>1413</v>
      </c>
      <c r="H763" s="9" t="s">
        <v>141</v>
      </c>
      <c r="I763" s="10" t="s">
        <v>1603</v>
      </c>
      <c r="J763" s="11">
        <v>26878.9</v>
      </c>
      <c r="K763" t="b">
        <f t="shared" si="55"/>
        <v>1</v>
      </c>
      <c r="L763" t="b">
        <f t="shared" si="56"/>
        <v>1</v>
      </c>
      <c r="M763" t="b">
        <f t="shared" si="57"/>
        <v>1</v>
      </c>
      <c r="N763" t="b">
        <f t="shared" si="58"/>
        <v>1</v>
      </c>
      <c r="O763" s="13">
        <f t="shared" si="59"/>
        <v>0</v>
      </c>
    </row>
    <row r="764" spans="1:15" ht="67.5" hidden="1" x14ac:dyDescent="0.25">
      <c r="A764" s="1" t="s">
        <v>178</v>
      </c>
      <c r="B764" s="1" t="s">
        <v>1413</v>
      </c>
      <c r="C764" s="1" t="s">
        <v>142</v>
      </c>
      <c r="D764" s="2" t="s">
        <v>1604</v>
      </c>
      <c r="E764" s="3">
        <v>26878.899999999998</v>
      </c>
      <c r="F764" s="8" t="s">
        <v>178</v>
      </c>
      <c r="G764" s="9" t="s">
        <v>1413</v>
      </c>
      <c r="H764" s="9" t="s">
        <v>142</v>
      </c>
      <c r="I764" s="10" t="s">
        <v>1604</v>
      </c>
      <c r="J764" s="11">
        <v>26878.9</v>
      </c>
      <c r="K764" t="b">
        <f t="shared" si="55"/>
        <v>1</v>
      </c>
      <c r="L764" t="b">
        <f t="shared" si="56"/>
        <v>1</v>
      </c>
      <c r="M764" t="b">
        <f t="shared" si="57"/>
        <v>1</v>
      </c>
      <c r="N764" t="b">
        <f t="shared" si="58"/>
        <v>1</v>
      </c>
      <c r="O764" s="13">
        <f t="shared" si="59"/>
        <v>0</v>
      </c>
    </row>
    <row r="765" spans="1:15" ht="67.5" hidden="1" x14ac:dyDescent="0.25">
      <c r="A765" s="1" t="s">
        <v>178</v>
      </c>
      <c r="B765" s="1" t="s">
        <v>1413</v>
      </c>
      <c r="C765" s="1" t="s">
        <v>159</v>
      </c>
      <c r="D765" s="2" t="s">
        <v>1621</v>
      </c>
      <c r="E765" s="3">
        <v>22386.1</v>
      </c>
      <c r="F765" s="8" t="s">
        <v>178</v>
      </c>
      <c r="G765" s="9" t="s">
        <v>1413</v>
      </c>
      <c r="H765" s="9" t="s">
        <v>159</v>
      </c>
      <c r="I765" s="10" t="s">
        <v>1621</v>
      </c>
      <c r="J765" s="11">
        <v>22386.1</v>
      </c>
      <c r="K765" t="b">
        <f t="shared" si="55"/>
        <v>1</v>
      </c>
      <c r="L765" t="b">
        <f t="shared" si="56"/>
        <v>1</v>
      </c>
      <c r="M765" t="b">
        <f t="shared" si="57"/>
        <v>1</v>
      </c>
      <c r="N765" t="b">
        <f t="shared" si="58"/>
        <v>1</v>
      </c>
      <c r="O765" s="13">
        <f t="shared" si="59"/>
        <v>0</v>
      </c>
    </row>
    <row r="766" spans="1:15" ht="67.5" hidden="1" x14ac:dyDescent="0.25">
      <c r="A766" s="1" t="s">
        <v>178</v>
      </c>
      <c r="B766" s="1" t="s">
        <v>1413</v>
      </c>
      <c r="C766" s="1" t="s">
        <v>160</v>
      </c>
      <c r="D766" s="2" t="s">
        <v>1622</v>
      </c>
      <c r="E766" s="3">
        <v>4492.8</v>
      </c>
      <c r="F766" s="8" t="s">
        <v>178</v>
      </c>
      <c r="G766" s="9" t="s">
        <v>1413</v>
      </c>
      <c r="H766" s="9" t="s">
        <v>160</v>
      </c>
      <c r="I766" s="10" t="s">
        <v>1622</v>
      </c>
      <c r="J766" s="11">
        <v>4492.8</v>
      </c>
      <c r="K766" t="b">
        <f t="shared" si="55"/>
        <v>1</v>
      </c>
      <c r="L766" t="b">
        <f t="shared" si="56"/>
        <v>1</v>
      </c>
      <c r="M766" t="b">
        <f t="shared" si="57"/>
        <v>1</v>
      </c>
      <c r="N766" t="b">
        <f t="shared" si="58"/>
        <v>1</v>
      </c>
      <c r="O766" s="13">
        <f t="shared" si="59"/>
        <v>0</v>
      </c>
    </row>
    <row r="767" spans="1:15" ht="56.25" hidden="1" x14ac:dyDescent="0.25">
      <c r="A767" s="1" t="s">
        <v>178</v>
      </c>
      <c r="B767" s="1" t="s">
        <v>1413</v>
      </c>
      <c r="C767" s="1" t="s">
        <v>164</v>
      </c>
      <c r="D767" s="2" t="s">
        <v>1623</v>
      </c>
      <c r="E767" s="3">
        <v>3674.4</v>
      </c>
      <c r="F767" s="8" t="s">
        <v>178</v>
      </c>
      <c r="G767" s="9" t="s">
        <v>1413</v>
      </c>
      <c r="H767" s="9" t="s">
        <v>164</v>
      </c>
      <c r="I767" s="10" t="s">
        <v>1623</v>
      </c>
      <c r="J767" s="11">
        <v>3674.4</v>
      </c>
      <c r="K767" t="b">
        <f t="shared" si="55"/>
        <v>1</v>
      </c>
      <c r="L767" t="b">
        <f t="shared" si="56"/>
        <v>1</v>
      </c>
      <c r="M767" t="b">
        <f t="shared" si="57"/>
        <v>1</v>
      </c>
      <c r="N767" t="b">
        <f t="shared" si="58"/>
        <v>1</v>
      </c>
      <c r="O767" s="13">
        <f t="shared" si="59"/>
        <v>0</v>
      </c>
    </row>
    <row r="768" spans="1:15" ht="101.25" hidden="1" x14ac:dyDescent="0.25">
      <c r="A768" s="1" t="s">
        <v>178</v>
      </c>
      <c r="B768" s="1" t="s">
        <v>1413</v>
      </c>
      <c r="C768" s="1" t="s">
        <v>165</v>
      </c>
      <c r="D768" s="2" t="s">
        <v>1624</v>
      </c>
      <c r="E768" s="3">
        <v>3674.4</v>
      </c>
      <c r="F768" s="8" t="s">
        <v>178</v>
      </c>
      <c r="G768" s="9" t="s">
        <v>1413</v>
      </c>
      <c r="H768" s="9" t="s">
        <v>165</v>
      </c>
      <c r="I768" s="10" t="s">
        <v>1624</v>
      </c>
      <c r="J768" s="11">
        <v>3674.4</v>
      </c>
      <c r="K768" t="b">
        <f t="shared" si="55"/>
        <v>1</v>
      </c>
      <c r="L768" t="b">
        <f t="shared" si="56"/>
        <v>1</v>
      </c>
      <c r="M768" t="b">
        <f t="shared" si="57"/>
        <v>1</v>
      </c>
      <c r="N768" t="b">
        <f t="shared" si="58"/>
        <v>1</v>
      </c>
      <c r="O768" s="13">
        <f t="shared" si="59"/>
        <v>0</v>
      </c>
    </row>
    <row r="769" spans="1:15" ht="78.75" hidden="1" x14ac:dyDescent="0.25">
      <c r="A769" s="1" t="s">
        <v>178</v>
      </c>
      <c r="B769" s="1" t="s">
        <v>1413</v>
      </c>
      <c r="C769" s="1" t="s">
        <v>166</v>
      </c>
      <c r="D769" s="2" t="s">
        <v>1625</v>
      </c>
      <c r="E769" s="3">
        <v>3674.4</v>
      </c>
      <c r="F769" s="8" t="s">
        <v>178</v>
      </c>
      <c r="G769" s="9" t="s">
        <v>1413</v>
      </c>
      <c r="H769" s="9" t="s">
        <v>166</v>
      </c>
      <c r="I769" s="10" t="s">
        <v>1625</v>
      </c>
      <c r="J769" s="11">
        <v>3674.4</v>
      </c>
      <c r="K769" t="b">
        <f t="shared" si="55"/>
        <v>1</v>
      </c>
      <c r="L769" t="b">
        <f t="shared" si="56"/>
        <v>1</v>
      </c>
      <c r="M769" t="b">
        <f t="shared" si="57"/>
        <v>1</v>
      </c>
      <c r="N769" t="b">
        <f t="shared" si="58"/>
        <v>1</v>
      </c>
      <c r="O769" s="13">
        <f t="shared" si="59"/>
        <v>0</v>
      </c>
    </row>
    <row r="770" spans="1:15" ht="67.5" hidden="1" x14ac:dyDescent="0.25">
      <c r="A770" s="1" t="s">
        <v>178</v>
      </c>
      <c r="B770" s="1" t="s">
        <v>1413</v>
      </c>
      <c r="C770" s="1" t="s">
        <v>161</v>
      </c>
      <c r="D770" s="2" t="s">
        <v>761</v>
      </c>
      <c r="E770" s="3">
        <v>3674.4</v>
      </c>
      <c r="F770" s="8" t="s">
        <v>178</v>
      </c>
      <c r="G770" s="9" t="s">
        <v>1413</v>
      </c>
      <c r="H770" s="9" t="s">
        <v>161</v>
      </c>
      <c r="I770" s="10" t="s">
        <v>761</v>
      </c>
      <c r="J770" s="11">
        <v>3674.4</v>
      </c>
      <c r="K770" t="b">
        <f t="shared" si="55"/>
        <v>1</v>
      </c>
      <c r="L770" t="b">
        <f t="shared" si="56"/>
        <v>1</v>
      </c>
      <c r="M770" t="b">
        <f t="shared" si="57"/>
        <v>1</v>
      </c>
      <c r="N770" t="b">
        <f t="shared" si="58"/>
        <v>1</v>
      </c>
      <c r="O770" s="13">
        <f t="shared" si="59"/>
        <v>0</v>
      </c>
    </row>
    <row r="771" spans="1:15" ht="67.5" hidden="1" x14ac:dyDescent="0.25">
      <c r="A771" s="1" t="s">
        <v>178</v>
      </c>
      <c r="B771" s="1" t="s">
        <v>1413</v>
      </c>
      <c r="C771" s="1" t="s">
        <v>144</v>
      </c>
      <c r="D771" s="2" t="s">
        <v>1607</v>
      </c>
      <c r="E771" s="3">
        <v>3454.4</v>
      </c>
      <c r="F771" s="8" t="s">
        <v>178</v>
      </c>
      <c r="G771" s="9" t="s">
        <v>1413</v>
      </c>
      <c r="H771" s="9" t="s">
        <v>144</v>
      </c>
      <c r="I771" s="10" t="s">
        <v>1607</v>
      </c>
      <c r="J771" s="11">
        <v>3454.4</v>
      </c>
      <c r="K771" t="b">
        <f t="shared" ref="K771:K834" si="60">EXACT(A771,F771)</f>
        <v>1</v>
      </c>
      <c r="L771" t="b">
        <f t="shared" ref="L771:L834" si="61">EXACT(B771,G771)</f>
        <v>1</v>
      </c>
      <c r="M771" t="b">
        <f t="shared" ref="M771:M834" si="62">EXACT(C771,H771)</f>
        <v>1</v>
      </c>
      <c r="N771" t="b">
        <f t="shared" ref="N771:N834" si="63">EXACT(D771,I771)</f>
        <v>1</v>
      </c>
      <c r="O771" s="13">
        <f t="shared" ref="O771:O834" si="64">E771-J771</f>
        <v>0</v>
      </c>
    </row>
    <row r="772" spans="1:15" ht="67.5" hidden="1" x14ac:dyDescent="0.25">
      <c r="A772" s="1" t="s">
        <v>178</v>
      </c>
      <c r="B772" s="1" t="s">
        <v>1413</v>
      </c>
      <c r="C772" s="1" t="s">
        <v>167</v>
      </c>
      <c r="D772" s="2" t="s">
        <v>1626</v>
      </c>
      <c r="E772" s="3">
        <v>3454.4</v>
      </c>
      <c r="F772" s="8" t="s">
        <v>178</v>
      </c>
      <c r="G772" s="9" t="s">
        <v>1413</v>
      </c>
      <c r="H772" s="9" t="s">
        <v>167</v>
      </c>
      <c r="I772" s="10" t="s">
        <v>1626</v>
      </c>
      <c r="J772" s="11">
        <v>3454.4</v>
      </c>
      <c r="K772" t="b">
        <f t="shared" si="60"/>
        <v>1</v>
      </c>
      <c r="L772" t="b">
        <f t="shared" si="61"/>
        <v>1</v>
      </c>
      <c r="M772" t="b">
        <f t="shared" si="62"/>
        <v>1</v>
      </c>
      <c r="N772" t="b">
        <f t="shared" si="63"/>
        <v>1</v>
      </c>
      <c r="O772" s="13">
        <f t="shared" si="64"/>
        <v>0</v>
      </c>
    </row>
    <row r="773" spans="1:15" ht="101.25" hidden="1" x14ac:dyDescent="0.25">
      <c r="A773" s="1" t="s">
        <v>178</v>
      </c>
      <c r="B773" s="1" t="s">
        <v>1413</v>
      </c>
      <c r="C773" s="1" t="s">
        <v>168</v>
      </c>
      <c r="D773" s="2" t="s">
        <v>1627</v>
      </c>
      <c r="E773" s="3">
        <v>3454.4</v>
      </c>
      <c r="F773" s="8" t="s">
        <v>178</v>
      </c>
      <c r="G773" s="9" t="s">
        <v>1413</v>
      </c>
      <c r="H773" s="9" t="s">
        <v>168</v>
      </c>
      <c r="I773" s="10" t="s">
        <v>1627</v>
      </c>
      <c r="J773" s="11">
        <v>3454.4</v>
      </c>
      <c r="K773" t="b">
        <f t="shared" si="60"/>
        <v>1</v>
      </c>
      <c r="L773" t="b">
        <f t="shared" si="61"/>
        <v>1</v>
      </c>
      <c r="M773" t="b">
        <f t="shared" si="62"/>
        <v>1</v>
      </c>
      <c r="N773" t="b">
        <f t="shared" si="63"/>
        <v>1</v>
      </c>
      <c r="O773" s="13">
        <f t="shared" si="64"/>
        <v>0</v>
      </c>
    </row>
    <row r="774" spans="1:15" ht="45" hidden="1" x14ac:dyDescent="0.25">
      <c r="A774" s="1" t="s">
        <v>178</v>
      </c>
      <c r="B774" s="1" t="s">
        <v>1413</v>
      </c>
      <c r="C774" s="1" t="s">
        <v>162</v>
      </c>
      <c r="D774" s="2" t="s">
        <v>1061</v>
      </c>
      <c r="E774" s="3">
        <v>3454.4</v>
      </c>
      <c r="F774" s="8" t="s">
        <v>178</v>
      </c>
      <c r="G774" s="9" t="s">
        <v>1413</v>
      </c>
      <c r="H774" s="9" t="s">
        <v>162</v>
      </c>
      <c r="I774" s="10" t="s">
        <v>1061</v>
      </c>
      <c r="J774" s="11">
        <v>3454.4</v>
      </c>
      <c r="K774" t="b">
        <f t="shared" si="60"/>
        <v>1</v>
      </c>
      <c r="L774" t="b">
        <f t="shared" si="61"/>
        <v>1</v>
      </c>
      <c r="M774" t="b">
        <f t="shared" si="62"/>
        <v>1</v>
      </c>
      <c r="N774" t="b">
        <f t="shared" si="63"/>
        <v>1</v>
      </c>
      <c r="O774" s="13">
        <f t="shared" si="64"/>
        <v>0</v>
      </c>
    </row>
    <row r="775" spans="1:15" ht="56.25" hidden="1" x14ac:dyDescent="0.25">
      <c r="A775" s="1" t="s">
        <v>178</v>
      </c>
      <c r="B775" s="1" t="s">
        <v>1413</v>
      </c>
      <c r="C775" s="1" t="s">
        <v>1122</v>
      </c>
      <c r="D775" s="2" t="s">
        <v>1885</v>
      </c>
      <c r="E775" s="3">
        <v>4486.5316499999999</v>
      </c>
      <c r="F775" s="8" t="s">
        <v>178</v>
      </c>
      <c r="G775" s="9" t="s">
        <v>1413</v>
      </c>
      <c r="H775" s="9" t="s">
        <v>1122</v>
      </c>
      <c r="I775" s="10" t="s">
        <v>1885</v>
      </c>
      <c r="J775" s="11">
        <v>4486.5320000000002</v>
      </c>
      <c r="K775" t="b">
        <f t="shared" si="60"/>
        <v>1</v>
      </c>
      <c r="L775" t="b">
        <f t="shared" si="61"/>
        <v>1</v>
      </c>
      <c r="M775" t="b">
        <f t="shared" si="62"/>
        <v>1</v>
      </c>
      <c r="N775" t="b">
        <f t="shared" si="63"/>
        <v>1</v>
      </c>
      <c r="O775" s="13">
        <f t="shared" si="64"/>
        <v>-3.5000000025320332E-4</v>
      </c>
    </row>
    <row r="776" spans="1:15" ht="78.75" hidden="1" x14ac:dyDescent="0.25">
      <c r="A776" s="1" t="s">
        <v>178</v>
      </c>
      <c r="B776" s="1" t="s">
        <v>1413</v>
      </c>
      <c r="C776" s="1" t="s">
        <v>405</v>
      </c>
      <c r="D776" s="2" t="s">
        <v>1174</v>
      </c>
      <c r="E776" s="3">
        <v>4486.5316499999999</v>
      </c>
      <c r="F776" s="8" t="s">
        <v>178</v>
      </c>
      <c r="G776" s="9" t="s">
        <v>1413</v>
      </c>
      <c r="H776" s="9" t="s">
        <v>405</v>
      </c>
      <c r="I776" s="10" t="s">
        <v>1174</v>
      </c>
      <c r="J776" s="11">
        <v>4486.5320000000002</v>
      </c>
      <c r="K776" t="b">
        <f t="shared" si="60"/>
        <v>1</v>
      </c>
      <c r="L776" t="b">
        <f t="shared" si="61"/>
        <v>1</v>
      </c>
      <c r="M776" t="b">
        <f t="shared" si="62"/>
        <v>1</v>
      </c>
      <c r="N776" t="b">
        <f t="shared" si="63"/>
        <v>1</v>
      </c>
      <c r="O776" s="13">
        <f t="shared" si="64"/>
        <v>-3.5000000025320332E-4</v>
      </c>
    </row>
    <row r="777" spans="1:15" ht="67.5" hidden="1" x14ac:dyDescent="0.25">
      <c r="A777" s="1" t="s">
        <v>178</v>
      </c>
      <c r="B777" s="1" t="s">
        <v>1414</v>
      </c>
      <c r="C777" s="1" t="s">
        <v>138</v>
      </c>
      <c r="D777" s="2" t="s">
        <v>1450</v>
      </c>
      <c r="E777" s="3">
        <v>12538.3</v>
      </c>
      <c r="F777" s="8" t="s">
        <v>178</v>
      </c>
      <c r="G777" s="9" t="s">
        <v>1414</v>
      </c>
      <c r="H777" s="9" t="s">
        <v>138</v>
      </c>
      <c r="I777" s="10" t="s">
        <v>1450</v>
      </c>
      <c r="J777" s="11">
        <v>12538.3</v>
      </c>
      <c r="K777" t="b">
        <f t="shared" si="60"/>
        <v>1</v>
      </c>
      <c r="L777" t="b">
        <f t="shared" si="61"/>
        <v>1</v>
      </c>
      <c r="M777" t="b">
        <f t="shared" si="62"/>
        <v>1</v>
      </c>
      <c r="N777" t="b">
        <f t="shared" si="63"/>
        <v>1</v>
      </c>
      <c r="O777" s="13">
        <f t="shared" si="64"/>
        <v>0</v>
      </c>
    </row>
    <row r="778" spans="1:15" ht="45" hidden="1" x14ac:dyDescent="0.25">
      <c r="A778" s="1" t="s">
        <v>178</v>
      </c>
      <c r="B778" s="1" t="s">
        <v>1414</v>
      </c>
      <c r="C778" s="1" t="s">
        <v>170</v>
      </c>
      <c r="D778" s="2" t="s">
        <v>1628</v>
      </c>
      <c r="E778" s="3">
        <v>12538.3</v>
      </c>
      <c r="F778" s="8" t="s">
        <v>178</v>
      </c>
      <c r="G778" s="9" t="s">
        <v>1414</v>
      </c>
      <c r="H778" s="9" t="s">
        <v>170</v>
      </c>
      <c r="I778" s="10" t="s">
        <v>1628</v>
      </c>
      <c r="J778" s="11">
        <v>12538.3</v>
      </c>
      <c r="K778" t="b">
        <f t="shared" si="60"/>
        <v>1</v>
      </c>
      <c r="L778" t="b">
        <f t="shared" si="61"/>
        <v>1</v>
      </c>
      <c r="M778" t="b">
        <f t="shared" si="62"/>
        <v>1</v>
      </c>
      <c r="N778" t="b">
        <f t="shared" si="63"/>
        <v>1</v>
      </c>
      <c r="O778" s="13">
        <f t="shared" si="64"/>
        <v>0</v>
      </c>
    </row>
    <row r="779" spans="1:15" ht="67.5" hidden="1" x14ac:dyDescent="0.25">
      <c r="A779" s="1" t="s">
        <v>178</v>
      </c>
      <c r="B779" s="1" t="s">
        <v>1414</v>
      </c>
      <c r="C779" s="1" t="s">
        <v>171</v>
      </c>
      <c r="D779" s="2" t="s">
        <v>1629</v>
      </c>
      <c r="E779" s="3">
        <v>12538.3</v>
      </c>
      <c r="F779" s="8" t="s">
        <v>178</v>
      </c>
      <c r="G779" s="9" t="s">
        <v>1414</v>
      </c>
      <c r="H779" s="9" t="s">
        <v>171</v>
      </c>
      <c r="I779" s="10" t="s">
        <v>1629</v>
      </c>
      <c r="J779" s="11">
        <v>12538.3</v>
      </c>
      <c r="K779" t="b">
        <f t="shared" si="60"/>
        <v>1</v>
      </c>
      <c r="L779" t="b">
        <f t="shared" si="61"/>
        <v>1</v>
      </c>
      <c r="M779" t="b">
        <f t="shared" si="62"/>
        <v>1</v>
      </c>
      <c r="N779" t="b">
        <f t="shared" si="63"/>
        <v>1</v>
      </c>
      <c r="O779" s="13">
        <f t="shared" si="64"/>
        <v>0</v>
      </c>
    </row>
    <row r="780" spans="1:15" ht="78.75" hidden="1" x14ac:dyDescent="0.25">
      <c r="A780" s="1" t="s">
        <v>178</v>
      </c>
      <c r="B780" s="1" t="s">
        <v>1414</v>
      </c>
      <c r="C780" s="1" t="s">
        <v>169</v>
      </c>
      <c r="D780" s="2" t="s">
        <v>589</v>
      </c>
      <c r="E780" s="3">
        <v>12538.3</v>
      </c>
      <c r="F780" s="8" t="s">
        <v>178</v>
      </c>
      <c r="G780" s="9" t="s">
        <v>1414</v>
      </c>
      <c r="H780" s="9" t="s">
        <v>169</v>
      </c>
      <c r="I780" s="10" t="s">
        <v>589</v>
      </c>
      <c r="J780" s="11">
        <v>12538.3</v>
      </c>
      <c r="K780" t="b">
        <f t="shared" si="60"/>
        <v>1</v>
      </c>
      <c r="L780" t="b">
        <f t="shared" si="61"/>
        <v>1</v>
      </c>
      <c r="M780" t="b">
        <f t="shared" si="62"/>
        <v>1</v>
      </c>
      <c r="N780" t="b">
        <f t="shared" si="63"/>
        <v>1</v>
      </c>
      <c r="O780" s="13">
        <f t="shared" si="64"/>
        <v>0</v>
      </c>
    </row>
    <row r="781" spans="1:15" ht="56.25" hidden="1" x14ac:dyDescent="0.25">
      <c r="A781" s="1" t="s">
        <v>178</v>
      </c>
      <c r="B781" s="1" t="s">
        <v>1414</v>
      </c>
      <c r="C781" s="1" t="s">
        <v>1122</v>
      </c>
      <c r="D781" s="2" t="s">
        <v>1885</v>
      </c>
      <c r="E781" s="3">
        <v>32</v>
      </c>
      <c r="F781" s="8" t="s">
        <v>178</v>
      </c>
      <c r="G781" s="9" t="s">
        <v>1414</v>
      </c>
      <c r="H781" s="9" t="s">
        <v>1122</v>
      </c>
      <c r="I781" s="10" t="s">
        <v>1885</v>
      </c>
      <c r="J781" s="11">
        <v>32</v>
      </c>
      <c r="K781" t="b">
        <f t="shared" si="60"/>
        <v>1</v>
      </c>
      <c r="L781" t="b">
        <f t="shared" si="61"/>
        <v>1</v>
      </c>
      <c r="M781" t="b">
        <f t="shared" si="62"/>
        <v>1</v>
      </c>
      <c r="N781" t="b">
        <f t="shared" si="63"/>
        <v>1</v>
      </c>
      <c r="O781" s="13">
        <f t="shared" si="64"/>
        <v>0</v>
      </c>
    </row>
    <row r="782" spans="1:15" ht="36" hidden="1" x14ac:dyDescent="0.25">
      <c r="A782" s="1" t="s">
        <v>178</v>
      </c>
      <c r="B782" s="1" t="s">
        <v>1414</v>
      </c>
      <c r="C782" s="1" t="s">
        <v>1143</v>
      </c>
      <c r="D782" s="2" t="s">
        <v>1270</v>
      </c>
      <c r="E782" s="3">
        <v>32</v>
      </c>
      <c r="F782" s="8" t="s">
        <v>178</v>
      </c>
      <c r="G782" s="9" t="s">
        <v>1414</v>
      </c>
      <c r="H782" s="9" t="s">
        <v>1143</v>
      </c>
      <c r="I782" s="10" t="s">
        <v>1270</v>
      </c>
      <c r="J782" s="11">
        <v>32</v>
      </c>
      <c r="K782" t="b">
        <f t="shared" si="60"/>
        <v>1</v>
      </c>
      <c r="L782" t="b">
        <f t="shared" si="61"/>
        <v>1</v>
      </c>
      <c r="M782" t="b">
        <f t="shared" si="62"/>
        <v>1</v>
      </c>
      <c r="N782" t="b">
        <f t="shared" si="63"/>
        <v>1</v>
      </c>
      <c r="O782" s="13">
        <f t="shared" si="64"/>
        <v>0</v>
      </c>
    </row>
    <row r="783" spans="1:15" ht="33.75" hidden="1" x14ac:dyDescent="0.25">
      <c r="A783" s="1" t="s">
        <v>178</v>
      </c>
      <c r="B783" s="1" t="s">
        <v>1414</v>
      </c>
      <c r="C783" s="1" t="s">
        <v>1349</v>
      </c>
      <c r="D783" s="2" t="s">
        <v>1350</v>
      </c>
      <c r="E783" s="3">
        <v>32</v>
      </c>
      <c r="F783" s="8" t="s">
        <v>178</v>
      </c>
      <c r="G783" s="9" t="s">
        <v>1414</v>
      </c>
      <c r="H783" s="9" t="s">
        <v>1349</v>
      </c>
      <c r="I783" s="10" t="s">
        <v>1350</v>
      </c>
      <c r="J783" s="11">
        <v>32</v>
      </c>
      <c r="K783" t="b">
        <f t="shared" si="60"/>
        <v>1</v>
      </c>
      <c r="L783" t="b">
        <f t="shared" si="61"/>
        <v>1</v>
      </c>
      <c r="M783" t="b">
        <f t="shared" si="62"/>
        <v>1</v>
      </c>
      <c r="N783" t="b">
        <f t="shared" si="63"/>
        <v>1</v>
      </c>
      <c r="O783" s="13">
        <f t="shared" si="64"/>
        <v>0</v>
      </c>
    </row>
    <row r="784" spans="1:15" ht="56.25" hidden="1" x14ac:dyDescent="0.25">
      <c r="A784" s="1" t="s">
        <v>178</v>
      </c>
      <c r="B784" s="1" t="s">
        <v>1393</v>
      </c>
      <c r="C784" s="1" t="s">
        <v>1172</v>
      </c>
      <c r="D784" s="2" t="s">
        <v>1500</v>
      </c>
      <c r="E784" s="3">
        <v>1799</v>
      </c>
      <c r="F784" s="8" t="s">
        <v>178</v>
      </c>
      <c r="G784" s="9" t="s">
        <v>1393</v>
      </c>
      <c r="H784" s="9" t="s">
        <v>1172</v>
      </c>
      <c r="I784" s="10" t="s">
        <v>1500</v>
      </c>
      <c r="J784" s="11">
        <v>1799</v>
      </c>
      <c r="K784" t="b">
        <f t="shared" si="60"/>
        <v>1</v>
      </c>
      <c r="L784" t="b">
        <f t="shared" si="61"/>
        <v>1</v>
      </c>
      <c r="M784" t="b">
        <f t="shared" si="62"/>
        <v>1</v>
      </c>
      <c r="N784" t="b">
        <f t="shared" si="63"/>
        <v>1</v>
      </c>
      <c r="O784" s="13">
        <f t="shared" si="64"/>
        <v>0</v>
      </c>
    </row>
    <row r="785" spans="1:15" ht="48" hidden="1" x14ac:dyDescent="0.25">
      <c r="A785" s="1" t="s">
        <v>178</v>
      </c>
      <c r="B785" s="1" t="s">
        <v>1393</v>
      </c>
      <c r="C785" s="1" t="s">
        <v>6</v>
      </c>
      <c r="D785" s="2" t="s">
        <v>1501</v>
      </c>
      <c r="E785" s="3">
        <v>1799</v>
      </c>
      <c r="F785" s="8" t="s">
        <v>178</v>
      </c>
      <c r="G785" s="9" t="s">
        <v>1393</v>
      </c>
      <c r="H785" s="9" t="s">
        <v>6</v>
      </c>
      <c r="I785" s="10" t="s">
        <v>1501</v>
      </c>
      <c r="J785" s="11">
        <v>1799</v>
      </c>
      <c r="K785" t="b">
        <f t="shared" si="60"/>
        <v>1</v>
      </c>
      <c r="L785" t="b">
        <f t="shared" si="61"/>
        <v>1</v>
      </c>
      <c r="M785" t="b">
        <f t="shared" si="62"/>
        <v>1</v>
      </c>
      <c r="N785" t="b">
        <f t="shared" si="63"/>
        <v>1</v>
      </c>
      <c r="O785" s="13">
        <f t="shared" si="64"/>
        <v>0</v>
      </c>
    </row>
    <row r="786" spans="1:15" ht="78.75" hidden="1" x14ac:dyDescent="0.25">
      <c r="A786" s="1" t="s">
        <v>178</v>
      </c>
      <c r="B786" s="1" t="s">
        <v>1393</v>
      </c>
      <c r="C786" s="1" t="s">
        <v>7</v>
      </c>
      <c r="D786" s="2" t="s">
        <v>1502</v>
      </c>
      <c r="E786" s="3">
        <v>442.5</v>
      </c>
      <c r="F786" s="8" t="s">
        <v>178</v>
      </c>
      <c r="G786" s="9" t="s">
        <v>1393</v>
      </c>
      <c r="H786" s="9" t="s">
        <v>7</v>
      </c>
      <c r="I786" s="10" t="s">
        <v>1502</v>
      </c>
      <c r="J786" s="11">
        <v>442.5</v>
      </c>
      <c r="K786" t="b">
        <f t="shared" si="60"/>
        <v>1</v>
      </c>
      <c r="L786" t="b">
        <f t="shared" si="61"/>
        <v>1</v>
      </c>
      <c r="M786" t="b">
        <f t="shared" si="62"/>
        <v>1</v>
      </c>
      <c r="N786" t="b">
        <f t="shared" si="63"/>
        <v>1</v>
      </c>
      <c r="O786" s="13">
        <f t="shared" si="64"/>
        <v>0</v>
      </c>
    </row>
    <row r="787" spans="1:15" ht="45" hidden="1" x14ac:dyDescent="0.25">
      <c r="A787" s="1" t="s">
        <v>178</v>
      </c>
      <c r="B787" s="1" t="s">
        <v>1393</v>
      </c>
      <c r="C787" s="1" t="s">
        <v>12</v>
      </c>
      <c r="D787" s="2" t="s">
        <v>772</v>
      </c>
      <c r="E787" s="3">
        <v>442.5</v>
      </c>
      <c r="F787" s="8" t="s">
        <v>178</v>
      </c>
      <c r="G787" s="9" t="s">
        <v>1393</v>
      </c>
      <c r="H787" s="9" t="s">
        <v>12</v>
      </c>
      <c r="I787" s="10" t="s">
        <v>772</v>
      </c>
      <c r="J787" s="11">
        <v>442.5</v>
      </c>
      <c r="K787" t="b">
        <f t="shared" si="60"/>
        <v>1</v>
      </c>
      <c r="L787" t="b">
        <f t="shared" si="61"/>
        <v>1</v>
      </c>
      <c r="M787" t="b">
        <f t="shared" si="62"/>
        <v>1</v>
      </c>
      <c r="N787" t="b">
        <f t="shared" si="63"/>
        <v>1</v>
      </c>
      <c r="O787" s="13">
        <f t="shared" si="64"/>
        <v>0</v>
      </c>
    </row>
    <row r="788" spans="1:15" ht="56.25" hidden="1" x14ac:dyDescent="0.25">
      <c r="A788" s="1" t="s">
        <v>178</v>
      </c>
      <c r="B788" s="1" t="s">
        <v>1393</v>
      </c>
      <c r="C788" s="1" t="s">
        <v>173</v>
      </c>
      <c r="D788" s="2" t="s">
        <v>1630</v>
      </c>
      <c r="E788" s="3">
        <v>1356.5</v>
      </c>
      <c r="F788" s="8" t="s">
        <v>178</v>
      </c>
      <c r="G788" s="9" t="s">
        <v>1393</v>
      </c>
      <c r="H788" s="9" t="s">
        <v>173</v>
      </c>
      <c r="I788" s="10" t="s">
        <v>1630</v>
      </c>
      <c r="J788" s="11">
        <v>1356.5</v>
      </c>
      <c r="K788" t="b">
        <f t="shared" si="60"/>
        <v>1</v>
      </c>
      <c r="L788" t="b">
        <f t="shared" si="61"/>
        <v>1</v>
      </c>
      <c r="M788" t="b">
        <f t="shared" si="62"/>
        <v>1</v>
      </c>
      <c r="N788" t="b">
        <f t="shared" si="63"/>
        <v>1</v>
      </c>
      <c r="O788" s="13">
        <f t="shared" si="64"/>
        <v>0</v>
      </c>
    </row>
    <row r="789" spans="1:15" ht="33.75" hidden="1" x14ac:dyDescent="0.25">
      <c r="A789" s="1" t="s">
        <v>178</v>
      </c>
      <c r="B789" s="1" t="s">
        <v>1393</v>
      </c>
      <c r="C789" s="1" t="s">
        <v>172</v>
      </c>
      <c r="D789" s="2" t="s">
        <v>781</v>
      </c>
      <c r="E789" s="3">
        <v>1356.5</v>
      </c>
      <c r="F789" s="8" t="s">
        <v>178</v>
      </c>
      <c r="G789" s="9" t="s">
        <v>1393</v>
      </c>
      <c r="H789" s="9" t="s">
        <v>172</v>
      </c>
      <c r="I789" s="10" t="s">
        <v>781</v>
      </c>
      <c r="J789" s="11">
        <v>1356.5</v>
      </c>
      <c r="K789" t="b">
        <f t="shared" si="60"/>
        <v>1</v>
      </c>
      <c r="L789" t="b">
        <f t="shared" si="61"/>
        <v>1</v>
      </c>
      <c r="M789" t="b">
        <f t="shared" si="62"/>
        <v>1</v>
      </c>
      <c r="N789" t="b">
        <f t="shared" si="63"/>
        <v>1</v>
      </c>
      <c r="O789" s="13">
        <f t="shared" si="64"/>
        <v>0</v>
      </c>
    </row>
    <row r="790" spans="1:15" ht="45" hidden="1" x14ac:dyDescent="0.25">
      <c r="A790" s="1" t="s">
        <v>178</v>
      </c>
      <c r="B790" s="1" t="s">
        <v>1397</v>
      </c>
      <c r="C790" s="1" t="s">
        <v>62</v>
      </c>
      <c r="D790" s="2" t="s">
        <v>1525</v>
      </c>
      <c r="E790" s="3">
        <v>3556</v>
      </c>
      <c r="F790" s="8" t="s">
        <v>178</v>
      </c>
      <c r="G790" s="9" t="s">
        <v>1397</v>
      </c>
      <c r="H790" s="9" t="s">
        <v>62</v>
      </c>
      <c r="I790" s="10" t="s">
        <v>1525</v>
      </c>
      <c r="J790" s="11">
        <v>3556</v>
      </c>
      <c r="K790" t="b">
        <f t="shared" si="60"/>
        <v>1</v>
      </c>
      <c r="L790" t="b">
        <f t="shared" si="61"/>
        <v>1</v>
      </c>
      <c r="M790" t="b">
        <f t="shared" si="62"/>
        <v>1</v>
      </c>
      <c r="N790" t="b">
        <f t="shared" si="63"/>
        <v>1</v>
      </c>
      <c r="O790" s="13">
        <f t="shared" si="64"/>
        <v>0</v>
      </c>
    </row>
    <row r="791" spans="1:15" ht="90" hidden="1" x14ac:dyDescent="0.25">
      <c r="A791" s="1" t="s">
        <v>178</v>
      </c>
      <c r="B791" s="1" t="s">
        <v>1397</v>
      </c>
      <c r="C791" s="1" t="s">
        <v>66</v>
      </c>
      <c r="D791" s="2" t="s">
        <v>1528</v>
      </c>
      <c r="E791" s="3">
        <v>3556</v>
      </c>
      <c r="F791" s="8" t="s">
        <v>178</v>
      </c>
      <c r="G791" s="9" t="s">
        <v>1397</v>
      </c>
      <c r="H791" s="9" t="s">
        <v>66</v>
      </c>
      <c r="I791" s="10" t="s">
        <v>1528</v>
      </c>
      <c r="J791" s="11">
        <v>3556</v>
      </c>
      <c r="K791" t="b">
        <f t="shared" si="60"/>
        <v>1</v>
      </c>
      <c r="L791" t="b">
        <f t="shared" si="61"/>
        <v>1</v>
      </c>
      <c r="M791" t="b">
        <f t="shared" si="62"/>
        <v>1</v>
      </c>
      <c r="N791" t="b">
        <f t="shared" si="63"/>
        <v>1</v>
      </c>
      <c r="O791" s="13">
        <f t="shared" si="64"/>
        <v>0</v>
      </c>
    </row>
    <row r="792" spans="1:15" ht="67.5" hidden="1" x14ac:dyDescent="0.25">
      <c r="A792" s="1" t="s">
        <v>178</v>
      </c>
      <c r="B792" s="1" t="s">
        <v>1397</v>
      </c>
      <c r="C792" s="1" t="s">
        <v>67</v>
      </c>
      <c r="D792" s="2" t="s">
        <v>1529</v>
      </c>
      <c r="E792" s="3">
        <v>3556</v>
      </c>
      <c r="F792" s="8" t="s">
        <v>178</v>
      </c>
      <c r="G792" s="9" t="s">
        <v>1397</v>
      </c>
      <c r="H792" s="9" t="s">
        <v>67</v>
      </c>
      <c r="I792" s="10" t="s">
        <v>1529</v>
      </c>
      <c r="J792" s="11">
        <v>3556</v>
      </c>
      <c r="K792" t="b">
        <f t="shared" si="60"/>
        <v>1</v>
      </c>
      <c r="L792" t="b">
        <f t="shared" si="61"/>
        <v>1</v>
      </c>
      <c r="M792" t="b">
        <f t="shared" si="62"/>
        <v>1</v>
      </c>
      <c r="N792" t="b">
        <f t="shared" si="63"/>
        <v>1</v>
      </c>
      <c r="O792" s="13">
        <f t="shared" si="64"/>
        <v>0</v>
      </c>
    </row>
    <row r="793" spans="1:15" ht="123.75" hidden="1" x14ac:dyDescent="0.25">
      <c r="A793" s="1" t="s">
        <v>178</v>
      </c>
      <c r="B793" s="1" t="s">
        <v>1397</v>
      </c>
      <c r="C793" s="1" t="s">
        <v>174</v>
      </c>
      <c r="D793" s="2" t="s">
        <v>646</v>
      </c>
      <c r="E793" s="3">
        <v>3556</v>
      </c>
      <c r="F793" s="8" t="s">
        <v>178</v>
      </c>
      <c r="G793" s="9" t="s">
        <v>1397</v>
      </c>
      <c r="H793" s="9" t="s">
        <v>174</v>
      </c>
      <c r="I793" s="10" t="s">
        <v>646</v>
      </c>
      <c r="J793" s="11">
        <v>3556</v>
      </c>
      <c r="K793" t="b">
        <f t="shared" si="60"/>
        <v>1</v>
      </c>
      <c r="L793" t="b">
        <f t="shared" si="61"/>
        <v>1</v>
      </c>
      <c r="M793" t="b">
        <f t="shared" si="62"/>
        <v>1</v>
      </c>
      <c r="N793" t="b">
        <f t="shared" si="63"/>
        <v>1</v>
      </c>
      <c r="O793" s="13">
        <f t="shared" si="64"/>
        <v>0</v>
      </c>
    </row>
    <row r="794" spans="1:15" ht="101.25" hidden="1" x14ac:dyDescent="0.25">
      <c r="A794" s="1" t="s">
        <v>178</v>
      </c>
      <c r="B794" s="1" t="s">
        <v>1397</v>
      </c>
      <c r="C794" s="1" t="s">
        <v>42</v>
      </c>
      <c r="D794" s="2" t="s">
        <v>1516</v>
      </c>
      <c r="E794" s="3">
        <v>200</v>
      </c>
      <c r="F794" s="8" t="s">
        <v>178</v>
      </c>
      <c r="G794" s="9" t="s">
        <v>1397</v>
      </c>
      <c r="H794" s="9" t="s">
        <v>42</v>
      </c>
      <c r="I794" s="10" t="s">
        <v>1516</v>
      </c>
      <c r="J794" s="11">
        <v>200</v>
      </c>
      <c r="K794" t="b">
        <f t="shared" si="60"/>
        <v>1</v>
      </c>
      <c r="L794" t="b">
        <f t="shared" si="61"/>
        <v>1</v>
      </c>
      <c r="M794" t="b">
        <f t="shared" si="62"/>
        <v>1</v>
      </c>
      <c r="N794" t="b">
        <f t="shared" si="63"/>
        <v>1</v>
      </c>
      <c r="O794" s="13">
        <f t="shared" si="64"/>
        <v>0</v>
      </c>
    </row>
    <row r="795" spans="1:15" ht="56.25" hidden="1" x14ac:dyDescent="0.25">
      <c r="A795" s="1" t="s">
        <v>178</v>
      </c>
      <c r="B795" s="1" t="s">
        <v>1397</v>
      </c>
      <c r="C795" s="1" t="s">
        <v>68</v>
      </c>
      <c r="D795" s="2" t="s">
        <v>1530</v>
      </c>
      <c r="E795" s="3">
        <v>200</v>
      </c>
      <c r="F795" s="8" t="s">
        <v>178</v>
      </c>
      <c r="G795" s="9" t="s">
        <v>1397</v>
      </c>
      <c r="H795" s="9" t="s">
        <v>68</v>
      </c>
      <c r="I795" s="10" t="s">
        <v>1530</v>
      </c>
      <c r="J795" s="11">
        <v>200</v>
      </c>
      <c r="K795" t="b">
        <f t="shared" si="60"/>
        <v>1</v>
      </c>
      <c r="L795" t="b">
        <f t="shared" si="61"/>
        <v>1</v>
      </c>
      <c r="M795" t="b">
        <f t="shared" si="62"/>
        <v>1</v>
      </c>
      <c r="N795" t="b">
        <f t="shared" si="63"/>
        <v>1</v>
      </c>
      <c r="O795" s="13">
        <f t="shared" si="64"/>
        <v>0</v>
      </c>
    </row>
    <row r="796" spans="1:15" ht="90" hidden="1" x14ac:dyDescent="0.25">
      <c r="A796" s="1" t="s">
        <v>178</v>
      </c>
      <c r="B796" s="1" t="s">
        <v>1397</v>
      </c>
      <c r="C796" s="1" t="s">
        <v>176</v>
      </c>
      <c r="D796" s="2" t="s">
        <v>1631</v>
      </c>
      <c r="E796" s="3">
        <v>200</v>
      </c>
      <c r="F796" s="8" t="s">
        <v>178</v>
      </c>
      <c r="G796" s="9" t="s">
        <v>1397</v>
      </c>
      <c r="H796" s="9" t="s">
        <v>176</v>
      </c>
      <c r="I796" s="10" t="s">
        <v>1631</v>
      </c>
      <c r="J796" s="11">
        <v>200</v>
      </c>
      <c r="K796" t="b">
        <f t="shared" si="60"/>
        <v>1</v>
      </c>
      <c r="L796" t="b">
        <f t="shared" si="61"/>
        <v>1</v>
      </c>
      <c r="M796" t="b">
        <f t="shared" si="62"/>
        <v>1</v>
      </c>
      <c r="N796" t="b">
        <f t="shared" si="63"/>
        <v>1</v>
      </c>
      <c r="O796" s="13">
        <f t="shared" si="64"/>
        <v>0</v>
      </c>
    </row>
    <row r="797" spans="1:15" ht="56.25" hidden="1" x14ac:dyDescent="0.25">
      <c r="A797" s="1" t="s">
        <v>178</v>
      </c>
      <c r="B797" s="1" t="s">
        <v>1397</v>
      </c>
      <c r="C797" s="1" t="s">
        <v>175</v>
      </c>
      <c r="D797" s="2" t="s">
        <v>671</v>
      </c>
      <c r="E797" s="3">
        <v>200</v>
      </c>
      <c r="F797" s="8" t="s">
        <v>178</v>
      </c>
      <c r="G797" s="9" t="s">
        <v>1397</v>
      </c>
      <c r="H797" s="9" t="s">
        <v>175</v>
      </c>
      <c r="I797" s="10" t="s">
        <v>671</v>
      </c>
      <c r="J797" s="11">
        <v>200</v>
      </c>
      <c r="K797" t="b">
        <f t="shared" si="60"/>
        <v>1</v>
      </c>
      <c r="L797" t="b">
        <f t="shared" si="61"/>
        <v>1</v>
      </c>
      <c r="M797" t="b">
        <f t="shared" si="62"/>
        <v>1</v>
      </c>
      <c r="N797" t="b">
        <f t="shared" si="63"/>
        <v>1</v>
      </c>
      <c r="O797" s="13">
        <f t="shared" si="64"/>
        <v>0</v>
      </c>
    </row>
    <row r="798" spans="1:15" ht="36" hidden="1" x14ac:dyDescent="0.25">
      <c r="A798" s="1" t="s">
        <v>178</v>
      </c>
      <c r="B798" s="1" t="s">
        <v>1399</v>
      </c>
      <c r="C798" s="1" t="s">
        <v>37</v>
      </c>
      <c r="D798" s="2" t="s">
        <v>1511</v>
      </c>
      <c r="E798" s="3">
        <v>1344.7</v>
      </c>
      <c r="F798" s="8" t="s">
        <v>178</v>
      </c>
      <c r="G798" s="9" t="s">
        <v>1399</v>
      </c>
      <c r="H798" s="9" t="s">
        <v>37</v>
      </c>
      <c r="I798" s="10" t="s">
        <v>1511</v>
      </c>
      <c r="J798" s="11">
        <v>1344.7</v>
      </c>
      <c r="K798" t="b">
        <f t="shared" si="60"/>
        <v>1</v>
      </c>
      <c r="L798" t="b">
        <f t="shared" si="61"/>
        <v>1</v>
      </c>
      <c r="M798" t="b">
        <f t="shared" si="62"/>
        <v>1</v>
      </c>
      <c r="N798" t="b">
        <f t="shared" si="63"/>
        <v>1</v>
      </c>
      <c r="O798" s="13">
        <f t="shared" si="64"/>
        <v>0</v>
      </c>
    </row>
    <row r="799" spans="1:15" ht="56.25" hidden="1" x14ac:dyDescent="0.25">
      <c r="A799" s="1" t="s">
        <v>178</v>
      </c>
      <c r="B799" s="1" t="s">
        <v>1399</v>
      </c>
      <c r="C799" s="1" t="s">
        <v>89</v>
      </c>
      <c r="D799" s="2" t="s">
        <v>1532</v>
      </c>
      <c r="E799" s="3">
        <v>1344.7</v>
      </c>
      <c r="F799" s="8" t="s">
        <v>178</v>
      </c>
      <c r="G799" s="9" t="s">
        <v>1399</v>
      </c>
      <c r="H799" s="9" t="s">
        <v>89</v>
      </c>
      <c r="I799" s="10" t="s">
        <v>1532</v>
      </c>
      <c r="J799" s="11">
        <v>1344.7</v>
      </c>
      <c r="K799" t="b">
        <f t="shared" si="60"/>
        <v>1</v>
      </c>
      <c r="L799" t="b">
        <f t="shared" si="61"/>
        <v>1</v>
      </c>
      <c r="M799" t="b">
        <f t="shared" si="62"/>
        <v>1</v>
      </c>
      <c r="N799" t="b">
        <f t="shared" si="63"/>
        <v>1</v>
      </c>
      <c r="O799" s="13">
        <f t="shared" si="64"/>
        <v>0</v>
      </c>
    </row>
    <row r="800" spans="1:15" ht="56.25" hidden="1" x14ac:dyDescent="0.25">
      <c r="A800" s="1" t="s">
        <v>178</v>
      </c>
      <c r="B800" s="1" t="s">
        <v>1399</v>
      </c>
      <c r="C800" s="1" t="s">
        <v>90</v>
      </c>
      <c r="D800" s="2" t="s">
        <v>1533</v>
      </c>
      <c r="E800" s="3">
        <v>1344.7</v>
      </c>
      <c r="F800" s="8" t="s">
        <v>178</v>
      </c>
      <c r="G800" s="9" t="s">
        <v>1399</v>
      </c>
      <c r="H800" s="9" t="s">
        <v>90</v>
      </c>
      <c r="I800" s="10" t="s">
        <v>1533</v>
      </c>
      <c r="J800" s="11">
        <v>1344.7</v>
      </c>
      <c r="K800" t="b">
        <f t="shared" si="60"/>
        <v>1</v>
      </c>
      <c r="L800" t="b">
        <f t="shared" si="61"/>
        <v>1</v>
      </c>
      <c r="M800" t="b">
        <f t="shared" si="62"/>
        <v>1</v>
      </c>
      <c r="N800" t="b">
        <f t="shared" si="63"/>
        <v>1</v>
      </c>
      <c r="O800" s="13">
        <f t="shared" si="64"/>
        <v>0</v>
      </c>
    </row>
    <row r="801" spans="1:15" ht="78.75" hidden="1" x14ac:dyDescent="0.25">
      <c r="A801" s="1" t="s">
        <v>178</v>
      </c>
      <c r="B801" s="1" t="s">
        <v>1399</v>
      </c>
      <c r="C801" s="1" t="s">
        <v>77</v>
      </c>
      <c r="D801" s="2" t="s">
        <v>614</v>
      </c>
      <c r="E801" s="3">
        <v>1344.7</v>
      </c>
      <c r="F801" s="8" t="s">
        <v>178</v>
      </c>
      <c r="G801" s="9" t="s">
        <v>1399</v>
      </c>
      <c r="H801" s="9" t="s">
        <v>77</v>
      </c>
      <c r="I801" s="10" t="s">
        <v>614</v>
      </c>
      <c r="J801" s="11">
        <v>1344.7</v>
      </c>
      <c r="K801" t="b">
        <f t="shared" si="60"/>
        <v>1</v>
      </c>
      <c r="L801" t="b">
        <f t="shared" si="61"/>
        <v>1</v>
      </c>
      <c r="M801" t="b">
        <f t="shared" si="62"/>
        <v>1</v>
      </c>
      <c r="N801" t="b">
        <f t="shared" si="63"/>
        <v>1</v>
      </c>
      <c r="O801" s="13">
        <f t="shared" si="64"/>
        <v>0</v>
      </c>
    </row>
    <row r="802" spans="1:15" ht="56.25" hidden="1" x14ac:dyDescent="0.25">
      <c r="A802" s="1" t="s">
        <v>178</v>
      </c>
      <c r="B802" s="1" t="s">
        <v>1399</v>
      </c>
      <c r="C802" s="1" t="s">
        <v>1122</v>
      </c>
      <c r="D802" s="2" t="s">
        <v>1885</v>
      </c>
      <c r="E802" s="3">
        <v>1809.8</v>
      </c>
      <c r="F802" s="8" t="s">
        <v>178</v>
      </c>
      <c r="G802" s="9" t="s">
        <v>1399</v>
      </c>
      <c r="H802" s="9" t="s">
        <v>1122</v>
      </c>
      <c r="I802" s="10" t="s">
        <v>1885</v>
      </c>
      <c r="J802" s="11">
        <v>1809.8</v>
      </c>
      <c r="K802" t="b">
        <f t="shared" si="60"/>
        <v>1</v>
      </c>
      <c r="L802" t="b">
        <f t="shared" si="61"/>
        <v>1</v>
      </c>
      <c r="M802" t="b">
        <f t="shared" si="62"/>
        <v>1</v>
      </c>
      <c r="N802" t="b">
        <f t="shared" si="63"/>
        <v>1</v>
      </c>
      <c r="O802" s="13">
        <f t="shared" si="64"/>
        <v>0</v>
      </c>
    </row>
    <row r="803" spans="1:15" ht="78.75" hidden="1" x14ac:dyDescent="0.25">
      <c r="A803" s="1" t="s">
        <v>178</v>
      </c>
      <c r="B803" s="1" t="s">
        <v>1399</v>
      </c>
      <c r="C803" s="1" t="s">
        <v>405</v>
      </c>
      <c r="D803" s="2" t="s">
        <v>1174</v>
      </c>
      <c r="E803" s="3">
        <v>1809.8</v>
      </c>
      <c r="F803" s="8" t="s">
        <v>178</v>
      </c>
      <c r="G803" s="9" t="s">
        <v>1399</v>
      </c>
      <c r="H803" s="9" t="s">
        <v>405</v>
      </c>
      <c r="I803" s="10" t="s">
        <v>1174</v>
      </c>
      <c r="J803" s="11">
        <v>1809.8</v>
      </c>
      <c r="K803" t="b">
        <f t="shared" si="60"/>
        <v>1</v>
      </c>
      <c r="L803" t="b">
        <f t="shared" si="61"/>
        <v>1</v>
      </c>
      <c r="M803" t="b">
        <f t="shared" si="62"/>
        <v>1</v>
      </c>
      <c r="N803" t="b">
        <f t="shared" si="63"/>
        <v>1</v>
      </c>
      <c r="O803" s="13">
        <f t="shared" si="64"/>
        <v>0</v>
      </c>
    </row>
    <row r="804" spans="1:15" ht="56.25" hidden="1" x14ac:dyDescent="0.25">
      <c r="A804" s="1" t="s">
        <v>178</v>
      </c>
      <c r="B804" s="1" t="s">
        <v>1386</v>
      </c>
      <c r="C804" s="1" t="s">
        <v>790</v>
      </c>
      <c r="D804" s="2" t="s">
        <v>1590</v>
      </c>
      <c r="E804" s="3">
        <v>1758.2</v>
      </c>
      <c r="F804" s="8" t="s">
        <v>178</v>
      </c>
      <c r="G804" s="9" t="s">
        <v>1386</v>
      </c>
      <c r="H804" s="9" t="s">
        <v>790</v>
      </c>
      <c r="I804" s="10" t="s">
        <v>1590</v>
      </c>
      <c r="J804" s="11">
        <v>1758.2</v>
      </c>
      <c r="K804" t="b">
        <f t="shared" si="60"/>
        <v>1</v>
      </c>
      <c r="L804" t="b">
        <f t="shared" si="61"/>
        <v>1</v>
      </c>
      <c r="M804" t="b">
        <f t="shared" si="62"/>
        <v>1</v>
      </c>
      <c r="N804" t="b">
        <f t="shared" si="63"/>
        <v>1</v>
      </c>
      <c r="O804" s="13">
        <f t="shared" si="64"/>
        <v>0</v>
      </c>
    </row>
    <row r="805" spans="1:15" ht="56.25" hidden="1" x14ac:dyDescent="0.25">
      <c r="A805" s="1" t="s">
        <v>178</v>
      </c>
      <c r="B805" s="1" t="s">
        <v>1386</v>
      </c>
      <c r="C805" s="1" t="s">
        <v>794</v>
      </c>
      <c r="D805" s="2" t="s">
        <v>1632</v>
      </c>
      <c r="E805" s="3">
        <v>1758.2</v>
      </c>
      <c r="F805" s="8" t="s">
        <v>178</v>
      </c>
      <c r="G805" s="9" t="s">
        <v>1386</v>
      </c>
      <c r="H805" s="9" t="s">
        <v>794</v>
      </c>
      <c r="I805" s="10" t="s">
        <v>1632</v>
      </c>
      <c r="J805" s="11">
        <v>1758.2</v>
      </c>
      <c r="K805" t="b">
        <f t="shared" si="60"/>
        <v>1</v>
      </c>
      <c r="L805" t="b">
        <f t="shared" si="61"/>
        <v>1</v>
      </c>
      <c r="M805" t="b">
        <f t="shared" si="62"/>
        <v>1</v>
      </c>
      <c r="N805" t="b">
        <f t="shared" si="63"/>
        <v>1</v>
      </c>
      <c r="O805" s="13">
        <f t="shared" si="64"/>
        <v>0</v>
      </c>
    </row>
    <row r="806" spans="1:15" ht="123.75" hidden="1" x14ac:dyDescent="0.25">
      <c r="A806" s="1" t="s">
        <v>178</v>
      </c>
      <c r="B806" s="1" t="s">
        <v>1386</v>
      </c>
      <c r="C806" s="1" t="s">
        <v>795</v>
      </c>
      <c r="D806" s="2" t="s">
        <v>1633</v>
      </c>
      <c r="E806" s="3">
        <v>1758.2</v>
      </c>
      <c r="F806" s="8" t="s">
        <v>178</v>
      </c>
      <c r="G806" s="9" t="s">
        <v>1386</v>
      </c>
      <c r="H806" s="9" t="s">
        <v>795</v>
      </c>
      <c r="I806" s="10" t="s">
        <v>1633</v>
      </c>
      <c r="J806" s="11">
        <v>1758.2</v>
      </c>
      <c r="K806" t="b">
        <f t="shared" si="60"/>
        <v>1</v>
      </c>
      <c r="L806" t="b">
        <f t="shared" si="61"/>
        <v>1</v>
      </c>
      <c r="M806" t="b">
        <f t="shared" si="62"/>
        <v>1</v>
      </c>
      <c r="N806" t="b">
        <f t="shared" si="63"/>
        <v>1</v>
      </c>
      <c r="O806" s="13">
        <f t="shared" si="64"/>
        <v>0</v>
      </c>
    </row>
    <row r="807" spans="1:15" ht="45" hidden="1" x14ac:dyDescent="0.25">
      <c r="A807" s="1" t="s">
        <v>178</v>
      </c>
      <c r="B807" s="1" t="s">
        <v>1386</v>
      </c>
      <c r="C807" s="1" t="s">
        <v>793</v>
      </c>
      <c r="D807" s="2" t="s">
        <v>931</v>
      </c>
      <c r="E807" s="3">
        <v>1758.2</v>
      </c>
      <c r="F807" s="8" t="s">
        <v>178</v>
      </c>
      <c r="G807" s="9" t="s">
        <v>1386</v>
      </c>
      <c r="H807" s="9" t="s">
        <v>793</v>
      </c>
      <c r="I807" s="10" t="s">
        <v>931</v>
      </c>
      <c r="J807" s="11">
        <v>1758.2</v>
      </c>
      <c r="K807" t="b">
        <f t="shared" si="60"/>
        <v>1</v>
      </c>
      <c r="L807" t="b">
        <f t="shared" si="61"/>
        <v>1</v>
      </c>
      <c r="M807" t="b">
        <f t="shared" si="62"/>
        <v>1</v>
      </c>
      <c r="N807" t="b">
        <f t="shared" si="63"/>
        <v>1</v>
      </c>
      <c r="O807" s="13">
        <f t="shared" si="64"/>
        <v>0</v>
      </c>
    </row>
    <row r="808" spans="1:15" ht="56.25" hidden="1" x14ac:dyDescent="0.25">
      <c r="A808" s="1" t="s">
        <v>178</v>
      </c>
      <c r="B808" s="1" t="s">
        <v>1386</v>
      </c>
      <c r="C808" s="1" t="s">
        <v>1122</v>
      </c>
      <c r="D808" s="2" t="s">
        <v>1885</v>
      </c>
      <c r="E808" s="3">
        <v>18</v>
      </c>
      <c r="F808" s="8" t="s">
        <v>178</v>
      </c>
      <c r="G808" s="9" t="s">
        <v>1386</v>
      </c>
      <c r="H808" s="9" t="s">
        <v>1122</v>
      </c>
      <c r="I808" s="10" t="s">
        <v>1885</v>
      </c>
      <c r="J808" s="11">
        <v>18</v>
      </c>
      <c r="K808" t="b">
        <f t="shared" si="60"/>
        <v>1</v>
      </c>
      <c r="L808" t="b">
        <f t="shared" si="61"/>
        <v>1</v>
      </c>
      <c r="M808" t="b">
        <f t="shared" si="62"/>
        <v>1</v>
      </c>
      <c r="N808" t="b">
        <f t="shared" si="63"/>
        <v>1</v>
      </c>
      <c r="O808" s="13">
        <f t="shared" si="64"/>
        <v>0</v>
      </c>
    </row>
    <row r="809" spans="1:15" ht="78.75" hidden="1" x14ac:dyDescent="0.25">
      <c r="A809" s="1" t="s">
        <v>178</v>
      </c>
      <c r="B809" s="1" t="s">
        <v>1386</v>
      </c>
      <c r="C809" s="1" t="s">
        <v>405</v>
      </c>
      <c r="D809" s="2" t="s">
        <v>1174</v>
      </c>
      <c r="E809" s="3">
        <v>18</v>
      </c>
      <c r="F809" s="8" t="s">
        <v>178</v>
      </c>
      <c r="G809" s="9" t="s">
        <v>1386</v>
      </c>
      <c r="H809" s="9" t="s">
        <v>405</v>
      </c>
      <c r="I809" s="10" t="s">
        <v>1174</v>
      </c>
      <c r="J809" s="11">
        <v>18</v>
      </c>
      <c r="K809" t="b">
        <f t="shared" si="60"/>
        <v>1</v>
      </c>
      <c r="L809" t="b">
        <f t="shared" si="61"/>
        <v>1</v>
      </c>
      <c r="M809" t="b">
        <f t="shared" si="62"/>
        <v>1</v>
      </c>
      <c r="N809" t="b">
        <f t="shared" si="63"/>
        <v>1</v>
      </c>
      <c r="O809" s="13">
        <f t="shared" si="64"/>
        <v>0</v>
      </c>
    </row>
    <row r="810" spans="1:15" ht="101.25" hidden="1" x14ac:dyDescent="0.25">
      <c r="A810" s="1" t="s">
        <v>179</v>
      </c>
      <c r="B810" s="1" t="s">
        <v>1408</v>
      </c>
      <c r="C810" s="1" t="s">
        <v>42</v>
      </c>
      <c r="D810" s="2" t="s">
        <v>1516</v>
      </c>
      <c r="E810" s="3">
        <v>4257.2999999999993</v>
      </c>
      <c r="F810" s="8" t="s">
        <v>179</v>
      </c>
      <c r="G810" s="9" t="s">
        <v>1408</v>
      </c>
      <c r="H810" s="9" t="s">
        <v>42</v>
      </c>
      <c r="I810" s="10" t="s">
        <v>1516</v>
      </c>
      <c r="J810" s="11">
        <v>4257.3</v>
      </c>
      <c r="K810" t="b">
        <f t="shared" si="60"/>
        <v>1</v>
      </c>
      <c r="L810" t="b">
        <f t="shared" si="61"/>
        <v>1</v>
      </c>
      <c r="M810" t="b">
        <f t="shared" si="62"/>
        <v>1</v>
      </c>
      <c r="N810" t="b">
        <f t="shared" si="63"/>
        <v>1</v>
      </c>
      <c r="O810" s="13">
        <f t="shared" si="64"/>
        <v>0</v>
      </c>
    </row>
    <row r="811" spans="1:15" ht="67.5" hidden="1" x14ac:dyDescent="0.25">
      <c r="A811" s="1" t="s">
        <v>179</v>
      </c>
      <c r="B811" s="1" t="s">
        <v>1408</v>
      </c>
      <c r="C811" s="1" t="s">
        <v>105</v>
      </c>
      <c r="D811" s="2" t="s">
        <v>1582</v>
      </c>
      <c r="E811" s="3">
        <v>4257.2999999999993</v>
      </c>
      <c r="F811" s="8" t="s">
        <v>179</v>
      </c>
      <c r="G811" s="9" t="s">
        <v>1408</v>
      </c>
      <c r="H811" s="9" t="s">
        <v>105</v>
      </c>
      <c r="I811" s="10" t="s">
        <v>1582</v>
      </c>
      <c r="J811" s="11">
        <v>4257.3</v>
      </c>
      <c r="K811" t="b">
        <f t="shared" si="60"/>
        <v>1</v>
      </c>
      <c r="L811" t="b">
        <f t="shared" si="61"/>
        <v>1</v>
      </c>
      <c r="M811" t="b">
        <f t="shared" si="62"/>
        <v>1</v>
      </c>
      <c r="N811" t="b">
        <f t="shared" si="63"/>
        <v>1</v>
      </c>
      <c r="O811" s="13">
        <f t="shared" si="64"/>
        <v>0</v>
      </c>
    </row>
    <row r="812" spans="1:15" ht="123.75" hidden="1" x14ac:dyDescent="0.25">
      <c r="A812" s="1" t="s">
        <v>179</v>
      </c>
      <c r="B812" s="1" t="s">
        <v>1408</v>
      </c>
      <c r="C812" s="1" t="s">
        <v>114</v>
      </c>
      <c r="D812" s="2" t="s">
        <v>1593</v>
      </c>
      <c r="E812" s="3">
        <v>4257.2999999999993</v>
      </c>
      <c r="F812" s="8" t="s">
        <v>179</v>
      </c>
      <c r="G812" s="9" t="s">
        <v>1408</v>
      </c>
      <c r="H812" s="9" t="s">
        <v>114</v>
      </c>
      <c r="I812" s="10" t="s">
        <v>1593</v>
      </c>
      <c r="J812" s="11">
        <v>4257.3</v>
      </c>
      <c r="K812" t="b">
        <f t="shared" si="60"/>
        <v>1</v>
      </c>
      <c r="L812" t="b">
        <f t="shared" si="61"/>
        <v>1</v>
      </c>
      <c r="M812" t="b">
        <f t="shared" si="62"/>
        <v>1</v>
      </c>
      <c r="N812" t="b">
        <f t="shared" si="63"/>
        <v>1</v>
      </c>
      <c r="O812" s="13">
        <f t="shared" si="64"/>
        <v>0</v>
      </c>
    </row>
    <row r="813" spans="1:15" ht="67.5" hidden="1" x14ac:dyDescent="0.25">
      <c r="A813" s="1" t="s">
        <v>179</v>
      </c>
      <c r="B813" s="1" t="s">
        <v>1408</v>
      </c>
      <c r="C813" s="1" t="s">
        <v>111</v>
      </c>
      <c r="D813" s="2" t="s">
        <v>664</v>
      </c>
      <c r="E813" s="3">
        <v>4257.2999999999993</v>
      </c>
      <c r="F813" s="8" t="s">
        <v>179</v>
      </c>
      <c r="G813" s="9" t="s">
        <v>1408</v>
      </c>
      <c r="H813" s="9" t="s">
        <v>111</v>
      </c>
      <c r="I813" s="10" t="s">
        <v>664</v>
      </c>
      <c r="J813" s="11">
        <v>4257.3</v>
      </c>
      <c r="K813" t="b">
        <f t="shared" si="60"/>
        <v>1</v>
      </c>
      <c r="L813" t="b">
        <f t="shared" si="61"/>
        <v>1</v>
      </c>
      <c r="M813" t="b">
        <f t="shared" si="62"/>
        <v>1</v>
      </c>
      <c r="N813" t="b">
        <f t="shared" si="63"/>
        <v>1</v>
      </c>
      <c r="O813" s="13">
        <f t="shared" si="64"/>
        <v>0</v>
      </c>
    </row>
    <row r="814" spans="1:15" ht="56.25" hidden="1" x14ac:dyDescent="0.25">
      <c r="A814" s="1" t="s">
        <v>179</v>
      </c>
      <c r="B814" s="1" t="s">
        <v>1408</v>
      </c>
      <c r="C814" s="1" t="s">
        <v>1122</v>
      </c>
      <c r="D814" s="2" t="s">
        <v>1885</v>
      </c>
      <c r="E814" s="3">
        <v>32</v>
      </c>
      <c r="F814" s="8" t="s">
        <v>179</v>
      </c>
      <c r="G814" s="9" t="s">
        <v>1408</v>
      </c>
      <c r="H814" s="9" t="s">
        <v>1122</v>
      </c>
      <c r="I814" s="10" t="s">
        <v>1885</v>
      </c>
      <c r="J814" s="11">
        <v>32</v>
      </c>
      <c r="K814" t="b">
        <f t="shared" si="60"/>
        <v>1</v>
      </c>
      <c r="L814" t="b">
        <f t="shared" si="61"/>
        <v>1</v>
      </c>
      <c r="M814" t="b">
        <f t="shared" si="62"/>
        <v>1</v>
      </c>
      <c r="N814" t="b">
        <f t="shared" si="63"/>
        <v>1</v>
      </c>
      <c r="O814" s="13">
        <f t="shared" si="64"/>
        <v>0</v>
      </c>
    </row>
    <row r="815" spans="1:15" ht="36" hidden="1" x14ac:dyDescent="0.25">
      <c r="A815" s="1" t="s">
        <v>179</v>
      </c>
      <c r="B815" s="1" t="s">
        <v>1408</v>
      </c>
      <c r="C815" s="1" t="s">
        <v>1143</v>
      </c>
      <c r="D815" s="2" t="s">
        <v>1270</v>
      </c>
      <c r="E815" s="3">
        <v>32</v>
      </c>
      <c r="F815" s="8" t="s">
        <v>179</v>
      </c>
      <c r="G815" s="9" t="s">
        <v>1408</v>
      </c>
      <c r="H815" s="9" t="s">
        <v>1143</v>
      </c>
      <c r="I815" s="10" t="s">
        <v>1270</v>
      </c>
      <c r="J815" s="11">
        <v>32</v>
      </c>
      <c r="K815" t="b">
        <f t="shared" si="60"/>
        <v>1</v>
      </c>
      <c r="L815" t="b">
        <f t="shared" si="61"/>
        <v>1</v>
      </c>
      <c r="M815" t="b">
        <f t="shared" si="62"/>
        <v>1</v>
      </c>
      <c r="N815" t="b">
        <f t="shared" si="63"/>
        <v>1</v>
      </c>
      <c r="O815" s="13">
        <f t="shared" si="64"/>
        <v>0</v>
      </c>
    </row>
    <row r="816" spans="1:15" ht="33.75" hidden="1" x14ac:dyDescent="0.25">
      <c r="A816" s="1" t="s">
        <v>179</v>
      </c>
      <c r="B816" s="1" t="s">
        <v>1408</v>
      </c>
      <c r="C816" s="1" t="s">
        <v>1349</v>
      </c>
      <c r="D816" s="2" t="s">
        <v>1350</v>
      </c>
      <c r="E816" s="3">
        <v>32</v>
      </c>
      <c r="F816" s="8" t="s">
        <v>179</v>
      </c>
      <c r="G816" s="9" t="s">
        <v>1408</v>
      </c>
      <c r="H816" s="9" t="s">
        <v>1349</v>
      </c>
      <c r="I816" s="10" t="s">
        <v>1350</v>
      </c>
      <c r="J816" s="11">
        <v>32</v>
      </c>
      <c r="K816" t="b">
        <f t="shared" si="60"/>
        <v>1</v>
      </c>
      <c r="L816" t="b">
        <f t="shared" si="61"/>
        <v>1</v>
      </c>
      <c r="M816" t="b">
        <f t="shared" si="62"/>
        <v>1</v>
      </c>
      <c r="N816" t="b">
        <f t="shared" si="63"/>
        <v>1</v>
      </c>
      <c r="O816" s="13">
        <f t="shared" si="64"/>
        <v>0</v>
      </c>
    </row>
    <row r="817" spans="1:15" ht="67.5" hidden="1" x14ac:dyDescent="0.25">
      <c r="A817" s="1" t="s">
        <v>179</v>
      </c>
      <c r="B817" s="1" t="s">
        <v>1408</v>
      </c>
      <c r="C817" s="1" t="s">
        <v>1125</v>
      </c>
      <c r="D817" s="2" t="s">
        <v>1207</v>
      </c>
      <c r="E817" s="3">
        <v>39089.5</v>
      </c>
      <c r="F817" s="8" t="s">
        <v>179</v>
      </c>
      <c r="G817" s="9" t="s">
        <v>1408</v>
      </c>
      <c r="H817" s="9" t="s">
        <v>1125</v>
      </c>
      <c r="I817" s="10" t="s">
        <v>1207</v>
      </c>
      <c r="J817" s="11">
        <v>39089.5</v>
      </c>
      <c r="K817" t="b">
        <f t="shared" si="60"/>
        <v>1</v>
      </c>
      <c r="L817" t="b">
        <f t="shared" si="61"/>
        <v>1</v>
      </c>
      <c r="M817" t="b">
        <f t="shared" si="62"/>
        <v>1</v>
      </c>
      <c r="N817" t="b">
        <f t="shared" si="63"/>
        <v>1</v>
      </c>
      <c r="O817" s="13">
        <f t="shared" si="64"/>
        <v>0</v>
      </c>
    </row>
    <row r="818" spans="1:15" ht="45" hidden="1" x14ac:dyDescent="0.25">
      <c r="A818" s="1" t="s">
        <v>179</v>
      </c>
      <c r="B818" s="1" t="s">
        <v>1408</v>
      </c>
      <c r="C818" s="1" t="s">
        <v>115</v>
      </c>
      <c r="D818" s="2" t="s">
        <v>1209</v>
      </c>
      <c r="E818" s="3">
        <v>39089.5</v>
      </c>
      <c r="F818" s="8" t="s">
        <v>179</v>
      </c>
      <c r="G818" s="9" t="s">
        <v>1408</v>
      </c>
      <c r="H818" s="9" t="s">
        <v>115</v>
      </c>
      <c r="I818" s="10" t="s">
        <v>1209</v>
      </c>
      <c r="J818" s="11">
        <v>39089.5</v>
      </c>
      <c r="K818" t="b">
        <f t="shared" si="60"/>
        <v>1</v>
      </c>
      <c r="L818" t="b">
        <f t="shared" si="61"/>
        <v>1</v>
      </c>
      <c r="M818" t="b">
        <f t="shared" si="62"/>
        <v>1</v>
      </c>
      <c r="N818" t="b">
        <f t="shared" si="63"/>
        <v>1</v>
      </c>
      <c r="O818" s="13">
        <f t="shared" si="64"/>
        <v>0</v>
      </c>
    </row>
    <row r="819" spans="1:15" ht="56.25" hidden="1" x14ac:dyDescent="0.25">
      <c r="A819" s="1" t="s">
        <v>179</v>
      </c>
      <c r="B819" s="1" t="s">
        <v>1408</v>
      </c>
      <c r="C819" s="1" t="s">
        <v>112</v>
      </c>
      <c r="D819" s="2" t="s">
        <v>1200</v>
      </c>
      <c r="E819" s="3">
        <v>35548.400000000001</v>
      </c>
      <c r="F819" s="8" t="s">
        <v>179</v>
      </c>
      <c r="G819" s="9" t="s">
        <v>1408</v>
      </c>
      <c r="H819" s="9" t="s">
        <v>112</v>
      </c>
      <c r="I819" s="10" t="s">
        <v>1200</v>
      </c>
      <c r="J819" s="11">
        <v>35548.400000000001</v>
      </c>
      <c r="K819" t="b">
        <f t="shared" si="60"/>
        <v>1</v>
      </c>
      <c r="L819" t="b">
        <f t="shared" si="61"/>
        <v>1</v>
      </c>
      <c r="M819" t="b">
        <f t="shared" si="62"/>
        <v>1</v>
      </c>
      <c r="N819" t="b">
        <f t="shared" si="63"/>
        <v>1</v>
      </c>
      <c r="O819" s="13">
        <f t="shared" si="64"/>
        <v>0</v>
      </c>
    </row>
    <row r="820" spans="1:15" ht="56.25" hidden="1" x14ac:dyDescent="0.25">
      <c r="A820" s="1" t="s">
        <v>179</v>
      </c>
      <c r="B820" s="1" t="s">
        <v>1408</v>
      </c>
      <c r="C820" s="1" t="s">
        <v>113</v>
      </c>
      <c r="D820" s="2" t="s">
        <v>1201</v>
      </c>
      <c r="E820" s="3">
        <v>3541.1</v>
      </c>
      <c r="F820" s="8" t="s">
        <v>179</v>
      </c>
      <c r="G820" s="9" t="s">
        <v>1408</v>
      </c>
      <c r="H820" s="9" t="s">
        <v>113</v>
      </c>
      <c r="I820" s="10" t="s">
        <v>1201</v>
      </c>
      <c r="J820" s="11">
        <v>3541.1</v>
      </c>
      <c r="K820" t="b">
        <f t="shared" si="60"/>
        <v>1</v>
      </c>
      <c r="L820" t="b">
        <f t="shared" si="61"/>
        <v>1</v>
      </c>
      <c r="M820" t="b">
        <f t="shared" si="62"/>
        <v>1</v>
      </c>
      <c r="N820" t="b">
        <f t="shared" si="63"/>
        <v>1</v>
      </c>
      <c r="O820" s="13">
        <f t="shared" si="64"/>
        <v>0</v>
      </c>
    </row>
    <row r="821" spans="1:15" ht="45" hidden="1" x14ac:dyDescent="0.25">
      <c r="A821" s="1" t="s">
        <v>179</v>
      </c>
      <c r="B821" s="1" t="s">
        <v>1384</v>
      </c>
      <c r="C821" s="1" t="s">
        <v>56</v>
      </c>
      <c r="D821" s="2" t="s">
        <v>1519</v>
      </c>
      <c r="E821" s="3">
        <v>10465.400000000001</v>
      </c>
      <c r="F821" s="8" t="s">
        <v>179</v>
      </c>
      <c r="G821" s="9" t="s">
        <v>1384</v>
      </c>
      <c r="H821" s="9" t="s">
        <v>56</v>
      </c>
      <c r="I821" s="10" t="s">
        <v>1519</v>
      </c>
      <c r="J821" s="11">
        <v>10465.4</v>
      </c>
      <c r="K821" t="b">
        <f t="shared" si="60"/>
        <v>1</v>
      </c>
      <c r="L821" t="b">
        <f t="shared" si="61"/>
        <v>1</v>
      </c>
      <c r="M821" t="b">
        <f t="shared" si="62"/>
        <v>1</v>
      </c>
      <c r="N821" t="b">
        <f t="shared" si="63"/>
        <v>1</v>
      </c>
      <c r="O821" s="13">
        <f t="shared" si="64"/>
        <v>0</v>
      </c>
    </row>
    <row r="822" spans="1:15" ht="45" hidden="1" x14ac:dyDescent="0.25">
      <c r="A822" s="1" t="s">
        <v>179</v>
      </c>
      <c r="B822" s="1" t="s">
        <v>1384</v>
      </c>
      <c r="C822" s="1" t="s">
        <v>122</v>
      </c>
      <c r="D822" s="2" t="s">
        <v>1594</v>
      </c>
      <c r="E822" s="3">
        <v>10345.400000000001</v>
      </c>
      <c r="F822" s="8" t="s">
        <v>179</v>
      </c>
      <c r="G822" s="9" t="s">
        <v>1384</v>
      </c>
      <c r="H822" s="9" t="s">
        <v>122</v>
      </c>
      <c r="I822" s="10" t="s">
        <v>1594</v>
      </c>
      <c r="J822" s="11">
        <v>10345.4</v>
      </c>
      <c r="K822" t="b">
        <f t="shared" si="60"/>
        <v>1</v>
      </c>
      <c r="L822" t="b">
        <f t="shared" si="61"/>
        <v>1</v>
      </c>
      <c r="M822" t="b">
        <f t="shared" si="62"/>
        <v>1</v>
      </c>
      <c r="N822" t="b">
        <f t="shared" si="63"/>
        <v>1</v>
      </c>
      <c r="O822" s="13">
        <f t="shared" si="64"/>
        <v>0</v>
      </c>
    </row>
    <row r="823" spans="1:15" ht="135" hidden="1" x14ac:dyDescent="0.25">
      <c r="A823" s="1" t="s">
        <v>179</v>
      </c>
      <c r="B823" s="1" t="s">
        <v>1384</v>
      </c>
      <c r="C823" s="1" t="s">
        <v>123</v>
      </c>
      <c r="D823" s="2" t="s">
        <v>1595</v>
      </c>
      <c r="E823" s="3">
        <v>796.7</v>
      </c>
      <c r="F823" s="8" t="s">
        <v>179</v>
      </c>
      <c r="G823" s="9" t="s">
        <v>1384</v>
      </c>
      <c r="H823" s="9" t="s">
        <v>123</v>
      </c>
      <c r="I823" s="10" t="s">
        <v>1595</v>
      </c>
      <c r="J823" s="11">
        <v>796.7</v>
      </c>
      <c r="K823" t="b">
        <f t="shared" si="60"/>
        <v>1</v>
      </c>
      <c r="L823" t="b">
        <f t="shared" si="61"/>
        <v>1</v>
      </c>
      <c r="M823" t="b">
        <f t="shared" si="62"/>
        <v>1</v>
      </c>
      <c r="N823" t="b">
        <f t="shared" si="63"/>
        <v>1</v>
      </c>
      <c r="O823" s="13">
        <f t="shared" si="64"/>
        <v>0</v>
      </c>
    </row>
    <row r="824" spans="1:15" ht="123.75" hidden="1" x14ac:dyDescent="0.25">
      <c r="A824" s="1" t="s">
        <v>179</v>
      </c>
      <c r="B824" s="1" t="s">
        <v>1384</v>
      </c>
      <c r="C824" s="1" t="s">
        <v>116</v>
      </c>
      <c r="D824" s="2" t="s">
        <v>1250</v>
      </c>
      <c r="E824" s="3">
        <v>221.5</v>
      </c>
      <c r="F824" s="8" t="s">
        <v>179</v>
      </c>
      <c r="G824" s="9" t="s">
        <v>1384</v>
      </c>
      <c r="H824" s="9" t="s">
        <v>116</v>
      </c>
      <c r="I824" s="10" t="s">
        <v>1250</v>
      </c>
      <c r="J824" s="11">
        <v>221.5</v>
      </c>
      <c r="K824" t="b">
        <f t="shared" si="60"/>
        <v>1</v>
      </c>
      <c r="L824" t="b">
        <f t="shared" si="61"/>
        <v>1</v>
      </c>
      <c r="M824" t="b">
        <f t="shared" si="62"/>
        <v>1</v>
      </c>
      <c r="N824" t="b">
        <f t="shared" si="63"/>
        <v>1</v>
      </c>
      <c r="O824" s="13">
        <f t="shared" si="64"/>
        <v>0</v>
      </c>
    </row>
    <row r="825" spans="1:15" ht="78.75" hidden="1" x14ac:dyDescent="0.25">
      <c r="A825" s="1" t="s">
        <v>179</v>
      </c>
      <c r="B825" s="1" t="s">
        <v>1384</v>
      </c>
      <c r="C825" s="1" t="s">
        <v>117</v>
      </c>
      <c r="D825" s="2" t="s">
        <v>567</v>
      </c>
      <c r="E825" s="3">
        <v>447.2</v>
      </c>
      <c r="F825" s="8" t="s">
        <v>179</v>
      </c>
      <c r="G825" s="9" t="s">
        <v>1384</v>
      </c>
      <c r="H825" s="9" t="s">
        <v>117</v>
      </c>
      <c r="I825" s="10" t="s">
        <v>567</v>
      </c>
      <c r="J825" s="11">
        <v>447.2</v>
      </c>
      <c r="K825" t="b">
        <f t="shared" si="60"/>
        <v>1</v>
      </c>
      <c r="L825" t="b">
        <f t="shared" si="61"/>
        <v>1</v>
      </c>
      <c r="M825" t="b">
        <f t="shared" si="62"/>
        <v>1</v>
      </c>
      <c r="N825" t="b">
        <f t="shared" si="63"/>
        <v>1</v>
      </c>
      <c r="O825" s="13">
        <f t="shared" si="64"/>
        <v>0</v>
      </c>
    </row>
    <row r="826" spans="1:15" ht="101.25" hidden="1" x14ac:dyDescent="0.25">
      <c r="A826" s="1" t="s">
        <v>179</v>
      </c>
      <c r="B826" s="1" t="s">
        <v>1384</v>
      </c>
      <c r="C826" s="1" t="s">
        <v>118</v>
      </c>
      <c r="D826" s="2" t="s">
        <v>568</v>
      </c>
      <c r="E826" s="3">
        <v>128</v>
      </c>
      <c r="F826" s="8" t="s">
        <v>179</v>
      </c>
      <c r="G826" s="9" t="s">
        <v>1384</v>
      </c>
      <c r="H826" s="9" t="s">
        <v>118</v>
      </c>
      <c r="I826" s="10" t="s">
        <v>568</v>
      </c>
      <c r="J826" s="11">
        <v>128</v>
      </c>
      <c r="K826" t="b">
        <f t="shared" si="60"/>
        <v>1</v>
      </c>
      <c r="L826" t="b">
        <f t="shared" si="61"/>
        <v>1</v>
      </c>
      <c r="M826" t="b">
        <f t="shared" si="62"/>
        <v>1</v>
      </c>
      <c r="N826" t="b">
        <f t="shared" si="63"/>
        <v>1</v>
      </c>
      <c r="O826" s="13">
        <f t="shared" si="64"/>
        <v>0</v>
      </c>
    </row>
    <row r="827" spans="1:15" ht="112.5" hidden="1" x14ac:dyDescent="0.25">
      <c r="A827" s="1" t="s">
        <v>179</v>
      </c>
      <c r="B827" s="1" t="s">
        <v>1384</v>
      </c>
      <c r="C827" s="1" t="s">
        <v>124</v>
      </c>
      <c r="D827" s="2" t="s">
        <v>1596</v>
      </c>
      <c r="E827" s="3">
        <v>5088</v>
      </c>
      <c r="F827" s="8" t="s">
        <v>179</v>
      </c>
      <c r="G827" s="9" t="s">
        <v>1384</v>
      </c>
      <c r="H827" s="9" t="s">
        <v>124</v>
      </c>
      <c r="I827" s="10" t="s">
        <v>1596</v>
      </c>
      <c r="J827" s="11">
        <v>5088</v>
      </c>
      <c r="K827" t="b">
        <f t="shared" si="60"/>
        <v>1</v>
      </c>
      <c r="L827" t="b">
        <f t="shared" si="61"/>
        <v>1</v>
      </c>
      <c r="M827" t="b">
        <f t="shared" si="62"/>
        <v>1</v>
      </c>
      <c r="N827" t="b">
        <f t="shared" si="63"/>
        <v>1</v>
      </c>
      <c r="O827" s="13">
        <f t="shared" si="64"/>
        <v>0</v>
      </c>
    </row>
    <row r="828" spans="1:15" ht="72" hidden="1" x14ac:dyDescent="0.25">
      <c r="A828" s="1" t="s">
        <v>179</v>
      </c>
      <c r="B828" s="1" t="s">
        <v>1384</v>
      </c>
      <c r="C828" s="1" t="s">
        <v>119</v>
      </c>
      <c r="D828" s="2" t="s">
        <v>571</v>
      </c>
      <c r="E828" s="3">
        <v>4866</v>
      </c>
      <c r="F828" s="8" t="s">
        <v>179</v>
      </c>
      <c r="G828" s="9" t="s">
        <v>1384</v>
      </c>
      <c r="H828" s="9" t="s">
        <v>119</v>
      </c>
      <c r="I828" s="10" t="s">
        <v>571</v>
      </c>
      <c r="J828" s="11">
        <v>4866</v>
      </c>
      <c r="K828" t="b">
        <f t="shared" si="60"/>
        <v>1</v>
      </c>
      <c r="L828" t="b">
        <f t="shared" si="61"/>
        <v>1</v>
      </c>
      <c r="M828" t="b">
        <f t="shared" si="62"/>
        <v>1</v>
      </c>
      <c r="N828" t="b">
        <f t="shared" si="63"/>
        <v>1</v>
      </c>
      <c r="O828" s="13">
        <f t="shared" si="64"/>
        <v>0</v>
      </c>
    </row>
    <row r="829" spans="1:15" ht="72" hidden="1" x14ac:dyDescent="0.25">
      <c r="A829" s="1" t="s">
        <v>179</v>
      </c>
      <c r="B829" s="1" t="s">
        <v>1384</v>
      </c>
      <c r="C829" s="1" t="s">
        <v>120</v>
      </c>
      <c r="D829" s="2" t="s">
        <v>1378</v>
      </c>
      <c r="E829" s="3">
        <v>222</v>
      </c>
      <c r="F829" s="8" t="s">
        <v>179</v>
      </c>
      <c r="G829" s="9" t="s">
        <v>1384</v>
      </c>
      <c r="H829" s="9" t="s">
        <v>120</v>
      </c>
      <c r="I829" s="10" t="s">
        <v>1378</v>
      </c>
      <c r="J829" s="11">
        <v>222</v>
      </c>
      <c r="K829" t="b">
        <f t="shared" si="60"/>
        <v>1</v>
      </c>
      <c r="L829" t="b">
        <f t="shared" si="61"/>
        <v>1</v>
      </c>
      <c r="M829" t="b">
        <f t="shared" si="62"/>
        <v>1</v>
      </c>
      <c r="N829" t="b">
        <f t="shared" si="63"/>
        <v>1</v>
      </c>
      <c r="O829" s="13">
        <f t="shared" si="64"/>
        <v>0</v>
      </c>
    </row>
    <row r="830" spans="1:15" ht="101.25" hidden="1" x14ac:dyDescent="0.25">
      <c r="A830" s="1" t="s">
        <v>179</v>
      </c>
      <c r="B830" s="1" t="s">
        <v>1384</v>
      </c>
      <c r="C830" s="1" t="s">
        <v>125</v>
      </c>
      <c r="D830" s="2" t="s">
        <v>1597</v>
      </c>
      <c r="E830" s="3">
        <v>4460.7000000000007</v>
      </c>
      <c r="F830" s="8" t="s">
        <v>179</v>
      </c>
      <c r="G830" s="9" t="s">
        <v>1384</v>
      </c>
      <c r="H830" s="9" t="s">
        <v>125</v>
      </c>
      <c r="I830" s="10" t="s">
        <v>1597</v>
      </c>
      <c r="J830" s="11">
        <v>4460.7</v>
      </c>
      <c r="K830" t="b">
        <f t="shared" si="60"/>
        <v>1</v>
      </c>
      <c r="L830" t="b">
        <f t="shared" si="61"/>
        <v>1</v>
      </c>
      <c r="M830" t="b">
        <f t="shared" si="62"/>
        <v>1</v>
      </c>
      <c r="N830" t="b">
        <f t="shared" si="63"/>
        <v>1</v>
      </c>
      <c r="O830" s="13">
        <f t="shared" si="64"/>
        <v>0</v>
      </c>
    </row>
    <row r="831" spans="1:15" ht="67.5" hidden="1" x14ac:dyDescent="0.25">
      <c r="A831" s="1" t="s">
        <v>179</v>
      </c>
      <c r="B831" s="1" t="s">
        <v>1384</v>
      </c>
      <c r="C831" s="1" t="s">
        <v>121</v>
      </c>
      <c r="D831" s="2" t="s">
        <v>573</v>
      </c>
      <c r="E831" s="3">
        <v>4460.7000000000007</v>
      </c>
      <c r="F831" s="8" t="s">
        <v>179</v>
      </c>
      <c r="G831" s="9" t="s">
        <v>1384</v>
      </c>
      <c r="H831" s="9" t="s">
        <v>121</v>
      </c>
      <c r="I831" s="10" t="s">
        <v>573</v>
      </c>
      <c r="J831" s="11">
        <v>4460.7</v>
      </c>
      <c r="K831" t="b">
        <f t="shared" si="60"/>
        <v>1</v>
      </c>
      <c r="L831" t="b">
        <f t="shared" si="61"/>
        <v>1</v>
      </c>
      <c r="M831" t="b">
        <f t="shared" si="62"/>
        <v>1</v>
      </c>
      <c r="N831" t="b">
        <f t="shared" si="63"/>
        <v>1</v>
      </c>
      <c r="O831" s="13">
        <f t="shared" si="64"/>
        <v>0</v>
      </c>
    </row>
    <row r="832" spans="1:15" ht="67.5" hidden="1" x14ac:dyDescent="0.25">
      <c r="A832" s="1" t="s">
        <v>179</v>
      </c>
      <c r="B832" s="1" t="s">
        <v>1384</v>
      </c>
      <c r="C832" s="1" t="s">
        <v>57</v>
      </c>
      <c r="D832" s="2" t="s">
        <v>1520</v>
      </c>
      <c r="E832" s="3">
        <v>120</v>
      </c>
      <c r="F832" s="8" t="s">
        <v>179</v>
      </c>
      <c r="G832" s="9" t="s">
        <v>1384</v>
      </c>
      <c r="H832" s="9" t="s">
        <v>57</v>
      </c>
      <c r="I832" s="10" t="s">
        <v>1520</v>
      </c>
      <c r="J832" s="11">
        <v>120</v>
      </c>
      <c r="K832" t="b">
        <f t="shared" si="60"/>
        <v>1</v>
      </c>
      <c r="L832" t="b">
        <f t="shared" si="61"/>
        <v>1</v>
      </c>
      <c r="M832" t="b">
        <f t="shared" si="62"/>
        <v>1</v>
      </c>
      <c r="N832" t="b">
        <f t="shared" si="63"/>
        <v>1</v>
      </c>
      <c r="O832" s="13">
        <f t="shared" si="64"/>
        <v>0</v>
      </c>
    </row>
    <row r="833" spans="1:15" ht="112.5" hidden="1" x14ac:dyDescent="0.25">
      <c r="A833" s="1" t="s">
        <v>179</v>
      </c>
      <c r="B833" s="1" t="s">
        <v>1384</v>
      </c>
      <c r="C833" s="1" t="s">
        <v>58</v>
      </c>
      <c r="D833" s="2" t="s">
        <v>1521</v>
      </c>
      <c r="E833" s="3">
        <v>120</v>
      </c>
      <c r="F833" s="8" t="s">
        <v>179</v>
      </c>
      <c r="G833" s="9" t="s">
        <v>1384</v>
      </c>
      <c r="H833" s="9" t="s">
        <v>58</v>
      </c>
      <c r="I833" s="10" t="s">
        <v>1521</v>
      </c>
      <c r="J833" s="11">
        <v>120</v>
      </c>
      <c r="K833" t="b">
        <f t="shared" si="60"/>
        <v>1</v>
      </c>
      <c r="L833" t="b">
        <f t="shared" si="61"/>
        <v>1</v>
      </c>
      <c r="M833" t="b">
        <f t="shared" si="62"/>
        <v>1</v>
      </c>
      <c r="N833" t="b">
        <f t="shared" si="63"/>
        <v>1</v>
      </c>
      <c r="O833" s="13">
        <f t="shared" si="64"/>
        <v>0</v>
      </c>
    </row>
    <row r="834" spans="1:15" ht="168.75" hidden="1" x14ac:dyDescent="0.25">
      <c r="A834" s="1" t="s">
        <v>179</v>
      </c>
      <c r="B834" s="1" t="s">
        <v>1384</v>
      </c>
      <c r="C834" s="1" t="s">
        <v>73</v>
      </c>
      <c r="D834" s="2" t="s">
        <v>576</v>
      </c>
      <c r="E834" s="3">
        <v>25</v>
      </c>
      <c r="F834" s="8" t="s">
        <v>179</v>
      </c>
      <c r="G834" s="9" t="s">
        <v>1384</v>
      </c>
      <c r="H834" s="9" t="s">
        <v>73</v>
      </c>
      <c r="I834" s="10" t="s">
        <v>576</v>
      </c>
      <c r="J834" s="11">
        <v>25</v>
      </c>
      <c r="K834" t="b">
        <f t="shared" si="60"/>
        <v>1</v>
      </c>
      <c r="L834" t="b">
        <f t="shared" si="61"/>
        <v>1</v>
      </c>
      <c r="M834" t="b">
        <f t="shared" si="62"/>
        <v>1</v>
      </c>
      <c r="N834" t="b">
        <f t="shared" si="63"/>
        <v>1</v>
      </c>
      <c r="O834" s="13">
        <f t="shared" si="64"/>
        <v>0</v>
      </c>
    </row>
    <row r="835" spans="1:15" ht="146.25" hidden="1" x14ac:dyDescent="0.25">
      <c r="A835" s="1" t="s">
        <v>179</v>
      </c>
      <c r="B835" s="1" t="s">
        <v>1384</v>
      </c>
      <c r="C835" s="1" t="s">
        <v>45</v>
      </c>
      <c r="D835" s="2" t="s">
        <v>577</v>
      </c>
      <c r="E835" s="3">
        <v>95</v>
      </c>
      <c r="F835" s="8" t="s">
        <v>179</v>
      </c>
      <c r="G835" s="9" t="s">
        <v>1384</v>
      </c>
      <c r="H835" s="9" t="s">
        <v>45</v>
      </c>
      <c r="I835" s="10" t="s">
        <v>577</v>
      </c>
      <c r="J835" s="11">
        <v>95</v>
      </c>
      <c r="K835" t="b">
        <f t="shared" ref="K835:K898" si="65">EXACT(A835,F835)</f>
        <v>1</v>
      </c>
      <c r="L835" t="b">
        <f t="shared" ref="L835:L898" si="66">EXACT(B835,G835)</f>
        <v>1</v>
      </c>
      <c r="M835" t="b">
        <f t="shared" ref="M835:M898" si="67">EXACT(C835,H835)</f>
        <v>1</v>
      </c>
      <c r="N835" t="b">
        <f t="shared" ref="N835:N898" si="68">EXACT(D835,I835)</f>
        <v>1</v>
      </c>
      <c r="O835" s="13">
        <f t="shared" ref="O835:O898" si="69">E835-J835</f>
        <v>0</v>
      </c>
    </row>
    <row r="836" spans="1:15" ht="36" hidden="1" x14ac:dyDescent="0.25">
      <c r="A836" s="1" t="s">
        <v>179</v>
      </c>
      <c r="B836" s="1" t="s">
        <v>1409</v>
      </c>
      <c r="C836" s="1" t="s">
        <v>59</v>
      </c>
      <c r="D836" s="2" t="s">
        <v>1522</v>
      </c>
      <c r="E836" s="3">
        <v>27.6</v>
      </c>
      <c r="F836" s="8" t="s">
        <v>179</v>
      </c>
      <c r="G836" s="9" t="s">
        <v>1409</v>
      </c>
      <c r="H836" s="9" t="s">
        <v>59</v>
      </c>
      <c r="I836" s="10" t="s">
        <v>1522</v>
      </c>
      <c r="J836" s="11">
        <v>27.6</v>
      </c>
      <c r="K836" t="b">
        <f t="shared" si="65"/>
        <v>1</v>
      </c>
      <c r="L836" t="b">
        <f t="shared" si="66"/>
        <v>1</v>
      </c>
      <c r="M836" t="b">
        <f t="shared" si="67"/>
        <v>1</v>
      </c>
      <c r="N836" t="b">
        <f t="shared" si="68"/>
        <v>1</v>
      </c>
      <c r="O836" s="13">
        <f t="shared" si="69"/>
        <v>0</v>
      </c>
    </row>
    <row r="837" spans="1:15" ht="135" hidden="1" x14ac:dyDescent="0.25">
      <c r="A837" s="1" t="s">
        <v>179</v>
      </c>
      <c r="B837" s="1" t="s">
        <v>1409</v>
      </c>
      <c r="C837" s="1" t="s">
        <v>127</v>
      </c>
      <c r="D837" s="2" t="s">
        <v>1598</v>
      </c>
      <c r="E837" s="3">
        <v>27.6</v>
      </c>
      <c r="F837" s="8" t="s">
        <v>179</v>
      </c>
      <c r="G837" s="9" t="s">
        <v>1409</v>
      </c>
      <c r="H837" s="9" t="s">
        <v>127</v>
      </c>
      <c r="I837" s="10" t="s">
        <v>1598</v>
      </c>
      <c r="J837" s="11">
        <v>27.6</v>
      </c>
      <c r="K837" t="b">
        <f t="shared" si="65"/>
        <v>1</v>
      </c>
      <c r="L837" t="b">
        <f t="shared" si="66"/>
        <v>1</v>
      </c>
      <c r="M837" t="b">
        <f t="shared" si="67"/>
        <v>1</v>
      </c>
      <c r="N837" t="b">
        <f t="shared" si="68"/>
        <v>1</v>
      </c>
      <c r="O837" s="13">
        <f t="shared" si="69"/>
        <v>0</v>
      </c>
    </row>
    <row r="838" spans="1:15" ht="112.5" hidden="1" x14ac:dyDescent="0.25">
      <c r="A838" s="1" t="s">
        <v>179</v>
      </c>
      <c r="B838" s="1" t="s">
        <v>1409</v>
      </c>
      <c r="C838" s="1" t="s">
        <v>128</v>
      </c>
      <c r="D838" s="2" t="s">
        <v>1599</v>
      </c>
      <c r="E838" s="3">
        <v>27.6</v>
      </c>
      <c r="F838" s="8" t="s">
        <v>179</v>
      </c>
      <c r="G838" s="9" t="s">
        <v>1409</v>
      </c>
      <c r="H838" s="9" t="s">
        <v>128</v>
      </c>
      <c r="I838" s="10" t="s">
        <v>1599</v>
      </c>
      <c r="J838" s="11">
        <v>27.6</v>
      </c>
      <c r="K838" t="b">
        <f t="shared" si="65"/>
        <v>1</v>
      </c>
      <c r="L838" t="b">
        <f t="shared" si="66"/>
        <v>1</v>
      </c>
      <c r="M838" t="b">
        <f t="shared" si="67"/>
        <v>1</v>
      </c>
      <c r="N838" t="b">
        <f t="shared" si="68"/>
        <v>1</v>
      </c>
      <c r="O838" s="13">
        <f t="shared" si="69"/>
        <v>0</v>
      </c>
    </row>
    <row r="839" spans="1:15" ht="45" hidden="1" x14ac:dyDescent="0.25">
      <c r="A839" s="1" t="s">
        <v>179</v>
      </c>
      <c r="B839" s="1" t="s">
        <v>1409</v>
      </c>
      <c r="C839" s="1" t="s">
        <v>126</v>
      </c>
      <c r="D839" s="2" t="s">
        <v>597</v>
      </c>
      <c r="E839" s="3">
        <v>27.6</v>
      </c>
      <c r="F839" s="8" t="s">
        <v>179</v>
      </c>
      <c r="G839" s="9" t="s">
        <v>1409</v>
      </c>
      <c r="H839" s="9" t="s">
        <v>126</v>
      </c>
      <c r="I839" s="10" t="s">
        <v>597</v>
      </c>
      <c r="J839" s="11">
        <v>27.6</v>
      </c>
      <c r="K839" t="b">
        <f t="shared" si="65"/>
        <v>1</v>
      </c>
      <c r="L839" t="b">
        <f t="shared" si="66"/>
        <v>1</v>
      </c>
      <c r="M839" t="b">
        <f t="shared" si="67"/>
        <v>1</v>
      </c>
      <c r="N839" t="b">
        <f t="shared" si="68"/>
        <v>1</v>
      </c>
      <c r="O839" s="13">
        <f t="shared" si="69"/>
        <v>0</v>
      </c>
    </row>
    <row r="840" spans="1:15" ht="56.25" hidden="1" x14ac:dyDescent="0.25">
      <c r="A840" s="1" t="s">
        <v>179</v>
      </c>
      <c r="B840" s="1" t="s">
        <v>1409</v>
      </c>
      <c r="C840" s="1" t="s">
        <v>1122</v>
      </c>
      <c r="D840" s="2" t="s">
        <v>1885</v>
      </c>
      <c r="E840" s="3">
        <v>878.6</v>
      </c>
      <c r="F840" s="8" t="s">
        <v>179</v>
      </c>
      <c r="G840" s="9" t="s">
        <v>1409</v>
      </c>
      <c r="H840" s="9" t="s">
        <v>1122</v>
      </c>
      <c r="I840" s="10" t="s">
        <v>1885</v>
      </c>
      <c r="J840" s="11">
        <v>878.6</v>
      </c>
      <c r="K840" t="b">
        <f t="shared" si="65"/>
        <v>1</v>
      </c>
      <c r="L840" t="b">
        <f t="shared" si="66"/>
        <v>1</v>
      </c>
      <c r="M840" t="b">
        <f t="shared" si="67"/>
        <v>1</v>
      </c>
      <c r="N840" t="b">
        <f t="shared" si="68"/>
        <v>1</v>
      </c>
      <c r="O840" s="13">
        <f t="shared" si="69"/>
        <v>0</v>
      </c>
    </row>
    <row r="841" spans="1:15" ht="33.75" hidden="1" x14ac:dyDescent="0.25">
      <c r="A841" s="1" t="s">
        <v>179</v>
      </c>
      <c r="B841" s="1" t="s">
        <v>1409</v>
      </c>
      <c r="C841" s="1" t="s">
        <v>1123</v>
      </c>
      <c r="D841" s="2" t="s">
        <v>1175</v>
      </c>
      <c r="E841" s="3">
        <v>878.6</v>
      </c>
      <c r="F841" s="8" t="s">
        <v>179</v>
      </c>
      <c r="G841" s="9" t="s">
        <v>1409</v>
      </c>
      <c r="H841" s="9" t="s">
        <v>1123</v>
      </c>
      <c r="I841" s="10" t="s">
        <v>1175</v>
      </c>
      <c r="J841" s="11">
        <v>878.6</v>
      </c>
      <c r="K841" t="b">
        <f t="shared" si="65"/>
        <v>1</v>
      </c>
      <c r="L841" t="b">
        <f t="shared" si="66"/>
        <v>1</v>
      </c>
      <c r="M841" t="b">
        <f t="shared" si="67"/>
        <v>1</v>
      </c>
      <c r="N841" t="b">
        <f t="shared" si="68"/>
        <v>1</v>
      </c>
      <c r="O841" s="13">
        <f t="shared" si="69"/>
        <v>0</v>
      </c>
    </row>
    <row r="842" spans="1:15" ht="112.5" hidden="1" x14ac:dyDescent="0.25">
      <c r="A842" s="1" t="s">
        <v>179</v>
      </c>
      <c r="B842" s="1" t="s">
        <v>1409</v>
      </c>
      <c r="C842" s="1" t="s">
        <v>180</v>
      </c>
      <c r="D842" s="2" t="s">
        <v>1184</v>
      </c>
      <c r="E842" s="3">
        <v>878.6</v>
      </c>
      <c r="F842" s="8" t="s">
        <v>179</v>
      </c>
      <c r="G842" s="9" t="s">
        <v>1409</v>
      </c>
      <c r="H842" s="9" t="s">
        <v>180</v>
      </c>
      <c r="I842" s="10" t="s">
        <v>1184</v>
      </c>
      <c r="J842" s="11">
        <v>878.6</v>
      </c>
      <c r="K842" t="b">
        <f t="shared" si="65"/>
        <v>1</v>
      </c>
      <c r="L842" t="b">
        <f t="shared" si="66"/>
        <v>1</v>
      </c>
      <c r="M842" t="b">
        <f t="shared" si="67"/>
        <v>1</v>
      </c>
      <c r="N842" t="b">
        <f t="shared" si="68"/>
        <v>1</v>
      </c>
      <c r="O842" s="13">
        <f t="shared" si="69"/>
        <v>0</v>
      </c>
    </row>
    <row r="843" spans="1:15" ht="36" hidden="1" x14ac:dyDescent="0.25">
      <c r="A843" s="1" t="s">
        <v>179</v>
      </c>
      <c r="B843" s="1" t="s">
        <v>1410</v>
      </c>
      <c r="C843" s="1" t="s">
        <v>59</v>
      </c>
      <c r="D843" s="2" t="s">
        <v>1522</v>
      </c>
      <c r="E843" s="3">
        <v>1021.6</v>
      </c>
      <c r="F843" s="8" t="s">
        <v>179</v>
      </c>
      <c r="G843" s="9" t="s">
        <v>1410</v>
      </c>
      <c r="H843" s="9" t="s">
        <v>59</v>
      </c>
      <c r="I843" s="10" t="s">
        <v>1522</v>
      </c>
      <c r="J843" s="11">
        <v>1021.6</v>
      </c>
      <c r="K843" t="b">
        <f t="shared" si="65"/>
        <v>1</v>
      </c>
      <c r="L843" t="b">
        <f t="shared" si="66"/>
        <v>1</v>
      </c>
      <c r="M843" t="b">
        <f t="shared" si="67"/>
        <v>1</v>
      </c>
      <c r="N843" t="b">
        <f t="shared" si="68"/>
        <v>1</v>
      </c>
      <c r="O843" s="13">
        <f t="shared" si="69"/>
        <v>0</v>
      </c>
    </row>
    <row r="844" spans="1:15" ht="78.75" hidden="1" x14ac:dyDescent="0.25">
      <c r="A844" s="1" t="s">
        <v>179</v>
      </c>
      <c r="B844" s="1" t="s">
        <v>1410</v>
      </c>
      <c r="C844" s="1" t="s">
        <v>130</v>
      </c>
      <c r="D844" s="2" t="s">
        <v>1600</v>
      </c>
      <c r="E844" s="3">
        <v>1021.6</v>
      </c>
      <c r="F844" s="8" t="s">
        <v>179</v>
      </c>
      <c r="G844" s="9" t="s">
        <v>1410</v>
      </c>
      <c r="H844" s="9" t="s">
        <v>130</v>
      </c>
      <c r="I844" s="10" t="s">
        <v>1600</v>
      </c>
      <c r="J844" s="11">
        <v>1021.6</v>
      </c>
      <c r="K844" t="b">
        <f t="shared" si="65"/>
        <v>1</v>
      </c>
      <c r="L844" t="b">
        <f t="shared" si="66"/>
        <v>1</v>
      </c>
      <c r="M844" t="b">
        <f t="shared" si="67"/>
        <v>1</v>
      </c>
      <c r="N844" t="b">
        <f t="shared" si="68"/>
        <v>1</v>
      </c>
      <c r="O844" s="13">
        <f t="shared" si="69"/>
        <v>0</v>
      </c>
    </row>
    <row r="845" spans="1:15" ht="67.5" hidden="1" x14ac:dyDescent="0.25">
      <c r="A845" s="1" t="s">
        <v>179</v>
      </c>
      <c r="B845" s="1" t="s">
        <v>1410</v>
      </c>
      <c r="C845" s="1" t="s">
        <v>131</v>
      </c>
      <c r="D845" s="2" t="s">
        <v>1601</v>
      </c>
      <c r="E845" s="3">
        <v>1021.6</v>
      </c>
      <c r="F845" s="8" t="s">
        <v>179</v>
      </c>
      <c r="G845" s="9" t="s">
        <v>1410</v>
      </c>
      <c r="H845" s="9" t="s">
        <v>131</v>
      </c>
      <c r="I845" s="10" t="s">
        <v>1601</v>
      </c>
      <c r="J845" s="11">
        <v>1021.6</v>
      </c>
      <c r="K845" t="b">
        <f t="shared" si="65"/>
        <v>1</v>
      </c>
      <c r="L845" t="b">
        <f t="shared" si="66"/>
        <v>1</v>
      </c>
      <c r="M845" t="b">
        <f t="shared" si="67"/>
        <v>1</v>
      </c>
      <c r="N845" t="b">
        <f t="shared" si="68"/>
        <v>1</v>
      </c>
      <c r="O845" s="13">
        <f t="shared" si="69"/>
        <v>0</v>
      </c>
    </row>
    <row r="846" spans="1:15" ht="78.75" hidden="1" x14ac:dyDescent="0.25">
      <c r="A846" s="1" t="s">
        <v>179</v>
      </c>
      <c r="B846" s="1" t="s">
        <v>1410</v>
      </c>
      <c r="C846" s="1" t="s">
        <v>129</v>
      </c>
      <c r="D846" s="2" t="s">
        <v>601</v>
      </c>
      <c r="E846" s="3">
        <v>1021.6</v>
      </c>
      <c r="F846" s="8" t="s">
        <v>179</v>
      </c>
      <c r="G846" s="9" t="s">
        <v>1410</v>
      </c>
      <c r="H846" s="9" t="s">
        <v>129</v>
      </c>
      <c r="I846" s="10" t="s">
        <v>601</v>
      </c>
      <c r="J846" s="11">
        <v>1021.6</v>
      </c>
      <c r="K846" t="b">
        <f t="shared" si="65"/>
        <v>1</v>
      </c>
      <c r="L846" t="b">
        <f t="shared" si="66"/>
        <v>1</v>
      </c>
      <c r="M846" t="b">
        <f t="shared" si="67"/>
        <v>1</v>
      </c>
      <c r="N846" t="b">
        <f t="shared" si="68"/>
        <v>1</v>
      </c>
      <c r="O846" s="13">
        <f t="shared" si="69"/>
        <v>0</v>
      </c>
    </row>
    <row r="847" spans="1:15" ht="56.25" hidden="1" x14ac:dyDescent="0.25">
      <c r="A847" s="1" t="s">
        <v>179</v>
      </c>
      <c r="B847" s="1" t="s">
        <v>1410</v>
      </c>
      <c r="C847" s="1" t="s">
        <v>1122</v>
      </c>
      <c r="D847" s="2" t="s">
        <v>1885</v>
      </c>
      <c r="E847" s="3">
        <v>275.09199999999998</v>
      </c>
      <c r="F847" s="8" t="s">
        <v>179</v>
      </c>
      <c r="G847" s="9" t="s">
        <v>1410</v>
      </c>
      <c r="H847" s="9" t="s">
        <v>1122</v>
      </c>
      <c r="I847" s="10" t="s">
        <v>1885</v>
      </c>
      <c r="J847" s="11">
        <v>275.09199999999998</v>
      </c>
      <c r="K847" t="b">
        <f t="shared" si="65"/>
        <v>1</v>
      </c>
      <c r="L847" t="b">
        <f t="shared" si="66"/>
        <v>1</v>
      </c>
      <c r="M847" t="b">
        <f t="shared" si="67"/>
        <v>1</v>
      </c>
      <c r="N847" t="b">
        <f t="shared" si="68"/>
        <v>1</v>
      </c>
      <c r="O847" s="13">
        <f t="shared" si="69"/>
        <v>0</v>
      </c>
    </row>
    <row r="848" spans="1:15" ht="33.75" hidden="1" x14ac:dyDescent="0.25">
      <c r="A848" s="1" t="s">
        <v>179</v>
      </c>
      <c r="B848" s="1" t="s">
        <v>1410</v>
      </c>
      <c r="C848" s="1" t="s">
        <v>1123</v>
      </c>
      <c r="D848" s="2" t="s">
        <v>1175</v>
      </c>
      <c r="E848" s="3">
        <v>275.09199999999998</v>
      </c>
      <c r="F848" s="8" t="s">
        <v>179</v>
      </c>
      <c r="G848" s="9" t="s">
        <v>1410</v>
      </c>
      <c r="H848" s="9" t="s">
        <v>1123</v>
      </c>
      <c r="I848" s="10" t="s">
        <v>1175</v>
      </c>
      <c r="J848" s="11">
        <v>275.09199999999998</v>
      </c>
      <c r="K848" t="b">
        <f t="shared" si="65"/>
        <v>1</v>
      </c>
      <c r="L848" t="b">
        <f t="shared" si="66"/>
        <v>1</v>
      </c>
      <c r="M848" t="b">
        <f t="shared" si="67"/>
        <v>1</v>
      </c>
      <c r="N848" t="b">
        <f t="shared" si="68"/>
        <v>1</v>
      </c>
      <c r="O848" s="13">
        <f t="shared" si="69"/>
        <v>0</v>
      </c>
    </row>
    <row r="849" spans="1:15" ht="45" hidden="1" x14ac:dyDescent="0.25">
      <c r="A849" s="1" t="s">
        <v>179</v>
      </c>
      <c r="B849" s="1" t="s">
        <v>1410</v>
      </c>
      <c r="C849" s="1" t="s">
        <v>250</v>
      </c>
      <c r="D849" s="2" t="s">
        <v>1190</v>
      </c>
      <c r="E849" s="3">
        <v>65.412999999999997</v>
      </c>
      <c r="F849" s="8" t="s">
        <v>179</v>
      </c>
      <c r="G849" s="9" t="s">
        <v>1410</v>
      </c>
      <c r="H849" s="9" t="s">
        <v>250</v>
      </c>
      <c r="I849" s="10" t="s">
        <v>1190</v>
      </c>
      <c r="J849" s="11">
        <v>65.412999999999997</v>
      </c>
      <c r="K849" t="b">
        <f t="shared" si="65"/>
        <v>1</v>
      </c>
      <c r="L849" t="b">
        <f t="shared" si="66"/>
        <v>1</v>
      </c>
      <c r="M849" t="b">
        <f t="shared" si="67"/>
        <v>1</v>
      </c>
      <c r="N849" t="b">
        <f t="shared" si="68"/>
        <v>1</v>
      </c>
      <c r="O849" s="13">
        <f t="shared" si="69"/>
        <v>0</v>
      </c>
    </row>
    <row r="850" spans="1:15" ht="78.75" hidden="1" x14ac:dyDescent="0.25">
      <c r="A850" s="1" t="s">
        <v>179</v>
      </c>
      <c r="B850" s="1" t="s">
        <v>1410</v>
      </c>
      <c r="C850" s="1" t="s">
        <v>251</v>
      </c>
      <c r="D850" s="2" t="s">
        <v>1191</v>
      </c>
      <c r="E850" s="3">
        <v>209.679</v>
      </c>
      <c r="F850" s="8" t="s">
        <v>179</v>
      </c>
      <c r="G850" s="9" t="s">
        <v>1410</v>
      </c>
      <c r="H850" s="9" t="s">
        <v>251</v>
      </c>
      <c r="I850" s="10" t="s">
        <v>1191</v>
      </c>
      <c r="J850" s="11">
        <v>209.679</v>
      </c>
      <c r="K850" t="b">
        <f t="shared" si="65"/>
        <v>1</v>
      </c>
      <c r="L850" t="b">
        <f t="shared" si="66"/>
        <v>1</v>
      </c>
      <c r="M850" t="b">
        <f t="shared" si="67"/>
        <v>1</v>
      </c>
      <c r="N850" t="b">
        <f t="shared" si="68"/>
        <v>1</v>
      </c>
      <c r="O850" s="13">
        <f t="shared" si="69"/>
        <v>0</v>
      </c>
    </row>
    <row r="851" spans="1:15" ht="67.5" hidden="1" x14ac:dyDescent="0.25">
      <c r="A851" s="1" t="s">
        <v>179</v>
      </c>
      <c r="B851" s="1" t="s">
        <v>1411</v>
      </c>
      <c r="C851" s="1" t="s">
        <v>138</v>
      </c>
      <c r="D851" s="2" t="s">
        <v>1450</v>
      </c>
      <c r="E851" s="3">
        <v>286969.36408999999</v>
      </c>
      <c r="F851" s="8" t="s">
        <v>179</v>
      </c>
      <c r="G851" s="9" t="s">
        <v>1411</v>
      </c>
      <c r="H851" s="9" t="s">
        <v>138</v>
      </c>
      <c r="I851" s="10" t="s">
        <v>1450</v>
      </c>
      <c r="J851" s="11">
        <v>286969.364</v>
      </c>
      <c r="K851" t="b">
        <f t="shared" si="65"/>
        <v>1</v>
      </c>
      <c r="L851" t="b">
        <f t="shared" si="66"/>
        <v>1</v>
      </c>
      <c r="M851" t="b">
        <f t="shared" si="67"/>
        <v>1</v>
      </c>
      <c r="N851" t="b">
        <f t="shared" si="68"/>
        <v>1</v>
      </c>
      <c r="O851" s="13">
        <f t="shared" si="69"/>
        <v>8.9999986812472343E-5</v>
      </c>
    </row>
    <row r="852" spans="1:15" ht="78.75" hidden="1" x14ac:dyDescent="0.25">
      <c r="A852" s="1" t="s">
        <v>179</v>
      </c>
      <c r="B852" s="1" t="s">
        <v>1411</v>
      </c>
      <c r="C852" s="1" t="s">
        <v>139</v>
      </c>
      <c r="D852" s="2" t="s">
        <v>1451</v>
      </c>
      <c r="E852" s="3">
        <v>286969.36408999999</v>
      </c>
      <c r="F852" s="8" t="s">
        <v>179</v>
      </c>
      <c r="G852" s="9" t="s">
        <v>1411</v>
      </c>
      <c r="H852" s="9" t="s">
        <v>139</v>
      </c>
      <c r="I852" s="10" t="s">
        <v>1451</v>
      </c>
      <c r="J852" s="11">
        <v>286969.364</v>
      </c>
      <c r="K852" t="b">
        <f t="shared" si="65"/>
        <v>1</v>
      </c>
      <c r="L852" t="b">
        <f t="shared" si="66"/>
        <v>1</v>
      </c>
      <c r="M852" t="b">
        <f t="shared" si="67"/>
        <v>1</v>
      </c>
      <c r="N852" t="b">
        <f t="shared" si="68"/>
        <v>1</v>
      </c>
      <c r="O852" s="13">
        <f t="shared" si="69"/>
        <v>8.9999986812472343E-5</v>
      </c>
    </row>
    <row r="853" spans="1:15" ht="112.5" hidden="1" x14ac:dyDescent="0.25">
      <c r="A853" s="1" t="s">
        <v>179</v>
      </c>
      <c r="B853" s="1" t="s">
        <v>1411</v>
      </c>
      <c r="C853" s="1" t="s">
        <v>140</v>
      </c>
      <c r="D853" s="2" t="s">
        <v>1602</v>
      </c>
      <c r="E853" s="3">
        <v>215336.56409</v>
      </c>
      <c r="F853" s="8" t="s">
        <v>179</v>
      </c>
      <c r="G853" s="9" t="s">
        <v>1411</v>
      </c>
      <c r="H853" s="9" t="s">
        <v>140</v>
      </c>
      <c r="I853" s="10" t="s">
        <v>1602</v>
      </c>
      <c r="J853" s="11">
        <v>215336.56400000001</v>
      </c>
      <c r="K853" t="b">
        <f t="shared" si="65"/>
        <v>1</v>
      </c>
      <c r="L853" t="b">
        <f t="shared" si="66"/>
        <v>1</v>
      </c>
      <c r="M853" t="b">
        <f t="shared" si="67"/>
        <v>1</v>
      </c>
      <c r="N853" t="b">
        <f t="shared" si="68"/>
        <v>1</v>
      </c>
      <c r="O853" s="13">
        <f t="shared" si="69"/>
        <v>8.9999986812472343E-5</v>
      </c>
    </row>
    <row r="854" spans="1:15" ht="45" hidden="1" x14ac:dyDescent="0.25">
      <c r="A854" s="1" t="s">
        <v>179</v>
      </c>
      <c r="B854" s="1" t="s">
        <v>1411</v>
      </c>
      <c r="C854" s="1" t="s">
        <v>132</v>
      </c>
      <c r="D854" s="2" t="s">
        <v>694</v>
      </c>
      <c r="E854" s="3">
        <v>211110.66409000001</v>
      </c>
      <c r="F854" s="8" t="s">
        <v>179</v>
      </c>
      <c r="G854" s="9" t="s">
        <v>1411</v>
      </c>
      <c r="H854" s="9" t="s">
        <v>132</v>
      </c>
      <c r="I854" s="10" t="s">
        <v>694</v>
      </c>
      <c r="J854" s="11">
        <v>211110.66399999999</v>
      </c>
      <c r="K854" t="b">
        <f t="shared" si="65"/>
        <v>1</v>
      </c>
      <c r="L854" t="b">
        <f t="shared" si="66"/>
        <v>1</v>
      </c>
      <c r="M854" t="b">
        <f t="shared" si="67"/>
        <v>1</v>
      </c>
      <c r="N854" t="b">
        <f t="shared" si="68"/>
        <v>1</v>
      </c>
      <c r="O854" s="13">
        <f t="shared" si="69"/>
        <v>9.00000159163028E-5</v>
      </c>
    </row>
    <row r="855" spans="1:15" ht="67.5" hidden="1" x14ac:dyDescent="0.25">
      <c r="A855" s="1" t="s">
        <v>179</v>
      </c>
      <c r="B855" s="1" t="s">
        <v>1411</v>
      </c>
      <c r="C855" s="1" t="s">
        <v>133</v>
      </c>
      <c r="D855" s="2" t="s">
        <v>696</v>
      </c>
      <c r="E855" s="3">
        <v>4225.8999999999996</v>
      </c>
      <c r="F855" s="8" t="s">
        <v>179</v>
      </c>
      <c r="G855" s="9" t="s">
        <v>1411</v>
      </c>
      <c r="H855" s="9" t="s">
        <v>133</v>
      </c>
      <c r="I855" s="10" t="s">
        <v>696</v>
      </c>
      <c r="J855" s="11">
        <v>4225.8999999999996</v>
      </c>
      <c r="K855" t="b">
        <f t="shared" si="65"/>
        <v>1</v>
      </c>
      <c r="L855" t="b">
        <f t="shared" si="66"/>
        <v>1</v>
      </c>
      <c r="M855" t="b">
        <f t="shared" si="67"/>
        <v>1</v>
      </c>
      <c r="N855" t="b">
        <f t="shared" si="68"/>
        <v>1</v>
      </c>
      <c r="O855" s="13">
        <f t="shared" si="69"/>
        <v>0</v>
      </c>
    </row>
    <row r="856" spans="1:15" ht="56.25" hidden="1" x14ac:dyDescent="0.25">
      <c r="A856" s="1" t="s">
        <v>179</v>
      </c>
      <c r="B856" s="1" t="s">
        <v>1411</v>
      </c>
      <c r="C856" s="1" t="s">
        <v>1431</v>
      </c>
      <c r="D856" s="2" t="s">
        <v>1432</v>
      </c>
      <c r="E856" s="3">
        <v>71632.800000000003</v>
      </c>
      <c r="F856" s="8" t="s">
        <v>179</v>
      </c>
      <c r="G856" s="9" t="s">
        <v>1411</v>
      </c>
      <c r="H856" s="9" t="s">
        <v>1431</v>
      </c>
      <c r="I856" s="10" t="s">
        <v>1432</v>
      </c>
      <c r="J856" s="11">
        <v>71632.800000000003</v>
      </c>
      <c r="K856" t="b">
        <f t="shared" si="65"/>
        <v>1</v>
      </c>
      <c r="L856" t="b">
        <f t="shared" si="66"/>
        <v>1</v>
      </c>
      <c r="M856" t="b">
        <f t="shared" si="67"/>
        <v>1</v>
      </c>
      <c r="N856" t="b">
        <f t="shared" si="68"/>
        <v>1</v>
      </c>
      <c r="O856" s="13">
        <f t="shared" si="69"/>
        <v>0</v>
      </c>
    </row>
    <row r="857" spans="1:15" ht="112.5" hidden="1" x14ac:dyDescent="0.25">
      <c r="A857" s="1" t="s">
        <v>179</v>
      </c>
      <c r="B857" s="1" t="s">
        <v>1411</v>
      </c>
      <c r="C857" s="1" t="s">
        <v>1433</v>
      </c>
      <c r="D857" s="2" t="s">
        <v>1434</v>
      </c>
      <c r="E857" s="3">
        <v>71632.800000000003</v>
      </c>
      <c r="F857" s="8" t="s">
        <v>179</v>
      </c>
      <c r="G857" s="9" t="s">
        <v>1411</v>
      </c>
      <c r="H857" s="9" t="s">
        <v>1433</v>
      </c>
      <c r="I857" s="10" t="s">
        <v>1434</v>
      </c>
      <c r="J857" s="11">
        <v>71632.800000000003</v>
      </c>
      <c r="K857" t="b">
        <f t="shared" si="65"/>
        <v>1</v>
      </c>
      <c r="L857" t="b">
        <f t="shared" si="66"/>
        <v>1</v>
      </c>
      <c r="M857" t="b">
        <f t="shared" si="67"/>
        <v>1</v>
      </c>
      <c r="N857" t="b">
        <f t="shared" si="68"/>
        <v>1</v>
      </c>
      <c r="O857" s="13">
        <f t="shared" si="69"/>
        <v>0</v>
      </c>
    </row>
    <row r="858" spans="1:15" ht="48" hidden="1" x14ac:dyDescent="0.25">
      <c r="A858" s="1" t="s">
        <v>179</v>
      </c>
      <c r="B858" s="1" t="s">
        <v>1411</v>
      </c>
      <c r="C858" s="1" t="s">
        <v>141</v>
      </c>
      <c r="D858" s="2" t="s">
        <v>1603</v>
      </c>
      <c r="E858" s="3">
        <v>4345.0649999999996</v>
      </c>
      <c r="F858" s="8" t="s">
        <v>179</v>
      </c>
      <c r="G858" s="9" t="s">
        <v>1411</v>
      </c>
      <c r="H858" s="9" t="s">
        <v>141</v>
      </c>
      <c r="I858" s="10" t="s">
        <v>1603</v>
      </c>
      <c r="J858" s="11">
        <v>4345.0649999999996</v>
      </c>
      <c r="K858" t="b">
        <f t="shared" si="65"/>
        <v>1</v>
      </c>
      <c r="L858" t="b">
        <f t="shared" si="66"/>
        <v>1</v>
      </c>
      <c r="M858" t="b">
        <f t="shared" si="67"/>
        <v>1</v>
      </c>
      <c r="N858" t="b">
        <f t="shared" si="68"/>
        <v>1</v>
      </c>
      <c r="O858" s="13">
        <f t="shared" si="69"/>
        <v>0</v>
      </c>
    </row>
    <row r="859" spans="1:15" ht="67.5" hidden="1" x14ac:dyDescent="0.25">
      <c r="A859" s="1" t="s">
        <v>179</v>
      </c>
      <c r="B859" s="1" t="s">
        <v>1411</v>
      </c>
      <c r="C859" s="1" t="s">
        <v>142</v>
      </c>
      <c r="D859" s="2" t="s">
        <v>1604</v>
      </c>
      <c r="E859" s="3">
        <v>4345.0649999999996</v>
      </c>
      <c r="F859" s="8" t="s">
        <v>179</v>
      </c>
      <c r="G859" s="9" t="s">
        <v>1411</v>
      </c>
      <c r="H859" s="9" t="s">
        <v>142</v>
      </c>
      <c r="I859" s="10" t="s">
        <v>1604</v>
      </c>
      <c r="J859" s="11">
        <v>4345.0649999999996</v>
      </c>
      <c r="K859" t="b">
        <f t="shared" si="65"/>
        <v>1</v>
      </c>
      <c r="L859" t="b">
        <f t="shared" si="66"/>
        <v>1</v>
      </c>
      <c r="M859" t="b">
        <f t="shared" si="67"/>
        <v>1</v>
      </c>
      <c r="N859" t="b">
        <f t="shared" si="68"/>
        <v>1</v>
      </c>
      <c r="O859" s="13">
        <f t="shared" si="69"/>
        <v>0</v>
      </c>
    </row>
    <row r="860" spans="1:15" ht="112.5" hidden="1" x14ac:dyDescent="0.25">
      <c r="A860" s="1" t="s">
        <v>179</v>
      </c>
      <c r="B860" s="1" t="s">
        <v>1411</v>
      </c>
      <c r="C860" s="1" t="s">
        <v>134</v>
      </c>
      <c r="D860" s="2" t="s">
        <v>1605</v>
      </c>
      <c r="E860" s="3">
        <v>4345.0649999999996</v>
      </c>
      <c r="F860" s="8" t="s">
        <v>179</v>
      </c>
      <c r="G860" s="9" t="s">
        <v>1411</v>
      </c>
      <c r="H860" s="9" t="s">
        <v>134</v>
      </c>
      <c r="I860" s="10" t="s">
        <v>1605</v>
      </c>
      <c r="J860" s="11">
        <v>4345.0649999999996</v>
      </c>
      <c r="K860" t="b">
        <f t="shared" si="65"/>
        <v>1</v>
      </c>
      <c r="L860" t="b">
        <f t="shared" si="66"/>
        <v>1</v>
      </c>
      <c r="M860" t="b">
        <f t="shared" si="67"/>
        <v>1</v>
      </c>
      <c r="N860" t="b">
        <f t="shared" si="68"/>
        <v>1</v>
      </c>
      <c r="O860" s="13">
        <f t="shared" si="69"/>
        <v>0</v>
      </c>
    </row>
    <row r="861" spans="1:15" ht="135" hidden="1" x14ac:dyDescent="0.25">
      <c r="A861" s="1" t="s">
        <v>179</v>
      </c>
      <c r="B861" s="1" t="s">
        <v>1411</v>
      </c>
      <c r="C861" s="1" t="s">
        <v>1132</v>
      </c>
      <c r="D861" s="2" t="s">
        <v>1486</v>
      </c>
      <c r="E861" s="3">
        <v>2647.9</v>
      </c>
      <c r="F861" s="8" t="s">
        <v>179</v>
      </c>
      <c r="G861" s="9" t="s">
        <v>1411</v>
      </c>
      <c r="H861" s="9" t="s">
        <v>1132</v>
      </c>
      <c r="I861" s="10" t="s">
        <v>1486</v>
      </c>
      <c r="J861" s="11">
        <v>2647.9</v>
      </c>
      <c r="K861" t="b">
        <f t="shared" si="65"/>
        <v>1</v>
      </c>
      <c r="L861" t="b">
        <f t="shared" si="66"/>
        <v>1</v>
      </c>
      <c r="M861" t="b">
        <f t="shared" si="67"/>
        <v>1</v>
      </c>
      <c r="N861" t="b">
        <f t="shared" si="68"/>
        <v>1</v>
      </c>
      <c r="O861" s="13">
        <f t="shared" si="69"/>
        <v>0</v>
      </c>
    </row>
    <row r="862" spans="1:15" ht="101.25" hidden="1" x14ac:dyDescent="0.25">
      <c r="A862" s="1" t="s">
        <v>179</v>
      </c>
      <c r="B862" s="1" t="s">
        <v>1411</v>
      </c>
      <c r="C862" s="1" t="s">
        <v>1133</v>
      </c>
      <c r="D862" s="2" t="s">
        <v>1487</v>
      </c>
      <c r="E862" s="3">
        <v>2647.9</v>
      </c>
      <c r="F862" s="8" t="s">
        <v>179</v>
      </c>
      <c r="G862" s="9" t="s">
        <v>1411</v>
      </c>
      <c r="H862" s="9" t="s">
        <v>1133</v>
      </c>
      <c r="I862" s="10" t="s">
        <v>1487</v>
      </c>
      <c r="J862" s="11">
        <v>2647.9</v>
      </c>
      <c r="K862" t="b">
        <f t="shared" si="65"/>
        <v>1</v>
      </c>
      <c r="L862" t="b">
        <f t="shared" si="66"/>
        <v>1</v>
      </c>
      <c r="M862" t="b">
        <f t="shared" si="67"/>
        <v>1</v>
      </c>
      <c r="N862" t="b">
        <f t="shared" si="68"/>
        <v>1</v>
      </c>
      <c r="O862" s="13">
        <f t="shared" si="69"/>
        <v>0</v>
      </c>
    </row>
    <row r="863" spans="1:15" ht="135" hidden="1" x14ac:dyDescent="0.25">
      <c r="A863" s="1" t="s">
        <v>179</v>
      </c>
      <c r="B863" s="1" t="s">
        <v>1411</v>
      </c>
      <c r="C863" s="1" t="s">
        <v>143</v>
      </c>
      <c r="D863" s="2" t="s">
        <v>1606</v>
      </c>
      <c r="E863" s="3">
        <v>2647.9</v>
      </c>
      <c r="F863" s="8" t="s">
        <v>179</v>
      </c>
      <c r="G863" s="9" t="s">
        <v>1411</v>
      </c>
      <c r="H863" s="9" t="s">
        <v>143</v>
      </c>
      <c r="I863" s="10" t="s">
        <v>1606</v>
      </c>
      <c r="J863" s="11">
        <v>2647.9</v>
      </c>
      <c r="K863" t="b">
        <f t="shared" si="65"/>
        <v>1</v>
      </c>
      <c r="L863" t="b">
        <f t="shared" si="66"/>
        <v>1</v>
      </c>
      <c r="M863" t="b">
        <f t="shared" si="67"/>
        <v>1</v>
      </c>
      <c r="N863" t="b">
        <f t="shared" si="68"/>
        <v>1</v>
      </c>
      <c r="O863" s="13">
        <f t="shared" si="69"/>
        <v>0</v>
      </c>
    </row>
    <row r="864" spans="1:15" ht="33.75" hidden="1" x14ac:dyDescent="0.25">
      <c r="A864" s="1" t="s">
        <v>179</v>
      </c>
      <c r="B864" s="1" t="s">
        <v>1411</v>
      </c>
      <c r="C864" s="1" t="s">
        <v>135</v>
      </c>
      <c r="D864" s="2" t="s">
        <v>752</v>
      </c>
      <c r="E864" s="3">
        <v>2647.9</v>
      </c>
      <c r="F864" s="8" t="s">
        <v>179</v>
      </c>
      <c r="G864" s="9" t="s">
        <v>1411</v>
      </c>
      <c r="H864" s="9" t="s">
        <v>135</v>
      </c>
      <c r="I864" s="10" t="s">
        <v>752</v>
      </c>
      <c r="J864" s="11">
        <v>2647.9</v>
      </c>
      <c r="K864" t="b">
        <f t="shared" si="65"/>
        <v>1</v>
      </c>
      <c r="L864" t="b">
        <f t="shared" si="66"/>
        <v>1</v>
      </c>
      <c r="M864" t="b">
        <f t="shared" si="67"/>
        <v>1</v>
      </c>
      <c r="N864" t="b">
        <f t="shared" si="68"/>
        <v>1</v>
      </c>
      <c r="O864" s="13">
        <f t="shared" si="69"/>
        <v>0</v>
      </c>
    </row>
    <row r="865" spans="1:15" ht="67.5" hidden="1" x14ac:dyDescent="0.25">
      <c r="A865" s="1" t="s">
        <v>179</v>
      </c>
      <c r="B865" s="1" t="s">
        <v>1411</v>
      </c>
      <c r="C865" s="1" t="s">
        <v>144</v>
      </c>
      <c r="D865" s="2" t="s">
        <v>1607</v>
      </c>
      <c r="E865" s="3">
        <v>12613.6</v>
      </c>
      <c r="F865" s="8" t="s">
        <v>179</v>
      </c>
      <c r="G865" s="9" t="s">
        <v>1411</v>
      </c>
      <c r="H865" s="9" t="s">
        <v>144</v>
      </c>
      <c r="I865" s="10" t="s">
        <v>1607</v>
      </c>
      <c r="J865" s="11">
        <v>12613.6</v>
      </c>
      <c r="K865" t="b">
        <f t="shared" si="65"/>
        <v>1</v>
      </c>
      <c r="L865" t="b">
        <f t="shared" si="66"/>
        <v>1</v>
      </c>
      <c r="M865" t="b">
        <f t="shared" si="67"/>
        <v>1</v>
      </c>
      <c r="N865" t="b">
        <f t="shared" si="68"/>
        <v>1</v>
      </c>
      <c r="O865" s="13">
        <f t="shared" si="69"/>
        <v>0</v>
      </c>
    </row>
    <row r="866" spans="1:15" ht="78.75" hidden="1" x14ac:dyDescent="0.25">
      <c r="A866" s="1" t="s">
        <v>179</v>
      </c>
      <c r="B866" s="1" t="s">
        <v>1411</v>
      </c>
      <c r="C866" s="1" t="s">
        <v>145</v>
      </c>
      <c r="D866" s="2" t="s">
        <v>1608</v>
      </c>
      <c r="E866" s="3">
        <v>12613.6</v>
      </c>
      <c r="F866" s="8" t="s">
        <v>179</v>
      </c>
      <c r="G866" s="9" t="s">
        <v>1411</v>
      </c>
      <c r="H866" s="9" t="s">
        <v>145</v>
      </c>
      <c r="I866" s="10" t="s">
        <v>1608</v>
      </c>
      <c r="J866" s="11">
        <v>12613.6</v>
      </c>
      <c r="K866" t="b">
        <f t="shared" si="65"/>
        <v>1</v>
      </c>
      <c r="L866" t="b">
        <f t="shared" si="66"/>
        <v>1</v>
      </c>
      <c r="M866" t="b">
        <f t="shared" si="67"/>
        <v>1</v>
      </c>
      <c r="N866" t="b">
        <f t="shared" si="68"/>
        <v>1</v>
      </c>
      <c r="O866" s="13">
        <f t="shared" si="69"/>
        <v>0</v>
      </c>
    </row>
    <row r="867" spans="1:15" ht="101.25" hidden="1" x14ac:dyDescent="0.25">
      <c r="A867" s="1" t="s">
        <v>179</v>
      </c>
      <c r="B867" s="1" t="s">
        <v>1411</v>
      </c>
      <c r="C867" s="1" t="s">
        <v>146</v>
      </c>
      <c r="D867" s="2" t="s">
        <v>1609</v>
      </c>
      <c r="E867" s="3">
        <v>12613.6</v>
      </c>
      <c r="F867" s="8" t="s">
        <v>179</v>
      </c>
      <c r="G867" s="9" t="s">
        <v>1411</v>
      </c>
      <c r="H867" s="9" t="s">
        <v>146</v>
      </c>
      <c r="I867" s="10" t="s">
        <v>1609</v>
      </c>
      <c r="J867" s="11">
        <v>12613.6</v>
      </c>
      <c r="K867" t="b">
        <f t="shared" si="65"/>
        <v>1</v>
      </c>
      <c r="L867" t="b">
        <f t="shared" si="66"/>
        <v>1</v>
      </c>
      <c r="M867" t="b">
        <f t="shared" si="67"/>
        <v>1</v>
      </c>
      <c r="N867" t="b">
        <f t="shared" si="68"/>
        <v>1</v>
      </c>
      <c r="O867" s="13">
        <f t="shared" si="69"/>
        <v>0</v>
      </c>
    </row>
    <row r="868" spans="1:15" ht="78.75" hidden="1" x14ac:dyDescent="0.25">
      <c r="A868" s="1" t="s">
        <v>179</v>
      </c>
      <c r="B868" s="1" t="s">
        <v>1411</v>
      </c>
      <c r="C868" s="1" t="s">
        <v>136</v>
      </c>
      <c r="D868" s="2" t="s">
        <v>1069</v>
      </c>
      <c r="E868" s="3">
        <v>12613.6</v>
      </c>
      <c r="F868" s="8" t="s">
        <v>179</v>
      </c>
      <c r="G868" s="9" t="s">
        <v>1411</v>
      </c>
      <c r="H868" s="9" t="s">
        <v>136</v>
      </c>
      <c r="I868" s="10" t="s">
        <v>1069</v>
      </c>
      <c r="J868" s="11">
        <v>12613.6</v>
      </c>
      <c r="K868" t="b">
        <f t="shared" si="65"/>
        <v>1</v>
      </c>
      <c r="L868" t="b">
        <f t="shared" si="66"/>
        <v>1</v>
      </c>
      <c r="M868" t="b">
        <f t="shared" si="67"/>
        <v>1</v>
      </c>
      <c r="N868" t="b">
        <f t="shared" si="68"/>
        <v>1</v>
      </c>
      <c r="O868" s="13">
        <f t="shared" si="69"/>
        <v>0</v>
      </c>
    </row>
    <row r="869" spans="1:15" ht="56.25" hidden="1" x14ac:dyDescent="0.25">
      <c r="A869" s="1" t="s">
        <v>179</v>
      </c>
      <c r="B869" s="1" t="s">
        <v>1411</v>
      </c>
      <c r="C869" s="1" t="s">
        <v>1122</v>
      </c>
      <c r="D869" s="2" t="s">
        <v>1885</v>
      </c>
      <c r="E869" s="3">
        <v>7917.6487899999993</v>
      </c>
      <c r="F869" s="8" t="s">
        <v>179</v>
      </c>
      <c r="G869" s="9" t="s">
        <v>1411</v>
      </c>
      <c r="H869" s="9" t="s">
        <v>1122</v>
      </c>
      <c r="I869" s="10" t="s">
        <v>1885</v>
      </c>
      <c r="J869" s="11">
        <v>7917.6490000000003</v>
      </c>
      <c r="K869" t="b">
        <f t="shared" si="65"/>
        <v>1</v>
      </c>
      <c r="L869" t="b">
        <f t="shared" si="66"/>
        <v>1</v>
      </c>
      <c r="M869" t="b">
        <f t="shared" si="67"/>
        <v>1</v>
      </c>
      <c r="N869" t="b">
        <f t="shared" si="68"/>
        <v>1</v>
      </c>
      <c r="O869" s="13">
        <f t="shared" si="69"/>
        <v>-2.100000010614167E-4</v>
      </c>
    </row>
    <row r="870" spans="1:15" ht="78.75" hidden="1" x14ac:dyDescent="0.25">
      <c r="A870" s="1" t="s">
        <v>179</v>
      </c>
      <c r="B870" s="1" t="s">
        <v>1411</v>
      </c>
      <c r="C870" s="1" t="s">
        <v>405</v>
      </c>
      <c r="D870" s="2" t="s">
        <v>1174</v>
      </c>
      <c r="E870" s="3">
        <v>7917.6487899999993</v>
      </c>
      <c r="F870" s="8" t="s">
        <v>179</v>
      </c>
      <c r="G870" s="9" t="s">
        <v>1411</v>
      </c>
      <c r="H870" s="9" t="s">
        <v>405</v>
      </c>
      <c r="I870" s="10" t="s">
        <v>1174</v>
      </c>
      <c r="J870" s="11">
        <v>7917.6490000000003</v>
      </c>
      <c r="K870" t="b">
        <f t="shared" si="65"/>
        <v>1</v>
      </c>
      <c r="L870" t="b">
        <f t="shared" si="66"/>
        <v>1</v>
      </c>
      <c r="M870" t="b">
        <f t="shared" si="67"/>
        <v>1</v>
      </c>
      <c r="N870" t="b">
        <f t="shared" si="68"/>
        <v>1</v>
      </c>
      <c r="O870" s="13">
        <f t="shared" si="69"/>
        <v>-2.100000010614167E-4</v>
      </c>
    </row>
    <row r="871" spans="1:15" ht="56.25" hidden="1" x14ac:dyDescent="0.25">
      <c r="A871" s="1" t="s">
        <v>179</v>
      </c>
      <c r="B871" s="1" t="s">
        <v>1391</v>
      </c>
      <c r="C871" s="1" t="s">
        <v>152</v>
      </c>
      <c r="D871" s="2" t="s">
        <v>1610</v>
      </c>
      <c r="E871" s="3">
        <v>624.79999999999995</v>
      </c>
      <c r="F871" s="8" t="s">
        <v>179</v>
      </c>
      <c r="G871" s="9" t="s">
        <v>1391</v>
      </c>
      <c r="H871" s="9" t="s">
        <v>152</v>
      </c>
      <c r="I871" s="10" t="s">
        <v>1610</v>
      </c>
      <c r="J871" s="11">
        <v>624.79999999999995</v>
      </c>
      <c r="K871" t="b">
        <f t="shared" si="65"/>
        <v>1</v>
      </c>
      <c r="L871" t="b">
        <f t="shared" si="66"/>
        <v>1</v>
      </c>
      <c r="M871" t="b">
        <f t="shared" si="67"/>
        <v>1</v>
      </c>
      <c r="N871" t="b">
        <f t="shared" si="68"/>
        <v>1</v>
      </c>
      <c r="O871" s="13">
        <f t="shared" si="69"/>
        <v>0</v>
      </c>
    </row>
    <row r="872" spans="1:15" ht="45" hidden="1" x14ac:dyDescent="0.25">
      <c r="A872" s="1" t="s">
        <v>179</v>
      </c>
      <c r="B872" s="1" t="s">
        <v>1391</v>
      </c>
      <c r="C872" s="1" t="s">
        <v>154</v>
      </c>
      <c r="D872" s="2" t="s">
        <v>1611</v>
      </c>
      <c r="E872" s="3">
        <v>624.79999999999995</v>
      </c>
      <c r="F872" s="8" t="s">
        <v>179</v>
      </c>
      <c r="G872" s="9" t="s">
        <v>1391</v>
      </c>
      <c r="H872" s="9" t="s">
        <v>154</v>
      </c>
      <c r="I872" s="10" t="s">
        <v>1611</v>
      </c>
      <c r="J872" s="11">
        <v>624.79999999999995</v>
      </c>
      <c r="K872" t="b">
        <f t="shared" si="65"/>
        <v>1</v>
      </c>
      <c r="L872" t="b">
        <f t="shared" si="66"/>
        <v>1</v>
      </c>
      <c r="M872" t="b">
        <f t="shared" si="67"/>
        <v>1</v>
      </c>
      <c r="N872" t="b">
        <f t="shared" si="68"/>
        <v>1</v>
      </c>
      <c r="O872" s="13">
        <f t="shared" si="69"/>
        <v>0</v>
      </c>
    </row>
    <row r="873" spans="1:15" ht="135" hidden="1" x14ac:dyDescent="0.25">
      <c r="A873" s="1" t="s">
        <v>179</v>
      </c>
      <c r="B873" s="1" t="s">
        <v>1391</v>
      </c>
      <c r="C873" s="1" t="s">
        <v>153</v>
      </c>
      <c r="D873" s="2" t="s">
        <v>1612</v>
      </c>
      <c r="E873" s="3">
        <v>624.79999999999995</v>
      </c>
      <c r="F873" s="8" t="s">
        <v>179</v>
      </c>
      <c r="G873" s="9" t="s">
        <v>1391</v>
      </c>
      <c r="H873" s="9" t="s">
        <v>153</v>
      </c>
      <c r="I873" s="10" t="s">
        <v>1612</v>
      </c>
      <c r="J873" s="11">
        <v>624.79999999999995</v>
      </c>
      <c r="K873" t="b">
        <f t="shared" si="65"/>
        <v>1</v>
      </c>
      <c r="L873" t="b">
        <f t="shared" si="66"/>
        <v>1</v>
      </c>
      <c r="M873" t="b">
        <f t="shared" si="67"/>
        <v>1</v>
      </c>
      <c r="N873" t="b">
        <f t="shared" si="68"/>
        <v>1</v>
      </c>
      <c r="O873" s="13">
        <f t="shared" si="69"/>
        <v>0</v>
      </c>
    </row>
    <row r="874" spans="1:15" ht="101.25" hidden="1" x14ac:dyDescent="0.25">
      <c r="A874" s="1" t="s">
        <v>179</v>
      </c>
      <c r="B874" s="1" t="s">
        <v>1391</v>
      </c>
      <c r="C874" s="1" t="s">
        <v>147</v>
      </c>
      <c r="D874" s="2" t="s">
        <v>685</v>
      </c>
      <c r="E874" s="3">
        <v>291.7</v>
      </c>
      <c r="F874" s="8" t="s">
        <v>179</v>
      </c>
      <c r="G874" s="9" t="s">
        <v>1391</v>
      </c>
      <c r="H874" s="9" t="s">
        <v>147</v>
      </c>
      <c r="I874" s="10" t="s">
        <v>685</v>
      </c>
      <c r="J874" s="11">
        <v>291.7</v>
      </c>
      <c r="K874" t="b">
        <f t="shared" si="65"/>
        <v>1</v>
      </c>
      <c r="L874" t="b">
        <f t="shared" si="66"/>
        <v>1</v>
      </c>
      <c r="M874" t="b">
        <f t="shared" si="67"/>
        <v>1</v>
      </c>
      <c r="N874" t="b">
        <f t="shared" si="68"/>
        <v>1</v>
      </c>
      <c r="O874" s="13">
        <f t="shared" si="69"/>
        <v>0</v>
      </c>
    </row>
    <row r="875" spans="1:15" ht="78.75" hidden="1" x14ac:dyDescent="0.25">
      <c r="A875" s="1" t="s">
        <v>179</v>
      </c>
      <c r="B875" s="1" t="s">
        <v>1391</v>
      </c>
      <c r="C875" s="1" t="s">
        <v>148</v>
      </c>
      <c r="D875" s="2" t="s">
        <v>687</v>
      </c>
      <c r="E875" s="3">
        <v>333.1</v>
      </c>
      <c r="F875" s="8" t="s">
        <v>179</v>
      </c>
      <c r="G875" s="9" t="s">
        <v>1391</v>
      </c>
      <c r="H875" s="9" t="s">
        <v>148</v>
      </c>
      <c r="I875" s="10" t="s">
        <v>687</v>
      </c>
      <c r="J875" s="11">
        <v>333.1</v>
      </c>
      <c r="K875" t="b">
        <f t="shared" si="65"/>
        <v>1</v>
      </c>
      <c r="L875" t="b">
        <f t="shared" si="66"/>
        <v>1</v>
      </c>
      <c r="M875" t="b">
        <f t="shared" si="67"/>
        <v>1</v>
      </c>
      <c r="N875" t="b">
        <f t="shared" si="68"/>
        <v>1</v>
      </c>
      <c r="O875" s="13">
        <f t="shared" si="69"/>
        <v>0</v>
      </c>
    </row>
    <row r="876" spans="1:15" ht="48" hidden="1" x14ac:dyDescent="0.25">
      <c r="A876" s="1" t="s">
        <v>179</v>
      </c>
      <c r="B876" s="1" t="s">
        <v>1391</v>
      </c>
      <c r="C876" s="1" t="s">
        <v>141</v>
      </c>
      <c r="D876" s="2" t="s">
        <v>1603</v>
      </c>
      <c r="E876" s="3">
        <v>301.8</v>
      </c>
      <c r="F876" s="8" t="s">
        <v>179</v>
      </c>
      <c r="G876" s="9" t="s">
        <v>1391</v>
      </c>
      <c r="H876" s="9" t="s">
        <v>141</v>
      </c>
      <c r="I876" s="10" t="s">
        <v>1603</v>
      </c>
      <c r="J876" s="11">
        <v>301.8</v>
      </c>
      <c r="K876" t="b">
        <f t="shared" si="65"/>
        <v>1</v>
      </c>
      <c r="L876" t="b">
        <f t="shared" si="66"/>
        <v>1</v>
      </c>
      <c r="M876" t="b">
        <f t="shared" si="67"/>
        <v>1</v>
      </c>
      <c r="N876" t="b">
        <f t="shared" si="68"/>
        <v>1</v>
      </c>
      <c r="O876" s="13">
        <f t="shared" si="69"/>
        <v>0</v>
      </c>
    </row>
    <row r="877" spans="1:15" ht="67.5" hidden="1" x14ac:dyDescent="0.25">
      <c r="A877" s="1" t="s">
        <v>179</v>
      </c>
      <c r="B877" s="1" t="s">
        <v>1391</v>
      </c>
      <c r="C877" s="1" t="s">
        <v>142</v>
      </c>
      <c r="D877" s="2" t="s">
        <v>1604</v>
      </c>
      <c r="E877" s="3">
        <v>301.8</v>
      </c>
      <c r="F877" s="8" t="s">
        <v>179</v>
      </c>
      <c r="G877" s="9" t="s">
        <v>1391</v>
      </c>
      <c r="H877" s="9" t="s">
        <v>142</v>
      </c>
      <c r="I877" s="10" t="s">
        <v>1604</v>
      </c>
      <c r="J877" s="11">
        <v>301.8</v>
      </c>
      <c r="K877" t="b">
        <f t="shared" si="65"/>
        <v>1</v>
      </c>
      <c r="L877" t="b">
        <f t="shared" si="66"/>
        <v>1</v>
      </c>
      <c r="M877" t="b">
        <f t="shared" si="67"/>
        <v>1</v>
      </c>
      <c r="N877" t="b">
        <f t="shared" si="68"/>
        <v>1</v>
      </c>
      <c r="O877" s="13">
        <f t="shared" si="69"/>
        <v>0</v>
      </c>
    </row>
    <row r="878" spans="1:15" ht="90" hidden="1" x14ac:dyDescent="0.25">
      <c r="A878" s="1" t="s">
        <v>179</v>
      </c>
      <c r="B878" s="1" t="s">
        <v>1391</v>
      </c>
      <c r="C878" s="1" t="s">
        <v>149</v>
      </c>
      <c r="D878" s="2" t="s">
        <v>1613</v>
      </c>
      <c r="E878" s="3">
        <v>301.8</v>
      </c>
      <c r="F878" s="8" t="s">
        <v>179</v>
      </c>
      <c r="G878" s="9" t="s">
        <v>1391</v>
      </c>
      <c r="H878" s="9" t="s">
        <v>149</v>
      </c>
      <c r="I878" s="10" t="s">
        <v>1613</v>
      </c>
      <c r="J878" s="11">
        <v>301.8</v>
      </c>
      <c r="K878" t="b">
        <f t="shared" si="65"/>
        <v>1</v>
      </c>
      <c r="L878" t="b">
        <f t="shared" si="66"/>
        <v>1</v>
      </c>
      <c r="M878" t="b">
        <f t="shared" si="67"/>
        <v>1</v>
      </c>
      <c r="N878" t="b">
        <f t="shared" si="68"/>
        <v>1</v>
      </c>
      <c r="O878" s="13">
        <f t="shared" si="69"/>
        <v>0</v>
      </c>
    </row>
    <row r="879" spans="1:15" ht="67.5" hidden="1" x14ac:dyDescent="0.25">
      <c r="A879" s="1" t="s">
        <v>179</v>
      </c>
      <c r="B879" s="1" t="s">
        <v>1391</v>
      </c>
      <c r="C879" s="1" t="s">
        <v>1152</v>
      </c>
      <c r="D879" s="2" t="s">
        <v>1489</v>
      </c>
      <c r="E879" s="3">
        <v>4489.5999999999995</v>
      </c>
      <c r="F879" s="8" t="s">
        <v>179</v>
      </c>
      <c r="G879" s="9" t="s">
        <v>1391</v>
      </c>
      <c r="H879" s="9" t="s">
        <v>1152</v>
      </c>
      <c r="I879" s="10" t="s">
        <v>1489</v>
      </c>
      <c r="J879" s="11">
        <v>4489.6000000000004</v>
      </c>
      <c r="K879" t="b">
        <f t="shared" si="65"/>
        <v>1</v>
      </c>
      <c r="L879" t="b">
        <f t="shared" si="66"/>
        <v>1</v>
      </c>
      <c r="M879" t="b">
        <f t="shared" si="67"/>
        <v>1</v>
      </c>
      <c r="N879" t="b">
        <f t="shared" si="68"/>
        <v>1</v>
      </c>
      <c r="O879" s="13">
        <f t="shared" si="69"/>
        <v>0</v>
      </c>
    </row>
    <row r="880" spans="1:15" ht="56.25" hidden="1" x14ac:dyDescent="0.25">
      <c r="A880" s="1" t="s">
        <v>179</v>
      </c>
      <c r="B880" s="1" t="s">
        <v>1391</v>
      </c>
      <c r="C880" s="1" t="s">
        <v>1162</v>
      </c>
      <c r="D880" s="2" t="s">
        <v>1494</v>
      </c>
      <c r="E880" s="3">
        <v>4489.5999999999995</v>
      </c>
      <c r="F880" s="8" t="s">
        <v>179</v>
      </c>
      <c r="G880" s="9" t="s">
        <v>1391</v>
      </c>
      <c r="H880" s="9" t="s">
        <v>1162</v>
      </c>
      <c r="I880" s="10" t="s">
        <v>1494</v>
      </c>
      <c r="J880" s="11">
        <v>4489.6000000000004</v>
      </c>
      <c r="K880" t="b">
        <f t="shared" si="65"/>
        <v>1</v>
      </c>
      <c r="L880" t="b">
        <f t="shared" si="66"/>
        <v>1</v>
      </c>
      <c r="M880" t="b">
        <f t="shared" si="67"/>
        <v>1</v>
      </c>
      <c r="N880" t="b">
        <f t="shared" si="68"/>
        <v>1</v>
      </c>
      <c r="O880" s="13">
        <f t="shared" si="69"/>
        <v>0</v>
      </c>
    </row>
    <row r="881" spans="1:15" ht="180" hidden="1" x14ac:dyDescent="0.25">
      <c r="A881" s="1" t="s">
        <v>179</v>
      </c>
      <c r="B881" s="1" t="s">
        <v>1391</v>
      </c>
      <c r="C881" s="1" t="s">
        <v>150</v>
      </c>
      <c r="D881" s="2" t="s">
        <v>1614</v>
      </c>
      <c r="E881" s="3">
        <v>4489.5999999999995</v>
      </c>
      <c r="F881" s="8" t="s">
        <v>179</v>
      </c>
      <c r="G881" s="9" t="s">
        <v>1391</v>
      </c>
      <c r="H881" s="9" t="s">
        <v>150</v>
      </c>
      <c r="I881" s="10" t="s">
        <v>1614</v>
      </c>
      <c r="J881" s="11">
        <v>4489.6000000000004</v>
      </c>
      <c r="K881" t="b">
        <f t="shared" si="65"/>
        <v>1</v>
      </c>
      <c r="L881" t="b">
        <f t="shared" si="66"/>
        <v>1</v>
      </c>
      <c r="M881" t="b">
        <f t="shared" si="67"/>
        <v>1</v>
      </c>
      <c r="N881" t="b">
        <f t="shared" si="68"/>
        <v>1</v>
      </c>
      <c r="O881" s="13">
        <f t="shared" si="69"/>
        <v>0</v>
      </c>
    </row>
    <row r="882" spans="1:15" ht="67.5" hidden="1" x14ac:dyDescent="0.25">
      <c r="A882" s="1" t="s">
        <v>179</v>
      </c>
      <c r="B882" s="1" t="s">
        <v>1391</v>
      </c>
      <c r="C882" s="1" t="s">
        <v>155</v>
      </c>
      <c r="D882" s="2" t="s">
        <v>1615</v>
      </c>
      <c r="E882" s="3">
        <v>70</v>
      </c>
      <c r="F882" s="8" t="s">
        <v>179</v>
      </c>
      <c r="G882" s="9" t="s">
        <v>1391</v>
      </c>
      <c r="H882" s="9" t="s">
        <v>155</v>
      </c>
      <c r="I882" s="10" t="s">
        <v>1615</v>
      </c>
      <c r="J882" s="11">
        <v>70</v>
      </c>
      <c r="K882" t="b">
        <f t="shared" si="65"/>
        <v>1</v>
      </c>
      <c r="L882" t="b">
        <f t="shared" si="66"/>
        <v>1</v>
      </c>
      <c r="M882" t="b">
        <f t="shared" si="67"/>
        <v>1</v>
      </c>
      <c r="N882" t="b">
        <f t="shared" si="68"/>
        <v>1</v>
      </c>
      <c r="O882" s="13">
        <f t="shared" si="69"/>
        <v>0</v>
      </c>
    </row>
    <row r="883" spans="1:15" ht="112.5" hidden="1" x14ac:dyDescent="0.25">
      <c r="A883" s="1" t="s">
        <v>179</v>
      </c>
      <c r="B883" s="1" t="s">
        <v>1391</v>
      </c>
      <c r="C883" s="1" t="s">
        <v>156</v>
      </c>
      <c r="D883" s="2" t="s">
        <v>1616</v>
      </c>
      <c r="E883" s="3">
        <v>70</v>
      </c>
      <c r="F883" s="8" t="s">
        <v>179</v>
      </c>
      <c r="G883" s="9" t="s">
        <v>1391</v>
      </c>
      <c r="H883" s="9" t="s">
        <v>156</v>
      </c>
      <c r="I883" s="10" t="s">
        <v>1616</v>
      </c>
      <c r="J883" s="11">
        <v>70</v>
      </c>
      <c r="K883" t="b">
        <f t="shared" si="65"/>
        <v>1</v>
      </c>
      <c r="L883" t="b">
        <f t="shared" si="66"/>
        <v>1</v>
      </c>
      <c r="M883" t="b">
        <f t="shared" si="67"/>
        <v>1</v>
      </c>
      <c r="N883" t="b">
        <f t="shared" si="68"/>
        <v>1</v>
      </c>
      <c r="O883" s="13">
        <f t="shared" si="69"/>
        <v>0</v>
      </c>
    </row>
    <row r="884" spans="1:15" ht="67.5" hidden="1" x14ac:dyDescent="0.25">
      <c r="A884" s="1" t="s">
        <v>179</v>
      </c>
      <c r="B884" s="1" t="s">
        <v>1391</v>
      </c>
      <c r="C884" s="1" t="s">
        <v>157</v>
      </c>
      <c r="D884" s="2" t="s">
        <v>1617</v>
      </c>
      <c r="E884" s="3">
        <v>70</v>
      </c>
      <c r="F884" s="8" t="s">
        <v>179</v>
      </c>
      <c r="G884" s="9" t="s">
        <v>1391</v>
      </c>
      <c r="H884" s="9" t="s">
        <v>157</v>
      </c>
      <c r="I884" s="10" t="s">
        <v>1617</v>
      </c>
      <c r="J884" s="11">
        <v>70</v>
      </c>
      <c r="K884" t="b">
        <f t="shared" si="65"/>
        <v>1</v>
      </c>
      <c r="L884" t="b">
        <f t="shared" si="66"/>
        <v>1</v>
      </c>
      <c r="M884" t="b">
        <f t="shared" si="67"/>
        <v>1</v>
      </c>
      <c r="N884" t="b">
        <f t="shared" si="68"/>
        <v>1</v>
      </c>
      <c r="O884" s="13">
        <f t="shared" si="69"/>
        <v>0</v>
      </c>
    </row>
    <row r="885" spans="1:15" ht="45" hidden="1" x14ac:dyDescent="0.25">
      <c r="A885" s="1" t="s">
        <v>179</v>
      </c>
      <c r="B885" s="1" t="s">
        <v>1391</v>
      </c>
      <c r="C885" s="1" t="s">
        <v>151</v>
      </c>
      <c r="D885" s="2" t="s">
        <v>1879</v>
      </c>
      <c r="E885" s="3">
        <v>70</v>
      </c>
      <c r="F885" s="8" t="s">
        <v>179</v>
      </c>
      <c r="G885" s="9" t="s">
        <v>1391</v>
      </c>
      <c r="H885" s="9" t="s">
        <v>151</v>
      </c>
      <c r="I885" s="10" t="s">
        <v>1879</v>
      </c>
      <c r="J885" s="11">
        <v>70</v>
      </c>
      <c r="K885" t="b">
        <f t="shared" si="65"/>
        <v>1</v>
      </c>
      <c r="L885" t="b">
        <f t="shared" si="66"/>
        <v>1</v>
      </c>
      <c r="M885" t="b">
        <f t="shared" si="67"/>
        <v>1</v>
      </c>
      <c r="N885" t="b">
        <f t="shared" si="68"/>
        <v>1</v>
      </c>
      <c r="O885" s="13">
        <f t="shared" si="69"/>
        <v>0</v>
      </c>
    </row>
    <row r="886" spans="1:15" ht="48" hidden="1" x14ac:dyDescent="0.25">
      <c r="A886" s="1" t="s">
        <v>179</v>
      </c>
      <c r="B886" s="1" t="s">
        <v>1413</v>
      </c>
      <c r="C886" s="1" t="s">
        <v>141</v>
      </c>
      <c r="D886" s="2" t="s">
        <v>1603</v>
      </c>
      <c r="E886" s="3">
        <v>25992.245500000001</v>
      </c>
      <c r="F886" s="8" t="s">
        <v>179</v>
      </c>
      <c r="G886" s="9" t="s">
        <v>1413</v>
      </c>
      <c r="H886" s="9" t="s">
        <v>141</v>
      </c>
      <c r="I886" s="10" t="s">
        <v>1603</v>
      </c>
      <c r="J886" s="11">
        <v>25992.245999999999</v>
      </c>
      <c r="K886" t="b">
        <f t="shared" si="65"/>
        <v>1</v>
      </c>
      <c r="L886" t="b">
        <f t="shared" si="66"/>
        <v>1</v>
      </c>
      <c r="M886" t="b">
        <f t="shared" si="67"/>
        <v>1</v>
      </c>
      <c r="N886" t="b">
        <f t="shared" si="68"/>
        <v>1</v>
      </c>
      <c r="O886" s="13">
        <f t="shared" si="69"/>
        <v>-4.99999998282874E-4</v>
      </c>
    </row>
    <row r="887" spans="1:15" ht="67.5" hidden="1" x14ac:dyDescent="0.25">
      <c r="A887" s="1" t="s">
        <v>179</v>
      </c>
      <c r="B887" s="1" t="s">
        <v>1413</v>
      </c>
      <c r="C887" s="1" t="s">
        <v>142</v>
      </c>
      <c r="D887" s="2" t="s">
        <v>1604</v>
      </c>
      <c r="E887" s="3">
        <v>25992.245500000001</v>
      </c>
      <c r="F887" s="8" t="s">
        <v>179</v>
      </c>
      <c r="G887" s="9" t="s">
        <v>1413</v>
      </c>
      <c r="H887" s="9" t="s">
        <v>142</v>
      </c>
      <c r="I887" s="10" t="s">
        <v>1604</v>
      </c>
      <c r="J887" s="11">
        <v>25992.245999999999</v>
      </c>
      <c r="K887" t="b">
        <f t="shared" si="65"/>
        <v>1</v>
      </c>
      <c r="L887" t="b">
        <f t="shared" si="66"/>
        <v>1</v>
      </c>
      <c r="M887" t="b">
        <f t="shared" si="67"/>
        <v>1</v>
      </c>
      <c r="N887" t="b">
        <f t="shared" si="68"/>
        <v>1</v>
      </c>
      <c r="O887" s="13">
        <f t="shared" si="69"/>
        <v>-4.99999998282874E-4</v>
      </c>
    </row>
    <row r="888" spans="1:15" ht="67.5" hidden="1" x14ac:dyDescent="0.25">
      <c r="A888" s="1" t="s">
        <v>179</v>
      </c>
      <c r="B888" s="1" t="s">
        <v>1413</v>
      </c>
      <c r="C888" s="1" t="s">
        <v>159</v>
      </c>
      <c r="D888" s="2" t="s">
        <v>1621</v>
      </c>
      <c r="E888" s="3">
        <v>23209.945500000002</v>
      </c>
      <c r="F888" s="8" t="s">
        <v>179</v>
      </c>
      <c r="G888" s="9" t="s">
        <v>1413</v>
      </c>
      <c r="H888" s="9" t="s">
        <v>159</v>
      </c>
      <c r="I888" s="10" t="s">
        <v>1621</v>
      </c>
      <c r="J888" s="11">
        <v>23209.946</v>
      </c>
      <c r="K888" t="b">
        <f t="shared" si="65"/>
        <v>1</v>
      </c>
      <c r="L888" t="b">
        <f t="shared" si="66"/>
        <v>1</v>
      </c>
      <c r="M888" t="b">
        <f t="shared" si="67"/>
        <v>1</v>
      </c>
      <c r="N888" t="b">
        <f t="shared" si="68"/>
        <v>1</v>
      </c>
      <c r="O888" s="13">
        <f t="shared" si="69"/>
        <v>-4.99999998282874E-4</v>
      </c>
    </row>
    <row r="889" spans="1:15" ht="67.5" hidden="1" x14ac:dyDescent="0.25">
      <c r="A889" s="1" t="s">
        <v>179</v>
      </c>
      <c r="B889" s="1" t="s">
        <v>1413</v>
      </c>
      <c r="C889" s="1" t="s">
        <v>160</v>
      </c>
      <c r="D889" s="2" t="s">
        <v>1622</v>
      </c>
      <c r="E889" s="3">
        <v>2782.3</v>
      </c>
      <c r="F889" s="8" t="s">
        <v>179</v>
      </c>
      <c r="G889" s="9" t="s">
        <v>1413</v>
      </c>
      <c r="H889" s="9" t="s">
        <v>160</v>
      </c>
      <c r="I889" s="10" t="s">
        <v>1622</v>
      </c>
      <c r="J889" s="11">
        <v>2782.3</v>
      </c>
      <c r="K889" t="b">
        <f t="shared" si="65"/>
        <v>1</v>
      </c>
      <c r="L889" t="b">
        <f t="shared" si="66"/>
        <v>1</v>
      </c>
      <c r="M889" t="b">
        <f t="shared" si="67"/>
        <v>1</v>
      </c>
      <c r="N889" t="b">
        <f t="shared" si="68"/>
        <v>1</v>
      </c>
      <c r="O889" s="13">
        <f t="shared" si="69"/>
        <v>0</v>
      </c>
    </row>
    <row r="890" spans="1:15" ht="56.25" hidden="1" x14ac:dyDescent="0.25">
      <c r="A890" s="1" t="s">
        <v>179</v>
      </c>
      <c r="B890" s="1" t="s">
        <v>1413</v>
      </c>
      <c r="C890" s="1" t="s">
        <v>164</v>
      </c>
      <c r="D890" s="2" t="s">
        <v>1623</v>
      </c>
      <c r="E890" s="3">
        <v>3176.1</v>
      </c>
      <c r="F890" s="8" t="s">
        <v>179</v>
      </c>
      <c r="G890" s="9" t="s">
        <v>1413</v>
      </c>
      <c r="H890" s="9" t="s">
        <v>164</v>
      </c>
      <c r="I890" s="10" t="s">
        <v>1623</v>
      </c>
      <c r="J890" s="11">
        <v>3176.1</v>
      </c>
      <c r="K890" t="b">
        <f t="shared" si="65"/>
        <v>1</v>
      </c>
      <c r="L890" t="b">
        <f t="shared" si="66"/>
        <v>1</v>
      </c>
      <c r="M890" t="b">
        <f t="shared" si="67"/>
        <v>1</v>
      </c>
      <c r="N890" t="b">
        <f t="shared" si="68"/>
        <v>1</v>
      </c>
      <c r="O890" s="13">
        <f t="shared" si="69"/>
        <v>0</v>
      </c>
    </row>
    <row r="891" spans="1:15" ht="101.25" hidden="1" x14ac:dyDescent="0.25">
      <c r="A891" s="1" t="s">
        <v>179</v>
      </c>
      <c r="B891" s="1" t="s">
        <v>1413</v>
      </c>
      <c r="C891" s="1" t="s">
        <v>165</v>
      </c>
      <c r="D891" s="2" t="s">
        <v>1624</v>
      </c>
      <c r="E891" s="3">
        <v>3176.1</v>
      </c>
      <c r="F891" s="8" t="s">
        <v>179</v>
      </c>
      <c r="G891" s="9" t="s">
        <v>1413</v>
      </c>
      <c r="H891" s="9" t="s">
        <v>165</v>
      </c>
      <c r="I891" s="10" t="s">
        <v>1624</v>
      </c>
      <c r="J891" s="11">
        <v>3176.1</v>
      </c>
      <c r="K891" t="b">
        <f t="shared" si="65"/>
        <v>1</v>
      </c>
      <c r="L891" t="b">
        <f t="shared" si="66"/>
        <v>1</v>
      </c>
      <c r="M891" t="b">
        <f t="shared" si="67"/>
        <v>1</v>
      </c>
      <c r="N891" t="b">
        <f t="shared" si="68"/>
        <v>1</v>
      </c>
      <c r="O891" s="13">
        <f t="shared" si="69"/>
        <v>0</v>
      </c>
    </row>
    <row r="892" spans="1:15" ht="78.75" hidden="1" x14ac:dyDescent="0.25">
      <c r="A892" s="1" t="s">
        <v>179</v>
      </c>
      <c r="B892" s="1" t="s">
        <v>1413</v>
      </c>
      <c r="C892" s="1" t="s">
        <v>166</v>
      </c>
      <c r="D892" s="2" t="s">
        <v>1625</v>
      </c>
      <c r="E892" s="3">
        <v>3176.1</v>
      </c>
      <c r="F892" s="8" t="s">
        <v>179</v>
      </c>
      <c r="G892" s="9" t="s">
        <v>1413</v>
      </c>
      <c r="H892" s="9" t="s">
        <v>166</v>
      </c>
      <c r="I892" s="10" t="s">
        <v>1625</v>
      </c>
      <c r="J892" s="11">
        <v>3176.1</v>
      </c>
      <c r="K892" t="b">
        <f t="shared" si="65"/>
        <v>1</v>
      </c>
      <c r="L892" t="b">
        <f t="shared" si="66"/>
        <v>1</v>
      </c>
      <c r="M892" t="b">
        <f t="shared" si="67"/>
        <v>1</v>
      </c>
      <c r="N892" t="b">
        <f t="shared" si="68"/>
        <v>1</v>
      </c>
      <c r="O892" s="13">
        <f t="shared" si="69"/>
        <v>0</v>
      </c>
    </row>
    <row r="893" spans="1:15" ht="67.5" hidden="1" x14ac:dyDescent="0.25">
      <c r="A893" s="1" t="s">
        <v>179</v>
      </c>
      <c r="B893" s="1" t="s">
        <v>1413</v>
      </c>
      <c r="C893" s="1" t="s">
        <v>161</v>
      </c>
      <c r="D893" s="2" t="s">
        <v>761</v>
      </c>
      <c r="E893" s="3">
        <v>3176.1</v>
      </c>
      <c r="F893" s="8" t="s">
        <v>179</v>
      </c>
      <c r="G893" s="9" t="s">
        <v>1413</v>
      </c>
      <c r="H893" s="9" t="s">
        <v>161</v>
      </c>
      <c r="I893" s="10" t="s">
        <v>761</v>
      </c>
      <c r="J893" s="11">
        <v>3176.1</v>
      </c>
      <c r="K893" t="b">
        <f t="shared" si="65"/>
        <v>1</v>
      </c>
      <c r="L893" t="b">
        <f t="shared" si="66"/>
        <v>1</v>
      </c>
      <c r="M893" t="b">
        <f t="shared" si="67"/>
        <v>1</v>
      </c>
      <c r="N893" t="b">
        <f t="shared" si="68"/>
        <v>1</v>
      </c>
      <c r="O893" s="13">
        <f t="shared" si="69"/>
        <v>0</v>
      </c>
    </row>
    <row r="894" spans="1:15" ht="67.5" hidden="1" x14ac:dyDescent="0.25">
      <c r="A894" s="1" t="s">
        <v>179</v>
      </c>
      <c r="B894" s="1" t="s">
        <v>1413</v>
      </c>
      <c r="C894" s="1" t="s">
        <v>144</v>
      </c>
      <c r="D894" s="2" t="s">
        <v>1607</v>
      </c>
      <c r="E894" s="3">
        <v>2420.5</v>
      </c>
      <c r="F894" s="8" t="s">
        <v>179</v>
      </c>
      <c r="G894" s="9" t="s">
        <v>1413</v>
      </c>
      <c r="H894" s="9" t="s">
        <v>144</v>
      </c>
      <c r="I894" s="10" t="s">
        <v>1607</v>
      </c>
      <c r="J894" s="11">
        <v>2420.5</v>
      </c>
      <c r="K894" t="b">
        <f t="shared" si="65"/>
        <v>1</v>
      </c>
      <c r="L894" t="b">
        <f t="shared" si="66"/>
        <v>1</v>
      </c>
      <c r="M894" t="b">
        <f t="shared" si="67"/>
        <v>1</v>
      </c>
      <c r="N894" t="b">
        <f t="shared" si="68"/>
        <v>1</v>
      </c>
      <c r="O894" s="13">
        <f t="shared" si="69"/>
        <v>0</v>
      </c>
    </row>
    <row r="895" spans="1:15" ht="67.5" hidden="1" x14ac:dyDescent="0.25">
      <c r="A895" s="1" t="s">
        <v>179</v>
      </c>
      <c r="B895" s="1" t="s">
        <v>1413</v>
      </c>
      <c r="C895" s="1" t="s">
        <v>167</v>
      </c>
      <c r="D895" s="2" t="s">
        <v>1626</v>
      </c>
      <c r="E895" s="3">
        <v>2420.5</v>
      </c>
      <c r="F895" s="8" t="s">
        <v>179</v>
      </c>
      <c r="G895" s="9" t="s">
        <v>1413</v>
      </c>
      <c r="H895" s="9" t="s">
        <v>167</v>
      </c>
      <c r="I895" s="10" t="s">
        <v>1626</v>
      </c>
      <c r="J895" s="11">
        <v>2420.5</v>
      </c>
      <c r="K895" t="b">
        <f t="shared" si="65"/>
        <v>1</v>
      </c>
      <c r="L895" t="b">
        <f t="shared" si="66"/>
        <v>1</v>
      </c>
      <c r="M895" t="b">
        <f t="shared" si="67"/>
        <v>1</v>
      </c>
      <c r="N895" t="b">
        <f t="shared" si="68"/>
        <v>1</v>
      </c>
      <c r="O895" s="13">
        <f t="shared" si="69"/>
        <v>0</v>
      </c>
    </row>
    <row r="896" spans="1:15" ht="101.25" hidden="1" x14ac:dyDescent="0.25">
      <c r="A896" s="1" t="s">
        <v>179</v>
      </c>
      <c r="B896" s="1" t="s">
        <v>1413</v>
      </c>
      <c r="C896" s="1" t="s">
        <v>168</v>
      </c>
      <c r="D896" s="2" t="s">
        <v>1627</v>
      </c>
      <c r="E896" s="3">
        <v>2420.5</v>
      </c>
      <c r="F896" s="8" t="s">
        <v>179</v>
      </c>
      <c r="G896" s="9" t="s">
        <v>1413</v>
      </c>
      <c r="H896" s="9" t="s">
        <v>168</v>
      </c>
      <c r="I896" s="10" t="s">
        <v>1627</v>
      </c>
      <c r="J896" s="11">
        <v>2420.5</v>
      </c>
      <c r="K896" t="b">
        <f t="shared" si="65"/>
        <v>1</v>
      </c>
      <c r="L896" t="b">
        <f t="shared" si="66"/>
        <v>1</v>
      </c>
      <c r="M896" t="b">
        <f t="shared" si="67"/>
        <v>1</v>
      </c>
      <c r="N896" t="b">
        <f t="shared" si="68"/>
        <v>1</v>
      </c>
      <c r="O896" s="13">
        <f t="shared" si="69"/>
        <v>0</v>
      </c>
    </row>
    <row r="897" spans="1:15" ht="45" hidden="1" x14ac:dyDescent="0.25">
      <c r="A897" s="1" t="s">
        <v>179</v>
      </c>
      <c r="B897" s="1" t="s">
        <v>1413</v>
      </c>
      <c r="C897" s="1" t="s">
        <v>162</v>
      </c>
      <c r="D897" s="2" t="s">
        <v>1061</v>
      </c>
      <c r="E897" s="3">
        <v>2420.5</v>
      </c>
      <c r="F897" s="8" t="s">
        <v>179</v>
      </c>
      <c r="G897" s="9" t="s">
        <v>1413</v>
      </c>
      <c r="H897" s="9" t="s">
        <v>162</v>
      </c>
      <c r="I897" s="10" t="s">
        <v>1061</v>
      </c>
      <c r="J897" s="11">
        <v>2420.5</v>
      </c>
      <c r="K897" t="b">
        <f t="shared" si="65"/>
        <v>1</v>
      </c>
      <c r="L897" t="b">
        <f t="shared" si="66"/>
        <v>1</v>
      </c>
      <c r="M897" t="b">
        <f t="shared" si="67"/>
        <v>1</v>
      </c>
      <c r="N897" t="b">
        <f t="shared" si="68"/>
        <v>1</v>
      </c>
      <c r="O897" s="13">
        <f t="shared" si="69"/>
        <v>0</v>
      </c>
    </row>
    <row r="898" spans="1:15" ht="56.25" hidden="1" x14ac:dyDescent="0.25">
      <c r="A898" s="1" t="s">
        <v>179</v>
      </c>
      <c r="B898" s="1" t="s">
        <v>1413</v>
      </c>
      <c r="C898" s="1" t="s">
        <v>1122</v>
      </c>
      <c r="D898" s="2" t="s">
        <v>1885</v>
      </c>
      <c r="E898" s="3">
        <v>330.5</v>
      </c>
      <c r="F898" s="8" t="s">
        <v>179</v>
      </c>
      <c r="G898" s="9" t="s">
        <v>1413</v>
      </c>
      <c r="H898" s="9" t="s">
        <v>1122</v>
      </c>
      <c r="I898" s="10" t="s">
        <v>1885</v>
      </c>
      <c r="J898" s="11">
        <v>330.5</v>
      </c>
      <c r="K898" t="b">
        <f t="shared" si="65"/>
        <v>1</v>
      </c>
      <c r="L898" t="b">
        <f t="shared" si="66"/>
        <v>1</v>
      </c>
      <c r="M898" t="b">
        <f t="shared" si="67"/>
        <v>1</v>
      </c>
      <c r="N898" t="b">
        <f t="shared" si="68"/>
        <v>1</v>
      </c>
      <c r="O898" s="13">
        <f t="shared" si="69"/>
        <v>0</v>
      </c>
    </row>
    <row r="899" spans="1:15" ht="78.75" hidden="1" x14ac:dyDescent="0.25">
      <c r="A899" s="1" t="s">
        <v>179</v>
      </c>
      <c r="B899" s="1" t="s">
        <v>1413</v>
      </c>
      <c r="C899" s="1" t="s">
        <v>405</v>
      </c>
      <c r="D899" s="2" t="s">
        <v>1174</v>
      </c>
      <c r="E899" s="3">
        <v>330.5</v>
      </c>
      <c r="F899" s="8" t="s">
        <v>179</v>
      </c>
      <c r="G899" s="9" t="s">
        <v>1413</v>
      </c>
      <c r="H899" s="9" t="s">
        <v>405</v>
      </c>
      <c r="I899" s="10" t="s">
        <v>1174</v>
      </c>
      <c r="J899" s="11">
        <v>330.5</v>
      </c>
      <c r="K899" t="b">
        <f t="shared" ref="K899:K962" si="70">EXACT(A899,F899)</f>
        <v>1</v>
      </c>
      <c r="L899" t="b">
        <f t="shared" ref="L899:L962" si="71">EXACT(B899,G899)</f>
        <v>1</v>
      </c>
      <c r="M899" t="b">
        <f t="shared" ref="M899:M962" si="72">EXACT(C899,H899)</f>
        <v>1</v>
      </c>
      <c r="N899" t="b">
        <f t="shared" ref="N899:N962" si="73">EXACT(D899,I899)</f>
        <v>1</v>
      </c>
      <c r="O899" s="13">
        <f t="shared" ref="O899:O962" si="74">E899-J899</f>
        <v>0</v>
      </c>
    </row>
    <row r="900" spans="1:15" ht="67.5" hidden="1" x14ac:dyDescent="0.25">
      <c r="A900" s="1" t="s">
        <v>179</v>
      </c>
      <c r="B900" s="1" t="s">
        <v>1414</v>
      </c>
      <c r="C900" s="1" t="s">
        <v>138</v>
      </c>
      <c r="D900" s="2" t="s">
        <v>1450</v>
      </c>
      <c r="E900" s="3">
        <v>9869.7000000000007</v>
      </c>
      <c r="F900" s="8" t="s">
        <v>179</v>
      </c>
      <c r="G900" s="9" t="s">
        <v>1414</v>
      </c>
      <c r="H900" s="9" t="s">
        <v>138</v>
      </c>
      <c r="I900" s="10" t="s">
        <v>1450</v>
      </c>
      <c r="J900" s="11">
        <v>9869.7000000000007</v>
      </c>
      <c r="K900" t="b">
        <f t="shared" si="70"/>
        <v>1</v>
      </c>
      <c r="L900" t="b">
        <f t="shared" si="71"/>
        <v>1</v>
      </c>
      <c r="M900" t="b">
        <f t="shared" si="72"/>
        <v>1</v>
      </c>
      <c r="N900" t="b">
        <f t="shared" si="73"/>
        <v>1</v>
      </c>
      <c r="O900" s="13">
        <f t="shared" si="74"/>
        <v>0</v>
      </c>
    </row>
    <row r="901" spans="1:15" ht="45" hidden="1" x14ac:dyDescent="0.25">
      <c r="A901" s="1" t="s">
        <v>179</v>
      </c>
      <c r="B901" s="1" t="s">
        <v>1414</v>
      </c>
      <c r="C901" s="1" t="s">
        <v>170</v>
      </c>
      <c r="D901" s="2" t="s">
        <v>1628</v>
      </c>
      <c r="E901" s="3">
        <v>9869.7000000000007</v>
      </c>
      <c r="F901" s="8" t="s">
        <v>179</v>
      </c>
      <c r="G901" s="9" t="s">
        <v>1414</v>
      </c>
      <c r="H901" s="9" t="s">
        <v>170</v>
      </c>
      <c r="I901" s="10" t="s">
        <v>1628</v>
      </c>
      <c r="J901" s="11">
        <v>9869.7000000000007</v>
      </c>
      <c r="K901" t="b">
        <f t="shared" si="70"/>
        <v>1</v>
      </c>
      <c r="L901" t="b">
        <f t="shared" si="71"/>
        <v>1</v>
      </c>
      <c r="M901" t="b">
        <f t="shared" si="72"/>
        <v>1</v>
      </c>
      <c r="N901" t="b">
        <f t="shared" si="73"/>
        <v>1</v>
      </c>
      <c r="O901" s="13">
        <f t="shared" si="74"/>
        <v>0</v>
      </c>
    </row>
    <row r="902" spans="1:15" ht="67.5" hidden="1" x14ac:dyDescent="0.25">
      <c r="A902" s="1" t="s">
        <v>179</v>
      </c>
      <c r="B902" s="1" t="s">
        <v>1414</v>
      </c>
      <c r="C902" s="1" t="s">
        <v>171</v>
      </c>
      <c r="D902" s="2" t="s">
        <v>1629</v>
      </c>
      <c r="E902" s="3">
        <v>9869.7000000000007</v>
      </c>
      <c r="F902" s="8" t="s">
        <v>179</v>
      </c>
      <c r="G902" s="9" t="s">
        <v>1414</v>
      </c>
      <c r="H902" s="9" t="s">
        <v>171</v>
      </c>
      <c r="I902" s="10" t="s">
        <v>1629</v>
      </c>
      <c r="J902" s="11">
        <v>9869.7000000000007</v>
      </c>
      <c r="K902" t="b">
        <f t="shared" si="70"/>
        <v>1</v>
      </c>
      <c r="L902" t="b">
        <f t="shared" si="71"/>
        <v>1</v>
      </c>
      <c r="M902" t="b">
        <f t="shared" si="72"/>
        <v>1</v>
      </c>
      <c r="N902" t="b">
        <f t="shared" si="73"/>
        <v>1</v>
      </c>
      <c r="O902" s="13">
        <f t="shared" si="74"/>
        <v>0</v>
      </c>
    </row>
    <row r="903" spans="1:15" ht="78.75" hidden="1" x14ac:dyDescent="0.25">
      <c r="A903" s="1" t="s">
        <v>179</v>
      </c>
      <c r="B903" s="1" t="s">
        <v>1414</v>
      </c>
      <c r="C903" s="1" t="s">
        <v>169</v>
      </c>
      <c r="D903" s="2" t="s">
        <v>589</v>
      </c>
      <c r="E903" s="3">
        <v>9869.7000000000007</v>
      </c>
      <c r="F903" s="8" t="s">
        <v>179</v>
      </c>
      <c r="G903" s="9" t="s">
        <v>1414</v>
      </c>
      <c r="H903" s="9" t="s">
        <v>169</v>
      </c>
      <c r="I903" s="10" t="s">
        <v>589</v>
      </c>
      <c r="J903" s="11">
        <v>9869.7000000000007</v>
      </c>
      <c r="K903" t="b">
        <f t="shared" si="70"/>
        <v>1</v>
      </c>
      <c r="L903" t="b">
        <f t="shared" si="71"/>
        <v>1</v>
      </c>
      <c r="M903" t="b">
        <f t="shared" si="72"/>
        <v>1</v>
      </c>
      <c r="N903" t="b">
        <f t="shared" si="73"/>
        <v>1</v>
      </c>
      <c r="O903" s="13">
        <f t="shared" si="74"/>
        <v>0</v>
      </c>
    </row>
    <row r="904" spans="1:15" ht="56.25" hidden="1" x14ac:dyDescent="0.25">
      <c r="A904" s="1" t="s">
        <v>179</v>
      </c>
      <c r="B904" s="1" t="s">
        <v>1414</v>
      </c>
      <c r="C904" s="1" t="s">
        <v>1122</v>
      </c>
      <c r="D904" s="2" t="s">
        <v>1885</v>
      </c>
      <c r="E904" s="3">
        <v>32</v>
      </c>
      <c r="F904" s="8" t="s">
        <v>179</v>
      </c>
      <c r="G904" s="9" t="s">
        <v>1414</v>
      </c>
      <c r="H904" s="9" t="s">
        <v>1122</v>
      </c>
      <c r="I904" s="10" t="s">
        <v>1885</v>
      </c>
      <c r="J904" s="11">
        <v>32</v>
      </c>
      <c r="K904" t="b">
        <f t="shared" si="70"/>
        <v>1</v>
      </c>
      <c r="L904" t="b">
        <f t="shared" si="71"/>
        <v>1</v>
      </c>
      <c r="M904" t="b">
        <f t="shared" si="72"/>
        <v>1</v>
      </c>
      <c r="N904" t="b">
        <f t="shared" si="73"/>
        <v>1</v>
      </c>
      <c r="O904" s="13">
        <f t="shared" si="74"/>
        <v>0</v>
      </c>
    </row>
    <row r="905" spans="1:15" ht="36" hidden="1" x14ac:dyDescent="0.25">
      <c r="A905" s="1" t="s">
        <v>179</v>
      </c>
      <c r="B905" s="1" t="s">
        <v>1414</v>
      </c>
      <c r="C905" s="1" t="s">
        <v>1143</v>
      </c>
      <c r="D905" s="2" t="s">
        <v>1270</v>
      </c>
      <c r="E905" s="3">
        <v>32</v>
      </c>
      <c r="F905" s="8" t="s">
        <v>179</v>
      </c>
      <c r="G905" s="9" t="s">
        <v>1414</v>
      </c>
      <c r="H905" s="9" t="s">
        <v>1143</v>
      </c>
      <c r="I905" s="10" t="s">
        <v>1270</v>
      </c>
      <c r="J905" s="11">
        <v>32</v>
      </c>
      <c r="K905" t="b">
        <f t="shared" si="70"/>
        <v>1</v>
      </c>
      <c r="L905" t="b">
        <f t="shared" si="71"/>
        <v>1</v>
      </c>
      <c r="M905" t="b">
        <f t="shared" si="72"/>
        <v>1</v>
      </c>
      <c r="N905" t="b">
        <f t="shared" si="73"/>
        <v>1</v>
      </c>
      <c r="O905" s="13">
        <f t="shared" si="74"/>
        <v>0</v>
      </c>
    </row>
    <row r="906" spans="1:15" ht="33.75" hidden="1" x14ac:dyDescent="0.25">
      <c r="A906" s="1" t="s">
        <v>179</v>
      </c>
      <c r="B906" s="1" t="s">
        <v>1414</v>
      </c>
      <c r="C906" s="1" t="s">
        <v>1349</v>
      </c>
      <c r="D906" s="2" t="s">
        <v>1350</v>
      </c>
      <c r="E906" s="3">
        <v>32</v>
      </c>
      <c r="F906" s="8" t="s">
        <v>179</v>
      </c>
      <c r="G906" s="9" t="s">
        <v>1414</v>
      </c>
      <c r="H906" s="9" t="s">
        <v>1349</v>
      </c>
      <c r="I906" s="10" t="s">
        <v>1350</v>
      </c>
      <c r="J906" s="11">
        <v>32</v>
      </c>
      <c r="K906" t="b">
        <f t="shared" si="70"/>
        <v>1</v>
      </c>
      <c r="L906" t="b">
        <f t="shared" si="71"/>
        <v>1</v>
      </c>
      <c r="M906" t="b">
        <f t="shared" si="72"/>
        <v>1</v>
      </c>
      <c r="N906" t="b">
        <f t="shared" si="73"/>
        <v>1</v>
      </c>
      <c r="O906" s="13">
        <f t="shared" si="74"/>
        <v>0</v>
      </c>
    </row>
    <row r="907" spans="1:15" ht="56.25" hidden="1" x14ac:dyDescent="0.25">
      <c r="A907" s="1" t="s">
        <v>179</v>
      </c>
      <c r="B907" s="1" t="s">
        <v>1393</v>
      </c>
      <c r="C907" s="1" t="s">
        <v>1172</v>
      </c>
      <c r="D907" s="2" t="s">
        <v>1500</v>
      </c>
      <c r="E907" s="3">
        <v>2416</v>
      </c>
      <c r="F907" s="8" t="s">
        <v>179</v>
      </c>
      <c r="G907" s="9" t="s">
        <v>1393</v>
      </c>
      <c r="H907" s="9" t="s">
        <v>1172</v>
      </c>
      <c r="I907" s="10" t="s">
        <v>1500</v>
      </c>
      <c r="J907" s="11">
        <v>2416</v>
      </c>
      <c r="K907" t="b">
        <f t="shared" si="70"/>
        <v>1</v>
      </c>
      <c r="L907" t="b">
        <f t="shared" si="71"/>
        <v>1</v>
      </c>
      <c r="M907" t="b">
        <f t="shared" si="72"/>
        <v>1</v>
      </c>
      <c r="N907" t="b">
        <f t="shared" si="73"/>
        <v>1</v>
      </c>
      <c r="O907" s="13">
        <f t="shared" si="74"/>
        <v>0</v>
      </c>
    </row>
    <row r="908" spans="1:15" ht="48" hidden="1" x14ac:dyDescent="0.25">
      <c r="A908" s="1" t="s">
        <v>179</v>
      </c>
      <c r="B908" s="1" t="s">
        <v>1393</v>
      </c>
      <c r="C908" s="1" t="s">
        <v>6</v>
      </c>
      <c r="D908" s="2" t="s">
        <v>1501</v>
      </c>
      <c r="E908" s="3">
        <v>2416</v>
      </c>
      <c r="F908" s="8" t="s">
        <v>179</v>
      </c>
      <c r="G908" s="9" t="s">
        <v>1393</v>
      </c>
      <c r="H908" s="9" t="s">
        <v>6</v>
      </c>
      <c r="I908" s="10" t="s">
        <v>1501</v>
      </c>
      <c r="J908" s="11">
        <v>2416</v>
      </c>
      <c r="K908" t="b">
        <f t="shared" si="70"/>
        <v>1</v>
      </c>
      <c r="L908" t="b">
        <f t="shared" si="71"/>
        <v>1</v>
      </c>
      <c r="M908" t="b">
        <f t="shared" si="72"/>
        <v>1</v>
      </c>
      <c r="N908" t="b">
        <f t="shared" si="73"/>
        <v>1</v>
      </c>
      <c r="O908" s="13">
        <f t="shared" si="74"/>
        <v>0</v>
      </c>
    </row>
    <row r="909" spans="1:15" ht="78.75" hidden="1" x14ac:dyDescent="0.25">
      <c r="A909" s="1" t="s">
        <v>179</v>
      </c>
      <c r="B909" s="1" t="s">
        <v>1393</v>
      </c>
      <c r="C909" s="1" t="s">
        <v>7</v>
      </c>
      <c r="D909" s="2" t="s">
        <v>1502</v>
      </c>
      <c r="E909" s="3">
        <v>1327.5</v>
      </c>
      <c r="F909" s="8" t="s">
        <v>179</v>
      </c>
      <c r="G909" s="9" t="s">
        <v>1393</v>
      </c>
      <c r="H909" s="9" t="s">
        <v>7</v>
      </c>
      <c r="I909" s="10" t="s">
        <v>1502</v>
      </c>
      <c r="J909" s="11">
        <v>1327.5</v>
      </c>
      <c r="K909" t="b">
        <f t="shared" si="70"/>
        <v>1</v>
      </c>
      <c r="L909" t="b">
        <f t="shared" si="71"/>
        <v>1</v>
      </c>
      <c r="M909" t="b">
        <f t="shared" si="72"/>
        <v>1</v>
      </c>
      <c r="N909" t="b">
        <f t="shared" si="73"/>
        <v>1</v>
      </c>
      <c r="O909" s="13">
        <f t="shared" si="74"/>
        <v>0</v>
      </c>
    </row>
    <row r="910" spans="1:15" ht="45" hidden="1" x14ac:dyDescent="0.25">
      <c r="A910" s="1" t="s">
        <v>179</v>
      </c>
      <c r="B910" s="1" t="s">
        <v>1393</v>
      </c>
      <c r="C910" s="1" t="s">
        <v>12</v>
      </c>
      <c r="D910" s="2" t="s">
        <v>772</v>
      </c>
      <c r="E910" s="3">
        <v>1327.5</v>
      </c>
      <c r="F910" s="8" t="s">
        <v>179</v>
      </c>
      <c r="G910" s="9" t="s">
        <v>1393</v>
      </c>
      <c r="H910" s="9" t="s">
        <v>12</v>
      </c>
      <c r="I910" s="10" t="s">
        <v>772</v>
      </c>
      <c r="J910" s="11">
        <v>1327.5</v>
      </c>
      <c r="K910" t="b">
        <f t="shared" si="70"/>
        <v>1</v>
      </c>
      <c r="L910" t="b">
        <f t="shared" si="71"/>
        <v>1</v>
      </c>
      <c r="M910" t="b">
        <f t="shared" si="72"/>
        <v>1</v>
      </c>
      <c r="N910" t="b">
        <f t="shared" si="73"/>
        <v>1</v>
      </c>
      <c r="O910" s="13">
        <f t="shared" si="74"/>
        <v>0</v>
      </c>
    </row>
    <row r="911" spans="1:15" ht="56.25" hidden="1" x14ac:dyDescent="0.25">
      <c r="A911" s="1" t="s">
        <v>179</v>
      </c>
      <c r="B911" s="1" t="s">
        <v>1393</v>
      </c>
      <c r="C911" s="1" t="s">
        <v>173</v>
      </c>
      <c r="D911" s="2" t="s">
        <v>1630</v>
      </c>
      <c r="E911" s="3">
        <v>1088.5</v>
      </c>
      <c r="F911" s="8" t="s">
        <v>179</v>
      </c>
      <c r="G911" s="9" t="s">
        <v>1393</v>
      </c>
      <c r="H911" s="9" t="s">
        <v>173</v>
      </c>
      <c r="I911" s="10" t="s">
        <v>1630</v>
      </c>
      <c r="J911" s="11">
        <v>1088.5</v>
      </c>
      <c r="K911" t="b">
        <f t="shared" si="70"/>
        <v>1</v>
      </c>
      <c r="L911" t="b">
        <f t="shared" si="71"/>
        <v>1</v>
      </c>
      <c r="M911" t="b">
        <f t="shared" si="72"/>
        <v>1</v>
      </c>
      <c r="N911" t="b">
        <f t="shared" si="73"/>
        <v>1</v>
      </c>
      <c r="O911" s="13">
        <f t="shared" si="74"/>
        <v>0</v>
      </c>
    </row>
    <row r="912" spans="1:15" ht="33.75" hidden="1" x14ac:dyDescent="0.25">
      <c r="A912" s="1" t="s">
        <v>179</v>
      </c>
      <c r="B912" s="1" t="s">
        <v>1393</v>
      </c>
      <c r="C912" s="1" t="s">
        <v>172</v>
      </c>
      <c r="D912" s="2" t="s">
        <v>781</v>
      </c>
      <c r="E912" s="3">
        <v>1088.5</v>
      </c>
      <c r="F912" s="8" t="s">
        <v>179</v>
      </c>
      <c r="G912" s="9" t="s">
        <v>1393</v>
      </c>
      <c r="H912" s="9" t="s">
        <v>172</v>
      </c>
      <c r="I912" s="10" t="s">
        <v>781</v>
      </c>
      <c r="J912" s="11">
        <v>1088.5</v>
      </c>
      <c r="K912" t="b">
        <f t="shared" si="70"/>
        <v>1</v>
      </c>
      <c r="L912" t="b">
        <f t="shared" si="71"/>
        <v>1</v>
      </c>
      <c r="M912" t="b">
        <f t="shared" si="72"/>
        <v>1</v>
      </c>
      <c r="N912" t="b">
        <f t="shared" si="73"/>
        <v>1</v>
      </c>
      <c r="O912" s="13">
        <f t="shared" si="74"/>
        <v>0</v>
      </c>
    </row>
    <row r="913" spans="1:15" ht="45" hidden="1" x14ac:dyDescent="0.25">
      <c r="A913" s="1" t="s">
        <v>179</v>
      </c>
      <c r="B913" s="1" t="s">
        <v>1397</v>
      </c>
      <c r="C913" s="1" t="s">
        <v>62</v>
      </c>
      <c r="D913" s="2" t="s">
        <v>1525</v>
      </c>
      <c r="E913" s="3">
        <v>2928.5</v>
      </c>
      <c r="F913" s="8" t="s">
        <v>179</v>
      </c>
      <c r="G913" s="9" t="s">
        <v>1397</v>
      </c>
      <c r="H913" s="9" t="s">
        <v>62</v>
      </c>
      <c r="I913" s="10" t="s">
        <v>1525</v>
      </c>
      <c r="J913" s="11">
        <v>2928.5</v>
      </c>
      <c r="K913" t="b">
        <f t="shared" si="70"/>
        <v>1</v>
      </c>
      <c r="L913" t="b">
        <f t="shared" si="71"/>
        <v>1</v>
      </c>
      <c r="M913" t="b">
        <f t="shared" si="72"/>
        <v>1</v>
      </c>
      <c r="N913" t="b">
        <f t="shared" si="73"/>
        <v>1</v>
      </c>
      <c r="O913" s="13">
        <f t="shared" si="74"/>
        <v>0</v>
      </c>
    </row>
    <row r="914" spans="1:15" ht="90" hidden="1" x14ac:dyDescent="0.25">
      <c r="A914" s="1" t="s">
        <v>179</v>
      </c>
      <c r="B914" s="1" t="s">
        <v>1397</v>
      </c>
      <c r="C914" s="1" t="s">
        <v>66</v>
      </c>
      <c r="D914" s="2" t="s">
        <v>1528</v>
      </c>
      <c r="E914" s="3">
        <v>2928.5</v>
      </c>
      <c r="F914" s="8" t="s">
        <v>179</v>
      </c>
      <c r="G914" s="9" t="s">
        <v>1397</v>
      </c>
      <c r="H914" s="9" t="s">
        <v>66</v>
      </c>
      <c r="I914" s="10" t="s">
        <v>1528</v>
      </c>
      <c r="J914" s="11">
        <v>2928.5</v>
      </c>
      <c r="K914" t="b">
        <f t="shared" si="70"/>
        <v>1</v>
      </c>
      <c r="L914" t="b">
        <f t="shared" si="71"/>
        <v>1</v>
      </c>
      <c r="M914" t="b">
        <f t="shared" si="72"/>
        <v>1</v>
      </c>
      <c r="N914" t="b">
        <f t="shared" si="73"/>
        <v>1</v>
      </c>
      <c r="O914" s="13">
        <f t="shared" si="74"/>
        <v>0</v>
      </c>
    </row>
    <row r="915" spans="1:15" ht="67.5" hidden="1" x14ac:dyDescent="0.25">
      <c r="A915" s="1" t="s">
        <v>179</v>
      </c>
      <c r="B915" s="1" t="s">
        <v>1397</v>
      </c>
      <c r="C915" s="1" t="s">
        <v>67</v>
      </c>
      <c r="D915" s="2" t="s">
        <v>1529</v>
      </c>
      <c r="E915" s="3">
        <v>2928.5</v>
      </c>
      <c r="F915" s="8" t="s">
        <v>179</v>
      </c>
      <c r="G915" s="9" t="s">
        <v>1397</v>
      </c>
      <c r="H915" s="9" t="s">
        <v>67</v>
      </c>
      <c r="I915" s="10" t="s">
        <v>1529</v>
      </c>
      <c r="J915" s="11">
        <v>2928.5</v>
      </c>
      <c r="K915" t="b">
        <f t="shared" si="70"/>
        <v>1</v>
      </c>
      <c r="L915" t="b">
        <f t="shared" si="71"/>
        <v>1</v>
      </c>
      <c r="M915" t="b">
        <f t="shared" si="72"/>
        <v>1</v>
      </c>
      <c r="N915" t="b">
        <f t="shared" si="73"/>
        <v>1</v>
      </c>
      <c r="O915" s="13">
        <f t="shared" si="74"/>
        <v>0</v>
      </c>
    </row>
    <row r="916" spans="1:15" ht="123.75" hidden="1" x14ac:dyDescent="0.25">
      <c r="A916" s="1" t="s">
        <v>179</v>
      </c>
      <c r="B916" s="1" t="s">
        <v>1397</v>
      </c>
      <c r="C916" s="1" t="s">
        <v>174</v>
      </c>
      <c r="D916" s="2" t="s">
        <v>646</v>
      </c>
      <c r="E916" s="3">
        <v>2928.5</v>
      </c>
      <c r="F916" s="8" t="s">
        <v>179</v>
      </c>
      <c r="G916" s="9" t="s">
        <v>1397</v>
      </c>
      <c r="H916" s="9" t="s">
        <v>174</v>
      </c>
      <c r="I916" s="10" t="s">
        <v>646</v>
      </c>
      <c r="J916" s="11">
        <v>2928.5</v>
      </c>
      <c r="K916" t="b">
        <f t="shared" si="70"/>
        <v>1</v>
      </c>
      <c r="L916" t="b">
        <f t="shared" si="71"/>
        <v>1</v>
      </c>
      <c r="M916" t="b">
        <f t="shared" si="72"/>
        <v>1</v>
      </c>
      <c r="N916" t="b">
        <f t="shared" si="73"/>
        <v>1</v>
      </c>
      <c r="O916" s="13">
        <f t="shared" si="74"/>
        <v>0</v>
      </c>
    </row>
    <row r="917" spans="1:15" ht="101.25" hidden="1" x14ac:dyDescent="0.25">
      <c r="A917" s="1" t="s">
        <v>179</v>
      </c>
      <c r="B917" s="1" t="s">
        <v>1397</v>
      </c>
      <c r="C917" s="1" t="s">
        <v>42</v>
      </c>
      <c r="D917" s="2" t="s">
        <v>1516</v>
      </c>
      <c r="E917" s="3">
        <v>200</v>
      </c>
      <c r="F917" s="8" t="s">
        <v>179</v>
      </c>
      <c r="G917" s="9" t="s">
        <v>1397</v>
      </c>
      <c r="H917" s="9" t="s">
        <v>42</v>
      </c>
      <c r="I917" s="10" t="s">
        <v>1516</v>
      </c>
      <c r="J917" s="11">
        <v>200</v>
      </c>
      <c r="K917" t="b">
        <f t="shared" si="70"/>
        <v>1</v>
      </c>
      <c r="L917" t="b">
        <f t="shared" si="71"/>
        <v>1</v>
      </c>
      <c r="M917" t="b">
        <f t="shared" si="72"/>
        <v>1</v>
      </c>
      <c r="N917" t="b">
        <f t="shared" si="73"/>
        <v>1</v>
      </c>
      <c r="O917" s="13">
        <f t="shared" si="74"/>
        <v>0</v>
      </c>
    </row>
    <row r="918" spans="1:15" ht="56.25" hidden="1" x14ac:dyDescent="0.25">
      <c r="A918" s="1" t="s">
        <v>179</v>
      </c>
      <c r="B918" s="1" t="s">
        <v>1397</v>
      </c>
      <c r="C918" s="1" t="s">
        <v>68</v>
      </c>
      <c r="D918" s="2" t="s">
        <v>1530</v>
      </c>
      <c r="E918" s="3">
        <v>200</v>
      </c>
      <c r="F918" s="8" t="s">
        <v>179</v>
      </c>
      <c r="G918" s="9" t="s">
        <v>1397</v>
      </c>
      <c r="H918" s="9" t="s">
        <v>68</v>
      </c>
      <c r="I918" s="10" t="s">
        <v>1530</v>
      </c>
      <c r="J918" s="11">
        <v>200</v>
      </c>
      <c r="K918" t="b">
        <f t="shared" si="70"/>
        <v>1</v>
      </c>
      <c r="L918" t="b">
        <f t="shared" si="71"/>
        <v>1</v>
      </c>
      <c r="M918" t="b">
        <f t="shared" si="72"/>
        <v>1</v>
      </c>
      <c r="N918" t="b">
        <f t="shared" si="73"/>
        <v>1</v>
      </c>
      <c r="O918" s="13">
        <f t="shared" si="74"/>
        <v>0</v>
      </c>
    </row>
    <row r="919" spans="1:15" ht="90" hidden="1" x14ac:dyDescent="0.25">
      <c r="A919" s="1" t="s">
        <v>179</v>
      </c>
      <c r="B919" s="1" t="s">
        <v>1397</v>
      </c>
      <c r="C919" s="1" t="s">
        <v>176</v>
      </c>
      <c r="D919" s="2" t="s">
        <v>1631</v>
      </c>
      <c r="E919" s="3">
        <v>200</v>
      </c>
      <c r="F919" s="8" t="s">
        <v>179</v>
      </c>
      <c r="G919" s="9" t="s">
        <v>1397</v>
      </c>
      <c r="H919" s="9" t="s">
        <v>176</v>
      </c>
      <c r="I919" s="10" t="s">
        <v>1631</v>
      </c>
      <c r="J919" s="11">
        <v>200</v>
      </c>
      <c r="K919" t="b">
        <f t="shared" si="70"/>
        <v>1</v>
      </c>
      <c r="L919" t="b">
        <f t="shared" si="71"/>
        <v>1</v>
      </c>
      <c r="M919" t="b">
        <f t="shared" si="72"/>
        <v>1</v>
      </c>
      <c r="N919" t="b">
        <f t="shared" si="73"/>
        <v>1</v>
      </c>
      <c r="O919" s="13">
        <f t="shared" si="74"/>
        <v>0</v>
      </c>
    </row>
    <row r="920" spans="1:15" ht="56.25" hidden="1" x14ac:dyDescent="0.25">
      <c r="A920" s="1" t="s">
        <v>179</v>
      </c>
      <c r="B920" s="1" t="s">
        <v>1397</v>
      </c>
      <c r="C920" s="1" t="s">
        <v>175</v>
      </c>
      <c r="D920" s="2" t="s">
        <v>671</v>
      </c>
      <c r="E920" s="3">
        <v>200</v>
      </c>
      <c r="F920" s="8" t="s">
        <v>179</v>
      </c>
      <c r="G920" s="9" t="s">
        <v>1397</v>
      </c>
      <c r="H920" s="9" t="s">
        <v>175</v>
      </c>
      <c r="I920" s="10" t="s">
        <v>671</v>
      </c>
      <c r="J920" s="11">
        <v>200</v>
      </c>
      <c r="K920" t="b">
        <f t="shared" si="70"/>
        <v>1</v>
      </c>
      <c r="L920" t="b">
        <f t="shared" si="71"/>
        <v>1</v>
      </c>
      <c r="M920" t="b">
        <f t="shared" si="72"/>
        <v>1</v>
      </c>
      <c r="N920" t="b">
        <f t="shared" si="73"/>
        <v>1</v>
      </c>
      <c r="O920" s="13">
        <f t="shared" si="74"/>
        <v>0</v>
      </c>
    </row>
    <row r="921" spans="1:15" ht="36" hidden="1" x14ac:dyDescent="0.25">
      <c r="A921" s="1" t="s">
        <v>179</v>
      </c>
      <c r="B921" s="1" t="s">
        <v>1399</v>
      </c>
      <c r="C921" s="1" t="s">
        <v>37</v>
      </c>
      <c r="D921" s="2" t="s">
        <v>1511</v>
      </c>
      <c r="E921" s="3">
        <v>1452.4</v>
      </c>
      <c r="F921" s="8" t="s">
        <v>179</v>
      </c>
      <c r="G921" s="9" t="s">
        <v>1399</v>
      </c>
      <c r="H921" s="9" t="s">
        <v>37</v>
      </c>
      <c r="I921" s="10" t="s">
        <v>1511</v>
      </c>
      <c r="J921" s="11">
        <v>1452.4</v>
      </c>
      <c r="K921" t="b">
        <f t="shared" si="70"/>
        <v>1</v>
      </c>
      <c r="L921" t="b">
        <f t="shared" si="71"/>
        <v>1</v>
      </c>
      <c r="M921" t="b">
        <f t="shared" si="72"/>
        <v>1</v>
      </c>
      <c r="N921" t="b">
        <f t="shared" si="73"/>
        <v>1</v>
      </c>
      <c r="O921" s="13">
        <f t="shared" si="74"/>
        <v>0</v>
      </c>
    </row>
    <row r="922" spans="1:15" ht="56.25" hidden="1" x14ac:dyDescent="0.25">
      <c r="A922" s="1" t="s">
        <v>179</v>
      </c>
      <c r="B922" s="1" t="s">
        <v>1399</v>
      </c>
      <c r="C922" s="1" t="s">
        <v>89</v>
      </c>
      <c r="D922" s="2" t="s">
        <v>1532</v>
      </c>
      <c r="E922" s="3">
        <v>1452.4</v>
      </c>
      <c r="F922" s="8" t="s">
        <v>179</v>
      </c>
      <c r="G922" s="9" t="s">
        <v>1399</v>
      </c>
      <c r="H922" s="9" t="s">
        <v>89</v>
      </c>
      <c r="I922" s="10" t="s">
        <v>1532</v>
      </c>
      <c r="J922" s="11">
        <v>1452.4</v>
      </c>
      <c r="K922" t="b">
        <f t="shared" si="70"/>
        <v>1</v>
      </c>
      <c r="L922" t="b">
        <f t="shared" si="71"/>
        <v>1</v>
      </c>
      <c r="M922" t="b">
        <f t="shared" si="72"/>
        <v>1</v>
      </c>
      <c r="N922" t="b">
        <f t="shared" si="73"/>
        <v>1</v>
      </c>
      <c r="O922" s="13">
        <f t="shared" si="74"/>
        <v>0</v>
      </c>
    </row>
    <row r="923" spans="1:15" ht="56.25" hidden="1" x14ac:dyDescent="0.25">
      <c r="A923" s="1" t="s">
        <v>179</v>
      </c>
      <c r="B923" s="1" t="s">
        <v>1399</v>
      </c>
      <c r="C923" s="1" t="s">
        <v>90</v>
      </c>
      <c r="D923" s="2" t="s">
        <v>1533</v>
      </c>
      <c r="E923" s="3">
        <v>1452.4</v>
      </c>
      <c r="F923" s="8" t="s">
        <v>179</v>
      </c>
      <c r="G923" s="9" t="s">
        <v>1399</v>
      </c>
      <c r="H923" s="9" t="s">
        <v>90</v>
      </c>
      <c r="I923" s="10" t="s">
        <v>1533</v>
      </c>
      <c r="J923" s="11">
        <v>1452.4</v>
      </c>
      <c r="K923" t="b">
        <f t="shared" si="70"/>
        <v>1</v>
      </c>
      <c r="L923" t="b">
        <f t="shared" si="71"/>
        <v>1</v>
      </c>
      <c r="M923" t="b">
        <f t="shared" si="72"/>
        <v>1</v>
      </c>
      <c r="N923" t="b">
        <f t="shared" si="73"/>
        <v>1</v>
      </c>
      <c r="O923" s="13">
        <f t="shared" si="74"/>
        <v>0</v>
      </c>
    </row>
    <row r="924" spans="1:15" ht="78.75" hidden="1" x14ac:dyDescent="0.25">
      <c r="A924" s="1" t="s">
        <v>179</v>
      </c>
      <c r="B924" s="1" t="s">
        <v>1399</v>
      </c>
      <c r="C924" s="1" t="s">
        <v>77</v>
      </c>
      <c r="D924" s="2" t="s">
        <v>614</v>
      </c>
      <c r="E924" s="3">
        <v>1452.4</v>
      </c>
      <c r="F924" s="8" t="s">
        <v>179</v>
      </c>
      <c r="G924" s="9" t="s">
        <v>1399</v>
      </c>
      <c r="H924" s="9" t="s">
        <v>77</v>
      </c>
      <c r="I924" s="10" t="s">
        <v>614</v>
      </c>
      <c r="J924" s="11">
        <v>1452.4</v>
      </c>
      <c r="K924" t="b">
        <f t="shared" si="70"/>
        <v>1</v>
      </c>
      <c r="L924" t="b">
        <f t="shared" si="71"/>
        <v>1</v>
      </c>
      <c r="M924" t="b">
        <f t="shared" si="72"/>
        <v>1</v>
      </c>
      <c r="N924" t="b">
        <f t="shared" si="73"/>
        <v>1</v>
      </c>
      <c r="O924" s="13">
        <f t="shared" si="74"/>
        <v>0</v>
      </c>
    </row>
    <row r="925" spans="1:15" ht="56.25" hidden="1" x14ac:dyDescent="0.25">
      <c r="A925" s="1" t="s">
        <v>179</v>
      </c>
      <c r="B925" s="1" t="s">
        <v>1399</v>
      </c>
      <c r="C925" s="1" t="s">
        <v>1122</v>
      </c>
      <c r="D925" s="2" t="s">
        <v>1885</v>
      </c>
      <c r="E925" s="3">
        <v>461.75</v>
      </c>
      <c r="F925" s="8" t="s">
        <v>179</v>
      </c>
      <c r="G925" s="9" t="s">
        <v>1399</v>
      </c>
      <c r="H925" s="9" t="s">
        <v>1122</v>
      </c>
      <c r="I925" s="10" t="s">
        <v>1885</v>
      </c>
      <c r="J925" s="11">
        <v>461.75</v>
      </c>
      <c r="K925" t="b">
        <f t="shared" si="70"/>
        <v>1</v>
      </c>
      <c r="L925" t="b">
        <f t="shared" si="71"/>
        <v>1</v>
      </c>
      <c r="M925" t="b">
        <f t="shared" si="72"/>
        <v>1</v>
      </c>
      <c r="N925" t="b">
        <f t="shared" si="73"/>
        <v>1</v>
      </c>
      <c r="O925" s="13">
        <f t="shared" si="74"/>
        <v>0</v>
      </c>
    </row>
    <row r="926" spans="1:15" ht="78.75" hidden="1" x14ac:dyDescent="0.25">
      <c r="A926" s="1" t="s">
        <v>179</v>
      </c>
      <c r="B926" s="1" t="s">
        <v>1399</v>
      </c>
      <c r="C926" s="1" t="s">
        <v>405</v>
      </c>
      <c r="D926" s="2" t="s">
        <v>1174</v>
      </c>
      <c r="E926" s="3">
        <v>461.75</v>
      </c>
      <c r="F926" s="8" t="s">
        <v>179</v>
      </c>
      <c r="G926" s="9" t="s">
        <v>1399</v>
      </c>
      <c r="H926" s="9" t="s">
        <v>405</v>
      </c>
      <c r="I926" s="10" t="s">
        <v>1174</v>
      </c>
      <c r="J926" s="11">
        <v>461.75</v>
      </c>
      <c r="K926" t="b">
        <f t="shared" si="70"/>
        <v>1</v>
      </c>
      <c r="L926" t="b">
        <f t="shared" si="71"/>
        <v>1</v>
      </c>
      <c r="M926" t="b">
        <f t="shared" si="72"/>
        <v>1</v>
      </c>
      <c r="N926" t="b">
        <f t="shared" si="73"/>
        <v>1</v>
      </c>
      <c r="O926" s="13">
        <f t="shared" si="74"/>
        <v>0</v>
      </c>
    </row>
    <row r="927" spans="1:15" ht="56.25" hidden="1" x14ac:dyDescent="0.25">
      <c r="A927" s="1" t="s">
        <v>179</v>
      </c>
      <c r="B927" s="1" t="s">
        <v>1386</v>
      </c>
      <c r="C927" s="1" t="s">
        <v>790</v>
      </c>
      <c r="D927" s="2" t="s">
        <v>1590</v>
      </c>
      <c r="E927" s="3">
        <v>1502</v>
      </c>
      <c r="F927" s="8" t="s">
        <v>179</v>
      </c>
      <c r="G927" s="9" t="s">
        <v>1386</v>
      </c>
      <c r="H927" s="9" t="s">
        <v>790</v>
      </c>
      <c r="I927" s="10" t="s">
        <v>1590</v>
      </c>
      <c r="J927" s="11">
        <v>1502</v>
      </c>
      <c r="K927" t="b">
        <f t="shared" si="70"/>
        <v>1</v>
      </c>
      <c r="L927" t="b">
        <f t="shared" si="71"/>
        <v>1</v>
      </c>
      <c r="M927" t="b">
        <f t="shared" si="72"/>
        <v>1</v>
      </c>
      <c r="N927" t="b">
        <f t="shared" si="73"/>
        <v>1</v>
      </c>
      <c r="O927" s="13">
        <f t="shared" si="74"/>
        <v>0</v>
      </c>
    </row>
    <row r="928" spans="1:15" ht="56.25" hidden="1" x14ac:dyDescent="0.25">
      <c r="A928" s="1" t="s">
        <v>179</v>
      </c>
      <c r="B928" s="1" t="s">
        <v>1386</v>
      </c>
      <c r="C928" s="1" t="s">
        <v>794</v>
      </c>
      <c r="D928" s="2" t="s">
        <v>1632</v>
      </c>
      <c r="E928" s="3">
        <v>1502</v>
      </c>
      <c r="F928" s="8" t="s">
        <v>179</v>
      </c>
      <c r="G928" s="9" t="s">
        <v>1386</v>
      </c>
      <c r="H928" s="9" t="s">
        <v>794</v>
      </c>
      <c r="I928" s="10" t="s">
        <v>1632</v>
      </c>
      <c r="J928" s="11">
        <v>1502</v>
      </c>
      <c r="K928" t="b">
        <f t="shared" si="70"/>
        <v>1</v>
      </c>
      <c r="L928" t="b">
        <f t="shared" si="71"/>
        <v>1</v>
      </c>
      <c r="M928" t="b">
        <f t="shared" si="72"/>
        <v>1</v>
      </c>
      <c r="N928" t="b">
        <f t="shared" si="73"/>
        <v>1</v>
      </c>
      <c r="O928" s="13">
        <f t="shared" si="74"/>
        <v>0</v>
      </c>
    </row>
    <row r="929" spans="1:15" ht="123.75" hidden="1" x14ac:dyDescent="0.25">
      <c r="A929" s="1" t="s">
        <v>179</v>
      </c>
      <c r="B929" s="1" t="s">
        <v>1386</v>
      </c>
      <c r="C929" s="1" t="s">
        <v>795</v>
      </c>
      <c r="D929" s="2" t="s">
        <v>1633</v>
      </c>
      <c r="E929" s="3">
        <v>1502</v>
      </c>
      <c r="F929" s="8" t="s">
        <v>179</v>
      </c>
      <c r="G929" s="9" t="s">
        <v>1386</v>
      </c>
      <c r="H929" s="9" t="s">
        <v>795</v>
      </c>
      <c r="I929" s="10" t="s">
        <v>1633</v>
      </c>
      <c r="J929" s="11">
        <v>1502</v>
      </c>
      <c r="K929" t="b">
        <f t="shared" si="70"/>
        <v>1</v>
      </c>
      <c r="L929" t="b">
        <f t="shared" si="71"/>
        <v>1</v>
      </c>
      <c r="M929" t="b">
        <f t="shared" si="72"/>
        <v>1</v>
      </c>
      <c r="N929" t="b">
        <f t="shared" si="73"/>
        <v>1</v>
      </c>
      <c r="O929" s="13">
        <f t="shared" si="74"/>
        <v>0</v>
      </c>
    </row>
    <row r="930" spans="1:15" ht="45" hidden="1" x14ac:dyDescent="0.25">
      <c r="A930" s="1" t="s">
        <v>179</v>
      </c>
      <c r="B930" s="1" t="s">
        <v>1386</v>
      </c>
      <c r="C930" s="1" t="s">
        <v>793</v>
      </c>
      <c r="D930" s="2" t="s">
        <v>931</v>
      </c>
      <c r="E930" s="3">
        <v>1502</v>
      </c>
      <c r="F930" s="8" t="s">
        <v>179</v>
      </c>
      <c r="G930" s="9" t="s">
        <v>1386</v>
      </c>
      <c r="H930" s="9" t="s">
        <v>793</v>
      </c>
      <c r="I930" s="10" t="s">
        <v>931</v>
      </c>
      <c r="J930" s="11">
        <v>1502</v>
      </c>
      <c r="K930" t="b">
        <f t="shared" si="70"/>
        <v>1</v>
      </c>
      <c r="L930" t="b">
        <f t="shared" si="71"/>
        <v>1</v>
      </c>
      <c r="M930" t="b">
        <f t="shared" si="72"/>
        <v>1</v>
      </c>
      <c r="N930" t="b">
        <f t="shared" si="73"/>
        <v>1</v>
      </c>
      <c r="O930" s="13">
        <f t="shared" si="74"/>
        <v>0</v>
      </c>
    </row>
    <row r="931" spans="1:15" ht="56.25" hidden="1" x14ac:dyDescent="0.25">
      <c r="A931" s="1" t="s">
        <v>179</v>
      </c>
      <c r="B931" s="1" t="s">
        <v>1386</v>
      </c>
      <c r="C931" s="1" t="s">
        <v>1122</v>
      </c>
      <c r="D931" s="2" t="s">
        <v>1885</v>
      </c>
      <c r="E931" s="3">
        <v>80.25</v>
      </c>
      <c r="F931" s="8" t="s">
        <v>179</v>
      </c>
      <c r="G931" s="9" t="s">
        <v>1386</v>
      </c>
      <c r="H931" s="9" t="s">
        <v>1122</v>
      </c>
      <c r="I931" s="10" t="s">
        <v>1885</v>
      </c>
      <c r="J931" s="11">
        <v>80.25</v>
      </c>
      <c r="K931" t="b">
        <f t="shared" si="70"/>
        <v>1</v>
      </c>
      <c r="L931" t="b">
        <f t="shared" si="71"/>
        <v>1</v>
      </c>
      <c r="M931" t="b">
        <f t="shared" si="72"/>
        <v>1</v>
      </c>
      <c r="N931" t="b">
        <f t="shared" si="73"/>
        <v>1</v>
      </c>
      <c r="O931" s="13">
        <f t="shared" si="74"/>
        <v>0</v>
      </c>
    </row>
    <row r="932" spans="1:15" ht="78.75" hidden="1" x14ac:dyDescent="0.25">
      <c r="A932" s="1" t="s">
        <v>179</v>
      </c>
      <c r="B932" s="1" t="s">
        <v>1386</v>
      </c>
      <c r="C932" s="1" t="s">
        <v>405</v>
      </c>
      <c r="D932" s="2" t="s">
        <v>1174</v>
      </c>
      <c r="E932" s="3">
        <v>80.25</v>
      </c>
      <c r="F932" s="8" t="s">
        <v>179</v>
      </c>
      <c r="G932" s="9" t="s">
        <v>1386</v>
      </c>
      <c r="H932" s="9" t="s">
        <v>405</v>
      </c>
      <c r="I932" s="10" t="s">
        <v>1174</v>
      </c>
      <c r="J932" s="11">
        <v>80.25</v>
      </c>
      <c r="K932" t="b">
        <f t="shared" si="70"/>
        <v>1</v>
      </c>
      <c r="L932" t="b">
        <f t="shared" si="71"/>
        <v>1</v>
      </c>
      <c r="M932" t="b">
        <f t="shared" si="72"/>
        <v>1</v>
      </c>
      <c r="N932" t="b">
        <f t="shared" si="73"/>
        <v>1</v>
      </c>
      <c r="O932" s="13">
        <f t="shared" si="74"/>
        <v>0</v>
      </c>
    </row>
    <row r="933" spans="1:15" ht="101.25" hidden="1" x14ac:dyDescent="0.25">
      <c r="A933" s="1" t="s">
        <v>181</v>
      </c>
      <c r="B933" s="1" t="s">
        <v>1408</v>
      </c>
      <c r="C933" s="1" t="s">
        <v>42</v>
      </c>
      <c r="D933" s="2" t="s">
        <v>1516</v>
      </c>
      <c r="E933" s="3">
        <v>4670.7</v>
      </c>
      <c r="F933" s="8" t="s">
        <v>181</v>
      </c>
      <c r="G933" s="9" t="s">
        <v>1408</v>
      </c>
      <c r="H933" s="9" t="s">
        <v>42</v>
      </c>
      <c r="I933" s="10" t="s">
        <v>1516</v>
      </c>
      <c r="J933" s="11">
        <v>4670.7</v>
      </c>
      <c r="K933" t="b">
        <f t="shared" si="70"/>
        <v>1</v>
      </c>
      <c r="L933" t="b">
        <f t="shared" si="71"/>
        <v>1</v>
      </c>
      <c r="M933" t="b">
        <f t="shared" si="72"/>
        <v>1</v>
      </c>
      <c r="N933" t="b">
        <f t="shared" si="73"/>
        <v>1</v>
      </c>
      <c r="O933" s="13">
        <f t="shared" si="74"/>
        <v>0</v>
      </c>
    </row>
    <row r="934" spans="1:15" ht="67.5" hidden="1" x14ac:dyDescent="0.25">
      <c r="A934" s="1" t="s">
        <v>181</v>
      </c>
      <c r="B934" s="1" t="s">
        <v>1408</v>
      </c>
      <c r="C934" s="1" t="s">
        <v>105</v>
      </c>
      <c r="D934" s="2" t="s">
        <v>1582</v>
      </c>
      <c r="E934" s="3">
        <v>4670.7</v>
      </c>
      <c r="F934" s="8" t="s">
        <v>181</v>
      </c>
      <c r="G934" s="9" t="s">
        <v>1408</v>
      </c>
      <c r="H934" s="9" t="s">
        <v>105</v>
      </c>
      <c r="I934" s="10" t="s">
        <v>1582</v>
      </c>
      <c r="J934" s="11">
        <v>4670.7</v>
      </c>
      <c r="K934" t="b">
        <f t="shared" si="70"/>
        <v>1</v>
      </c>
      <c r="L934" t="b">
        <f t="shared" si="71"/>
        <v>1</v>
      </c>
      <c r="M934" t="b">
        <f t="shared" si="72"/>
        <v>1</v>
      </c>
      <c r="N934" t="b">
        <f t="shared" si="73"/>
        <v>1</v>
      </c>
      <c r="O934" s="13">
        <f t="shared" si="74"/>
        <v>0</v>
      </c>
    </row>
    <row r="935" spans="1:15" ht="123.75" hidden="1" x14ac:dyDescent="0.25">
      <c r="A935" s="1" t="s">
        <v>181</v>
      </c>
      <c r="B935" s="1" t="s">
        <v>1408</v>
      </c>
      <c r="C935" s="1" t="s">
        <v>114</v>
      </c>
      <c r="D935" s="2" t="s">
        <v>1593</v>
      </c>
      <c r="E935" s="3">
        <v>4670.7</v>
      </c>
      <c r="F935" s="8" t="s">
        <v>181</v>
      </c>
      <c r="G935" s="9" t="s">
        <v>1408</v>
      </c>
      <c r="H935" s="9" t="s">
        <v>114</v>
      </c>
      <c r="I935" s="10" t="s">
        <v>1593</v>
      </c>
      <c r="J935" s="11">
        <v>4670.7</v>
      </c>
      <c r="K935" t="b">
        <f t="shared" si="70"/>
        <v>1</v>
      </c>
      <c r="L935" t="b">
        <f t="shared" si="71"/>
        <v>1</v>
      </c>
      <c r="M935" t="b">
        <f t="shared" si="72"/>
        <v>1</v>
      </c>
      <c r="N935" t="b">
        <f t="shared" si="73"/>
        <v>1</v>
      </c>
      <c r="O935" s="13">
        <f t="shared" si="74"/>
        <v>0</v>
      </c>
    </row>
    <row r="936" spans="1:15" ht="67.5" hidden="1" x14ac:dyDescent="0.25">
      <c r="A936" s="1" t="s">
        <v>181</v>
      </c>
      <c r="B936" s="1" t="s">
        <v>1408</v>
      </c>
      <c r="C936" s="1" t="s">
        <v>111</v>
      </c>
      <c r="D936" s="2" t="s">
        <v>664</v>
      </c>
      <c r="E936" s="3">
        <v>4670.7</v>
      </c>
      <c r="F936" s="8" t="s">
        <v>181</v>
      </c>
      <c r="G936" s="9" t="s">
        <v>1408</v>
      </c>
      <c r="H936" s="9" t="s">
        <v>111</v>
      </c>
      <c r="I936" s="10" t="s">
        <v>664</v>
      </c>
      <c r="J936" s="11">
        <v>4670.7</v>
      </c>
      <c r="K936" t="b">
        <f t="shared" si="70"/>
        <v>1</v>
      </c>
      <c r="L936" t="b">
        <f t="shared" si="71"/>
        <v>1</v>
      </c>
      <c r="M936" t="b">
        <f t="shared" si="72"/>
        <v>1</v>
      </c>
      <c r="N936" t="b">
        <f t="shared" si="73"/>
        <v>1</v>
      </c>
      <c r="O936" s="13">
        <f t="shared" si="74"/>
        <v>0</v>
      </c>
    </row>
    <row r="937" spans="1:15" ht="56.25" hidden="1" x14ac:dyDescent="0.25">
      <c r="A937" s="1" t="s">
        <v>181</v>
      </c>
      <c r="B937" s="1" t="s">
        <v>1408</v>
      </c>
      <c r="C937" s="1" t="s">
        <v>1122</v>
      </c>
      <c r="D937" s="2" t="s">
        <v>1885</v>
      </c>
      <c r="E937" s="3">
        <v>32</v>
      </c>
      <c r="F937" s="8" t="s">
        <v>181</v>
      </c>
      <c r="G937" s="9" t="s">
        <v>1408</v>
      </c>
      <c r="H937" s="9" t="s">
        <v>1122</v>
      </c>
      <c r="I937" s="10" t="s">
        <v>1885</v>
      </c>
      <c r="J937" s="11">
        <v>32</v>
      </c>
      <c r="K937" t="b">
        <f t="shared" si="70"/>
        <v>1</v>
      </c>
      <c r="L937" t="b">
        <f t="shared" si="71"/>
        <v>1</v>
      </c>
      <c r="M937" t="b">
        <f t="shared" si="72"/>
        <v>1</v>
      </c>
      <c r="N937" t="b">
        <f t="shared" si="73"/>
        <v>1</v>
      </c>
      <c r="O937" s="13">
        <f t="shared" si="74"/>
        <v>0</v>
      </c>
    </row>
    <row r="938" spans="1:15" ht="36" hidden="1" x14ac:dyDescent="0.25">
      <c r="A938" s="1" t="s">
        <v>181</v>
      </c>
      <c r="B938" s="1" t="s">
        <v>1408</v>
      </c>
      <c r="C938" s="1" t="s">
        <v>1143</v>
      </c>
      <c r="D938" s="2" t="s">
        <v>1270</v>
      </c>
      <c r="E938" s="3">
        <v>32</v>
      </c>
      <c r="F938" s="8" t="s">
        <v>181</v>
      </c>
      <c r="G938" s="9" t="s">
        <v>1408</v>
      </c>
      <c r="H938" s="9" t="s">
        <v>1143</v>
      </c>
      <c r="I938" s="10" t="s">
        <v>1270</v>
      </c>
      <c r="J938" s="11">
        <v>32</v>
      </c>
      <c r="K938" t="b">
        <f t="shared" si="70"/>
        <v>1</v>
      </c>
      <c r="L938" t="b">
        <f t="shared" si="71"/>
        <v>1</v>
      </c>
      <c r="M938" t="b">
        <f t="shared" si="72"/>
        <v>1</v>
      </c>
      <c r="N938" t="b">
        <f t="shared" si="73"/>
        <v>1</v>
      </c>
      <c r="O938" s="13">
        <f t="shared" si="74"/>
        <v>0</v>
      </c>
    </row>
    <row r="939" spans="1:15" ht="33.75" hidden="1" x14ac:dyDescent="0.25">
      <c r="A939" s="1" t="s">
        <v>181</v>
      </c>
      <c r="B939" s="1" t="s">
        <v>1408</v>
      </c>
      <c r="C939" s="1" t="s">
        <v>1349</v>
      </c>
      <c r="D939" s="2" t="s">
        <v>1350</v>
      </c>
      <c r="E939" s="3">
        <v>32</v>
      </c>
      <c r="F939" s="8" t="s">
        <v>181</v>
      </c>
      <c r="G939" s="9" t="s">
        <v>1408</v>
      </c>
      <c r="H939" s="9" t="s">
        <v>1349</v>
      </c>
      <c r="I939" s="10" t="s">
        <v>1350</v>
      </c>
      <c r="J939" s="11">
        <v>32</v>
      </c>
      <c r="K939" t="b">
        <f t="shared" si="70"/>
        <v>1</v>
      </c>
      <c r="L939" t="b">
        <f t="shared" si="71"/>
        <v>1</v>
      </c>
      <c r="M939" t="b">
        <f t="shared" si="72"/>
        <v>1</v>
      </c>
      <c r="N939" t="b">
        <f t="shared" si="73"/>
        <v>1</v>
      </c>
      <c r="O939" s="13">
        <f t="shared" si="74"/>
        <v>0</v>
      </c>
    </row>
    <row r="940" spans="1:15" ht="67.5" hidden="1" x14ac:dyDescent="0.25">
      <c r="A940" s="1" t="s">
        <v>181</v>
      </c>
      <c r="B940" s="1" t="s">
        <v>1408</v>
      </c>
      <c r="C940" s="1" t="s">
        <v>1125</v>
      </c>
      <c r="D940" s="2" t="s">
        <v>1207</v>
      </c>
      <c r="E940" s="3">
        <v>39225</v>
      </c>
      <c r="F940" s="8" t="s">
        <v>181</v>
      </c>
      <c r="G940" s="9" t="s">
        <v>1408</v>
      </c>
      <c r="H940" s="9" t="s">
        <v>1125</v>
      </c>
      <c r="I940" s="10" t="s">
        <v>1207</v>
      </c>
      <c r="J940" s="11">
        <v>39225</v>
      </c>
      <c r="K940" t="b">
        <f t="shared" si="70"/>
        <v>1</v>
      </c>
      <c r="L940" t="b">
        <f t="shared" si="71"/>
        <v>1</v>
      </c>
      <c r="M940" t="b">
        <f t="shared" si="72"/>
        <v>1</v>
      </c>
      <c r="N940" t="b">
        <f t="shared" si="73"/>
        <v>1</v>
      </c>
      <c r="O940" s="13">
        <f t="shared" si="74"/>
        <v>0</v>
      </c>
    </row>
    <row r="941" spans="1:15" ht="45" hidden="1" x14ac:dyDescent="0.25">
      <c r="A941" s="1" t="s">
        <v>181</v>
      </c>
      <c r="B941" s="1" t="s">
        <v>1408</v>
      </c>
      <c r="C941" s="1" t="s">
        <v>115</v>
      </c>
      <c r="D941" s="2" t="s">
        <v>1209</v>
      </c>
      <c r="E941" s="3">
        <v>39225</v>
      </c>
      <c r="F941" s="8" t="s">
        <v>181</v>
      </c>
      <c r="G941" s="9" t="s">
        <v>1408</v>
      </c>
      <c r="H941" s="9" t="s">
        <v>115</v>
      </c>
      <c r="I941" s="10" t="s">
        <v>1209</v>
      </c>
      <c r="J941" s="11">
        <v>39225</v>
      </c>
      <c r="K941" t="b">
        <f t="shared" si="70"/>
        <v>1</v>
      </c>
      <c r="L941" t="b">
        <f t="shared" si="71"/>
        <v>1</v>
      </c>
      <c r="M941" t="b">
        <f t="shared" si="72"/>
        <v>1</v>
      </c>
      <c r="N941" t="b">
        <f t="shared" si="73"/>
        <v>1</v>
      </c>
      <c r="O941" s="13">
        <f t="shared" si="74"/>
        <v>0</v>
      </c>
    </row>
    <row r="942" spans="1:15" ht="56.25" hidden="1" x14ac:dyDescent="0.25">
      <c r="A942" s="1" t="s">
        <v>181</v>
      </c>
      <c r="B942" s="1" t="s">
        <v>1408</v>
      </c>
      <c r="C942" s="1" t="s">
        <v>112</v>
      </c>
      <c r="D942" s="2" t="s">
        <v>1200</v>
      </c>
      <c r="E942" s="3">
        <v>35774.199999999997</v>
      </c>
      <c r="F942" s="8" t="s">
        <v>181</v>
      </c>
      <c r="G942" s="9" t="s">
        <v>1408</v>
      </c>
      <c r="H942" s="9" t="s">
        <v>112</v>
      </c>
      <c r="I942" s="10" t="s">
        <v>1200</v>
      </c>
      <c r="J942" s="11">
        <v>35774.199999999997</v>
      </c>
      <c r="K942" t="b">
        <f t="shared" si="70"/>
        <v>1</v>
      </c>
      <c r="L942" t="b">
        <f t="shared" si="71"/>
        <v>1</v>
      </c>
      <c r="M942" t="b">
        <f t="shared" si="72"/>
        <v>1</v>
      </c>
      <c r="N942" t="b">
        <f t="shared" si="73"/>
        <v>1</v>
      </c>
      <c r="O942" s="13">
        <f t="shared" si="74"/>
        <v>0</v>
      </c>
    </row>
    <row r="943" spans="1:15" ht="56.25" hidden="1" x14ac:dyDescent="0.25">
      <c r="A943" s="1" t="s">
        <v>181</v>
      </c>
      <c r="B943" s="1" t="s">
        <v>1408</v>
      </c>
      <c r="C943" s="1" t="s">
        <v>113</v>
      </c>
      <c r="D943" s="2" t="s">
        <v>1201</v>
      </c>
      <c r="E943" s="3">
        <v>3450.8</v>
      </c>
      <c r="F943" s="8" t="s">
        <v>181</v>
      </c>
      <c r="G943" s="9" t="s">
        <v>1408</v>
      </c>
      <c r="H943" s="9" t="s">
        <v>113</v>
      </c>
      <c r="I943" s="10" t="s">
        <v>1201</v>
      </c>
      <c r="J943" s="11">
        <v>3450.8</v>
      </c>
      <c r="K943" t="b">
        <f t="shared" si="70"/>
        <v>1</v>
      </c>
      <c r="L943" t="b">
        <f t="shared" si="71"/>
        <v>1</v>
      </c>
      <c r="M943" t="b">
        <f t="shared" si="72"/>
        <v>1</v>
      </c>
      <c r="N943" t="b">
        <f t="shared" si="73"/>
        <v>1</v>
      </c>
      <c r="O943" s="13">
        <f t="shared" si="74"/>
        <v>0</v>
      </c>
    </row>
    <row r="944" spans="1:15" ht="45" hidden="1" x14ac:dyDescent="0.25">
      <c r="A944" s="1" t="s">
        <v>181</v>
      </c>
      <c r="B944" s="1" t="s">
        <v>1384</v>
      </c>
      <c r="C944" s="1" t="s">
        <v>56</v>
      </c>
      <c r="D944" s="2" t="s">
        <v>1519</v>
      </c>
      <c r="E944" s="3">
        <v>9781.4</v>
      </c>
      <c r="F944" s="8" t="s">
        <v>181</v>
      </c>
      <c r="G944" s="9" t="s">
        <v>1384</v>
      </c>
      <c r="H944" s="9" t="s">
        <v>56</v>
      </c>
      <c r="I944" s="10" t="s">
        <v>1519</v>
      </c>
      <c r="J944" s="11">
        <v>9781.4</v>
      </c>
      <c r="K944" t="b">
        <f t="shared" si="70"/>
        <v>1</v>
      </c>
      <c r="L944" t="b">
        <f t="shared" si="71"/>
        <v>1</v>
      </c>
      <c r="M944" t="b">
        <f t="shared" si="72"/>
        <v>1</v>
      </c>
      <c r="N944" t="b">
        <f t="shared" si="73"/>
        <v>1</v>
      </c>
      <c r="O944" s="13">
        <f t="shared" si="74"/>
        <v>0</v>
      </c>
    </row>
    <row r="945" spans="1:15" ht="45" hidden="1" x14ac:dyDescent="0.25">
      <c r="A945" s="1" t="s">
        <v>181</v>
      </c>
      <c r="B945" s="1" t="s">
        <v>1384</v>
      </c>
      <c r="C945" s="1" t="s">
        <v>122</v>
      </c>
      <c r="D945" s="2" t="s">
        <v>1594</v>
      </c>
      <c r="E945" s="3">
        <v>9661.4</v>
      </c>
      <c r="F945" s="8" t="s">
        <v>181</v>
      </c>
      <c r="G945" s="9" t="s">
        <v>1384</v>
      </c>
      <c r="H945" s="9" t="s">
        <v>122</v>
      </c>
      <c r="I945" s="10" t="s">
        <v>1594</v>
      </c>
      <c r="J945" s="11">
        <v>9661.4</v>
      </c>
      <c r="K945" t="b">
        <f t="shared" si="70"/>
        <v>1</v>
      </c>
      <c r="L945" t="b">
        <f t="shared" si="71"/>
        <v>1</v>
      </c>
      <c r="M945" t="b">
        <f t="shared" si="72"/>
        <v>1</v>
      </c>
      <c r="N945" t="b">
        <f t="shared" si="73"/>
        <v>1</v>
      </c>
      <c r="O945" s="13">
        <f t="shared" si="74"/>
        <v>0</v>
      </c>
    </row>
    <row r="946" spans="1:15" ht="135" hidden="1" x14ac:dyDescent="0.25">
      <c r="A946" s="1" t="s">
        <v>181</v>
      </c>
      <c r="B946" s="1" t="s">
        <v>1384</v>
      </c>
      <c r="C946" s="1" t="s">
        <v>123</v>
      </c>
      <c r="D946" s="2" t="s">
        <v>1595</v>
      </c>
      <c r="E946" s="3">
        <v>891.8</v>
      </c>
      <c r="F946" s="8" t="s">
        <v>181</v>
      </c>
      <c r="G946" s="9" t="s">
        <v>1384</v>
      </c>
      <c r="H946" s="9" t="s">
        <v>123</v>
      </c>
      <c r="I946" s="10" t="s">
        <v>1595</v>
      </c>
      <c r="J946" s="11">
        <v>891.8</v>
      </c>
      <c r="K946" t="b">
        <f t="shared" si="70"/>
        <v>1</v>
      </c>
      <c r="L946" t="b">
        <f t="shared" si="71"/>
        <v>1</v>
      </c>
      <c r="M946" t="b">
        <f t="shared" si="72"/>
        <v>1</v>
      </c>
      <c r="N946" t="b">
        <f t="shared" si="73"/>
        <v>1</v>
      </c>
      <c r="O946" s="13">
        <f t="shared" si="74"/>
        <v>0</v>
      </c>
    </row>
    <row r="947" spans="1:15" ht="123.75" hidden="1" x14ac:dyDescent="0.25">
      <c r="A947" s="1" t="s">
        <v>181</v>
      </c>
      <c r="B947" s="1" t="s">
        <v>1384</v>
      </c>
      <c r="C947" s="1" t="s">
        <v>116</v>
      </c>
      <c r="D947" s="2" t="s">
        <v>1250</v>
      </c>
      <c r="E947" s="3">
        <v>221.5</v>
      </c>
      <c r="F947" s="8" t="s">
        <v>181</v>
      </c>
      <c r="G947" s="9" t="s">
        <v>1384</v>
      </c>
      <c r="H947" s="9" t="s">
        <v>116</v>
      </c>
      <c r="I947" s="10" t="s">
        <v>1250</v>
      </c>
      <c r="J947" s="11">
        <v>221.5</v>
      </c>
      <c r="K947" t="b">
        <f t="shared" si="70"/>
        <v>1</v>
      </c>
      <c r="L947" t="b">
        <f t="shared" si="71"/>
        <v>1</v>
      </c>
      <c r="M947" t="b">
        <f t="shared" si="72"/>
        <v>1</v>
      </c>
      <c r="N947" t="b">
        <f t="shared" si="73"/>
        <v>1</v>
      </c>
      <c r="O947" s="13">
        <f t="shared" si="74"/>
        <v>0</v>
      </c>
    </row>
    <row r="948" spans="1:15" ht="78.75" hidden="1" x14ac:dyDescent="0.25">
      <c r="A948" s="1" t="s">
        <v>181</v>
      </c>
      <c r="B948" s="1" t="s">
        <v>1384</v>
      </c>
      <c r="C948" s="1" t="s">
        <v>117</v>
      </c>
      <c r="D948" s="2" t="s">
        <v>567</v>
      </c>
      <c r="E948" s="3">
        <v>542.29999999999995</v>
      </c>
      <c r="F948" s="8" t="s">
        <v>181</v>
      </c>
      <c r="G948" s="9" t="s">
        <v>1384</v>
      </c>
      <c r="H948" s="9" t="s">
        <v>117</v>
      </c>
      <c r="I948" s="10" t="s">
        <v>567</v>
      </c>
      <c r="J948" s="11">
        <v>542.29999999999995</v>
      </c>
      <c r="K948" t="b">
        <f t="shared" si="70"/>
        <v>1</v>
      </c>
      <c r="L948" t="b">
        <f t="shared" si="71"/>
        <v>1</v>
      </c>
      <c r="M948" t="b">
        <f t="shared" si="72"/>
        <v>1</v>
      </c>
      <c r="N948" t="b">
        <f t="shared" si="73"/>
        <v>1</v>
      </c>
      <c r="O948" s="13">
        <f t="shared" si="74"/>
        <v>0</v>
      </c>
    </row>
    <row r="949" spans="1:15" ht="101.25" hidden="1" x14ac:dyDescent="0.25">
      <c r="A949" s="1" t="s">
        <v>181</v>
      </c>
      <c r="B949" s="1" t="s">
        <v>1384</v>
      </c>
      <c r="C949" s="1" t="s">
        <v>118</v>
      </c>
      <c r="D949" s="2" t="s">
        <v>568</v>
      </c>
      <c r="E949" s="3">
        <v>128</v>
      </c>
      <c r="F949" s="8" t="s">
        <v>181</v>
      </c>
      <c r="G949" s="9" t="s">
        <v>1384</v>
      </c>
      <c r="H949" s="9" t="s">
        <v>118</v>
      </c>
      <c r="I949" s="10" t="s">
        <v>568</v>
      </c>
      <c r="J949" s="11">
        <v>128</v>
      </c>
      <c r="K949" t="b">
        <f t="shared" si="70"/>
        <v>1</v>
      </c>
      <c r="L949" t="b">
        <f t="shared" si="71"/>
        <v>1</v>
      </c>
      <c r="M949" t="b">
        <f t="shared" si="72"/>
        <v>1</v>
      </c>
      <c r="N949" t="b">
        <f t="shared" si="73"/>
        <v>1</v>
      </c>
      <c r="O949" s="13">
        <f t="shared" si="74"/>
        <v>0</v>
      </c>
    </row>
    <row r="950" spans="1:15" ht="112.5" hidden="1" x14ac:dyDescent="0.25">
      <c r="A950" s="1" t="s">
        <v>181</v>
      </c>
      <c r="B950" s="1" t="s">
        <v>1384</v>
      </c>
      <c r="C950" s="1" t="s">
        <v>124</v>
      </c>
      <c r="D950" s="2" t="s">
        <v>1596</v>
      </c>
      <c r="E950" s="3">
        <v>4018.5</v>
      </c>
      <c r="F950" s="8" t="s">
        <v>181</v>
      </c>
      <c r="G950" s="9" t="s">
        <v>1384</v>
      </c>
      <c r="H950" s="9" t="s">
        <v>124</v>
      </c>
      <c r="I950" s="10" t="s">
        <v>1596</v>
      </c>
      <c r="J950" s="11">
        <v>4018.5</v>
      </c>
      <c r="K950" t="b">
        <f t="shared" si="70"/>
        <v>1</v>
      </c>
      <c r="L950" t="b">
        <f t="shared" si="71"/>
        <v>1</v>
      </c>
      <c r="M950" t="b">
        <f t="shared" si="72"/>
        <v>1</v>
      </c>
      <c r="N950" t="b">
        <f t="shared" si="73"/>
        <v>1</v>
      </c>
      <c r="O950" s="13">
        <f t="shared" si="74"/>
        <v>0</v>
      </c>
    </row>
    <row r="951" spans="1:15" ht="72" hidden="1" x14ac:dyDescent="0.25">
      <c r="A951" s="1" t="s">
        <v>181</v>
      </c>
      <c r="B951" s="1" t="s">
        <v>1384</v>
      </c>
      <c r="C951" s="1" t="s">
        <v>119</v>
      </c>
      <c r="D951" s="2" t="s">
        <v>571</v>
      </c>
      <c r="E951" s="3">
        <v>3811.5</v>
      </c>
      <c r="F951" s="8" t="s">
        <v>181</v>
      </c>
      <c r="G951" s="9" t="s">
        <v>1384</v>
      </c>
      <c r="H951" s="9" t="s">
        <v>119</v>
      </c>
      <c r="I951" s="10" t="s">
        <v>571</v>
      </c>
      <c r="J951" s="11">
        <v>3811.5</v>
      </c>
      <c r="K951" t="b">
        <f t="shared" si="70"/>
        <v>1</v>
      </c>
      <c r="L951" t="b">
        <f t="shared" si="71"/>
        <v>1</v>
      </c>
      <c r="M951" t="b">
        <f t="shared" si="72"/>
        <v>1</v>
      </c>
      <c r="N951" t="b">
        <f t="shared" si="73"/>
        <v>1</v>
      </c>
      <c r="O951" s="13">
        <f t="shared" si="74"/>
        <v>0</v>
      </c>
    </row>
    <row r="952" spans="1:15" ht="72" hidden="1" x14ac:dyDescent="0.25">
      <c r="A952" s="1" t="s">
        <v>181</v>
      </c>
      <c r="B952" s="1" t="s">
        <v>1384</v>
      </c>
      <c r="C952" s="1" t="s">
        <v>120</v>
      </c>
      <c r="D952" s="2" t="s">
        <v>1378</v>
      </c>
      <c r="E952" s="3">
        <v>207</v>
      </c>
      <c r="F952" s="8" t="s">
        <v>181</v>
      </c>
      <c r="G952" s="9" t="s">
        <v>1384</v>
      </c>
      <c r="H952" s="9" t="s">
        <v>120</v>
      </c>
      <c r="I952" s="10" t="s">
        <v>1378</v>
      </c>
      <c r="J952" s="11">
        <v>207</v>
      </c>
      <c r="K952" t="b">
        <f t="shared" si="70"/>
        <v>1</v>
      </c>
      <c r="L952" t="b">
        <f t="shared" si="71"/>
        <v>1</v>
      </c>
      <c r="M952" t="b">
        <f t="shared" si="72"/>
        <v>1</v>
      </c>
      <c r="N952" t="b">
        <f t="shared" si="73"/>
        <v>1</v>
      </c>
      <c r="O952" s="13">
        <f t="shared" si="74"/>
        <v>0</v>
      </c>
    </row>
    <row r="953" spans="1:15" ht="101.25" hidden="1" x14ac:dyDescent="0.25">
      <c r="A953" s="1" t="s">
        <v>181</v>
      </c>
      <c r="B953" s="1" t="s">
        <v>1384</v>
      </c>
      <c r="C953" s="1" t="s">
        <v>125</v>
      </c>
      <c r="D953" s="2" t="s">
        <v>1597</v>
      </c>
      <c r="E953" s="3">
        <v>4751.0999999999995</v>
      </c>
      <c r="F953" s="8" t="s">
        <v>181</v>
      </c>
      <c r="G953" s="9" t="s">
        <v>1384</v>
      </c>
      <c r="H953" s="9" t="s">
        <v>125</v>
      </c>
      <c r="I953" s="10" t="s">
        <v>1597</v>
      </c>
      <c r="J953" s="11">
        <v>4751.1000000000004</v>
      </c>
      <c r="K953" t="b">
        <f t="shared" si="70"/>
        <v>1</v>
      </c>
      <c r="L953" t="b">
        <f t="shared" si="71"/>
        <v>1</v>
      </c>
      <c r="M953" t="b">
        <f t="shared" si="72"/>
        <v>1</v>
      </c>
      <c r="N953" t="b">
        <f t="shared" si="73"/>
        <v>1</v>
      </c>
      <c r="O953" s="13">
        <f t="shared" si="74"/>
        <v>0</v>
      </c>
    </row>
    <row r="954" spans="1:15" ht="67.5" hidden="1" x14ac:dyDescent="0.25">
      <c r="A954" s="1" t="s">
        <v>181</v>
      </c>
      <c r="B954" s="1" t="s">
        <v>1384</v>
      </c>
      <c r="C954" s="1" t="s">
        <v>121</v>
      </c>
      <c r="D954" s="2" t="s">
        <v>573</v>
      </c>
      <c r="E954" s="3">
        <v>4751.0999999999995</v>
      </c>
      <c r="F954" s="8" t="s">
        <v>181</v>
      </c>
      <c r="G954" s="9" t="s">
        <v>1384</v>
      </c>
      <c r="H954" s="9" t="s">
        <v>121</v>
      </c>
      <c r="I954" s="10" t="s">
        <v>573</v>
      </c>
      <c r="J954" s="11">
        <v>4751.1000000000004</v>
      </c>
      <c r="K954" t="b">
        <f t="shared" si="70"/>
        <v>1</v>
      </c>
      <c r="L954" t="b">
        <f t="shared" si="71"/>
        <v>1</v>
      </c>
      <c r="M954" t="b">
        <f t="shared" si="72"/>
        <v>1</v>
      </c>
      <c r="N954" t="b">
        <f t="shared" si="73"/>
        <v>1</v>
      </c>
      <c r="O954" s="13">
        <f t="shared" si="74"/>
        <v>0</v>
      </c>
    </row>
    <row r="955" spans="1:15" ht="67.5" hidden="1" x14ac:dyDescent="0.25">
      <c r="A955" s="1" t="s">
        <v>181</v>
      </c>
      <c r="B955" s="1" t="s">
        <v>1384</v>
      </c>
      <c r="C955" s="1" t="s">
        <v>57</v>
      </c>
      <c r="D955" s="2" t="s">
        <v>1520</v>
      </c>
      <c r="E955" s="3">
        <v>120</v>
      </c>
      <c r="F955" s="8" t="s">
        <v>181</v>
      </c>
      <c r="G955" s="9" t="s">
        <v>1384</v>
      </c>
      <c r="H955" s="9" t="s">
        <v>57</v>
      </c>
      <c r="I955" s="10" t="s">
        <v>1520</v>
      </c>
      <c r="J955" s="11">
        <v>120</v>
      </c>
      <c r="K955" t="b">
        <f t="shared" si="70"/>
        <v>1</v>
      </c>
      <c r="L955" t="b">
        <f t="shared" si="71"/>
        <v>1</v>
      </c>
      <c r="M955" t="b">
        <f t="shared" si="72"/>
        <v>1</v>
      </c>
      <c r="N955" t="b">
        <f t="shared" si="73"/>
        <v>1</v>
      </c>
      <c r="O955" s="13">
        <f t="shared" si="74"/>
        <v>0</v>
      </c>
    </row>
    <row r="956" spans="1:15" ht="112.5" hidden="1" x14ac:dyDescent="0.25">
      <c r="A956" s="1" t="s">
        <v>181</v>
      </c>
      <c r="B956" s="1" t="s">
        <v>1384</v>
      </c>
      <c r="C956" s="1" t="s">
        <v>58</v>
      </c>
      <c r="D956" s="2" t="s">
        <v>1521</v>
      </c>
      <c r="E956" s="3">
        <v>120</v>
      </c>
      <c r="F956" s="8" t="s">
        <v>181</v>
      </c>
      <c r="G956" s="9" t="s">
        <v>1384</v>
      </c>
      <c r="H956" s="9" t="s">
        <v>58</v>
      </c>
      <c r="I956" s="10" t="s">
        <v>1521</v>
      </c>
      <c r="J956" s="11">
        <v>120</v>
      </c>
      <c r="K956" t="b">
        <f t="shared" si="70"/>
        <v>1</v>
      </c>
      <c r="L956" t="b">
        <f t="shared" si="71"/>
        <v>1</v>
      </c>
      <c r="M956" t="b">
        <f t="shared" si="72"/>
        <v>1</v>
      </c>
      <c r="N956" t="b">
        <f t="shared" si="73"/>
        <v>1</v>
      </c>
      <c r="O956" s="13">
        <f t="shared" si="74"/>
        <v>0</v>
      </c>
    </row>
    <row r="957" spans="1:15" ht="168.75" hidden="1" x14ac:dyDescent="0.25">
      <c r="A957" s="1" t="s">
        <v>181</v>
      </c>
      <c r="B957" s="1" t="s">
        <v>1384</v>
      </c>
      <c r="C957" s="1" t="s">
        <v>73</v>
      </c>
      <c r="D957" s="2" t="s">
        <v>576</v>
      </c>
      <c r="E957" s="3">
        <v>25</v>
      </c>
      <c r="F957" s="8" t="s">
        <v>181</v>
      </c>
      <c r="G957" s="9" t="s">
        <v>1384</v>
      </c>
      <c r="H957" s="9" t="s">
        <v>73</v>
      </c>
      <c r="I957" s="10" t="s">
        <v>576</v>
      </c>
      <c r="J957" s="11">
        <v>25</v>
      </c>
      <c r="K957" t="b">
        <f t="shared" si="70"/>
        <v>1</v>
      </c>
      <c r="L957" t="b">
        <f t="shared" si="71"/>
        <v>1</v>
      </c>
      <c r="M957" t="b">
        <f t="shared" si="72"/>
        <v>1</v>
      </c>
      <c r="N957" t="b">
        <f t="shared" si="73"/>
        <v>1</v>
      </c>
      <c r="O957" s="13">
        <f t="shared" si="74"/>
        <v>0</v>
      </c>
    </row>
    <row r="958" spans="1:15" ht="146.25" hidden="1" x14ac:dyDescent="0.25">
      <c r="A958" s="1" t="s">
        <v>181</v>
      </c>
      <c r="B958" s="1" t="s">
        <v>1384</v>
      </c>
      <c r="C958" s="1" t="s">
        <v>45</v>
      </c>
      <c r="D958" s="2" t="s">
        <v>577</v>
      </c>
      <c r="E958" s="3">
        <v>95</v>
      </c>
      <c r="F958" s="8" t="s">
        <v>181</v>
      </c>
      <c r="G958" s="9" t="s">
        <v>1384</v>
      </c>
      <c r="H958" s="9" t="s">
        <v>45</v>
      </c>
      <c r="I958" s="10" t="s">
        <v>577</v>
      </c>
      <c r="J958" s="11">
        <v>95</v>
      </c>
      <c r="K958" t="b">
        <f t="shared" si="70"/>
        <v>1</v>
      </c>
      <c r="L958" t="b">
        <f t="shared" si="71"/>
        <v>1</v>
      </c>
      <c r="M958" t="b">
        <f t="shared" si="72"/>
        <v>1</v>
      </c>
      <c r="N958" t="b">
        <f t="shared" si="73"/>
        <v>1</v>
      </c>
      <c r="O958" s="13">
        <f t="shared" si="74"/>
        <v>0</v>
      </c>
    </row>
    <row r="959" spans="1:15" ht="56.25" hidden="1" x14ac:dyDescent="0.25">
      <c r="A959" s="1" t="s">
        <v>181</v>
      </c>
      <c r="B959" s="1" t="s">
        <v>1384</v>
      </c>
      <c r="C959" s="1" t="s">
        <v>1122</v>
      </c>
      <c r="D959" s="2" t="s">
        <v>1885</v>
      </c>
      <c r="E959" s="3">
        <v>150.30000000000001</v>
      </c>
      <c r="F959" s="8" t="s">
        <v>181</v>
      </c>
      <c r="G959" s="9" t="s">
        <v>1384</v>
      </c>
      <c r="H959" s="9" t="s">
        <v>1122</v>
      </c>
      <c r="I959" s="10" t="s">
        <v>1885</v>
      </c>
      <c r="J959" s="11">
        <v>150.30000000000001</v>
      </c>
      <c r="K959" t="b">
        <f t="shared" si="70"/>
        <v>1</v>
      </c>
      <c r="L959" t="b">
        <f t="shared" si="71"/>
        <v>1</v>
      </c>
      <c r="M959" t="b">
        <f t="shared" si="72"/>
        <v>1</v>
      </c>
      <c r="N959" t="b">
        <f t="shared" si="73"/>
        <v>1</v>
      </c>
      <c r="O959" s="13">
        <f t="shared" si="74"/>
        <v>0</v>
      </c>
    </row>
    <row r="960" spans="1:15" ht="78.75" hidden="1" x14ac:dyDescent="0.25">
      <c r="A960" s="1" t="s">
        <v>181</v>
      </c>
      <c r="B960" s="1" t="s">
        <v>1384</v>
      </c>
      <c r="C960" s="1" t="s">
        <v>405</v>
      </c>
      <c r="D960" s="2" t="s">
        <v>1174</v>
      </c>
      <c r="E960" s="3">
        <v>150.30000000000001</v>
      </c>
      <c r="F960" s="8" t="s">
        <v>181</v>
      </c>
      <c r="G960" s="9" t="s">
        <v>1384</v>
      </c>
      <c r="H960" s="9" t="s">
        <v>405</v>
      </c>
      <c r="I960" s="10" t="s">
        <v>1174</v>
      </c>
      <c r="J960" s="11">
        <v>150.30000000000001</v>
      </c>
      <c r="K960" t="b">
        <f t="shared" si="70"/>
        <v>1</v>
      </c>
      <c r="L960" t="b">
        <f t="shared" si="71"/>
        <v>1</v>
      </c>
      <c r="M960" t="b">
        <f t="shared" si="72"/>
        <v>1</v>
      </c>
      <c r="N960" t="b">
        <f t="shared" si="73"/>
        <v>1</v>
      </c>
      <c r="O960" s="13">
        <f t="shared" si="74"/>
        <v>0</v>
      </c>
    </row>
    <row r="961" spans="1:15" ht="36" hidden="1" x14ac:dyDescent="0.25">
      <c r="A961" s="1" t="s">
        <v>181</v>
      </c>
      <c r="B961" s="1" t="s">
        <v>1409</v>
      </c>
      <c r="C961" s="1" t="s">
        <v>59</v>
      </c>
      <c r="D961" s="2" t="s">
        <v>1522</v>
      </c>
      <c r="E961" s="3">
        <v>11.5</v>
      </c>
      <c r="F961" s="8" t="s">
        <v>181</v>
      </c>
      <c r="G961" s="9" t="s">
        <v>1409</v>
      </c>
      <c r="H961" s="9" t="s">
        <v>59</v>
      </c>
      <c r="I961" s="10" t="s">
        <v>1522</v>
      </c>
      <c r="J961" s="11">
        <v>11.5</v>
      </c>
      <c r="K961" t="b">
        <f t="shared" si="70"/>
        <v>1</v>
      </c>
      <c r="L961" t="b">
        <f t="shared" si="71"/>
        <v>1</v>
      </c>
      <c r="M961" t="b">
        <f t="shared" si="72"/>
        <v>1</v>
      </c>
      <c r="N961" t="b">
        <f t="shared" si="73"/>
        <v>1</v>
      </c>
      <c r="O961" s="13">
        <f t="shared" si="74"/>
        <v>0</v>
      </c>
    </row>
    <row r="962" spans="1:15" ht="135" hidden="1" x14ac:dyDescent="0.25">
      <c r="A962" s="1" t="s">
        <v>181</v>
      </c>
      <c r="B962" s="1" t="s">
        <v>1409</v>
      </c>
      <c r="C962" s="1" t="s">
        <v>127</v>
      </c>
      <c r="D962" s="2" t="s">
        <v>1598</v>
      </c>
      <c r="E962" s="3">
        <v>11.5</v>
      </c>
      <c r="F962" s="8" t="s">
        <v>181</v>
      </c>
      <c r="G962" s="9" t="s">
        <v>1409</v>
      </c>
      <c r="H962" s="9" t="s">
        <v>127</v>
      </c>
      <c r="I962" s="10" t="s">
        <v>1598</v>
      </c>
      <c r="J962" s="11">
        <v>11.5</v>
      </c>
      <c r="K962" t="b">
        <f t="shared" si="70"/>
        <v>1</v>
      </c>
      <c r="L962" t="b">
        <f t="shared" si="71"/>
        <v>1</v>
      </c>
      <c r="M962" t="b">
        <f t="shared" si="72"/>
        <v>1</v>
      </c>
      <c r="N962" t="b">
        <f t="shared" si="73"/>
        <v>1</v>
      </c>
      <c r="O962" s="13">
        <f t="shared" si="74"/>
        <v>0</v>
      </c>
    </row>
    <row r="963" spans="1:15" ht="112.5" hidden="1" x14ac:dyDescent="0.25">
      <c r="A963" s="1" t="s">
        <v>181</v>
      </c>
      <c r="B963" s="1" t="s">
        <v>1409</v>
      </c>
      <c r="C963" s="1" t="s">
        <v>128</v>
      </c>
      <c r="D963" s="2" t="s">
        <v>1599</v>
      </c>
      <c r="E963" s="3">
        <v>11.5</v>
      </c>
      <c r="F963" s="8" t="s">
        <v>181</v>
      </c>
      <c r="G963" s="9" t="s">
        <v>1409</v>
      </c>
      <c r="H963" s="9" t="s">
        <v>128</v>
      </c>
      <c r="I963" s="10" t="s">
        <v>1599</v>
      </c>
      <c r="J963" s="11">
        <v>11.5</v>
      </c>
      <c r="K963" t="b">
        <f t="shared" ref="K963:K1026" si="75">EXACT(A963,F963)</f>
        <v>1</v>
      </c>
      <c r="L963" t="b">
        <f t="shared" ref="L963:L1026" si="76">EXACT(B963,G963)</f>
        <v>1</v>
      </c>
      <c r="M963" t="b">
        <f t="shared" ref="M963:M1026" si="77">EXACT(C963,H963)</f>
        <v>1</v>
      </c>
      <c r="N963" t="b">
        <f t="shared" ref="N963:N1026" si="78">EXACT(D963,I963)</f>
        <v>1</v>
      </c>
      <c r="O963" s="13">
        <f t="shared" ref="O963:O1026" si="79">E963-J963</f>
        <v>0</v>
      </c>
    </row>
    <row r="964" spans="1:15" ht="45" hidden="1" x14ac:dyDescent="0.25">
      <c r="A964" s="1" t="s">
        <v>181</v>
      </c>
      <c r="B964" s="1" t="s">
        <v>1409</v>
      </c>
      <c r="C964" s="1" t="s">
        <v>126</v>
      </c>
      <c r="D964" s="2" t="s">
        <v>597</v>
      </c>
      <c r="E964" s="3">
        <v>11.5</v>
      </c>
      <c r="F964" s="8" t="s">
        <v>181</v>
      </c>
      <c r="G964" s="9" t="s">
        <v>1409</v>
      </c>
      <c r="H964" s="9" t="s">
        <v>126</v>
      </c>
      <c r="I964" s="10" t="s">
        <v>597</v>
      </c>
      <c r="J964" s="11">
        <v>11.5</v>
      </c>
      <c r="K964" t="b">
        <f t="shared" si="75"/>
        <v>1</v>
      </c>
      <c r="L964" t="b">
        <f t="shared" si="76"/>
        <v>1</v>
      </c>
      <c r="M964" t="b">
        <f t="shared" si="77"/>
        <v>1</v>
      </c>
      <c r="N964" t="b">
        <f t="shared" si="78"/>
        <v>1</v>
      </c>
      <c r="O964" s="13">
        <f t="shared" si="79"/>
        <v>0</v>
      </c>
    </row>
    <row r="965" spans="1:15" ht="56.25" hidden="1" x14ac:dyDescent="0.25">
      <c r="A965" s="1" t="s">
        <v>181</v>
      </c>
      <c r="B965" s="1" t="s">
        <v>1409</v>
      </c>
      <c r="C965" s="1" t="s">
        <v>1122</v>
      </c>
      <c r="D965" s="2" t="s">
        <v>1885</v>
      </c>
      <c r="E965" s="3">
        <v>272.60000000000002</v>
      </c>
      <c r="F965" s="8" t="s">
        <v>181</v>
      </c>
      <c r="G965" s="9" t="s">
        <v>1409</v>
      </c>
      <c r="H965" s="9" t="s">
        <v>1122</v>
      </c>
      <c r="I965" s="10" t="s">
        <v>1885</v>
      </c>
      <c r="J965" s="11">
        <v>272.60000000000002</v>
      </c>
      <c r="K965" t="b">
        <f t="shared" si="75"/>
        <v>1</v>
      </c>
      <c r="L965" t="b">
        <f t="shared" si="76"/>
        <v>1</v>
      </c>
      <c r="M965" t="b">
        <f t="shared" si="77"/>
        <v>1</v>
      </c>
      <c r="N965" t="b">
        <f t="shared" si="78"/>
        <v>1</v>
      </c>
      <c r="O965" s="13">
        <f t="shared" si="79"/>
        <v>0</v>
      </c>
    </row>
    <row r="966" spans="1:15" ht="33.75" hidden="1" x14ac:dyDescent="0.25">
      <c r="A966" s="1" t="s">
        <v>181</v>
      </c>
      <c r="B966" s="1" t="s">
        <v>1409</v>
      </c>
      <c r="C966" s="1" t="s">
        <v>1123</v>
      </c>
      <c r="D966" s="2" t="s">
        <v>1175</v>
      </c>
      <c r="E966" s="3">
        <v>272.60000000000002</v>
      </c>
      <c r="F966" s="8" t="s">
        <v>181</v>
      </c>
      <c r="G966" s="9" t="s">
        <v>1409</v>
      </c>
      <c r="H966" s="9" t="s">
        <v>1123</v>
      </c>
      <c r="I966" s="10" t="s">
        <v>1175</v>
      </c>
      <c r="J966" s="11">
        <v>272.60000000000002</v>
      </c>
      <c r="K966" t="b">
        <f t="shared" si="75"/>
        <v>1</v>
      </c>
      <c r="L966" t="b">
        <f t="shared" si="76"/>
        <v>1</v>
      </c>
      <c r="M966" t="b">
        <f t="shared" si="77"/>
        <v>1</v>
      </c>
      <c r="N966" t="b">
        <f t="shared" si="78"/>
        <v>1</v>
      </c>
      <c r="O966" s="13">
        <f t="shared" si="79"/>
        <v>0</v>
      </c>
    </row>
    <row r="967" spans="1:15" ht="112.5" hidden="1" x14ac:dyDescent="0.25">
      <c r="A967" s="1" t="s">
        <v>181</v>
      </c>
      <c r="B967" s="1" t="s">
        <v>1409</v>
      </c>
      <c r="C967" s="1" t="s">
        <v>180</v>
      </c>
      <c r="D967" s="2" t="s">
        <v>1184</v>
      </c>
      <c r="E967" s="3">
        <v>272.60000000000002</v>
      </c>
      <c r="F967" s="8" t="s">
        <v>181</v>
      </c>
      <c r="G967" s="9" t="s">
        <v>1409</v>
      </c>
      <c r="H967" s="9" t="s">
        <v>180</v>
      </c>
      <c r="I967" s="10" t="s">
        <v>1184</v>
      </c>
      <c r="J967" s="11">
        <v>272.60000000000002</v>
      </c>
      <c r="K967" t="b">
        <f t="shared" si="75"/>
        <v>1</v>
      </c>
      <c r="L967" t="b">
        <f t="shared" si="76"/>
        <v>1</v>
      </c>
      <c r="M967" t="b">
        <f t="shared" si="77"/>
        <v>1</v>
      </c>
      <c r="N967" t="b">
        <f t="shared" si="78"/>
        <v>1</v>
      </c>
      <c r="O967" s="13">
        <f t="shared" si="79"/>
        <v>0</v>
      </c>
    </row>
    <row r="968" spans="1:15" ht="36" hidden="1" x14ac:dyDescent="0.25">
      <c r="A968" s="1" t="s">
        <v>181</v>
      </c>
      <c r="B968" s="1" t="s">
        <v>1410</v>
      </c>
      <c r="C968" s="1" t="s">
        <v>59</v>
      </c>
      <c r="D968" s="2" t="s">
        <v>1522</v>
      </c>
      <c r="E968" s="3">
        <v>99.5</v>
      </c>
      <c r="F968" s="8" t="s">
        <v>181</v>
      </c>
      <c r="G968" s="9" t="s">
        <v>1410</v>
      </c>
      <c r="H968" s="9" t="s">
        <v>59</v>
      </c>
      <c r="I968" s="10" t="s">
        <v>1522</v>
      </c>
      <c r="J968" s="11">
        <v>99.5</v>
      </c>
      <c r="K968" t="b">
        <f t="shared" si="75"/>
        <v>1</v>
      </c>
      <c r="L968" t="b">
        <f t="shared" si="76"/>
        <v>1</v>
      </c>
      <c r="M968" t="b">
        <f t="shared" si="77"/>
        <v>1</v>
      </c>
      <c r="N968" t="b">
        <f t="shared" si="78"/>
        <v>1</v>
      </c>
      <c r="O968" s="13">
        <f t="shared" si="79"/>
        <v>0</v>
      </c>
    </row>
    <row r="969" spans="1:15" ht="78.75" hidden="1" x14ac:dyDescent="0.25">
      <c r="A969" s="1" t="s">
        <v>181</v>
      </c>
      <c r="B969" s="1" t="s">
        <v>1410</v>
      </c>
      <c r="C969" s="1" t="s">
        <v>130</v>
      </c>
      <c r="D969" s="2" t="s">
        <v>1600</v>
      </c>
      <c r="E969" s="3">
        <v>99.5</v>
      </c>
      <c r="F969" s="8" t="s">
        <v>181</v>
      </c>
      <c r="G969" s="9" t="s">
        <v>1410</v>
      </c>
      <c r="H969" s="9" t="s">
        <v>130</v>
      </c>
      <c r="I969" s="10" t="s">
        <v>1600</v>
      </c>
      <c r="J969" s="11">
        <v>99.5</v>
      </c>
      <c r="K969" t="b">
        <f t="shared" si="75"/>
        <v>1</v>
      </c>
      <c r="L969" t="b">
        <f t="shared" si="76"/>
        <v>1</v>
      </c>
      <c r="M969" t="b">
        <f t="shared" si="77"/>
        <v>1</v>
      </c>
      <c r="N969" t="b">
        <f t="shared" si="78"/>
        <v>1</v>
      </c>
      <c r="O969" s="13">
        <f t="shared" si="79"/>
        <v>0</v>
      </c>
    </row>
    <row r="970" spans="1:15" ht="67.5" hidden="1" x14ac:dyDescent="0.25">
      <c r="A970" s="1" t="s">
        <v>181</v>
      </c>
      <c r="B970" s="1" t="s">
        <v>1410</v>
      </c>
      <c r="C970" s="1" t="s">
        <v>131</v>
      </c>
      <c r="D970" s="2" t="s">
        <v>1601</v>
      </c>
      <c r="E970" s="3">
        <v>99.5</v>
      </c>
      <c r="F970" s="8" t="s">
        <v>181</v>
      </c>
      <c r="G970" s="9" t="s">
        <v>1410</v>
      </c>
      <c r="H970" s="9" t="s">
        <v>131</v>
      </c>
      <c r="I970" s="10" t="s">
        <v>1601</v>
      </c>
      <c r="J970" s="11">
        <v>99.5</v>
      </c>
      <c r="K970" t="b">
        <f t="shared" si="75"/>
        <v>1</v>
      </c>
      <c r="L970" t="b">
        <f t="shared" si="76"/>
        <v>1</v>
      </c>
      <c r="M970" t="b">
        <f t="shared" si="77"/>
        <v>1</v>
      </c>
      <c r="N970" t="b">
        <f t="shared" si="78"/>
        <v>1</v>
      </c>
      <c r="O970" s="13">
        <f t="shared" si="79"/>
        <v>0</v>
      </c>
    </row>
    <row r="971" spans="1:15" ht="78.75" hidden="1" x14ac:dyDescent="0.25">
      <c r="A971" s="1" t="s">
        <v>181</v>
      </c>
      <c r="B971" s="1" t="s">
        <v>1410</v>
      </c>
      <c r="C971" s="1" t="s">
        <v>129</v>
      </c>
      <c r="D971" s="2" t="s">
        <v>601</v>
      </c>
      <c r="E971" s="3">
        <v>99.5</v>
      </c>
      <c r="F971" s="8" t="s">
        <v>181</v>
      </c>
      <c r="G971" s="9" t="s">
        <v>1410</v>
      </c>
      <c r="H971" s="9" t="s">
        <v>129</v>
      </c>
      <c r="I971" s="10" t="s">
        <v>601</v>
      </c>
      <c r="J971" s="11">
        <v>99.5</v>
      </c>
      <c r="K971" t="b">
        <f t="shared" si="75"/>
        <v>1</v>
      </c>
      <c r="L971" t="b">
        <f t="shared" si="76"/>
        <v>1</v>
      </c>
      <c r="M971" t="b">
        <f t="shared" si="77"/>
        <v>1</v>
      </c>
      <c r="N971" t="b">
        <f t="shared" si="78"/>
        <v>1</v>
      </c>
      <c r="O971" s="13">
        <f t="shared" si="79"/>
        <v>0</v>
      </c>
    </row>
    <row r="972" spans="1:15" ht="56.25" hidden="1" x14ac:dyDescent="0.25">
      <c r="A972" s="1" t="s">
        <v>181</v>
      </c>
      <c r="B972" s="1" t="s">
        <v>1410</v>
      </c>
      <c r="C972" s="1" t="s">
        <v>1122</v>
      </c>
      <c r="D972" s="2" t="s">
        <v>1885</v>
      </c>
      <c r="E972" s="3">
        <v>402.02499999999998</v>
      </c>
      <c r="F972" s="8" t="s">
        <v>181</v>
      </c>
      <c r="G972" s="9" t="s">
        <v>1410</v>
      </c>
      <c r="H972" s="9" t="s">
        <v>1122</v>
      </c>
      <c r="I972" s="10" t="s">
        <v>1885</v>
      </c>
      <c r="J972" s="11">
        <v>402.02499999999998</v>
      </c>
      <c r="K972" t="b">
        <f t="shared" si="75"/>
        <v>1</v>
      </c>
      <c r="L972" t="b">
        <f t="shared" si="76"/>
        <v>1</v>
      </c>
      <c r="M972" t="b">
        <f t="shared" si="77"/>
        <v>1</v>
      </c>
      <c r="N972" t="b">
        <f t="shared" si="78"/>
        <v>1</v>
      </c>
      <c r="O972" s="13">
        <f t="shared" si="79"/>
        <v>0</v>
      </c>
    </row>
    <row r="973" spans="1:15" ht="33.75" hidden="1" x14ac:dyDescent="0.25">
      <c r="A973" s="1" t="s">
        <v>181</v>
      </c>
      <c r="B973" s="1" t="s">
        <v>1410</v>
      </c>
      <c r="C973" s="1" t="s">
        <v>1123</v>
      </c>
      <c r="D973" s="2" t="s">
        <v>1175</v>
      </c>
      <c r="E973" s="3">
        <v>402.02499999999998</v>
      </c>
      <c r="F973" s="8" t="s">
        <v>181</v>
      </c>
      <c r="G973" s="9" t="s">
        <v>1410</v>
      </c>
      <c r="H973" s="9" t="s">
        <v>1123</v>
      </c>
      <c r="I973" s="10" t="s">
        <v>1175</v>
      </c>
      <c r="J973" s="11">
        <v>402.02499999999998</v>
      </c>
      <c r="K973" t="b">
        <f t="shared" si="75"/>
        <v>1</v>
      </c>
      <c r="L973" t="b">
        <f t="shared" si="76"/>
        <v>1</v>
      </c>
      <c r="M973" t="b">
        <f t="shared" si="77"/>
        <v>1</v>
      </c>
      <c r="N973" t="b">
        <f t="shared" si="78"/>
        <v>1</v>
      </c>
      <c r="O973" s="13">
        <f t="shared" si="79"/>
        <v>0</v>
      </c>
    </row>
    <row r="974" spans="1:15" ht="45" hidden="1" x14ac:dyDescent="0.25">
      <c r="A974" s="1" t="s">
        <v>181</v>
      </c>
      <c r="B974" s="1" t="s">
        <v>1410</v>
      </c>
      <c r="C974" s="1" t="s">
        <v>250</v>
      </c>
      <c r="D974" s="2" t="s">
        <v>1190</v>
      </c>
      <c r="E974" s="3">
        <v>115.462</v>
      </c>
      <c r="F974" s="8" t="s">
        <v>181</v>
      </c>
      <c r="G974" s="9" t="s">
        <v>1410</v>
      </c>
      <c r="H974" s="9" t="s">
        <v>250</v>
      </c>
      <c r="I974" s="10" t="s">
        <v>1190</v>
      </c>
      <c r="J974" s="11">
        <v>115.462</v>
      </c>
      <c r="K974" t="b">
        <f t="shared" si="75"/>
        <v>1</v>
      </c>
      <c r="L974" t="b">
        <f t="shared" si="76"/>
        <v>1</v>
      </c>
      <c r="M974" t="b">
        <f t="shared" si="77"/>
        <v>1</v>
      </c>
      <c r="N974" t="b">
        <f t="shared" si="78"/>
        <v>1</v>
      </c>
      <c r="O974" s="13">
        <f t="shared" si="79"/>
        <v>0</v>
      </c>
    </row>
    <row r="975" spans="1:15" ht="78.75" hidden="1" x14ac:dyDescent="0.25">
      <c r="A975" s="1" t="s">
        <v>181</v>
      </c>
      <c r="B975" s="1" t="s">
        <v>1410</v>
      </c>
      <c r="C975" s="1" t="s">
        <v>251</v>
      </c>
      <c r="D975" s="2" t="s">
        <v>1191</v>
      </c>
      <c r="E975" s="3">
        <v>286.56299999999999</v>
      </c>
      <c r="F975" s="8" t="s">
        <v>181</v>
      </c>
      <c r="G975" s="9" t="s">
        <v>1410</v>
      </c>
      <c r="H975" s="9" t="s">
        <v>251</v>
      </c>
      <c r="I975" s="10" t="s">
        <v>1191</v>
      </c>
      <c r="J975" s="11">
        <v>286.56299999999999</v>
      </c>
      <c r="K975" t="b">
        <f t="shared" si="75"/>
        <v>1</v>
      </c>
      <c r="L975" t="b">
        <f t="shared" si="76"/>
        <v>1</v>
      </c>
      <c r="M975" t="b">
        <f t="shared" si="77"/>
        <v>1</v>
      </c>
      <c r="N975" t="b">
        <f t="shared" si="78"/>
        <v>1</v>
      </c>
      <c r="O975" s="13">
        <f t="shared" si="79"/>
        <v>0</v>
      </c>
    </row>
    <row r="976" spans="1:15" ht="67.5" hidden="1" x14ac:dyDescent="0.25">
      <c r="A976" s="1" t="s">
        <v>181</v>
      </c>
      <c r="B976" s="1" t="s">
        <v>1411</v>
      </c>
      <c r="C976" s="1" t="s">
        <v>138</v>
      </c>
      <c r="D976" s="2" t="s">
        <v>1450</v>
      </c>
      <c r="E976" s="3">
        <v>324649.37193000002</v>
      </c>
      <c r="F976" s="8" t="s">
        <v>181</v>
      </c>
      <c r="G976" s="9" t="s">
        <v>1411</v>
      </c>
      <c r="H976" s="9" t="s">
        <v>138</v>
      </c>
      <c r="I976" s="10" t="s">
        <v>1450</v>
      </c>
      <c r="J976" s="11">
        <v>324649.37199999997</v>
      </c>
      <c r="K976" t="b">
        <f t="shared" si="75"/>
        <v>1</v>
      </c>
      <c r="L976" t="b">
        <f t="shared" si="76"/>
        <v>1</v>
      </c>
      <c r="M976" t="b">
        <f t="shared" si="77"/>
        <v>1</v>
      </c>
      <c r="N976" t="b">
        <f t="shared" si="78"/>
        <v>1</v>
      </c>
      <c r="O976" s="13">
        <f t="shared" si="79"/>
        <v>-6.9999950937926769E-5</v>
      </c>
    </row>
    <row r="977" spans="1:15" ht="78.75" hidden="1" x14ac:dyDescent="0.25">
      <c r="A977" s="1" t="s">
        <v>181</v>
      </c>
      <c r="B977" s="1" t="s">
        <v>1411</v>
      </c>
      <c r="C977" s="1" t="s">
        <v>139</v>
      </c>
      <c r="D977" s="2" t="s">
        <v>1451</v>
      </c>
      <c r="E977" s="3">
        <v>324649.37193000002</v>
      </c>
      <c r="F977" s="8" t="s">
        <v>181</v>
      </c>
      <c r="G977" s="9" t="s">
        <v>1411</v>
      </c>
      <c r="H977" s="9" t="s">
        <v>139</v>
      </c>
      <c r="I977" s="10" t="s">
        <v>1451</v>
      </c>
      <c r="J977" s="11">
        <v>324649.37199999997</v>
      </c>
      <c r="K977" t="b">
        <f t="shared" si="75"/>
        <v>1</v>
      </c>
      <c r="L977" t="b">
        <f t="shared" si="76"/>
        <v>1</v>
      </c>
      <c r="M977" t="b">
        <f t="shared" si="77"/>
        <v>1</v>
      </c>
      <c r="N977" t="b">
        <f t="shared" si="78"/>
        <v>1</v>
      </c>
      <c r="O977" s="13">
        <f t="shared" si="79"/>
        <v>-6.9999950937926769E-5</v>
      </c>
    </row>
    <row r="978" spans="1:15" ht="112.5" hidden="1" x14ac:dyDescent="0.25">
      <c r="A978" s="1" t="s">
        <v>181</v>
      </c>
      <c r="B978" s="1" t="s">
        <v>1411</v>
      </c>
      <c r="C978" s="1" t="s">
        <v>140</v>
      </c>
      <c r="D978" s="2" t="s">
        <v>1602</v>
      </c>
      <c r="E978" s="3">
        <v>196144.41193</v>
      </c>
      <c r="F978" s="8" t="s">
        <v>181</v>
      </c>
      <c r="G978" s="9" t="s">
        <v>1411</v>
      </c>
      <c r="H978" s="9" t="s">
        <v>140</v>
      </c>
      <c r="I978" s="10" t="s">
        <v>1602</v>
      </c>
      <c r="J978" s="11">
        <v>196144.41200000001</v>
      </c>
      <c r="K978" t="b">
        <f t="shared" si="75"/>
        <v>1</v>
      </c>
      <c r="L978" t="b">
        <f t="shared" si="76"/>
        <v>1</v>
      </c>
      <c r="M978" t="b">
        <f t="shared" si="77"/>
        <v>1</v>
      </c>
      <c r="N978" t="b">
        <f t="shared" si="78"/>
        <v>1</v>
      </c>
      <c r="O978" s="13">
        <f t="shared" si="79"/>
        <v>-7.0000009145587683E-5</v>
      </c>
    </row>
    <row r="979" spans="1:15" ht="45" hidden="1" x14ac:dyDescent="0.25">
      <c r="A979" s="1" t="s">
        <v>181</v>
      </c>
      <c r="B979" s="1" t="s">
        <v>1411</v>
      </c>
      <c r="C979" s="1" t="s">
        <v>132</v>
      </c>
      <c r="D979" s="2" t="s">
        <v>694</v>
      </c>
      <c r="E979" s="3">
        <v>174448.77100000001</v>
      </c>
      <c r="F979" s="8" t="s">
        <v>181</v>
      </c>
      <c r="G979" s="9" t="s">
        <v>1411</v>
      </c>
      <c r="H979" s="9" t="s">
        <v>132</v>
      </c>
      <c r="I979" s="10" t="s">
        <v>694</v>
      </c>
      <c r="J979" s="11">
        <v>174448.77100000001</v>
      </c>
      <c r="K979" t="b">
        <f t="shared" si="75"/>
        <v>1</v>
      </c>
      <c r="L979" t="b">
        <f t="shared" si="76"/>
        <v>1</v>
      </c>
      <c r="M979" t="b">
        <f t="shared" si="77"/>
        <v>1</v>
      </c>
      <c r="N979" t="b">
        <f t="shared" si="78"/>
        <v>1</v>
      </c>
      <c r="O979" s="13">
        <f t="shared" si="79"/>
        <v>0</v>
      </c>
    </row>
    <row r="980" spans="1:15" ht="67.5" hidden="1" x14ac:dyDescent="0.25">
      <c r="A980" s="1" t="s">
        <v>181</v>
      </c>
      <c r="B980" s="1" t="s">
        <v>1411</v>
      </c>
      <c r="C980" s="1" t="s">
        <v>133</v>
      </c>
      <c r="D980" s="2" t="s">
        <v>696</v>
      </c>
      <c r="E980" s="3">
        <v>21635.3</v>
      </c>
      <c r="F980" s="8" t="s">
        <v>181</v>
      </c>
      <c r="G980" s="9" t="s">
        <v>1411</v>
      </c>
      <c r="H980" s="9" t="s">
        <v>133</v>
      </c>
      <c r="I980" s="10" t="s">
        <v>696</v>
      </c>
      <c r="J980" s="11">
        <v>21635.3</v>
      </c>
      <c r="K980" t="b">
        <f t="shared" si="75"/>
        <v>1</v>
      </c>
      <c r="L980" t="b">
        <f t="shared" si="76"/>
        <v>1</v>
      </c>
      <c r="M980" t="b">
        <f t="shared" si="77"/>
        <v>1</v>
      </c>
      <c r="N980" t="b">
        <f t="shared" si="78"/>
        <v>1</v>
      </c>
      <c r="O980" s="13">
        <f t="shared" si="79"/>
        <v>0</v>
      </c>
    </row>
    <row r="981" spans="1:15" ht="45" hidden="1" x14ac:dyDescent="0.25">
      <c r="A981" s="1" t="s">
        <v>181</v>
      </c>
      <c r="B981" s="1" t="s">
        <v>1411</v>
      </c>
      <c r="C981" s="1" t="s">
        <v>1320</v>
      </c>
      <c r="D981" s="2" t="s">
        <v>1358</v>
      </c>
      <c r="E981" s="3">
        <v>60.34093</v>
      </c>
      <c r="F981" s="8" t="s">
        <v>181</v>
      </c>
      <c r="G981" s="9" t="s">
        <v>1411</v>
      </c>
      <c r="H981" s="9" t="s">
        <v>1320</v>
      </c>
      <c r="I981" s="10" t="s">
        <v>1358</v>
      </c>
      <c r="J981" s="11">
        <v>60.341000000000001</v>
      </c>
      <c r="K981" t="b">
        <f t="shared" si="75"/>
        <v>1</v>
      </c>
      <c r="L981" t="b">
        <f t="shared" si="76"/>
        <v>1</v>
      </c>
      <c r="M981" t="b">
        <f t="shared" si="77"/>
        <v>1</v>
      </c>
      <c r="N981" t="b">
        <f t="shared" si="78"/>
        <v>1</v>
      </c>
      <c r="O981" s="13">
        <f t="shared" si="79"/>
        <v>-7.0000000000902673E-5</v>
      </c>
    </row>
    <row r="982" spans="1:15" ht="146.25" hidden="1" x14ac:dyDescent="0.25">
      <c r="A982" s="1" t="s">
        <v>181</v>
      </c>
      <c r="B982" s="1" t="s">
        <v>1411</v>
      </c>
      <c r="C982" s="1" t="s">
        <v>1239</v>
      </c>
      <c r="D982" s="2" t="s">
        <v>1435</v>
      </c>
      <c r="E982" s="3">
        <v>56786.063000000002</v>
      </c>
      <c r="F982" s="8" t="s">
        <v>181</v>
      </c>
      <c r="G982" s="9" t="s">
        <v>1411</v>
      </c>
      <c r="H982" s="9" t="s">
        <v>1239</v>
      </c>
      <c r="I982" s="10" t="s">
        <v>1435</v>
      </c>
      <c r="J982" s="11">
        <v>56786.063000000002</v>
      </c>
      <c r="K982" t="b">
        <f t="shared" si="75"/>
        <v>1</v>
      </c>
      <c r="L982" t="b">
        <f t="shared" si="76"/>
        <v>1</v>
      </c>
      <c r="M982" t="b">
        <f t="shared" si="77"/>
        <v>1</v>
      </c>
      <c r="N982" t="b">
        <f t="shared" si="78"/>
        <v>1</v>
      </c>
      <c r="O982" s="13">
        <f t="shared" si="79"/>
        <v>0</v>
      </c>
    </row>
    <row r="983" spans="1:15" ht="135" hidden="1" x14ac:dyDescent="0.25">
      <c r="A983" s="1" t="s">
        <v>181</v>
      </c>
      <c r="B983" s="1" t="s">
        <v>1411</v>
      </c>
      <c r="C983" s="1" t="s">
        <v>1436</v>
      </c>
      <c r="D983" s="2" t="s">
        <v>698</v>
      </c>
      <c r="E983" s="3">
        <v>56786.063000000002</v>
      </c>
      <c r="F983" s="8" t="s">
        <v>181</v>
      </c>
      <c r="G983" s="9" t="s">
        <v>1411</v>
      </c>
      <c r="H983" s="9" t="s">
        <v>1436</v>
      </c>
      <c r="I983" s="10" t="s">
        <v>698</v>
      </c>
      <c r="J983" s="11">
        <v>56786.063000000002</v>
      </c>
      <c r="K983" t="b">
        <f t="shared" si="75"/>
        <v>1</v>
      </c>
      <c r="L983" t="b">
        <f t="shared" si="76"/>
        <v>1</v>
      </c>
      <c r="M983" t="b">
        <f t="shared" si="77"/>
        <v>1</v>
      </c>
      <c r="N983" t="b">
        <f t="shared" si="78"/>
        <v>1</v>
      </c>
      <c r="O983" s="13">
        <f t="shared" si="79"/>
        <v>0</v>
      </c>
    </row>
    <row r="984" spans="1:15" ht="56.25" hidden="1" x14ac:dyDescent="0.25">
      <c r="A984" s="1" t="s">
        <v>181</v>
      </c>
      <c r="B984" s="1" t="s">
        <v>1411</v>
      </c>
      <c r="C984" s="1" t="s">
        <v>1431</v>
      </c>
      <c r="D984" s="2" t="s">
        <v>1432</v>
      </c>
      <c r="E984" s="3">
        <v>71718.896999999997</v>
      </c>
      <c r="F984" s="8" t="s">
        <v>181</v>
      </c>
      <c r="G984" s="9" t="s">
        <v>1411</v>
      </c>
      <c r="H984" s="9" t="s">
        <v>1431</v>
      </c>
      <c r="I984" s="10" t="s">
        <v>1432</v>
      </c>
      <c r="J984" s="11">
        <v>71718.896999999997</v>
      </c>
      <c r="K984" t="b">
        <f t="shared" si="75"/>
        <v>1</v>
      </c>
      <c r="L984" t="b">
        <f t="shared" si="76"/>
        <v>1</v>
      </c>
      <c r="M984" t="b">
        <f t="shared" si="77"/>
        <v>1</v>
      </c>
      <c r="N984" t="b">
        <f t="shared" si="78"/>
        <v>1</v>
      </c>
      <c r="O984" s="13">
        <f t="shared" si="79"/>
        <v>0</v>
      </c>
    </row>
    <row r="985" spans="1:15" ht="112.5" hidden="1" x14ac:dyDescent="0.25">
      <c r="A985" s="1" t="s">
        <v>181</v>
      </c>
      <c r="B985" s="1" t="s">
        <v>1411</v>
      </c>
      <c r="C985" s="1" t="s">
        <v>1433</v>
      </c>
      <c r="D985" s="2" t="s">
        <v>1434</v>
      </c>
      <c r="E985" s="3">
        <v>71718.896999999997</v>
      </c>
      <c r="F985" s="8" t="s">
        <v>181</v>
      </c>
      <c r="G985" s="9" t="s">
        <v>1411</v>
      </c>
      <c r="H985" s="9" t="s">
        <v>1433</v>
      </c>
      <c r="I985" s="10" t="s">
        <v>1434</v>
      </c>
      <c r="J985" s="11">
        <v>71718.896999999997</v>
      </c>
      <c r="K985" t="b">
        <f t="shared" si="75"/>
        <v>1</v>
      </c>
      <c r="L985" t="b">
        <f t="shared" si="76"/>
        <v>1</v>
      </c>
      <c r="M985" t="b">
        <f t="shared" si="77"/>
        <v>1</v>
      </c>
      <c r="N985" t="b">
        <f t="shared" si="78"/>
        <v>1</v>
      </c>
      <c r="O985" s="13">
        <f t="shared" si="79"/>
        <v>0</v>
      </c>
    </row>
    <row r="986" spans="1:15" ht="48" hidden="1" x14ac:dyDescent="0.25">
      <c r="A986" s="1" t="s">
        <v>181</v>
      </c>
      <c r="B986" s="1" t="s">
        <v>1411</v>
      </c>
      <c r="C986" s="1" t="s">
        <v>141</v>
      </c>
      <c r="D986" s="2" t="s">
        <v>1603</v>
      </c>
      <c r="E986" s="3">
        <v>310.89999999999998</v>
      </c>
      <c r="F986" s="8" t="s">
        <v>181</v>
      </c>
      <c r="G986" s="9" t="s">
        <v>1411</v>
      </c>
      <c r="H986" s="9" t="s">
        <v>141</v>
      </c>
      <c r="I986" s="10" t="s">
        <v>1603</v>
      </c>
      <c r="J986" s="11">
        <v>310.89999999999998</v>
      </c>
      <c r="K986" t="b">
        <f t="shared" si="75"/>
        <v>1</v>
      </c>
      <c r="L986" t="b">
        <f t="shared" si="76"/>
        <v>1</v>
      </c>
      <c r="M986" t="b">
        <f t="shared" si="77"/>
        <v>1</v>
      </c>
      <c r="N986" t="b">
        <f t="shared" si="78"/>
        <v>1</v>
      </c>
      <c r="O986" s="13">
        <f t="shared" si="79"/>
        <v>0</v>
      </c>
    </row>
    <row r="987" spans="1:15" ht="67.5" hidden="1" x14ac:dyDescent="0.25">
      <c r="A987" s="1" t="s">
        <v>181</v>
      </c>
      <c r="B987" s="1" t="s">
        <v>1411</v>
      </c>
      <c r="C987" s="1" t="s">
        <v>142</v>
      </c>
      <c r="D987" s="2" t="s">
        <v>1604</v>
      </c>
      <c r="E987" s="3">
        <v>310.89999999999998</v>
      </c>
      <c r="F987" s="8" t="s">
        <v>181</v>
      </c>
      <c r="G987" s="9" t="s">
        <v>1411</v>
      </c>
      <c r="H987" s="9" t="s">
        <v>142</v>
      </c>
      <c r="I987" s="10" t="s">
        <v>1604</v>
      </c>
      <c r="J987" s="11">
        <v>310.89999999999998</v>
      </c>
      <c r="K987" t="b">
        <f t="shared" si="75"/>
        <v>1</v>
      </c>
      <c r="L987" t="b">
        <f t="shared" si="76"/>
        <v>1</v>
      </c>
      <c r="M987" t="b">
        <f t="shared" si="77"/>
        <v>1</v>
      </c>
      <c r="N987" t="b">
        <f t="shared" si="78"/>
        <v>1</v>
      </c>
      <c r="O987" s="13">
        <f t="shared" si="79"/>
        <v>0</v>
      </c>
    </row>
    <row r="988" spans="1:15" ht="112.5" hidden="1" x14ac:dyDescent="0.25">
      <c r="A988" s="1" t="s">
        <v>181</v>
      </c>
      <c r="B988" s="1" t="s">
        <v>1411</v>
      </c>
      <c r="C988" s="1" t="s">
        <v>134</v>
      </c>
      <c r="D988" s="2" t="s">
        <v>1605</v>
      </c>
      <c r="E988" s="3">
        <v>310.89999999999998</v>
      </c>
      <c r="F988" s="8" t="s">
        <v>181</v>
      </c>
      <c r="G988" s="9" t="s">
        <v>1411</v>
      </c>
      <c r="H988" s="9" t="s">
        <v>134</v>
      </c>
      <c r="I988" s="10" t="s">
        <v>1605</v>
      </c>
      <c r="J988" s="11">
        <v>310.89999999999998</v>
      </c>
      <c r="K988" t="b">
        <f t="shared" si="75"/>
        <v>1</v>
      </c>
      <c r="L988" t="b">
        <f t="shared" si="76"/>
        <v>1</v>
      </c>
      <c r="M988" t="b">
        <f t="shared" si="77"/>
        <v>1</v>
      </c>
      <c r="N988" t="b">
        <f t="shared" si="78"/>
        <v>1</v>
      </c>
      <c r="O988" s="13">
        <f t="shared" si="79"/>
        <v>0</v>
      </c>
    </row>
    <row r="989" spans="1:15" ht="135" hidden="1" x14ac:dyDescent="0.25">
      <c r="A989" s="1" t="s">
        <v>181</v>
      </c>
      <c r="B989" s="1" t="s">
        <v>1411</v>
      </c>
      <c r="C989" s="1" t="s">
        <v>1132</v>
      </c>
      <c r="D989" s="2" t="s">
        <v>1486</v>
      </c>
      <c r="E989" s="3">
        <v>3036.5</v>
      </c>
      <c r="F989" s="8" t="s">
        <v>181</v>
      </c>
      <c r="G989" s="9" t="s">
        <v>1411</v>
      </c>
      <c r="H989" s="9" t="s">
        <v>1132</v>
      </c>
      <c r="I989" s="10" t="s">
        <v>1486</v>
      </c>
      <c r="J989" s="11">
        <v>3036.5</v>
      </c>
      <c r="K989" t="b">
        <f t="shared" si="75"/>
        <v>1</v>
      </c>
      <c r="L989" t="b">
        <f t="shared" si="76"/>
        <v>1</v>
      </c>
      <c r="M989" t="b">
        <f t="shared" si="77"/>
        <v>1</v>
      </c>
      <c r="N989" t="b">
        <f t="shared" si="78"/>
        <v>1</v>
      </c>
      <c r="O989" s="13">
        <f t="shared" si="79"/>
        <v>0</v>
      </c>
    </row>
    <row r="990" spans="1:15" ht="101.25" hidden="1" x14ac:dyDescent="0.25">
      <c r="A990" s="1" t="s">
        <v>181</v>
      </c>
      <c r="B990" s="1" t="s">
        <v>1411</v>
      </c>
      <c r="C990" s="1" t="s">
        <v>1133</v>
      </c>
      <c r="D990" s="2" t="s">
        <v>1487</v>
      </c>
      <c r="E990" s="3">
        <v>3036.5</v>
      </c>
      <c r="F990" s="8" t="s">
        <v>181</v>
      </c>
      <c r="G990" s="9" t="s">
        <v>1411</v>
      </c>
      <c r="H990" s="9" t="s">
        <v>1133</v>
      </c>
      <c r="I990" s="10" t="s">
        <v>1487</v>
      </c>
      <c r="J990" s="11">
        <v>3036.5</v>
      </c>
      <c r="K990" t="b">
        <f t="shared" si="75"/>
        <v>1</v>
      </c>
      <c r="L990" t="b">
        <f t="shared" si="76"/>
        <v>1</v>
      </c>
      <c r="M990" t="b">
        <f t="shared" si="77"/>
        <v>1</v>
      </c>
      <c r="N990" t="b">
        <f t="shared" si="78"/>
        <v>1</v>
      </c>
      <c r="O990" s="13">
        <f t="shared" si="79"/>
        <v>0</v>
      </c>
    </row>
    <row r="991" spans="1:15" ht="135" hidden="1" x14ac:dyDescent="0.25">
      <c r="A991" s="1" t="s">
        <v>181</v>
      </c>
      <c r="B991" s="1" t="s">
        <v>1411</v>
      </c>
      <c r="C991" s="1" t="s">
        <v>143</v>
      </c>
      <c r="D991" s="2" t="s">
        <v>1606</v>
      </c>
      <c r="E991" s="3">
        <v>3036.5</v>
      </c>
      <c r="F991" s="8" t="s">
        <v>181</v>
      </c>
      <c r="G991" s="9" t="s">
        <v>1411</v>
      </c>
      <c r="H991" s="9" t="s">
        <v>143</v>
      </c>
      <c r="I991" s="10" t="s">
        <v>1606</v>
      </c>
      <c r="J991" s="11">
        <v>3036.5</v>
      </c>
      <c r="K991" t="b">
        <f t="shared" si="75"/>
        <v>1</v>
      </c>
      <c r="L991" t="b">
        <f t="shared" si="76"/>
        <v>1</v>
      </c>
      <c r="M991" t="b">
        <f t="shared" si="77"/>
        <v>1</v>
      </c>
      <c r="N991" t="b">
        <f t="shared" si="78"/>
        <v>1</v>
      </c>
      <c r="O991" s="13">
        <f t="shared" si="79"/>
        <v>0</v>
      </c>
    </row>
    <row r="992" spans="1:15" ht="33.75" hidden="1" x14ac:dyDescent="0.25">
      <c r="A992" s="1" t="s">
        <v>181</v>
      </c>
      <c r="B992" s="1" t="s">
        <v>1411</v>
      </c>
      <c r="C992" s="1" t="s">
        <v>135</v>
      </c>
      <c r="D992" s="2" t="s">
        <v>752</v>
      </c>
      <c r="E992" s="3">
        <v>3036.5</v>
      </c>
      <c r="F992" s="8" t="s">
        <v>181</v>
      </c>
      <c r="G992" s="9" t="s">
        <v>1411</v>
      </c>
      <c r="H992" s="9" t="s">
        <v>135</v>
      </c>
      <c r="I992" s="10" t="s">
        <v>752</v>
      </c>
      <c r="J992" s="11">
        <v>3036.5</v>
      </c>
      <c r="K992" t="b">
        <f t="shared" si="75"/>
        <v>1</v>
      </c>
      <c r="L992" t="b">
        <f t="shared" si="76"/>
        <v>1</v>
      </c>
      <c r="M992" t="b">
        <f t="shared" si="77"/>
        <v>1</v>
      </c>
      <c r="N992" t="b">
        <f t="shared" si="78"/>
        <v>1</v>
      </c>
      <c r="O992" s="13">
        <f t="shared" si="79"/>
        <v>0</v>
      </c>
    </row>
    <row r="993" spans="1:15" ht="67.5" hidden="1" x14ac:dyDescent="0.25">
      <c r="A993" s="1" t="s">
        <v>181</v>
      </c>
      <c r="B993" s="1" t="s">
        <v>1411</v>
      </c>
      <c r="C993" s="1" t="s">
        <v>144</v>
      </c>
      <c r="D993" s="2" t="s">
        <v>1607</v>
      </c>
      <c r="E993" s="3">
        <v>11250</v>
      </c>
      <c r="F993" s="8" t="s">
        <v>181</v>
      </c>
      <c r="G993" s="9" t="s">
        <v>1411</v>
      </c>
      <c r="H993" s="9" t="s">
        <v>144</v>
      </c>
      <c r="I993" s="10" t="s">
        <v>1607</v>
      </c>
      <c r="J993" s="11">
        <v>11250</v>
      </c>
      <c r="K993" t="b">
        <f t="shared" si="75"/>
        <v>1</v>
      </c>
      <c r="L993" t="b">
        <f t="shared" si="76"/>
        <v>1</v>
      </c>
      <c r="M993" t="b">
        <f t="shared" si="77"/>
        <v>1</v>
      </c>
      <c r="N993" t="b">
        <f t="shared" si="78"/>
        <v>1</v>
      </c>
      <c r="O993" s="13">
        <f t="shared" si="79"/>
        <v>0</v>
      </c>
    </row>
    <row r="994" spans="1:15" ht="78.75" hidden="1" x14ac:dyDescent="0.25">
      <c r="A994" s="1" t="s">
        <v>181</v>
      </c>
      <c r="B994" s="1" t="s">
        <v>1411</v>
      </c>
      <c r="C994" s="1" t="s">
        <v>145</v>
      </c>
      <c r="D994" s="2" t="s">
        <v>1608</v>
      </c>
      <c r="E994" s="3">
        <v>11250</v>
      </c>
      <c r="F994" s="8" t="s">
        <v>181</v>
      </c>
      <c r="G994" s="9" t="s">
        <v>1411</v>
      </c>
      <c r="H994" s="9" t="s">
        <v>145</v>
      </c>
      <c r="I994" s="10" t="s">
        <v>1608</v>
      </c>
      <c r="J994" s="11">
        <v>11250</v>
      </c>
      <c r="K994" t="b">
        <f t="shared" si="75"/>
        <v>1</v>
      </c>
      <c r="L994" t="b">
        <f t="shared" si="76"/>
        <v>1</v>
      </c>
      <c r="M994" t="b">
        <f t="shared" si="77"/>
        <v>1</v>
      </c>
      <c r="N994" t="b">
        <f t="shared" si="78"/>
        <v>1</v>
      </c>
      <c r="O994" s="13">
        <f t="shared" si="79"/>
        <v>0</v>
      </c>
    </row>
    <row r="995" spans="1:15" ht="101.25" hidden="1" x14ac:dyDescent="0.25">
      <c r="A995" s="1" t="s">
        <v>181</v>
      </c>
      <c r="B995" s="1" t="s">
        <v>1411</v>
      </c>
      <c r="C995" s="1" t="s">
        <v>146</v>
      </c>
      <c r="D995" s="2" t="s">
        <v>1609</v>
      </c>
      <c r="E995" s="3">
        <v>11250</v>
      </c>
      <c r="F995" s="8" t="s">
        <v>181</v>
      </c>
      <c r="G995" s="9" t="s">
        <v>1411</v>
      </c>
      <c r="H995" s="9" t="s">
        <v>146</v>
      </c>
      <c r="I995" s="10" t="s">
        <v>1609</v>
      </c>
      <c r="J995" s="11">
        <v>11250</v>
      </c>
      <c r="K995" t="b">
        <f t="shared" si="75"/>
        <v>1</v>
      </c>
      <c r="L995" t="b">
        <f t="shared" si="76"/>
        <v>1</v>
      </c>
      <c r="M995" t="b">
        <f t="shared" si="77"/>
        <v>1</v>
      </c>
      <c r="N995" t="b">
        <f t="shared" si="78"/>
        <v>1</v>
      </c>
      <c r="O995" s="13">
        <f t="shared" si="79"/>
        <v>0</v>
      </c>
    </row>
    <row r="996" spans="1:15" ht="78.75" hidden="1" x14ac:dyDescent="0.25">
      <c r="A996" s="1" t="s">
        <v>181</v>
      </c>
      <c r="B996" s="1" t="s">
        <v>1411</v>
      </c>
      <c r="C996" s="1" t="s">
        <v>136</v>
      </c>
      <c r="D996" s="2" t="s">
        <v>1069</v>
      </c>
      <c r="E996" s="3">
        <v>11250</v>
      </c>
      <c r="F996" s="8" t="s">
        <v>181</v>
      </c>
      <c r="G996" s="9" t="s">
        <v>1411</v>
      </c>
      <c r="H996" s="9" t="s">
        <v>136</v>
      </c>
      <c r="I996" s="10" t="s">
        <v>1069</v>
      </c>
      <c r="J996" s="11">
        <v>11250</v>
      </c>
      <c r="K996" t="b">
        <f t="shared" si="75"/>
        <v>1</v>
      </c>
      <c r="L996" t="b">
        <f t="shared" si="76"/>
        <v>1</v>
      </c>
      <c r="M996" t="b">
        <f t="shared" si="77"/>
        <v>1</v>
      </c>
      <c r="N996" t="b">
        <f t="shared" si="78"/>
        <v>1</v>
      </c>
      <c r="O996" s="13">
        <f t="shared" si="79"/>
        <v>0</v>
      </c>
    </row>
    <row r="997" spans="1:15" ht="56.25" hidden="1" x14ac:dyDescent="0.25">
      <c r="A997" s="1" t="s">
        <v>181</v>
      </c>
      <c r="B997" s="1" t="s">
        <v>1411</v>
      </c>
      <c r="C997" s="1" t="s">
        <v>1122</v>
      </c>
      <c r="D997" s="2" t="s">
        <v>1885</v>
      </c>
      <c r="E997" s="3">
        <v>9463.122159999999</v>
      </c>
      <c r="F997" s="8" t="s">
        <v>181</v>
      </c>
      <c r="G997" s="9" t="s">
        <v>1411</v>
      </c>
      <c r="H997" s="9" t="s">
        <v>1122</v>
      </c>
      <c r="I997" s="10" t="s">
        <v>1885</v>
      </c>
      <c r="J997" s="11">
        <v>9463.1219999999994</v>
      </c>
      <c r="K997" t="b">
        <f t="shared" si="75"/>
        <v>1</v>
      </c>
      <c r="L997" t="b">
        <f t="shared" si="76"/>
        <v>1</v>
      </c>
      <c r="M997" t="b">
        <f t="shared" si="77"/>
        <v>1</v>
      </c>
      <c r="N997" t="b">
        <f t="shared" si="78"/>
        <v>1</v>
      </c>
      <c r="O997" s="13">
        <f t="shared" si="79"/>
        <v>1.5999999959603883E-4</v>
      </c>
    </row>
    <row r="998" spans="1:15" ht="78.75" hidden="1" x14ac:dyDescent="0.25">
      <c r="A998" s="1" t="s">
        <v>181</v>
      </c>
      <c r="B998" s="1" t="s">
        <v>1411</v>
      </c>
      <c r="C998" s="1" t="s">
        <v>405</v>
      </c>
      <c r="D998" s="2" t="s">
        <v>1174</v>
      </c>
      <c r="E998" s="3">
        <v>9463.122159999999</v>
      </c>
      <c r="F998" s="8" t="s">
        <v>181</v>
      </c>
      <c r="G998" s="9" t="s">
        <v>1411</v>
      </c>
      <c r="H998" s="9" t="s">
        <v>405</v>
      </c>
      <c r="I998" s="10" t="s">
        <v>1174</v>
      </c>
      <c r="J998" s="11">
        <v>9463.1219999999994</v>
      </c>
      <c r="K998" t="b">
        <f t="shared" si="75"/>
        <v>1</v>
      </c>
      <c r="L998" t="b">
        <f t="shared" si="76"/>
        <v>1</v>
      </c>
      <c r="M998" t="b">
        <f t="shared" si="77"/>
        <v>1</v>
      </c>
      <c r="N998" t="b">
        <f t="shared" si="78"/>
        <v>1</v>
      </c>
      <c r="O998" s="13">
        <f t="shared" si="79"/>
        <v>1.5999999959603883E-4</v>
      </c>
    </row>
    <row r="999" spans="1:15" ht="101.25" hidden="1" x14ac:dyDescent="0.25">
      <c r="A999" s="1" t="s">
        <v>181</v>
      </c>
      <c r="B999" s="1" t="s">
        <v>1411</v>
      </c>
      <c r="C999" s="1" t="s">
        <v>1139</v>
      </c>
      <c r="D999" s="2" t="s">
        <v>1211</v>
      </c>
      <c r="E999" s="3">
        <v>1266.81969</v>
      </c>
      <c r="F999" s="8" t="s">
        <v>181</v>
      </c>
      <c r="G999" s="9" t="s">
        <v>1411</v>
      </c>
      <c r="H999" s="9" t="s">
        <v>1139</v>
      </c>
      <c r="I999" s="10" t="s">
        <v>1211</v>
      </c>
      <c r="J999" s="11">
        <v>1266.82</v>
      </c>
      <c r="K999" t="b">
        <f t="shared" si="75"/>
        <v>1</v>
      </c>
      <c r="L999" t="b">
        <f t="shared" si="76"/>
        <v>1</v>
      </c>
      <c r="M999" t="b">
        <f t="shared" si="77"/>
        <v>1</v>
      </c>
      <c r="N999" t="b">
        <f t="shared" si="78"/>
        <v>1</v>
      </c>
      <c r="O999" s="13">
        <f t="shared" si="79"/>
        <v>-3.0999999989944627E-4</v>
      </c>
    </row>
    <row r="1000" spans="1:15" ht="78.75" hidden="1" x14ac:dyDescent="0.25">
      <c r="A1000" s="1" t="s">
        <v>181</v>
      </c>
      <c r="B1000" s="1" t="s">
        <v>1411</v>
      </c>
      <c r="C1000" s="1" t="s">
        <v>1146</v>
      </c>
      <c r="D1000" s="2" t="s">
        <v>1212</v>
      </c>
      <c r="E1000" s="3">
        <v>1266.81969</v>
      </c>
      <c r="F1000" s="8" t="s">
        <v>181</v>
      </c>
      <c r="G1000" s="9" t="s">
        <v>1411</v>
      </c>
      <c r="H1000" s="9" t="s">
        <v>1146</v>
      </c>
      <c r="I1000" s="10" t="s">
        <v>1212</v>
      </c>
      <c r="J1000" s="11">
        <v>1266.82</v>
      </c>
      <c r="K1000" t="b">
        <f t="shared" si="75"/>
        <v>1</v>
      </c>
      <c r="L1000" t="b">
        <f t="shared" si="76"/>
        <v>1</v>
      </c>
      <c r="M1000" t="b">
        <f t="shared" si="77"/>
        <v>1</v>
      </c>
      <c r="N1000" t="b">
        <f t="shared" si="78"/>
        <v>1</v>
      </c>
      <c r="O1000" s="13">
        <f t="shared" si="79"/>
        <v>-3.0999999989944627E-4</v>
      </c>
    </row>
    <row r="1001" spans="1:15" ht="56.25" hidden="1" x14ac:dyDescent="0.25">
      <c r="A1001" s="1" t="s">
        <v>181</v>
      </c>
      <c r="B1001" s="1" t="s">
        <v>1411</v>
      </c>
      <c r="C1001" s="1" t="s">
        <v>1147</v>
      </c>
      <c r="D1001" s="2" t="s">
        <v>1213</v>
      </c>
      <c r="E1001" s="3">
        <v>1266.81969</v>
      </c>
      <c r="F1001" s="8" t="s">
        <v>181</v>
      </c>
      <c r="G1001" s="9" t="s">
        <v>1411</v>
      </c>
      <c r="H1001" s="9" t="s">
        <v>1147</v>
      </c>
      <c r="I1001" s="10" t="s">
        <v>1213</v>
      </c>
      <c r="J1001" s="11">
        <v>1266.82</v>
      </c>
      <c r="K1001" t="b">
        <f t="shared" si="75"/>
        <v>1</v>
      </c>
      <c r="L1001" t="b">
        <f t="shared" si="76"/>
        <v>1</v>
      </c>
      <c r="M1001" t="b">
        <f t="shared" si="77"/>
        <v>1</v>
      </c>
      <c r="N1001" t="b">
        <f t="shared" si="78"/>
        <v>1</v>
      </c>
      <c r="O1001" s="13">
        <f t="shared" si="79"/>
        <v>-3.0999999989944627E-4</v>
      </c>
    </row>
    <row r="1002" spans="1:15" ht="56.25" hidden="1" x14ac:dyDescent="0.25">
      <c r="A1002" s="1" t="s">
        <v>181</v>
      </c>
      <c r="B1002" s="1" t="s">
        <v>1391</v>
      </c>
      <c r="C1002" s="1" t="s">
        <v>152</v>
      </c>
      <c r="D1002" s="2" t="s">
        <v>1610</v>
      </c>
      <c r="E1002" s="3">
        <v>1050.8000000000002</v>
      </c>
      <c r="F1002" s="8" t="s">
        <v>181</v>
      </c>
      <c r="G1002" s="9" t="s">
        <v>1391</v>
      </c>
      <c r="H1002" s="9" t="s">
        <v>152</v>
      </c>
      <c r="I1002" s="10" t="s">
        <v>1610</v>
      </c>
      <c r="J1002" s="11">
        <v>1050.8</v>
      </c>
      <c r="K1002" t="b">
        <f t="shared" si="75"/>
        <v>1</v>
      </c>
      <c r="L1002" t="b">
        <f t="shared" si="76"/>
        <v>1</v>
      </c>
      <c r="M1002" t="b">
        <f t="shared" si="77"/>
        <v>1</v>
      </c>
      <c r="N1002" t="b">
        <f t="shared" si="78"/>
        <v>1</v>
      </c>
      <c r="O1002" s="13">
        <f t="shared" si="79"/>
        <v>0</v>
      </c>
    </row>
    <row r="1003" spans="1:15" ht="45" hidden="1" x14ac:dyDescent="0.25">
      <c r="A1003" s="1" t="s">
        <v>181</v>
      </c>
      <c r="B1003" s="1" t="s">
        <v>1391</v>
      </c>
      <c r="C1003" s="1" t="s">
        <v>154</v>
      </c>
      <c r="D1003" s="2" t="s">
        <v>1611</v>
      </c>
      <c r="E1003" s="3">
        <v>1050.8000000000002</v>
      </c>
      <c r="F1003" s="8" t="s">
        <v>181</v>
      </c>
      <c r="G1003" s="9" t="s">
        <v>1391</v>
      </c>
      <c r="H1003" s="9" t="s">
        <v>154</v>
      </c>
      <c r="I1003" s="10" t="s">
        <v>1611</v>
      </c>
      <c r="J1003" s="11">
        <v>1050.8</v>
      </c>
      <c r="K1003" t="b">
        <f t="shared" si="75"/>
        <v>1</v>
      </c>
      <c r="L1003" t="b">
        <f t="shared" si="76"/>
        <v>1</v>
      </c>
      <c r="M1003" t="b">
        <f t="shared" si="77"/>
        <v>1</v>
      </c>
      <c r="N1003" t="b">
        <f t="shared" si="78"/>
        <v>1</v>
      </c>
      <c r="O1003" s="13">
        <f t="shared" si="79"/>
        <v>0</v>
      </c>
    </row>
    <row r="1004" spans="1:15" ht="135" hidden="1" x14ac:dyDescent="0.25">
      <c r="A1004" s="1" t="s">
        <v>181</v>
      </c>
      <c r="B1004" s="1" t="s">
        <v>1391</v>
      </c>
      <c r="C1004" s="1" t="s">
        <v>153</v>
      </c>
      <c r="D1004" s="2" t="s">
        <v>1612</v>
      </c>
      <c r="E1004" s="3">
        <v>1050.8000000000002</v>
      </c>
      <c r="F1004" s="8" t="s">
        <v>181</v>
      </c>
      <c r="G1004" s="9" t="s">
        <v>1391</v>
      </c>
      <c r="H1004" s="9" t="s">
        <v>153</v>
      </c>
      <c r="I1004" s="10" t="s">
        <v>1612</v>
      </c>
      <c r="J1004" s="11">
        <v>1050.8</v>
      </c>
      <c r="K1004" t="b">
        <f t="shared" si="75"/>
        <v>1</v>
      </c>
      <c r="L1004" t="b">
        <f t="shared" si="76"/>
        <v>1</v>
      </c>
      <c r="M1004" t="b">
        <f t="shared" si="77"/>
        <v>1</v>
      </c>
      <c r="N1004" t="b">
        <f t="shared" si="78"/>
        <v>1</v>
      </c>
      <c r="O1004" s="13">
        <f t="shared" si="79"/>
        <v>0</v>
      </c>
    </row>
    <row r="1005" spans="1:15" ht="101.25" hidden="1" x14ac:dyDescent="0.25">
      <c r="A1005" s="1" t="s">
        <v>181</v>
      </c>
      <c r="B1005" s="1" t="s">
        <v>1391</v>
      </c>
      <c r="C1005" s="1" t="s">
        <v>147</v>
      </c>
      <c r="D1005" s="2" t="s">
        <v>685</v>
      </c>
      <c r="E1005" s="3">
        <v>707.7</v>
      </c>
      <c r="F1005" s="8" t="s">
        <v>181</v>
      </c>
      <c r="G1005" s="9" t="s">
        <v>1391</v>
      </c>
      <c r="H1005" s="9" t="s">
        <v>147</v>
      </c>
      <c r="I1005" s="10" t="s">
        <v>685</v>
      </c>
      <c r="J1005" s="11">
        <v>707.7</v>
      </c>
      <c r="K1005" t="b">
        <f t="shared" si="75"/>
        <v>1</v>
      </c>
      <c r="L1005" t="b">
        <f t="shared" si="76"/>
        <v>1</v>
      </c>
      <c r="M1005" t="b">
        <f t="shared" si="77"/>
        <v>1</v>
      </c>
      <c r="N1005" t="b">
        <f t="shared" si="78"/>
        <v>1</v>
      </c>
      <c r="O1005" s="13">
        <f t="shared" si="79"/>
        <v>0</v>
      </c>
    </row>
    <row r="1006" spans="1:15" ht="78.75" hidden="1" x14ac:dyDescent="0.25">
      <c r="A1006" s="1" t="s">
        <v>181</v>
      </c>
      <c r="B1006" s="1" t="s">
        <v>1391</v>
      </c>
      <c r="C1006" s="1" t="s">
        <v>148</v>
      </c>
      <c r="D1006" s="2" t="s">
        <v>687</v>
      </c>
      <c r="E1006" s="3">
        <v>343.1</v>
      </c>
      <c r="F1006" s="8" t="s">
        <v>181</v>
      </c>
      <c r="G1006" s="9" t="s">
        <v>1391</v>
      </c>
      <c r="H1006" s="9" t="s">
        <v>148</v>
      </c>
      <c r="I1006" s="10" t="s">
        <v>687</v>
      </c>
      <c r="J1006" s="11">
        <v>343.1</v>
      </c>
      <c r="K1006" t="b">
        <f t="shared" si="75"/>
        <v>1</v>
      </c>
      <c r="L1006" t="b">
        <f t="shared" si="76"/>
        <v>1</v>
      </c>
      <c r="M1006" t="b">
        <f t="shared" si="77"/>
        <v>1</v>
      </c>
      <c r="N1006" t="b">
        <f t="shared" si="78"/>
        <v>1</v>
      </c>
      <c r="O1006" s="13">
        <f t="shared" si="79"/>
        <v>0</v>
      </c>
    </row>
    <row r="1007" spans="1:15" ht="48" hidden="1" x14ac:dyDescent="0.25">
      <c r="A1007" s="1" t="s">
        <v>181</v>
      </c>
      <c r="B1007" s="1" t="s">
        <v>1391</v>
      </c>
      <c r="C1007" s="1" t="s">
        <v>141</v>
      </c>
      <c r="D1007" s="2" t="s">
        <v>1603</v>
      </c>
      <c r="E1007" s="3">
        <v>208.5</v>
      </c>
      <c r="F1007" s="8" t="s">
        <v>181</v>
      </c>
      <c r="G1007" s="9" t="s">
        <v>1391</v>
      </c>
      <c r="H1007" s="9" t="s">
        <v>141</v>
      </c>
      <c r="I1007" s="10" t="s">
        <v>1603</v>
      </c>
      <c r="J1007" s="11">
        <v>208.5</v>
      </c>
      <c r="K1007" t="b">
        <f t="shared" si="75"/>
        <v>1</v>
      </c>
      <c r="L1007" t="b">
        <f t="shared" si="76"/>
        <v>1</v>
      </c>
      <c r="M1007" t="b">
        <f t="shared" si="77"/>
        <v>1</v>
      </c>
      <c r="N1007" t="b">
        <f t="shared" si="78"/>
        <v>1</v>
      </c>
      <c r="O1007" s="13">
        <f t="shared" si="79"/>
        <v>0</v>
      </c>
    </row>
    <row r="1008" spans="1:15" ht="67.5" hidden="1" x14ac:dyDescent="0.25">
      <c r="A1008" s="1" t="s">
        <v>181</v>
      </c>
      <c r="B1008" s="1" t="s">
        <v>1391</v>
      </c>
      <c r="C1008" s="1" t="s">
        <v>142</v>
      </c>
      <c r="D1008" s="2" t="s">
        <v>1604</v>
      </c>
      <c r="E1008" s="3">
        <v>208.5</v>
      </c>
      <c r="F1008" s="8" t="s">
        <v>181</v>
      </c>
      <c r="G1008" s="9" t="s">
        <v>1391</v>
      </c>
      <c r="H1008" s="9" t="s">
        <v>142</v>
      </c>
      <c r="I1008" s="10" t="s">
        <v>1604</v>
      </c>
      <c r="J1008" s="11">
        <v>208.5</v>
      </c>
      <c r="K1008" t="b">
        <f t="shared" si="75"/>
        <v>1</v>
      </c>
      <c r="L1008" t="b">
        <f t="shared" si="76"/>
        <v>1</v>
      </c>
      <c r="M1008" t="b">
        <f t="shared" si="77"/>
        <v>1</v>
      </c>
      <c r="N1008" t="b">
        <f t="shared" si="78"/>
        <v>1</v>
      </c>
      <c r="O1008" s="13">
        <f t="shared" si="79"/>
        <v>0</v>
      </c>
    </row>
    <row r="1009" spans="1:15" ht="90" hidden="1" x14ac:dyDescent="0.25">
      <c r="A1009" s="1" t="s">
        <v>181</v>
      </c>
      <c r="B1009" s="1" t="s">
        <v>1391</v>
      </c>
      <c r="C1009" s="1" t="s">
        <v>149</v>
      </c>
      <c r="D1009" s="2" t="s">
        <v>1613</v>
      </c>
      <c r="E1009" s="3">
        <v>208.5</v>
      </c>
      <c r="F1009" s="8" t="s">
        <v>181</v>
      </c>
      <c r="G1009" s="9" t="s">
        <v>1391</v>
      </c>
      <c r="H1009" s="9" t="s">
        <v>149</v>
      </c>
      <c r="I1009" s="10" t="s">
        <v>1613</v>
      </c>
      <c r="J1009" s="11">
        <v>208.5</v>
      </c>
      <c r="K1009" t="b">
        <f t="shared" si="75"/>
        <v>1</v>
      </c>
      <c r="L1009" t="b">
        <f t="shared" si="76"/>
        <v>1</v>
      </c>
      <c r="M1009" t="b">
        <f t="shared" si="77"/>
        <v>1</v>
      </c>
      <c r="N1009" t="b">
        <f t="shared" si="78"/>
        <v>1</v>
      </c>
      <c r="O1009" s="13">
        <f t="shared" si="79"/>
        <v>0</v>
      </c>
    </row>
    <row r="1010" spans="1:15" ht="67.5" hidden="1" x14ac:dyDescent="0.25">
      <c r="A1010" s="1" t="s">
        <v>181</v>
      </c>
      <c r="B1010" s="1" t="s">
        <v>1391</v>
      </c>
      <c r="C1010" s="1" t="s">
        <v>1152</v>
      </c>
      <c r="D1010" s="2" t="s">
        <v>1489</v>
      </c>
      <c r="E1010" s="3">
        <v>1906.3424</v>
      </c>
      <c r="F1010" s="8" t="s">
        <v>181</v>
      </c>
      <c r="G1010" s="9" t="s">
        <v>1391</v>
      </c>
      <c r="H1010" s="9" t="s">
        <v>1152</v>
      </c>
      <c r="I1010" s="10" t="s">
        <v>1489</v>
      </c>
      <c r="J1010" s="11">
        <v>1906.3420000000001</v>
      </c>
      <c r="K1010" t="b">
        <f t="shared" si="75"/>
        <v>1</v>
      </c>
      <c r="L1010" t="b">
        <f t="shared" si="76"/>
        <v>1</v>
      </c>
      <c r="M1010" t="b">
        <f t="shared" si="77"/>
        <v>1</v>
      </c>
      <c r="N1010" t="b">
        <f t="shared" si="78"/>
        <v>1</v>
      </c>
      <c r="O1010" s="13">
        <f t="shared" si="79"/>
        <v>3.9999999989959178E-4</v>
      </c>
    </row>
    <row r="1011" spans="1:15" ht="56.25" hidden="1" x14ac:dyDescent="0.25">
      <c r="A1011" s="1" t="s">
        <v>181</v>
      </c>
      <c r="B1011" s="1" t="s">
        <v>1391</v>
      </c>
      <c r="C1011" s="1" t="s">
        <v>1162</v>
      </c>
      <c r="D1011" s="2" t="s">
        <v>1494</v>
      </c>
      <c r="E1011" s="3">
        <v>1906.3424</v>
      </c>
      <c r="F1011" s="8" t="s">
        <v>181</v>
      </c>
      <c r="G1011" s="9" t="s">
        <v>1391</v>
      </c>
      <c r="H1011" s="9" t="s">
        <v>1162</v>
      </c>
      <c r="I1011" s="10" t="s">
        <v>1494</v>
      </c>
      <c r="J1011" s="11">
        <v>1906.3420000000001</v>
      </c>
      <c r="K1011" t="b">
        <f t="shared" si="75"/>
        <v>1</v>
      </c>
      <c r="L1011" t="b">
        <f t="shared" si="76"/>
        <v>1</v>
      </c>
      <c r="M1011" t="b">
        <f t="shared" si="77"/>
        <v>1</v>
      </c>
      <c r="N1011" t="b">
        <f t="shared" si="78"/>
        <v>1</v>
      </c>
      <c r="O1011" s="13">
        <f t="shared" si="79"/>
        <v>3.9999999989959178E-4</v>
      </c>
    </row>
    <row r="1012" spans="1:15" ht="180" hidden="1" x14ac:dyDescent="0.25">
      <c r="A1012" s="1" t="s">
        <v>181</v>
      </c>
      <c r="B1012" s="1" t="s">
        <v>1391</v>
      </c>
      <c r="C1012" s="1" t="s">
        <v>150</v>
      </c>
      <c r="D1012" s="2" t="s">
        <v>1614</v>
      </c>
      <c r="E1012" s="3">
        <v>1906.3424</v>
      </c>
      <c r="F1012" s="8" t="s">
        <v>181</v>
      </c>
      <c r="G1012" s="9" t="s">
        <v>1391</v>
      </c>
      <c r="H1012" s="9" t="s">
        <v>150</v>
      </c>
      <c r="I1012" s="10" t="s">
        <v>1614</v>
      </c>
      <c r="J1012" s="11">
        <v>1906.3420000000001</v>
      </c>
      <c r="K1012" t="b">
        <f t="shared" si="75"/>
        <v>1</v>
      </c>
      <c r="L1012" t="b">
        <f t="shared" si="76"/>
        <v>1</v>
      </c>
      <c r="M1012" t="b">
        <f t="shared" si="77"/>
        <v>1</v>
      </c>
      <c r="N1012" t="b">
        <f t="shared" si="78"/>
        <v>1</v>
      </c>
      <c r="O1012" s="13">
        <f t="shared" si="79"/>
        <v>3.9999999989959178E-4</v>
      </c>
    </row>
    <row r="1013" spans="1:15" ht="67.5" hidden="1" x14ac:dyDescent="0.25">
      <c r="A1013" s="1" t="s">
        <v>181</v>
      </c>
      <c r="B1013" s="1" t="s">
        <v>1391</v>
      </c>
      <c r="C1013" s="1" t="s">
        <v>155</v>
      </c>
      <c r="D1013" s="2" t="s">
        <v>1615</v>
      </c>
      <c r="E1013" s="3">
        <v>28</v>
      </c>
      <c r="F1013" s="8" t="s">
        <v>181</v>
      </c>
      <c r="G1013" s="9" t="s">
        <v>1391</v>
      </c>
      <c r="H1013" s="9" t="s">
        <v>155</v>
      </c>
      <c r="I1013" s="10" t="s">
        <v>1615</v>
      </c>
      <c r="J1013" s="11">
        <v>28</v>
      </c>
      <c r="K1013" t="b">
        <f t="shared" si="75"/>
        <v>1</v>
      </c>
      <c r="L1013" t="b">
        <f t="shared" si="76"/>
        <v>1</v>
      </c>
      <c r="M1013" t="b">
        <f t="shared" si="77"/>
        <v>1</v>
      </c>
      <c r="N1013" t="b">
        <f t="shared" si="78"/>
        <v>1</v>
      </c>
      <c r="O1013" s="13">
        <f t="shared" si="79"/>
        <v>0</v>
      </c>
    </row>
    <row r="1014" spans="1:15" ht="112.5" hidden="1" x14ac:dyDescent="0.25">
      <c r="A1014" s="1" t="s">
        <v>181</v>
      </c>
      <c r="B1014" s="1" t="s">
        <v>1391</v>
      </c>
      <c r="C1014" s="1" t="s">
        <v>156</v>
      </c>
      <c r="D1014" s="2" t="s">
        <v>1616</v>
      </c>
      <c r="E1014" s="3">
        <v>28</v>
      </c>
      <c r="F1014" s="8" t="s">
        <v>181</v>
      </c>
      <c r="G1014" s="9" t="s">
        <v>1391</v>
      </c>
      <c r="H1014" s="9" t="s">
        <v>156</v>
      </c>
      <c r="I1014" s="10" t="s">
        <v>1616</v>
      </c>
      <c r="J1014" s="11">
        <v>28</v>
      </c>
      <c r="K1014" t="b">
        <f t="shared" si="75"/>
        <v>1</v>
      </c>
      <c r="L1014" t="b">
        <f t="shared" si="76"/>
        <v>1</v>
      </c>
      <c r="M1014" t="b">
        <f t="shared" si="77"/>
        <v>1</v>
      </c>
      <c r="N1014" t="b">
        <f t="shared" si="78"/>
        <v>1</v>
      </c>
      <c r="O1014" s="13">
        <f t="shared" si="79"/>
        <v>0</v>
      </c>
    </row>
    <row r="1015" spans="1:15" ht="67.5" hidden="1" x14ac:dyDescent="0.25">
      <c r="A1015" s="1" t="s">
        <v>181</v>
      </c>
      <c r="B1015" s="1" t="s">
        <v>1391</v>
      </c>
      <c r="C1015" s="1" t="s">
        <v>157</v>
      </c>
      <c r="D1015" s="2" t="s">
        <v>1617</v>
      </c>
      <c r="E1015" s="3">
        <v>28</v>
      </c>
      <c r="F1015" s="8" t="s">
        <v>181</v>
      </c>
      <c r="G1015" s="9" t="s">
        <v>1391</v>
      </c>
      <c r="H1015" s="9" t="s">
        <v>157</v>
      </c>
      <c r="I1015" s="10" t="s">
        <v>1617</v>
      </c>
      <c r="J1015" s="11">
        <v>28</v>
      </c>
      <c r="K1015" t="b">
        <f t="shared" si="75"/>
        <v>1</v>
      </c>
      <c r="L1015" t="b">
        <f t="shared" si="76"/>
        <v>1</v>
      </c>
      <c r="M1015" t="b">
        <f t="shared" si="77"/>
        <v>1</v>
      </c>
      <c r="N1015" t="b">
        <f t="shared" si="78"/>
        <v>1</v>
      </c>
      <c r="O1015" s="13">
        <f t="shared" si="79"/>
        <v>0</v>
      </c>
    </row>
    <row r="1016" spans="1:15" ht="45" hidden="1" x14ac:dyDescent="0.25">
      <c r="A1016" s="1" t="s">
        <v>181</v>
      </c>
      <c r="B1016" s="1" t="s">
        <v>1391</v>
      </c>
      <c r="C1016" s="1" t="s">
        <v>151</v>
      </c>
      <c r="D1016" s="2" t="s">
        <v>1879</v>
      </c>
      <c r="E1016" s="3">
        <v>28</v>
      </c>
      <c r="F1016" s="8" t="s">
        <v>181</v>
      </c>
      <c r="G1016" s="9" t="s">
        <v>1391</v>
      </c>
      <c r="H1016" s="9" t="s">
        <v>151</v>
      </c>
      <c r="I1016" s="10" t="s">
        <v>1879</v>
      </c>
      <c r="J1016" s="11">
        <v>28</v>
      </c>
      <c r="K1016" t="b">
        <f t="shared" si="75"/>
        <v>1</v>
      </c>
      <c r="L1016" t="b">
        <f t="shared" si="76"/>
        <v>1</v>
      </c>
      <c r="M1016" t="b">
        <f t="shared" si="77"/>
        <v>1</v>
      </c>
      <c r="N1016" t="b">
        <f t="shared" si="78"/>
        <v>1</v>
      </c>
      <c r="O1016" s="13">
        <f t="shared" si="79"/>
        <v>0</v>
      </c>
    </row>
    <row r="1017" spans="1:15" ht="67.5" hidden="1" x14ac:dyDescent="0.25">
      <c r="A1017" s="1" t="s">
        <v>181</v>
      </c>
      <c r="B1017" s="1" t="s">
        <v>1412</v>
      </c>
      <c r="C1017" s="1" t="s">
        <v>144</v>
      </c>
      <c r="D1017" s="2" t="s">
        <v>1607</v>
      </c>
      <c r="E1017" s="3">
        <v>36.5124</v>
      </c>
      <c r="F1017" s="8" t="s">
        <v>181</v>
      </c>
      <c r="G1017" s="9" t="s">
        <v>1412</v>
      </c>
      <c r="H1017" s="9" t="s">
        <v>144</v>
      </c>
      <c r="I1017" s="10" t="s">
        <v>1607</v>
      </c>
      <c r="J1017" s="11">
        <v>36.512</v>
      </c>
      <c r="K1017" t="b">
        <f t="shared" si="75"/>
        <v>1</v>
      </c>
      <c r="L1017" t="b">
        <f t="shared" si="76"/>
        <v>1</v>
      </c>
      <c r="M1017" t="b">
        <f t="shared" si="77"/>
        <v>1</v>
      </c>
      <c r="N1017" t="b">
        <f t="shared" si="78"/>
        <v>1</v>
      </c>
      <c r="O1017" s="13">
        <f t="shared" si="79"/>
        <v>3.9999999999906777E-4</v>
      </c>
    </row>
    <row r="1018" spans="1:15" ht="56.25" hidden="1" x14ac:dyDescent="0.25">
      <c r="A1018" s="1" t="s">
        <v>181</v>
      </c>
      <c r="B1018" s="1" t="s">
        <v>1412</v>
      </c>
      <c r="C1018" s="1" t="s">
        <v>201</v>
      </c>
      <c r="D1018" s="2" t="s">
        <v>1618</v>
      </c>
      <c r="E1018" s="3">
        <v>36.5124</v>
      </c>
      <c r="F1018" s="8" t="s">
        <v>181</v>
      </c>
      <c r="G1018" s="9" t="s">
        <v>1412</v>
      </c>
      <c r="H1018" s="9" t="s">
        <v>201</v>
      </c>
      <c r="I1018" s="10" t="s">
        <v>1618</v>
      </c>
      <c r="J1018" s="11">
        <v>36.512</v>
      </c>
      <c r="K1018" t="b">
        <f t="shared" si="75"/>
        <v>1</v>
      </c>
      <c r="L1018" t="b">
        <f t="shared" si="76"/>
        <v>1</v>
      </c>
      <c r="M1018" t="b">
        <f t="shared" si="77"/>
        <v>1</v>
      </c>
      <c r="N1018" t="b">
        <f t="shared" si="78"/>
        <v>1</v>
      </c>
      <c r="O1018" s="13">
        <f t="shared" si="79"/>
        <v>3.9999999999906777E-4</v>
      </c>
    </row>
    <row r="1019" spans="1:15" ht="135" hidden="1" x14ac:dyDescent="0.25">
      <c r="A1019" s="1" t="s">
        <v>181</v>
      </c>
      <c r="B1019" s="1" t="s">
        <v>1412</v>
      </c>
      <c r="C1019" s="1" t="s">
        <v>202</v>
      </c>
      <c r="D1019" s="2" t="s">
        <v>1619</v>
      </c>
      <c r="E1019" s="3">
        <v>36.5124</v>
      </c>
      <c r="F1019" s="8" t="s">
        <v>181</v>
      </c>
      <c r="G1019" s="9" t="s">
        <v>1412</v>
      </c>
      <c r="H1019" s="9" t="s">
        <v>202</v>
      </c>
      <c r="I1019" s="10" t="s">
        <v>1619</v>
      </c>
      <c r="J1019" s="11">
        <v>36.512</v>
      </c>
      <c r="K1019" t="b">
        <f t="shared" si="75"/>
        <v>1</v>
      </c>
      <c r="L1019" t="b">
        <f t="shared" si="76"/>
        <v>1</v>
      </c>
      <c r="M1019" t="b">
        <f t="shared" si="77"/>
        <v>1</v>
      </c>
      <c r="N1019" t="b">
        <f t="shared" si="78"/>
        <v>1</v>
      </c>
      <c r="O1019" s="13">
        <f t="shared" si="79"/>
        <v>3.9999999999906777E-4</v>
      </c>
    </row>
    <row r="1020" spans="1:15" ht="67.5" hidden="1" x14ac:dyDescent="0.25">
      <c r="A1020" s="1" t="s">
        <v>181</v>
      </c>
      <c r="B1020" s="1" t="s">
        <v>1412</v>
      </c>
      <c r="C1020" s="1" t="s">
        <v>1336</v>
      </c>
      <c r="D1020" s="2" t="s">
        <v>1367</v>
      </c>
      <c r="E1020" s="3">
        <v>36.5124</v>
      </c>
      <c r="F1020" s="8" t="s">
        <v>181</v>
      </c>
      <c r="G1020" s="9" t="s">
        <v>1412</v>
      </c>
      <c r="H1020" s="9" t="s">
        <v>1336</v>
      </c>
      <c r="I1020" s="10" t="s">
        <v>1367</v>
      </c>
      <c r="J1020" s="11">
        <v>36.512</v>
      </c>
      <c r="K1020" t="b">
        <f t="shared" si="75"/>
        <v>1</v>
      </c>
      <c r="L1020" t="b">
        <f t="shared" si="76"/>
        <v>1</v>
      </c>
      <c r="M1020" t="b">
        <f t="shared" si="77"/>
        <v>1</v>
      </c>
      <c r="N1020" t="b">
        <f t="shared" si="78"/>
        <v>1</v>
      </c>
      <c r="O1020" s="13">
        <f t="shared" si="79"/>
        <v>3.9999999999906777E-4</v>
      </c>
    </row>
    <row r="1021" spans="1:15" ht="48" hidden="1" x14ac:dyDescent="0.25">
      <c r="A1021" s="1" t="s">
        <v>181</v>
      </c>
      <c r="B1021" s="1" t="s">
        <v>1413</v>
      </c>
      <c r="C1021" s="1" t="s">
        <v>141</v>
      </c>
      <c r="D1021" s="2" t="s">
        <v>1603</v>
      </c>
      <c r="E1021" s="3">
        <v>15683.9</v>
      </c>
      <c r="F1021" s="8" t="s">
        <v>181</v>
      </c>
      <c r="G1021" s="9" t="s">
        <v>1413</v>
      </c>
      <c r="H1021" s="9" t="s">
        <v>141</v>
      </c>
      <c r="I1021" s="10" t="s">
        <v>1603</v>
      </c>
      <c r="J1021" s="11">
        <v>15683.9</v>
      </c>
      <c r="K1021" t="b">
        <f t="shared" si="75"/>
        <v>1</v>
      </c>
      <c r="L1021" t="b">
        <f t="shared" si="76"/>
        <v>1</v>
      </c>
      <c r="M1021" t="b">
        <f t="shared" si="77"/>
        <v>1</v>
      </c>
      <c r="N1021" t="b">
        <f t="shared" si="78"/>
        <v>1</v>
      </c>
      <c r="O1021" s="13">
        <f t="shared" si="79"/>
        <v>0</v>
      </c>
    </row>
    <row r="1022" spans="1:15" ht="67.5" hidden="1" x14ac:dyDescent="0.25">
      <c r="A1022" s="1" t="s">
        <v>181</v>
      </c>
      <c r="B1022" s="1" t="s">
        <v>1413</v>
      </c>
      <c r="C1022" s="1" t="s">
        <v>142</v>
      </c>
      <c r="D1022" s="2" t="s">
        <v>1604</v>
      </c>
      <c r="E1022" s="3">
        <v>15683.9</v>
      </c>
      <c r="F1022" s="8" t="s">
        <v>181</v>
      </c>
      <c r="G1022" s="9" t="s">
        <v>1413</v>
      </c>
      <c r="H1022" s="9" t="s">
        <v>142</v>
      </c>
      <c r="I1022" s="10" t="s">
        <v>1604</v>
      </c>
      <c r="J1022" s="11">
        <v>15683.9</v>
      </c>
      <c r="K1022" t="b">
        <f t="shared" si="75"/>
        <v>1</v>
      </c>
      <c r="L1022" t="b">
        <f t="shared" si="76"/>
        <v>1</v>
      </c>
      <c r="M1022" t="b">
        <f t="shared" si="77"/>
        <v>1</v>
      </c>
      <c r="N1022" t="b">
        <f t="shared" si="78"/>
        <v>1</v>
      </c>
      <c r="O1022" s="13">
        <f t="shared" si="79"/>
        <v>0</v>
      </c>
    </row>
    <row r="1023" spans="1:15" ht="67.5" hidden="1" x14ac:dyDescent="0.25">
      <c r="A1023" s="1" t="s">
        <v>181</v>
      </c>
      <c r="B1023" s="1" t="s">
        <v>1413</v>
      </c>
      <c r="C1023" s="1" t="s">
        <v>159</v>
      </c>
      <c r="D1023" s="2" t="s">
        <v>1621</v>
      </c>
      <c r="E1023" s="3">
        <v>15063.8</v>
      </c>
      <c r="F1023" s="8" t="s">
        <v>181</v>
      </c>
      <c r="G1023" s="9" t="s">
        <v>1413</v>
      </c>
      <c r="H1023" s="9" t="s">
        <v>159</v>
      </c>
      <c r="I1023" s="10" t="s">
        <v>1621</v>
      </c>
      <c r="J1023" s="11">
        <v>15063.8</v>
      </c>
      <c r="K1023" t="b">
        <f t="shared" si="75"/>
        <v>1</v>
      </c>
      <c r="L1023" t="b">
        <f t="shared" si="76"/>
        <v>1</v>
      </c>
      <c r="M1023" t="b">
        <f t="shared" si="77"/>
        <v>1</v>
      </c>
      <c r="N1023" t="b">
        <f t="shared" si="78"/>
        <v>1</v>
      </c>
      <c r="O1023" s="13">
        <f t="shared" si="79"/>
        <v>0</v>
      </c>
    </row>
    <row r="1024" spans="1:15" ht="67.5" hidden="1" x14ac:dyDescent="0.25">
      <c r="A1024" s="1" t="s">
        <v>181</v>
      </c>
      <c r="B1024" s="1" t="s">
        <v>1413</v>
      </c>
      <c r="C1024" s="1" t="s">
        <v>160</v>
      </c>
      <c r="D1024" s="2" t="s">
        <v>1622</v>
      </c>
      <c r="E1024" s="3">
        <v>620.1</v>
      </c>
      <c r="F1024" s="8" t="s">
        <v>181</v>
      </c>
      <c r="G1024" s="9" t="s">
        <v>1413</v>
      </c>
      <c r="H1024" s="9" t="s">
        <v>160</v>
      </c>
      <c r="I1024" s="10" t="s">
        <v>1622</v>
      </c>
      <c r="J1024" s="11">
        <v>620.1</v>
      </c>
      <c r="K1024" t="b">
        <f t="shared" si="75"/>
        <v>1</v>
      </c>
      <c r="L1024" t="b">
        <f t="shared" si="76"/>
        <v>1</v>
      </c>
      <c r="M1024" t="b">
        <f t="shared" si="77"/>
        <v>1</v>
      </c>
      <c r="N1024" t="b">
        <f t="shared" si="78"/>
        <v>1</v>
      </c>
      <c r="O1024" s="13">
        <f t="shared" si="79"/>
        <v>0</v>
      </c>
    </row>
    <row r="1025" spans="1:15" ht="56.25" hidden="1" x14ac:dyDescent="0.25">
      <c r="A1025" s="1" t="s">
        <v>181</v>
      </c>
      <c r="B1025" s="1" t="s">
        <v>1413</v>
      </c>
      <c r="C1025" s="1" t="s">
        <v>164</v>
      </c>
      <c r="D1025" s="2" t="s">
        <v>1623</v>
      </c>
      <c r="E1025" s="3">
        <v>3225.4</v>
      </c>
      <c r="F1025" s="8" t="s">
        <v>181</v>
      </c>
      <c r="G1025" s="9" t="s">
        <v>1413</v>
      </c>
      <c r="H1025" s="9" t="s">
        <v>164</v>
      </c>
      <c r="I1025" s="10" t="s">
        <v>1623</v>
      </c>
      <c r="J1025" s="11">
        <v>3225.4</v>
      </c>
      <c r="K1025" t="b">
        <f t="shared" si="75"/>
        <v>1</v>
      </c>
      <c r="L1025" t="b">
        <f t="shared" si="76"/>
        <v>1</v>
      </c>
      <c r="M1025" t="b">
        <f t="shared" si="77"/>
        <v>1</v>
      </c>
      <c r="N1025" t="b">
        <f t="shared" si="78"/>
        <v>1</v>
      </c>
      <c r="O1025" s="13">
        <f t="shared" si="79"/>
        <v>0</v>
      </c>
    </row>
    <row r="1026" spans="1:15" ht="101.25" hidden="1" x14ac:dyDescent="0.25">
      <c r="A1026" s="1" t="s">
        <v>181</v>
      </c>
      <c r="B1026" s="1" t="s">
        <v>1413</v>
      </c>
      <c r="C1026" s="1" t="s">
        <v>165</v>
      </c>
      <c r="D1026" s="2" t="s">
        <v>1624</v>
      </c>
      <c r="E1026" s="3">
        <v>3225.4</v>
      </c>
      <c r="F1026" s="8" t="s">
        <v>181</v>
      </c>
      <c r="G1026" s="9" t="s">
        <v>1413</v>
      </c>
      <c r="H1026" s="9" t="s">
        <v>165</v>
      </c>
      <c r="I1026" s="10" t="s">
        <v>1624</v>
      </c>
      <c r="J1026" s="11">
        <v>3225.4</v>
      </c>
      <c r="K1026" t="b">
        <f t="shared" si="75"/>
        <v>1</v>
      </c>
      <c r="L1026" t="b">
        <f t="shared" si="76"/>
        <v>1</v>
      </c>
      <c r="M1026" t="b">
        <f t="shared" si="77"/>
        <v>1</v>
      </c>
      <c r="N1026" t="b">
        <f t="shared" si="78"/>
        <v>1</v>
      </c>
      <c r="O1026" s="13">
        <f t="shared" si="79"/>
        <v>0</v>
      </c>
    </row>
    <row r="1027" spans="1:15" ht="78.75" hidden="1" x14ac:dyDescent="0.25">
      <c r="A1027" s="1" t="s">
        <v>181</v>
      </c>
      <c r="B1027" s="1" t="s">
        <v>1413</v>
      </c>
      <c r="C1027" s="1" t="s">
        <v>166</v>
      </c>
      <c r="D1027" s="2" t="s">
        <v>1625</v>
      </c>
      <c r="E1027" s="3">
        <v>3225.4</v>
      </c>
      <c r="F1027" s="8" t="s">
        <v>181</v>
      </c>
      <c r="G1027" s="9" t="s">
        <v>1413</v>
      </c>
      <c r="H1027" s="9" t="s">
        <v>166</v>
      </c>
      <c r="I1027" s="10" t="s">
        <v>1625</v>
      </c>
      <c r="J1027" s="11">
        <v>3225.4</v>
      </c>
      <c r="K1027" t="b">
        <f t="shared" ref="K1027:K1090" si="80">EXACT(A1027,F1027)</f>
        <v>1</v>
      </c>
      <c r="L1027" t="b">
        <f t="shared" ref="L1027:L1090" si="81">EXACT(B1027,G1027)</f>
        <v>1</v>
      </c>
      <c r="M1027" t="b">
        <f t="shared" ref="M1027:M1090" si="82">EXACT(C1027,H1027)</f>
        <v>1</v>
      </c>
      <c r="N1027" t="b">
        <f t="shared" ref="N1027:N1090" si="83">EXACT(D1027,I1027)</f>
        <v>1</v>
      </c>
      <c r="O1027" s="13">
        <f t="shared" ref="O1027:O1090" si="84">E1027-J1027</f>
        <v>0</v>
      </c>
    </row>
    <row r="1028" spans="1:15" ht="67.5" hidden="1" x14ac:dyDescent="0.25">
      <c r="A1028" s="1" t="s">
        <v>181</v>
      </c>
      <c r="B1028" s="1" t="s">
        <v>1413</v>
      </c>
      <c r="C1028" s="1" t="s">
        <v>161</v>
      </c>
      <c r="D1028" s="2" t="s">
        <v>761</v>
      </c>
      <c r="E1028" s="3">
        <v>3225.4</v>
      </c>
      <c r="F1028" s="8" t="s">
        <v>181</v>
      </c>
      <c r="G1028" s="9" t="s">
        <v>1413</v>
      </c>
      <c r="H1028" s="9" t="s">
        <v>161</v>
      </c>
      <c r="I1028" s="10" t="s">
        <v>761</v>
      </c>
      <c r="J1028" s="11">
        <v>3225.4</v>
      </c>
      <c r="K1028" t="b">
        <f t="shared" si="80"/>
        <v>1</v>
      </c>
      <c r="L1028" t="b">
        <f t="shared" si="81"/>
        <v>1</v>
      </c>
      <c r="M1028" t="b">
        <f t="shared" si="82"/>
        <v>1</v>
      </c>
      <c r="N1028" t="b">
        <f t="shared" si="83"/>
        <v>1</v>
      </c>
      <c r="O1028" s="13">
        <f t="shared" si="84"/>
        <v>0</v>
      </c>
    </row>
    <row r="1029" spans="1:15" ht="67.5" hidden="1" x14ac:dyDescent="0.25">
      <c r="A1029" s="1" t="s">
        <v>181</v>
      </c>
      <c r="B1029" s="1" t="s">
        <v>1413</v>
      </c>
      <c r="C1029" s="1" t="s">
        <v>144</v>
      </c>
      <c r="D1029" s="2" t="s">
        <v>1607</v>
      </c>
      <c r="E1029" s="3">
        <v>2144.1</v>
      </c>
      <c r="F1029" s="8" t="s">
        <v>181</v>
      </c>
      <c r="G1029" s="9" t="s">
        <v>1413</v>
      </c>
      <c r="H1029" s="9" t="s">
        <v>144</v>
      </c>
      <c r="I1029" s="10" t="s">
        <v>1607</v>
      </c>
      <c r="J1029" s="11">
        <v>2144.1</v>
      </c>
      <c r="K1029" t="b">
        <f t="shared" si="80"/>
        <v>1</v>
      </c>
      <c r="L1029" t="b">
        <f t="shared" si="81"/>
        <v>1</v>
      </c>
      <c r="M1029" t="b">
        <f t="shared" si="82"/>
        <v>1</v>
      </c>
      <c r="N1029" t="b">
        <f t="shared" si="83"/>
        <v>1</v>
      </c>
      <c r="O1029" s="13">
        <f t="shared" si="84"/>
        <v>0</v>
      </c>
    </row>
    <row r="1030" spans="1:15" ht="67.5" hidden="1" x14ac:dyDescent="0.25">
      <c r="A1030" s="1" t="s">
        <v>181</v>
      </c>
      <c r="B1030" s="1" t="s">
        <v>1413</v>
      </c>
      <c r="C1030" s="1" t="s">
        <v>167</v>
      </c>
      <c r="D1030" s="2" t="s">
        <v>1626</v>
      </c>
      <c r="E1030" s="3">
        <v>2144.1</v>
      </c>
      <c r="F1030" s="8" t="s">
        <v>181</v>
      </c>
      <c r="G1030" s="9" t="s">
        <v>1413</v>
      </c>
      <c r="H1030" s="9" t="s">
        <v>167</v>
      </c>
      <c r="I1030" s="10" t="s">
        <v>1626</v>
      </c>
      <c r="J1030" s="11">
        <v>2144.1</v>
      </c>
      <c r="K1030" t="b">
        <f t="shared" si="80"/>
        <v>1</v>
      </c>
      <c r="L1030" t="b">
        <f t="shared" si="81"/>
        <v>1</v>
      </c>
      <c r="M1030" t="b">
        <f t="shared" si="82"/>
        <v>1</v>
      </c>
      <c r="N1030" t="b">
        <f t="shared" si="83"/>
        <v>1</v>
      </c>
      <c r="O1030" s="13">
        <f t="shared" si="84"/>
        <v>0</v>
      </c>
    </row>
    <row r="1031" spans="1:15" ht="101.25" hidden="1" x14ac:dyDescent="0.25">
      <c r="A1031" s="1" t="s">
        <v>181</v>
      </c>
      <c r="B1031" s="1" t="s">
        <v>1413</v>
      </c>
      <c r="C1031" s="1" t="s">
        <v>168</v>
      </c>
      <c r="D1031" s="2" t="s">
        <v>1627</v>
      </c>
      <c r="E1031" s="3">
        <v>2144.1</v>
      </c>
      <c r="F1031" s="8" t="s">
        <v>181</v>
      </c>
      <c r="G1031" s="9" t="s">
        <v>1413</v>
      </c>
      <c r="H1031" s="9" t="s">
        <v>168</v>
      </c>
      <c r="I1031" s="10" t="s">
        <v>1627</v>
      </c>
      <c r="J1031" s="11">
        <v>2144.1</v>
      </c>
      <c r="K1031" t="b">
        <f t="shared" si="80"/>
        <v>1</v>
      </c>
      <c r="L1031" t="b">
        <f t="shared" si="81"/>
        <v>1</v>
      </c>
      <c r="M1031" t="b">
        <f t="shared" si="82"/>
        <v>1</v>
      </c>
      <c r="N1031" t="b">
        <f t="shared" si="83"/>
        <v>1</v>
      </c>
      <c r="O1031" s="13">
        <f t="shared" si="84"/>
        <v>0</v>
      </c>
    </row>
    <row r="1032" spans="1:15" ht="45" hidden="1" x14ac:dyDescent="0.25">
      <c r="A1032" s="1" t="s">
        <v>181</v>
      </c>
      <c r="B1032" s="1" t="s">
        <v>1413</v>
      </c>
      <c r="C1032" s="1" t="s">
        <v>162</v>
      </c>
      <c r="D1032" s="2" t="s">
        <v>1061</v>
      </c>
      <c r="E1032" s="3">
        <v>2144.1</v>
      </c>
      <c r="F1032" s="8" t="s">
        <v>181</v>
      </c>
      <c r="G1032" s="9" t="s">
        <v>1413</v>
      </c>
      <c r="H1032" s="9" t="s">
        <v>162</v>
      </c>
      <c r="I1032" s="10" t="s">
        <v>1061</v>
      </c>
      <c r="J1032" s="11">
        <v>2144.1</v>
      </c>
      <c r="K1032" t="b">
        <f t="shared" si="80"/>
        <v>1</v>
      </c>
      <c r="L1032" t="b">
        <f t="shared" si="81"/>
        <v>1</v>
      </c>
      <c r="M1032" t="b">
        <f t="shared" si="82"/>
        <v>1</v>
      </c>
      <c r="N1032" t="b">
        <f t="shared" si="83"/>
        <v>1</v>
      </c>
      <c r="O1032" s="13">
        <f t="shared" si="84"/>
        <v>0</v>
      </c>
    </row>
    <row r="1033" spans="1:15" ht="56.25" hidden="1" x14ac:dyDescent="0.25">
      <c r="A1033" s="1" t="s">
        <v>181</v>
      </c>
      <c r="B1033" s="1" t="s">
        <v>1413</v>
      </c>
      <c r="C1033" s="1" t="s">
        <v>1122</v>
      </c>
      <c r="D1033" s="2" t="s">
        <v>1885</v>
      </c>
      <c r="E1033" s="3">
        <v>1285.60185</v>
      </c>
      <c r="F1033" s="8" t="s">
        <v>181</v>
      </c>
      <c r="G1033" s="9" t="s">
        <v>1413</v>
      </c>
      <c r="H1033" s="9" t="s">
        <v>1122</v>
      </c>
      <c r="I1033" s="10" t="s">
        <v>1885</v>
      </c>
      <c r="J1033" s="11">
        <v>1285.6020000000001</v>
      </c>
      <c r="K1033" t="b">
        <f t="shared" si="80"/>
        <v>1</v>
      </c>
      <c r="L1033" t="b">
        <f t="shared" si="81"/>
        <v>1</v>
      </c>
      <c r="M1033" t="b">
        <f t="shared" si="82"/>
        <v>1</v>
      </c>
      <c r="N1033" t="b">
        <f t="shared" si="83"/>
        <v>1</v>
      </c>
      <c r="O1033" s="13">
        <f t="shared" si="84"/>
        <v>-1.5000000007603376E-4</v>
      </c>
    </row>
    <row r="1034" spans="1:15" ht="78.75" hidden="1" x14ac:dyDescent="0.25">
      <c r="A1034" s="1" t="s">
        <v>181</v>
      </c>
      <c r="B1034" s="1" t="s">
        <v>1413</v>
      </c>
      <c r="C1034" s="1" t="s">
        <v>405</v>
      </c>
      <c r="D1034" s="2" t="s">
        <v>1174</v>
      </c>
      <c r="E1034" s="3">
        <v>1285.60185</v>
      </c>
      <c r="F1034" s="8" t="s">
        <v>181</v>
      </c>
      <c r="G1034" s="9" t="s">
        <v>1413</v>
      </c>
      <c r="H1034" s="9" t="s">
        <v>405</v>
      </c>
      <c r="I1034" s="10" t="s">
        <v>1174</v>
      </c>
      <c r="J1034" s="11">
        <v>1285.6020000000001</v>
      </c>
      <c r="K1034" t="b">
        <f t="shared" si="80"/>
        <v>1</v>
      </c>
      <c r="L1034" t="b">
        <f t="shared" si="81"/>
        <v>1</v>
      </c>
      <c r="M1034" t="b">
        <f t="shared" si="82"/>
        <v>1</v>
      </c>
      <c r="N1034" t="b">
        <f t="shared" si="83"/>
        <v>1</v>
      </c>
      <c r="O1034" s="13">
        <f t="shared" si="84"/>
        <v>-1.5000000007603376E-4</v>
      </c>
    </row>
    <row r="1035" spans="1:15" ht="67.5" hidden="1" x14ac:dyDescent="0.25">
      <c r="A1035" s="1" t="s">
        <v>181</v>
      </c>
      <c r="B1035" s="1" t="s">
        <v>1414</v>
      </c>
      <c r="C1035" s="1" t="s">
        <v>138</v>
      </c>
      <c r="D1035" s="2" t="s">
        <v>1450</v>
      </c>
      <c r="E1035" s="3">
        <v>10758.6</v>
      </c>
      <c r="F1035" s="8" t="s">
        <v>181</v>
      </c>
      <c r="G1035" s="9" t="s">
        <v>1414</v>
      </c>
      <c r="H1035" s="9" t="s">
        <v>138</v>
      </c>
      <c r="I1035" s="10" t="s">
        <v>1450</v>
      </c>
      <c r="J1035" s="11">
        <v>10758.6</v>
      </c>
      <c r="K1035" t="b">
        <f t="shared" si="80"/>
        <v>1</v>
      </c>
      <c r="L1035" t="b">
        <f t="shared" si="81"/>
        <v>1</v>
      </c>
      <c r="M1035" t="b">
        <f t="shared" si="82"/>
        <v>1</v>
      </c>
      <c r="N1035" t="b">
        <f t="shared" si="83"/>
        <v>1</v>
      </c>
      <c r="O1035" s="13">
        <f t="shared" si="84"/>
        <v>0</v>
      </c>
    </row>
    <row r="1036" spans="1:15" ht="45" hidden="1" x14ac:dyDescent="0.25">
      <c r="A1036" s="1" t="s">
        <v>181</v>
      </c>
      <c r="B1036" s="1" t="s">
        <v>1414</v>
      </c>
      <c r="C1036" s="1" t="s">
        <v>170</v>
      </c>
      <c r="D1036" s="2" t="s">
        <v>1628</v>
      </c>
      <c r="E1036" s="3">
        <v>10758.6</v>
      </c>
      <c r="F1036" s="8" t="s">
        <v>181</v>
      </c>
      <c r="G1036" s="9" t="s">
        <v>1414</v>
      </c>
      <c r="H1036" s="9" t="s">
        <v>170</v>
      </c>
      <c r="I1036" s="10" t="s">
        <v>1628</v>
      </c>
      <c r="J1036" s="11">
        <v>10758.6</v>
      </c>
      <c r="K1036" t="b">
        <f t="shared" si="80"/>
        <v>1</v>
      </c>
      <c r="L1036" t="b">
        <f t="shared" si="81"/>
        <v>1</v>
      </c>
      <c r="M1036" t="b">
        <f t="shared" si="82"/>
        <v>1</v>
      </c>
      <c r="N1036" t="b">
        <f t="shared" si="83"/>
        <v>1</v>
      </c>
      <c r="O1036" s="13">
        <f t="shared" si="84"/>
        <v>0</v>
      </c>
    </row>
    <row r="1037" spans="1:15" ht="67.5" hidden="1" x14ac:dyDescent="0.25">
      <c r="A1037" s="1" t="s">
        <v>181</v>
      </c>
      <c r="B1037" s="1" t="s">
        <v>1414</v>
      </c>
      <c r="C1037" s="1" t="s">
        <v>171</v>
      </c>
      <c r="D1037" s="2" t="s">
        <v>1629</v>
      </c>
      <c r="E1037" s="3">
        <v>10758.6</v>
      </c>
      <c r="F1037" s="8" t="s">
        <v>181</v>
      </c>
      <c r="G1037" s="9" t="s">
        <v>1414</v>
      </c>
      <c r="H1037" s="9" t="s">
        <v>171</v>
      </c>
      <c r="I1037" s="10" t="s">
        <v>1629</v>
      </c>
      <c r="J1037" s="11">
        <v>10758.6</v>
      </c>
      <c r="K1037" t="b">
        <f t="shared" si="80"/>
        <v>1</v>
      </c>
      <c r="L1037" t="b">
        <f t="shared" si="81"/>
        <v>1</v>
      </c>
      <c r="M1037" t="b">
        <f t="shared" si="82"/>
        <v>1</v>
      </c>
      <c r="N1037" t="b">
        <f t="shared" si="83"/>
        <v>1</v>
      </c>
      <c r="O1037" s="13">
        <f t="shared" si="84"/>
        <v>0</v>
      </c>
    </row>
    <row r="1038" spans="1:15" ht="78.75" hidden="1" x14ac:dyDescent="0.25">
      <c r="A1038" s="1" t="s">
        <v>181</v>
      </c>
      <c r="B1038" s="1" t="s">
        <v>1414</v>
      </c>
      <c r="C1038" s="1" t="s">
        <v>169</v>
      </c>
      <c r="D1038" s="2" t="s">
        <v>589</v>
      </c>
      <c r="E1038" s="3">
        <v>10758.6</v>
      </c>
      <c r="F1038" s="8" t="s">
        <v>181</v>
      </c>
      <c r="G1038" s="9" t="s">
        <v>1414</v>
      </c>
      <c r="H1038" s="9" t="s">
        <v>169</v>
      </c>
      <c r="I1038" s="10" t="s">
        <v>589</v>
      </c>
      <c r="J1038" s="11">
        <v>10758.6</v>
      </c>
      <c r="K1038" t="b">
        <f t="shared" si="80"/>
        <v>1</v>
      </c>
      <c r="L1038" t="b">
        <f t="shared" si="81"/>
        <v>1</v>
      </c>
      <c r="M1038" t="b">
        <f t="shared" si="82"/>
        <v>1</v>
      </c>
      <c r="N1038" t="b">
        <f t="shared" si="83"/>
        <v>1</v>
      </c>
      <c r="O1038" s="13">
        <f t="shared" si="84"/>
        <v>0</v>
      </c>
    </row>
    <row r="1039" spans="1:15" ht="56.25" hidden="1" x14ac:dyDescent="0.25">
      <c r="A1039" s="1" t="s">
        <v>181</v>
      </c>
      <c r="B1039" s="1" t="s">
        <v>1414</v>
      </c>
      <c r="C1039" s="1" t="s">
        <v>1122</v>
      </c>
      <c r="D1039" s="2" t="s">
        <v>1885</v>
      </c>
      <c r="E1039" s="3">
        <v>32</v>
      </c>
      <c r="F1039" s="8" t="s">
        <v>181</v>
      </c>
      <c r="G1039" s="9" t="s">
        <v>1414</v>
      </c>
      <c r="H1039" s="9" t="s">
        <v>1122</v>
      </c>
      <c r="I1039" s="10" t="s">
        <v>1885</v>
      </c>
      <c r="J1039" s="11">
        <v>32</v>
      </c>
      <c r="K1039" t="b">
        <f t="shared" si="80"/>
        <v>1</v>
      </c>
      <c r="L1039" t="b">
        <f t="shared" si="81"/>
        <v>1</v>
      </c>
      <c r="M1039" t="b">
        <f t="shared" si="82"/>
        <v>1</v>
      </c>
      <c r="N1039" t="b">
        <f t="shared" si="83"/>
        <v>1</v>
      </c>
      <c r="O1039" s="13">
        <f t="shared" si="84"/>
        <v>0</v>
      </c>
    </row>
    <row r="1040" spans="1:15" ht="36" hidden="1" x14ac:dyDescent="0.25">
      <c r="A1040" s="1" t="s">
        <v>181</v>
      </c>
      <c r="B1040" s="1" t="s">
        <v>1414</v>
      </c>
      <c r="C1040" s="1" t="s">
        <v>1143</v>
      </c>
      <c r="D1040" s="2" t="s">
        <v>1270</v>
      </c>
      <c r="E1040" s="3">
        <v>32</v>
      </c>
      <c r="F1040" s="8" t="s">
        <v>181</v>
      </c>
      <c r="G1040" s="9" t="s">
        <v>1414</v>
      </c>
      <c r="H1040" s="9" t="s">
        <v>1143</v>
      </c>
      <c r="I1040" s="10" t="s">
        <v>1270</v>
      </c>
      <c r="J1040" s="11">
        <v>32</v>
      </c>
      <c r="K1040" t="b">
        <f t="shared" si="80"/>
        <v>1</v>
      </c>
      <c r="L1040" t="b">
        <f t="shared" si="81"/>
        <v>1</v>
      </c>
      <c r="M1040" t="b">
        <f t="shared" si="82"/>
        <v>1</v>
      </c>
      <c r="N1040" t="b">
        <f t="shared" si="83"/>
        <v>1</v>
      </c>
      <c r="O1040" s="13">
        <f t="shared" si="84"/>
        <v>0</v>
      </c>
    </row>
    <row r="1041" spans="1:15" ht="33.75" hidden="1" x14ac:dyDescent="0.25">
      <c r="A1041" s="1" t="s">
        <v>181</v>
      </c>
      <c r="B1041" s="1" t="s">
        <v>1414</v>
      </c>
      <c r="C1041" s="1" t="s">
        <v>1349</v>
      </c>
      <c r="D1041" s="2" t="s">
        <v>1350</v>
      </c>
      <c r="E1041" s="3">
        <v>32</v>
      </c>
      <c r="F1041" s="8" t="s">
        <v>181</v>
      </c>
      <c r="G1041" s="9" t="s">
        <v>1414</v>
      </c>
      <c r="H1041" s="9" t="s">
        <v>1349</v>
      </c>
      <c r="I1041" s="10" t="s">
        <v>1350</v>
      </c>
      <c r="J1041" s="11">
        <v>32</v>
      </c>
      <c r="K1041" t="b">
        <f t="shared" si="80"/>
        <v>1</v>
      </c>
      <c r="L1041" t="b">
        <f t="shared" si="81"/>
        <v>1</v>
      </c>
      <c r="M1041" t="b">
        <f t="shared" si="82"/>
        <v>1</v>
      </c>
      <c r="N1041" t="b">
        <f t="shared" si="83"/>
        <v>1</v>
      </c>
      <c r="O1041" s="13">
        <f t="shared" si="84"/>
        <v>0</v>
      </c>
    </row>
    <row r="1042" spans="1:15" ht="56.25" hidden="1" x14ac:dyDescent="0.25">
      <c r="A1042" s="1" t="s">
        <v>181</v>
      </c>
      <c r="B1042" s="1" t="s">
        <v>1393</v>
      </c>
      <c r="C1042" s="1" t="s">
        <v>1172</v>
      </c>
      <c r="D1042" s="2" t="s">
        <v>1500</v>
      </c>
      <c r="E1042" s="3">
        <v>1067.5</v>
      </c>
      <c r="F1042" s="8" t="s">
        <v>181</v>
      </c>
      <c r="G1042" s="9" t="s">
        <v>1393</v>
      </c>
      <c r="H1042" s="9" t="s">
        <v>1172</v>
      </c>
      <c r="I1042" s="10" t="s">
        <v>1500</v>
      </c>
      <c r="J1042" s="11">
        <v>1067.5</v>
      </c>
      <c r="K1042" t="b">
        <f t="shared" si="80"/>
        <v>1</v>
      </c>
      <c r="L1042" t="b">
        <f t="shared" si="81"/>
        <v>1</v>
      </c>
      <c r="M1042" t="b">
        <f t="shared" si="82"/>
        <v>1</v>
      </c>
      <c r="N1042" t="b">
        <f t="shared" si="83"/>
        <v>1</v>
      </c>
      <c r="O1042" s="13">
        <f t="shared" si="84"/>
        <v>0</v>
      </c>
    </row>
    <row r="1043" spans="1:15" ht="48" hidden="1" x14ac:dyDescent="0.25">
      <c r="A1043" s="1" t="s">
        <v>181</v>
      </c>
      <c r="B1043" s="1" t="s">
        <v>1393</v>
      </c>
      <c r="C1043" s="1" t="s">
        <v>6</v>
      </c>
      <c r="D1043" s="2" t="s">
        <v>1501</v>
      </c>
      <c r="E1043" s="3">
        <v>1067.5</v>
      </c>
      <c r="F1043" s="8" t="s">
        <v>181</v>
      </c>
      <c r="G1043" s="9" t="s">
        <v>1393</v>
      </c>
      <c r="H1043" s="9" t="s">
        <v>6</v>
      </c>
      <c r="I1043" s="10" t="s">
        <v>1501</v>
      </c>
      <c r="J1043" s="11">
        <v>1067.5</v>
      </c>
      <c r="K1043" t="b">
        <f t="shared" si="80"/>
        <v>1</v>
      </c>
      <c r="L1043" t="b">
        <f t="shared" si="81"/>
        <v>1</v>
      </c>
      <c r="M1043" t="b">
        <f t="shared" si="82"/>
        <v>1</v>
      </c>
      <c r="N1043" t="b">
        <f t="shared" si="83"/>
        <v>1</v>
      </c>
      <c r="O1043" s="13">
        <f t="shared" si="84"/>
        <v>0</v>
      </c>
    </row>
    <row r="1044" spans="1:15" ht="56.25" hidden="1" x14ac:dyDescent="0.25">
      <c r="A1044" s="1" t="s">
        <v>181</v>
      </c>
      <c r="B1044" s="1" t="s">
        <v>1393</v>
      </c>
      <c r="C1044" s="1" t="s">
        <v>173</v>
      </c>
      <c r="D1044" s="2" t="s">
        <v>1630</v>
      </c>
      <c r="E1044" s="3">
        <v>1067.5</v>
      </c>
      <c r="F1044" s="8" t="s">
        <v>181</v>
      </c>
      <c r="G1044" s="9" t="s">
        <v>1393</v>
      </c>
      <c r="H1044" s="9" t="s">
        <v>173</v>
      </c>
      <c r="I1044" s="10" t="s">
        <v>1630</v>
      </c>
      <c r="J1044" s="11">
        <v>1067.5</v>
      </c>
      <c r="K1044" t="b">
        <f t="shared" si="80"/>
        <v>1</v>
      </c>
      <c r="L1044" t="b">
        <f t="shared" si="81"/>
        <v>1</v>
      </c>
      <c r="M1044" t="b">
        <f t="shared" si="82"/>
        <v>1</v>
      </c>
      <c r="N1044" t="b">
        <f t="shared" si="83"/>
        <v>1</v>
      </c>
      <c r="O1044" s="13">
        <f t="shared" si="84"/>
        <v>0</v>
      </c>
    </row>
    <row r="1045" spans="1:15" ht="33.75" hidden="1" x14ac:dyDescent="0.25">
      <c r="A1045" s="1" t="s">
        <v>181</v>
      </c>
      <c r="B1045" s="1" t="s">
        <v>1393</v>
      </c>
      <c r="C1045" s="1" t="s">
        <v>172</v>
      </c>
      <c r="D1045" s="2" t="s">
        <v>781</v>
      </c>
      <c r="E1045" s="3">
        <v>1067.5</v>
      </c>
      <c r="F1045" s="8" t="s">
        <v>181</v>
      </c>
      <c r="G1045" s="9" t="s">
        <v>1393</v>
      </c>
      <c r="H1045" s="9" t="s">
        <v>172</v>
      </c>
      <c r="I1045" s="10" t="s">
        <v>781</v>
      </c>
      <c r="J1045" s="11">
        <v>1067.5</v>
      </c>
      <c r="K1045" t="b">
        <f t="shared" si="80"/>
        <v>1</v>
      </c>
      <c r="L1045" t="b">
        <f t="shared" si="81"/>
        <v>1</v>
      </c>
      <c r="M1045" t="b">
        <f t="shared" si="82"/>
        <v>1</v>
      </c>
      <c r="N1045" t="b">
        <f t="shared" si="83"/>
        <v>1</v>
      </c>
      <c r="O1045" s="13">
        <f t="shared" si="84"/>
        <v>0</v>
      </c>
    </row>
    <row r="1046" spans="1:15" ht="45" hidden="1" x14ac:dyDescent="0.25">
      <c r="A1046" s="1" t="s">
        <v>181</v>
      </c>
      <c r="B1046" s="1" t="s">
        <v>1397</v>
      </c>
      <c r="C1046" s="1" t="s">
        <v>62</v>
      </c>
      <c r="D1046" s="2" t="s">
        <v>1525</v>
      </c>
      <c r="E1046" s="3">
        <v>3221.3</v>
      </c>
      <c r="F1046" s="8" t="s">
        <v>181</v>
      </c>
      <c r="G1046" s="9" t="s">
        <v>1397</v>
      </c>
      <c r="H1046" s="9" t="s">
        <v>62</v>
      </c>
      <c r="I1046" s="10" t="s">
        <v>1525</v>
      </c>
      <c r="J1046" s="11">
        <v>3221.3</v>
      </c>
      <c r="K1046" t="b">
        <f t="shared" si="80"/>
        <v>1</v>
      </c>
      <c r="L1046" t="b">
        <f t="shared" si="81"/>
        <v>1</v>
      </c>
      <c r="M1046" t="b">
        <f t="shared" si="82"/>
        <v>1</v>
      </c>
      <c r="N1046" t="b">
        <f t="shared" si="83"/>
        <v>1</v>
      </c>
      <c r="O1046" s="13">
        <f t="shared" si="84"/>
        <v>0</v>
      </c>
    </row>
    <row r="1047" spans="1:15" ht="90" hidden="1" x14ac:dyDescent="0.25">
      <c r="A1047" s="1" t="s">
        <v>181</v>
      </c>
      <c r="B1047" s="1" t="s">
        <v>1397</v>
      </c>
      <c r="C1047" s="1" t="s">
        <v>66</v>
      </c>
      <c r="D1047" s="2" t="s">
        <v>1528</v>
      </c>
      <c r="E1047" s="3">
        <v>3221.3</v>
      </c>
      <c r="F1047" s="8" t="s">
        <v>181</v>
      </c>
      <c r="G1047" s="9" t="s">
        <v>1397</v>
      </c>
      <c r="H1047" s="9" t="s">
        <v>66</v>
      </c>
      <c r="I1047" s="10" t="s">
        <v>1528</v>
      </c>
      <c r="J1047" s="11">
        <v>3221.3</v>
      </c>
      <c r="K1047" t="b">
        <f t="shared" si="80"/>
        <v>1</v>
      </c>
      <c r="L1047" t="b">
        <f t="shared" si="81"/>
        <v>1</v>
      </c>
      <c r="M1047" t="b">
        <f t="shared" si="82"/>
        <v>1</v>
      </c>
      <c r="N1047" t="b">
        <f t="shared" si="83"/>
        <v>1</v>
      </c>
      <c r="O1047" s="13">
        <f t="shared" si="84"/>
        <v>0</v>
      </c>
    </row>
    <row r="1048" spans="1:15" ht="67.5" hidden="1" x14ac:dyDescent="0.25">
      <c r="A1048" s="1" t="s">
        <v>181</v>
      </c>
      <c r="B1048" s="1" t="s">
        <v>1397</v>
      </c>
      <c r="C1048" s="1" t="s">
        <v>67</v>
      </c>
      <c r="D1048" s="2" t="s">
        <v>1529</v>
      </c>
      <c r="E1048" s="3">
        <v>3221.3</v>
      </c>
      <c r="F1048" s="8" t="s">
        <v>181</v>
      </c>
      <c r="G1048" s="9" t="s">
        <v>1397</v>
      </c>
      <c r="H1048" s="9" t="s">
        <v>67</v>
      </c>
      <c r="I1048" s="10" t="s">
        <v>1529</v>
      </c>
      <c r="J1048" s="11">
        <v>3221.3</v>
      </c>
      <c r="K1048" t="b">
        <f t="shared" si="80"/>
        <v>1</v>
      </c>
      <c r="L1048" t="b">
        <f t="shared" si="81"/>
        <v>1</v>
      </c>
      <c r="M1048" t="b">
        <f t="shared" si="82"/>
        <v>1</v>
      </c>
      <c r="N1048" t="b">
        <f t="shared" si="83"/>
        <v>1</v>
      </c>
      <c r="O1048" s="13">
        <f t="shared" si="84"/>
        <v>0</v>
      </c>
    </row>
    <row r="1049" spans="1:15" ht="123.75" hidden="1" x14ac:dyDescent="0.25">
      <c r="A1049" s="1" t="s">
        <v>181</v>
      </c>
      <c r="B1049" s="1" t="s">
        <v>1397</v>
      </c>
      <c r="C1049" s="1" t="s">
        <v>174</v>
      </c>
      <c r="D1049" s="2" t="s">
        <v>646</v>
      </c>
      <c r="E1049" s="3">
        <v>3221.3</v>
      </c>
      <c r="F1049" s="8" t="s">
        <v>181</v>
      </c>
      <c r="G1049" s="9" t="s">
        <v>1397</v>
      </c>
      <c r="H1049" s="9" t="s">
        <v>174</v>
      </c>
      <c r="I1049" s="10" t="s">
        <v>646</v>
      </c>
      <c r="J1049" s="11">
        <v>3221.3</v>
      </c>
      <c r="K1049" t="b">
        <f t="shared" si="80"/>
        <v>1</v>
      </c>
      <c r="L1049" t="b">
        <f t="shared" si="81"/>
        <v>1</v>
      </c>
      <c r="M1049" t="b">
        <f t="shared" si="82"/>
        <v>1</v>
      </c>
      <c r="N1049" t="b">
        <f t="shared" si="83"/>
        <v>1</v>
      </c>
      <c r="O1049" s="13">
        <f t="shared" si="84"/>
        <v>0</v>
      </c>
    </row>
    <row r="1050" spans="1:15" ht="101.25" hidden="1" x14ac:dyDescent="0.25">
      <c r="A1050" s="1" t="s">
        <v>181</v>
      </c>
      <c r="B1050" s="1" t="s">
        <v>1397</v>
      </c>
      <c r="C1050" s="1" t="s">
        <v>42</v>
      </c>
      <c r="D1050" s="2" t="s">
        <v>1516</v>
      </c>
      <c r="E1050" s="3">
        <v>248</v>
      </c>
      <c r="F1050" s="8" t="s">
        <v>181</v>
      </c>
      <c r="G1050" s="9" t="s">
        <v>1397</v>
      </c>
      <c r="H1050" s="9" t="s">
        <v>42</v>
      </c>
      <c r="I1050" s="10" t="s">
        <v>1516</v>
      </c>
      <c r="J1050" s="11">
        <v>248</v>
      </c>
      <c r="K1050" t="b">
        <f t="shared" si="80"/>
        <v>1</v>
      </c>
      <c r="L1050" t="b">
        <f t="shared" si="81"/>
        <v>1</v>
      </c>
      <c r="M1050" t="b">
        <f t="shared" si="82"/>
        <v>1</v>
      </c>
      <c r="N1050" t="b">
        <f t="shared" si="83"/>
        <v>1</v>
      </c>
      <c r="O1050" s="13">
        <f t="shared" si="84"/>
        <v>0</v>
      </c>
    </row>
    <row r="1051" spans="1:15" ht="56.25" hidden="1" x14ac:dyDescent="0.25">
      <c r="A1051" s="1" t="s">
        <v>181</v>
      </c>
      <c r="B1051" s="1" t="s">
        <v>1397</v>
      </c>
      <c r="C1051" s="1" t="s">
        <v>68</v>
      </c>
      <c r="D1051" s="2" t="s">
        <v>1530</v>
      </c>
      <c r="E1051" s="3">
        <v>248</v>
      </c>
      <c r="F1051" s="8" t="s">
        <v>181</v>
      </c>
      <c r="G1051" s="9" t="s">
        <v>1397</v>
      </c>
      <c r="H1051" s="9" t="s">
        <v>68</v>
      </c>
      <c r="I1051" s="10" t="s">
        <v>1530</v>
      </c>
      <c r="J1051" s="11">
        <v>248</v>
      </c>
      <c r="K1051" t="b">
        <f t="shared" si="80"/>
        <v>1</v>
      </c>
      <c r="L1051" t="b">
        <f t="shared" si="81"/>
        <v>1</v>
      </c>
      <c r="M1051" t="b">
        <f t="shared" si="82"/>
        <v>1</v>
      </c>
      <c r="N1051" t="b">
        <f t="shared" si="83"/>
        <v>1</v>
      </c>
      <c r="O1051" s="13">
        <f t="shared" si="84"/>
        <v>0</v>
      </c>
    </row>
    <row r="1052" spans="1:15" ht="90" hidden="1" x14ac:dyDescent="0.25">
      <c r="A1052" s="1" t="s">
        <v>181</v>
      </c>
      <c r="B1052" s="1" t="s">
        <v>1397</v>
      </c>
      <c r="C1052" s="1" t="s">
        <v>176</v>
      </c>
      <c r="D1052" s="2" t="s">
        <v>1631</v>
      </c>
      <c r="E1052" s="3">
        <v>248</v>
      </c>
      <c r="F1052" s="8" t="s">
        <v>181</v>
      </c>
      <c r="G1052" s="9" t="s">
        <v>1397</v>
      </c>
      <c r="H1052" s="9" t="s">
        <v>176</v>
      </c>
      <c r="I1052" s="10" t="s">
        <v>1631</v>
      </c>
      <c r="J1052" s="11">
        <v>248</v>
      </c>
      <c r="K1052" t="b">
        <f t="shared" si="80"/>
        <v>1</v>
      </c>
      <c r="L1052" t="b">
        <f t="shared" si="81"/>
        <v>1</v>
      </c>
      <c r="M1052" t="b">
        <f t="shared" si="82"/>
        <v>1</v>
      </c>
      <c r="N1052" t="b">
        <f t="shared" si="83"/>
        <v>1</v>
      </c>
      <c r="O1052" s="13">
        <f t="shared" si="84"/>
        <v>0</v>
      </c>
    </row>
    <row r="1053" spans="1:15" ht="56.25" hidden="1" x14ac:dyDescent="0.25">
      <c r="A1053" s="1" t="s">
        <v>181</v>
      </c>
      <c r="B1053" s="1" t="s">
        <v>1397</v>
      </c>
      <c r="C1053" s="1" t="s">
        <v>175</v>
      </c>
      <c r="D1053" s="2" t="s">
        <v>671</v>
      </c>
      <c r="E1053" s="3">
        <v>248</v>
      </c>
      <c r="F1053" s="8" t="s">
        <v>181</v>
      </c>
      <c r="G1053" s="9" t="s">
        <v>1397</v>
      </c>
      <c r="H1053" s="9" t="s">
        <v>175</v>
      </c>
      <c r="I1053" s="10" t="s">
        <v>671</v>
      </c>
      <c r="J1053" s="11">
        <v>248</v>
      </c>
      <c r="K1053" t="b">
        <f t="shared" si="80"/>
        <v>1</v>
      </c>
      <c r="L1053" t="b">
        <f t="shared" si="81"/>
        <v>1</v>
      </c>
      <c r="M1053" t="b">
        <f t="shared" si="82"/>
        <v>1</v>
      </c>
      <c r="N1053" t="b">
        <f t="shared" si="83"/>
        <v>1</v>
      </c>
      <c r="O1053" s="13">
        <f t="shared" si="84"/>
        <v>0</v>
      </c>
    </row>
    <row r="1054" spans="1:15" ht="36" hidden="1" x14ac:dyDescent="0.25">
      <c r="A1054" s="1" t="s">
        <v>181</v>
      </c>
      <c r="B1054" s="1" t="s">
        <v>1399</v>
      </c>
      <c r="C1054" s="1" t="s">
        <v>37</v>
      </c>
      <c r="D1054" s="2" t="s">
        <v>1511</v>
      </c>
      <c r="E1054" s="3">
        <v>560.9</v>
      </c>
      <c r="F1054" s="8" t="s">
        <v>181</v>
      </c>
      <c r="G1054" s="9" t="s">
        <v>1399</v>
      </c>
      <c r="H1054" s="9" t="s">
        <v>37</v>
      </c>
      <c r="I1054" s="10" t="s">
        <v>1511</v>
      </c>
      <c r="J1054" s="11">
        <v>560.9</v>
      </c>
      <c r="K1054" t="b">
        <f t="shared" si="80"/>
        <v>1</v>
      </c>
      <c r="L1054" t="b">
        <f t="shared" si="81"/>
        <v>1</v>
      </c>
      <c r="M1054" t="b">
        <f t="shared" si="82"/>
        <v>1</v>
      </c>
      <c r="N1054" t="b">
        <f t="shared" si="83"/>
        <v>1</v>
      </c>
      <c r="O1054" s="13">
        <f t="shared" si="84"/>
        <v>0</v>
      </c>
    </row>
    <row r="1055" spans="1:15" ht="56.25" hidden="1" x14ac:dyDescent="0.25">
      <c r="A1055" s="1" t="s">
        <v>181</v>
      </c>
      <c r="B1055" s="1" t="s">
        <v>1399</v>
      </c>
      <c r="C1055" s="1" t="s">
        <v>89</v>
      </c>
      <c r="D1055" s="2" t="s">
        <v>1532</v>
      </c>
      <c r="E1055" s="3">
        <v>560.9</v>
      </c>
      <c r="F1055" s="8" t="s">
        <v>181</v>
      </c>
      <c r="G1055" s="9" t="s">
        <v>1399</v>
      </c>
      <c r="H1055" s="9" t="s">
        <v>89</v>
      </c>
      <c r="I1055" s="10" t="s">
        <v>1532</v>
      </c>
      <c r="J1055" s="11">
        <v>560.9</v>
      </c>
      <c r="K1055" t="b">
        <f t="shared" si="80"/>
        <v>1</v>
      </c>
      <c r="L1055" t="b">
        <f t="shared" si="81"/>
        <v>1</v>
      </c>
      <c r="M1055" t="b">
        <f t="shared" si="82"/>
        <v>1</v>
      </c>
      <c r="N1055" t="b">
        <f t="shared" si="83"/>
        <v>1</v>
      </c>
      <c r="O1055" s="13">
        <f t="shared" si="84"/>
        <v>0</v>
      </c>
    </row>
    <row r="1056" spans="1:15" ht="56.25" hidden="1" x14ac:dyDescent="0.25">
      <c r="A1056" s="1" t="s">
        <v>181</v>
      </c>
      <c r="B1056" s="1" t="s">
        <v>1399</v>
      </c>
      <c r="C1056" s="1" t="s">
        <v>90</v>
      </c>
      <c r="D1056" s="2" t="s">
        <v>1533</v>
      </c>
      <c r="E1056" s="3">
        <v>560.9</v>
      </c>
      <c r="F1056" s="8" t="s">
        <v>181</v>
      </c>
      <c r="G1056" s="9" t="s">
        <v>1399</v>
      </c>
      <c r="H1056" s="9" t="s">
        <v>90</v>
      </c>
      <c r="I1056" s="10" t="s">
        <v>1533</v>
      </c>
      <c r="J1056" s="11">
        <v>560.9</v>
      </c>
      <c r="K1056" t="b">
        <f t="shared" si="80"/>
        <v>1</v>
      </c>
      <c r="L1056" t="b">
        <f t="shared" si="81"/>
        <v>1</v>
      </c>
      <c r="M1056" t="b">
        <f t="shared" si="82"/>
        <v>1</v>
      </c>
      <c r="N1056" t="b">
        <f t="shared" si="83"/>
        <v>1</v>
      </c>
      <c r="O1056" s="13">
        <f t="shared" si="84"/>
        <v>0</v>
      </c>
    </row>
    <row r="1057" spans="1:15" ht="78.75" hidden="1" x14ac:dyDescent="0.25">
      <c r="A1057" s="1" t="s">
        <v>181</v>
      </c>
      <c r="B1057" s="1" t="s">
        <v>1399</v>
      </c>
      <c r="C1057" s="1" t="s">
        <v>77</v>
      </c>
      <c r="D1057" s="2" t="s">
        <v>614</v>
      </c>
      <c r="E1057" s="3">
        <v>560.9</v>
      </c>
      <c r="F1057" s="8" t="s">
        <v>181</v>
      </c>
      <c r="G1057" s="9" t="s">
        <v>1399</v>
      </c>
      <c r="H1057" s="9" t="s">
        <v>77</v>
      </c>
      <c r="I1057" s="10" t="s">
        <v>614</v>
      </c>
      <c r="J1057" s="11">
        <v>560.9</v>
      </c>
      <c r="K1057" t="b">
        <f t="shared" si="80"/>
        <v>1</v>
      </c>
      <c r="L1057" t="b">
        <f t="shared" si="81"/>
        <v>1</v>
      </c>
      <c r="M1057" t="b">
        <f t="shared" si="82"/>
        <v>1</v>
      </c>
      <c r="N1057" t="b">
        <f t="shared" si="83"/>
        <v>1</v>
      </c>
      <c r="O1057" s="13">
        <f t="shared" si="84"/>
        <v>0</v>
      </c>
    </row>
    <row r="1058" spans="1:15" ht="56.25" hidden="1" x14ac:dyDescent="0.25">
      <c r="A1058" s="1" t="s">
        <v>181</v>
      </c>
      <c r="B1058" s="1" t="s">
        <v>1399</v>
      </c>
      <c r="C1058" s="1" t="s">
        <v>1122</v>
      </c>
      <c r="D1058" s="2" t="s">
        <v>1885</v>
      </c>
      <c r="E1058" s="3">
        <v>2176.7927599999998</v>
      </c>
      <c r="F1058" s="8" t="s">
        <v>181</v>
      </c>
      <c r="G1058" s="9" t="s">
        <v>1399</v>
      </c>
      <c r="H1058" s="9" t="s">
        <v>1122</v>
      </c>
      <c r="I1058" s="10" t="s">
        <v>1885</v>
      </c>
      <c r="J1058" s="11">
        <v>2176.7930000000001</v>
      </c>
      <c r="K1058" t="b">
        <f t="shared" si="80"/>
        <v>1</v>
      </c>
      <c r="L1058" t="b">
        <f t="shared" si="81"/>
        <v>1</v>
      </c>
      <c r="M1058" t="b">
        <f t="shared" si="82"/>
        <v>1</v>
      </c>
      <c r="N1058" t="b">
        <f t="shared" si="83"/>
        <v>1</v>
      </c>
      <c r="O1058" s="13">
        <f t="shared" si="84"/>
        <v>-2.4000000030355295E-4</v>
      </c>
    </row>
    <row r="1059" spans="1:15" ht="78.75" hidden="1" x14ac:dyDescent="0.25">
      <c r="A1059" s="1" t="s">
        <v>181</v>
      </c>
      <c r="B1059" s="1" t="s">
        <v>1399</v>
      </c>
      <c r="C1059" s="1" t="s">
        <v>405</v>
      </c>
      <c r="D1059" s="2" t="s">
        <v>1174</v>
      </c>
      <c r="E1059" s="3">
        <v>2176.7927599999998</v>
      </c>
      <c r="F1059" s="8" t="s">
        <v>181</v>
      </c>
      <c r="G1059" s="9" t="s">
        <v>1399</v>
      </c>
      <c r="H1059" s="9" t="s">
        <v>405</v>
      </c>
      <c r="I1059" s="10" t="s">
        <v>1174</v>
      </c>
      <c r="J1059" s="11">
        <v>2176.7930000000001</v>
      </c>
      <c r="K1059" t="b">
        <f t="shared" si="80"/>
        <v>1</v>
      </c>
      <c r="L1059" t="b">
        <f t="shared" si="81"/>
        <v>1</v>
      </c>
      <c r="M1059" t="b">
        <f t="shared" si="82"/>
        <v>1</v>
      </c>
      <c r="N1059" t="b">
        <f t="shared" si="83"/>
        <v>1</v>
      </c>
      <c r="O1059" s="13">
        <f t="shared" si="84"/>
        <v>-2.4000000030355295E-4</v>
      </c>
    </row>
    <row r="1060" spans="1:15" ht="56.25" hidden="1" x14ac:dyDescent="0.25">
      <c r="A1060" s="1" t="s">
        <v>181</v>
      </c>
      <c r="B1060" s="1" t="s">
        <v>1386</v>
      </c>
      <c r="C1060" s="1" t="s">
        <v>790</v>
      </c>
      <c r="D1060" s="2" t="s">
        <v>1590</v>
      </c>
      <c r="E1060" s="3">
        <v>1544.1</v>
      </c>
      <c r="F1060" s="8" t="s">
        <v>181</v>
      </c>
      <c r="G1060" s="9" t="s">
        <v>1386</v>
      </c>
      <c r="H1060" s="9" t="s">
        <v>790</v>
      </c>
      <c r="I1060" s="10" t="s">
        <v>1590</v>
      </c>
      <c r="J1060" s="11">
        <v>1544.1</v>
      </c>
      <c r="K1060" t="b">
        <f t="shared" si="80"/>
        <v>1</v>
      </c>
      <c r="L1060" t="b">
        <f t="shared" si="81"/>
        <v>1</v>
      </c>
      <c r="M1060" t="b">
        <f t="shared" si="82"/>
        <v>1</v>
      </c>
      <c r="N1060" t="b">
        <f t="shared" si="83"/>
        <v>1</v>
      </c>
      <c r="O1060" s="13">
        <f t="shared" si="84"/>
        <v>0</v>
      </c>
    </row>
    <row r="1061" spans="1:15" ht="56.25" hidden="1" x14ac:dyDescent="0.25">
      <c r="A1061" s="1" t="s">
        <v>181</v>
      </c>
      <c r="B1061" s="1" t="s">
        <v>1386</v>
      </c>
      <c r="C1061" s="1" t="s">
        <v>794</v>
      </c>
      <c r="D1061" s="2" t="s">
        <v>1632</v>
      </c>
      <c r="E1061" s="3">
        <v>1544.1</v>
      </c>
      <c r="F1061" s="8" t="s">
        <v>181</v>
      </c>
      <c r="G1061" s="9" t="s">
        <v>1386</v>
      </c>
      <c r="H1061" s="9" t="s">
        <v>794</v>
      </c>
      <c r="I1061" s="10" t="s">
        <v>1632</v>
      </c>
      <c r="J1061" s="11">
        <v>1544.1</v>
      </c>
      <c r="K1061" t="b">
        <f t="shared" si="80"/>
        <v>1</v>
      </c>
      <c r="L1061" t="b">
        <f t="shared" si="81"/>
        <v>1</v>
      </c>
      <c r="M1061" t="b">
        <f t="shared" si="82"/>
        <v>1</v>
      </c>
      <c r="N1061" t="b">
        <f t="shared" si="83"/>
        <v>1</v>
      </c>
      <c r="O1061" s="13">
        <f t="shared" si="84"/>
        <v>0</v>
      </c>
    </row>
    <row r="1062" spans="1:15" ht="123.75" hidden="1" x14ac:dyDescent="0.25">
      <c r="A1062" s="1" t="s">
        <v>181</v>
      </c>
      <c r="B1062" s="1" t="s">
        <v>1386</v>
      </c>
      <c r="C1062" s="1" t="s">
        <v>795</v>
      </c>
      <c r="D1062" s="2" t="s">
        <v>1633</v>
      </c>
      <c r="E1062" s="3">
        <v>1544.1</v>
      </c>
      <c r="F1062" s="8" t="s">
        <v>181</v>
      </c>
      <c r="G1062" s="9" t="s">
        <v>1386</v>
      </c>
      <c r="H1062" s="9" t="s">
        <v>795</v>
      </c>
      <c r="I1062" s="10" t="s">
        <v>1633</v>
      </c>
      <c r="J1062" s="11">
        <v>1544.1</v>
      </c>
      <c r="K1062" t="b">
        <f t="shared" si="80"/>
        <v>1</v>
      </c>
      <c r="L1062" t="b">
        <f t="shared" si="81"/>
        <v>1</v>
      </c>
      <c r="M1062" t="b">
        <f t="shared" si="82"/>
        <v>1</v>
      </c>
      <c r="N1062" t="b">
        <f t="shared" si="83"/>
        <v>1</v>
      </c>
      <c r="O1062" s="13">
        <f t="shared" si="84"/>
        <v>0</v>
      </c>
    </row>
    <row r="1063" spans="1:15" ht="45" hidden="1" x14ac:dyDescent="0.25">
      <c r="A1063" s="1" t="s">
        <v>181</v>
      </c>
      <c r="B1063" s="1" t="s">
        <v>1386</v>
      </c>
      <c r="C1063" s="1" t="s">
        <v>793</v>
      </c>
      <c r="D1063" s="2" t="s">
        <v>931</v>
      </c>
      <c r="E1063" s="3">
        <v>1544.1</v>
      </c>
      <c r="F1063" s="8" t="s">
        <v>181</v>
      </c>
      <c r="G1063" s="9" t="s">
        <v>1386</v>
      </c>
      <c r="H1063" s="9" t="s">
        <v>793</v>
      </c>
      <c r="I1063" s="10" t="s">
        <v>931</v>
      </c>
      <c r="J1063" s="11">
        <v>1544.1</v>
      </c>
      <c r="K1063" t="b">
        <f t="shared" si="80"/>
        <v>1</v>
      </c>
      <c r="L1063" t="b">
        <f t="shared" si="81"/>
        <v>1</v>
      </c>
      <c r="M1063" t="b">
        <f t="shared" si="82"/>
        <v>1</v>
      </c>
      <c r="N1063" t="b">
        <f t="shared" si="83"/>
        <v>1</v>
      </c>
      <c r="O1063" s="13">
        <f t="shared" si="84"/>
        <v>0</v>
      </c>
    </row>
    <row r="1064" spans="1:15" ht="56.25" hidden="1" x14ac:dyDescent="0.25">
      <c r="A1064" s="1" t="s">
        <v>181</v>
      </c>
      <c r="B1064" s="1" t="s">
        <v>1386</v>
      </c>
      <c r="C1064" s="1" t="s">
        <v>1122</v>
      </c>
      <c r="D1064" s="2" t="s">
        <v>1885</v>
      </c>
      <c r="E1064" s="3">
        <v>20</v>
      </c>
      <c r="F1064" s="8" t="s">
        <v>181</v>
      </c>
      <c r="G1064" s="9" t="s">
        <v>1386</v>
      </c>
      <c r="H1064" s="9" t="s">
        <v>1122</v>
      </c>
      <c r="I1064" s="10" t="s">
        <v>1885</v>
      </c>
      <c r="J1064" s="11">
        <v>20</v>
      </c>
      <c r="K1064" t="b">
        <f t="shared" si="80"/>
        <v>1</v>
      </c>
      <c r="L1064" t="b">
        <f t="shared" si="81"/>
        <v>1</v>
      </c>
      <c r="M1064" t="b">
        <f t="shared" si="82"/>
        <v>1</v>
      </c>
      <c r="N1064" t="b">
        <f t="shared" si="83"/>
        <v>1</v>
      </c>
      <c r="O1064" s="13">
        <f t="shared" si="84"/>
        <v>0</v>
      </c>
    </row>
    <row r="1065" spans="1:15" ht="78.75" hidden="1" x14ac:dyDescent="0.25">
      <c r="A1065" s="1" t="s">
        <v>181</v>
      </c>
      <c r="B1065" s="1" t="s">
        <v>1386</v>
      </c>
      <c r="C1065" s="1" t="s">
        <v>405</v>
      </c>
      <c r="D1065" s="2" t="s">
        <v>1174</v>
      </c>
      <c r="E1065" s="3">
        <v>20</v>
      </c>
      <c r="F1065" s="8" t="s">
        <v>181</v>
      </c>
      <c r="G1065" s="9" t="s">
        <v>1386</v>
      </c>
      <c r="H1065" s="9" t="s">
        <v>405</v>
      </c>
      <c r="I1065" s="10" t="s">
        <v>1174</v>
      </c>
      <c r="J1065" s="11">
        <v>20</v>
      </c>
      <c r="K1065" t="b">
        <f t="shared" si="80"/>
        <v>1</v>
      </c>
      <c r="L1065" t="b">
        <f t="shared" si="81"/>
        <v>1</v>
      </c>
      <c r="M1065" t="b">
        <f t="shared" si="82"/>
        <v>1</v>
      </c>
      <c r="N1065" t="b">
        <f t="shared" si="83"/>
        <v>1</v>
      </c>
      <c r="O1065" s="13">
        <f t="shared" si="84"/>
        <v>0</v>
      </c>
    </row>
    <row r="1066" spans="1:15" ht="101.25" hidden="1" x14ac:dyDescent="0.25">
      <c r="A1066" s="1" t="s">
        <v>182</v>
      </c>
      <c r="B1066" s="1" t="s">
        <v>1408</v>
      </c>
      <c r="C1066" s="1" t="s">
        <v>42</v>
      </c>
      <c r="D1066" s="2" t="s">
        <v>1516</v>
      </c>
      <c r="E1066" s="3">
        <v>4257.2999999999993</v>
      </c>
      <c r="F1066" s="8" t="s">
        <v>182</v>
      </c>
      <c r="G1066" s="9" t="s">
        <v>1408</v>
      </c>
      <c r="H1066" s="9" t="s">
        <v>42</v>
      </c>
      <c r="I1066" s="10" t="s">
        <v>1516</v>
      </c>
      <c r="J1066" s="11">
        <v>4257.3</v>
      </c>
      <c r="K1066" t="b">
        <f t="shared" si="80"/>
        <v>1</v>
      </c>
      <c r="L1066" t="b">
        <f t="shared" si="81"/>
        <v>1</v>
      </c>
      <c r="M1066" t="b">
        <f t="shared" si="82"/>
        <v>1</v>
      </c>
      <c r="N1066" t="b">
        <f t="shared" si="83"/>
        <v>1</v>
      </c>
      <c r="O1066" s="13">
        <f t="shared" si="84"/>
        <v>0</v>
      </c>
    </row>
    <row r="1067" spans="1:15" ht="67.5" hidden="1" x14ac:dyDescent="0.25">
      <c r="A1067" s="1" t="s">
        <v>182</v>
      </c>
      <c r="B1067" s="1" t="s">
        <v>1408</v>
      </c>
      <c r="C1067" s="1" t="s">
        <v>105</v>
      </c>
      <c r="D1067" s="2" t="s">
        <v>1582</v>
      </c>
      <c r="E1067" s="3">
        <v>4257.2999999999993</v>
      </c>
      <c r="F1067" s="8" t="s">
        <v>182</v>
      </c>
      <c r="G1067" s="9" t="s">
        <v>1408</v>
      </c>
      <c r="H1067" s="9" t="s">
        <v>105</v>
      </c>
      <c r="I1067" s="10" t="s">
        <v>1582</v>
      </c>
      <c r="J1067" s="11">
        <v>4257.3</v>
      </c>
      <c r="K1067" t="b">
        <f t="shared" si="80"/>
        <v>1</v>
      </c>
      <c r="L1067" t="b">
        <f t="shared" si="81"/>
        <v>1</v>
      </c>
      <c r="M1067" t="b">
        <f t="shared" si="82"/>
        <v>1</v>
      </c>
      <c r="N1067" t="b">
        <f t="shared" si="83"/>
        <v>1</v>
      </c>
      <c r="O1067" s="13">
        <f t="shared" si="84"/>
        <v>0</v>
      </c>
    </row>
    <row r="1068" spans="1:15" ht="123.75" hidden="1" x14ac:dyDescent="0.25">
      <c r="A1068" s="1" t="s">
        <v>182</v>
      </c>
      <c r="B1068" s="1" t="s">
        <v>1408</v>
      </c>
      <c r="C1068" s="1" t="s">
        <v>114</v>
      </c>
      <c r="D1068" s="2" t="s">
        <v>1593</v>
      </c>
      <c r="E1068" s="3">
        <v>4257.2999999999993</v>
      </c>
      <c r="F1068" s="8" t="s">
        <v>182</v>
      </c>
      <c r="G1068" s="9" t="s">
        <v>1408</v>
      </c>
      <c r="H1068" s="9" t="s">
        <v>114</v>
      </c>
      <c r="I1068" s="10" t="s">
        <v>1593</v>
      </c>
      <c r="J1068" s="11">
        <v>4257.3</v>
      </c>
      <c r="K1068" t="b">
        <f t="shared" si="80"/>
        <v>1</v>
      </c>
      <c r="L1068" t="b">
        <f t="shared" si="81"/>
        <v>1</v>
      </c>
      <c r="M1068" t="b">
        <f t="shared" si="82"/>
        <v>1</v>
      </c>
      <c r="N1068" t="b">
        <f t="shared" si="83"/>
        <v>1</v>
      </c>
      <c r="O1068" s="13">
        <f t="shared" si="84"/>
        <v>0</v>
      </c>
    </row>
    <row r="1069" spans="1:15" ht="67.5" hidden="1" x14ac:dyDescent="0.25">
      <c r="A1069" s="1" t="s">
        <v>182</v>
      </c>
      <c r="B1069" s="1" t="s">
        <v>1408</v>
      </c>
      <c r="C1069" s="1" t="s">
        <v>111</v>
      </c>
      <c r="D1069" s="2" t="s">
        <v>664</v>
      </c>
      <c r="E1069" s="3">
        <v>4257.2999999999993</v>
      </c>
      <c r="F1069" s="8" t="s">
        <v>182</v>
      </c>
      <c r="G1069" s="9" t="s">
        <v>1408</v>
      </c>
      <c r="H1069" s="9" t="s">
        <v>111</v>
      </c>
      <c r="I1069" s="10" t="s">
        <v>664</v>
      </c>
      <c r="J1069" s="11">
        <v>4257.3</v>
      </c>
      <c r="K1069" t="b">
        <f t="shared" si="80"/>
        <v>1</v>
      </c>
      <c r="L1069" t="b">
        <f t="shared" si="81"/>
        <v>1</v>
      </c>
      <c r="M1069" t="b">
        <f t="shared" si="82"/>
        <v>1</v>
      </c>
      <c r="N1069" t="b">
        <f t="shared" si="83"/>
        <v>1</v>
      </c>
      <c r="O1069" s="13">
        <f t="shared" si="84"/>
        <v>0</v>
      </c>
    </row>
    <row r="1070" spans="1:15" ht="56.25" hidden="1" x14ac:dyDescent="0.25">
      <c r="A1070" s="1" t="s">
        <v>182</v>
      </c>
      <c r="B1070" s="1" t="s">
        <v>1408</v>
      </c>
      <c r="C1070" s="1" t="s">
        <v>1122</v>
      </c>
      <c r="D1070" s="2" t="s">
        <v>1885</v>
      </c>
      <c r="E1070" s="3">
        <v>32</v>
      </c>
      <c r="F1070" s="8" t="s">
        <v>182</v>
      </c>
      <c r="G1070" s="9" t="s">
        <v>1408</v>
      </c>
      <c r="H1070" s="9" t="s">
        <v>1122</v>
      </c>
      <c r="I1070" s="10" t="s">
        <v>1885</v>
      </c>
      <c r="J1070" s="11">
        <v>32</v>
      </c>
      <c r="K1070" t="b">
        <f t="shared" si="80"/>
        <v>1</v>
      </c>
      <c r="L1070" t="b">
        <f t="shared" si="81"/>
        <v>1</v>
      </c>
      <c r="M1070" t="b">
        <f t="shared" si="82"/>
        <v>1</v>
      </c>
      <c r="N1070" t="b">
        <f t="shared" si="83"/>
        <v>1</v>
      </c>
      <c r="O1070" s="13">
        <f t="shared" si="84"/>
        <v>0</v>
      </c>
    </row>
    <row r="1071" spans="1:15" ht="36" hidden="1" x14ac:dyDescent="0.25">
      <c r="A1071" s="1" t="s">
        <v>182</v>
      </c>
      <c r="B1071" s="1" t="s">
        <v>1408</v>
      </c>
      <c r="C1071" s="1" t="s">
        <v>1143</v>
      </c>
      <c r="D1071" s="2" t="s">
        <v>1270</v>
      </c>
      <c r="E1071" s="3">
        <v>32</v>
      </c>
      <c r="F1071" s="8" t="s">
        <v>182</v>
      </c>
      <c r="G1071" s="9" t="s">
        <v>1408</v>
      </c>
      <c r="H1071" s="9" t="s">
        <v>1143</v>
      </c>
      <c r="I1071" s="10" t="s">
        <v>1270</v>
      </c>
      <c r="J1071" s="11">
        <v>32</v>
      </c>
      <c r="K1071" t="b">
        <f t="shared" si="80"/>
        <v>1</v>
      </c>
      <c r="L1071" t="b">
        <f t="shared" si="81"/>
        <v>1</v>
      </c>
      <c r="M1071" t="b">
        <f t="shared" si="82"/>
        <v>1</v>
      </c>
      <c r="N1071" t="b">
        <f t="shared" si="83"/>
        <v>1</v>
      </c>
      <c r="O1071" s="13">
        <f t="shared" si="84"/>
        <v>0</v>
      </c>
    </row>
    <row r="1072" spans="1:15" ht="33.75" hidden="1" x14ac:dyDescent="0.25">
      <c r="A1072" s="1" t="s">
        <v>182</v>
      </c>
      <c r="B1072" s="1" t="s">
        <v>1408</v>
      </c>
      <c r="C1072" s="1" t="s">
        <v>1349</v>
      </c>
      <c r="D1072" s="2" t="s">
        <v>1350</v>
      </c>
      <c r="E1072" s="3">
        <v>32</v>
      </c>
      <c r="F1072" s="8" t="s">
        <v>182</v>
      </c>
      <c r="G1072" s="9" t="s">
        <v>1408</v>
      </c>
      <c r="H1072" s="9" t="s">
        <v>1349</v>
      </c>
      <c r="I1072" s="10" t="s">
        <v>1350</v>
      </c>
      <c r="J1072" s="11">
        <v>32</v>
      </c>
      <c r="K1072" t="b">
        <f t="shared" si="80"/>
        <v>1</v>
      </c>
      <c r="L1072" t="b">
        <f t="shared" si="81"/>
        <v>1</v>
      </c>
      <c r="M1072" t="b">
        <f t="shared" si="82"/>
        <v>1</v>
      </c>
      <c r="N1072" t="b">
        <f t="shared" si="83"/>
        <v>1</v>
      </c>
      <c r="O1072" s="13">
        <f t="shared" si="84"/>
        <v>0</v>
      </c>
    </row>
    <row r="1073" spans="1:15" ht="67.5" hidden="1" x14ac:dyDescent="0.25">
      <c r="A1073" s="1" t="s">
        <v>182</v>
      </c>
      <c r="B1073" s="1" t="s">
        <v>1408</v>
      </c>
      <c r="C1073" s="1" t="s">
        <v>1125</v>
      </c>
      <c r="D1073" s="2" t="s">
        <v>1207</v>
      </c>
      <c r="E1073" s="3">
        <v>37151.1</v>
      </c>
      <c r="F1073" s="8" t="s">
        <v>182</v>
      </c>
      <c r="G1073" s="9" t="s">
        <v>1408</v>
      </c>
      <c r="H1073" s="9" t="s">
        <v>1125</v>
      </c>
      <c r="I1073" s="10" t="s">
        <v>1207</v>
      </c>
      <c r="J1073" s="11">
        <v>37151.1</v>
      </c>
      <c r="K1073" t="b">
        <f t="shared" si="80"/>
        <v>1</v>
      </c>
      <c r="L1073" t="b">
        <f t="shared" si="81"/>
        <v>1</v>
      </c>
      <c r="M1073" t="b">
        <f t="shared" si="82"/>
        <v>1</v>
      </c>
      <c r="N1073" t="b">
        <f t="shared" si="83"/>
        <v>1</v>
      </c>
      <c r="O1073" s="13">
        <f t="shared" si="84"/>
        <v>0</v>
      </c>
    </row>
    <row r="1074" spans="1:15" ht="45" hidden="1" x14ac:dyDescent="0.25">
      <c r="A1074" s="1" t="s">
        <v>182</v>
      </c>
      <c r="B1074" s="1" t="s">
        <v>1408</v>
      </c>
      <c r="C1074" s="1" t="s">
        <v>115</v>
      </c>
      <c r="D1074" s="2" t="s">
        <v>1209</v>
      </c>
      <c r="E1074" s="3">
        <v>37151.1</v>
      </c>
      <c r="F1074" s="8" t="s">
        <v>182</v>
      </c>
      <c r="G1074" s="9" t="s">
        <v>1408</v>
      </c>
      <c r="H1074" s="9" t="s">
        <v>115</v>
      </c>
      <c r="I1074" s="10" t="s">
        <v>1209</v>
      </c>
      <c r="J1074" s="11">
        <v>37151.1</v>
      </c>
      <c r="K1074" t="b">
        <f t="shared" si="80"/>
        <v>1</v>
      </c>
      <c r="L1074" t="b">
        <f t="shared" si="81"/>
        <v>1</v>
      </c>
      <c r="M1074" t="b">
        <f t="shared" si="82"/>
        <v>1</v>
      </c>
      <c r="N1074" t="b">
        <f t="shared" si="83"/>
        <v>1</v>
      </c>
      <c r="O1074" s="13">
        <f t="shared" si="84"/>
        <v>0</v>
      </c>
    </row>
    <row r="1075" spans="1:15" ht="56.25" hidden="1" x14ac:dyDescent="0.25">
      <c r="A1075" s="1" t="s">
        <v>182</v>
      </c>
      <c r="B1075" s="1" t="s">
        <v>1408</v>
      </c>
      <c r="C1075" s="1" t="s">
        <v>112</v>
      </c>
      <c r="D1075" s="2" t="s">
        <v>1200</v>
      </c>
      <c r="E1075" s="3">
        <v>33822.9</v>
      </c>
      <c r="F1075" s="8" t="s">
        <v>182</v>
      </c>
      <c r="G1075" s="9" t="s">
        <v>1408</v>
      </c>
      <c r="H1075" s="9" t="s">
        <v>112</v>
      </c>
      <c r="I1075" s="10" t="s">
        <v>1200</v>
      </c>
      <c r="J1075" s="11">
        <v>33822.9</v>
      </c>
      <c r="K1075" t="b">
        <f t="shared" si="80"/>
        <v>1</v>
      </c>
      <c r="L1075" t="b">
        <f t="shared" si="81"/>
        <v>1</v>
      </c>
      <c r="M1075" t="b">
        <f t="shared" si="82"/>
        <v>1</v>
      </c>
      <c r="N1075" t="b">
        <f t="shared" si="83"/>
        <v>1</v>
      </c>
      <c r="O1075" s="13">
        <f t="shared" si="84"/>
        <v>0</v>
      </c>
    </row>
    <row r="1076" spans="1:15" ht="56.25" hidden="1" x14ac:dyDescent="0.25">
      <c r="A1076" s="1" t="s">
        <v>182</v>
      </c>
      <c r="B1076" s="1" t="s">
        <v>1408</v>
      </c>
      <c r="C1076" s="1" t="s">
        <v>113</v>
      </c>
      <c r="D1076" s="2" t="s">
        <v>1201</v>
      </c>
      <c r="E1076" s="3">
        <v>3328.2</v>
      </c>
      <c r="F1076" s="8" t="s">
        <v>182</v>
      </c>
      <c r="G1076" s="9" t="s">
        <v>1408</v>
      </c>
      <c r="H1076" s="9" t="s">
        <v>113</v>
      </c>
      <c r="I1076" s="10" t="s">
        <v>1201</v>
      </c>
      <c r="J1076" s="11">
        <v>3328.2</v>
      </c>
      <c r="K1076" t="b">
        <f t="shared" si="80"/>
        <v>1</v>
      </c>
      <c r="L1076" t="b">
        <f t="shared" si="81"/>
        <v>1</v>
      </c>
      <c r="M1076" t="b">
        <f t="shared" si="82"/>
        <v>1</v>
      </c>
      <c r="N1076" t="b">
        <f t="shared" si="83"/>
        <v>1</v>
      </c>
      <c r="O1076" s="13">
        <f t="shared" si="84"/>
        <v>0</v>
      </c>
    </row>
    <row r="1077" spans="1:15" ht="45" hidden="1" x14ac:dyDescent="0.25">
      <c r="A1077" s="1" t="s">
        <v>182</v>
      </c>
      <c r="B1077" s="1" t="s">
        <v>1384</v>
      </c>
      <c r="C1077" s="1" t="s">
        <v>56</v>
      </c>
      <c r="D1077" s="2" t="s">
        <v>1519</v>
      </c>
      <c r="E1077" s="3">
        <v>5897.9</v>
      </c>
      <c r="F1077" s="8" t="s">
        <v>182</v>
      </c>
      <c r="G1077" s="9" t="s">
        <v>1384</v>
      </c>
      <c r="H1077" s="9" t="s">
        <v>56</v>
      </c>
      <c r="I1077" s="10" t="s">
        <v>1519</v>
      </c>
      <c r="J1077" s="11">
        <v>5897.9</v>
      </c>
      <c r="K1077" t="b">
        <f t="shared" si="80"/>
        <v>1</v>
      </c>
      <c r="L1077" t="b">
        <f t="shared" si="81"/>
        <v>1</v>
      </c>
      <c r="M1077" t="b">
        <f t="shared" si="82"/>
        <v>1</v>
      </c>
      <c r="N1077" t="b">
        <f t="shared" si="83"/>
        <v>1</v>
      </c>
      <c r="O1077" s="13">
        <f t="shared" si="84"/>
        <v>0</v>
      </c>
    </row>
    <row r="1078" spans="1:15" ht="45" hidden="1" x14ac:dyDescent="0.25">
      <c r="A1078" s="1" t="s">
        <v>182</v>
      </c>
      <c r="B1078" s="1" t="s">
        <v>1384</v>
      </c>
      <c r="C1078" s="1" t="s">
        <v>122</v>
      </c>
      <c r="D1078" s="2" t="s">
        <v>1594</v>
      </c>
      <c r="E1078" s="3">
        <v>5777.9</v>
      </c>
      <c r="F1078" s="8" t="s">
        <v>182</v>
      </c>
      <c r="G1078" s="9" t="s">
        <v>1384</v>
      </c>
      <c r="H1078" s="9" t="s">
        <v>122</v>
      </c>
      <c r="I1078" s="10" t="s">
        <v>1594</v>
      </c>
      <c r="J1078" s="11">
        <v>5777.9</v>
      </c>
      <c r="K1078" t="b">
        <f t="shared" si="80"/>
        <v>1</v>
      </c>
      <c r="L1078" t="b">
        <f t="shared" si="81"/>
        <v>1</v>
      </c>
      <c r="M1078" t="b">
        <f t="shared" si="82"/>
        <v>1</v>
      </c>
      <c r="N1078" t="b">
        <f t="shared" si="83"/>
        <v>1</v>
      </c>
      <c r="O1078" s="13">
        <f t="shared" si="84"/>
        <v>0</v>
      </c>
    </row>
    <row r="1079" spans="1:15" ht="135" hidden="1" x14ac:dyDescent="0.25">
      <c r="A1079" s="1" t="s">
        <v>182</v>
      </c>
      <c r="B1079" s="1" t="s">
        <v>1384</v>
      </c>
      <c r="C1079" s="1" t="s">
        <v>123</v>
      </c>
      <c r="D1079" s="2" t="s">
        <v>1595</v>
      </c>
      <c r="E1079" s="3">
        <v>789.2</v>
      </c>
      <c r="F1079" s="8" t="s">
        <v>182</v>
      </c>
      <c r="G1079" s="9" t="s">
        <v>1384</v>
      </c>
      <c r="H1079" s="9" t="s">
        <v>123</v>
      </c>
      <c r="I1079" s="10" t="s">
        <v>1595</v>
      </c>
      <c r="J1079" s="11">
        <v>789.2</v>
      </c>
      <c r="K1079" t="b">
        <f t="shared" si="80"/>
        <v>1</v>
      </c>
      <c r="L1079" t="b">
        <f t="shared" si="81"/>
        <v>1</v>
      </c>
      <c r="M1079" t="b">
        <f t="shared" si="82"/>
        <v>1</v>
      </c>
      <c r="N1079" t="b">
        <f t="shared" si="83"/>
        <v>1</v>
      </c>
      <c r="O1079" s="13">
        <f t="shared" si="84"/>
        <v>0</v>
      </c>
    </row>
    <row r="1080" spans="1:15" ht="123.75" hidden="1" x14ac:dyDescent="0.25">
      <c r="A1080" s="1" t="s">
        <v>182</v>
      </c>
      <c r="B1080" s="1" t="s">
        <v>1384</v>
      </c>
      <c r="C1080" s="1" t="s">
        <v>116</v>
      </c>
      <c r="D1080" s="2" t="s">
        <v>1250</v>
      </c>
      <c r="E1080" s="3">
        <v>221.5</v>
      </c>
      <c r="F1080" s="8" t="s">
        <v>182</v>
      </c>
      <c r="G1080" s="9" t="s">
        <v>1384</v>
      </c>
      <c r="H1080" s="9" t="s">
        <v>116</v>
      </c>
      <c r="I1080" s="10" t="s">
        <v>1250</v>
      </c>
      <c r="J1080" s="11">
        <v>221.5</v>
      </c>
      <c r="K1080" t="b">
        <f t="shared" si="80"/>
        <v>1</v>
      </c>
      <c r="L1080" t="b">
        <f t="shared" si="81"/>
        <v>1</v>
      </c>
      <c r="M1080" t="b">
        <f t="shared" si="82"/>
        <v>1</v>
      </c>
      <c r="N1080" t="b">
        <f t="shared" si="83"/>
        <v>1</v>
      </c>
      <c r="O1080" s="13">
        <f t="shared" si="84"/>
        <v>0</v>
      </c>
    </row>
    <row r="1081" spans="1:15" ht="78.75" hidden="1" x14ac:dyDescent="0.25">
      <c r="A1081" s="1" t="s">
        <v>182</v>
      </c>
      <c r="B1081" s="1" t="s">
        <v>1384</v>
      </c>
      <c r="C1081" s="1" t="s">
        <v>117</v>
      </c>
      <c r="D1081" s="2" t="s">
        <v>567</v>
      </c>
      <c r="E1081" s="3">
        <v>439.7</v>
      </c>
      <c r="F1081" s="8" t="s">
        <v>182</v>
      </c>
      <c r="G1081" s="9" t="s">
        <v>1384</v>
      </c>
      <c r="H1081" s="9" t="s">
        <v>117</v>
      </c>
      <c r="I1081" s="10" t="s">
        <v>567</v>
      </c>
      <c r="J1081" s="11">
        <v>439.7</v>
      </c>
      <c r="K1081" t="b">
        <f t="shared" si="80"/>
        <v>1</v>
      </c>
      <c r="L1081" t="b">
        <f t="shared" si="81"/>
        <v>1</v>
      </c>
      <c r="M1081" t="b">
        <f t="shared" si="82"/>
        <v>1</v>
      </c>
      <c r="N1081" t="b">
        <f t="shared" si="83"/>
        <v>1</v>
      </c>
      <c r="O1081" s="13">
        <f t="shared" si="84"/>
        <v>0</v>
      </c>
    </row>
    <row r="1082" spans="1:15" ht="101.25" hidden="1" x14ac:dyDescent="0.25">
      <c r="A1082" s="1" t="s">
        <v>182</v>
      </c>
      <c r="B1082" s="1" t="s">
        <v>1384</v>
      </c>
      <c r="C1082" s="1" t="s">
        <v>118</v>
      </c>
      <c r="D1082" s="2" t="s">
        <v>568</v>
      </c>
      <c r="E1082" s="3">
        <v>128</v>
      </c>
      <c r="F1082" s="8" t="s">
        <v>182</v>
      </c>
      <c r="G1082" s="9" t="s">
        <v>1384</v>
      </c>
      <c r="H1082" s="9" t="s">
        <v>118</v>
      </c>
      <c r="I1082" s="10" t="s">
        <v>568</v>
      </c>
      <c r="J1082" s="11">
        <v>128</v>
      </c>
      <c r="K1082" t="b">
        <f t="shared" si="80"/>
        <v>1</v>
      </c>
      <c r="L1082" t="b">
        <f t="shared" si="81"/>
        <v>1</v>
      </c>
      <c r="M1082" t="b">
        <f t="shared" si="82"/>
        <v>1</v>
      </c>
      <c r="N1082" t="b">
        <f t="shared" si="83"/>
        <v>1</v>
      </c>
      <c r="O1082" s="13">
        <f t="shared" si="84"/>
        <v>0</v>
      </c>
    </row>
    <row r="1083" spans="1:15" ht="112.5" hidden="1" x14ac:dyDescent="0.25">
      <c r="A1083" s="1" t="s">
        <v>182</v>
      </c>
      <c r="B1083" s="1" t="s">
        <v>1384</v>
      </c>
      <c r="C1083" s="1" t="s">
        <v>124</v>
      </c>
      <c r="D1083" s="2" t="s">
        <v>1596</v>
      </c>
      <c r="E1083" s="3">
        <v>3448.3</v>
      </c>
      <c r="F1083" s="8" t="s">
        <v>182</v>
      </c>
      <c r="G1083" s="9" t="s">
        <v>1384</v>
      </c>
      <c r="H1083" s="9" t="s">
        <v>124</v>
      </c>
      <c r="I1083" s="10" t="s">
        <v>1596</v>
      </c>
      <c r="J1083" s="11">
        <v>3448.3</v>
      </c>
      <c r="K1083" t="b">
        <f t="shared" si="80"/>
        <v>1</v>
      </c>
      <c r="L1083" t="b">
        <f t="shared" si="81"/>
        <v>1</v>
      </c>
      <c r="M1083" t="b">
        <f t="shared" si="82"/>
        <v>1</v>
      </c>
      <c r="N1083" t="b">
        <f t="shared" si="83"/>
        <v>1</v>
      </c>
      <c r="O1083" s="13">
        <f t="shared" si="84"/>
        <v>0</v>
      </c>
    </row>
    <row r="1084" spans="1:15" ht="72" hidden="1" x14ac:dyDescent="0.25">
      <c r="A1084" s="1" t="s">
        <v>182</v>
      </c>
      <c r="B1084" s="1" t="s">
        <v>1384</v>
      </c>
      <c r="C1084" s="1" t="s">
        <v>119</v>
      </c>
      <c r="D1084" s="2" t="s">
        <v>571</v>
      </c>
      <c r="E1084" s="3">
        <v>3286.3</v>
      </c>
      <c r="F1084" s="8" t="s">
        <v>182</v>
      </c>
      <c r="G1084" s="9" t="s">
        <v>1384</v>
      </c>
      <c r="H1084" s="9" t="s">
        <v>119</v>
      </c>
      <c r="I1084" s="10" t="s">
        <v>571</v>
      </c>
      <c r="J1084" s="11">
        <v>3286.3</v>
      </c>
      <c r="K1084" t="b">
        <f t="shared" si="80"/>
        <v>1</v>
      </c>
      <c r="L1084" t="b">
        <f t="shared" si="81"/>
        <v>1</v>
      </c>
      <c r="M1084" t="b">
        <f t="shared" si="82"/>
        <v>1</v>
      </c>
      <c r="N1084" t="b">
        <f t="shared" si="83"/>
        <v>1</v>
      </c>
      <c r="O1084" s="13">
        <f t="shared" si="84"/>
        <v>0</v>
      </c>
    </row>
    <row r="1085" spans="1:15" ht="72" hidden="1" x14ac:dyDescent="0.25">
      <c r="A1085" s="1" t="s">
        <v>182</v>
      </c>
      <c r="B1085" s="1" t="s">
        <v>1384</v>
      </c>
      <c r="C1085" s="1" t="s">
        <v>120</v>
      </c>
      <c r="D1085" s="2" t="s">
        <v>1378</v>
      </c>
      <c r="E1085" s="3">
        <v>162</v>
      </c>
      <c r="F1085" s="8" t="s">
        <v>182</v>
      </c>
      <c r="G1085" s="9" t="s">
        <v>1384</v>
      </c>
      <c r="H1085" s="9" t="s">
        <v>120</v>
      </c>
      <c r="I1085" s="10" t="s">
        <v>1378</v>
      </c>
      <c r="J1085" s="11">
        <v>162</v>
      </c>
      <c r="K1085" t="b">
        <f t="shared" si="80"/>
        <v>1</v>
      </c>
      <c r="L1085" t="b">
        <f t="shared" si="81"/>
        <v>1</v>
      </c>
      <c r="M1085" t="b">
        <f t="shared" si="82"/>
        <v>1</v>
      </c>
      <c r="N1085" t="b">
        <f t="shared" si="83"/>
        <v>1</v>
      </c>
      <c r="O1085" s="13">
        <f t="shared" si="84"/>
        <v>0</v>
      </c>
    </row>
    <row r="1086" spans="1:15" ht="101.25" hidden="1" x14ac:dyDescent="0.25">
      <c r="A1086" s="1" t="s">
        <v>182</v>
      </c>
      <c r="B1086" s="1" t="s">
        <v>1384</v>
      </c>
      <c r="C1086" s="1" t="s">
        <v>125</v>
      </c>
      <c r="D1086" s="2" t="s">
        <v>1597</v>
      </c>
      <c r="E1086" s="3">
        <v>1540.3999999999999</v>
      </c>
      <c r="F1086" s="8" t="s">
        <v>182</v>
      </c>
      <c r="G1086" s="9" t="s">
        <v>1384</v>
      </c>
      <c r="H1086" s="9" t="s">
        <v>125</v>
      </c>
      <c r="I1086" s="10" t="s">
        <v>1597</v>
      </c>
      <c r="J1086" s="11">
        <v>1540.4</v>
      </c>
      <c r="K1086" t="b">
        <f t="shared" si="80"/>
        <v>1</v>
      </c>
      <c r="L1086" t="b">
        <f t="shared" si="81"/>
        <v>1</v>
      </c>
      <c r="M1086" t="b">
        <f t="shared" si="82"/>
        <v>1</v>
      </c>
      <c r="N1086" t="b">
        <f t="shared" si="83"/>
        <v>1</v>
      </c>
      <c r="O1086" s="13">
        <f t="shared" si="84"/>
        <v>0</v>
      </c>
    </row>
    <row r="1087" spans="1:15" ht="67.5" hidden="1" x14ac:dyDescent="0.25">
      <c r="A1087" s="1" t="s">
        <v>182</v>
      </c>
      <c r="B1087" s="1" t="s">
        <v>1384</v>
      </c>
      <c r="C1087" s="1" t="s">
        <v>121</v>
      </c>
      <c r="D1087" s="2" t="s">
        <v>573</v>
      </c>
      <c r="E1087" s="3">
        <v>1540.3999999999999</v>
      </c>
      <c r="F1087" s="8" t="s">
        <v>182</v>
      </c>
      <c r="G1087" s="9" t="s">
        <v>1384</v>
      </c>
      <c r="H1087" s="9" t="s">
        <v>121</v>
      </c>
      <c r="I1087" s="10" t="s">
        <v>573</v>
      </c>
      <c r="J1087" s="11">
        <v>1540.4</v>
      </c>
      <c r="K1087" t="b">
        <f t="shared" si="80"/>
        <v>1</v>
      </c>
      <c r="L1087" t="b">
        <f t="shared" si="81"/>
        <v>1</v>
      </c>
      <c r="M1087" t="b">
        <f t="shared" si="82"/>
        <v>1</v>
      </c>
      <c r="N1087" t="b">
        <f t="shared" si="83"/>
        <v>1</v>
      </c>
      <c r="O1087" s="13">
        <f t="shared" si="84"/>
        <v>0</v>
      </c>
    </row>
    <row r="1088" spans="1:15" ht="67.5" hidden="1" x14ac:dyDescent="0.25">
      <c r="A1088" s="1" t="s">
        <v>182</v>
      </c>
      <c r="B1088" s="1" t="s">
        <v>1384</v>
      </c>
      <c r="C1088" s="1" t="s">
        <v>57</v>
      </c>
      <c r="D1088" s="2" t="s">
        <v>1520</v>
      </c>
      <c r="E1088" s="3">
        <v>120</v>
      </c>
      <c r="F1088" s="8" t="s">
        <v>182</v>
      </c>
      <c r="G1088" s="9" t="s">
        <v>1384</v>
      </c>
      <c r="H1088" s="9" t="s">
        <v>57</v>
      </c>
      <c r="I1088" s="10" t="s">
        <v>1520</v>
      </c>
      <c r="J1088" s="11">
        <v>120</v>
      </c>
      <c r="K1088" t="b">
        <f t="shared" si="80"/>
        <v>1</v>
      </c>
      <c r="L1088" t="b">
        <f t="shared" si="81"/>
        <v>1</v>
      </c>
      <c r="M1088" t="b">
        <f t="shared" si="82"/>
        <v>1</v>
      </c>
      <c r="N1088" t="b">
        <f t="shared" si="83"/>
        <v>1</v>
      </c>
      <c r="O1088" s="13">
        <f t="shared" si="84"/>
        <v>0</v>
      </c>
    </row>
    <row r="1089" spans="1:15" ht="112.5" hidden="1" x14ac:dyDescent="0.25">
      <c r="A1089" s="1" t="s">
        <v>182</v>
      </c>
      <c r="B1089" s="1" t="s">
        <v>1384</v>
      </c>
      <c r="C1089" s="1" t="s">
        <v>58</v>
      </c>
      <c r="D1089" s="2" t="s">
        <v>1521</v>
      </c>
      <c r="E1089" s="3">
        <v>120</v>
      </c>
      <c r="F1089" s="8" t="s">
        <v>182</v>
      </c>
      <c r="G1089" s="9" t="s">
        <v>1384</v>
      </c>
      <c r="H1089" s="9" t="s">
        <v>58</v>
      </c>
      <c r="I1089" s="10" t="s">
        <v>1521</v>
      </c>
      <c r="J1089" s="11">
        <v>120</v>
      </c>
      <c r="K1089" t="b">
        <f t="shared" si="80"/>
        <v>1</v>
      </c>
      <c r="L1089" t="b">
        <f t="shared" si="81"/>
        <v>1</v>
      </c>
      <c r="M1089" t="b">
        <f t="shared" si="82"/>
        <v>1</v>
      </c>
      <c r="N1089" t="b">
        <f t="shared" si="83"/>
        <v>1</v>
      </c>
      <c r="O1089" s="13">
        <f t="shared" si="84"/>
        <v>0</v>
      </c>
    </row>
    <row r="1090" spans="1:15" ht="168.75" hidden="1" x14ac:dyDescent="0.25">
      <c r="A1090" s="1" t="s">
        <v>182</v>
      </c>
      <c r="B1090" s="1" t="s">
        <v>1384</v>
      </c>
      <c r="C1090" s="1" t="s">
        <v>73</v>
      </c>
      <c r="D1090" s="2" t="s">
        <v>576</v>
      </c>
      <c r="E1090" s="3">
        <v>25</v>
      </c>
      <c r="F1090" s="8" t="s">
        <v>182</v>
      </c>
      <c r="G1090" s="9" t="s">
        <v>1384</v>
      </c>
      <c r="H1090" s="9" t="s">
        <v>73</v>
      </c>
      <c r="I1090" s="10" t="s">
        <v>576</v>
      </c>
      <c r="J1090" s="11">
        <v>25</v>
      </c>
      <c r="K1090" t="b">
        <f t="shared" si="80"/>
        <v>1</v>
      </c>
      <c r="L1090" t="b">
        <f t="shared" si="81"/>
        <v>1</v>
      </c>
      <c r="M1090" t="b">
        <f t="shared" si="82"/>
        <v>1</v>
      </c>
      <c r="N1090" t="b">
        <f t="shared" si="83"/>
        <v>1</v>
      </c>
      <c r="O1090" s="13">
        <f t="shared" si="84"/>
        <v>0</v>
      </c>
    </row>
    <row r="1091" spans="1:15" ht="146.25" hidden="1" x14ac:dyDescent="0.25">
      <c r="A1091" s="1" t="s">
        <v>182</v>
      </c>
      <c r="B1091" s="1" t="s">
        <v>1384</v>
      </c>
      <c r="C1091" s="1" t="s">
        <v>45</v>
      </c>
      <c r="D1091" s="2" t="s">
        <v>577</v>
      </c>
      <c r="E1091" s="3">
        <v>95</v>
      </c>
      <c r="F1091" s="8" t="s">
        <v>182</v>
      </c>
      <c r="G1091" s="9" t="s">
        <v>1384</v>
      </c>
      <c r="H1091" s="9" t="s">
        <v>45</v>
      </c>
      <c r="I1091" s="10" t="s">
        <v>577</v>
      </c>
      <c r="J1091" s="11">
        <v>95</v>
      </c>
      <c r="K1091" t="b">
        <f t="shared" ref="K1091:K1154" si="85">EXACT(A1091,F1091)</f>
        <v>1</v>
      </c>
      <c r="L1091" t="b">
        <f t="shared" ref="L1091:L1154" si="86">EXACT(B1091,G1091)</f>
        <v>1</v>
      </c>
      <c r="M1091" t="b">
        <f t="shared" ref="M1091:M1154" si="87">EXACT(C1091,H1091)</f>
        <v>1</v>
      </c>
      <c r="N1091" t="b">
        <f t="shared" ref="N1091:N1154" si="88">EXACT(D1091,I1091)</f>
        <v>1</v>
      </c>
      <c r="O1091" s="13">
        <f t="shared" ref="O1091:O1154" si="89">E1091-J1091</f>
        <v>0</v>
      </c>
    </row>
    <row r="1092" spans="1:15" ht="36" hidden="1" x14ac:dyDescent="0.25">
      <c r="A1092" s="1" t="s">
        <v>182</v>
      </c>
      <c r="B1092" s="1" t="s">
        <v>1409</v>
      </c>
      <c r="C1092" s="1" t="s">
        <v>59</v>
      </c>
      <c r="D1092" s="2" t="s">
        <v>1522</v>
      </c>
      <c r="E1092" s="3">
        <v>69</v>
      </c>
      <c r="F1092" s="8" t="s">
        <v>182</v>
      </c>
      <c r="G1092" s="9" t="s">
        <v>1409</v>
      </c>
      <c r="H1092" s="9" t="s">
        <v>59</v>
      </c>
      <c r="I1092" s="10" t="s">
        <v>1522</v>
      </c>
      <c r="J1092" s="11">
        <v>69</v>
      </c>
      <c r="K1092" t="b">
        <f t="shared" si="85"/>
        <v>1</v>
      </c>
      <c r="L1092" t="b">
        <f t="shared" si="86"/>
        <v>1</v>
      </c>
      <c r="M1092" t="b">
        <f t="shared" si="87"/>
        <v>1</v>
      </c>
      <c r="N1092" t="b">
        <f t="shared" si="88"/>
        <v>1</v>
      </c>
      <c r="O1092" s="13">
        <f t="shared" si="89"/>
        <v>0</v>
      </c>
    </row>
    <row r="1093" spans="1:15" ht="135" hidden="1" x14ac:dyDescent="0.25">
      <c r="A1093" s="1" t="s">
        <v>182</v>
      </c>
      <c r="B1093" s="1" t="s">
        <v>1409</v>
      </c>
      <c r="C1093" s="1" t="s">
        <v>127</v>
      </c>
      <c r="D1093" s="2" t="s">
        <v>1598</v>
      </c>
      <c r="E1093" s="3">
        <v>69</v>
      </c>
      <c r="F1093" s="8" t="s">
        <v>182</v>
      </c>
      <c r="G1093" s="9" t="s">
        <v>1409</v>
      </c>
      <c r="H1093" s="9" t="s">
        <v>127</v>
      </c>
      <c r="I1093" s="10" t="s">
        <v>1598</v>
      </c>
      <c r="J1093" s="11">
        <v>69</v>
      </c>
      <c r="K1093" t="b">
        <f t="shared" si="85"/>
        <v>1</v>
      </c>
      <c r="L1093" t="b">
        <f t="shared" si="86"/>
        <v>1</v>
      </c>
      <c r="M1093" t="b">
        <f t="shared" si="87"/>
        <v>1</v>
      </c>
      <c r="N1093" t="b">
        <f t="shared" si="88"/>
        <v>1</v>
      </c>
      <c r="O1093" s="13">
        <f t="shared" si="89"/>
        <v>0</v>
      </c>
    </row>
    <row r="1094" spans="1:15" ht="112.5" hidden="1" x14ac:dyDescent="0.25">
      <c r="A1094" s="1" t="s">
        <v>182</v>
      </c>
      <c r="B1094" s="1" t="s">
        <v>1409</v>
      </c>
      <c r="C1094" s="1" t="s">
        <v>128</v>
      </c>
      <c r="D1094" s="2" t="s">
        <v>1599</v>
      </c>
      <c r="E1094" s="3">
        <v>69</v>
      </c>
      <c r="F1094" s="8" t="s">
        <v>182</v>
      </c>
      <c r="G1094" s="9" t="s">
        <v>1409</v>
      </c>
      <c r="H1094" s="9" t="s">
        <v>128</v>
      </c>
      <c r="I1094" s="10" t="s">
        <v>1599</v>
      </c>
      <c r="J1094" s="11">
        <v>69</v>
      </c>
      <c r="K1094" t="b">
        <f t="shared" si="85"/>
        <v>1</v>
      </c>
      <c r="L1094" t="b">
        <f t="shared" si="86"/>
        <v>1</v>
      </c>
      <c r="M1094" t="b">
        <f t="shared" si="87"/>
        <v>1</v>
      </c>
      <c r="N1094" t="b">
        <f t="shared" si="88"/>
        <v>1</v>
      </c>
      <c r="O1094" s="13">
        <f t="shared" si="89"/>
        <v>0</v>
      </c>
    </row>
    <row r="1095" spans="1:15" ht="45" hidden="1" x14ac:dyDescent="0.25">
      <c r="A1095" s="1" t="s">
        <v>182</v>
      </c>
      <c r="B1095" s="1" t="s">
        <v>1409</v>
      </c>
      <c r="C1095" s="1" t="s">
        <v>126</v>
      </c>
      <c r="D1095" s="2" t="s">
        <v>597</v>
      </c>
      <c r="E1095" s="3">
        <v>69</v>
      </c>
      <c r="F1095" s="8" t="s">
        <v>182</v>
      </c>
      <c r="G1095" s="9" t="s">
        <v>1409</v>
      </c>
      <c r="H1095" s="9" t="s">
        <v>126</v>
      </c>
      <c r="I1095" s="10" t="s">
        <v>597</v>
      </c>
      <c r="J1095" s="11">
        <v>69</v>
      </c>
      <c r="K1095" t="b">
        <f t="shared" si="85"/>
        <v>1</v>
      </c>
      <c r="L1095" t="b">
        <f t="shared" si="86"/>
        <v>1</v>
      </c>
      <c r="M1095" t="b">
        <f t="shared" si="87"/>
        <v>1</v>
      </c>
      <c r="N1095" t="b">
        <f t="shared" si="88"/>
        <v>1</v>
      </c>
      <c r="O1095" s="13">
        <f t="shared" si="89"/>
        <v>0</v>
      </c>
    </row>
    <row r="1096" spans="1:15" ht="56.25" hidden="1" x14ac:dyDescent="0.25">
      <c r="A1096" s="1" t="s">
        <v>182</v>
      </c>
      <c r="B1096" s="1" t="s">
        <v>1409</v>
      </c>
      <c r="C1096" s="1" t="s">
        <v>1122</v>
      </c>
      <c r="D1096" s="2" t="s">
        <v>1885</v>
      </c>
      <c r="E1096" s="3">
        <v>111</v>
      </c>
      <c r="F1096" s="8" t="s">
        <v>182</v>
      </c>
      <c r="G1096" s="9" t="s">
        <v>1409</v>
      </c>
      <c r="H1096" s="9" t="s">
        <v>1122</v>
      </c>
      <c r="I1096" s="10" t="s">
        <v>1885</v>
      </c>
      <c r="J1096" s="11">
        <v>111</v>
      </c>
      <c r="K1096" t="b">
        <f t="shared" si="85"/>
        <v>1</v>
      </c>
      <c r="L1096" t="b">
        <f t="shared" si="86"/>
        <v>1</v>
      </c>
      <c r="M1096" t="b">
        <f t="shared" si="87"/>
        <v>1</v>
      </c>
      <c r="N1096" t="b">
        <f t="shared" si="88"/>
        <v>1</v>
      </c>
      <c r="O1096" s="13">
        <f t="shared" si="89"/>
        <v>0</v>
      </c>
    </row>
    <row r="1097" spans="1:15" ht="33.75" hidden="1" x14ac:dyDescent="0.25">
      <c r="A1097" s="1" t="s">
        <v>182</v>
      </c>
      <c r="B1097" s="1" t="s">
        <v>1409</v>
      </c>
      <c r="C1097" s="1" t="s">
        <v>1123</v>
      </c>
      <c r="D1097" s="2" t="s">
        <v>1175</v>
      </c>
      <c r="E1097" s="3">
        <v>111</v>
      </c>
      <c r="F1097" s="8" t="s">
        <v>182</v>
      </c>
      <c r="G1097" s="9" t="s">
        <v>1409</v>
      </c>
      <c r="H1097" s="9" t="s">
        <v>1123</v>
      </c>
      <c r="I1097" s="10" t="s">
        <v>1175</v>
      </c>
      <c r="J1097" s="11">
        <v>111</v>
      </c>
      <c r="K1097" t="b">
        <f t="shared" si="85"/>
        <v>1</v>
      </c>
      <c r="L1097" t="b">
        <f t="shared" si="86"/>
        <v>1</v>
      </c>
      <c r="M1097" t="b">
        <f t="shared" si="87"/>
        <v>1</v>
      </c>
      <c r="N1097" t="b">
        <f t="shared" si="88"/>
        <v>1</v>
      </c>
      <c r="O1097" s="13">
        <f t="shared" si="89"/>
        <v>0</v>
      </c>
    </row>
    <row r="1098" spans="1:15" ht="112.5" hidden="1" x14ac:dyDescent="0.25">
      <c r="A1098" s="1" t="s">
        <v>182</v>
      </c>
      <c r="B1098" s="1" t="s">
        <v>1409</v>
      </c>
      <c r="C1098" s="1" t="s">
        <v>180</v>
      </c>
      <c r="D1098" s="2" t="s">
        <v>1184</v>
      </c>
      <c r="E1098" s="3">
        <v>111</v>
      </c>
      <c r="F1098" s="8" t="s">
        <v>182</v>
      </c>
      <c r="G1098" s="9" t="s">
        <v>1409</v>
      </c>
      <c r="H1098" s="9" t="s">
        <v>180</v>
      </c>
      <c r="I1098" s="10" t="s">
        <v>1184</v>
      </c>
      <c r="J1098" s="11">
        <v>111</v>
      </c>
      <c r="K1098" t="b">
        <f t="shared" si="85"/>
        <v>1</v>
      </c>
      <c r="L1098" t="b">
        <f t="shared" si="86"/>
        <v>1</v>
      </c>
      <c r="M1098" t="b">
        <f t="shared" si="87"/>
        <v>1</v>
      </c>
      <c r="N1098" t="b">
        <f t="shared" si="88"/>
        <v>1</v>
      </c>
      <c r="O1098" s="13">
        <f t="shared" si="89"/>
        <v>0</v>
      </c>
    </row>
    <row r="1099" spans="1:15" ht="36" hidden="1" x14ac:dyDescent="0.25">
      <c r="A1099" s="1" t="s">
        <v>182</v>
      </c>
      <c r="B1099" s="1" t="s">
        <v>1410</v>
      </c>
      <c r="C1099" s="1" t="s">
        <v>59</v>
      </c>
      <c r="D1099" s="2" t="s">
        <v>1522</v>
      </c>
      <c r="E1099" s="3">
        <v>1324.3</v>
      </c>
      <c r="F1099" s="8" t="s">
        <v>182</v>
      </c>
      <c r="G1099" s="9" t="s">
        <v>1410</v>
      </c>
      <c r="H1099" s="9" t="s">
        <v>59</v>
      </c>
      <c r="I1099" s="10" t="s">
        <v>1522</v>
      </c>
      <c r="J1099" s="11">
        <v>1324.3</v>
      </c>
      <c r="K1099" t="b">
        <f t="shared" si="85"/>
        <v>1</v>
      </c>
      <c r="L1099" t="b">
        <f t="shared" si="86"/>
        <v>1</v>
      </c>
      <c r="M1099" t="b">
        <f t="shared" si="87"/>
        <v>1</v>
      </c>
      <c r="N1099" t="b">
        <f t="shared" si="88"/>
        <v>1</v>
      </c>
      <c r="O1099" s="13">
        <f t="shared" si="89"/>
        <v>0</v>
      </c>
    </row>
    <row r="1100" spans="1:15" ht="78.75" hidden="1" x14ac:dyDescent="0.25">
      <c r="A1100" s="1" t="s">
        <v>182</v>
      </c>
      <c r="B1100" s="1" t="s">
        <v>1410</v>
      </c>
      <c r="C1100" s="1" t="s">
        <v>130</v>
      </c>
      <c r="D1100" s="2" t="s">
        <v>1600</v>
      </c>
      <c r="E1100" s="3">
        <v>1324.3</v>
      </c>
      <c r="F1100" s="8" t="s">
        <v>182</v>
      </c>
      <c r="G1100" s="9" t="s">
        <v>1410</v>
      </c>
      <c r="H1100" s="9" t="s">
        <v>130</v>
      </c>
      <c r="I1100" s="10" t="s">
        <v>1600</v>
      </c>
      <c r="J1100" s="11">
        <v>1324.3</v>
      </c>
      <c r="K1100" t="b">
        <f t="shared" si="85"/>
        <v>1</v>
      </c>
      <c r="L1100" t="b">
        <f t="shared" si="86"/>
        <v>1</v>
      </c>
      <c r="M1100" t="b">
        <f t="shared" si="87"/>
        <v>1</v>
      </c>
      <c r="N1100" t="b">
        <f t="shared" si="88"/>
        <v>1</v>
      </c>
      <c r="O1100" s="13">
        <f t="shared" si="89"/>
        <v>0</v>
      </c>
    </row>
    <row r="1101" spans="1:15" ht="67.5" hidden="1" x14ac:dyDescent="0.25">
      <c r="A1101" s="1" t="s">
        <v>182</v>
      </c>
      <c r="B1101" s="1" t="s">
        <v>1410</v>
      </c>
      <c r="C1101" s="1" t="s">
        <v>131</v>
      </c>
      <c r="D1101" s="2" t="s">
        <v>1601</v>
      </c>
      <c r="E1101" s="3">
        <v>1324.3</v>
      </c>
      <c r="F1101" s="8" t="s">
        <v>182</v>
      </c>
      <c r="G1101" s="9" t="s">
        <v>1410</v>
      </c>
      <c r="H1101" s="9" t="s">
        <v>131</v>
      </c>
      <c r="I1101" s="10" t="s">
        <v>1601</v>
      </c>
      <c r="J1101" s="11">
        <v>1324.3</v>
      </c>
      <c r="K1101" t="b">
        <f t="shared" si="85"/>
        <v>1</v>
      </c>
      <c r="L1101" t="b">
        <f t="shared" si="86"/>
        <v>1</v>
      </c>
      <c r="M1101" t="b">
        <f t="shared" si="87"/>
        <v>1</v>
      </c>
      <c r="N1101" t="b">
        <f t="shared" si="88"/>
        <v>1</v>
      </c>
      <c r="O1101" s="13">
        <f t="shared" si="89"/>
        <v>0</v>
      </c>
    </row>
    <row r="1102" spans="1:15" ht="78.75" hidden="1" x14ac:dyDescent="0.25">
      <c r="A1102" s="1" t="s">
        <v>182</v>
      </c>
      <c r="B1102" s="1" t="s">
        <v>1410</v>
      </c>
      <c r="C1102" s="1" t="s">
        <v>129</v>
      </c>
      <c r="D1102" s="2" t="s">
        <v>601</v>
      </c>
      <c r="E1102" s="3">
        <v>1324.3</v>
      </c>
      <c r="F1102" s="8" t="s">
        <v>182</v>
      </c>
      <c r="G1102" s="9" t="s">
        <v>1410</v>
      </c>
      <c r="H1102" s="9" t="s">
        <v>129</v>
      </c>
      <c r="I1102" s="10" t="s">
        <v>601</v>
      </c>
      <c r="J1102" s="11">
        <v>1324.3</v>
      </c>
      <c r="K1102" t="b">
        <f t="shared" si="85"/>
        <v>1</v>
      </c>
      <c r="L1102" t="b">
        <f t="shared" si="86"/>
        <v>1</v>
      </c>
      <c r="M1102" t="b">
        <f t="shared" si="87"/>
        <v>1</v>
      </c>
      <c r="N1102" t="b">
        <f t="shared" si="88"/>
        <v>1</v>
      </c>
      <c r="O1102" s="13">
        <f t="shared" si="89"/>
        <v>0</v>
      </c>
    </row>
    <row r="1103" spans="1:15" ht="56.25" hidden="1" x14ac:dyDescent="0.25">
      <c r="A1103" s="1" t="s">
        <v>182</v>
      </c>
      <c r="B1103" s="1" t="s">
        <v>1410</v>
      </c>
      <c r="C1103" s="1" t="s">
        <v>1122</v>
      </c>
      <c r="D1103" s="2" t="s">
        <v>1885</v>
      </c>
      <c r="E1103" s="3">
        <v>279.10399999999998</v>
      </c>
      <c r="F1103" s="8" t="s">
        <v>182</v>
      </c>
      <c r="G1103" s="9" t="s">
        <v>1410</v>
      </c>
      <c r="H1103" s="9" t="s">
        <v>1122</v>
      </c>
      <c r="I1103" s="10" t="s">
        <v>1885</v>
      </c>
      <c r="J1103" s="11">
        <v>279.10399999999998</v>
      </c>
      <c r="K1103" t="b">
        <f t="shared" si="85"/>
        <v>1</v>
      </c>
      <c r="L1103" t="b">
        <f t="shared" si="86"/>
        <v>1</v>
      </c>
      <c r="M1103" t="b">
        <f t="shared" si="87"/>
        <v>1</v>
      </c>
      <c r="N1103" t="b">
        <f t="shared" si="88"/>
        <v>1</v>
      </c>
      <c r="O1103" s="13">
        <f t="shared" si="89"/>
        <v>0</v>
      </c>
    </row>
    <row r="1104" spans="1:15" ht="33.75" hidden="1" x14ac:dyDescent="0.25">
      <c r="A1104" s="1" t="s">
        <v>182</v>
      </c>
      <c r="B1104" s="1" t="s">
        <v>1410</v>
      </c>
      <c r="C1104" s="1" t="s">
        <v>1123</v>
      </c>
      <c r="D1104" s="2" t="s">
        <v>1175</v>
      </c>
      <c r="E1104" s="3">
        <v>279.10399999999998</v>
      </c>
      <c r="F1104" s="8" t="s">
        <v>182</v>
      </c>
      <c r="G1104" s="9" t="s">
        <v>1410</v>
      </c>
      <c r="H1104" s="9" t="s">
        <v>1123</v>
      </c>
      <c r="I1104" s="10" t="s">
        <v>1175</v>
      </c>
      <c r="J1104" s="11">
        <v>279.10399999999998</v>
      </c>
      <c r="K1104" t="b">
        <f t="shared" si="85"/>
        <v>1</v>
      </c>
      <c r="L1104" t="b">
        <f t="shared" si="86"/>
        <v>1</v>
      </c>
      <c r="M1104" t="b">
        <f t="shared" si="87"/>
        <v>1</v>
      </c>
      <c r="N1104" t="b">
        <f t="shared" si="88"/>
        <v>1</v>
      </c>
      <c r="O1104" s="13">
        <f t="shared" si="89"/>
        <v>0</v>
      </c>
    </row>
    <row r="1105" spans="1:15" ht="45" hidden="1" x14ac:dyDescent="0.25">
      <c r="A1105" s="1" t="s">
        <v>182</v>
      </c>
      <c r="B1105" s="1" t="s">
        <v>1410</v>
      </c>
      <c r="C1105" s="1" t="s">
        <v>250</v>
      </c>
      <c r="D1105" s="2" t="s">
        <v>1190</v>
      </c>
      <c r="E1105" s="3">
        <v>60.795000000000002</v>
      </c>
      <c r="F1105" s="8" t="s">
        <v>182</v>
      </c>
      <c r="G1105" s="9" t="s">
        <v>1410</v>
      </c>
      <c r="H1105" s="9" t="s">
        <v>250</v>
      </c>
      <c r="I1105" s="10" t="s">
        <v>1190</v>
      </c>
      <c r="J1105" s="11">
        <v>60.795000000000002</v>
      </c>
      <c r="K1105" t="b">
        <f t="shared" si="85"/>
        <v>1</v>
      </c>
      <c r="L1105" t="b">
        <f t="shared" si="86"/>
        <v>1</v>
      </c>
      <c r="M1105" t="b">
        <f t="shared" si="87"/>
        <v>1</v>
      </c>
      <c r="N1105" t="b">
        <f t="shared" si="88"/>
        <v>1</v>
      </c>
      <c r="O1105" s="13">
        <f t="shared" si="89"/>
        <v>0</v>
      </c>
    </row>
    <row r="1106" spans="1:15" ht="78.75" hidden="1" x14ac:dyDescent="0.25">
      <c r="A1106" s="1" t="s">
        <v>182</v>
      </c>
      <c r="B1106" s="1" t="s">
        <v>1410</v>
      </c>
      <c r="C1106" s="1" t="s">
        <v>251</v>
      </c>
      <c r="D1106" s="2" t="s">
        <v>1191</v>
      </c>
      <c r="E1106" s="3">
        <v>218.309</v>
      </c>
      <c r="F1106" s="8" t="s">
        <v>182</v>
      </c>
      <c r="G1106" s="9" t="s">
        <v>1410</v>
      </c>
      <c r="H1106" s="9" t="s">
        <v>251</v>
      </c>
      <c r="I1106" s="10" t="s">
        <v>1191</v>
      </c>
      <c r="J1106" s="11">
        <v>218.309</v>
      </c>
      <c r="K1106" t="b">
        <f t="shared" si="85"/>
        <v>1</v>
      </c>
      <c r="L1106" t="b">
        <f t="shared" si="86"/>
        <v>1</v>
      </c>
      <c r="M1106" t="b">
        <f t="shared" si="87"/>
        <v>1</v>
      </c>
      <c r="N1106" t="b">
        <f t="shared" si="88"/>
        <v>1</v>
      </c>
      <c r="O1106" s="13">
        <f t="shared" si="89"/>
        <v>0</v>
      </c>
    </row>
    <row r="1107" spans="1:15" ht="67.5" hidden="1" x14ac:dyDescent="0.25">
      <c r="A1107" s="1" t="s">
        <v>182</v>
      </c>
      <c r="B1107" s="1" t="s">
        <v>1411</v>
      </c>
      <c r="C1107" s="1" t="s">
        <v>138</v>
      </c>
      <c r="D1107" s="2" t="s">
        <v>1450</v>
      </c>
      <c r="E1107" s="3">
        <v>261162.05499999999</v>
      </c>
      <c r="F1107" s="8" t="s">
        <v>182</v>
      </c>
      <c r="G1107" s="9" t="s">
        <v>1411</v>
      </c>
      <c r="H1107" s="9" t="s">
        <v>138</v>
      </c>
      <c r="I1107" s="10" t="s">
        <v>1450</v>
      </c>
      <c r="J1107" s="11">
        <v>261162.05499999999</v>
      </c>
      <c r="K1107" t="b">
        <f t="shared" si="85"/>
        <v>1</v>
      </c>
      <c r="L1107" t="b">
        <f t="shared" si="86"/>
        <v>1</v>
      </c>
      <c r="M1107" t="b">
        <f t="shared" si="87"/>
        <v>1</v>
      </c>
      <c r="N1107" t="b">
        <f t="shared" si="88"/>
        <v>1</v>
      </c>
      <c r="O1107" s="13">
        <f t="shared" si="89"/>
        <v>0</v>
      </c>
    </row>
    <row r="1108" spans="1:15" ht="78.75" hidden="1" x14ac:dyDescent="0.25">
      <c r="A1108" s="1" t="s">
        <v>182</v>
      </c>
      <c r="B1108" s="1" t="s">
        <v>1411</v>
      </c>
      <c r="C1108" s="1" t="s">
        <v>139</v>
      </c>
      <c r="D1108" s="2" t="s">
        <v>1451</v>
      </c>
      <c r="E1108" s="3">
        <v>261162.05499999999</v>
      </c>
      <c r="F1108" s="8" t="s">
        <v>182</v>
      </c>
      <c r="G1108" s="9" t="s">
        <v>1411</v>
      </c>
      <c r="H1108" s="9" t="s">
        <v>139</v>
      </c>
      <c r="I1108" s="10" t="s">
        <v>1451</v>
      </c>
      <c r="J1108" s="11">
        <v>261162.05499999999</v>
      </c>
      <c r="K1108" t="b">
        <f t="shared" si="85"/>
        <v>1</v>
      </c>
      <c r="L1108" t="b">
        <f t="shared" si="86"/>
        <v>1</v>
      </c>
      <c r="M1108" t="b">
        <f t="shared" si="87"/>
        <v>1</v>
      </c>
      <c r="N1108" t="b">
        <f t="shared" si="88"/>
        <v>1</v>
      </c>
      <c r="O1108" s="13">
        <f t="shared" si="89"/>
        <v>0</v>
      </c>
    </row>
    <row r="1109" spans="1:15" ht="112.5" hidden="1" x14ac:dyDescent="0.25">
      <c r="A1109" s="1" t="s">
        <v>182</v>
      </c>
      <c r="B1109" s="1" t="s">
        <v>1411</v>
      </c>
      <c r="C1109" s="1" t="s">
        <v>140</v>
      </c>
      <c r="D1109" s="2" t="s">
        <v>1602</v>
      </c>
      <c r="E1109" s="3">
        <v>173621.9</v>
      </c>
      <c r="F1109" s="8" t="s">
        <v>182</v>
      </c>
      <c r="G1109" s="9" t="s">
        <v>1411</v>
      </c>
      <c r="H1109" s="9" t="s">
        <v>140</v>
      </c>
      <c r="I1109" s="10" t="s">
        <v>1602</v>
      </c>
      <c r="J1109" s="11">
        <v>173621.9</v>
      </c>
      <c r="K1109" t="b">
        <f t="shared" si="85"/>
        <v>1</v>
      </c>
      <c r="L1109" t="b">
        <f t="shared" si="86"/>
        <v>1</v>
      </c>
      <c r="M1109" t="b">
        <f t="shared" si="87"/>
        <v>1</v>
      </c>
      <c r="N1109" t="b">
        <f t="shared" si="88"/>
        <v>1</v>
      </c>
      <c r="O1109" s="13">
        <f t="shared" si="89"/>
        <v>0</v>
      </c>
    </row>
    <row r="1110" spans="1:15" ht="45" hidden="1" x14ac:dyDescent="0.25">
      <c r="A1110" s="1" t="s">
        <v>182</v>
      </c>
      <c r="B1110" s="1" t="s">
        <v>1411</v>
      </c>
      <c r="C1110" s="1" t="s">
        <v>132</v>
      </c>
      <c r="D1110" s="2" t="s">
        <v>694</v>
      </c>
      <c r="E1110" s="3">
        <v>169562.5</v>
      </c>
      <c r="F1110" s="8" t="s">
        <v>182</v>
      </c>
      <c r="G1110" s="9" t="s">
        <v>1411</v>
      </c>
      <c r="H1110" s="9" t="s">
        <v>132</v>
      </c>
      <c r="I1110" s="10" t="s">
        <v>694</v>
      </c>
      <c r="J1110" s="11">
        <v>169562.5</v>
      </c>
      <c r="K1110" t="b">
        <f t="shared" si="85"/>
        <v>1</v>
      </c>
      <c r="L1110" t="b">
        <f t="shared" si="86"/>
        <v>1</v>
      </c>
      <c r="M1110" t="b">
        <f t="shared" si="87"/>
        <v>1</v>
      </c>
      <c r="N1110" t="b">
        <f t="shared" si="88"/>
        <v>1</v>
      </c>
      <c r="O1110" s="13">
        <f t="shared" si="89"/>
        <v>0</v>
      </c>
    </row>
    <row r="1111" spans="1:15" ht="67.5" hidden="1" x14ac:dyDescent="0.25">
      <c r="A1111" s="1" t="s">
        <v>182</v>
      </c>
      <c r="B1111" s="1" t="s">
        <v>1411</v>
      </c>
      <c r="C1111" s="1" t="s">
        <v>133</v>
      </c>
      <c r="D1111" s="2" t="s">
        <v>696</v>
      </c>
      <c r="E1111" s="3">
        <v>4059.4</v>
      </c>
      <c r="F1111" s="8" t="s">
        <v>182</v>
      </c>
      <c r="G1111" s="9" t="s">
        <v>1411</v>
      </c>
      <c r="H1111" s="9" t="s">
        <v>133</v>
      </c>
      <c r="I1111" s="10" t="s">
        <v>696</v>
      </c>
      <c r="J1111" s="11">
        <v>4059.4</v>
      </c>
      <c r="K1111" t="b">
        <f t="shared" si="85"/>
        <v>1</v>
      </c>
      <c r="L1111" t="b">
        <f t="shared" si="86"/>
        <v>1</v>
      </c>
      <c r="M1111" t="b">
        <f t="shared" si="87"/>
        <v>1</v>
      </c>
      <c r="N1111" t="b">
        <f t="shared" si="88"/>
        <v>1</v>
      </c>
      <c r="O1111" s="13">
        <f t="shared" si="89"/>
        <v>0</v>
      </c>
    </row>
    <row r="1112" spans="1:15" ht="146.25" hidden="1" x14ac:dyDescent="0.25">
      <c r="A1112" s="1" t="s">
        <v>182</v>
      </c>
      <c r="B1112" s="1" t="s">
        <v>1411</v>
      </c>
      <c r="C1112" s="1" t="s">
        <v>1239</v>
      </c>
      <c r="D1112" s="2" t="s">
        <v>1435</v>
      </c>
      <c r="E1112" s="3">
        <v>38745.955000000002</v>
      </c>
      <c r="F1112" s="8" t="s">
        <v>182</v>
      </c>
      <c r="G1112" s="9" t="s">
        <v>1411</v>
      </c>
      <c r="H1112" s="9" t="s">
        <v>1239</v>
      </c>
      <c r="I1112" s="10" t="s">
        <v>1435</v>
      </c>
      <c r="J1112" s="11">
        <v>38745.955000000002</v>
      </c>
      <c r="K1112" t="b">
        <f t="shared" si="85"/>
        <v>1</v>
      </c>
      <c r="L1112" t="b">
        <f t="shared" si="86"/>
        <v>1</v>
      </c>
      <c r="M1112" t="b">
        <f t="shared" si="87"/>
        <v>1</v>
      </c>
      <c r="N1112" t="b">
        <f t="shared" si="88"/>
        <v>1</v>
      </c>
      <c r="O1112" s="13">
        <f t="shared" si="89"/>
        <v>0</v>
      </c>
    </row>
    <row r="1113" spans="1:15" ht="135" hidden="1" x14ac:dyDescent="0.25">
      <c r="A1113" s="1" t="s">
        <v>182</v>
      </c>
      <c r="B1113" s="1" t="s">
        <v>1411</v>
      </c>
      <c r="C1113" s="1" t="s">
        <v>1436</v>
      </c>
      <c r="D1113" s="2" t="s">
        <v>698</v>
      </c>
      <c r="E1113" s="3">
        <v>38745.955000000002</v>
      </c>
      <c r="F1113" s="8" t="s">
        <v>182</v>
      </c>
      <c r="G1113" s="9" t="s">
        <v>1411</v>
      </c>
      <c r="H1113" s="9" t="s">
        <v>1436</v>
      </c>
      <c r="I1113" s="10" t="s">
        <v>698</v>
      </c>
      <c r="J1113" s="11">
        <v>38745.955000000002</v>
      </c>
      <c r="K1113" t="b">
        <f t="shared" si="85"/>
        <v>1</v>
      </c>
      <c r="L1113" t="b">
        <f t="shared" si="86"/>
        <v>1</v>
      </c>
      <c r="M1113" t="b">
        <f t="shared" si="87"/>
        <v>1</v>
      </c>
      <c r="N1113" t="b">
        <f t="shared" si="88"/>
        <v>1</v>
      </c>
      <c r="O1113" s="13">
        <f t="shared" si="89"/>
        <v>0</v>
      </c>
    </row>
    <row r="1114" spans="1:15" ht="56.25" hidden="1" x14ac:dyDescent="0.25">
      <c r="A1114" s="1" t="s">
        <v>182</v>
      </c>
      <c r="B1114" s="1" t="s">
        <v>1411</v>
      </c>
      <c r="C1114" s="1" t="s">
        <v>1431</v>
      </c>
      <c r="D1114" s="2" t="s">
        <v>1432</v>
      </c>
      <c r="E1114" s="3">
        <v>48794.2</v>
      </c>
      <c r="F1114" s="8" t="s">
        <v>182</v>
      </c>
      <c r="G1114" s="9" t="s">
        <v>1411</v>
      </c>
      <c r="H1114" s="9" t="s">
        <v>1431</v>
      </c>
      <c r="I1114" s="10" t="s">
        <v>1432</v>
      </c>
      <c r="J1114" s="11">
        <v>48794.2</v>
      </c>
      <c r="K1114" t="b">
        <f t="shared" si="85"/>
        <v>1</v>
      </c>
      <c r="L1114" t="b">
        <f t="shared" si="86"/>
        <v>1</v>
      </c>
      <c r="M1114" t="b">
        <f t="shared" si="87"/>
        <v>1</v>
      </c>
      <c r="N1114" t="b">
        <f t="shared" si="88"/>
        <v>1</v>
      </c>
      <c r="O1114" s="13">
        <f t="shared" si="89"/>
        <v>0</v>
      </c>
    </row>
    <row r="1115" spans="1:15" ht="112.5" hidden="1" x14ac:dyDescent="0.25">
      <c r="A1115" s="1" t="s">
        <v>182</v>
      </c>
      <c r="B1115" s="1" t="s">
        <v>1411</v>
      </c>
      <c r="C1115" s="1" t="s">
        <v>1433</v>
      </c>
      <c r="D1115" s="2" t="s">
        <v>1434</v>
      </c>
      <c r="E1115" s="3">
        <v>48794.2</v>
      </c>
      <c r="F1115" s="8" t="s">
        <v>182</v>
      </c>
      <c r="G1115" s="9" t="s">
        <v>1411</v>
      </c>
      <c r="H1115" s="9" t="s">
        <v>1433</v>
      </c>
      <c r="I1115" s="10" t="s">
        <v>1434</v>
      </c>
      <c r="J1115" s="11">
        <v>48794.2</v>
      </c>
      <c r="K1115" t="b">
        <f t="shared" si="85"/>
        <v>1</v>
      </c>
      <c r="L1115" t="b">
        <f t="shared" si="86"/>
        <v>1</v>
      </c>
      <c r="M1115" t="b">
        <f t="shared" si="87"/>
        <v>1</v>
      </c>
      <c r="N1115" t="b">
        <f t="shared" si="88"/>
        <v>1</v>
      </c>
      <c r="O1115" s="13">
        <f t="shared" si="89"/>
        <v>0</v>
      </c>
    </row>
    <row r="1116" spans="1:15" ht="48" hidden="1" x14ac:dyDescent="0.25">
      <c r="A1116" s="1" t="s">
        <v>182</v>
      </c>
      <c r="B1116" s="1" t="s">
        <v>1411</v>
      </c>
      <c r="C1116" s="1" t="s">
        <v>141</v>
      </c>
      <c r="D1116" s="2" t="s">
        <v>1603</v>
      </c>
      <c r="E1116" s="3">
        <v>1609.6</v>
      </c>
      <c r="F1116" s="8" t="s">
        <v>182</v>
      </c>
      <c r="G1116" s="9" t="s">
        <v>1411</v>
      </c>
      <c r="H1116" s="9" t="s">
        <v>141</v>
      </c>
      <c r="I1116" s="10" t="s">
        <v>1603</v>
      </c>
      <c r="J1116" s="11">
        <v>1609.6</v>
      </c>
      <c r="K1116" t="b">
        <f t="shared" si="85"/>
        <v>1</v>
      </c>
      <c r="L1116" t="b">
        <f t="shared" si="86"/>
        <v>1</v>
      </c>
      <c r="M1116" t="b">
        <f t="shared" si="87"/>
        <v>1</v>
      </c>
      <c r="N1116" t="b">
        <f t="shared" si="88"/>
        <v>1</v>
      </c>
      <c r="O1116" s="13">
        <f t="shared" si="89"/>
        <v>0</v>
      </c>
    </row>
    <row r="1117" spans="1:15" ht="67.5" hidden="1" x14ac:dyDescent="0.25">
      <c r="A1117" s="1" t="s">
        <v>182</v>
      </c>
      <c r="B1117" s="1" t="s">
        <v>1411</v>
      </c>
      <c r="C1117" s="1" t="s">
        <v>142</v>
      </c>
      <c r="D1117" s="2" t="s">
        <v>1604</v>
      </c>
      <c r="E1117" s="3">
        <v>1609.6</v>
      </c>
      <c r="F1117" s="8" t="s">
        <v>182</v>
      </c>
      <c r="G1117" s="9" t="s">
        <v>1411</v>
      </c>
      <c r="H1117" s="9" t="s">
        <v>142</v>
      </c>
      <c r="I1117" s="10" t="s">
        <v>1604</v>
      </c>
      <c r="J1117" s="11">
        <v>1609.6</v>
      </c>
      <c r="K1117" t="b">
        <f t="shared" si="85"/>
        <v>1</v>
      </c>
      <c r="L1117" t="b">
        <f t="shared" si="86"/>
        <v>1</v>
      </c>
      <c r="M1117" t="b">
        <f t="shared" si="87"/>
        <v>1</v>
      </c>
      <c r="N1117" t="b">
        <f t="shared" si="88"/>
        <v>1</v>
      </c>
      <c r="O1117" s="13">
        <f t="shared" si="89"/>
        <v>0</v>
      </c>
    </row>
    <row r="1118" spans="1:15" ht="112.5" hidden="1" x14ac:dyDescent="0.25">
      <c r="A1118" s="1" t="s">
        <v>182</v>
      </c>
      <c r="B1118" s="1" t="s">
        <v>1411</v>
      </c>
      <c r="C1118" s="1" t="s">
        <v>134</v>
      </c>
      <c r="D1118" s="2" t="s">
        <v>1605</v>
      </c>
      <c r="E1118" s="3">
        <v>1609.6</v>
      </c>
      <c r="F1118" s="8" t="s">
        <v>182</v>
      </c>
      <c r="G1118" s="9" t="s">
        <v>1411</v>
      </c>
      <c r="H1118" s="9" t="s">
        <v>134</v>
      </c>
      <c r="I1118" s="10" t="s">
        <v>1605</v>
      </c>
      <c r="J1118" s="11">
        <v>1609.6</v>
      </c>
      <c r="K1118" t="b">
        <f t="shared" si="85"/>
        <v>1</v>
      </c>
      <c r="L1118" t="b">
        <f t="shared" si="86"/>
        <v>1</v>
      </c>
      <c r="M1118" t="b">
        <f t="shared" si="87"/>
        <v>1</v>
      </c>
      <c r="N1118" t="b">
        <f t="shared" si="88"/>
        <v>1</v>
      </c>
      <c r="O1118" s="13">
        <f t="shared" si="89"/>
        <v>0</v>
      </c>
    </row>
    <row r="1119" spans="1:15" ht="135" hidden="1" x14ac:dyDescent="0.25">
      <c r="A1119" s="1" t="s">
        <v>182</v>
      </c>
      <c r="B1119" s="1" t="s">
        <v>1411</v>
      </c>
      <c r="C1119" s="1" t="s">
        <v>1132</v>
      </c>
      <c r="D1119" s="2" t="s">
        <v>1486</v>
      </c>
      <c r="E1119" s="3">
        <v>2256</v>
      </c>
      <c r="F1119" s="8" t="s">
        <v>182</v>
      </c>
      <c r="G1119" s="9" t="s">
        <v>1411</v>
      </c>
      <c r="H1119" s="9" t="s">
        <v>1132</v>
      </c>
      <c r="I1119" s="10" t="s">
        <v>1486</v>
      </c>
      <c r="J1119" s="11">
        <v>2256</v>
      </c>
      <c r="K1119" t="b">
        <f t="shared" si="85"/>
        <v>1</v>
      </c>
      <c r="L1119" t="b">
        <f t="shared" si="86"/>
        <v>1</v>
      </c>
      <c r="M1119" t="b">
        <f t="shared" si="87"/>
        <v>1</v>
      </c>
      <c r="N1119" t="b">
        <f t="shared" si="88"/>
        <v>1</v>
      </c>
      <c r="O1119" s="13">
        <f t="shared" si="89"/>
        <v>0</v>
      </c>
    </row>
    <row r="1120" spans="1:15" ht="101.25" hidden="1" x14ac:dyDescent="0.25">
      <c r="A1120" s="1" t="s">
        <v>182</v>
      </c>
      <c r="B1120" s="1" t="s">
        <v>1411</v>
      </c>
      <c r="C1120" s="1" t="s">
        <v>1133</v>
      </c>
      <c r="D1120" s="2" t="s">
        <v>1487</v>
      </c>
      <c r="E1120" s="3">
        <v>2256</v>
      </c>
      <c r="F1120" s="8" t="s">
        <v>182</v>
      </c>
      <c r="G1120" s="9" t="s">
        <v>1411</v>
      </c>
      <c r="H1120" s="9" t="s">
        <v>1133</v>
      </c>
      <c r="I1120" s="10" t="s">
        <v>1487</v>
      </c>
      <c r="J1120" s="11">
        <v>2256</v>
      </c>
      <c r="K1120" t="b">
        <f t="shared" si="85"/>
        <v>1</v>
      </c>
      <c r="L1120" t="b">
        <f t="shared" si="86"/>
        <v>1</v>
      </c>
      <c r="M1120" t="b">
        <f t="shared" si="87"/>
        <v>1</v>
      </c>
      <c r="N1120" t="b">
        <f t="shared" si="88"/>
        <v>1</v>
      </c>
      <c r="O1120" s="13">
        <f t="shared" si="89"/>
        <v>0</v>
      </c>
    </row>
    <row r="1121" spans="1:15" ht="135" hidden="1" x14ac:dyDescent="0.25">
      <c r="A1121" s="1" t="s">
        <v>182</v>
      </c>
      <c r="B1121" s="1" t="s">
        <v>1411</v>
      </c>
      <c r="C1121" s="1" t="s">
        <v>143</v>
      </c>
      <c r="D1121" s="2" t="s">
        <v>1606</v>
      </c>
      <c r="E1121" s="3">
        <v>2256</v>
      </c>
      <c r="F1121" s="8" t="s">
        <v>182</v>
      </c>
      <c r="G1121" s="9" t="s">
        <v>1411</v>
      </c>
      <c r="H1121" s="9" t="s">
        <v>143</v>
      </c>
      <c r="I1121" s="10" t="s">
        <v>1606</v>
      </c>
      <c r="J1121" s="11">
        <v>2256</v>
      </c>
      <c r="K1121" t="b">
        <f t="shared" si="85"/>
        <v>1</v>
      </c>
      <c r="L1121" t="b">
        <f t="shared" si="86"/>
        <v>1</v>
      </c>
      <c r="M1121" t="b">
        <f t="shared" si="87"/>
        <v>1</v>
      </c>
      <c r="N1121" t="b">
        <f t="shared" si="88"/>
        <v>1</v>
      </c>
      <c r="O1121" s="13">
        <f t="shared" si="89"/>
        <v>0</v>
      </c>
    </row>
    <row r="1122" spans="1:15" ht="33.75" hidden="1" x14ac:dyDescent="0.25">
      <c r="A1122" s="1" t="s">
        <v>182</v>
      </c>
      <c r="B1122" s="1" t="s">
        <v>1411</v>
      </c>
      <c r="C1122" s="1" t="s">
        <v>135</v>
      </c>
      <c r="D1122" s="2" t="s">
        <v>752</v>
      </c>
      <c r="E1122" s="3">
        <v>2256</v>
      </c>
      <c r="F1122" s="8" t="s">
        <v>182</v>
      </c>
      <c r="G1122" s="9" t="s">
        <v>1411</v>
      </c>
      <c r="H1122" s="9" t="s">
        <v>135</v>
      </c>
      <c r="I1122" s="10" t="s">
        <v>752</v>
      </c>
      <c r="J1122" s="11">
        <v>2256</v>
      </c>
      <c r="K1122" t="b">
        <f t="shared" si="85"/>
        <v>1</v>
      </c>
      <c r="L1122" t="b">
        <f t="shared" si="86"/>
        <v>1</v>
      </c>
      <c r="M1122" t="b">
        <f t="shared" si="87"/>
        <v>1</v>
      </c>
      <c r="N1122" t="b">
        <f t="shared" si="88"/>
        <v>1</v>
      </c>
      <c r="O1122" s="13">
        <f t="shared" si="89"/>
        <v>0</v>
      </c>
    </row>
    <row r="1123" spans="1:15" ht="67.5" hidden="1" x14ac:dyDescent="0.25">
      <c r="A1123" s="1" t="s">
        <v>182</v>
      </c>
      <c r="B1123" s="1" t="s">
        <v>1411</v>
      </c>
      <c r="C1123" s="1" t="s">
        <v>144</v>
      </c>
      <c r="D1123" s="2" t="s">
        <v>1607</v>
      </c>
      <c r="E1123" s="3">
        <v>10227.299999999999</v>
      </c>
      <c r="F1123" s="8" t="s">
        <v>182</v>
      </c>
      <c r="G1123" s="9" t="s">
        <v>1411</v>
      </c>
      <c r="H1123" s="9" t="s">
        <v>144</v>
      </c>
      <c r="I1123" s="10" t="s">
        <v>1607</v>
      </c>
      <c r="J1123" s="11">
        <v>10227.299999999999</v>
      </c>
      <c r="K1123" t="b">
        <f t="shared" si="85"/>
        <v>1</v>
      </c>
      <c r="L1123" t="b">
        <f t="shared" si="86"/>
        <v>1</v>
      </c>
      <c r="M1123" t="b">
        <f t="shared" si="87"/>
        <v>1</v>
      </c>
      <c r="N1123" t="b">
        <f t="shared" si="88"/>
        <v>1</v>
      </c>
      <c r="O1123" s="13">
        <f t="shared" si="89"/>
        <v>0</v>
      </c>
    </row>
    <row r="1124" spans="1:15" ht="78.75" hidden="1" x14ac:dyDescent="0.25">
      <c r="A1124" s="1" t="s">
        <v>182</v>
      </c>
      <c r="B1124" s="1" t="s">
        <v>1411</v>
      </c>
      <c r="C1124" s="1" t="s">
        <v>145</v>
      </c>
      <c r="D1124" s="2" t="s">
        <v>1608</v>
      </c>
      <c r="E1124" s="3">
        <v>10227.299999999999</v>
      </c>
      <c r="F1124" s="8" t="s">
        <v>182</v>
      </c>
      <c r="G1124" s="9" t="s">
        <v>1411</v>
      </c>
      <c r="H1124" s="9" t="s">
        <v>145</v>
      </c>
      <c r="I1124" s="10" t="s">
        <v>1608</v>
      </c>
      <c r="J1124" s="11">
        <v>10227.299999999999</v>
      </c>
      <c r="K1124" t="b">
        <f t="shared" si="85"/>
        <v>1</v>
      </c>
      <c r="L1124" t="b">
        <f t="shared" si="86"/>
        <v>1</v>
      </c>
      <c r="M1124" t="b">
        <f t="shared" si="87"/>
        <v>1</v>
      </c>
      <c r="N1124" t="b">
        <f t="shared" si="88"/>
        <v>1</v>
      </c>
      <c r="O1124" s="13">
        <f t="shared" si="89"/>
        <v>0</v>
      </c>
    </row>
    <row r="1125" spans="1:15" ht="101.25" hidden="1" x14ac:dyDescent="0.25">
      <c r="A1125" s="1" t="s">
        <v>182</v>
      </c>
      <c r="B1125" s="1" t="s">
        <v>1411</v>
      </c>
      <c r="C1125" s="1" t="s">
        <v>146</v>
      </c>
      <c r="D1125" s="2" t="s">
        <v>1609</v>
      </c>
      <c r="E1125" s="3">
        <v>10227.299999999999</v>
      </c>
      <c r="F1125" s="8" t="s">
        <v>182</v>
      </c>
      <c r="G1125" s="9" t="s">
        <v>1411</v>
      </c>
      <c r="H1125" s="9" t="s">
        <v>146</v>
      </c>
      <c r="I1125" s="10" t="s">
        <v>1609</v>
      </c>
      <c r="J1125" s="11">
        <v>10227.299999999999</v>
      </c>
      <c r="K1125" t="b">
        <f t="shared" si="85"/>
        <v>1</v>
      </c>
      <c r="L1125" t="b">
        <f t="shared" si="86"/>
        <v>1</v>
      </c>
      <c r="M1125" t="b">
        <f t="shared" si="87"/>
        <v>1</v>
      </c>
      <c r="N1125" t="b">
        <f t="shared" si="88"/>
        <v>1</v>
      </c>
      <c r="O1125" s="13">
        <f t="shared" si="89"/>
        <v>0</v>
      </c>
    </row>
    <row r="1126" spans="1:15" ht="78.75" hidden="1" x14ac:dyDescent="0.25">
      <c r="A1126" s="1" t="s">
        <v>182</v>
      </c>
      <c r="B1126" s="1" t="s">
        <v>1411</v>
      </c>
      <c r="C1126" s="1" t="s">
        <v>136</v>
      </c>
      <c r="D1126" s="2" t="s">
        <v>1069</v>
      </c>
      <c r="E1126" s="3">
        <v>10227.299999999999</v>
      </c>
      <c r="F1126" s="8" t="s">
        <v>182</v>
      </c>
      <c r="G1126" s="9" t="s">
        <v>1411</v>
      </c>
      <c r="H1126" s="9" t="s">
        <v>136</v>
      </c>
      <c r="I1126" s="10" t="s">
        <v>1069</v>
      </c>
      <c r="J1126" s="11">
        <v>10227.299999999999</v>
      </c>
      <c r="K1126" t="b">
        <f t="shared" si="85"/>
        <v>1</v>
      </c>
      <c r="L1126" t="b">
        <f t="shared" si="86"/>
        <v>1</v>
      </c>
      <c r="M1126" t="b">
        <f t="shared" si="87"/>
        <v>1</v>
      </c>
      <c r="N1126" t="b">
        <f t="shared" si="88"/>
        <v>1</v>
      </c>
      <c r="O1126" s="13">
        <f t="shared" si="89"/>
        <v>0</v>
      </c>
    </row>
    <row r="1127" spans="1:15" ht="56.25" hidden="1" x14ac:dyDescent="0.25">
      <c r="A1127" s="1" t="s">
        <v>182</v>
      </c>
      <c r="B1127" s="1" t="s">
        <v>1411</v>
      </c>
      <c r="C1127" s="1" t="s">
        <v>1122</v>
      </c>
      <c r="D1127" s="2" t="s">
        <v>1885</v>
      </c>
      <c r="E1127" s="3">
        <v>4513.3471600000003</v>
      </c>
      <c r="F1127" s="8" t="s">
        <v>182</v>
      </c>
      <c r="G1127" s="9" t="s">
        <v>1411</v>
      </c>
      <c r="H1127" s="9" t="s">
        <v>1122</v>
      </c>
      <c r="I1127" s="10" t="s">
        <v>1885</v>
      </c>
      <c r="J1127" s="11">
        <v>4513.3469999999998</v>
      </c>
      <c r="K1127" t="b">
        <f t="shared" si="85"/>
        <v>1</v>
      </c>
      <c r="L1127" t="b">
        <f t="shared" si="86"/>
        <v>1</v>
      </c>
      <c r="M1127" t="b">
        <f t="shared" si="87"/>
        <v>1</v>
      </c>
      <c r="N1127" t="b">
        <f t="shared" si="88"/>
        <v>1</v>
      </c>
      <c r="O1127" s="13">
        <f t="shared" si="89"/>
        <v>1.6000000050553354E-4</v>
      </c>
    </row>
    <row r="1128" spans="1:15" ht="78.75" hidden="1" x14ac:dyDescent="0.25">
      <c r="A1128" s="1" t="s">
        <v>182</v>
      </c>
      <c r="B1128" s="1" t="s">
        <v>1411</v>
      </c>
      <c r="C1128" s="1" t="s">
        <v>405</v>
      </c>
      <c r="D1128" s="2" t="s">
        <v>1174</v>
      </c>
      <c r="E1128" s="3">
        <v>4513.3471600000003</v>
      </c>
      <c r="F1128" s="8" t="s">
        <v>182</v>
      </c>
      <c r="G1128" s="9" t="s">
        <v>1411</v>
      </c>
      <c r="H1128" s="9" t="s">
        <v>405</v>
      </c>
      <c r="I1128" s="10" t="s">
        <v>1174</v>
      </c>
      <c r="J1128" s="11">
        <v>4513.3469999999998</v>
      </c>
      <c r="K1128" t="b">
        <f t="shared" si="85"/>
        <v>1</v>
      </c>
      <c r="L1128" t="b">
        <f t="shared" si="86"/>
        <v>1</v>
      </c>
      <c r="M1128" t="b">
        <f t="shared" si="87"/>
        <v>1</v>
      </c>
      <c r="N1128" t="b">
        <f t="shared" si="88"/>
        <v>1</v>
      </c>
      <c r="O1128" s="13">
        <f t="shared" si="89"/>
        <v>1.6000000050553354E-4</v>
      </c>
    </row>
    <row r="1129" spans="1:15" ht="56.25" hidden="1" x14ac:dyDescent="0.25">
      <c r="A1129" s="1" t="s">
        <v>182</v>
      </c>
      <c r="B1129" s="1" t="s">
        <v>1391</v>
      </c>
      <c r="C1129" s="1" t="s">
        <v>152</v>
      </c>
      <c r="D1129" s="2" t="s">
        <v>1610</v>
      </c>
      <c r="E1129" s="3">
        <v>344.9</v>
      </c>
      <c r="F1129" s="8" t="s">
        <v>182</v>
      </c>
      <c r="G1129" s="9" t="s">
        <v>1391</v>
      </c>
      <c r="H1129" s="9" t="s">
        <v>152</v>
      </c>
      <c r="I1129" s="10" t="s">
        <v>1610</v>
      </c>
      <c r="J1129" s="11">
        <v>344.9</v>
      </c>
      <c r="K1129" t="b">
        <f t="shared" si="85"/>
        <v>1</v>
      </c>
      <c r="L1129" t="b">
        <f t="shared" si="86"/>
        <v>1</v>
      </c>
      <c r="M1129" t="b">
        <f t="shared" si="87"/>
        <v>1</v>
      </c>
      <c r="N1129" t="b">
        <f t="shared" si="88"/>
        <v>1</v>
      </c>
      <c r="O1129" s="13">
        <f t="shared" si="89"/>
        <v>0</v>
      </c>
    </row>
    <row r="1130" spans="1:15" ht="45" hidden="1" x14ac:dyDescent="0.25">
      <c r="A1130" s="1" t="s">
        <v>182</v>
      </c>
      <c r="B1130" s="1" t="s">
        <v>1391</v>
      </c>
      <c r="C1130" s="1" t="s">
        <v>154</v>
      </c>
      <c r="D1130" s="2" t="s">
        <v>1611</v>
      </c>
      <c r="E1130" s="3">
        <v>344.9</v>
      </c>
      <c r="F1130" s="8" t="s">
        <v>182</v>
      </c>
      <c r="G1130" s="9" t="s">
        <v>1391</v>
      </c>
      <c r="H1130" s="9" t="s">
        <v>154</v>
      </c>
      <c r="I1130" s="10" t="s">
        <v>1611</v>
      </c>
      <c r="J1130" s="11">
        <v>344.9</v>
      </c>
      <c r="K1130" t="b">
        <f t="shared" si="85"/>
        <v>1</v>
      </c>
      <c r="L1130" t="b">
        <f t="shared" si="86"/>
        <v>1</v>
      </c>
      <c r="M1130" t="b">
        <f t="shared" si="87"/>
        <v>1</v>
      </c>
      <c r="N1130" t="b">
        <f t="shared" si="88"/>
        <v>1</v>
      </c>
      <c r="O1130" s="13">
        <f t="shared" si="89"/>
        <v>0</v>
      </c>
    </row>
    <row r="1131" spans="1:15" ht="135" hidden="1" x14ac:dyDescent="0.25">
      <c r="A1131" s="1" t="s">
        <v>182</v>
      </c>
      <c r="B1131" s="1" t="s">
        <v>1391</v>
      </c>
      <c r="C1131" s="1" t="s">
        <v>153</v>
      </c>
      <c r="D1131" s="2" t="s">
        <v>1612</v>
      </c>
      <c r="E1131" s="3">
        <v>344.9</v>
      </c>
      <c r="F1131" s="8" t="s">
        <v>182</v>
      </c>
      <c r="G1131" s="9" t="s">
        <v>1391</v>
      </c>
      <c r="H1131" s="9" t="s">
        <v>153</v>
      </c>
      <c r="I1131" s="10" t="s">
        <v>1612</v>
      </c>
      <c r="J1131" s="11">
        <v>344.9</v>
      </c>
      <c r="K1131" t="b">
        <f t="shared" si="85"/>
        <v>1</v>
      </c>
      <c r="L1131" t="b">
        <f t="shared" si="86"/>
        <v>1</v>
      </c>
      <c r="M1131" t="b">
        <f t="shared" si="87"/>
        <v>1</v>
      </c>
      <c r="N1131" t="b">
        <f t="shared" si="88"/>
        <v>1</v>
      </c>
      <c r="O1131" s="13">
        <f t="shared" si="89"/>
        <v>0</v>
      </c>
    </row>
    <row r="1132" spans="1:15" ht="101.25" hidden="1" x14ac:dyDescent="0.25">
      <c r="A1132" s="1" t="s">
        <v>182</v>
      </c>
      <c r="B1132" s="1" t="s">
        <v>1391</v>
      </c>
      <c r="C1132" s="1" t="s">
        <v>147</v>
      </c>
      <c r="D1132" s="2" t="s">
        <v>685</v>
      </c>
      <c r="E1132" s="3">
        <v>232.7</v>
      </c>
      <c r="F1132" s="8" t="s">
        <v>182</v>
      </c>
      <c r="G1132" s="9" t="s">
        <v>1391</v>
      </c>
      <c r="H1132" s="9" t="s">
        <v>147</v>
      </c>
      <c r="I1132" s="10" t="s">
        <v>685</v>
      </c>
      <c r="J1132" s="11">
        <v>232.7</v>
      </c>
      <c r="K1132" t="b">
        <f t="shared" si="85"/>
        <v>1</v>
      </c>
      <c r="L1132" t="b">
        <f t="shared" si="86"/>
        <v>1</v>
      </c>
      <c r="M1132" t="b">
        <f t="shared" si="87"/>
        <v>1</v>
      </c>
      <c r="N1132" t="b">
        <f t="shared" si="88"/>
        <v>1</v>
      </c>
      <c r="O1132" s="13">
        <f t="shared" si="89"/>
        <v>0</v>
      </c>
    </row>
    <row r="1133" spans="1:15" ht="78.75" hidden="1" x14ac:dyDescent="0.25">
      <c r="A1133" s="1" t="s">
        <v>182</v>
      </c>
      <c r="B1133" s="1" t="s">
        <v>1391</v>
      </c>
      <c r="C1133" s="1" t="s">
        <v>148</v>
      </c>
      <c r="D1133" s="2" t="s">
        <v>687</v>
      </c>
      <c r="E1133" s="3">
        <v>112.2</v>
      </c>
      <c r="F1133" s="8" t="s">
        <v>182</v>
      </c>
      <c r="G1133" s="9" t="s">
        <v>1391</v>
      </c>
      <c r="H1133" s="9" t="s">
        <v>148</v>
      </c>
      <c r="I1133" s="10" t="s">
        <v>687</v>
      </c>
      <c r="J1133" s="11">
        <v>112.2</v>
      </c>
      <c r="K1133" t="b">
        <f t="shared" si="85"/>
        <v>1</v>
      </c>
      <c r="L1133" t="b">
        <f t="shared" si="86"/>
        <v>1</v>
      </c>
      <c r="M1133" t="b">
        <f t="shared" si="87"/>
        <v>1</v>
      </c>
      <c r="N1133" t="b">
        <f t="shared" si="88"/>
        <v>1</v>
      </c>
      <c r="O1133" s="13">
        <f t="shared" si="89"/>
        <v>0</v>
      </c>
    </row>
    <row r="1134" spans="1:15" ht="48" hidden="1" x14ac:dyDescent="0.25">
      <c r="A1134" s="1" t="s">
        <v>182</v>
      </c>
      <c r="B1134" s="1" t="s">
        <v>1391</v>
      </c>
      <c r="C1134" s="1" t="s">
        <v>141</v>
      </c>
      <c r="D1134" s="2" t="s">
        <v>1603</v>
      </c>
      <c r="E1134" s="3">
        <v>155.6</v>
      </c>
      <c r="F1134" s="8" t="s">
        <v>182</v>
      </c>
      <c r="G1134" s="9" t="s">
        <v>1391</v>
      </c>
      <c r="H1134" s="9" t="s">
        <v>141</v>
      </c>
      <c r="I1134" s="10" t="s">
        <v>1603</v>
      </c>
      <c r="J1134" s="11">
        <v>155.6</v>
      </c>
      <c r="K1134" t="b">
        <f t="shared" si="85"/>
        <v>1</v>
      </c>
      <c r="L1134" t="b">
        <f t="shared" si="86"/>
        <v>1</v>
      </c>
      <c r="M1134" t="b">
        <f t="shared" si="87"/>
        <v>1</v>
      </c>
      <c r="N1134" t="b">
        <f t="shared" si="88"/>
        <v>1</v>
      </c>
      <c r="O1134" s="13">
        <f t="shared" si="89"/>
        <v>0</v>
      </c>
    </row>
    <row r="1135" spans="1:15" ht="67.5" hidden="1" x14ac:dyDescent="0.25">
      <c r="A1135" s="1" t="s">
        <v>182</v>
      </c>
      <c r="B1135" s="1" t="s">
        <v>1391</v>
      </c>
      <c r="C1135" s="1" t="s">
        <v>142</v>
      </c>
      <c r="D1135" s="2" t="s">
        <v>1604</v>
      </c>
      <c r="E1135" s="3">
        <v>155.6</v>
      </c>
      <c r="F1135" s="8" t="s">
        <v>182</v>
      </c>
      <c r="G1135" s="9" t="s">
        <v>1391</v>
      </c>
      <c r="H1135" s="9" t="s">
        <v>142</v>
      </c>
      <c r="I1135" s="10" t="s">
        <v>1604</v>
      </c>
      <c r="J1135" s="11">
        <v>155.6</v>
      </c>
      <c r="K1135" t="b">
        <f t="shared" si="85"/>
        <v>1</v>
      </c>
      <c r="L1135" t="b">
        <f t="shared" si="86"/>
        <v>1</v>
      </c>
      <c r="M1135" t="b">
        <f t="shared" si="87"/>
        <v>1</v>
      </c>
      <c r="N1135" t="b">
        <f t="shared" si="88"/>
        <v>1</v>
      </c>
      <c r="O1135" s="13">
        <f t="shared" si="89"/>
        <v>0</v>
      </c>
    </row>
    <row r="1136" spans="1:15" ht="90" hidden="1" x14ac:dyDescent="0.25">
      <c r="A1136" s="1" t="s">
        <v>182</v>
      </c>
      <c r="B1136" s="1" t="s">
        <v>1391</v>
      </c>
      <c r="C1136" s="1" t="s">
        <v>149</v>
      </c>
      <c r="D1136" s="2" t="s">
        <v>1613</v>
      </c>
      <c r="E1136" s="3">
        <v>155.6</v>
      </c>
      <c r="F1136" s="8" t="s">
        <v>182</v>
      </c>
      <c r="G1136" s="9" t="s">
        <v>1391</v>
      </c>
      <c r="H1136" s="9" t="s">
        <v>149</v>
      </c>
      <c r="I1136" s="10" t="s">
        <v>1613</v>
      </c>
      <c r="J1136" s="11">
        <v>155.6</v>
      </c>
      <c r="K1136" t="b">
        <f t="shared" si="85"/>
        <v>1</v>
      </c>
      <c r="L1136" t="b">
        <f t="shared" si="86"/>
        <v>1</v>
      </c>
      <c r="M1136" t="b">
        <f t="shared" si="87"/>
        <v>1</v>
      </c>
      <c r="N1136" t="b">
        <f t="shared" si="88"/>
        <v>1</v>
      </c>
      <c r="O1136" s="13">
        <f t="shared" si="89"/>
        <v>0</v>
      </c>
    </row>
    <row r="1137" spans="1:15" ht="67.5" hidden="1" x14ac:dyDescent="0.25">
      <c r="A1137" s="1" t="s">
        <v>182</v>
      </c>
      <c r="B1137" s="1" t="s">
        <v>1391</v>
      </c>
      <c r="C1137" s="1" t="s">
        <v>1152</v>
      </c>
      <c r="D1137" s="2" t="s">
        <v>1489</v>
      </c>
      <c r="E1137" s="3">
        <v>940.9</v>
      </c>
      <c r="F1137" s="8" t="s">
        <v>182</v>
      </c>
      <c r="G1137" s="9" t="s">
        <v>1391</v>
      </c>
      <c r="H1137" s="9" t="s">
        <v>1152</v>
      </c>
      <c r="I1137" s="10" t="s">
        <v>1489</v>
      </c>
      <c r="J1137" s="11">
        <v>940.9</v>
      </c>
      <c r="K1137" t="b">
        <f t="shared" si="85"/>
        <v>1</v>
      </c>
      <c r="L1137" t="b">
        <f t="shared" si="86"/>
        <v>1</v>
      </c>
      <c r="M1137" t="b">
        <f t="shared" si="87"/>
        <v>1</v>
      </c>
      <c r="N1137" t="b">
        <f t="shared" si="88"/>
        <v>1</v>
      </c>
      <c r="O1137" s="13">
        <f t="shared" si="89"/>
        <v>0</v>
      </c>
    </row>
    <row r="1138" spans="1:15" ht="56.25" hidden="1" x14ac:dyDescent="0.25">
      <c r="A1138" s="1" t="s">
        <v>182</v>
      </c>
      <c r="B1138" s="1" t="s">
        <v>1391</v>
      </c>
      <c r="C1138" s="1" t="s">
        <v>1162</v>
      </c>
      <c r="D1138" s="2" t="s">
        <v>1494</v>
      </c>
      <c r="E1138" s="3">
        <v>940.9</v>
      </c>
      <c r="F1138" s="8" t="s">
        <v>182</v>
      </c>
      <c r="G1138" s="9" t="s">
        <v>1391</v>
      </c>
      <c r="H1138" s="9" t="s">
        <v>1162</v>
      </c>
      <c r="I1138" s="10" t="s">
        <v>1494</v>
      </c>
      <c r="J1138" s="11">
        <v>940.9</v>
      </c>
      <c r="K1138" t="b">
        <f t="shared" si="85"/>
        <v>1</v>
      </c>
      <c r="L1138" t="b">
        <f t="shared" si="86"/>
        <v>1</v>
      </c>
      <c r="M1138" t="b">
        <f t="shared" si="87"/>
        <v>1</v>
      </c>
      <c r="N1138" t="b">
        <f t="shared" si="88"/>
        <v>1</v>
      </c>
      <c r="O1138" s="13">
        <f t="shared" si="89"/>
        <v>0</v>
      </c>
    </row>
    <row r="1139" spans="1:15" ht="180" hidden="1" x14ac:dyDescent="0.25">
      <c r="A1139" s="1" t="s">
        <v>182</v>
      </c>
      <c r="B1139" s="1" t="s">
        <v>1391</v>
      </c>
      <c r="C1139" s="1" t="s">
        <v>150</v>
      </c>
      <c r="D1139" s="2" t="s">
        <v>1614</v>
      </c>
      <c r="E1139" s="3">
        <v>940.9</v>
      </c>
      <c r="F1139" s="8" t="s">
        <v>182</v>
      </c>
      <c r="G1139" s="9" t="s">
        <v>1391</v>
      </c>
      <c r="H1139" s="9" t="s">
        <v>150</v>
      </c>
      <c r="I1139" s="10" t="s">
        <v>1614</v>
      </c>
      <c r="J1139" s="11">
        <v>940.9</v>
      </c>
      <c r="K1139" t="b">
        <f t="shared" si="85"/>
        <v>1</v>
      </c>
      <c r="L1139" t="b">
        <f t="shared" si="86"/>
        <v>1</v>
      </c>
      <c r="M1139" t="b">
        <f t="shared" si="87"/>
        <v>1</v>
      </c>
      <c r="N1139" t="b">
        <f t="shared" si="88"/>
        <v>1</v>
      </c>
      <c r="O1139" s="13">
        <f t="shared" si="89"/>
        <v>0</v>
      </c>
    </row>
    <row r="1140" spans="1:15" ht="56.25" hidden="1" x14ac:dyDescent="0.25">
      <c r="A1140" s="1" t="s">
        <v>182</v>
      </c>
      <c r="B1140" s="1" t="s">
        <v>1413</v>
      </c>
      <c r="C1140" s="1" t="s">
        <v>152</v>
      </c>
      <c r="D1140" s="2" t="s">
        <v>1610</v>
      </c>
      <c r="E1140" s="3">
        <v>665.4</v>
      </c>
      <c r="F1140" s="8" t="s">
        <v>182</v>
      </c>
      <c r="G1140" s="9" t="s">
        <v>1413</v>
      </c>
      <c r="H1140" s="9" t="s">
        <v>152</v>
      </c>
      <c r="I1140" s="10" t="s">
        <v>1610</v>
      </c>
      <c r="J1140" s="11">
        <v>665.4</v>
      </c>
      <c r="K1140" t="b">
        <f t="shared" si="85"/>
        <v>1</v>
      </c>
      <c r="L1140" t="b">
        <f t="shared" si="86"/>
        <v>1</v>
      </c>
      <c r="M1140" t="b">
        <f t="shared" si="87"/>
        <v>1</v>
      </c>
      <c r="N1140" t="b">
        <f t="shared" si="88"/>
        <v>1</v>
      </c>
      <c r="O1140" s="13">
        <f t="shared" si="89"/>
        <v>0</v>
      </c>
    </row>
    <row r="1141" spans="1:15" ht="45" hidden="1" x14ac:dyDescent="0.25">
      <c r="A1141" s="1" t="s">
        <v>182</v>
      </c>
      <c r="B1141" s="1" t="s">
        <v>1413</v>
      </c>
      <c r="C1141" s="1" t="s">
        <v>154</v>
      </c>
      <c r="D1141" s="2" t="s">
        <v>1611</v>
      </c>
      <c r="E1141" s="3">
        <v>665.4</v>
      </c>
      <c r="F1141" s="8" t="s">
        <v>182</v>
      </c>
      <c r="G1141" s="9" t="s">
        <v>1413</v>
      </c>
      <c r="H1141" s="9" t="s">
        <v>154</v>
      </c>
      <c r="I1141" s="10" t="s">
        <v>1611</v>
      </c>
      <c r="J1141" s="11">
        <v>665.4</v>
      </c>
      <c r="K1141" t="b">
        <f t="shared" si="85"/>
        <v>1</v>
      </c>
      <c r="L1141" t="b">
        <f t="shared" si="86"/>
        <v>1</v>
      </c>
      <c r="M1141" t="b">
        <f t="shared" si="87"/>
        <v>1</v>
      </c>
      <c r="N1141" t="b">
        <f t="shared" si="88"/>
        <v>1</v>
      </c>
      <c r="O1141" s="13">
        <f t="shared" si="89"/>
        <v>0</v>
      </c>
    </row>
    <row r="1142" spans="1:15" ht="67.5" hidden="1" x14ac:dyDescent="0.25">
      <c r="A1142" s="1" t="s">
        <v>182</v>
      </c>
      <c r="B1142" s="1" t="s">
        <v>1413</v>
      </c>
      <c r="C1142" s="1" t="s">
        <v>163</v>
      </c>
      <c r="D1142" s="2" t="s">
        <v>1620</v>
      </c>
      <c r="E1142" s="3">
        <v>665.4</v>
      </c>
      <c r="F1142" s="8" t="s">
        <v>182</v>
      </c>
      <c r="G1142" s="9" t="s">
        <v>1413</v>
      </c>
      <c r="H1142" s="9" t="s">
        <v>163</v>
      </c>
      <c r="I1142" s="10" t="s">
        <v>1620</v>
      </c>
      <c r="J1142" s="11">
        <v>665.4</v>
      </c>
      <c r="K1142" t="b">
        <f t="shared" si="85"/>
        <v>1</v>
      </c>
      <c r="L1142" t="b">
        <f t="shared" si="86"/>
        <v>1</v>
      </c>
      <c r="M1142" t="b">
        <f t="shared" si="87"/>
        <v>1</v>
      </c>
      <c r="N1142" t="b">
        <f t="shared" si="88"/>
        <v>1</v>
      </c>
      <c r="O1142" s="13">
        <f t="shared" si="89"/>
        <v>0</v>
      </c>
    </row>
    <row r="1143" spans="1:15" ht="48" hidden="1" x14ac:dyDescent="0.25">
      <c r="A1143" s="1" t="s">
        <v>182</v>
      </c>
      <c r="B1143" s="1" t="s">
        <v>1413</v>
      </c>
      <c r="C1143" s="1" t="s">
        <v>158</v>
      </c>
      <c r="D1143" s="2" t="s">
        <v>683</v>
      </c>
      <c r="E1143" s="3">
        <v>665.4</v>
      </c>
      <c r="F1143" s="8" t="s">
        <v>182</v>
      </c>
      <c r="G1143" s="9" t="s">
        <v>1413</v>
      </c>
      <c r="H1143" s="9" t="s">
        <v>158</v>
      </c>
      <c r="I1143" s="10" t="s">
        <v>683</v>
      </c>
      <c r="J1143" s="11">
        <v>665.4</v>
      </c>
      <c r="K1143" t="b">
        <f t="shared" si="85"/>
        <v>1</v>
      </c>
      <c r="L1143" t="b">
        <f t="shared" si="86"/>
        <v>1</v>
      </c>
      <c r="M1143" t="b">
        <f t="shared" si="87"/>
        <v>1</v>
      </c>
      <c r="N1143" t="b">
        <f t="shared" si="88"/>
        <v>1</v>
      </c>
      <c r="O1143" s="13">
        <f t="shared" si="89"/>
        <v>0</v>
      </c>
    </row>
    <row r="1144" spans="1:15" ht="48" hidden="1" x14ac:dyDescent="0.25">
      <c r="A1144" s="1" t="s">
        <v>182</v>
      </c>
      <c r="B1144" s="1" t="s">
        <v>1413</v>
      </c>
      <c r="C1144" s="1" t="s">
        <v>141</v>
      </c>
      <c r="D1144" s="2" t="s">
        <v>1603</v>
      </c>
      <c r="E1144" s="3">
        <v>12851.1</v>
      </c>
      <c r="F1144" s="8" t="s">
        <v>182</v>
      </c>
      <c r="G1144" s="9" t="s">
        <v>1413</v>
      </c>
      <c r="H1144" s="9" t="s">
        <v>141</v>
      </c>
      <c r="I1144" s="10" t="s">
        <v>1603</v>
      </c>
      <c r="J1144" s="11">
        <v>12851.1</v>
      </c>
      <c r="K1144" t="b">
        <f t="shared" si="85"/>
        <v>1</v>
      </c>
      <c r="L1144" t="b">
        <f t="shared" si="86"/>
        <v>1</v>
      </c>
      <c r="M1144" t="b">
        <f t="shared" si="87"/>
        <v>1</v>
      </c>
      <c r="N1144" t="b">
        <f t="shared" si="88"/>
        <v>1</v>
      </c>
      <c r="O1144" s="13">
        <f t="shared" si="89"/>
        <v>0</v>
      </c>
    </row>
    <row r="1145" spans="1:15" ht="67.5" hidden="1" x14ac:dyDescent="0.25">
      <c r="A1145" s="1" t="s">
        <v>182</v>
      </c>
      <c r="B1145" s="1" t="s">
        <v>1413</v>
      </c>
      <c r="C1145" s="1" t="s">
        <v>142</v>
      </c>
      <c r="D1145" s="2" t="s">
        <v>1604</v>
      </c>
      <c r="E1145" s="3">
        <v>12851.1</v>
      </c>
      <c r="F1145" s="8" t="s">
        <v>182</v>
      </c>
      <c r="G1145" s="9" t="s">
        <v>1413</v>
      </c>
      <c r="H1145" s="9" t="s">
        <v>142</v>
      </c>
      <c r="I1145" s="10" t="s">
        <v>1604</v>
      </c>
      <c r="J1145" s="11">
        <v>12851.1</v>
      </c>
      <c r="K1145" t="b">
        <f t="shared" si="85"/>
        <v>1</v>
      </c>
      <c r="L1145" t="b">
        <f t="shared" si="86"/>
        <v>1</v>
      </c>
      <c r="M1145" t="b">
        <f t="shared" si="87"/>
        <v>1</v>
      </c>
      <c r="N1145" t="b">
        <f t="shared" si="88"/>
        <v>1</v>
      </c>
      <c r="O1145" s="13">
        <f t="shared" si="89"/>
        <v>0</v>
      </c>
    </row>
    <row r="1146" spans="1:15" ht="67.5" hidden="1" x14ac:dyDescent="0.25">
      <c r="A1146" s="1" t="s">
        <v>182</v>
      </c>
      <c r="B1146" s="1" t="s">
        <v>1413</v>
      </c>
      <c r="C1146" s="1" t="s">
        <v>159</v>
      </c>
      <c r="D1146" s="2" t="s">
        <v>1621</v>
      </c>
      <c r="E1146" s="3">
        <v>10535.1</v>
      </c>
      <c r="F1146" s="8" t="s">
        <v>182</v>
      </c>
      <c r="G1146" s="9" t="s">
        <v>1413</v>
      </c>
      <c r="H1146" s="9" t="s">
        <v>159</v>
      </c>
      <c r="I1146" s="10" t="s">
        <v>1621</v>
      </c>
      <c r="J1146" s="11">
        <v>10535.1</v>
      </c>
      <c r="K1146" t="b">
        <f t="shared" si="85"/>
        <v>1</v>
      </c>
      <c r="L1146" t="b">
        <f t="shared" si="86"/>
        <v>1</v>
      </c>
      <c r="M1146" t="b">
        <f t="shared" si="87"/>
        <v>1</v>
      </c>
      <c r="N1146" t="b">
        <f t="shared" si="88"/>
        <v>1</v>
      </c>
      <c r="O1146" s="13">
        <f t="shared" si="89"/>
        <v>0</v>
      </c>
    </row>
    <row r="1147" spans="1:15" ht="67.5" hidden="1" x14ac:dyDescent="0.25">
      <c r="A1147" s="1" t="s">
        <v>182</v>
      </c>
      <c r="B1147" s="1" t="s">
        <v>1413</v>
      </c>
      <c r="C1147" s="1" t="s">
        <v>160</v>
      </c>
      <c r="D1147" s="2" t="s">
        <v>1622</v>
      </c>
      <c r="E1147" s="3">
        <v>2316</v>
      </c>
      <c r="F1147" s="8" t="s">
        <v>182</v>
      </c>
      <c r="G1147" s="9" t="s">
        <v>1413</v>
      </c>
      <c r="H1147" s="9" t="s">
        <v>160</v>
      </c>
      <c r="I1147" s="10" t="s">
        <v>1622</v>
      </c>
      <c r="J1147" s="11">
        <v>2316</v>
      </c>
      <c r="K1147" t="b">
        <f t="shared" si="85"/>
        <v>1</v>
      </c>
      <c r="L1147" t="b">
        <f t="shared" si="86"/>
        <v>1</v>
      </c>
      <c r="M1147" t="b">
        <f t="shared" si="87"/>
        <v>1</v>
      </c>
      <c r="N1147" t="b">
        <f t="shared" si="88"/>
        <v>1</v>
      </c>
      <c r="O1147" s="13">
        <f t="shared" si="89"/>
        <v>0</v>
      </c>
    </row>
    <row r="1148" spans="1:15" ht="56.25" hidden="1" x14ac:dyDescent="0.25">
      <c r="A1148" s="1" t="s">
        <v>182</v>
      </c>
      <c r="B1148" s="1" t="s">
        <v>1413</v>
      </c>
      <c r="C1148" s="1" t="s">
        <v>164</v>
      </c>
      <c r="D1148" s="2" t="s">
        <v>1623</v>
      </c>
      <c r="E1148" s="3">
        <v>2500.4</v>
      </c>
      <c r="F1148" s="8" t="s">
        <v>182</v>
      </c>
      <c r="G1148" s="9" t="s">
        <v>1413</v>
      </c>
      <c r="H1148" s="9" t="s">
        <v>164</v>
      </c>
      <c r="I1148" s="10" t="s">
        <v>1623</v>
      </c>
      <c r="J1148" s="11">
        <v>2500.4</v>
      </c>
      <c r="K1148" t="b">
        <f t="shared" si="85"/>
        <v>1</v>
      </c>
      <c r="L1148" t="b">
        <f t="shared" si="86"/>
        <v>1</v>
      </c>
      <c r="M1148" t="b">
        <f t="shared" si="87"/>
        <v>1</v>
      </c>
      <c r="N1148" t="b">
        <f t="shared" si="88"/>
        <v>1</v>
      </c>
      <c r="O1148" s="13">
        <f t="shared" si="89"/>
        <v>0</v>
      </c>
    </row>
    <row r="1149" spans="1:15" ht="101.25" hidden="1" x14ac:dyDescent="0.25">
      <c r="A1149" s="1" t="s">
        <v>182</v>
      </c>
      <c r="B1149" s="1" t="s">
        <v>1413</v>
      </c>
      <c r="C1149" s="1" t="s">
        <v>165</v>
      </c>
      <c r="D1149" s="2" t="s">
        <v>1624</v>
      </c>
      <c r="E1149" s="3">
        <v>2500.4</v>
      </c>
      <c r="F1149" s="8" t="s">
        <v>182</v>
      </c>
      <c r="G1149" s="9" t="s">
        <v>1413</v>
      </c>
      <c r="H1149" s="9" t="s">
        <v>165</v>
      </c>
      <c r="I1149" s="10" t="s">
        <v>1624</v>
      </c>
      <c r="J1149" s="11">
        <v>2500.4</v>
      </c>
      <c r="K1149" t="b">
        <f t="shared" si="85"/>
        <v>1</v>
      </c>
      <c r="L1149" t="b">
        <f t="shared" si="86"/>
        <v>1</v>
      </c>
      <c r="M1149" t="b">
        <f t="shared" si="87"/>
        <v>1</v>
      </c>
      <c r="N1149" t="b">
        <f t="shared" si="88"/>
        <v>1</v>
      </c>
      <c r="O1149" s="13">
        <f t="shared" si="89"/>
        <v>0</v>
      </c>
    </row>
    <row r="1150" spans="1:15" ht="78.75" hidden="1" x14ac:dyDescent="0.25">
      <c r="A1150" s="1" t="s">
        <v>182</v>
      </c>
      <c r="B1150" s="1" t="s">
        <v>1413</v>
      </c>
      <c r="C1150" s="1" t="s">
        <v>166</v>
      </c>
      <c r="D1150" s="2" t="s">
        <v>1625</v>
      </c>
      <c r="E1150" s="3">
        <v>2500.4</v>
      </c>
      <c r="F1150" s="8" t="s">
        <v>182</v>
      </c>
      <c r="G1150" s="9" t="s">
        <v>1413</v>
      </c>
      <c r="H1150" s="9" t="s">
        <v>166</v>
      </c>
      <c r="I1150" s="10" t="s">
        <v>1625</v>
      </c>
      <c r="J1150" s="11">
        <v>2500.4</v>
      </c>
      <c r="K1150" t="b">
        <f t="shared" si="85"/>
        <v>1</v>
      </c>
      <c r="L1150" t="b">
        <f t="shared" si="86"/>
        <v>1</v>
      </c>
      <c r="M1150" t="b">
        <f t="shared" si="87"/>
        <v>1</v>
      </c>
      <c r="N1150" t="b">
        <f t="shared" si="88"/>
        <v>1</v>
      </c>
      <c r="O1150" s="13">
        <f t="shared" si="89"/>
        <v>0</v>
      </c>
    </row>
    <row r="1151" spans="1:15" ht="67.5" hidden="1" x14ac:dyDescent="0.25">
      <c r="A1151" s="1" t="s">
        <v>182</v>
      </c>
      <c r="B1151" s="1" t="s">
        <v>1413</v>
      </c>
      <c r="C1151" s="1" t="s">
        <v>161</v>
      </c>
      <c r="D1151" s="2" t="s">
        <v>761</v>
      </c>
      <c r="E1151" s="3">
        <v>2500.4</v>
      </c>
      <c r="F1151" s="8" t="s">
        <v>182</v>
      </c>
      <c r="G1151" s="9" t="s">
        <v>1413</v>
      </c>
      <c r="H1151" s="9" t="s">
        <v>161</v>
      </c>
      <c r="I1151" s="10" t="s">
        <v>761</v>
      </c>
      <c r="J1151" s="11">
        <v>2500.4</v>
      </c>
      <c r="K1151" t="b">
        <f t="shared" si="85"/>
        <v>1</v>
      </c>
      <c r="L1151" t="b">
        <f t="shared" si="86"/>
        <v>1</v>
      </c>
      <c r="M1151" t="b">
        <f t="shared" si="87"/>
        <v>1</v>
      </c>
      <c r="N1151" t="b">
        <f t="shared" si="88"/>
        <v>1</v>
      </c>
      <c r="O1151" s="13">
        <f t="shared" si="89"/>
        <v>0</v>
      </c>
    </row>
    <row r="1152" spans="1:15" ht="67.5" hidden="1" x14ac:dyDescent="0.25">
      <c r="A1152" s="1" t="s">
        <v>182</v>
      </c>
      <c r="B1152" s="1" t="s">
        <v>1413</v>
      </c>
      <c r="C1152" s="1" t="s">
        <v>144</v>
      </c>
      <c r="D1152" s="2" t="s">
        <v>1607</v>
      </c>
      <c r="E1152" s="3">
        <v>2573.6999999999998</v>
      </c>
      <c r="F1152" s="8" t="s">
        <v>182</v>
      </c>
      <c r="G1152" s="9" t="s">
        <v>1413</v>
      </c>
      <c r="H1152" s="9" t="s">
        <v>144</v>
      </c>
      <c r="I1152" s="10" t="s">
        <v>1607</v>
      </c>
      <c r="J1152" s="11">
        <v>2573.6999999999998</v>
      </c>
      <c r="K1152" t="b">
        <f t="shared" si="85"/>
        <v>1</v>
      </c>
      <c r="L1152" t="b">
        <f t="shared" si="86"/>
        <v>1</v>
      </c>
      <c r="M1152" t="b">
        <f t="shared" si="87"/>
        <v>1</v>
      </c>
      <c r="N1152" t="b">
        <f t="shared" si="88"/>
        <v>1</v>
      </c>
      <c r="O1152" s="13">
        <f t="shared" si="89"/>
        <v>0</v>
      </c>
    </row>
    <row r="1153" spans="1:15" ht="67.5" hidden="1" x14ac:dyDescent="0.25">
      <c r="A1153" s="1" t="s">
        <v>182</v>
      </c>
      <c r="B1153" s="1" t="s">
        <v>1413</v>
      </c>
      <c r="C1153" s="1" t="s">
        <v>167</v>
      </c>
      <c r="D1153" s="2" t="s">
        <v>1626</v>
      </c>
      <c r="E1153" s="3">
        <v>2573.6999999999998</v>
      </c>
      <c r="F1153" s="8" t="s">
        <v>182</v>
      </c>
      <c r="G1153" s="9" t="s">
        <v>1413</v>
      </c>
      <c r="H1153" s="9" t="s">
        <v>167</v>
      </c>
      <c r="I1153" s="10" t="s">
        <v>1626</v>
      </c>
      <c r="J1153" s="11">
        <v>2573.6999999999998</v>
      </c>
      <c r="K1153" t="b">
        <f t="shared" si="85"/>
        <v>1</v>
      </c>
      <c r="L1153" t="b">
        <f t="shared" si="86"/>
        <v>1</v>
      </c>
      <c r="M1153" t="b">
        <f t="shared" si="87"/>
        <v>1</v>
      </c>
      <c r="N1153" t="b">
        <f t="shared" si="88"/>
        <v>1</v>
      </c>
      <c r="O1153" s="13">
        <f t="shared" si="89"/>
        <v>0</v>
      </c>
    </row>
    <row r="1154" spans="1:15" ht="101.25" hidden="1" x14ac:dyDescent="0.25">
      <c r="A1154" s="1" t="s">
        <v>182</v>
      </c>
      <c r="B1154" s="1" t="s">
        <v>1413</v>
      </c>
      <c r="C1154" s="1" t="s">
        <v>168</v>
      </c>
      <c r="D1154" s="2" t="s">
        <v>1627</v>
      </c>
      <c r="E1154" s="3">
        <v>2573.6999999999998</v>
      </c>
      <c r="F1154" s="8" t="s">
        <v>182</v>
      </c>
      <c r="G1154" s="9" t="s">
        <v>1413</v>
      </c>
      <c r="H1154" s="9" t="s">
        <v>168</v>
      </c>
      <c r="I1154" s="10" t="s">
        <v>1627</v>
      </c>
      <c r="J1154" s="11">
        <v>2573.6999999999998</v>
      </c>
      <c r="K1154" t="b">
        <f t="shared" si="85"/>
        <v>1</v>
      </c>
      <c r="L1154" t="b">
        <f t="shared" si="86"/>
        <v>1</v>
      </c>
      <c r="M1154" t="b">
        <f t="shared" si="87"/>
        <v>1</v>
      </c>
      <c r="N1154" t="b">
        <f t="shared" si="88"/>
        <v>1</v>
      </c>
      <c r="O1154" s="13">
        <f t="shared" si="89"/>
        <v>0</v>
      </c>
    </row>
    <row r="1155" spans="1:15" ht="45" hidden="1" x14ac:dyDescent="0.25">
      <c r="A1155" s="1" t="s">
        <v>182</v>
      </c>
      <c r="B1155" s="1" t="s">
        <v>1413</v>
      </c>
      <c r="C1155" s="1" t="s">
        <v>162</v>
      </c>
      <c r="D1155" s="2" t="s">
        <v>1061</v>
      </c>
      <c r="E1155" s="3">
        <v>2573.6999999999998</v>
      </c>
      <c r="F1155" s="8" t="s">
        <v>182</v>
      </c>
      <c r="G1155" s="9" t="s">
        <v>1413</v>
      </c>
      <c r="H1155" s="9" t="s">
        <v>162</v>
      </c>
      <c r="I1155" s="10" t="s">
        <v>1061</v>
      </c>
      <c r="J1155" s="11">
        <v>2573.6999999999998</v>
      </c>
      <c r="K1155" t="b">
        <f t="shared" ref="K1155:K1218" si="90">EXACT(A1155,F1155)</f>
        <v>1</v>
      </c>
      <c r="L1155" t="b">
        <f t="shared" ref="L1155:L1218" si="91">EXACT(B1155,G1155)</f>
        <v>1</v>
      </c>
      <c r="M1155" t="b">
        <f t="shared" ref="M1155:M1218" si="92">EXACT(C1155,H1155)</f>
        <v>1</v>
      </c>
      <c r="N1155" t="b">
        <f t="shared" ref="N1155:N1218" si="93">EXACT(D1155,I1155)</f>
        <v>1</v>
      </c>
      <c r="O1155" s="13">
        <f t="shared" ref="O1155:O1218" si="94">E1155-J1155</f>
        <v>0</v>
      </c>
    </row>
    <row r="1156" spans="1:15" ht="67.5" hidden="1" x14ac:dyDescent="0.25">
      <c r="A1156" s="1" t="s">
        <v>182</v>
      </c>
      <c r="B1156" s="1" t="s">
        <v>1414</v>
      </c>
      <c r="C1156" s="1" t="s">
        <v>138</v>
      </c>
      <c r="D1156" s="2" t="s">
        <v>1450</v>
      </c>
      <c r="E1156" s="3">
        <v>10505</v>
      </c>
      <c r="F1156" s="8" t="s">
        <v>182</v>
      </c>
      <c r="G1156" s="9" t="s">
        <v>1414</v>
      </c>
      <c r="H1156" s="9" t="s">
        <v>138</v>
      </c>
      <c r="I1156" s="10" t="s">
        <v>1450</v>
      </c>
      <c r="J1156" s="11">
        <v>10505</v>
      </c>
      <c r="K1156" t="b">
        <f t="shared" si="90"/>
        <v>1</v>
      </c>
      <c r="L1156" t="b">
        <f t="shared" si="91"/>
        <v>1</v>
      </c>
      <c r="M1156" t="b">
        <f t="shared" si="92"/>
        <v>1</v>
      </c>
      <c r="N1156" t="b">
        <f t="shared" si="93"/>
        <v>1</v>
      </c>
      <c r="O1156" s="13">
        <f t="shared" si="94"/>
        <v>0</v>
      </c>
    </row>
    <row r="1157" spans="1:15" ht="45" hidden="1" x14ac:dyDescent="0.25">
      <c r="A1157" s="1" t="s">
        <v>182</v>
      </c>
      <c r="B1157" s="1" t="s">
        <v>1414</v>
      </c>
      <c r="C1157" s="1" t="s">
        <v>170</v>
      </c>
      <c r="D1157" s="2" t="s">
        <v>1628</v>
      </c>
      <c r="E1157" s="3">
        <v>10505</v>
      </c>
      <c r="F1157" s="8" t="s">
        <v>182</v>
      </c>
      <c r="G1157" s="9" t="s">
        <v>1414</v>
      </c>
      <c r="H1157" s="9" t="s">
        <v>170</v>
      </c>
      <c r="I1157" s="10" t="s">
        <v>1628</v>
      </c>
      <c r="J1157" s="11">
        <v>10505</v>
      </c>
      <c r="K1157" t="b">
        <f t="shared" si="90"/>
        <v>1</v>
      </c>
      <c r="L1157" t="b">
        <f t="shared" si="91"/>
        <v>1</v>
      </c>
      <c r="M1157" t="b">
        <f t="shared" si="92"/>
        <v>1</v>
      </c>
      <c r="N1157" t="b">
        <f t="shared" si="93"/>
        <v>1</v>
      </c>
      <c r="O1157" s="13">
        <f t="shared" si="94"/>
        <v>0</v>
      </c>
    </row>
    <row r="1158" spans="1:15" ht="67.5" hidden="1" x14ac:dyDescent="0.25">
      <c r="A1158" s="1" t="s">
        <v>182</v>
      </c>
      <c r="B1158" s="1" t="s">
        <v>1414</v>
      </c>
      <c r="C1158" s="1" t="s">
        <v>171</v>
      </c>
      <c r="D1158" s="2" t="s">
        <v>1629</v>
      </c>
      <c r="E1158" s="3">
        <v>10505</v>
      </c>
      <c r="F1158" s="8" t="s">
        <v>182</v>
      </c>
      <c r="G1158" s="9" t="s">
        <v>1414</v>
      </c>
      <c r="H1158" s="9" t="s">
        <v>171</v>
      </c>
      <c r="I1158" s="10" t="s">
        <v>1629</v>
      </c>
      <c r="J1158" s="11">
        <v>10505</v>
      </c>
      <c r="K1158" t="b">
        <f t="shared" si="90"/>
        <v>1</v>
      </c>
      <c r="L1158" t="b">
        <f t="shared" si="91"/>
        <v>1</v>
      </c>
      <c r="M1158" t="b">
        <f t="shared" si="92"/>
        <v>1</v>
      </c>
      <c r="N1158" t="b">
        <f t="shared" si="93"/>
        <v>1</v>
      </c>
      <c r="O1158" s="13">
        <f t="shared" si="94"/>
        <v>0</v>
      </c>
    </row>
    <row r="1159" spans="1:15" ht="78.75" hidden="1" x14ac:dyDescent="0.25">
      <c r="A1159" s="1" t="s">
        <v>182</v>
      </c>
      <c r="B1159" s="1" t="s">
        <v>1414</v>
      </c>
      <c r="C1159" s="1" t="s">
        <v>169</v>
      </c>
      <c r="D1159" s="2" t="s">
        <v>589</v>
      </c>
      <c r="E1159" s="3">
        <v>10505</v>
      </c>
      <c r="F1159" s="8" t="s">
        <v>182</v>
      </c>
      <c r="G1159" s="9" t="s">
        <v>1414</v>
      </c>
      <c r="H1159" s="9" t="s">
        <v>169</v>
      </c>
      <c r="I1159" s="10" t="s">
        <v>589</v>
      </c>
      <c r="J1159" s="11">
        <v>10505</v>
      </c>
      <c r="K1159" t="b">
        <f t="shared" si="90"/>
        <v>1</v>
      </c>
      <c r="L1159" t="b">
        <f t="shared" si="91"/>
        <v>1</v>
      </c>
      <c r="M1159" t="b">
        <f t="shared" si="92"/>
        <v>1</v>
      </c>
      <c r="N1159" t="b">
        <f t="shared" si="93"/>
        <v>1</v>
      </c>
      <c r="O1159" s="13">
        <f t="shared" si="94"/>
        <v>0</v>
      </c>
    </row>
    <row r="1160" spans="1:15" ht="56.25" hidden="1" x14ac:dyDescent="0.25">
      <c r="A1160" s="1" t="s">
        <v>182</v>
      </c>
      <c r="B1160" s="1" t="s">
        <v>1414</v>
      </c>
      <c r="C1160" s="1" t="s">
        <v>1122</v>
      </c>
      <c r="D1160" s="2" t="s">
        <v>1885</v>
      </c>
      <c r="E1160" s="3">
        <v>32</v>
      </c>
      <c r="F1160" s="8" t="s">
        <v>182</v>
      </c>
      <c r="G1160" s="9" t="s">
        <v>1414</v>
      </c>
      <c r="H1160" s="9" t="s">
        <v>1122</v>
      </c>
      <c r="I1160" s="10" t="s">
        <v>1885</v>
      </c>
      <c r="J1160" s="11">
        <v>32</v>
      </c>
      <c r="K1160" t="b">
        <f t="shared" si="90"/>
        <v>1</v>
      </c>
      <c r="L1160" t="b">
        <f t="shared" si="91"/>
        <v>1</v>
      </c>
      <c r="M1160" t="b">
        <f t="shared" si="92"/>
        <v>1</v>
      </c>
      <c r="N1160" t="b">
        <f t="shared" si="93"/>
        <v>1</v>
      </c>
      <c r="O1160" s="13">
        <f t="shared" si="94"/>
        <v>0</v>
      </c>
    </row>
    <row r="1161" spans="1:15" ht="36" hidden="1" x14ac:dyDescent="0.25">
      <c r="A1161" s="1" t="s">
        <v>182</v>
      </c>
      <c r="B1161" s="1" t="s">
        <v>1414</v>
      </c>
      <c r="C1161" s="1" t="s">
        <v>1143</v>
      </c>
      <c r="D1161" s="2" t="s">
        <v>1270</v>
      </c>
      <c r="E1161" s="3">
        <v>32</v>
      </c>
      <c r="F1161" s="8" t="s">
        <v>182</v>
      </c>
      <c r="G1161" s="9" t="s">
        <v>1414</v>
      </c>
      <c r="H1161" s="9" t="s">
        <v>1143</v>
      </c>
      <c r="I1161" s="10" t="s">
        <v>1270</v>
      </c>
      <c r="J1161" s="11">
        <v>32</v>
      </c>
      <c r="K1161" t="b">
        <f t="shared" si="90"/>
        <v>1</v>
      </c>
      <c r="L1161" t="b">
        <f t="shared" si="91"/>
        <v>1</v>
      </c>
      <c r="M1161" t="b">
        <f t="shared" si="92"/>
        <v>1</v>
      </c>
      <c r="N1161" t="b">
        <f t="shared" si="93"/>
        <v>1</v>
      </c>
      <c r="O1161" s="13">
        <f t="shared" si="94"/>
        <v>0</v>
      </c>
    </row>
    <row r="1162" spans="1:15" ht="33.75" hidden="1" x14ac:dyDescent="0.25">
      <c r="A1162" s="1" t="s">
        <v>182</v>
      </c>
      <c r="B1162" s="1" t="s">
        <v>1414</v>
      </c>
      <c r="C1162" s="1" t="s">
        <v>1349</v>
      </c>
      <c r="D1162" s="2" t="s">
        <v>1350</v>
      </c>
      <c r="E1162" s="3">
        <v>32</v>
      </c>
      <c r="F1162" s="8" t="s">
        <v>182</v>
      </c>
      <c r="G1162" s="9" t="s">
        <v>1414</v>
      </c>
      <c r="H1162" s="9" t="s">
        <v>1349</v>
      </c>
      <c r="I1162" s="10" t="s">
        <v>1350</v>
      </c>
      <c r="J1162" s="11">
        <v>32</v>
      </c>
      <c r="K1162" t="b">
        <f t="shared" si="90"/>
        <v>1</v>
      </c>
      <c r="L1162" t="b">
        <f t="shared" si="91"/>
        <v>1</v>
      </c>
      <c r="M1162" t="b">
        <f t="shared" si="92"/>
        <v>1</v>
      </c>
      <c r="N1162" t="b">
        <f t="shared" si="93"/>
        <v>1</v>
      </c>
      <c r="O1162" s="13">
        <f t="shared" si="94"/>
        <v>0</v>
      </c>
    </row>
    <row r="1163" spans="1:15" ht="56.25" hidden="1" x14ac:dyDescent="0.25">
      <c r="A1163" s="1" t="s">
        <v>182</v>
      </c>
      <c r="B1163" s="1" t="s">
        <v>1393</v>
      </c>
      <c r="C1163" s="1" t="s">
        <v>1172</v>
      </c>
      <c r="D1163" s="2" t="s">
        <v>1500</v>
      </c>
      <c r="E1163" s="3">
        <v>1421</v>
      </c>
      <c r="F1163" s="8" t="s">
        <v>182</v>
      </c>
      <c r="G1163" s="9" t="s">
        <v>1393</v>
      </c>
      <c r="H1163" s="9" t="s">
        <v>1172</v>
      </c>
      <c r="I1163" s="10" t="s">
        <v>1500</v>
      </c>
      <c r="J1163" s="11">
        <v>1421</v>
      </c>
      <c r="K1163" t="b">
        <f t="shared" si="90"/>
        <v>1</v>
      </c>
      <c r="L1163" t="b">
        <f t="shared" si="91"/>
        <v>1</v>
      </c>
      <c r="M1163" t="b">
        <f t="shared" si="92"/>
        <v>1</v>
      </c>
      <c r="N1163" t="b">
        <f t="shared" si="93"/>
        <v>1</v>
      </c>
      <c r="O1163" s="13">
        <f t="shared" si="94"/>
        <v>0</v>
      </c>
    </row>
    <row r="1164" spans="1:15" ht="48" hidden="1" x14ac:dyDescent="0.25">
      <c r="A1164" s="1" t="s">
        <v>182</v>
      </c>
      <c r="B1164" s="1" t="s">
        <v>1393</v>
      </c>
      <c r="C1164" s="1" t="s">
        <v>6</v>
      </c>
      <c r="D1164" s="2" t="s">
        <v>1501</v>
      </c>
      <c r="E1164" s="3">
        <v>1421</v>
      </c>
      <c r="F1164" s="8" t="s">
        <v>182</v>
      </c>
      <c r="G1164" s="9" t="s">
        <v>1393</v>
      </c>
      <c r="H1164" s="9" t="s">
        <v>6</v>
      </c>
      <c r="I1164" s="10" t="s">
        <v>1501</v>
      </c>
      <c r="J1164" s="11">
        <v>1421</v>
      </c>
      <c r="K1164" t="b">
        <f t="shared" si="90"/>
        <v>1</v>
      </c>
      <c r="L1164" t="b">
        <f t="shared" si="91"/>
        <v>1</v>
      </c>
      <c r="M1164" t="b">
        <f t="shared" si="92"/>
        <v>1</v>
      </c>
      <c r="N1164" t="b">
        <f t="shared" si="93"/>
        <v>1</v>
      </c>
      <c r="O1164" s="13">
        <f t="shared" si="94"/>
        <v>0</v>
      </c>
    </row>
    <row r="1165" spans="1:15" ht="56.25" hidden="1" x14ac:dyDescent="0.25">
      <c r="A1165" s="1" t="s">
        <v>182</v>
      </c>
      <c r="B1165" s="1" t="s">
        <v>1393</v>
      </c>
      <c r="C1165" s="1" t="s">
        <v>173</v>
      </c>
      <c r="D1165" s="2" t="s">
        <v>1630</v>
      </c>
      <c r="E1165" s="3">
        <v>1421</v>
      </c>
      <c r="F1165" s="8" t="s">
        <v>182</v>
      </c>
      <c r="G1165" s="9" t="s">
        <v>1393</v>
      </c>
      <c r="H1165" s="9" t="s">
        <v>173</v>
      </c>
      <c r="I1165" s="10" t="s">
        <v>1630</v>
      </c>
      <c r="J1165" s="11">
        <v>1421</v>
      </c>
      <c r="K1165" t="b">
        <f t="shared" si="90"/>
        <v>1</v>
      </c>
      <c r="L1165" t="b">
        <f t="shared" si="91"/>
        <v>1</v>
      </c>
      <c r="M1165" t="b">
        <f t="shared" si="92"/>
        <v>1</v>
      </c>
      <c r="N1165" t="b">
        <f t="shared" si="93"/>
        <v>1</v>
      </c>
      <c r="O1165" s="13">
        <f t="shared" si="94"/>
        <v>0</v>
      </c>
    </row>
    <row r="1166" spans="1:15" ht="33.75" hidden="1" x14ac:dyDescent="0.25">
      <c r="A1166" s="1" t="s">
        <v>182</v>
      </c>
      <c r="B1166" s="1" t="s">
        <v>1393</v>
      </c>
      <c r="C1166" s="1" t="s">
        <v>172</v>
      </c>
      <c r="D1166" s="2" t="s">
        <v>781</v>
      </c>
      <c r="E1166" s="3">
        <v>1421</v>
      </c>
      <c r="F1166" s="8" t="s">
        <v>182</v>
      </c>
      <c r="G1166" s="9" t="s">
        <v>1393</v>
      </c>
      <c r="H1166" s="9" t="s">
        <v>172</v>
      </c>
      <c r="I1166" s="10" t="s">
        <v>781</v>
      </c>
      <c r="J1166" s="11">
        <v>1421</v>
      </c>
      <c r="K1166" t="b">
        <f t="shared" si="90"/>
        <v>1</v>
      </c>
      <c r="L1166" t="b">
        <f t="shared" si="91"/>
        <v>1</v>
      </c>
      <c r="M1166" t="b">
        <f t="shared" si="92"/>
        <v>1</v>
      </c>
      <c r="N1166" t="b">
        <f t="shared" si="93"/>
        <v>1</v>
      </c>
      <c r="O1166" s="13">
        <f t="shared" si="94"/>
        <v>0</v>
      </c>
    </row>
    <row r="1167" spans="1:15" ht="45" hidden="1" x14ac:dyDescent="0.25">
      <c r="A1167" s="1" t="s">
        <v>182</v>
      </c>
      <c r="B1167" s="1" t="s">
        <v>1397</v>
      </c>
      <c r="C1167" s="1" t="s">
        <v>62</v>
      </c>
      <c r="D1167" s="2" t="s">
        <v>1525</v>
      </c>
      <c r="E1167" s="3">
        <v>2259.1</v>
      </c>
      <c r="F1167" s="8" t="s">
        <v>182</v>
      </c>
      <c r="G1167" s="9" t="s">
        <v>1397</v>
      </c>
      <c r="H1167" s="9" t="s">
        <v>62</v>
      </c>
      <c r="I1167" s="10" t="s">
        <v>1525</v>
      </c>
      <c r="J1167" s="11">
        <v>2259.1</v>
      </c>
      <c r="K1167" t="b">
        <f t="shared" si="90"/>
        <v>1</v>
      </c>
      <c r="L1167" t="b">
        <f t="shared" si="91"/>
        <v>1</v>
      </c>
      <c r="M1167" t="b">
        <f t="shared" si="92"/>
        <v>1</v>
      </c>
      <c r="N1167" t="b">
        <f t="shared" si="93"/>
        <v>1</v>
      </c>
      <c r="O1167" s="13">
        <f t="shared" si="94"/>
        <v>0</v>
      </c>
    </row>
    <row r="1168" spans="1:15" ht="90" hidden="1" x14ac:dyDescent="0.25">
      <c r="A1168" s="1" t="s">
        <v>182</v>
      </c>
      <c r="B1168" s="1" t="s">
        <v>1397</v>
      </c>
      <c r="C1168" s="1" t="s">
        <v>66</v>
      </c>
      <c r="D1168" s="2" t="s">
        <v>1528</v>
      </c>
      <c r="E1168" s="3">
        <v>2259.1</v>
      </c>
      <c r="F1168" s="8" t="s">
        <v>182</v>
      </c>
      <c r="G1168" s="9" t="s">
        <v>1397</v>
      </c>
      <c r="H1168" s="9" t="s">
        <v>66</v>
      </c>
      <c r="I1168" s="10" t="s">
        <v>1528</v>
      </c>
      <c r="J1168" s="11">
        <v>2259.1</v>
      </c>
      <c r="K1168" t="b">
        <f t="shared" si="90"/>
        <v>1</v>
      </c>
      <c r="L1168" t="b">
        <f t="shared" si="91"/>
        <v>1</v>
      </c>
      <c r="M1168" t="b">
        <f t="shared" si="92"/>
        <v>1</v>
      </c>
      <c r="N1168" t="b">
        <f t="shared" si="93"/>
        <v>1</v>
      </c>
      <c r="O1168" s="13">
        <f t="shared" si="94"/>
        <v>0</v>
      </c>
    </row>
    <row r="1169" spans="1:15" ht="67.5" hidden="1" x14ac:dyDescent="0.25">
      <c r="A1169" s="1" t="s">
        <v>182</v>
      </c>
      <c r="B1169" s="1" t="s">
        <v>1397</v>
      </c>
      <c r="C1169" s="1" t="s">
        <v>67</v>
      </c>
      <c r="D1169" s="2" t="s">
        <v>1529</v>
      </c>
      <c r="E1169" s="3">
        <v>2259.1</v>
      </c>
      <c r="F1169" s="8" t="s">
        <v>182</v>
      </c>
      <c r="G1169" s="9" t="s">
        <v>1397</v>
      </c>
      <c r="H1169" s="9" t="s">
        <v>67</v>
      </c>
      <c r="I1169" s="10" t="s">
        <v>1529</v>
      </c>
      <c r="J1169" s="11">
        <v>2259.1</v>
      </c>
      <c r="K1169" t="b">
        <f t="shared" si="90"/>
        <v>1</v>
      </c>
      <c r="L1169" t="b">
        <f t="shared" si="91"/>
        <v>1</v>
      </c>
      <c r="M1169" t="b">
        <f t="shared" si="92"/>
        <v>1</v>
      </c>
      <c r="N1169" t="b">
        <f t="shared" si="93"/>
        <v>1</v>
      </c>
      <c r="O1169" s="13">
        <f t="shared" si="94"/>
        <v>0</v>
      </c>
    </row>
    <row r="1170" spans="1:15" ht="123.75" hidden="1" x14ac:dyDescent="0.25">
      <c r="A1170" s="1" t="s">
        <v>182</v>
      </c>
      <c r="B1170" s="1" t="s">
        <v>1397</v>
      </c>
      <c r="C1170" s="1" t="s">
        <v>174</v>
      </c>
      <c r="D1170" s="2" t="s">
        <v>646</v>
      </c>
      <c r="E1170" s="3">
        <v>2259.1</v>
      </c>
      <c r="F1170" s="8" t="s">
        <v>182</v>
      </c>
      <c r="G1170" s="9" t="s">
        <v>1397</v>
      </c>
      <c r="H1170" s="9" t="s">
        <v>174</v>
      </c>
      <c r="I1170" s="10" t="s">
        <v>646</v>
      </c>
      <c r="J1170" s="11">
        <v>2259.1</v>
      </c>
      <c r="K1170" t="b">
        <f t="shared" si="90"/>
        <v>1</v>
      </c>
      <c r="L1170" t="b">
        <f t="shared" si="91"/>
        <v>1</v>
      </c>
      <c r="M1170" t="b">
        <f t="shared" si="92"/>
        <v>1</v>
      </c>
      <c r="N1170" t="b">
        <f t="shared" si="93"/>
        <v>1</v>
      </c>
      <c r="O1170" s="13">
        <f t="shared" si="94"/>
        <v>0</v>
      </c>
    </row>
    <row r="1171" spans="1:15" ht="101.25" hidden="1" x14ac:dyDescent="0.25">
      <c r="A1171" s="1" t="s">
        <v>182</v>
      </c>
      <c r="B1171" s="1" t="s">
        <v>1397</v>
      </c>
      <c r="C1171" s="1" t="s">
        <v>42</v>
      </c>
      <c r="D1171" s="2" t="s">
        <v>1516</v>
      </c>
      <c r="E1171" s="3">
        <v>200</v>
      </c>
      <c r="F1171" s="8" t="s">
        <v>182</v>
      </c>
      <c r="G1171" s="9" t="s">
        <v>1397</v>
      </c>
      <c r="H1171" s="9" t="s">
        <v>42</v>
      </c>
      <c r="I1171" s="10" t="s">
        <v>1516</v>
      </c>
      <c r="J1171" s="11">
        <v>200</v>
      </c>
      <c r="K1171" t="b">
        <f t="shared" si="90"/>
        <v>1</v>
      </c>
      <c r="L1171" t="b">
        <f t="shared" si="91"/>
        <v>1</v>
      </c>
      <c r="M1171" t="b">
        <f t="shared" si="92"/>
        <v>1</v>
      </c>
      <c r="N1171" t="b">
        <f t="shared" si="93"/>
        <v>1</v>
      </c>
      <c r="O1171" s="13">
        <f t="shared" si="94"/>
        <v>0</v>
      </c>
    </row>
    <row r="1172" spans="1:15" ht="56.25" hidden="1" x14ac:dyDescent="0.25">
      <c r="A1172" s="1" t="s">
        <v>182</v>
      </c>
      <c r="B1172" s="1" t="s">
        <v>1397</v>
      </c>
      <c r="C1172" s="1" t="s">
        <v>68</v>
      </c>
      <c r="D1172" s="2" t="s">
        <v>1530</v>
      </c>
      <c r="E1172" s="3">
        <v>200</v>
      </c>
      <c r="F1172" s="8" t="s">
        <v>182</v>
      </c>
      <c r="G1172" s="9" t="s">
        <v>1397</v>
      </c>
      <c r="H1172" s="9" t="s">
        <v>68</v>
      </c>
      <c r="I1172" s="10" t="s">
        <v>1530</v>
      </c>
      <c r="J1172" s="11">
        <v>200</v>
      </c>
      <c r="K1172" t="b">
        <f t="shared" si="90"/>
        <v>1</v>
      </c>
      <c r="L1172" t="b">
        <f t="shared" si="91"/>
        <v>1</v>
      </c>
      <c r="M1172" t="b">
        <f t="shared" si="92"/>
        <v>1</v>
      </c>
      <c r="N1172" t="b">
        <f t="shared" si="93"/>
        <v>1</v>
      </c>
      <c r="O1172" s="13">
        <f t="shared" si="94"/>
        <v>0</v>
      </c>
    </row>
    <row r="1173" spans="1:15" ht="90" hidden="1" x14ac:dyDescent="0.25">
      <c r="A1173" s="1" t="s">
        <v>182</v>
      </c>
      <c r="B1173" s="1" t="s">
        <v>1397</v>
      </c>
      <c r="C1173" s="1" t="s">
        <v>176</v>
      </c>
      <c r="D1173" s="2" t="s">
        <v>1631</v>
      </c>
      <c r="E1173" s="3">
        <v>200</v>
      </c>
      <c r="F1173" s="8" t="s">
        <v>182</v>
      </c>
      <c r="G1173" s="9" t="s">
        <v>1397</v>
      </c>
      <c r="H1173" s="9" t="s">
        <v>176</v>
      </c>
      <c r="I1173" s="10" t="s">
        <v>1631</v>
      </c>
      <c r="J1173" s="11">
        <v>200</v>
      </c>
      <c r="K1173" t="b">
        <f t="shared" si="90"/>
        <v>1</v>
      </c>
      <c r="L1173" t="b">
        <f t="shared" si="91"/>
        <v>1</v>
      </c>
      <c r="M1173" t="b">
        <f t="shared" si="92"/>
        <v>1</v>
      </c>
      <c r="N1173" t="b">
        <f t="shared" si="93"/>
        <v>1</v>
      </c>
      <c r="O1173" s="13">
        <f t="shared" si="94"/>
        <v>0</v>
      </c>
    </row>
    <row r="1174" spans="1:15" ht="56.25" hidden="1" x14ac:dyDescent="0.25">
      <c r="A1174" s="1" t="s">
        <v>182</v>
      </c>
      <c r="B1174" s="1" t="s">
        <v>1397</v>
      </c>
      <c r="C1174" s="1" t="s">
        <v>175</v>
      </c>
      <c r="D1174" s="2" t="s">
        <v>671</v>
      </c>
      <c r="E1174" s="3">
        <v>200</v>
      </c>
      <c r="F1174" s="8" t="s">
        <v>182</v>
      </c>
      <c r="G1174" s="9" t="s">
        <v>1397</v>
      </c>
      <c r="H1174" s="9" t="s">
        <v>175</v>
      </c>
      <c r="I1174" s="10" t="s">
        <v>671</v>
      </c>
      <c r="J1174" s="11">
        <v>200</v>
      </c>
      <c r="K1174" t="b">
        <f t="shared" si="90"/>
        <v>1</v>
      </c>
      <c r="L1174" t="b">
        <f t="shared" si="91"/>
        <v>1</v>
      </c>
      <c r="M1174" t="b">
        <f t="shared" si="92"/>
        <v>1</v>
      </c>
      <c r="N1174" t="b">
        <f t="shared" si="93"/>
        <v>1</v>
      </c>
      <c r="O1174" s="13">
        <f t="shared" si="94"/>
        <v>0</v>
      </c>
    </row>
    <row r="1175" spans="1:15" ht="36" hidden="1" x14ac:dyDescent="0.25">
      <c r="A1175" s="1" t="s">
        <v>182</v>
      </c>
      <c r="B1175" s="1" t="s">
        <v>1399</v>
      </c>
      <c r="C1175" s="1" t="s">
        <v>37</v>
      </c>
      <c r="D1175" s="2" t="s">
        <v>1511</v>
      </c>
      <c r="E1175" s="3">
        <v>838.5</v>
      </c>
      <c r="F1175" s="8" t="s">
        <v>182</v>
      </c>
      <c r="G1175" s="9" t="s">
        <v>1399</v>
      </c>
      <c r="H1175" s="9" t="s">
        <v>37</v>
      </c>
      <c r="I1175" s="10" t="s">
        <v>1511</v>
      </c>
      <c r="J1175" s="11">
        <v>838.5</v>
      </c>
      <c r="K1175" t="b">
        <f t="shared" si="90"/>
        <v>1</v>
      </c>
      <c r="L1175" t="b">
        <f t="shared" si="91"/>
        <v>1</v>
      </c>
      <c r="M1175" t="b">
        <f t="shared" si="92"/>
        <v>1</v>
      </c>
      <c r="N1175" t="b">
        <f t="shared" si="93"/>
        <v>1</v>
      </c>
      <c r="O1175" s="13">
        <f t="shared" si="94"/>
        <v>0</v>
      </c>
    </row>
    <row r="1176" spans="1:15" ht="56.25" hidden="1" x14ac:dyDescent="0.25">
      <c r="A1176" s="1" t="s">
        <v>182</v>
      </c>
      <c r="B1176" s="1" t="s">
        <v>1399</v>
      </c>
      <c r="C1176" s="1" t="s">
        <v>89</v>
      </c>
      <c r="D1176" s="2" t="s">
        <v>1532</v>
      </c>
      <c r="E1176" s="3">
        <v>838.5</v>
      </c>
      <c r="F1176" s="8" t="s">
        <v>182</v>
      </c>
      <c r="G1176" s="9" t="s">
        <v>1399</v>
      </c>
      <c r="H1176" s="9" t="s">
        <v>89</v>
      </c>
      <c r="I1176" s="10" t="s">
        <v>1532</v>
      </c>
      <c r="J1176" s="11">
        <v>838.5</v>
      </c>
      <c r="K1176" t="b">
        <f t="shared" si="90"/>
        <v>1</v>
      </c>
      <c r="L1176" t="b">
        <f t="shared" si="91"/>
        <v>1</v>
      </c>
      <c r="M1176" t="b">
        <f t="shared" si="92"/>
        <v>1</v>
      </c>
      <c r="N1176" t="b">
        <f t="shared" si="93"/>
        <v>1</v>
      </c>
      <c r="O1176" s="13">
        <f t="shared" si="94"/>
        <v>0</v>
      </c>
    </row>
    <row r="1177" spans="1:15" ht="56.25" hidden="1" x14ac:dyDescent="0.25">
      <c r="A1177" s="1" t="s">
        <v>182</v>
      </c>
      <c r="B1177" s="1" t="s">
        <v>1399</v>
      </c>
      <c r="C1177" s="1" t="s">
        <v>90</v>
      </c>
      <c r="D1177" s="2" t="s">
        <v>1533</v>
      </c>
      <c r="E1177" s="3">
        <v>838.5</v>
      </c>
      <c r="F1177" s="8" t="s">
        <v>182</v>
      </c>
      <c r="G1177" s="9" t="s">
        <v>1399</v>
      </c>
      <c r="H1177" s="9" t="s">
        <v>90</v>
      </c>
      <c r="I1177" s="10" t="s">
        <v>1533</v>
      </c>
      <c r="J1177" s="11">
        <v>838.5</v>
      </c>
      <c r="K1177" t="b">
        <f t="shared" si="90"/>
        <v>1</v>
      </c>
      <c r="L1177" t="b">
        <f t="shared" si="91"/>
        <v>1</v>
      </c>
      <c r="M1177" t="b">
        <f t="shared" si="92"/>
        <v>1</v>
      </c>
      <c r="N1177" t="b">
        <f t="shared" si="93"/>
        <v>1</v>
      </c>
      <c r="O1177" s="13">
        <f t="shared" si="94"/>
        <v>0</v>
      </c>
    </row>
    <row r="1178" spans="1:15" ht="78.75" hidden="1" x14ac:dyDescent="0.25">
      <c r="A1178" s="1" t="s">
        <v>182</v>
      </c>
      <c r="B1178" s="1" t="s">
        <v>1399</v>
      </c>
      <c r="C1178" s="1" t="s">
        <v>77</v>
      </c>
      <c r="D1178" s="2" t="s">
        <v>614</v>
      </c>
      <c r="E1178" s="3">
        <v>838.5</v>
      </c>
      <c r="F1178" s="8" t="s">
        <v>182</v>
      </c>
      <c r="G1178" s="9" t="s">
        <v>1399</v>
      </c>
      <c r="H1178" s="9" t="s">
        <v>77</v>
      </c>
      <c r="I1178" s="10" t="s">
        <v>614</v>
      </c>
      <c r="J1178" s="11">
        <v>838.5</v>
      </c>
      <c r="K1178" t="b">
        <f t="shared" si="90"/>
        <v>1</v>
      </c>
      <c r="L1178" t="b">
        <f t="shared" si="91"/>
        <v>1</v>
      </c>
      <c r="M1178" t="b">
        <f t="shared" si="92"/>
        <v>1</v>
      </c>
      <c r="N1178" t="b">
        <f t="shared" si="93"/>
        <v>1</v>
      </c>
      <c r="O1178" s="13">
        <f t="shared" si="94"/>
        <v>0</v>
      </c>
    </row>
    <row r="1179" spans="1:15" ht="56.25" hidden="1" x14ac:dyDescent="0.25">
      <c r="A1179" s="1" t="s">
        <v>182</v>
      </c>
      <c r="B1179" s="1" t="s">
        <v>1399</v>
      </c>
      <c r="C1179" s="1" t="s">
        <v>1122</v>
      </c>
      <c r="D1179" s="2" t="s">
        <v>1885</v>
      </c>
      <c r="E1179" s="3">
        <v>4027.2179999999998</v>
      </c>
      <c r="F1179" s="8" t="s">
        <v>182</v>
      </c>
      <c r="G1179" s="9" t="s">
        <v>1399</v>
      </c>
      <c r="H1179" s="9" t="s">
        <v>1122</v>
      </c>
      <c r="I1179" s="10" t="s">
        <v>1885</v>
      </c>
      <c r="J1179" s="11">
        <v>4027.2179999999998</v>
      </c>
      <c r="K1179" t="b">
        <f t="shared" si="90"/>
        <v>1</v>
      </c>
      <c r="L1179" t="b">
        <f t="shared" si="91"/>
        <v>1</v>
      </c>
      <c r="M1179" t="b">
        <f t="shared" si="92"/>
        <v>1</v>
      </c>
      <c r="N1179" t="b">
        <f t="shared" si="93"/>
        <v>1</v>
      </c>
      <c r="O1179" s="13">
        <f t="shared" si="94"/>
        <v>0</v>
      </c>
    </row>
    <row r="1180" spans="1:15" ht="78.75" hidden="1" x14ac:dyDescent="0.25">
      <c r="A1180" s="1" t="s">
        <v>182</v>
      </c>
      <c r="B1180" s="1" t="s">
        <v>1399</v>
      </c>
      <c r="C1180" s="1" t="s">
        <v>405</v>
      </c>
      <c r="D1180" s="2" t="s">
        <v>1174</v>
      </c>
      <c r="E1180" s="3">
        <v>4027.2179999999998</v>
      </c>
      <c r="F1180" s="8" t="s">
        <v>182</v>
      </c>
      <c r="G1180" s="9" t="s">
        <v>1399</v>
      </c>
      <c r="H1180" s="9" t="s">
        <v>405</v>
      </c>
      <c r="I1180" s="10" t="s">
        <v>1174</v>
      </c>
      <c r="J1180" s="11">
        <v>4027.2179999999998</v>
      </c>
      <c r="K1180" t="b">
        <f t="shared" si="90"/>
        <v>1</v>
      </c>
      <c r="L1180" t="b">
        <f t="shared" si="91"/>
        <v>1</v>
      </c>
      <c r="M1180" t="b">
        <f t="shared" si="92"/>
        <v>1</v>
      </c>
      <c r="N1180" t="b">
        <f t="shared" si="93"/>
        <v>1</v>
      </c>
      <c r="O1180" s="13">
        <f t="shared" si="94"/>
        <v>0</v>
      </c>
    </row>
    <row r="1181" spans="1:15" ht="56.25" hidden="1" x14ac:dyDescent="0.25">
      <c r="A1181" s="1" t="s">
        <v>182</v>
      </c>
      <c r="B1181" s="1" t="s">
        <v>1386</v>
      </c>
      <c r="C1181" s="1" t="s">
        <v>790</v>
      </c>
      <c r="D1181" s="2" t="s">
        <v>1590</v>
      </c>
      <c r="E1181" s="3">
        <v>1151</v>
      </c>
      <c r="F1181" s="8" t="s">
        <v>182</v>
      </c>
      <c r="G1181" s="9" t="s">
        <v>1386</v>
      </c>
      <c r="H1181" s="9" t="s">
        <v>790</v>
      </c>
      <c r="I1181" s="10" t="s">
        <v>1590</v>
      </c>
      <c r="J1181" s="11">
        <v>1151</v>
      </c>
      <c r="K1181" t="b">
        <f t="shared" si="90"/>
        <v>1</v>
      </c>
      <c r="L1181" t="b">
        <f t="shared" si="91"/>
        <v>1</v>
      </c>
      <c r="M1181" t="b">
        <f t="shared" si="92"/>
        <v>1</v>
      </c>
      <c r="N1181" t="b">
        <f t="shared" si="93"/>
        <v>1</v>
      </c>
      <c r="O1181" s="13">
        <f t="shared" si="94"/>
        <v>0</v>
      </c>
    </row>
    <row r="1182" spans="1:15" ht="56.25" hidden="1" x14ac:dyDescent="0.25">
      <c r="A1182" s="1" t="s">
        <v>182</v>
      </c>
      <c r="B1182" s="1" t="s">
        <v>1386</v>
      </c>
      <c r="C1182" s="1" t="s">
        <v>794</v>
      </c>
      <c r="D1182" s="2" t="s">
        <v>1632</v>
      </c>
      <c r="E1182" s="3">
        <v>1151</v>
      </c>
      <c r="F1182" s="8" t="s">
        <v>182</v>
      </c>
      <c r="G1182" s="9" t="s">
        <v>1386</v>
      </c>
      <c r="H1182" s="9" t="s">
        <v>794</v>
      </c>
      <c r="I1182" s="10" t="s">
        <v>1632</v>
      </c>
      <c r="J1182" s="11">
        <v>1151</v>
      </c>
      <c r="K1182" t="b">
        <f t="shared" si="90"/>
        <v>1</v>
      </c>
      <c r="L1182" t="b">
        <f t="shared" si="91"/>
        <v>1</v>
      </c>
      <c r="M1182" t="b">
        <f t="shared" si="92"/>
        <v>1</v>
      </c>
      <c r="N1182" t="b">
        <f t="shared" si="93"/>
        <v>1</v>
      </c>
      <c r="O1182" s="13">
        <f t="shared" si="94"/>
        <v>0</v>
      </c>
    </row>
    <row r="1183" spans="1:15" ht="123.75" hidden="1" x14ac:dyDescent="0.25">
      <c r="A1183" s="1" t="s">
        <v>182</v>
      </c>
      <c r="B1183" s="1" t="s">
        <v>1386</v>
      </c>
      <c r="C1183" s="1" t="s">
        <v>795</v>
      </c>
      <c r="D1183" s="2" t="s">
        <v>1633</v>
      </c>
      <c r="E1183" s="3">
        <v>1151</v>
      </c>
      <c r="F1183" s="8" t="s">
        <v>182</v>
      </c>
      <c r="G1183" s="9" t="s">
        <v>1386</v>
      </c>
      <c r="H1183" s="9" t="s">
        <v>795</v>
      </c>
      <c r="I1183" s="10" t="s">
        <v>1633</v>
      </c>
      <c r="J1183" s="11">
        <v>1151</v>
      </c>
      <c r="K1183" t="b">
        <f t="shared" si="90"/>
        <v>1</v>
      </c>
      <c r="L1183" t="b">
        <f t="shared" si="91"/>
        <v>1</v>
      </c>
      <c r="M1183" t="b">
        <f t="shared" si="92"/>
        <v>1</v>
      </c>
      <c r="N1183" t="b">
        <f t="shared" si="93"/>
        <v>1</v>
      </c>
      <c r="O1183" s="13">
        <f t="shared" si="94"/>
        <v>0</v>
      </c>
    </row>
    <row r="1184" spans="1:15" ht="45" hidden="1" x14ac:dyDescent="0.25">
      <c r="A1184" s="1" t="s">
        <v>182</v>
      </c>
      <c r="B1184" s="1" t="s">
        <v>1386</v>
      </c>
      <c r="C1184" s="1" t="s">
        <v>793</v>
      </c>
      <c r="D1184" s="2" t="s">
        <v>931</v>
      </c>
      <c r="E1184" s="3">
        <v>1151</v>
      </c>
      <c r="F1184" s="8" t="s">
        <v>182</v>
      </c>
      <c r="G1184" s="9" t="s">
        <v>1386</v>
      </c>
      <c r="H1184" s="9" t="s">
        <v>793</v>
      </c>
      <c r="I1184" s="10" t="s">
        <v>931</v>
      </c>
      <c r="J1184" s="11">
        <v>1151</v>
      </c>
      <c r="K1184" t="b">
        <f t="shared" si="90"/>
        <v>1</v>
      </c>
      <c r="L1184" t="b">
        <f t="shared" si="91"/>
        <v>1</v>
      </c>
      <c r="M1184" t="b">
        <f t="shared" si="92"/>
        <v>1</v>
      </c>
      <c r="N1184" t="b">
        <f t="shared" si="93"/>
        <v>1</v>
      </c>
      <c r="O1184" s="13">
        <f t="shared" si="94"/>
        <v>0</v>
      </c>
    </row>
    <row r="1185" spans="1:15" ht="56.25" hidden="1" x14ac:dyDescent="0.25">
      <c r="A1185" s="1" t="s">
        <v>182</v>
      </c>
      <c r="B1185" s="1" t="s">
        <v>1386</v>
      </c>
      <c r="C1185" s="1" t="s">
        <v>1122</v>
      </c>
      <c r="D1185" s="2" t="s">
        <v>1885</v>
      </c>
      <c r="E1185" s="3">
        <v>75</v>
      </c>
      <c r="F1185" s="8" t="s">
        <v>182</v>
      </c>
      <c r="G1185" s="9" t="s">
        <v>1386</v>
      </c>
      <c r="H1185" s="9" t="s">
        <v>1122</v>
      </c>
      <c r="I1185" s="10" t="s">
        <v>1885</v>
      </c>
      <c r="J1185" s="11">
        <v>75</v>
      </c>
      <c r="K1185" t="b">
        <f t="shared" si="90"/>
        <v>1</v>
      </c>
      <c r="L1185" t="b">
        <f t="shared" si="91"/>
        <v>1</v>
      </c>
      <c r="M1185" t="b">
        <f t="shared" si="92"/>
        <v>1</v>
      </c>
      <c r="N1185" t="b">
        <f t="shared" si="93"/>
        <v>1</v>
      </c>
      <c r="O1185" s="13">
        <f t="shared" si="94"/>
        <v>0</v>
      </c>
    </row>
    <row r="1186" spans="1:15" ht="78.75" hidden="1" x14ac:dyDescent="0.25">
      <c r="A1186" s="1" t="s">
        <v>182</v>
      </c>
      <c r="B1186" s="1" t="s">
        <v>1386</v>
      </c>
      <c r="C1186" s="1" t="s">
        <v>405</v>
      </c>
      <c r="D1186" s="2" t="s">
        <v>1174</v>
      </c>
      <c r="E1186" s="3">
        <v>75</v>
      </c>
      <c r="F1186" s="8" t="s">
        <v>182</v>
      </c>
      <c r="G1186" s="9" t="s">
        <v>1386</v>
      </c>
      <c r="H1186" s="9" t="s">
        <v>405</v>
      </c>
      <c r="I1186" s="10" t="s">
        <v>1174</v>
      </c>
      <c r="J1186" s="11">
        <v>75</v>
      </c>
      <c r="K1186" t="b">
        <f t="shared" si="90"/>
        <v>1</v>
      </c>
      <c r="L1186" t="b">
        <f t="shared" si="91"/>
        <v>1</v>
      </c>
      <c r="M1186" t="b">
        <f t="shared" si="92"/>
        <v>1</v>
      </c>
      <c r="N1186" t="b">
        <f t="shared" si="93"/>
        <v>1</v>
      </c>
      <c r="O1186" s="13">
        <f t="shared" si="94"/>
        <v>0</v>
      </c>
    </row>
    <row r="1187" spans="1:15" ht="101.25" hidden="1" x14ac:dyDescent="0.25">
      <c r="A1187" s="1" t="s">
        <v>183</v>
      </c>
      <c r="B1187" s="1" t="s">
        <v>1408</v>
      </c>
      <c r="C1187" s="1" t="s">
        <v>42</v>
      </c>
      <c r="D1187" s="2" t="s">
        <v>1516</v>
      </c>
      <c r="E1187" s="3">
        <v>3487.4</v>
      </c>
      <c r="F1187" s="8" t="s">
        <v>183</v>
      </c>
      <c r="G1187" s="9" t="s">
        <v>1408</v>
      </c>
      <c r="H1187" s="9" t="s">
        <v>42</v>
      </c>
      <c r="I1187" s="10" t="s">
        <v>1516</v>
      </c>
      <c r="J1187" s="11">
        <v>3487.4</v>
      </c>
      <c r="K1187" t="b">
        <f t="shared" si="90"/>
        <v>1</v>
      </c>
      <c r="L1187" t="b">
        <f t="shared" si="91"/>
        <v>1</v>
      </c>
      <c r="M1187" t="b">
        <f t="shared" si="92"/>
        <v>1</v>
      </c>
      <c r="N1187" t="b">
        <f t="shared" si="93"/>
        <v>1</v>
      </c>
      <c r="O1187" s="13">
        <f t="shared" si="94"/>
        <v>0</v>
      </c>
    </row>
    <row r="1188" spans="1:15" ht="67.5" hidden="1" x14ac:dyDescent="0.25">
      <c r="A1188" s="1" t="s">
        <v>183</v>
      </c>
      <c r="B1188" s="1" t="s">
        <v>1408</v>
      </c>
      <c r="C1188" s="1" t="s">
        <v>105</v>
      </c>
      <c r="D1188" s="2" t="s">
        <v>1582</v>
      </c>
      <c r="E1188" s="3">
        <v>3487.4</v>
      </c>
      <c r="F1188" s="8" t="s">
        <v>183</v>
      </c>
      <c r="G1188" s="9" t="s">
        <v>1408</v>
      </c>
      <c r="H1188" s="9" t="s">
        <v>105</v>
      </c>
      <c r="I1188" s="10" t="s">
        <v>1582</v>
      </c>
      <c r="J1188" s="11">
        <v>3487.4</v>
      </c>
      <c r="K1188" t="b">
        <f t="shared" si="90"/>
        <v>1</v>
      </c>
      <c r="L1188" t="b">
        <f t="shared" si="91"/>
        <v>1</v>
      </c>
      <c r="M1188" t="b">
        <f t="shared" si="92"/>
        <v>1</v>
      </c>
      <c r="N1188" t="b">
        <f t="shared" si="93"/>
        <v>1</v>
      </c>
      <c r="O1188" s="13">
        <f t="shared" si="94"/>
        <v>0</v>
      </c>
    </row>
    <row r="1189" spans="1:15" ht="123.75" hidden="1" x14ac:dyDescent="0.25">
      <c r="A1189" s="1" t="s">
        <v>183</v>
      </c>
      <c r="B1189" s="1" t="s">
        <v>1408</v>
      </c>
      <c r="C1189" s="1" t="s">
        <v>114</v>
      </c>
      <c r="D1189" s="2" t="s">
        <v>1593</v>
      </c>
      <c r="E1189" s="3">
        <v>3487.4</v>
      </c>
      <c r="F1189" s="8" t="s">
        <v>183</v>
      </c>
      <c r="G1189" s="9" t="s">
        <v>1408</v>
      </c>
      <c r="H1189" s="9" t="s">
        <v>114</v>
      </c>
      <c r="I1189" s="10" t="s">
        <v>1593</v>
      </c>
      <c r="J1189" s="11">
        <v>3487.4</v>
      </c>
      <c r="K1189" t="b">
        <f t="shared" si="90"/>
        <v>1</v>
      </c>
      <c r="L1189" t="b">
        <f t="shared" si="91"/>
        <v>1</v>
      </c>
      <c r="M1189" t="b">
        <f t="shared" si="92"/>
        <v>1</v>
      </c>
      <c r="N1189" t="b">
        <f t="shared" si="93"/>
        <v>1</v>
      </c>
      <c r="O1189" s="13">
        <f t="shared" si="94"/>
        <v>0</v>
      </c>
    </row>
    <row r="1190" spans="1:15" ht="67.5" hidden="1" x14ac:dyDescent="0.25">
      <c r="A1190" s="1" t="s">
        <v>183</v>
      </c>
      <c r="B1190" s="1" t="s">
        <v>1408</v>
      </c>
      <c r="C1190" s="1" t="s">
        <v>111</v>
      </c>
      <c r="D1190" s="2" t="s">
        <v>664</v>
      </c>
      <c r="E1190" s="3">
        <v>3487.4</v>
      </c>
      <c r="F1190" s="8" t="s">
        <v>183</v>
      </c>
      <c r="G1190" s="9" t="s">
        <v>1408</v>
      </c>
      <c r="H1190" s="9" t="s">
        <v>111</v>
      </c>
      <c r="I1190" s="10" t="s">
        <v>664</v>
      </c>
      <c r="J1190" s="11">
        <v>3487.4</v>
      </c>
      <c r="K1190" t="b">
        <f t="shared" si="90"/>
        <v>1</v>
      </c>
      <c r="L1190" t="b">
        <f t="shared" si="91"/>
        <v>1</v>
      </c>
      <c r="M1190" t="b">
        <f t="shared" si="92"/>
        <v>1</v>
      </c>
      <c r="N1190" t="b">
        <f t="shared" si="93"/>
        <v>1</v>
      </c>
      <c r="O1190" s="13">
        <f t="shared" si="94"/>
        <v>0</v>
      </c>
    </row>
    <row r="1191" spans="1:15" ht="56.25" hidden="1" x14ac:dyDescent="0.25">
      <c r="A1191" s="1" t="s">
        <v>183</v>
      </c>
      <c r="B1191" s="1" t="s">
        <v>1408</v>
      </c>
      <c r="C1191" s="1" t="s">
        <v>1122</v>
      </c>
      <c r="D1191" s="2" t="s">
        <v>1885</v>
      </c>
      <c r="E1191" s="3">
        <v>32</v>
      </c>
      <c r="F1191" s="8" t="s">
        <v>183</v>
      </c>
      <c r="G1191" s="9" t="s">
        <v>1408</v>
      </c>
      <c r="H1191" s="9" t="s">
        <v>1122</v>
      </c>
      <c r="I1191" s="10" t="s">
        <v>1885</v>
      </c>
      <c r="J1191" s="11">
        <v>32</v>
      </c>
      <c r="K1191" t="b">
        <f t="shared" si="90"/>
        <v>1</v>
      </c>
      <c r="L1191" t="b">
        <f t="shared" si="91"/>
        <v>1</v>
      </c>
      <c r="M1191" t="b">
        <f t="shared" si="92"/>
        <v>1</v>
      </c>
      <c r="N1191" t="b">
        <f t="shared" si="93"/>
        <v>1</v>
      </c>
      <c r="O1191" s="13">
        <f t="shared" si="94"/>
        <v>0</v>
      </c>
    </row>
    <row r="1192" spans="1:15" ht="36" hidden="1" x14ac:dyDescent="0.25">
      <c r="A1192" s="1" t="s">
        <v>183</v>
      </c>
      <c r="B1192" s="1" t="s">
        <v>1408</v>
      </c>
      <c r="C1192" s="1" t="s">
        <v>1143</v>
      </c>
      <c r="D1192" s="2" t="s">
        <v>1270</v>
      </c>
      <c r="E1192" s="3">
        <v>32</v>
      </c>
      <c r="F1192" s="8" t="s">
        <v>183</v>
      </c>
      <c r="G1192" s="9" t="s">
        <v>1408</v>
      </c>
      <c r="H1192" s="9" t="s">
        <v>1143</v>
      </c>
      <c r="I1192" s="10" t="s">
        <v>1270</v>
      </c>
      <c r="J1192" s="11">
        <v>32</v>
      </c>
      <c r="K1192" t="b">
        <f t="shared" si="90"/>
        <v>1</v>
      </c>
      <c r="L1192" t="b">
        <f t="shared" si="91"/>
        <v>1</v>
      </c>
      <c r="M1192" t="b">
        <f t="shared" si="92"/>
        <v>1</v>
      </c>
      <c r="N1192" t="b">
        <f t="shared" si="93"/>
        <v>1</v>
      </c>
      <c r="O1192" s="13">
        <f t="shared" si="94"/>
        <v>0</v>
      </c>
    </row>
    <row r="1193" spans="1:15" ht="33.75" hidden="1" x14ac:dyDescent="0.25">
      <c r="A1193" s="1" t="s">
        <v>183</v>
      </c>
      <c r="B1193" s="1" t="s">
        <v>1408</v>
      </c>
      <c r="C1193" s="1" t="s">
        <v>1349</v>
      </c>
      <c r="D1193" s="2" t="s">
        <v>1350</v>
      </c>
      <c r="E1193" s="3">
        <v>32</v>
      </c>
      <c r="F1193" s="8" t="s">
        <v>183</v>
      </c>
      <c r="G1193" s="9" t="s">
        <v>1408</v>
      </c>
      <c r="H1193" s="9" t="s">
        <v>1349</v>
      </c>
      <c r="I1193" s="10" t="s">
        <v>1350</v>
      </c>
      <c r="J1193" s="11">
        <v>32</v>
      </c>
      <c r="K1193" t="b">
        <f t="shared" si="90"/>
        <v>1</v>
      </c>
      <c r="L1193" t="b">
        <f t="shared" si="91"/>
        <v>1</v>
      </c>
      <c r="M1193" t="b">
        <f t="shared" si="92"/>
        <v>1</v>
      </c>
      <c r="N1193" t="b">
        <f t="shared" si="93"/>
        <v>1</v>
      </c>
      <c r="O1193" s="13">
        <f t="shared" si="94"/>
        <v>0</v>
      </c>
    </row>
    <row r="1194" spans="1:15" ht="67.5" hidden="1" x14ac:dyDescent="0.25">
      <c r="A1194" s="1" t="s">
        <v>183</v>
      </c>
      <c r="B1194" s="1" t="s">
        <v>1408</v>
      </c>
      <c r="C1194" s="1" t="s">
        <v>1125</v>
      </c>
      <c r="D1194" s="2" t="s">
        <v>1207</v>
      </c>
      <c r="E1194" s="3">
        <v>38277.9</v>
      </c>
      <c r="F1194" s="8" t="s">
        <v>183</v>
      </c>
      <c r="G1194" s="9" t="s">
        <v>1408</v>
      </c>
      <c r="H1194" s="9" t="s">
        <v>1125</v>
      </c>
      <c r="I1194" s="10" t="s">
        <v>1207</v>
      </c>
      <c r="J1194" s="11">
        <v>38277.9</v>
      </c>
      <c r="K1194" t="b">
        <f t="shared" si="90"/>
        <v>1</v>
      </c>
      <c r="L1194" t="b">
        <f t="shared" si="91"/>
        <v>1</v>
      </c>
      <c r="M1194" t="b">
        <f t="shared" si="92"/>
        <v>1</v>
      </c>
      <c r="N1194" t="b">
        <f t="shared" si="93"/>
        <v>1</v>
      </c>
      <c r="O1194" s="13">
        <f t="shared" si="94"/>
        <v>0</v>
      </c>
    </row>
    <row r="1195" spans="1:15" ht="45" hidden="1" x14ac:dyDescent="0.25">
      <c r="A1195" s="1" t="s">
        <v>183</v>
      </c>
      <c r="B1195" s="1" t="s">
        <v>1408</v>
      </c>
      <c r="C1195" s="1" t="s">
        <v>115</v>
      </c>
      <c r="D1195" s="2" t="s">
        <v>1209</v>
      </c>
      <c r="E1195" s="3">
        <v>38277.9</v>
      </c>
      <c r="F1195" s="8" t="s">
        <v>183</v>
      </c>
      <c r="G1195" s="9" t="s">
        <v>1408</v>
      </c>
      <c r="H1195" s="9" t="s">
        <v>115</v>
      </c>
      <c r="I1195" s="10" t="s">
        <v>1209</v>
      </c>
      <c r="J1195" s="11">
        <v>38277.9</v>
      </c>
      <c r="K1195" t="b">
        <f t="shared" si="90"/>
        <v>1</v>
      </c>
      <c r="L1195" t="b">
        <f t="shared" si="91"/>
        <v>1</v>
      </c>
      <c r="M1195" t="b">
        <f t="shared" si="92"/>
        <v>1</v>
      </c>
      <c r="N1195" t="b">
        <f t="shared" si="93"/>
        <v>1</v>
      </c>
      <c r="O1195" s="13">
        <f t="shared" si="94"/>
        <v>0</v>
      </c>
    </row>
    <row r="1196" spans="1:15" ht="56.25" hidden="1" x14ac:dyDescent="0.25">
      <c r="A1196" s="1" t="s">
        <v>183</v>
      </c>
      <c r="B1196" s="1" t="s">
        <v>1408</v>
      </c>
      <c r="C1196" s="1" t="s">
        <v>112</v>
      </c>
      <c r="D1196" s="2" t="s">
        <v>1200</v>
      </c>
      <c r="E1196" s="3">
        <v>34938.1</v>
      </c>
      <c r="F1196" s="8" t="s">
        <v>183</v>
      </c>
      <c r="G1196" s="9" t="s">
        <v>1408</v>
      </c>
      <c r="H1196" s="9" t="s">
        <v>112</v>
      </c>
      <c r="I1196" s="10" t="s">
        <v>1200</v>
      </c>
      <c r="J1196" s="11">
        <v>34938.1</v>
      </c>
      <c r="K1196" t="b">
        <f t="shared" si="90"/>
        <v>1</v>
      </c>
      <c r="L1196" t="b">
        <f t="shared" si="91"/>
        <v>1</v>
      </c>
      <c r="M1196" t="b">
        <f t="shared" si="92"/>
        <v>1</v>
      </c>
      <c r="N1196" t="b">
        <f t="shared" si="93"/>
        <v>1</v>
      </c>
      <c r="O1196" s="13">
        <f t="shared" si="94"/>
        <v>0</v>
      </c>
    </row>
    <row r="1197" spans="1:15" ht="56.25" hidden="1" x14ac:dyDescent="0.25">
      <c r="A1197" s="1" t="s">
        <v>183</v>
      </c>
      <c r="B1197" s="1" t="s">
        <v>1408</v>
      </c>
      <c r="C1197" s="1" t="s">
        <v>113</v>
      </c>
      <c r="D1197" s="2" t="s">
        <v>1201</v>
      </c>
      <c r="E1197" s="3">
        <v>3339.8</v>
      </c>
      <c r="F1197" s="8" t="s">
        <v>183</v>
      </c>
      <c r="G1197" s="9" t="s">
        <v>1408</v>
      </c>
      <c r="H1197" s="9" t="s">
        <v>113</v>
      </c>
      <c r="I1197" s="10" t="s">
        <v>1201</v>
      </c>
      <c r="J1197" s="11">
        <v>3339.8</v>
      </c>
      <c r="K1197" t="b">
        <f t="shared" si="90"/>
        <v>1</v>
      </c>
      <c r="L1197" t="b">
        <f t="shared" si="91"/>
        <v>1</v>
      </c>
      <c r="M1197" t="b">
        <f t="shared" si="92"/>
        <v>1</v>
      </c>
      <c r="N1197" t="b">
        <f t="shared" si="93"/>
        <v>1</v>
      </c>
      <c r="O1197" s="13">
        <f t="shared" si="94"/>
        <v>0</v>
      </c>
    </row>
    <row r="1198" spans="1:15" ht="45" hidden="1" x14ac:dyDescent="0.25">
      <c r="A1198" s="1" t="s">
        <v>183</v>
      </c>
      <c r="B1198" s="1" t="s">
        <v>1384</v>
      </c>
      <c r="C1198" s="1" t="s">
        <v>56</v>
      </c>
      <c r="D1198" s="2" t="s">
        <v>1519</v>
      </c>
      <c r="E1198" s="3">
        <v>14626.499999999998</v>
      </c>
      <c r="F1198" s="8" t="s">
        <v>183</v>
      </c>
      <c r="G1198" s="9" t="s">
        <v>1384</v>
      </c>
      <c r="H1198" s="9" t="s">
        <v>56</v>
      </c>
      <c r="I1198" s="10" t="s">
        <v>1519</v>
      </c>
      <c r="J1198" s="11">
        <v>14626.5</v>
      </c>
      <c r="K1198" t="b">
        <f t="shared" si="90"/>
        <v>1</v>
      </c>
      <c r="L1198" t="b">
        <f t="shared" si="91"/>
        <v>1</v>
      </c>
      <c r="M1198" t="b">
        <f t="shared" si="92"/>
        <v>1</v>
      </c>
      <c r="N1198" t="b">
        <f t="shared" si="93"/>
        <v>1</v>
      </c>
      <c r="O1198" s="13">
        <f t="shared" si="94"/>
        <v>0</v>
      </c>
    </row>
    <row r="1199" spans="1:15" ht="45" hidden="1" x14ac:dyDescent="0.25">
      <c r="A1199" s="1" t="s">
        <v>183</v>
      </c>
      <c r="B1199" s="1" t="s">
        <v>1384</v>
      </c>
      <c r="C1199" s="1" t="s">
        <v>122</v>
      </c>
      <c r="D1199" s="2" t="s">
        <v>1594</v>
      </c>
      <c r="E1199" s="3">
        <v>14506.499999999998</v>
      </c>
      <c r="F1199" s="8" t="s">
        <v>183</v>
      </c>
      <c r="G1199" s="9" t="s">
        <v>1384</v>
      </c>
      <c r="H1199" s="9" t="s">
        <v>122</v>
      </c>
      <c r="I1199" s="10" t="s">
        <v>1594</v>
      </c>
      <c r="J1199" s="11">
        <v>14506.5</v>
      </c>
      <c r="K1199" t="b">
        <f t="shared" si="90"/>
        <v>1</v>
      </c>
      <c r="L1199" t="b">
        <f t="shared" si="91"/>
        <v>1</v>
      </c>
      <c r="M1199" t="b">
        <f t="shared" si="92"/>
        <v>1</v>
      </c>
      <c r="N1199" t="b">
        <f t="shared" si="93"/>
        <v>1</v>
      </c>
      <c r="O1199" s="13">
        <f t="shared" si="94"/>
        <v>0</v>
      </c>
    </row>
    <row r="1200" spans="1:15" ht="135" hidden="1" x14ac:dyDescent="0.25">
      <c r="A1200" s="1" t="s">
        <v>183</v>
      </c>
      <c r="B1200" s="1" t="s">
        <v>1384</v>
      </c>
      <c r="C1200" s="1" t="s">
        <v>123</v>
      </c>
      <c r="D1200" s="2" t="s">
        <v>1595</v>
      </c>
      <c r="E1200" s="3">
        <v>729.9</v>
      </c>
      <c r="F1200" s="8" t="s">
        <v>183</v>
      </c>
      <c r="G1200" s="9" t="s">
        <v>1384</v>
      </c>
      <c r="H1200" s="9" t="s">
        <v>123</v>
      </c>
      <c r="I1200" s="10" t="s">
        <v>1595</v>
      </c>
      <c r="J1200" s="11">
        <v>729.9</v>
      </c>
      <c r="K1200" t="b">
        <f t="shared" si="90"/>
        <v>1</v>
      </c>
      <c r="L1200" t="b">
        <f t="shared" si="91"/>
        <v>1</v>
      </c>
      <c r="M1200" t="b">
        <f t="shared" si="92"/>
        <v>1</v>
      </c>
      <c r="N1200" t="b">
        <f t="shared" si="93"/>
        <v>1</v>
      </c>
      <c r="O1200" s="13">
        <f t="shared" si="94"/>
        <v>0</v>
      </c>
    </row>
    <row r="1201" spans="1:15" ht="123.75" hidden="1" x14ac:dyDescent="0.25">
      <c r="A1201" s="1" t="s">
        <v>183</v>
      </c>
      <c r="B1201" s="1" t="s">
        <v>1384</v>
      </c>
      <c r="C1201" s="1" t="s">
        <v>116</v>
      </c>
      <c r="D1201" s="2" t="s">
        <v>1250</v>
      </c>
      <c r="E1201" s="3">
        <v>221.5</v>
      </c>
      <c r="F1201" s="8" t="s">
        <v>183</v>
      </c>
      <c r="G1201" s="9" t="s">
        <v>1384</v>
      </c>
      <c r="H1201" s="9" t="s">
        <v>116</v>
      </c>
      <c r="I1201" s="10" t="s">
        <v>1250</v>
      </c>
      <c r="J1201" s="11">
        <v>221.5</v>
      </c>
      <c r="K1201" t="b">
        <f t="shared" si="90"/>
        <v>1</v>
      </c>
      <c r="L1201" t="b">
        <f t="shared" si="91"/>
        <v>1</v>
      </c>
      <c r="M1201" t="b">
        <f t="shared" si="92"/>
        <v>1</v>
      </c>
      <c r="N1201" t="b">
        <f t="shared" si="93"/>
        <v>1</v>
      </c>
      <c r="O1201" s="13">
        <f t="shared" si="94"/>
        <v>0</v>
      </c>
    </row>
    <row r="1202" spans="1:15" ht="78.75" hidden="1" x14ac:dyDescent="0.25">
      <c r="A1202" s="1" t="s">
        <v>183</v>
      </c>
      <c r="B1202" s="1" t="s">
        <v>1384</v>
      </c>
      <c r="C1202" s="1" t="s">
        <v>117</v>
      </c>
      <c r="D1202" s="2" t="s">
        <v>567</v>
      </c>
      <c r="E1202" s="3">
        <v>380.4</v>
      </c>
      <c r="F1202" s="8" t="s">
        <v>183</v>
      </c>
      <c r="G1202" s="9" t="s">
        <v>1384</v>
      </c>
      <c r="H1202" s="9" t="s">
        <v>117</v>
      </c>
      <c r="I1202" s="10" t="s">
        <v>567</v>
      </c>
      <c r="J1202" s="11">
        <v>380.4</v>
      </c>
      <c r="K1202" t="b">
        <f t="shared" si="90"/>
        <v>1</v>
      </c>
      <c r="L1202" t="b">
        <f t="shared" si="91"/>
        <v>1</v>
      </c>
      <c r="M1202" t="b">
        <f t="shared" si="92"/>
        <v>1</v>
      </c>
      <c r="N1202" t="b">
        <f t="shared" si="93"/>
        <v>1</v>
      </c>
      <c r="O1202" s="13">
        <f t="shared" si="94"/>
        <v>0</v>
      </c>
    </row>
    <row r="1203" spans="1:15" ht="101.25" hidden="1" x14ac:dyDescent="0.25">
      <c r="A1203" s="1" t="s">
        <v>183</v>
      </c>
      <c r="B1203" s="1" t="s">
        <v>1384</v>
      </c>
      <c r="C1203" s="1" t="s">
        <v>118</v>
      </c>
      <c r="D1203" s="2" t="s">
        <v>568</v>
      </c>
      <c r="E1203" s="3">
        <v>128</v>
      </c>
      <c r="F1203" s="8" t="s">
        <v>183</v>
      </c>
      <c r="G1203" s="9" t="s">
        <v>1384</v>
      </c>
      <c r="H1203" s="9" t="s">
        <v>118</v>
      </c>
      <c r="I1203" s="10" t="s">
        <v>568</v>
      </c>
      <c r="J1203" s="11">
        <v>128</v>
      </c>
      <c r="K1203" t="b">
        <f t="shared" si="90"/>
        <v>1</v>
      </c>
      <c r="L1203" t="b">
        <f t="shared" si="91"/>
        <v>1</v>
      </c>
      <c r="M1203" t="b">
        <f t="shared" si="92"/>
        <v>1</v>
      </c>
      <c r="N1203" t="b">
        <f t="shared" si="93"/>
        <v>1</v>
      </c>
      <c r="O1203" s="13">
        <f t="shared" si="94"/>
        <v>0</v>
      </c>
    </row>
    <row r="1204" spans="1:15" ht="112.5" hidden="1" x14ac:dyDescent="0.25">
      <c r="A1204" s="1" t="s">
        <v>183</v>
      </c>
      <c r="B1204" s="1" t="s">
        <v>1384</v>
      </c>
      <c r="C1204" s="1" t="s">
        <v>124</v>
      </c>
      <c r="D1204" s="2" t="s">
        <v>1596</v>
      </c>
      <c r="E1204" s="3">
        <v>4250.8999999999996</v>
      </c>
      <c r="F1204" s="8" t="s">
        <v>183</v>
      </c>
      <c r="G1204" s="9" t="s">
        <v>1384</v>
      </c>
      <c r="H1204" s="9" t="s">
        <v>124</v>
      </c>
      <c r="I1204" s="10" t="s">
        <v>1596</v>
      </c>
      <c r="J1204" s="11">
        <v>4250.8999999999996</v>
      </c>
      <c r="K1204" t="b">
        <f t="shared" si="90"/>
        <v>1</v>
      </c>
      <c r="L1204" t="b">
        <f t="shared" si="91"/>
        <v>1</v>
      </c>
      <c r="M1204" t="b">
        <f t="shared" si="92"/>
        <v>1</v>
      </c>
      <c r="N1204" t="b">
        <f t="shared" si="93"/>
        <v>1</v>
      </c>
      <c r="O1204" s="13">
        <f t="shared" si="94"/>
        <v>0</v>
      </c>
    </row>
    <row r="1205" spans="1:15" ht="72" hidden="1" x14ac:dyDescent="0.25">
      <c r="A1205" s="1" t="s">
        <v>183</v>
      </c>
      <c r="B1205" s="1" t="s">
        <v>1384</v>
      </c>
      <c r="C1205" s="1" t="s">
        <v>119</v>
      </c>
      <c r="D1205" s="2" t="s">
        <v>571</v>
      </c>
      <c r="E1205" s="3">
        <v>4028.9</v>
      </c>
      <c r="F1205" s="8" t="s">
        <v>183</v>
      </c>
      <c r="G1205" s="9" t="s">
        <v>1384</v>
      </c>
      <c r="H1205" s="9" t="s">
        <v>119</v>
      </c>
      <c r="I1205" s="10" t="s">
        <v>571</v>
      </c>
      <c r="J1205" s="11">
        <v>4028.9</v>
      </c>
      <c r="K1205" t="b">
        <f t="shared" si="90"/>
        <v>1</v>
      </c>
      <c r="L1205" t="b">
        <f t="shared" si="91"/>
        <v>1</v>
      </c>
      <c r="M1205" t="b">
        <f t="shared" si="92"/>
        <v>1</v>
      </c>
      <c r="N1205" t="b">
        <f t="shared" si="93"/>
        <v>1</v>
      </c>
      <c r="O1205" s="13">
        <f t="shared" si="94"/>
        <v>0</v>
      </c>
    </row>
    <row r="1206" spans="1:15" ht="72" hidden="1" x14ac:dyDescent="0.25">
      <c r="A1206" s="1" t="s">
        <v>183</v>
      </c>
      <c r="B1206" s="1" t="s">
        <v>1384</v>
      </c>
      <c r="C1206" s="1" t="s">
        <v>120</v>
      </c>
      <c r="D1206" s="2" t="s">
        <v>1378</v>
      </c>
      <c r="E1206" s="3">
        <v>222</v>
      </c>
      <c r="F1206" s="8" t="s">
        <v>183</v>
      </c>
      <c r="G1206" s="9" t="s">
        <v>1384</v>
      </c>
      <c r="H1206" s="9" t="s">
        <v>120</v>
      </c>
      <c r="I1206" s="10" t="s">
        <v>1378</v>
      </c>
      <c r="J1206" s="11">
        <v>222</v>
      </c>
      <c r="K1206" t="b">
        <f t="shared" si="90"/>
        <v>1</v>
      </c>
      <c r="L1206" t="b">
        <f t="shared" si="91"/>
        <v>1</v>
      </c>
      <c r="M1206" t="b">
        <f t="shared" si="92"/>
        <v>1</v>
      </c>
      <c r="N1206" t="b">
        <f t="shared" si="93"/>
        <v>1</v>
      </c>
      <c r="O1206" s="13">
        <f t="shared" si="94"/>
        <v>0</v>
      </c>
    </row>
    <row r="1207" spans="1:15" ht="101.25" hidden="1" x14ac:dyDescent="0.25">
      <c r="A1207" s="1" t="s">
        <v>183</v>
      </c>
      <c r="B1207" s="1" t="s">
        <v>1384</v>
      </c>
      <c r="C1207" s="1" t="s">
        <v>125</v>
      </c>
      <c r="D1207" s="2" t="s">
        <v>1597</v>
      </c>
      <c r="E1207" s="3">
        <v>9525.6999999999989</v>
      </c>
      <c r="F1207" s="8" t="s">
        <v>183</v>
      </c>
      <c r="G1207" s="9" t="s">
        <v>1384</v>
      </c>
      <c r="H1207" s="9" t="s">
        <v>125</v>
      </c>
      <c r="I1207" s="10" t="s">
        <v>1597</v>
      </c>
      <c r="J1207" s="11">
        <v>9525.7000000000007</v>
      </c>
      <c r="K1207" t="b">
        <f t="shared" si="90"/>
        <v>1</v>
      </c>
      <c r="L1207" t="b">
        <f t="shared" si="91"/>
        <v>1</v>
      </c>
      <c r="M1207" t="b">
        <f t="shared" si="92"/>
        <v>1</v>
      </c>
      <c r="N1207" t="b">
        <f t="shared" si="93"/>
        <v>1</v>
      </c>
      <c r="O1207" s="13">
        <f t="shared" si="94"/>
        <v>0</v>
      </c>
    </row>
    <row r="1208" spans="1:15" ht="67.5" hidden="1" x14ac:dyDescent="0.25">
      <c r="A1208" s="1" t="s">
        <v>183</v>
      </c>
      <c r="B1208" s="1" t="s">
        <v>1384</v>
      </c>
      <c r="C1208" s="1" t="s">
        <v>121</v>
      </c>
      <c r="D1208" s="2" t="s">
        <v>573</v>
      </c>
      <c r="E1208" s="3">
        <v>9525.6999999999989</v>
      </c>
      <c r="F1208" s="8" t="s">
        <v>183</v>
      </c>
      <c r="G1208" s="9" t="s">
        <v>1384</v>
      </c>
      <c r="H1208" s="9" t="s">
        <v>121</v>
      </c>
      <c r="I1208" s="10" t="s">
        <v>573</v>
      </c>
      <c r="J1208" s="11">
        <v>9525.7000000000007</v>
      </c>
      <c r="K1208" t="b">
        <f t="shared" si="90"/>
        <v>1</v>
      </c>
      <c r="L1208" t="b">
        <f t="shared" si="91"/>
        <v>1</v>
      </c>
      <c r="M1208" t="b">
        <f t="shared" si="92"/>
        <v>1</v>
      </c>
      <c r="N1208" t="b">
        <f t="shared" si="93"/>
        <v>1</v>
      </c>
      <c r="O1208" s="13">
        <f t="shared" si="94"/>
        <v>0</v>
      </c>
    </row>
    <row r="1209" spans="1:15" ht="67.5" hidden="1" x14ac:dyDescent="0.25">
      <c r="A1209" s="1" t="s">
        <v>183</v>
      </c>
      <c r="B1209" s="1" t="s">
        <v>1384</v>
      </c>
      <c r="C1209" s="1" t="s">
        <v>57</v>
      </c>
      <c r="D1209" s="2" t="s">
        <v>1520</v>
      </c>
      <c r="E1209" s="3">
        <v>120</v>
      </c>
      <c r="F1209" s="8" t="s">
        <v>183</v>
      </c>
      <c r="G1209" s="9" t="s">
        <v>1384</v>
      </c>
      <c r="H1209" s="9" t="s">
        <v>57</v>
      </c>
      <c r="I1209" s="10" t="s">
        <v>1520</v>
      </c>
      <c r="J1209" s="11">
        <v>120</v>
      </c>
      <c r="K1209" t="b">
        <f t="shared" si="90"/>
        <v>1</v>
      </c>
      <c r="L1209" t="b">
        <f t="shared" si="91"/>
        <v>1</v>
      </c>
      <c r="M1209" t="b">
        <f t="shared" si="92"/>
        <v>1</v>
      </c>
      <c r="N1209" t="b">
        <f t="shared" si="93"/>
        <v>1</v>
      </c>
      <c r="O1209" s="13">
        <f t="shared" si="94"/>
        <v>0</v>
      </c>
    </row>
    <row r="1210" spans="1:15" ht="112.5" hidden="1" x14ac:dyDescent="0.25">
      <c r="A1210" s="1" t="s">
        <v>183</v>
      </c>
      <c r="B1210" s="1" t="s">
        <v>1384</v>
      </c>
      <c r="C1210" s="1" t="s">
        <v>58</v>
      </c>
      <c r="D1210" s="2" t="s">
        <v>1521</v>
      </c>
      <c r="E1210" s="3">
        <v>120</v>
      </c>
      <c r="F1210" s="8" t="s">
        <v>183</v>
      </c>
      <c r="G1210" s="9" t="s">
        <v>1384</v>
      </c>
      <c r="H1210" s="9" t="s">
        <v>58</v>
      </c>
      <c r="I1210" s="10" t="s">
        <v>1521</v>
      </c>
      <c r="J1210" s="11">
        <v>120</v>
      </c>
      <c r="K1210" t="b">
        <f t="shared" si="90"/>
        <v>1</v>
      </c>
      <c r="L1210" t="b">
        <f t="shared" si="91"/>
        <v>1</v>
      </c>
      <c r="M1210" t="b">
        <f t="shared" si="92"/>
        <v>1</v>
      </c>
      <c r="N1210" t="b">
        <f t="shared" si="93"/>
        <v>1</v>
      </c>
      <c r="O1210" s="13">
        <f t="shared" si="94"/>
        <v>0</v>
      </c>
    </row>
    <row r="1211" spans="1:15" ht="168.75" hidden="1" x14ac:dyDescent="0.25">
      <c r="A1211" s="1" t="s">
        <v>183</v>
      </c>
      <c r="B1211" s="1" t="s">
        <v>1384</v>
      </c>
      <c r="C1211" s="1" t="s">
        <v>73</v>
      </c>
      <c r="D1211" s="2" t="s">
        <v>576</v>
      </c>
      <c r="E1211" s="3">
        <v>25</v>
      </c>
      <c r="F1211" s="8" t="s">
        <v>183</v>
      </c>
      <c r="G1211" s="9" t="s">
        <v>1384</v>
      </c>
      <c r="H1211" s="9" t="s">
        <v>73</v>
      </c>
      <c r="I1211" s="10" t="s">
        <v>576</v>
      </c>
      <c r="J1211" s="11">
        <v>25</v>
      </c>
      <c r="K1211" t="b">
        <f t="shared" si="90"/>
        <v>1</v>
      </c>
      <c r="L1211" t="b">
        <f t="shared" si="91"/>
        <v>1</v>
      </c>
      <c r="M1211" t="b">
        <f t="shared" si="92"/>
        <v>1</v>
      </c>
      <c r="N1211" t="b">
        <f t="shared" si="93"/>
        <v>1</v>
      </c>
      <c r="O1211" s="13">
        <f t="shared" si="94"/>
        <v>0</v>
      </c>
    </row>
    <row r="1212" spans="1:15" ht="146.25" hidden="1" x14ac:dyDescent="0.25">
      <c r="A1212" s="1" t="s">
        <v>183</v>
      </c>
      <c r="B1212" s="1" t="s">
        <v>1384</v>
      </c>
      <c r="C1212" s="1" t="s">
        <v>45</v>
      </c>
      <c r="D1212" s="2" t="s">
        <v>577</v>
      </c>
      <c r="E1212" s="3">
        <v>95</v>
      </c>
      <c r="F1212" s="8" t="s">
        <v>183</v>
      </c>
      <c r="G1212" s="9" t="s">
        <v>1384</v>
      </c>
      <c r="H1212" s="9" t="s">
        <v>45</v>
      </c>
      <c r="I1212" s="10" t="s">
        <v>577</v>
      </c>
      <c r="J1212" s="11">
        <v>95</v>
      </c>
      <c r="K1212" t="b">
        <f t="shared" si="90"/>
        <v>1</v>
      </c>
      <c r="L1212" t="b">
        <f t="shared" si="91"/>
        <v>1</v>
      </c>
      <c r="M1212" t="b">
        <f t="shared" si="92"/>
        <v>1</v>
      </c>
      <c r="N1212" t="b">
        <f t="shared" si="93"/>
        <v>1</v>
      </c>
      <c r="O1212" s="13">
        <f t="shared" si="94"/>
        <v>0</v>
      </c>
    </row>
    <row r="1213" spans="1:15" ht="36" hidden="1" x14ac:dyDescent="0.25">
      <c r="A1213" s="1" t="s">
        <v>183</v>
      </c>
      <c r="B1213" s="1" t="s">
        <v>1409</v>
      </c>
      <c r="C1213" s="1" t="s">
        <v>59</v>
      </c>
      <c r="D1213" s="2" t="s">
        <v>1522</v>
      </c>
      <c r="E1213" s="3">
        <v>32.200000000000003</v>
      </c>
      <c r="F1213" s="8" t="s">
        <v>183</v>
      </c>
      <c r="G1213" s="9" t="s">
        <v>1409</v>
      </c>
      <c r="H1213" s="9" t="s">
        <v>59</v>
      </c>
      <c r="I1213" s="10" t="s">
        <v>1522</v>
      </c>
      <c r="J1213" s="11">
        <v>32.200000000000003</v>
      </c>
      <c r="K1213" t="b">
        <f t="shared" si="90"/>
        <v>1</v>
      </c>
      <c r="L1213" t="b">
        <f t="shared" si="91"/>
        <v>1</v>
      </c>
      <c r="M1213" t="b">
        <f t="shared" si="92"/>
        <v>1</v>
      </c>
      <c r="N1213" t="b">
        <f t="shared" si="93"/>
        <v>1</v>
      </c>
      <c r="O1213" s="13">
        <f t="shared" si="94"/>
        <v>0</v>
      </c>
    </row>
    <row r="1214" spans="1:15" ht="135" hidden="1" x14ac:dyDescent="0.25">
      <c r="A1214" s="1" t="s">
        <v>183</v>
      </c>
      <c r="B1214" s="1" t="s">
        <v>1409</v>
      </c>
      <c r="C1214" s="1" t="s">
        <v>127</v>
      </c>
      <c r="D1214" s="2" t="s">
        <v>1598</v>
      </c>
      <c r="E1214" s="3">
        <v>32.200000000000003</v>
      </c>
      <c r="F1214" s="8" t="s">
        <v>183</v>
      </c>
      <c r="G1214" s="9" t="s">
        <v>1409</v>
      </c>
      <c r="H1214" s="9" t="s">
        <v>127</v>
      </c>
      <c r="I1214" s="10" t="s">
        <v>1598</v>
      </c>
      <c r="J1214" s="11">
        <v>32.200000000000003</v>
      </c>
      <c r="K1214" t="b">
        <f t="shared" si="90"/>
        <v>1</v>
      </c>
      <c r="L1214" t="b">
        <f t="shared" si="91"/>
        <v>1</v>
      </c>
      <c r="M1214" t="b">
        <f t="shared" si="92"/>
        <v>1</v>
      </c>
      <c r="N1214" t="b">
        <f t="shared" si="93"/>
        <v>1</v>
      </c>
      <c r="O1214" s="13">
        <f t="shared" si="94"/>
        <v>0</v>
      </c>
    </row>
    <row r="1215" spans="1:15" ht="112.5" hidden="1" x14ac:dyDescent="0.25">
      <c r="A1215" s="1" t="s">
        <v>183</v>
      </c>
      <c r="B1215" s="1" t="s">
        <v>1409</v>
      </c>
      <c r="C1215" s="1" t="s">
        <v>128</v>
      </c>
      <c r="D1215" s="2" t="s">
        <v>1599</v>
      </c>
      <c r="E1215" s="3">
        <v>32.200000000000003</v>
      </c>
      <c r="F1215" s="8" t="s">
        <v>183</v>
      </c>
      <c r="G1215" s="9" t="s">
        <v>1409</v>
      </c>
      <c r="H1215" s="9" t="s">
        <v>128</v>
      </c>
      <c r="I1215" s="10" t="s">
        <v>1599</v>
      </c>
      <c r="J1215" s="11">
        <v>32.200000000000003</v>
      </c>
      <c r="K1215" t="b">
        <f t="shared" si="90"/>
        <v>1</v>
      </c>
      <c r="L1215" t="b">
        <f t="shared" si="91"/>
        <v>1</v>
      </c>
      <c r="M1215" t="b">
        <f t="shared" si="92"/>
        <v>1</v>
      </c>
      <c r="N1215" t="b">
        <f t="shared" si="93"/>
        <v>1</v>
      </c>
      <c r="O1215" s="13">
        <f t="shared" si="94"/>
        <v>0</v>
      </c>
    </row>
    <row r="1216" spans="1:15" ht="45" hidden="1" x14ac:dyDescent="0.25">
      <c r="A1216" s="1" t="s">
        <v>183</v>
      </c>
      <c r="B1216" s="1" t="s">
        <v>1409</v>
      </c>
      <c r="C1216" s="1" t="s">
        <v>126</v>
      </c>
      <c r="D1216" s="2" t="s">
        <v>597</v>
      </c>
      <c r="E1216" s="3">
        <v>32.200000000000003</v>
      </c>
      <c r="F1216" s="8" t="s">
        <v>183</v>
      </c>
      <c r="G1216" s="9" t="s">
        <v>1409</v>
      </c>
      <c r="H1216" s="9" t="s">
        <v>126</v>
      </c>
      <c r="I1216" s="10" t="s">
        <v>597</v>
      </c>
      <c r="J1216" s="11">
        <v>32.200000000000003</v>
      </c>
      <c r="K1216" t="b">
        <f t="shared" si="90"/>
        <v>1</v>
      </c>
      <c r="L1216" t="b">
        <f t="shared" si="91"/>
        <v>1</v>
      </c>
      <c r="M1216" t="b">
        <f t="shared" si="92"/>
        <v>1</v>
      </c>
      <c r="N1216" t="b">
        <f t="shared" si="93"/>
        <v>1</v>
      </c>
      <c r="O1216" s="13">
        <f t="shared" si="94"/>
        <v>0</v>
      </c>
    </row>
    <row r="1217" spans="1:15" ht="36" hidden="1" x14ac:dyDescent="0.25">
      <c r="A1217" s="1" t="s">
        <v>183</v>
      </c>
      <c r="B1217" s="1" t="s">
        <v>1410</v>
      </c>
      <c r="C1217" s="1" t="s">
        <v>59</v>
      </c>
      <c r="D1217" s="2" t="s">
        <v>1522</v>
      </c>
      <c r="E1217" s="3">
        <v>716.30000000000007</v>
      </c>
      <c r="F1217" s="8" t="s">
        <v>183</v>
      </c>
      <c r="G1217" s="9" t="s">
        <v>1410</v>
      </c>
      <c r="H1217" s="9" t="s">
        <v>59</v>
      </c>
      <c r="I1217" s="10" t="s">
        <v>1522</v>
      </c>
      <c r="J1217" s="11">
        <v>716.3</v>
      </c>
      <c r="K1217" t="b">
        <f t="shared" si="90"/>
        <v>1</v>
      </c>
      <c r="L1217" t="b">
        <f t="shared" si="91"/>
        <v>1</v>
      </c>
      <c r="M1217" t="b">
        <f t="shared" si="92"/>
        <v>1</v>
      </c>
      <c r="N1217" t="b">
        <f t="shared" si="93"/>
        <v>1</v>
      </c>
      <c r="O1217" s="13">
        <f t="shared" si="94"/>
        <v>0</v>
      </c>
    </row>
    <row r="1218" spans="1:15" ht="78.75" hidden="1" x14ac:dyDescent="0.25">
      <c r="A1218" s="1" t="s">
        <v>183</v>
      </c>
      <c r="B1218" s="1" t="s">
        <v>1410</v>
      </c>
      <c r="C1218" s="1" t="s">
        <v>130</v>
      </c>
      <c r="D1218" s="2" t="s">
        <v>1600</v>
      </c>
      <c r="E1218" s="3">
        <v>716.30000000000007</v>
      </c>
      <c r="F1218" s="8" t="s">
        <v>183</v>
      </c>
      <c r="G1218" s="9" t="s">
        <v>1410</v>
      </c>
      <c r="H1218" s="9" t="s">
        <v>130</v>
      </c>
      <c r="I1218" s="10" t="s">
        <v>1600</v>
      </c>
      <c r="J1218" s="11">
        <v>716.3</v>
      </c>
      <c r="K1218" t="b">
        <f t="shared" si="90"/>
        <v>1</v>
      </c>
      <c r="L1218" t="b">
        <f t="shared" si="91"/>
        <v>1</v>
      </c>
      <c r="M1218" t="b">
        <f t="shared" si="92"/>
        <v>1</v>
      </c>
      <c r="N1218" t="b">
        <f t="shared" si="93"/>
        <v>1</v>
      </c>
      <c r="O1218" s="13">
        <f t="shared" si="94"/>
        <v>0</v>
      </c>
    </row>
    <row r="1219" spans="1:15" ht="67.5" hidden="1" x14ac:dyDescent="0.25">
      <c r="A1219" s="1" t="s">
        <v>183</v>
      </c>
      <c r="B1219" s="1" t="s">
        <v>1410</v>
      </c>
      <c r="C1219" s="1" t="s">
        <v>131</v>
      </c>
      <c r="D1219" s="2" t="s">
        <v>1601</v>
      </c>
      <c r="E1219" s="3">
        <v>716.30000000000007</v>
      </c>
      <c r="F1219" s="8" t="s">
        <v>183</v>
      </c>
      <c r="G1219" s="9" t="s">
        <v>1410</v>
      </c>
      <c r="H1219" s="9" t="s">
        <v>131</v>
      </c>
      <c r="I1219" s="10" t="s">
        <v>1601</v>
      </c>
      <c r="J1219" s="11">
        <v>716.3</v>
      </c>
      <c r="K1219" t="b">
        <f t="shared" ref="K1219:K1282" si="95">EXACT(A1219,F1219)</f>
        <v>1</v>
      </c>
      <c r="L1219" t="b">
        <f t="shared" ref="L1219:L1282" si="96">EXACT(B1219,G1219)</f>
        <v>1</v>
      </c>
      <c r="M1219" t="b">
        <f t="shared" ref="M1219:M1282" si="97">EXACT(C1219,H1219)</f>
        <v>1</v>
      </c>
      <c r="N1219" t="b">
        <f t="shared" ref="N1219:N1282" si="98">EXACT(D1219,I1219)</f>
        <v>1</v>
      </c>
      <c r="O1219" s="13">
        <f t="shared" ref="O1219:O1282" si="99">E1219-J1219</f>
        <v>0</v>
      </c>
    </row>
    <row r="1220" spans="1:15" ht="78.75" hidden="1" x14ac:dyDescent="0.25">
      <c r="A1220" s="1" t="s">
        <v>183</v>
      </c>
      <c r="B1220" s="1" t="s">
        <v>1410</v>
      </c>
      <c r="C1220" s="1" t="s">
        <v>129</v>
      </c>
      <c r="D1220" s="2" t="s">
        <v>601</v>
      </c>
      <c r="E1220" s="3">
        <v>716.30000000000007</v>
      </c>
      <c r="F1220" s="8" t="s">
        <v>183</v>
      </c>
      <c r="G1220" s="9" t="s">
        <v>1410</v>
      </c>
      <c r="H1220" s="9" t="s">
        <v>129</v>
      </c>
      <c r="I1220" s="10" t="s">
        <v>601</v>
      </c>
      <c r="J1220" s="11">
        <v>716.3</v>
      </c>
      <c r="K1220" t="b">
        <f t="shared" si="95"/>
        <v>1</v>
      </c>
      <c r="L1220" t="b">
        <f t="shared" si="96"/>
        <v>1</v>
      </c>
      <c r="M1220" t="b">
        <f t="shared" si="97"/>
        <v>1</v>
      </c>
      <c r="N1220" t="b">
        <f t="shared" si="98"/>
        <v>1</v>
      </c>
      <c r="O1220" s="13">
        <f t="shared" si="99"/>
        <v>0</v>
      </c>
    </row>
    <row r="1221" spans="1:15" ht="56.25" hidden="1" x14ac:dyDescent="0.25">
      <c r="A1221" s="1" t="s">
        <v>183</v>
      </c>
      <c r="B1221" s="1" t="s">
        <v>1410</v>
      </c>
      <c r="C1221" s="1" t="s">
        <v>1122</v>
      </c>
      <c r="D1221" s="2" t="s">
        <v>1885</v>
      </c>
      <c r="E1221" s="3">
        <v>297.197</v>
      </c>
      <c r="F1221" s="8" t="s">
        <v>183</v>
      </c>
      <c r="G1221" s="9" t="s">
        <v>1410</v>
      </c>
      <c r="H1221" s="9" t="s">
        <v>1122</v>
      </c>
      <c r="I1221" s="10" t="s">
        <v>1885</v>
      </c>
      <c r="J1221" s="11">
        <v>297.197</v>
      </c>
      <c r="K1221" t="b">
        <f t="shared" si="95"/>
        <v>1</v>
      </c>
      <c r="L1221" t="b">
        <f t="shared" si="96"/>
        <v>1</v>
      </c>
      <c r="M1221" t="b">
        <f t="shared" si="97"/>
        <v>1</v>
      </c>
      <c r="N1221" t="b">
        <f t="shared" si="98"/>
        <v>1</v>
      </c>
      <c r="O1221" s="13">
        <f t="shared" si="99"/>
        <v>0</v>
      </c>
    </row>
    <row r="1222" spans="1:15" ht="33.75" hidden="1" x14ac:dyDescent="0.25">
      <c r="A1222" s="1" t="s">
        <v>183</v>
      </c>
      <c r="B1222" s="1" t="s">
        <v>1410</v>
      </c>
      <c r="C1222" s="1" t="s">
        <v>1123</v>
      </c>
      <c r="D1222" s="2" t="s">
        <v>1175</v>
      </c>
      <c r="E1222" s="3">
        <v>297.197</v>
      </c>
      <c r="F1222" s="8" t="s">
        <v>183</v>
      </c>
      <c r="G1222" s="9" t="s">
        <v>1410</v>
      </c>
      <c r="H1222" s="9" t="s">
        <v>1123</v>
      </c>
      <c r="I1222" s="10" t="s">
        <v>1175</v>
      </c>
      <c r="J1222" s="11">
        <v>297.197</v>
      </c>
      <c r="K1222" t="b">
        <f t="shared" si="95"/>
        <v>1</v>
      </c>
      <c r="L1222" t="b">
        <f t="shared" si="96"/>
        <v>1</v>
      </c>
      <c r="M1222" t="b">
        <f t="shared" si="97"/>
        <v>1</v>
      </c>
      <c r="N1222" t="b">
        <f t="shared" si="98"/>
        <v>1</v>
      </c>
      <c r="O1222" s="13">
        <f t="shared" si="99"/>
        <v>0</v>
      </c>
    </row>
    <row r="1223" spans="1:15" ht="45" hidden="1" x14ac:dyDescent="0.25">
      <c r="A1223" s="1" t="s">
        <v>183</v>
      </c>
      <c r="B1223" s="1" t="s">
        <v>1410</v>
      </c>
      <c r="C1223" s="1" t="s">
        <v>250</v>
      </c>
      <c r="D1223" s="2" t="s">
        <v>1190</v>
      </c>
      <c r="E1223" s="3">
        <v>76.534999999999997</v>
      </c>
      <c r="F1223" s="8" t="s">
        <v>183</v>
      </c>
      <c r="G1223" s="9" t="s">
        <v>1410</v>
      </c>
      <c r="H1223" s="9" t="s">
        <v>250</v>
      </c>
      <c r="I1223" s="10" t="s">
        <v>1190</v>
      </c>
      <c r="J1223" s="11">
        <v>76.534999999999997</v>
      </c>
      <c r="K1223" t="b">
        <f t="shared" si="95"/>
        <v>1</v>
      </c>
      <c r="L1223" t="b">
        <f t="shared" si="96"/>
        <v>1</v>
      </c>
      <c r="M1223" t="b">
        <f t="shared" si="97"/>
        <v>1</v>
      </c>
      <c r="N1223" t="b">
        <f t="shared" si="98"/>
        <v>1</v>
      </c>
      <c r="O1223" s="13">
        <f t="shared" si="99"/>
        <v>0</v>
      </c>
    </row>
    <row r="1224" spans="1:15" ht="78.75" hidden="1" x14ac:dyDescent="0.25">
      <c r="A1224" s="1" t="s">
        <v>183</v>
      </c>
      <c r="B1224" s="1" t="s">
        <v>1410</v>
      </c>
      <c r="C1224" s="1" t="s">
        <v>251</v>
      </c>
      <c r="D1224" s="2" t="s">
        <v>1191</v>
      </c>
      <c r="E1224" s="3">
        <v>220.66200000000001</v>
      </c>
      <c r="F1224" s="8" t="s">
        <v>183</v>
      </c>
      <c r="G1224" s="9" t="s">
        <v>1410</v>
      </c>
      <c r="H1224" s="9" t="s">
        <v>251</v>
      </c>
      <c r="I1224" s="10" t="s">
        <v>1191</v>
      </c>
      <c r="J1224" s="11">
        <v>220.66200000000001</v>
      </c>
      <c r="K1224" t="b">
        <f t="shared" si="95"/>
        <v>1</v>
      </c>
      <c r="L1224" t="b">
        <f t="shared" si="96"/>
        <v>1</v>
      </c>
      <c r="M1224" t="b">
        <f t="shared" si="97"/>
        <v>1</v>
      </c>
      <c r="N1224" t="b">
        <f t="shared" si="98"/>
        <v>1</v>
      </c>
      <c r="O1224" s="13">
        <f t="shared" si="99"/>
        <v>0</v>
      </c>
    </row>
    <row r="1225" spans="1:15" ht="67.5" hidden="1" x14ac:dyDescent="0.25">
      <c r="A1225" s="1" t="s">
        <v>183</v>
      </c>
      <c r="B1225" s="1" t="s">
        <v>1411</v>
      </c>
      <c r="C1225" s="1" t="s">
        <v>138</v>
      </c>
      <c r="D1225" s="2" t="s">
        <v>1450</v>
      </c>
      <c r="E1225" s="3">
        <v>292823.20400000003</v>
      </c>
      <c r="F1225" s="8" t="s">
        <v>183</v>
      </c>
      <c r="G1225" s="9" t="s">
        <v>1411</v>
      </c>
      <c r="H1225" s="9" t="s">
        <v>138</v>
      </c>
      <c r="I1225" s="10" t="s">
        <v>1450</v>
      </c>
      <c r="J1225" s="11">
        <v>292823.20400000003</v>
      </c>
      <c r="K1225" t="b">
        <f t="shared" si="95"/>
        <v>1</v>
      </c>
      <c r="L1225" t="b">
        <f t="shared" si="96"/>
        <v>1</v>
      </c>
      <c r="M1225" t="b">
        <f t="shared" si="97"/>
        <v>1</v>
      </c>
      <c r="N1225" t="b">
        <f t="shared" si="98"/>
        <v>1</v>
      </c>
      <c r="O1225" s="13">
        <f t="shared" si="99"/>
        <v>0</v>
      </c>
    </row>
    <row r="1226" spans="1:15" ht="78.75" hidden="1" x14ac:dyDescent="0.25">
      <c r="A1226" s="1" t="s">
        <v>183</v>
      </c>
      <c r="B1226" s="1" t="s">
        <v>1411</v>
      </c>
      <c r="C1226" s="1" t="s">
        <v>139</v>
      </c>
      <c r="D1226" s="2" t="s">
        <v>1451</v>
      </c>
      <c r="E1226" s="3">
        <v>292823.20400000003</v>
      </c>
      <c r="F1226" s="8" t="s">
        <v>183</v>
      </c>
      <c r="G1226" s="9" t="s">
        <v>1411</v>
      </c>
      <c r="H1226" s="9" t="s">
        <v>139</v>
      </c>
      <c r="I1226" s="10" t="s">
        <v>1451</v>
      </c>
      <c r="J1226" s="11">
        <v>292823.20400000003</v>
      </c>
      <c r="K1226" t="b">
        <f t="shared" si="95"/>
        <v>1</v>
      </c>
      <c r="L1226" t="b">
        <f t="shared" si="96"/>
        <v>1</v>
      </c>
      <c r="M1226" t="b">
        <f t="shared" si="97"/>
        <v>1</v>
      </c>
      <c r="N1226" t="b">
        <f t="shared" si="98"/>
        <v>1</v>
      </c>
      <c r="O1226" s="13">
        <f t="shared" si="99"/>
        <v>0</v>
      </c>
    </row>
    <row r="1227" spans="1:15" ht="112.5" hidden="1" x14ac:dyDescent="0.25">
      <c r="A1227" s="1" t="s">
        <v>183</v>
      </c>
      <c r="B1227" s="1" t="s">
        <v>1411</v>
      </c>
      <c r="C1227" s="1" t="s">
        <v>140</v>
      </c>
      <c r="D1227" s="2" t="s">
        <v>1602</v>
      </c>
      <c r="E1227" s="3">
        <v>186091.6</v>
      </c>
      <c r="F1227" s="8" t="s">
        <v>183</v>
      </c>
      <c r="G1227" s="9" t="s">
        <v>1411</v>
      </c>
      <c r="H1227" s="9" t="s">
        <v>140</v>
      </c>
      <c r="I1227" s="10" t="s">
        <v>1602</v>
      </c>
      <c r="J1227" s="11">
        <v>186091.6</v>
      </c>
      <c r="K1227" t="b">
        <f t="shared" si="95"/>
        <v>1</v>
      </c>
      <c r="L1227" t="b">
        <f t="shared" si="96"/>
        <v>1</v>
      </c>
      <c r="M1227" t="b">
        <f t="shared" si="97"/>
        <v>1</v>
      </c>
      <c r="N1227" t="b">
        <f t="shared" si="98"/>
        <v>1</v>
      </c>
      <c r="O1227" s="13">
        <f t="shared" si="99"/>
        <v>0</v>
      </c>
    </row>
    <row r="1228" spans="1:15" ht="45" hidden="1" x14ac:dyDescent="0.25">
      <c r="A1228" s="1" t="s">
        <v>183</v>
      </c>
      <c r="B1228" s="1" t="s">
        <v>1411</v>
      </c>
      <c r="C1228" s="1" t="s">
        <v>132</v>
      </c>
      <c r="D1228" s="2" t="s">
        <v>694</v>
      </c>
      <c r="E1228" s="3">
        <v>182554.2</v>
      </c>
      <c r="F1228" s="8" t="s">
        <v>183</v>
      </c>
      <c r="G1228" s="9" t="s">
        <v>1411</v>
      </c>
      <c r="H1228" s="9" t="s">
        <v>132</v>
      </c>
      <c r="I1228" s="10" t="s">
        <v>694</v>
      </c>
      <c r="J1228" s="11">
        <v>182554.2</v>
      </c>
      <c r="K1228" t="b">
        <f t="shared" si="95"/>
        <v>1</v>
      </c>
      <c r="L1228" t="b">
        <f t="shared" si="96"/>
        <v>1</v>
      </c>
      <c r="M1228" t="b">
        <f t="shared" si="97"/>
        <v>1</v>
      </c>
      <c r="N1228" t="b">
        <f t="shared" si="98"/>
        <v>1</v>
      </c>
      <c r="O1228" s="13">
        <f t="shared" si="99"/>
        <v>0</v>
      </c>
    </row>
    <row r="1229" spans="1:15" ht="67.5" hidden="1" x14ac:dyDescent="0.25">
      <c r="A1229" s="1" t="s">
        <v>183</v>
      </c>
      <c r="B1229" s="1" t="s">
        <v>1411</v>
      </c>
      <c r="C1229" s="1" t="s">
        <v>133</v>
      </c>
      <c r="D1229" s="2" t="s">
        <v>696</v>
      </c>
      <c r="E1229" s="3">
        <v>3537.4</v>
      </c>
      <c r="F1229" s="8" t="s">
        <v>183</v>
      </c>
      <c r="G1229" s="9" t="s">
        <v>1411</v>
      </c>
      <c r="H1229" s="9" t="s">
        <v>133</v>
      </c>
      <c r="I1229" s="10" t="s">
        <v>696</v>
      </c>
      <c r="J1229" s="11">
        <v>3537.4</v>
      </c>
      <c r="K1229" t="b">
        <f t="shared" si="95"/>
        <v>1</v>
      </c>
      <c r="L1229" t="b">
        <f t="shared" si="96"/>
        <v>1</v>
      </c>
      <c r="M1229" t="b">
        <f t="shared" si="97"/>
        <v>1</v>
      </c>
      <c r="N1229" t="b">
        <f t="shared" si="98"/>
        <v>1</v>
      </c>
      <c r="O1229" s="13">
        <f t="shared" si="99"/>
        <v>0</v>
      </c>
    </row>
    <row r="1230" spans="1:15" ht="146.25" hidden="1" x14ac:dyDescent="0.25">
      <c r="A1230" s="1" t="s">
        <v>183</v>
      </c>
      <c r="B1230" s="1" t="s">
        <v>1411</v>
      </c>
      <c r="C1230" s="1" t="s">
        <v>1239</v>
      </c>
      <c r="D1230" s="2" t="s">
        <v>1435</v>
      </c>
      <c r="E1230" s="3">
        <v>36553.815999999999</v>
      </c>
      <c r="F1230" s="8" t="s">
        <v>183</v>
      </c>
      <c r="G1230" s="9" t="s">
        <v>1411</v>
      </c>
      <c r="H1230" s="9" t="s">
        <v>1239</v>
      </c>
      <c r="I1230" s="10" t="s">
        <v>1435</v>
      </c>
      <c r="J1230" s="11">
        <v>36553.815999999999</v>
      </c>
      <c r="K1230" t="b">
        <f t="shared" si="95"/>
        <v>1</v>
      </c>
      <c r="L1230" t="b">
        <f t="shared" si="96"/>
        <v>1</v>
      </c>
      <c r="M1230" t="b">
        <f t="shared" si="97"/>
        <v>1</v>
      </c>
      <c r="N1230" t="b">
        <f t="shared" si="98"/>
        <v>1</v>
      </c>
      <c r="O1230" s="13">
        <f t="shared" si="99"/>
        <v>0</v>
      </c>
    </row>
    <row r="1231" spans="1:15" ht="135" hidden="1" x14ac:dyDescent="0.25">
      <c r="A1231" s="1" t="s">
        <v>183</v>
      </c>
      <c r="B1231" s="1" t="s">
        <v>1411</v>
      </c>
      <c r="C1231" s="1" t="s">
        <v>1436</v>
      </c>
      <c r="D1231" s="2" t="s">
        <v>698</v>
      </c>
      <c r="E1231" s="3">
        <v>36553.815999999999</v>
      </c>
      <c r="F1231" s="8" t="s">
        <v>183</v>
      </c>
      <c r="G1231" s="9" t="s">
        <v>1411</v>
      </c>
      <c r="H1231" s="9" t="s">
        <v>1436</v>
      </c>
      <c r="I1231" s="10" t="s">
        <v>698</v>
      </c>
      <c r="J1231" s="11">
        <v>36553.815999999999</v>
      </c>
      <c r="K1231" t="b">
        <f t="shared" si="95"/>
        <v>1</v>
      </c>
      <c r="L1231" t="b">
        <f t="shared" si="96"/>
        <v>1</v>
      </c>
      <c r="M1231" t="b">
        <f t="shared" si="97"/>
        <v>1</v>
      </c>
      <c r="N1231" t="b">
        <f t="shared" si="98"/>
        <v>1</v>
      </c>
      <c r="O1231" s="13">
        <f t="shared" si="99"/>
        <v>0</v>
      </c>
    </row>
    <row r="1232" spans="1:15" ht="56.25" hidden="1" x14ac:dyDescent="0.25">
      <c r="A1232" s="1" t="s">
        <v>183</v>
      </c>
      <c r="B1232" s="1" t="s">
        <v>1411</v>
      </c>
      <c r="C1232" s="1" t="s">
        <v>1431</v>
      </c>
      <c r="D1232" s="2" t="s">
        <v>1432</v>
      </c>
      <c r="E1232" s="3">
        <v>70177.788</v>
      </c>
      <c r="F1232" s="8" t="s">
        <v>183</v>
      </c>
      <c r="G1232" s="9" t="s">
        <v>1411</v>
      </c>
      <c r="H1232" s="9" t="s">
        <v>1431</v>
      </c>
      <c r="I1232" s="10" t="s">
        <v>1432</v>
      </c>
      <c r="J1232" s="11">
        <v>70177.788</v>
      </c>
      <c r="K1232" t="b">
        <f t="shared" si="95"/>
        <v>1</v>
      </c>
      <c r="L1232" t="b">
        <f t="shared" si="96"/>
        <v>1</v>
      </c>
      <c r="M1232" t="b">
        <f t="shared" si="97"/>
        <v>1</v>
      </c>
      <c r="N1232" t="b">
        <f t="shared" si="98"/>
        <v>1</v>
      </c>
      <c r="O1232" s="13">
        <f t="shared" si="99"/>
        <v>0</v>
      </c>
    </row>
    <row r="1233" spans="1:15" ht="112.5" hidden="1" x14ac:dyDescent="0.25">
      <c r="A1233" s="1" t="s">
        <v>183</v>
      </c>
      <c r="B1233" s="1" t="s">
        <v>1411</v>
      </c>
      <c r="C1233" s="1" t="s">
        <v>1433</v>
      </c>
      <c r="D1233" s="2" t="s">
        <v>1434</v>
      </c>
      <c r="E1233" s="3">
        <v>70177.788</v>
      </c>
      <c r="F1233" s="8" t="s">
        <v>183</v>
      </c>
      <c r="G1233" s="9" t="s">
        <v>1411</v>
      </c>
      <c r="H1233" s="9" t="s">
        <v>1433</v>
      </c>
      <c r="I1233" s="10" t="s">
        <v>1434</v>
      </c>
      <c r="J1233" s="11">
        <v>70177.788</v>
      </c>
      <c r="K1233" t="b">
        <f t="shared" si="95"/>
        <v>1</v>
      </c>
      <c r="L1233" t="b">
        <f t="shared" si="96"/>
        <v>1</v>
      </c>
      <c r="M1233" t="b">
        <f t="shared" si="97"/>
        <v>1</v>
      </c>
      <c r="N1233" t="b">
        <f t="shared" si="98"/>
        <v>1</v>
      </c>
      <c r="O1233" s="13">
        <f t="shared" si="99"/>
        <v>0</v>
      </c>
    </row>
    <row r="1234" spans="1:15" ht="48" hidden="1" x14ac:dyDescent="0.25">
      <c r="A1234" s="1" t="s">
        <v>183</v>
      </c>
      <c r="B1234" s="1" t="s">
        <v>1411</v>
      </c>
      <c r="C1234" s="1" t="s">
        <v>141</v>
      </c>
      <c r="D1234" s="2" t="s">
        <v>1603</v>
      </c>
      <c r="E1234" s="3">
        <v>1618.2</v>
      </c>
      <c r="F1234" s="8" t="s">
        <v>183</v>
      </c>
      <c r="G1234" s="9" t="s">
        <v>1411</v>
      </c>
      <c r="H1234" s="9" t="s">
        <v>141</v>
      </c>
      <c r="I1234" s="10" t="s">
        <v>1603</v>
      </c>
      <c r="J1234" s="11">
        <v>1618.2</v>
      </c>
      <c r="K1234" t="b">
        <f t="shared" si="95"/>
        <v>1</v>
      </c>
      <c r="L1234" t="b">
        <f t="shared" si="96"/>
        <v>1</v>
      </c>
      <c r="M1234" t="b">
        <f t="shared" si="97"/>
        <v>1</v>
      </c>
      <c r="N1234" t="b">
        <f t="shared" si="98"/>
        <v>1</v>
      </c>
      <c r="O1234" s="13">
        <f t="shared" si="99"/>
        <v>0</v>
      </c>
    </row>
    <row r="1235" spans="1:15" ht="67.5" hidden="1" x14ac:dyDescent="0.25">
      <c r="A1235" s="1" t="s">
        <v>183</v>
      </c>
      <c r="B1235" s="1" t="s">
        <v>1411</v>
      </c>
      <c r="C1235" s="1" t="s">
        <v>142</v>
      </c>
      <c r="D1235" s="2" t="s">
        <v>1604</v>
      </c>
      <c r="E1235" s="3">
        <v>1618.2</v>
      </c>
      <c r="F1235" s="8" t="s">
        <v>183</v>
      </c>
      <c r="G1235" s="9" t="s">
        <v>1411</v>
      </c>
      <c r="H1235" s="9" t="s">
        <v>142</v>
      </c>
      <c r="I1235" s="10" t="s">
        <v>1604</v>
      </c>
      <c r="J1235" s="11">
        <v>1618.2</v>
      </c>
      <c r="K1235" t="b">
        <f t="shared" si="95"/>
        <v>1</v>
      </c>
      <c r="L1235" t="b">
        <f t="shared" si="96"/>
        <v>1</v>
      </c>
      <c r="M1235" t="b">
        <f t="shared" si="97"/>
        <v>1</v>
      </c>
      <c r="N1235" t="b">
        <f t="shared" si="98"/>
        <v>1</v>
      </c>
      <c r="O1235" s="13">
        <f t="shared" si="99"/>
        <v>0</v>
      </c>
    </row>
    <row r="1236" spans="1:15" ht="112.5" hidden="1" x14ac:dyDescent="0.25">
      <c r="A1236" s="1" t="s">
        <v>183</v>
      </c>
      <c r="B1236" s="1" t="s">
        <v>1411</v>
      </c>
      <c r="C1236" s="1" t="s">
        <v>134</v>
      </c>
      <c r="D1236" s="2" t="s">
        <v>1605</v>
      </c>
      <c r="E1236" s="3">
        <v>1618.2</v>
      </c>
      <c r="F1236" s="8" t="s">
        <v>183</v>
      </c>
      <c r="G1236" s="9" t="s">
        <v>1411</v>
      </c>
      <c r="H1236" s="9" t="s">
        <v>134</v>
      </c>
      <c r="I1236" s="10" t="s">
        <v>1605</v>
      </c>
      <c r="J1236" s="11">
        <v>1618.2</v>
      </c>
      <c r="K1236" t="b">
        <f t="shared" si="95"/>
        <v>1</v>
      </c>
      <c r="L1236" t="b">
        <f t="shared" si="96"/>
        <v>1</v>
      </c>
      <c r="M1236" t="b">
        <f t="shared" si="97"/>
        <v>1</v>
      </c>
      <c r="N1236" t="b">
        <f t="shared" si="98"/>
        <v>1</v>
      </c>
      <c r="O1236" s="13">
        <f t="shared" si="99"/>
        <v>0</v>
      </c>
    </row>
    <row r="1237" spans="1:15" ht="135" hidden="1" x14ac:dyDescent="0.25">
      <c r="A1237" s="1" t="s">
        <v>183</v>
      </c>
      <c r="B1237" s="1" t="s">
        <v>1411</v>
      </c>
      <c r="C1237" s="1" t="s">
        <v>1132</v>
      </c>
      <c r="D1237" s="2" t="s">
        <v>1486</v>
      </c>
      <c r="E1237" s="3">
        <v>3559.6</v>
      </c>
      <c r="F1237" s="8" t="s">
        <v>183</v>
      </c>
      <c r="G1237" s="9" t="s">
        <v>1411</v>
      </c>
      <c r="H1237" s="9" t="s">
        <v>1132</v>
      </c>
      <c r="I1237" s="10" t="s">
        <v>1486</v>
      </c>
      <c r="J1237" s="11">
        <v>3559.6</v>
      </c>
      <c r="K1237" t="b">
        <f t="shared" si="95"/>
        <v>1</v>
      </c>
      <c r="L1237" t="b">
        <f t="shared" si="96"/>
        <v>1</v>
      </c>
      <c r="M1237" t="b">
        <f t="shared" si="97"/>
        <v>1</v>
      </c>
      <c r="N1237" t="b">
        <f t="shared" si="98"/>
        <v>1</v>
      </c>
      <c r="O1237" s="13">
        <f t="shared" si="99"/>
        <v>0</v>
      </c>
    </row>
    <row r="1238" spans="1:15" ht="101.25" hidden="1" x14ac:dyDescent="0.25">
      <c r="A1238" s="1" t="s">
        <v>183</v>
      </c>
      <c r="B1238" s="1" t="s">
        <v>1411</v>
      </c>
      <c r="C1238" s="1" t="s">
        <v>1133</v>
      </c>
      <c r="D1238" s="2" t="s">
        <v>1487</v>
      </c>
      <c r="E1238" s="3">
        <v>3559.6</v>
      </c>
      <c r="F1238" s="8" t="s">
        <v>183</v>
      </c>
      <c r="G1238" s="9" t="s">
        <v>1411</v>
      </c>
      <c r="H1238" s="9" t="s">
        <v>1133</v>
      </c>
      <c r="I1238" s="10" t="s">
        <v>1487</v>
      </c>
      <c r="J1238" s="11">
        <v>3559.6</v>
      </c>
      <c r="K1238" t="b">
        <f t="shared" si="95"/>
        <v>1</v>
      </c>
      <c r="L1238" t="b">
        <f t="shared" si="96"/>
        <v>1</v>
      </c>
      <c r="M1238" t="b">
        <f t="shared" si="97"/>
        <v>1</v>
      </c>
      <c r="N1238" t="b">
        <f t="shared" si="98"/>
        <v>1</v>
      </c>
      <c r="O1238" s="13">
        <f t="shared" si="99"/>
        <v>0</v>
      </c>
    </row>
    <row r="1239" spans="1:15" ht="135" hidden="1" x14ac:dyDescent="0.25">
      <c r="A1239" s="1" t="s">
        <v>183</v>
      </c>
      <c r="B1239" s="1" t="s">
        <v>1411</v>
      </c>
      <c r="C1239" s="1" t="s">
        <v>143</v>
      </c>
      <c r="D1239" s="2" t="s">
        <v>1606</v>
      </c>
      <c r="E1239" s="3">
        <v>3559.6</v>
      </c>
      <c r="F1239" s="8" t="s">
        <v>183</v>
      </c>
      <c r="G1239" s="9" t="s">
        <v>1411</v>
      </c>
      <c r="H1239" s="9" t="s">
        <v>143</v>
      </c>
      <c r="I1239" s="10" t="s">
        <v>1606</v>
      </c>
      <c r="J1239" s="11">
        <v>3559.6</v>
      </c>
      <c r="K1239" t="b">
        <f t="shared" si="95"/>
        <v>1</v>
      </c>
      <c r="L1239" t="b">
        <f t="shared" si="96"/>
        <v>1</v>
      </c>
      <c r="M1239" t="b">
        <f t="shared" si="97"/>
        <v>1</v>
      </c>
      <c r="N1239" t="b">
        <f t="shared" si="98"/>
        <v>1</v>
      </c>
      <c r="O1239" s="13">
        <f t="shared" si="99"/>
        <v>0</v>
      </c>
    </row>
    <row r="1240" spans="1:15" ht="33.75" hidden="1" x14ac:dyDescent="0.25">
      <c r="A1240" s="1" t="s">
        <v>183</v>
      </c>
      <c r="B1240" s="1" t="s">
        <v>1411</v>
      </c>
      <c r="C1240" s="1" t="s">
        <v>135</v>
      </c>
      <c r="D1240" s="2" t="s">
        <v>752</v>
      </c>
      <c r="E1240" s="3">
        <v>3559.6</v>
      </c>
      <c r="F1240" s="8" t="s">
        <v>183</v>
      </c>
      <c r="G1240" s="9" t="s">
        <v>1411</v>
      </c>
      <c r="H1240" s="9" t="s">
        <v>135</v>
      </c>
      <c r="I1240" s="10" t="s">
        <v>752</v>
      </c>
      <c r="J1240" s="11">
        <v>3559.6</v>
      </c>
      <c r="K1240" t="b">
        <f t="shared" si="95"/>
        <v>1</v>
      </c>
      <c r="L1240" t="b">
        <f t="shared" si="96"/>
        <v>1</v>
      </c>
      <c r="M1240" t="b">
        <f t="shared" si="97"/>
        <v>1</v>
      </c>
      <c r="N1240" t="b">
        <f t="shared" si="98"/>
        <v>1</v>
      </c>
      <c r="O1240" s="13">
        <f t="shared" si="99"/>
        <v>0</v>
      </c>
    </row>
    <row r="1241" spans="1:15" ht="67.5" hidden="1" x14ac:dyDescent="0.25">
      <c r="A1241" s="1" t="s">
        <v>183</v>
      </c>
      <c r="B1241" s="1" t="s">
        <v>1411</v>
      </c>
      <c r="C1241" s="1" t="s">
        <v>144</v>
      </c>
      <c r="D1241" s="2" t="s">
        <v>1607</v>
      </c>
      <c r="E1241" s="3">
        <v>9236.9</v>
      </c>
      <c r="F1241" s="8" t="s">
        <v>183</v>
      </c>
      <c r="G1241" s="9" t="s">
        <v>1411</v>
      </c>
      <c r="H1241" s="9" t="s">
        <v>144</v>
      </c>
      <c r="I1241" s="10" t="s">
        <v>1607</v>
      </c>
      <c r="J1241" s="11">
        <v>9236.9</v>
      </c>
      <c r="K1241" t="b">
        <f t="shared" si="95"/>
        <v>1</v>
      </c>
      <c r="L1241" t="b">
        <f t="shared" si="96"/>
        <v>1</v>
      </c>
      <c r="M1241" t="b">
        <f t="shared" si="97"/>
        <v>1</v>
      </c>
      <c r="N1241" t="b">
        <f t="shared" si="98"/>
        <v>1</v>
      </c>
      <c r="O1241" s="13">
        <f t="shared" si="99"/>
        <v>0</v>
      </c>
    </row>
    <row r="1242" spans="1:15" ht="78.75" hidden="1" x14ac:dyDescent="0.25">
      <c r="A1242" s="1" t="s">
        <v>183</v>
      </c>
      <c r="B1242" s="1" t="s">
        <v>1411</v>
      </c>
      <c r="C1242" s="1" t="s">
        <v>145</v>
      </c>
      <c r="D1242" s="2" t="s">
        <v>1608</v>
      </c>
      <c r="E1242" s="3">
        <v>9236.9</v>
      </c>
      <c r="F1242" s="8" t="s">
        <v>183</v>
      </c>
      <c r="G1242" s="9" t="s">
        <v>1411</v>
      </c>
      <c r="H1242" s="9" t="s">
        <v>145</v>
      </c>
      <c r="I1242" s="10" t="s">
        <v>1608</v>
      </c>
      <c r="J1242" s="11">
        <v>9236.9</v>
      </c>
      <c r="K1242" t="b">
        <f t="shared" si="95"/>
        <v>1</v>
      </c>
      <c r="L1242" t="b">
        <f t="shared" si="96"/>
        <v>1</v>
      </c>
      <c r="M1242" t="b">
        <f t="shared" si="97"/>
        <v>1</v>
      </c>
      <c r="N1242" t="b">
        <f t="shared" si="98"/>
        <v>1</v>
      </c>
      <c r="O1242" s="13">
        <f t="shared" si="99"/>
        <v>0</v>
      </c>
    </row>
    <row r="1243" spans="1:15" ht="101.25" hidden="1" x14ac:dyDescent="0.25">
      <c r="A1243" s="1" t="s">
        <v>183</v>
      </c>
      <c r="B1243" s="1" t="s">
        <v>1411</v>
      </c>
      <c r="C1243" s="1" t="s">
        <v>146</v>
      </c>
      <c r="D1243" s="2" t="s">
        <v>1609</v>
      </c>
      <c r="E1243" s="3">
        <v>9236.9</v>
      </c>
      <c r="F1243" s="8" t="s">
        <v>183</v>
      </c>
      <c r="G1243" s="9" t="s">
        <v>1411</v>
      </c>
      <c r="H1243" s="9" t="s">
        <v>146</v>
      </c>
      <c r="I1243" s="10" t="s">
        <v>1609</v>
      </c>
      <c r="J1243" s="11">
        <v>9236.9</v>
      </c>
      <c r="K1243" t="b">
        <f t="shared" si="95"/>
        <v>1</v>
      </c>
      <c r="L1243" t="b">
        <f t="shared" si="96"/>
        <v>1</v>
      </c>
      <c r="M1243" t="b">
        <f t="shared" si="97"/>
        <v>1</v>
      </c>
      <c r="N1243" t="b">
        <f t="shared" si="98"/>
        <v>1</v>
      </c>
      <c r="O1243" s="13">
        <f t="shared" si="99"/>
        <v>0</v>
      </c>
    </row>
    <row r="1244" spans="1:15" ht="78.75" hidden="1" x14ac:dyDescent="0.25">
      <c r="A1244" s="1" t="s">
        <v>183</v>
      </c>
      <c r="B1244" s="1" t="s">
        <v>1411</v>
      </c>
      <c r="C1244" s="1" t="s">
        <v>136</v>
      </c>
      <c r="D1244" s="2" t="s">
        <v>1069</v>
      </c>
      <c r="E1244" s="3">
        <v>9236.9</v>
      </c>
      <c r="F1244" s="8" t="s">
        <v>183</v>
      </c>
      <c r="G1244" s="9" t="s">
        <v>1411</v>
      </c>
      <c r="H1244" s="9" t="s">
        <v>136</v>
      </c>
      <c r="I1244" s="10" t="s">
        <v>1069</v>
      </c>
      <c r="J1244" s="11">
        <v>9236.9</v>
      </c>
      <c r="K1244" t="b">
        <f t="shared" si="95"/>
        <v>1</v>
      </c>
      <c r="L1244" t="b">
        <f t="shared" si="96"/>
        <v>1</v>
      </c>
      <c r="M1244" t="b">
        <f t="shared" si="97"/>
        <v>1</v>
      </c>
      <c r="N1244" t="b">
        <f t="shared" si="98"/>
        <v>1</v>
      </c>
      <c r="O1244" s="13">
        <f t="shared" si="99"/>
        <v>0</v>
      </c>
    </row>
    <row r="1245" spans="1:15" ht="56.25" hidden="1" x14ac:dyDescent="0.25">
      <c r="A1245" s="1" t="s">
        <v>183</v>
      </c>
      <c r="B1245" s="1" t="s">
        <v>1411</v>
      </c>
      <c r="C1245" s="1" t="s">
        <v>1122</v>
      </c>
      <c r="D1245" s="2" t="s">
        <v>1885</v>
      </c>
      <c r="E1245" s="3">
        <v>6675.48891</v>
      </c>
      <c r="F1245" s="8" t="s">
        <v>183</v>
      </c>
      <c r="G1245" s="9" t="s">
        <v>1411</v>
      </c>
      <c r="H1245" s="9" t="s">
        <v>1122</v>
      </c>
      <c r="I1245" s="10" t="s">
        <v>1885</v>
      </c>
      <c r="J1245" s="11">
        <v>6675.4889999999996</v>
      </c>
      <c r="K1245" t="b">
        <f t="shared" si="95"/>
        <v>1</v>
      </c>
      <c r="L1245" t="b">
        <f t="shared" si="96"/>
        <v>1</v>
      </c>
      <c r="M1245" t="b">
        <f t="shared" si="97"/>
        <v>1</v>
      </c>
      <c r="N1245" t="b">
        <f t="shared" si="98"/>
        <v>1</v>
      </c>
      <c r="O1245" s="13">
        <f t="shared" si="99"/>
        <v>-8.9999999545398168E-5</v>
      </c>
    </row>
    <row r="1246" spans="1:15" ht="78.75" hidden="1" x14ac:dyDescent="0.25">
      <c r="A1246" s="1" t="s">
        <v>183</v>
      </c>
      <c r="B1246" s="1" t="s">
        <v>1411</v>
      </c>
      <c r="C1246" s="1" t="s">
        <v>405</v>
      </c>
      <c r="D1246" s="2" t="s">
        <v>1174</v>
      </c>
      <c r="E1246" s="3">
        <v>6675.48891</v>
      </c>
      <c r="F1246" s="8" t="s">
        <v>183</v>
      </c>
      <c r="G1246" s="9" t="s">
        <v>1411</v>
      </c>
      <c r="H1246" s="9" t="s">
        <v>405</v>
      </c>
      <c r="I1246" s="10" t="s">
        <v>1174</v>
      </c>
      <c r="J1246" s="11">
        <v>6675.4889999999996</v>
      </c>
      <c r="K1246" t="b">
        <f t="shared" si="95"/>
        <v>1</v>
      </c>
      <c r="L1246" t="b">
        <f t="shared" si="96"/>
        <v>1</v>
      </c>
      <c r="M1246" t="b">
        <f t="shared" si="97"/>
        <v>1</v>
      </c>
      <c r="N1246" t="b">
        <f t="shared" si="98"/>
        <v>1</v>
      </c>
      <c r="O1246" s="13">
        <f t="shared" si="99"/>
        <v>-8.9999999545398168E-5</v>
      </c>
    </row>
    <row r="1247" spans="1:15" ht="56.25" hidden="1" x14ac:dyDescent="0.25">
      <c r="A1247" s="1" t="s">
        <v>183</v>
      </c>
      <c r="B1247" s="1" t="s">
        <v>1391</v>
      </c>
      <c r="C1247" s="1" t="s">
        <v>152</v>
      </c>
      <c r="D1247" s="2" t="s">
        <v>1610</v>
      </c>
      <c r="E1247" s="3">
        <v>272.39999999999998</v>
      </c>
      <c r="F1247" s="8" t="s">
        <v>183</v>
      </c>
      <c r="G1247" s="9" t="s">
        <v>1391</v>
      </c>
      <c r="H1247" s="9" t="s">
        <v>152</v>
      </c>
      <c r="I1247" s="10" t="s">
        <v>1610</v>
      </c>
      <c r="J1247" s="11">
        <v>272.39999999999998</v>
      </c>
      <c r="K1247" t="b">
        <f t="shared" si="95"/>
        <v>1</v>
      </c>
      <c r="L1247" t="b">
        <f t="shared" si="96"/>
        <v>1</v>
      </c>
      <c r="M1247" t="b">
        <f t="shared" si="97"/>
        <v>1</v>
      </c>
      <c r="N1247" t="b">
        <f t="shared" si="98"/>
        <v>1</v>
      </c>
      <c r="O1247" s="13">
        <f t="shared" si="99"/>
        <v>0</v>
      </c>
    </row>
    <row r="1248" spans="1:15" ht="45" hidden="1" x14ac:dyDescent="0.25">
      <c r="A1248" s="1" t="s">
        <v>183</v>
      </c>
      <c r="B1248" s="1" t="s">
        <v>1391</v>
      </c>
      <c r="C1248" s="1" t="s">
        <v>154</v>
      </c>
      <c r="D1248" s="2" t="s">
        <v>1611</v>
      </c>
      <c r="E1248" s="3">
        <v>272.39999999999998</v>
      </c>
      <c r="F1248" s="8" t="s">
        <v>183</v>
      </c>
      <c r="G1248" s="9" t="s">
        <v>1391</v>
      </c>
      <c r="H1248" s="9" t="s">
        <v>154</v>
      </c>
      <c r="I1248" s="10" t="s">
        <v>1611</v>
      </c>
      <c r="J1248" s="11">
        <v>272.39999999999998</v>
      </c>
      <c r="K1248" t="b">
        <f t="shared" si="95"/>
        <v>1</v>
      </c>
      <c r="L1248" t="b">
        <f t="shared" si="96"/>
        <v>1</v>
      </c>
      <c r="M1248" t="b">
        <f t="shared" si="97"/>
        <v>1</v>
      </c>
      <c r="N1248" t="b">
        <f t="shared" si="98"/>
        <v>1</v>
      </c>
      <c r="O1248" s="13">
        <f t="shared" si="99"/>
        <v>0</v>
      </c>
    </row>
    <row r="1249" spans="1:15" ht="135" hidden="1" x14ac:dyDescent="0.25">
      <c r="A1249" s="1" t="s">
        <v>183</v>
      </c>
      <c r="B1249" s="1" t="s">
        <v>1391</v>
      </c>
      <c r="C1249" s="1" t="s">
        <v>153</v>
      </c>
      <c r="D1249" s="2" t="s">
        <v>1612</v>
      </c>
      <c r="E1249" s="3">
        <v>272.39999999999998</v>
      </c>
      <c r="F1249" s="8" t="s">
        <v>183</v>
      </c>
      <c r="G1249" s="9" t="s">
        <v>1391</v>
      </c>
      <c r="H1249" s="9" t="s">
        <v>153</v>
      </c>
      <c r="I1249" s="10" t="s">
        <v>1612</v>
      </c>
      <c r="J1249" s="11">
        <v>272.39999999999998</v>
      </c>
      <c r="K1249" t="b">
        <f t="shared" si="95"/>
        <v>1</v>
      </c>
      <c r="L1249" t="b">
        <f t="shared" si="96"/>
        <v>1</v>
      </c>
      <c r="M1249" t="b">
        <f t="shared" si="97"/>
        <v>1</v>
      </c>
      <c r="N1249" t="b">
        <f t="shared" si="98"/>
        <v>1</v>
      </c>
      <c r="O1249" s="13">
        <f t="shared" si="99"/>
        <v>0</v>
      </c>
    </row>
    <row r="1250" spans="1:15" ht="101.25" hidden="1" x14ac:dyDescent="0.25">
      <c r="A1250" s="1" t="s">
        <v>183</v>
      </c>
      <c r="B1250" s="1" t="s">
        <v>1391</v>
      </c>
      <c r="C1250" s="1" t="s">
        <v>147</v>
      </c>
      <c r="D1250" s="2" t="s">
        <v>685</v>
      </c>
      <c r="E1250" s="3">
        <v>225.2</v>
      </c>
      <c r="F1250" s="8" t="s">
        <v>183</v>
      </c>
      <c r="G1250" s="9" t="s">
        <v>1391</v>
      </c>
      <c r="H1250" s="9" t="s">
        <v>147</v>
      </c>
      <c r="I1250" s="10" t="s">
        <v>685</v>
      </c>
      <c r="J1250" s="11">
        <v>225.2</v>
      </c>
      <c r="K1250" t="b">
        <f t="shared" si="95"/>
        <v>1</v>
      </c>
      <c r="L1250" t="b">
        <f t="shared" si="96"/>
        <v>1</v>
      </c>
      <c r="M1250" t="b">
        <f t="shared" si="97"/>
        <v>1</v>
      </c>
      <c r="N1250" t="b">
        <f t="shared" si="98"/>
        <v>1</v>
      </c>
      <c r="O1250" s="13">
        <f t="shared" si="99"/>
        <v>0</v>
      </c>
    </row>
    <row r="1251" spans="1:15" ht="78.75" hidden="1" x14ac:dyDescent="0.25">
      <c r="A1251" s="1" t="s">
        <v>183</v>
      </c>
      <c r="B1251" s="1" t="s">
        <v>1391</v>
      </c>
      <c r="C1251" s="1" t="s">
        <v>148</v>
      </c>
      <c r="D1251" s="2" t="s">
        <v>687</v>
      </c>
      <c r="E1251" s="3">
        <v>47.2</v>
      </c>
      <c r="F1251" s="8" t="s">
        <v>183</v>
      </c>
      <c r="G1251" s="9" t="s">
        <v>1391</v>
      </c>
      <c r="H1251" s="9" t="s">
        <v>148</v>
      </c>
      <c r="I1251" s="10" t="s">
        <v>687</v>
      </c>
      <c r="J1251" s="11">
        <v>47.2</v>
      </c>
      <c r="K1251" t="b">
        <f t="shared" si="95"/>
        <v>1</v>
      </c>
      <c r="L1251" t="b">
        <f t="shared" si="96"/>
        <v>1</v>
      </c>
      <c r="M1251" t="b">
        <f t="shared" si="97"/>
        <v>1</v>
      </c>
      <c r="N1251" t="b">
        <f t="shared" si="98"/>
        <v>1</v>
      </c>
      <c r="O1251" s="13">
        <f t="shared" si="99"/>
        <v>0</v>
      </c>
    </row>
    <row r="1252" spans="1:15" ht="48" hidden="1" x14ac:dyDescent="0.25">
      <c r="A1252" s="1" t="s">
        <v>183</v>
      </c>
      <c r="B1252" s="1" t="s">
        <v>1391</v>
      </c>
      <c r="C1252" s="1" t="s">
        <v>141</v>
      </c>
      <c r="D1252" s="2" t="s">
        <v>1603</v>
      </c>
      <c r="E1252" s="3">
        <v>272.3</v>
      </c>
      <c r="F1252" s="8" t="s">
        <v>183</v>
      </c>
      <c r="G1252" s="9" t="s">
        <v>1391</v>
      </c>
      <c r="H1252" s="9" t="s">
        <v>141</v>
      </c>
      <c r="I1252" s="10" t="s">
        <v>1603</v>
      </c>
      <c r="J1252" s="11">
        <v>272.3</v>
      </c>
      <c r="K1252" t="b">
        <f t="shared" si="95"/>
        <v>1</v>
      </c>
      <c r="L1252" t="b">
        <f t="shared" si="96"/>
        <v>1</v>
      </c>
      <c r="M1252" t="b">
        <f t="shared" si="97"/>
        <v>1</v>
      </c>
      <c r="N1252" t="b">
        <f t="shared" si="98"/>
        <v>1</v>
      </c>
      <c r="O1252" s="13">
        <f t="shared" si="99"/>
        <v>0</v>
      </c>
    </row>
    <row r="1253" spans="1:15" ht="67.5" hidden="1" x14ac:dyDescent="0.25">
      <c r="A1253" s="1" t="s">
        <v>183</v>
      </c>
      <c r="B1253" s="1" t="s">
        <v>1391</v>
      </c>
      <c r="C1253" s="1" t="s">
        <v>142</v>
      </c>
      <c r="D1253" s="2" t="s">
        <v>1604</v>
      </c>
      <c r="E1253" s="3">
        <v>272.3</v>
      </c>
      <c r="F1253" s="8" t="s">
        <v>183</v>
      </c>
      <c r="G1253" s="9" t="s">
        <v>1391</v>
      </c>
      <c r="H1253" s="9" t="s">
        <v>142</v>
      </c>
      <c r="I1253" s="10" t="s">
        <v>1604</v>
      </c>
      <c r="J1253" s="11">
        <v>272.3</v>
      </c>
      <c r="K1253" t="b">
        <f t="shared" si="95"/>
        <v>1</v>
      </c>
      <c r="L1253" t="b">
        <f t="shared" si="96"/>
        <v>1</v>
      </c>
      <c r="M1253" t="b">
        <f t="shared" si="97"/>
        <v>1</v>
      </c>
      <c r="N1253" t="b">
        <f t="shared" si="98"/>
        <v>1</v>
      </c>
      <c r="O1253" s="13">
        <f t="shared" si="99"/>
        <v>0</v>
      </c>
    </row>
    <row r="1254" spans="1:15" ht="90" hidden="1" x14ac:dyDescent="0.25">
      <c r="A1254" s="1" t="s">
        <v>183</v>
      </c>
      <c r="B1254" s="1" t="s">
        <v>1391</v>
      </c>
      <c r="C1254" s="1" t="s">
        <v>149</v>
      </c>
      <c r="D1254" s="2" t="s">
        <v>1613</v>
      </c>
      <c r="E1254" s="3">
        <v>272.3</v>
      </c>
      <c r="F1254" s="8" t="s">
        <v>183</v>
      </c>
      <c r="G1254" s="9" t="s">
        <v>1391</v>
      </c>
      <c r="H1254" s="9" t="s">
        <v>149</v>
      </c>
      <c r="I1254" s="10" t="s">
        <v>1613</v>
      </c>
      <c r="J1254" s="11">
        <v>272.3</v>
      </c>
      <c r="K1254" t="b">
        <f t="shared" si="95"/>
        <v>1</v>
      </c>
      <c r="L1254" t="b">
        <f t="shared" si="96"/>
        <v>1</v>
      </c>
      <c r="M1254" t="b">
        <f t="shared" si="97"/>
        <v>1</v>
      </c>
      <c r="N1254" t="b">
        <f t="shared" si="98"/>
        <v>1</v>
      </c>
      <c r="O1254" s="13">
        <f t="shared" si="99"/>
        <v>0</v>
      </c>
    </row>
    <row r="1255" spans="1:15" ht="67.5" hidden="1" x14ac:dyDescent="0.25">
      <c r="A1255" s="1" t="s">
        <v>183</v>
      </c>
      <c r="B1255" s="1" t="s">
        <v>1391</v>
      </c>
      <c r="C1255" s="1" t="s">
        <v>1152</v>
      </c>
      <c r="D1255" s="2" t="s">
        <v>1489</v>
      </c>
      <c r="E1255" s="3">
        <v>1118.9000000000001</v>
      </c>
      <c r="F1255" s="8" t="s">
        <v>183</v>
      </c>
      <c r="G1255" s="9" t="s">
        <v>1391</v>
      </c>
      <c r="H1255" s="9" t="s">
        <v>1152</v>
      </c>
      <c r="I1255" s="10" t="s">
        <v>1489</v>
      </c>
      <c r="J1255" s="11">
        <v>1118.9000000000001</v>
      </c>
      <c r="K1255" t="b">
        <f t="shared" si="95"/>
        <v>1</v>
      </c>
      <c r="L1255" t="b">
        <f t="shared" si="96"/>
        <v>1</v>
      </c>
      <c r="M1255" t="b">
        <f t="shared" si="97"/>
        <v>1</v>
      </c>
      <c r="N1255" t="b">
        <f t="shared" si="98"/>
        <v>1</v>
      </c>
      <c r="O1255" s="13">
        <f t="shared" si="99"/>
        <v>0</v>
      </c>
    </row>
    <row r="1256" spans="1:15" ht="56.25" hidden="1" x14ac:dyDescent="0.25">
      <c r="A1256" s="1" t="s">
        <v>183</v>
      </c>
      <c r="B1256" s="1" t="s">
        <v>1391</v>
      </c>
      <c r="C1256" s="1" t="s">
        <v>1162</v>
      </c>
      <c r="D1256" s="2" t="s">
        <v>1494</v>
      </c>
      <c r="E1256" s="3">
        <v>1118.9000000000001</v>
      </c>
      <c r="F1256" s="8" t="s">
        <v>183</v>
      </c>
      <c r="G1256" s="9" t="s">
        <v>1391</v>
      </c>
      <c r="H1256" s="9" t="s">
        <v>1162</v>
      </c>
      <c r="I1256" s="10" t="s">
        <v>1494</v>
      </c>
      <c r="J1256" s="11">
        <v>1118.9000000000001</v>
      </c>
      <c r="K1256" t="b">
        <f t="shared" si="95"/>
        <v>1</v>
      </c>
      <c r="L1256" t="b">
        <f t="shared" si="96"/>
        <v>1</v>
      </c>
      <c r="M1256" t="b">
        <f t="shared" si="97"/>
        <v>1</v>
      </c>
      <c r="N1256" t="b">
        <f t="shared" si="98"/>
        <v>1</v>
      </c>
      <c r="O1256" s="13">
        <f t="shared" si="99"/>
        <v>0</v>
      </c>
    </row>
    <row r="1257" spans="1:15" ht="180" hidden="1" x14ac:dyDescent="0.25">
      <c r="A1257" s="1" t="s">
        <v>183</v>
      </c>
      <c r="B1257" s="1" t="s">
        <v>1391</v>
      </c>
      <c r="C1257" s="1" t="s">
        <v>150</v>
      </c>
      <c r="D1257" s="2" t="s">
        <v>1614</v>
      </c>
      <c r="E1257" s="3">
        <v>1118.9000000000001</v>
      </c>
      <c r="F1257" s="8" t="s">
        <v>183</v>
      </c>
      <c r="G1257" s="9" t="s">
        <v>1391</v>
      </c>
      <c r="H1257" s="9" t="s">
        <v>150</v>
      </c>
      <c r="I1257" s="10" t="s">
        <v>1614</v>
      </c>
      <c r="J1257" s="11">
        <v>1118.9000000000001</v>
      </c>
      <c r="K1257" t="b">
        <f t="shared" si="95"/>
        <v>1</v>
      </c>
      <c r="L1257" t="b">
        <f t="shared" si="96"/>
        <v>1</v>
      </c>
      <c r="M1257" t="b">
        <f t="shared" si="97"/>
        <v>1</v>
      </c>
      <c r="N1257" t="b">
        <f t="shared" si="98"/>
        <v>1</v>
      </c>
      <c r="O1257" s="13">
        <f t="shared" si="99"/>
        <v>0</v>
      </c>
    </row>
    <row r="1258" spans="1:15" ht="56.25" hidden="1" x14ac:dyDescent="0.25">
      <c r="A1258" s="1" t="s">
        <v>183</v>
      </c>
      <c r="B1258" s="1" t="s">
        <v>1413</v>
      </c>
      <c r="C1258" s="1" t="s">
        <v>152</v>
      </c>
      <c r="D1258" s="2" t="s">
        <v>1610</v>
      </c>
      <c r="E1258" s="3">
        <v>1305.5999999999999</v>
      </c>
      <c r="F1258" s="8" t="s">
        <v>183</v>
      </c>
      <c r="G1258" s="9" t="s">
        <v>1413</v>
      </c>
      <c r="H1258" s="9" t="s">
        <v>152</v>
      </c>
      <c r="I1258" s="10" t="s">
        <v>1610</v>
      </c>
      <c r="J1258" s="11">
        <v>1305.5999999999999</v>
      </c>
      <c r="K1258" t="b">
        <f t="shared" si="95"/>
        <v>1</v>
      </c>
      <c r="L1258" t="b">
        <f t="shared" si="96"/>
        <v>1</v>
      </c>
      <c r="M1258" t="b">
        <f t="shared" si="97"/>
        <v>1</v>
      </c>
      <c r="N1258" t="b">
        <f t="shared" si="98"/>
        <v>1</v>
      </c>
      <c r="O1258" s="13">
        <f t="shared" si="99"/>
        <v>0</v>
      </c>
    </row>
    <row r="1259" spans="1:15" ht="45" hidden="1" x14ac:dyDescent="0.25">
      <c r="A1259" s="1" t="s">
        <v>183</v>
      </c>
      <c r="B1259" s="1" t="s">
        <v>1413</v>
      </c>
      <c r="C1259" s="1" t="s">
        <v>154</v>
      </c>
      <c r="D1259" s="2" t="s">
        <v>1611</v>
      </c>
      <c r="E1259" s="3">
        <v>1305.5999999999999</v>
      </c>
      <c r="F1259" s="8" t="s">
        <v>183</v>
      </c>
      <c r="G1259" s="9" t="s">
        <v>1413</v>
      </c>
      <c r="H1259" s="9" t="s">
        <v>154</v>
      </c>
      <c r="I1259" s="10" t="s">
        <v>1611</v>
      </c>
      <c r="J1259" s="11">
        <v>1305.5999999999999</v>
      </c>
      <c r="K1259" t="b">
        <f t="shared" si="95"/>
        <v>1</v>
      </c>
      <c r="L1259" t="b">
        <f t="shared" si="96"/>
        <v>1</v>
      </c>
      <c r="M1259" t="b">
        <f t="shared" si="97"/>
        <v>1</v>
      </c>
      <c r="N1259" t="b">
        <f t="shared" si="98"/>
        <v>1</v>
      </c>
      <c r="O1259" s="13">
        <f t="shared" si="99"/>
        <v>0</v>
      </c>
    </row>
    <row r="1260" spans="1:15" ht="67.5" hidden="1" x14ac:dyDescent="0.25">
      <c r="A1260" s="1" t="s">
        <v>183</v>
      </c>
      <c r="B1260" s="1" t="s">
        <v>1413</v>
      </c>
      <c r="C1260" s="1" t="s">
        <v>163</v>
      </c>
      <c r="D1260" s="2" t="s">
        <v>1620</v>
      </c>
      <c r="E1260" s="3">
        <v>1305.5999999999999</v>
      </c>
      <c r="F1260" s="8" t="s">
        <v>183</v>
      </c>
      <c r="G1260" s="9" t="s">
        <v>1413</v>
      </c>
      <c r="H1260" s="9" t="s">
        <v>163</v>
      </c>
      <c r="I1260" s="10" t="s">
        <v>1620</v>
      </c>
      <c r="J1260" s="11">
        <v>1305.5999999999999</v>
      </c>
      <c r="K1260" t="b">
        <f t="shared" si="95"/>
        <v>1</v>
      </c>
      <c r="L1260" t="b">
        <f t="shared" si="96"/>
        <v>1</v>
      </c>
      <c r="M1260" t="b">
        <f t="shared" si="97"/>
        <v>1</v>
      </c>
      <c r="N1260" t="b">
        <f t="shared" si="98"/>
        <v>1</v>
      </c>
      <c r="O1260" s="13">
        <f t="shared" si="99"/>
        <v>0</v>
      </c>
    </row>
    <row r="1261" spans="1:15" ht="48" hidden="1" x14ac:dyDescent="0.25">
      <c r="A1261" s="1" t="s">
        <v>183</v>
      </c>
      <c r="B1261" s="1" t="s">
        <v>1413</v>
      </c>
      <c r="C1261" s="1" t="s">
        <v>158</v>
      </c>
      <c r="D1261" s="2" t="s">
        <v>683</v>
      </c>
      <c r="E1261" s="3">
        <v>1305.5999999999999</v>
      </c>
      <c r="F1261" s="8" t="s">
        <v>183</v>
      </c>
      <c r="G1261" s="9" t="s">
        <v>1413</v>
      </c>
      <c r="H1261" s="9" t="s">
        <v>158</v>
      </c>
      <c r="I1261" s="10" t="s">
        <v>683</v>
      </c>
      <c r="J1261" s="11">
        <v>1305.5999999999999</v>
      </c>
      <c r="K1261" t="b">
        <f t="shared" si="95"/>
        <v>1</v>
      </c>
      <c r="L1261" t="b">
        <f t="shared" si="96"/>
        <v>1</v>
      </c>
      <c r="M1261" t="b">
        <f t="shared" si="97"/>
        <v>1</v>
      </c>
      <c r="N1261" t="b">
        <f t="shared" si="98"/>
        <v>1</v>
      </c>
      <c r="O1261" s="13">
        <f t="shared" si="99"/>
        <v>0</v>
      </c>
    </row>
    <row r="1262" spans="1:15" ht="48" hidden="1" x14ac:dyDescent="0.25">
      <c r="A1262" s="1" t="s">
        <v>183</v>
      </c>
      <c r="B1262" s="1" t="s">
        <v>1413</v>
      </c>
      <c r="C1262" s="1" t="s">
        <v>141</v>
      </c>
      <c r="D1262" s="2" t="s">
        <v>1603</v>
      </c>
      <c r="E1262" s="3">
        <v>9964.2999999999993</v>
      </c>
      <c r="F1262" s="8" t="s">
        <v>183</v>
      </c>
      <c r="G1262" s="9" t="s">
        <v>1413</v>
      </c>
      <c r="H1262" s="9" t="s">
        <v>141</v>
      </c>
      <c r="I1262" s="10" t="s">
        <v>1603</v>
      </c>
      <c r="J1262" s="11">
        <v>9964.2999999999993</v>
      </c>
      <c r="K1262" t="b">
        <f t="shared" si="95"/>
        <v>1</v>
      </c>
      <c r="L1262" t="b">
        <f t="shared" si="96"/>
        <v>1</v>
      </c>
      <c r="M1262" t="b">
        <f t="shared" si="97"/>
        <v>1</v>
      </c>
      <c r="N1262" t="b">
        <f t="shared" si="98"/>
        <v>1</v>
      </c>
      <c r="O1262" s="13">
        <f t="shared" si="99"/>
        <v>0</v>
      </c>
    </row>
    <row r="1263" spans="1:15" ht="67.5" hidden="1" x14ac:dyDescent="0.25">
      <c r="A1263" s="1" t="s">
        <v>183</v>
      </c>
      <c r="B1263" s="1" t="s">
        <v>1413</v>
      </c>
      <c r="C1263" s="1" t="s">
        <v>142</v>
      </c>
      <c r="D1263" s="2" t="s">
        <v>1604</v>
      </c>
      <c r="E1263" s="3">
        <v>9964.2999999999993</v>
      </c>
      <c r="F1263" s="8" t="s">
        <v>183</v>
      </c>
      <c r="G1263" s="9" t="s">
        <v>1413</v>
      </c>
      <c r="H1263" s="9" t="s">
        <v>142</v>
      </c>
      <c r="I1263" s="10" t="s">
        <v>1604</v>
      </c>
      <c r="J1263" s="11">
        <v>9964.2999999999993</v>
      </c>
      <c r="K1263" t="b">
        <f t="shared" si="95"/>
        <v>1</v>
      </c>
      <c r="L1263" t="b">
        <f t="shared" si="96"/>
        <v>1</v>
      </c>
      <c r="M1263" t="b">
        <f t="shared" si="97"/>
        <v>1</v>
      </c>
      <c r="N1263" t="b">
        <f t="shared" si="98"/>
        <v>1</v>
      </c>
      <c r="O1263" s="13">
        <f t="shared" si="99"/>
        <v>0</v>
      </c>
    </row>
    <row r="1264" spans="1:15" ht="67.5" hidden="1" x14ac:dyDescent="0.25">
      <c r="A1264" s="1" t="s">
        <v>183</v>
      </c>
      <c r="B1264" s="1" t="s">
        <v>1413</v>
      </c>
      <c r="C1264" s="1" t="s">
        <v>159</v>
      </c>
      <c r="D1264" s="2" t="s">
        <v>1621</v>
      </c>
      <c r="E1264" s="3">
        <v>5952.7</v>
      </c>
      <c r="F1264" s="8" t="s">
        <v>183</v>
      </c>
      <c r="G1264" s="9" t="s">
        <v>1413</v>
      </c>
      <c r="H1264" s="9" t="s">
        <v>159</v>
      </c>
      <c r="I1264" s="10" t="s">
        <v>1621</v>
      </c>
      <c r="J1264" s="11">
        <v>5952.7</v>
      </c>
      <c r="K1264" t="b">
        <f t="shared" si="95"/>
        <v>1</v>
      </c>
      <c r="L1264" t="b">
        <f t="shared" si="96"/>
        <v>1</v>
      </c>
      <c r="M1264" t="b">
        <f t="shared" si="97"/>
        <v>1</v>
      </c>
      <c r="N1264" t="b">
        <f t="shared" si="98"/>
        <v>1</v>
      </c>
      <c r="O1264" s="13">
        <f t="shared" si="99"/>
        <v>0</v>
      </c>
    </row>
    <row r="1265" spans="1:15" ht="67.5" hidden="1" x14ac:dyDescent="0.25">
      <c r="A1265" s="1" t="s">
        <v>183</v>
      </c>
      <c r="B1265" s="1" t="s">
        <v>1413</v>
      </c>
      <c r="C1265" s="1" t="s">
        <v>160</v>
      </c>
      <c r="D1265" s="2" t="s">
        <v>1622</v>
      </c>
      <c r="E1265" s="3">
        <v>4011.6</v>
      </c>
      <c r="F1265" s="8" t="s">
        <v>183</v>
      </c>
      <c r="G1265" s="9" t="s">
        <v>1413</v>
      </c>
      <c r="H1265" s="9" t="s">
        <v>160</v>
      </c>
      <c r="I1265" s="10" t="s">
        <v>1622</v>
      </c>
      <c r="J1265" s="11">
        <v>4011.6</v>
      </c>
      <c r="K1265" t="b">
        <f t="shared" si="95"/>
        <v>1</v>
      </c>
      <c r="L1265" t="b">
        <f t="shared" si="96"/>
        <v>1</v>
      </c>
      <c r="M1265" t="b">
        <f t="shared" si="97"/>
        <v>1</v>
      </c>
      <c r="N1265" t="b">
        <f t="shared" si="98"/>
        <v>1</v>
      </c>
      <c r="O1265" s="13">
        <f t="shared" si="99"/>
        <v>0</v>
      </c>
    </row>
    <row r="1266" spans="1:15" ht="56.25" hidden="1" x14ac:dyDescent="0.25">
      <c r="A1266" s="1" t="s">
        <v>183</v>
      </c>
      <c r="B1266" s="1" t="s">
        <v>1413</v>
      </c>
      <c r="C1266" s="1" t="s">
        <v>164</v>
      </c>
      <c r="D1266" s="2" t="s">
        <v>1623</v>
      </c>
      <c r="E1266" s="3">
        <v>2200.1999999999998</v>
      </c>
      <c r="F1266" s="8" t="s">
        <v>183</v>
      </c>
      <c r="G1266" s="9" t="s">
        <v>1413</v>
      </c>
      <c r="H1266" s="9" t="s">
        <v>164</v>
      </c>
      <c r="I1266" s="10" t="s">
        <v>1623</v>
      </c>
      <c r="J1266" s="11">
        <v>2200.1999999999998</v>
      </c>
      <c r="K1266" t="b">
        <f t="shared" si="95"/>
        <v>1</v>
      </c>
      <c r="L1266" t="b">
        <f t="shared" si="96"/>
        <v>1</v>
      </c>
      <c r="M1266" t="b">
        <f t="shared" si="97"/>
        <v>1</v>
      </c>
      <c r="N1266" t="b">
        <f t="shared" si="98"/>
        <v>1</v>
      </c>
      <c r="O1266" s="13">
        <f t="shared" si="99"/>
        <v>0</v>
      </c>
    </row>
    <row r="1267" spans="1:15" ht="101.25" hidden="1" x14ac:dyDescent="0.25">
      <c r="A1267" s="1" t="s">
        <v>183</v>
      </c>
      <c r="B1267" s="1" t="s">
        <v>1413</v>
      </c>
      <c r="C1267" s="1" t="s">
        <v>165</v>
      </c>
      <c r="D1267" s="2" t="s">
        <v>1624</v>
      </c>
      <c r="E1267" s="3">
        <v>2200.1999999999998</v>
      </c>
      <c r="F1267" s="8" t="s">
        <v>183</v>
      </c>
      <c r="G1267" s="9" t="s">
        <v>1413</v>
      </c>
      <c r="H1267" s="9" t="s">
        <v>165</v>
      </c>
      <c r="I1267" s="10" t="s">
        <v>1624</v>
      </c>
      <c r="J1267" s="11">
        <v>2200.1999999999998</v>
      </c>
      <c r="K1267" t="b">
        <f t="shared" si="95"/>
        <v>1</v>
      </c>
      <c r="L1267" t="b">
        <f t="shared" si="96"/>
        <v>1</v>
      </c>
      <c r="M1267" t="b">
        <f t="shared" si="97"/>
        <v>1</v>
      </c>
      <c r="N1267" t="b">
        <f t="shared" si="98"/>
        <v>1</v>
      </c>
      <c r="O1267" s="13">
        <f t="shared" si="99"/>
        <v>0</v>
      </c>
    </row>
    <row r="1268" spans="1:15" ht="78.75" hidden="1" x14ac:dyDescent="0.25">
      <c r="A1268" s="1" t="s">
        <v>183</v>
      </c>
      <c r="B1268" s="1" t="s">
        <v>1413</v>
      </c>
      <c r="C1268" s="1" t="s">
        <v>166</v>
      </c>
      <c r="D1268" s="2" t="s">
        <v>1625</v>
      </c>
      <c r="E1268" s="3">
        <v>2200.1999999999998</v>
      </c>
      <c r="F1268" s="8" t="s">
        <v>183</v>
      </c>
      <c r="G1268" s="9" t="s">
        <v>1413</v>
      </c>
      <c r="H1268" s="9" t="s">
        <v>166</v>
      </c>
      <c r="I1268" s="10" t="s">
        <v>1625</v>
      </c>
      <c r="J1268" s="11">
        <v>2200.1999999999998</v>
      </c>
      <c r="K1268" t="b">
        <f t="shared" si="95"/>
        <v>1</v>
      </c>
      <c r="L1268" t="b">
        <f t="shared" si="96"/>
        <v>1</v>
      </c>
      <c r="M1268" t="b">
        <f t="shared" si="97"/>
        <v>1</v>
      </c>
      <c r="N1268" t="b">
        <f t="shared" si="98"/>
        <v>1</v>
      </c>
      <c r="O1268" s="13">
        <f t="shared" si="99"/>
        <v>0</v>
      </c>
    </row>
    <row r="1269" spans="1:15" ht="67.5" hidden="1" x14ac:dyDescent="0.25">
      <c r="A1269" s="1" t="s">
        <v>183</v>
      </c>
      <c r="B1269" s="1" t="s">
        <v>1413</v>
      </c>
      <c r="C1269" s="1" t="s">
        <v>161</v>
      </c>
      <c r="D1269" s="2" t="s">
        <v>761</v>
      </c>
      <c r="E1269" s="3">
        <v>2200.1999999999998</v>
      </c>
      <c r="F1269" s="8" t="s">
        <v>183</v>
      </c>
      <c r="G1269" s="9" t="s">
        <v>1413</v>
      </c>
      <c r="H1269" s="9" t="s">
        <v>161</v>
      </c>
      <c r="I1269" s="10" t="s">
        <v>761</v>
      </c>
      <c r="J1269" s="11">
        <v>2200.1999999999998</v>
      </c>
      <c r="K1269" t="b">
        <f t="shared" si="95"/>
        <v>1</v>
      </c>
      <c r="L1269" t="b">
        <f t="shared" si="96"/>
        <v>1</v>
      </c>
      <c r="M1269" t="b">
        <f t="shared" si="97"/>
        <v>1</v>
      </c>
      <c r="N1269" t="b">
        <f t="shared" si="98"/>
        <v>1</v>
      </c>
      <c r="O1269" s="13">
        <f t="shared" si="99"/>
        <v>0</v>
      </c>
    </row>
    <row r="1270" spans="1:15" ht="67.5" hidden="1" x14ac:dyDescent="0.25">
      <c r="A1270" s="1" t="s">
        <v>183</v>
      </c>
      <c r="B1270" s="1" t="s">
        <v>1413</v>
      </c>
      <c r="C1270" s="1" t="s">
        <v>144</v>
      </c>
      <c r="D1270" s="2" t="s">
        <v>1607</v>
      </c>
      <c r="E1270" s="3">
        <v>2971.8</v>
      </c>
      <c r="F1270" s="8" t="s">
        <v>183</v>
      </c>
      <c r="G1270" s="9" t="s">
        <v>1413</v>
      </c>
      <c r="H1270" s="9" t="s">
        <v>144</v>
      </c>
      <c r="I1270" s="10" t="s">
        <v>1607</v>
      </c>
      <c r="J1270" s="11">
        <v>2971.8</v>
      </c>
      <c r="K1270" t="b">
        <f t="shared" si="95"/>
        <v>1</v>
      </c>
      <c r="L1270" t="b">
        <f t="shared" si="96"/>
        <v>1</v>
      </c>
      <c r="M1270" t="b">
        <f t="shared" si="97"/>
        <v>1</v>
      </c>
      <c r="N1270" t="b">
        <f t="shared" si="98"/>
        <v>1</v>
      </c>
      <c r="O1270" s="13">
        <f t="shared" si="99"/>
        <v>0</v>
      </c>
    </row>
    <row r="1271" spans="1:15" ht="67.5" hidden="1" x14ac:dyDescent="0.25">
      <c r="A1271" s="1" t="s">
        <v>183</v>
      </c>
      <c r="B1271" s="1" t="s">
        <v>1413</v>
      </c>
      <c r="C1271" s="1" t="s">
        <v>167</v>
      </c>
      <c r="D1271" s="2" t="s">
        <v>1626</v>
      </c>
      <c r="E1271" s="3">
        <v>2971.8</v>
      </c>
      <c r="F1271" s="8" t="s">
        <v>183</v>
      </c>
      <c r="G1271" s="9" t="s">
        <v>1413</v>
      </c>
      <c r="H1271" s="9" t="s">
        <v>167</v>
      </c>
      <c r="I1271" s="10" t="s">
        <v>1626</v>
      </c>
      <c r="J1271" s="11">
        <v>2971.8</v>
      </c>
      <c r="K1271" t="b">
        <f t="shared" si="95"/>
        <v>1</v>
      </c>
      <c r="L1271" t="b">
        <f t="shared" si="96"/>
        <v>1</v>
      </c>
      <c r="M1271" t="b">
        <f t="shared" si="97"/>
        <v>1</v>
      </c>
      <c r="N1271" t="b">
        <f t="shared" si="98"/>
        <v>1</v>
      </c>
      <c r="O1271" s="13">
        <f t="shared" si="99"/>
        <v>0</v>
      </c>
    </row>
    <row r="1272" spans="1:15" ht="101.25" hidden="1" x14ac:dyDescent="0.25">
      <c r="A1272" s="1" t="s">
        <v>183</v>
      </c>
      <c r="B1272" s="1" t="s">
        <v>1413</v>
      </c>
      <c r="C1272" s="1" t="s">
        <v>168</v>
      </c>
      <c r="D1272" s="2" t="s">
        <v>1627</v>
      </c>
      <c r="E1272" s="3">
        <v>2971.8</v>
      </c>
      <c r="F1272" s="8" t="s">
        <v>183</v>
      </c>
      <c r="G1272" s="9" t="s">
        <v>1413</v>
      </c>
      <c r="H1272" s="9" t="s">
        <v>168</v>
      </c>
      <c r="I1272" s="10" t="s">
        <v>1627</v>
      </c>
      <c r="J1272" s="11">
        <v>2971.8</v>
      </c>
      <c r="K1272" t="b">
        <f t="shared" si="95"/>
        <v>1</v>
      </c>
      <c r="L1272" t="b">
        <f t="shared" si="96"/>
        <v>1</v>
      </c>
      <c r="M1272" t="b">
        <f t="shared" si="97"/>
        <v>1</v>
      </c>
      <c r="N1272" t="b">
        <f t="shared" si="98"/>
        <v>1</v>
      </c>
      <c r="O1272" s="13">
        <f t="shared" si="99"/>
        <v>0</v>
      </c>
    </row>
    <row r="1273" spans="1:15" ht="45" hidden="1" x14ac:dyDescent="0.25">
      <c r="A1273" s="1" t="s">
        <v>183</v>
      </c>
      <c r="B1273" s="1" t="s">
        <v>1413</v>
      </c>
      <c r="C1273" s="1" t="s">
        <v>162</v>
      </c>
      <c r="D1273" s="2" t="s">
        <v>1061</v>
      </c>
      <c r="E1273" s="3">
        <v>2971.8</v>
      </c>
      <c r="F1273" s="8" t="s">
        <v>183</v>
      </c>
      <c r="G1273" s="9" t="s">
        <v>1413</v>
      </c>
      <c r="H1273" s="9" t="s">
        <v>162</v>
      </c>
      <c r="I1273" s="10" t="s">
        <v>1061</v>
      </c>
      <c r="J1273" s="11">
        <v>2971.8</v>
      </c>
      <c r="K1273" t="b">
        <f t="shared" si="95"/>
        <v>1</v>
      </c>
      <c r="L1273" t="b">
        <f t="shared" si="96"/>
        <v>1</v>
      </c>
      <c r="M1273" t="b">
        <f t="shared" si="97"/>
        <v>1</v>
      </c>
      <c r="N1273" t="b">
        <f t="shared" si="98"/>
        <v>1</v>
      </c>
      <c r="O1273" s="13">
        <f t="shared" si="99"/>
        <v>0</v>
      </c>
    </row>
    <row r="1274" spans="1:15" ht="56.25" hidden="1" x14ac:dyDescent="0.25">
      <c r="A1274" s="1" t="s">
        <v>183</v>
      </c>
      <c r="B1274" s="1" t="s">
        <v>1413</v>
      </c>
      <c r="C1274" s="1" t="s">
        <v>1122</v>
      </c>
      <c r="D1274" s="2" t="s">
        <v>1885</v>
      </c>
      <c r="E1274" s="3">
        <v>2282.3944900000001</v>
      </c>
      <c r="F1274" s="8" t="s">
        <v>183</v>
      </c>
      <c r="G1274" s="9" t="s">
        <v>1413</v>
      </c>
      <c r="H1274" s="9" t="s">
        <v>1122</v>
      </c>
      <c r="I1274" s="10" t="s">
        <v>1885</v>
      </c>
      <c r="J1274" s="11">
        <v>2282.3939999999998</v>
      </c>
      <c r="K1274" t="b">
        <f t="shared" si="95"/>
        <v>1</v>
      </c>
      <c r="L1274" t="b">
        <f t="shared" si="96"/>
        <v>1</v>
      </c>
      <c r="M1274" t="b">
        <f t="shared" si="97"/>
        <v>1</v>
      </c>
      <c r="N1274" t="b">
        <f t="shared" si="98"/>
        <v>1</v>
      </c>
      <c r="O1274" s="13">
        <f t="shared" si="99"/>
        <v>4.9000000035448465E-4</v>
      </c>
    </row>
    <row r="1275" spans="1:15" ht="78.75" hidden="1" x14ac:dyDescent="0.25">
      <c r="A1275" s="1" t="s">
        <v>183</v>
      </c>
      <c r="B1275" s="1" t="s">
        <v>1413</v>
      </c>
      <c r="C1275" s="1" t="s">
        <v>405</v>
      </c>
      <c r="D1275" s="2" t="s">
        <v>1174</v>
      </c>
      <c r="E1275" s="3">
        <v>2282.3944900000001</v>
      </c>
      <c r="F1275" s="8" t="s">
        <v>183</v>
      </c>
      <c r="G1275" s="9" t="s">
        <v>1413</v>
      </c>
      <c r="H1275" s="9" t="s">
        <v>405</v>
      </c>
      <c r="I1275" s="10" t="s">
        <v>1174</v>
      </c>
      <c r="J1275" s="11">
        <v>2282.3939999999998</v>
      </c>
      <c r="K1275" t="b">
        <f t="shared" si="95"/>
        <v>1</v>
      </c>
      <c r="L1275" t="b">
        <f t="shared" si="96"/>
        <v>1</v>
      </c>
      <c r="M1275" t="b">
        <f t="shared" si="97"/>
        <v>1</v>
      </c>
      <c r="N1275" t="b">
        <f t="shared" si="98"/>
        <v>1</v>
      </c>
      <c r="O1275" s="13">
        <f t="shared" si="99"/>
        <v>4.9000000035448465E-4</v>
      </c>
    </row>
    <row r="1276" spans="1:15" ht="67.5" hidden="1" x14ac:dyDescent="0.25">
      <c r="A1276" s="1" t="s">
        <v>183</v>
      </c>
      <c r="B1276" s="1" t="s">
        <v>1414</v>
      </c>
      <c r="C1276" s="1" t="s">
        <v>138</v>
      </c>
      <c r="D1276" s="2" t="s">
        <v>1450</v>
      </c>
      <c r="E1276" s="3">
        <v>9965.4</v>
      </c>
      <c r="F1276" s="8" t="s">
        <v>183</v>
      </c>
      <c r="G1276" s="9" t="s">
        <v>1414</v>
      </c>
      <c r="H1276" s="9" t="s">
        <v>138</v>
      </c>
      <c r="I1276" s="10" t="s">
        <v>1450</v>
      </c>
      <c r="J1276" s="11">
        <v>9965.4</v>
      </c>
      <c r="K1276" t="b">
        <f t="shared" si="95"/>
        <v>1</v>
      </c>
      <c r="L1276" t="b">
        <f t="shared" si="96"/>
        <v>1</v>
      </c>
      <c r="M1276" t="b">
        <f t="shared" si="97"/>
        <v>1</v>
      </c>
      <c r="N1276" t="b">
        <f t="shared" si="98"/>
        <v>1</v>
      </c>
      <c r="O1276" s="13">
        <f t="shared" si="99"/>
        <v>0</v>
      </c>
    </row>
    <row r="1277" spans="1:15" ht="45" hidden="1" x14ac:dyDescent="0.25">
      <c r="A1277" s="1" t="s">
        <v>183</v>
      </c>
      <c r="B1277" s="1" t="s">
        <v>1414</v>
      </c>
      <c r="C1277" s="1" t="s">
        <v>170</v>
      </c>
      <c r="D1277" s="2" t="s">
        <v>1628</v>
      </c>
      <c r="E1277" s="3">
        <v>9965.4</v>
      </c>
      <c r="F1277" s="8" t="s">
        <v>183</v>
      </c>
      <c r="G1277" s="9" t="s">
        <v>1414</v>
      </c>
      <c r="H1277" s="9" t="s">
        <v>170</v>
      </c>
      <c r="I1277" s="10" t="s">
        <v>1628</v>
      </c>
      <c r="J1277" s="11">
        <v>9965.4</v>
      </c>
      <c r="K1277" t="b">
        <f t="shared" si="95"/>
        <v>1</v>
      </c>
      <c r="L1277" t="b">
        <f t="shared" si="96"/>
        <v>1</v>
      </c>
      <c r="M1277" t="b">
        <f t="shared" si="97"/>
        <v>1</v>
      </c>
      <c r="N1277" t="b">
        <f t="shared" si="98"/>
        <v>1</v>
      </c>
      <c r="O1277" s="13">
        <f t="shared" si="99"/>
        <v>0</v>
      </c>
    </row>
    <row r="1278" spans="1:15" ht="67.5" hidden="1" x14ac:dyDescent="0.25">
      <c r="A1278" s="1" t="s">
        <v>183</v>
      </c>
      <c r="B1278" s="1" t="s">
        <v>1414</v>
      </c>
      <c r="C1278" s="1" t="s">
        <v>171</v>
      </c>
      <c r="D1278" s="2" t="s">
        <v>1629</v>
      </c>
      <c r="E1278" s="3">
        <v>9965.4</v>
      </c>
      <c r="F1278" s="8" t="s">
        <v>183</v>
      </c>
      <c r="G1278" s="9" t="s">
        <v>1414</v>
      </c>
      <c r="H1278" s="9" t="s">
        <v>171</v>
      </c>
      <c r="I1278" s="10" t="s">
        <v>1629</v>
      </c>
      <c r="J1278" s="11">
        <v>9965.4</v>
      </c>
      <c r="K1278" t="b">
        <f t="shared" si="95"/>
        <v>1</v>
      </c>
      <c r="L1278" t="b">
        <f t="shared" si="96"/>
        <v>1</v>
      </c>
      <c r="M1278" t="b">
        <f t="shared" si="97"/>
        <v>1</v>
      </c>
      <c r="N1278" t="b">
        <f t="shared" si="98"/>
        <v>1</v>
      </c>
      <c r="O1278" s="13">
        <f t="shared" si="99"/>
        <v>0</v>
      </c>
    </row>
    <row r="1279" spans="1:15" ht="78.75" hidden="1" x14ac:dyDescent="0.25">
      <c r="A1279" s="1" t="s">
        <v>183</v>
      </c>
      <c r="B1279" s="1" t="s">
        <v>1414</v>
      </c>
      <c r="C1279" s="1" t="s">
        <v>169</v>
      </c>
      <c r="D1279" s="2" t="s">
        <v>589</v>
      </c>
      <c r="E1279" s="3">
        <v>9965.4</v>
      </c>
      <c r="F1279" s="8" t="s">
        <v>183</v>
      </c>
      <c r="G1279" s="9" t="s">
        <v>1414</v>
      </c>
      <c r="H1279" s="9" t="s">
        <v>169</v>
      </c>
      <c r="I1279" s="10" t="s">
        <v>589</v>
      </c>
      <c r="J1279" s="11">
        <v>9965.4</v>
      </c>
      <c r="K1279" t="b">
        <f t="shared" si="95"/>
        <v>1</v>
      </c>
      <c r="L1279" t="b">
        <f t="shared" si="96"/>
        <v>1</v>
      </c>
      <c r="M1279" t="b">
        <f t="shared" si="97"/>
        <v>1</v>
      </c>
      <c r="N1279" t="b">
        <f t="shared" si="98"/>
        <v>1</v>
      </c>
      <c r="O1279" s="13">
        <f t="shared" si="99"/>
        <v>0</v>
      </c>
    </row>
    <row r="1280" spans="1:15" ht="56.25" hidden="1" x14ac:dyDescent="0.25">
      <c r="A1280" s="1" t="s">
        <v>183</v>
      </c>
      <c r="B1280" s="1" t="s">
        <v>1414</v>
      </c>
      <c r="C1280" s="1" t="s">
        <v>1122</v>
      </c>
      <c r="D1280" s="2" t="s">
        <v>1885</v>
      </c>
      <c r="E1280" s="3">
        <v>32</v>
      </c>
      <c r="F1280" s="8" t="s">
        <v>183</v>
      </c>
      <c r="G1280" s="9" t="s">
        <v>1414</v>
      </c>
      <c r="H1280" s="9" t="s">
        <v>1122</v>
      </c>
      <c r="I1280" s="10" t="s">
        <v>1885</v>
      </c>
      <c r="J1280" s="11">
        <v>32</v>
      </c>
      <c r="K1280" t="b">
        <f t="shared" si="95"/>
        <v>1</v>
      </c>
      <c r="L1280" t="b">
        <f t="shared" si="96"/>
        <v>1</v>
      </c>
      <c r="M1280" t="b">
        <f t="shared" si="97"/>
        <v>1</v>
      </c>
      <c r="N1280" t="b">
        <f t="shared" si="98"/>
        <v>1</v>
      </c>
      <c r="O1280" s="13">
        <f t="shared" si="99"/>
        <v>0</v>
      </c>
    </row>
    <row r="1281" spans="1:15" ht="36" hidden="1" x14ac:dyDescent="0.25">
      <c r="A1281" s="1" t="s">
        <v>183</v>
      </c>
      <c r="B1281" s="1" t="s">
        <v>1414</v>
      </c>
      <c r="C1281" s="1" t="s">
        <v>1143</v>
      </c>
      <c r="D1281" s="2" t="s">
        <v>1270</v>
      </c>
      <c r="E1281" s="3">
        <v>32</v>
      </c>
      <c r="F1281" s="8" t="s">
        <v>183</v>
      </c>
      <c r="G1281" s="9" t="s">
        <v>1414</v>
      </c>
      <c r="H1281" s="9" t="s">
        <v>1143</v>
      </c>
      <c r="I1281" s="10" t="s">
        <v>1270</v>
      </c>
      <c r="J1281" s="11">
        <v>32</v>
      </c>
      <c r="K1281" t="b">
        <f t="shared" si="95"/>
        <v>1</v>
      </c>
      <c r="L1281" t="b">
        <f t="shared" si="96"/>
        <v>1</v>
      </c>
      <c r="M1281" t="b">
        <f t="shared" si="97"/>
        <v>1</v>
      </c>
      <c r="N1281" t="b">
        <f t="shared" si="98"/>
        <v>1</v>
      </c>
      <c r="O1281" s="13">
        <f t="shared" si="99"/>
        <v>0</v>
      </c>
    </row>
    <row r="1282" spans="1:15" ht="33.75" hidden="1" x14ac:dyDescent="0.25">
      <c r="A1282" s="1" t="s">
        <v>183</v>
      </c>
      <c r="B1282" s="1" t="s">
        <v>1414</v>
      </c>
      <c r="C1282" s="1" t="s">
        <v>1349</v>
      </c>
      <c r="D1282" s="2" t="s">
        <v>1350</v>
      </c>
      <c r="E1282" s="3">
        <v>32</v>
      </c>
      <c r="F1282" s="8" t="s">
        <v>183</v>
      </c>
      <c r="G1282" s="9" t="s">
        <v>1414</v>
      </c>
      <c r="H1282" s="9" t="s">
        <v>1349</v>
      </c>
      <c r="I1282" s="10" t="s">
        <v>1350</v>
      </c>
      <c r="J1282" s="11">
        <v>32</v>
      </c>
      <c r="K1282" t="b">
        <f t="shared" si="95"/>
        <v>1</v>
      </c>
      <c r="L1282" t="b">
        <f t="shared" si="96"/>
        <v>1</v>
      </c>
      <c r="M1282" t="b">
        <f t="shared" si="97"/>
        <v>1</v>
      </c>
      <c r="N1282" t="b">
        <f t="shared" si="98"/>
        <v>1</v>
      </c>
      <c r="O1282" s="13">
        <f t="shared" si="99"/>
        <v>0</v>
      </c>
    </row>
    <row r="1283" spans="1:15" ht="56.25" hidden="1" x14ac:dyDescent="0.25">
      <c r="A1283" s="1" t="s">
        <v>183</v>
      </c>
      <c r="B1283" s="1" t="s">
        <v>1393</v>
      </c>
      <c r="C1283" s="1" t="s">
        <v>1172</v>
      </c>
      <c r="D1283" s="2" t="s">
        <v>1500</v>
      </c>
      <c r="E1283" s="3">
        <v>2638</v>
      </c>
      <c r="F1283" s="8" t="s">
        <v>183</v>
      </c>
      <c r="G1283" s="9" t="s">
        <v>1393</v>
      </c>
      <c r="H1283" s="9" t="s">
        <v>1172</v>
      </c>
      <c r="I1283" s="10" t="s">
        <v>1500</v>
      </c>
      <c r="J1283" s="11">
        <v>2638</v>
      </c>
      <c r="K1283" t="b">
        <f t="shared" ref="K1283:K1346" si="100">EXACT(A1283,F1283)</f>
        <v>1</v>
      </c>
      <c r="L1283" t="b">
        <f t="shared" ref="L1283:L1346" si="101">EXACT(B1283,G1283)</f>
        <v>1</v>
      </c>
      <c r="M1283" t="b">
        <f t="shared" ref="M1283:M1346" si="102">EXACT(C1283,H1283)</f>
        <v>1</v>
      </c>
      <c r="N1283" t="b">
        <f t="shared" ref="N1283:N1346" si="103">EXACT(D1283,I1283)</f>
        <v>1</v>
      </c>
      <c r="O1283" s="13">
        <f t="shared" ref="O1283:O1346" si="104">E1283-J1283</f>
        <v>0</v>
      </c>
    </row>
    <row r="1284" spans="1:15" ht="48" hidden="1" x14ac:dyDescent="0.25">
      <c r="A1284" s="1" t="s">
        <v>183</v>
      </c>
      <c r="B1284" s="1" t="s">
        <v>1393</v>
      </c>
      <c r="C1284" s="1" t="s">
        <v>6</v>
      </c>
      <c r="D1284" s="2" t="s">
        <v>1501</v>
      </c>
      <c r="E1284" s="3">
        <v>2638</v>
      </c>
      <c r="F1284" s="8" t="s">
        <v>183</v>
      </c>
      <c r="G1284" s="9" t="s">
        <v>1393</v>
      </c>
      <c r="H1284" s="9" t="s">
        <v>6</v>
      </c>
      <c r="I1284" s="10" t="s">
        <v>1501</v>
      </c>
      <c r="J1284" s="11">
        <v>2638</v>
      </c>
      <c r="K1284" t="b">
        <f t="shared" si="100"/>
        <v>1</v>
      </c>
      <c r="L1284" t="b">
        <f t="shared" si="101"/>
        <v>1</v>
      </c>
      <c r="M1284" t="b">
        <f t="shared" si="102"/>
        <v>1</v>
      </c>
      <c r="N1284" t="b">
        <f t="shared" si="103"/>
        <v>1</v>
      </c>
      <c r="O1284" s="13">
        <f t="shared" si="104"/>
        <v>0</v>
      </c>
    </row>
    <row r="1285" spans="1:15" ht="78.75" hidden="1" x14ac:dyDescent="0.25">
      <c r="A1285" s="1" t="s">
        <v>183</v>
      </c>
      <c r="B1285" s="1" t="s">
        <v>1393</v>
      </c>
      <c r="C1285" s="1" t="s">
        <v>7</v>
      </c>
      <c r="D1285" s="2" t="s">
        <v>1502</v>
      </c>
      <c r="E1285" s="3">
        <v>1770</v>
      </c>
      <c r="F1285" s="8" t="s">
        <v>183</v>
      </c>
      <c r="G1285" s="9" t="s">
        <v>1393</v>
      </c>
      <c r="H1285" s="9" t="s">
        <v>7</v>
      </c>
      <c r="I1285" s="10" t="s">
        <v>1502</v>
      </c>
      <c r="J1285" s="11">
        <v>1770</v>
      </c>
      <c r="K1285" t="b">
        <f t="shared" si="100"/>
        <v>1</v>
      </c>
      <c r="L1285" t="b">
        <f t="shared" si="101"/>
        <v>1</v>
      </c>
      <c r="M1285" t="b">
        <f t="shared" si="102"/>
        <v>1</v>
      </c>
      <c r="N1285" t="b">
        <f t="shared" si="103"/>
        <v>1</v>
      </c>
      <c r="O1285" s="13">
        <f t="shared" si="104"/>
        <v>0</v>
      </c>
    </row>
    <row r="1286" spans="1:15" ht="45" hidden="1" x14ac:dyDescent="0.25">
      <c r="A1286" s="1" t="s">
        <v>183</v>
      </c>
      <c r="B1286" s="1" t="s">
        <v>1393</v>
      </c>
      <c r="C1286" s="1" t="s">
        <v>12</v>
      </c>
      <c r="D1286" s="2" t="s">
        <v>772</v>
      </c>
      <c r="E1286" s="3">
        <v>1770</v>
      </c>
      <c r="F1286" s="8" t="s">
        <v>183</v>
      </c>
      <c r="G1286" s="9" t="s">
        <v>1393</v>
      </c>
      <c r="H1286" s="9" t="s">
        <v>12</v>
      </c>
      <c r="I1286" s="10" t="s">
        <v>772</v>
      </c>
      <c r="J1286" s="11">
        <v>1770</v>
      </c>
      <c r="K1286" t="b">
        <f t="shared" si="100"/>
        <v>1</v>
      </c>
      <c r="L1286" t="b">
        <f t="shared" si="101"/>
        <v>1</v>
      </c>
      <c r="M1286" t="b">
        <f t="shared" si="102"/>
        <v>1</v>
      </c>
      <c r="N1286" t="b">
        <f t="shared" si="103"/>
        <v>1</v>
      </c>
      <c r="O1286" s="13">
        <f t="shared" si="104"/>
        <v>0</v>
      </c>
    </row>
    <row r="1287" spans="1:15" ht="56.25" hidden="1" x14ac:dyDescent="0.25">
      <c r="A1287" s="1" t="s">
        <v>183</v>
      </c>
      <c r="B1287" s="1" t="s">
        <v>1393</v>
      </c>
      <c r="C1287" s="1" t="s">
        <v>173</v>
      </c>
      <c r="D1287" s="2" t="s">
        <v>1630</v>
      </c>
      <c r="E1287" s="3">
        <v>868</v>
      </c>
      <c r="F1287" s="8" t="s">
        <v>183</v>
      </c>
      <c r="G1287" s="9" t="s">
        <v>1393</v>
      </c>
      <c r="H1287" s="9" t="s">
        <v>173</v>
      </c>
      <c r="I1287" s="10" t="s">
        <v>1630</v>
      </c>
      <c r="J1287" s="11">
        <v>868</v>
      </c>
      <c r="K1287" t="b">
        <f t="shared" si="100"/>
        <v>1</v>
      </c>
      <c r="L1287" t="b">
        <f t="shared" si="101"/>
        <v>1</v>
      </c>
      <c r="M1287" t="b">
        <f t="shared" si="102"/>
        <v>1</v>
      </c>
      <c r="N1287" t="b">
        <f t="shared" si="103"/>
        <v>1</v>
      </c>
      <c r="O1287" s="13">
        <f t="shared" si="104"/>
        <v>0</v>
      </c>
    </row>
    <row r="1288" spans="1:15" ht="33.75" hidden="1" x14ac:dyDescent="0.25">
      <c r="A1288" s="1" t="s">
        <v>183</v>
      </c>
      <c r="B1288" s="1" t="s">
        <v>1393</v>
      </c>
      <c r="C1288" s="1" t="s">
        <v>172</v>
      </c>
      <c r="D1288" s="2" t="s">
        <v>781</v>
      </c>
      <c r="E1288" s="3">
        <v>868</v>
      </c>
      <c r="F1288" s="8" t="s">
        <v>183</v>
      </c>
      <c r="G1288" s="9" t="s">
        <v>1393</v>
      </c>
      <c r="H1288" s="9" t="s">
        <v>172</v>
      </c>
      <c r="I1288" s="10" t="s">
        <v>781</v>
      </c>
      <c r="J1288" s="11">
        <v>868</v>
      </c>
      <c r="K1288" t="b">
        <f t="shared" si="100"/>
        <v>1</v>
      </c>
      <c r="L1288" t="b">
        <f t="shared" si="101"/>
        <v>1</v>
      </c>
      <c r="M1288" t="b">
        <f t="shared" si="102"/>
        <v>1</v>
      </c>
      <c r="N1288" t="b">
        <f t="shared" si="103"/>
        <v>1</v>
      </c>
      <c r="O1288" s="13">
        <f t="shared" si="104"/>
        <v>0</v>
      </c>
    </row>
    <row r="1289" spans="1:15" ht="45" hidden="1" x14ac:dyDescent="0.25">
      <c r="A1289" s="1" t="s">
        <v>183</v>
      </c>
      <c r="B1289" s="1" t="s">
        <v>1397</v>
      </c>
      <c r="C1289" s="1" t="s">
        <v>62</v>
      </c>
      <c r="D1289" s="2" t="s">
        <v>1525</v>
      </c>
      <c r="E1289" s="3">
        <v>2259.1</v>
      </c>
      <c r="F1289" s="8" t="s">
        <v>183</v>
      </c>
      <c r="G1289" s="9" t="s">
        <v>1397</v>
      </c>
      <c r="H1289" s="9" t="s">
        <v>62</v>
      </c>
      <c r="I1289" s="10" t="s">
        <v>1525</v>
      </c>
      <c r="J1289" s="11">
        <v>2259.1</v>
      </c>
      <c r="K1289" t="b">
        <f t="shared" si="100"/>
        <v>1</v>
      </c>
      <c r="L1289" t="b">
        <f t="shared" si="101"/>
        <v>1</v>
      </c>
      <c r="M1289" t="b">
        <f t="shared" si="102"/>
        <v>1</v>
      </c>
      <c r="N1289" t="b">
        <f t="shared" si="103"/>
        <v>1</v>
      </c>
      <c r="O1289" s="13">
        <f t="shared" si="104"/>
        <v>0</v>
      </c>
    </row>
    <row r="1290" spans="1:15" ht="90" hidden="1" x14ac:dyDescent="0.25">
      <c r="A1290" s="1" t="s">
        <v>183</v>
      </c>
      <c r="B1290" s="1" t="s">
        <v>1397</v>
      </c>
      <c r="C1290" s="1" t="s">
        <v>66</v>
      </c>
      <c r="D1290" s="2" t="s">
        <v>1528</v>
      </c>
      <c r="E1290" s="3">
        <v>2259.1</v>
      </c>
      <c r="F1290" s="8" t="s">
        <v>183</v>
      </c>
      <c r="G1290" s="9" t="s">
        <v>1397</v>
      </c>
      <c r="H1290" s="9" t="s">
        <v>66</v>
      </c>
      <c r="I1290" s="10" t="s">
        <v>1528</v>
      </c>
      <c r="J1290" s="11">
        <v>2259.1</v>
      </c>
      <c r="K1290" t="b">
        <f t="shared" si="100"/>
        <v>1</v>
      </c>
      <c r="L1290" t="b">
        <f t="shared" si="101"/>
        <v>1</v>
      </c>
      <c r="M1290" t="b">
        <f t="shared" si="102"/>
        <v>1</v>
      </c>
      <c r="N1290" t="b">
        <f t="shared" si="103"/>
        <v>1</v>
      </c>
      <c r="O1290" s="13">
        <f t="shared" si="104"/>
        <v>0</v>
      </c>
    </row>
    <row r="1291" spans="1:15" ht="67.5" hidden="1" x14ac:dyDescent="0.25">
      <c r="A1291" s="1" t="s">
        <v>183</v>
      </c>
      <c r="B1291" s="1" t="s">
        <v>1397</v>
      </c>
      <c r="C1291" s="1" t="s">
        <v>67</v>
      </c>
      <c r="D1291" s="2" t="s">
        <v>1529</v>
      </c>
      <c r="E1291" s="3">
        <v>2259.1</v>
      </c>
      <c r="F1291" s="8" t="s">
        <v>183</v>
      </c>
      <c r="G1291" s="9" t="s">
        <v>1397</v>
      </c>
      <c r="H1291" s="9" t="s">
        <v>67</v>
      </c>
      <c r="I1291" s="10" t="s">
        <v>1529</v>
      </c>
      <c r="J1291" s="11">
        <v>2259.1</v>
      </c>
      <c r="K1291" t="b">
        <f t="shared" si="100"/>
        <v>1</v>
      </c>
      <c r="L1291" t="b">
        <f t="shared" si="101"/>
        <v>1</v>
      </c>
      <c r="M1291" t="b">
        <f t="shared" si="102"/>
        <v>1</v>
      </c>
      <c r="N1291" t="b">
        <f t="shared" si="103"/>
        <v>1</v>
      </c>
      <c r="O1291" s="13">
        <f t="shared" si="104"/>
        <v>0</v>
      </c>
    </row>
    <row r="1292" spans="1:15" ht="123.75" hidden="1" x14ac:dyDescent="0.25">
      <c r="A1292" s="1" t="s">
        <v>183</v>
      </c>
      <c r="B1292" s="1" t="s">
        <v>1397</v>
      </c>
      <c r="C1292" s="1" t="s">
        <v>174</v>
      </c>
      <c r="D1292" s="2" t="s">
        <v>646</v>
      </c>
      <c r="E1292" s="3">
        <v>2259.1</v>
      </c>
      <c r="F1292" s="8" t="s">
        <v>183</v>
      </c>
      <c r="G1292" s="9" t="s">
        <v>1397</v>
      </c>
      <c r="H1292" s="9" t="s">
        <v>174</v>
      </c>
      <c r="I1292" s="10" t="s">
        <v>646</v>
      </c>
      <c r="J1292" s="11">
        <v>2259.1</v>
      </c>
      <c r="K1292" t="b">
        <f t="shared" si="100"/>
        <v>1</v>
      </c>
      <c r="L1292" t="b">
        <f t="shared" si="101"/>
        <v>1</v>
      </c>
      <c r="M1292" t="b">
        <f t="shared" si="102"/>
        <v>1</v>
      </c>
      <c r="N1292" t="b">
        <f t="shared" si="103"/>
        <v>1</v>
      </c>
      <c r="O1292" s="13">
        <f t="shared" si="104"/>
        <v>0</v>
      </c>
    </row>
    <row r="1293" spans="1:15" ht="101.25" hidden="1" x14ac:dyDescent="0.25">
      <c r="A1293" s="1" t="s">
        <v>183</v>
      </c>
      <c r="B1293" s="1" t="s">
        <v>1397</v>
      </c>
      <c r="C1293" s="1" t="s">
        <v>42</v>
      </c>
      <c r="D1293" s="2" t="s">
        <v>1516</v>
      </c>
      <c r="E1293" s="3">
        <v>200</v>
      </c>
      <c r="F1293" s="8" t="s">
        <v>183</v>
      </c>
      <c r="G1293" s="9" t="s">
        <v>1397</v>
      </c>
      <c r="H1293" s="9" t="s">
        <v>42</v>
      </c>
      <c r="I1293" s="10" t="s">
        <v>1516</v>
      </c>
      <c r="J1293" s="11">
        <v>200</v>
      </c>
      <c r="K1293" t="b">
        <f t="shared" si="100"/>
        <v>1</v>
      </c>
      <c r="L1293" t="b">
        <f t="shared" si="101"/>
        <v>1</v>
      </c>
      <c r="M1293" t="b">
        <f t="shared" si="102"/>
        <v>1</v>
      </c>
      <c r="N1293" t="b">
        <f t="shared" si="103"/>
        <v>1</v>
      </c>
      <c r="O1293" s="13">
        <f t="shared" si="104"/>
        <v>0</v>
      </c>
    </row>
    <row r="1294" spans="1:15" ht="56.25" hidden="1" x14ac:dyDescent="0.25">
      <c r="A1294" s="1" t="s">
        <v>183</v>
      </c>
      <c r="B1294" s="1" t="s">
        <v>1397</v>
      </c>
      <c r="C1294" s="1" t="s">
        <v>68</v>
      </c>
      <c r="D1294" s="2" t="s">
        <v>1530</v>
      </c>
      <c r="E1294" s="3">
        <v>200</v>
      </c>
      <c r="F1294" s="8" t="s">
        <v>183</v>
      </c>
      <c r="G1294" s="9" t="s">
        <v>1397</v>
      </c>
      <c r="H1294" s="9" t="s">
        <v>68</v>
      </c>
      <c r="I1294" s="10" t="s">
        <v>1530</v>
      </c>
      <c r="J1294" s="11">
        <v>200</v>
      </c>
      <c r="K1294" t="b">
        <f t="shared" si="100"/>
        <v>1</v>
      </c>
      <c r="L1294" t="b">
        <f t="shared" si="101"/>
        <v>1</v>
      </c>
      <c r="M1294" t="b">
        <f t="shared" si="102"/>
        <v>1</v>
      </c>
      <c r="N1294" t="b">
        <f t="shared" si="103"/>
        <v>1</v>
      </c>
      <c r="O1294" s="13">
        <f t="shared" si="104"/>
        <v>0</v>
      </c>
    </row>
    <row r="1295" spans="1:15" ht="90" hidden="1" x14ac:dyDescent="0.25">
      <c r="A1295" s="1" t="s">
        <v>183</v>
      </c>
      <c r="B1295" s="1" t="s">
        <v>1397</v>
      </c>
      <c r="C1295" s="1" t="s">
        <v>176</v>
      </c>
      <c r="D1295" s="2" t="s">
        <v>1631</v>
      </c>
      <c r="E1295" s="3">
        <v>200</v>
      </c>
      <c r="F1295" s="8" t="s">
        <v>183</v>
      </c>
      <c r="G1295" s="9" t="s">
        <v>1397</v>
      </c>
      <c r="H1295" s="9" t="s">
        <v>176</v>
      </c>
      <c r="I1295" s="10" t="s">
        <v>1631</v>
      </c>
      <c r="J1295" s="11">
        <v>200</v>
      </c>
      <c r="K1295" t="b">
        <f t="shared" si="100"/>
        <v>1</v>
      </c>
      <c r="L1295" t="b">
        <f t="shared" si="101"/>
        <v>1</v>
      </c>
      <c r="M1295" t="b">
        <f t="shared" si="102"/>
        <v>1</v>
      </c>
      <c r="N1295" t="b">
        <f t="shared" si="103"/>
        <v>1</v>
      </c>
      <c r="O1295" s="13">
        <f t="shared" si="104"/>
        <v>0</v>
      </c>
    </row>
    <row r="1296" spans="1:15" ht="56.25" hidden="1" x14ac:dyDescent="0.25">
      <c r="A1296" s="1" t="s">
        <v>183</v>
      </c>
      <c r="B1296" s="1" t="s">
        <v>1397</v>
      </c>
      <c r="C1296" s="1" t="s">
        <v>175</v>
      </c>
      <c r="D1296" s="2" t="s">
        <v>671</v>
      </c>
      <c r="E1296" s="3">
        <v>200</v>
      </c>
      <c r="F1296" s="8" t="s">
        <v>183</v>
      </c>
      <c r="G1296" s="9" t="s">
        <v>1397</v>
      </c>
      <c r="H1296" s="9" t="s">
        <v>175</v>
      </c>
      <c r="I1296" s="10" t="s">
        <v>671</v>
      </c>
      <c r="J1296" s="11">
        <v>200</v>
      </c>
      <c r="K1296" t="b">
        <f t="shared" si="100"/>
        <v>1</v>
      </c>
      <c r="L1296" t="b">
        <f t="shared" si="101"/>
        <v>1</v>
      </c>
      <c r="M1296" t="b">
        <f t="shared" si="102"/>
        <v>1</v>
      </c>
      <c r="N1296" t="b">
        <f t="shared" si="103"/>
        <v>1</v>
      </c>
      <c r="O1296" s="13">
        <f t="shared" si="104"/>
        <v>0</v>
      </c>
    </row>
    <row r="1297" spans="1:15" ht="36" hidden="1" x14ac:dyDescent="0.25">
      <c r="A1297" s="1" t="s">
        <v>183</v>
      </c>
      <c r="B1297" s="1" t="s">
        <v>1399</v>
      </c>
      <c r="C1297" s="1" t="s">
        <v>37</v>
      </c>
      <c r="D1297" s="2" t="s">
        <v>1511</v>
      </c>
      <c r="E1297" s="3">
        <v>713.8</v>
      </c>
      <c r="F1297" s="8" t="s">
        <v>183</v>
      </c>
      <c r="G1297" s="9" t="s">
        <v>1399</v>
      </c>
      <c r="H1297" s="9" t="s">
        <v>37</v>
      </c>
      <c r="I1297" s="10" t="s">
        <v>1511</v>
      </c>
      <c r="J1297" s="11">
        <v>713.8</v>
      </c>
      <c r="K1297" t="b">
        <f t="shared" si="100"/>
        <v>1</v>
      </c>
      <c r="L1297" t="b">
        <f t="shared" si="101"/>
        <v>1</v>
      </c>
      <c r="M1297" t="b">
        <f t="shared" si="102"/>
        <v>1</v>
      </c>
      <c r="N1297" t="b">
        <f t="shared" si="103"/>
        <v>1</v>
      </c>
      <c r="O1297" s="13">
        <f t="shared" si="104"/>
        <v>0</v>
      </c>
    </row>
    <row r="1298" spans="1:15" ht="56.25" hidden="1" x14ac:dyDescent="0.25">
      <c r="A1298" s="1" t="s">
        <v>183</v>
      </c>
      <c r="B1298" s="1" t="s">
        <v>1399</v>
      </c>
      <c r="C1298" s="1" t="s">
        <v>89</v>
      </c>
      <c r="D1298" s="2" t="s">
        <v>1532</v>
      </c>
      <c r="E1298" s="3">
        <v>713.8</v>
      </c>
      <c r="F1298" s="8" t="s">
        <v>183</v>
      </c>
      <c r="G1298" s="9" t="s">
        <v>1399</v>
      </c>
      <c r="H1298" s="9" t="s">
        <v>89</v>
      </c>
      <c r="I1298" s="10" t="s">
        <v>1532</v>
      </c>
      <c r="J1298" s="11">
        <v>713.8</v>
      </c>
      <c r="K1298" t="b">
        <f t="shared" si="100"/>
        <v>1</v>
      </c>
      <c r="L1298" t="b">
        <f t="shared" si="101"/>
        <v>1</v>
      </c>
      <c r="M1298" t="b">
        <f t="shared" si="102"/>
        <v>1</v>
      </c>
      <c r="N1298" t="b">
        <f t="shared" si="103"/>
        <v>1</v>
      </c>
      <c r="O1298" s="13">
        <f t="shared" si="104"/>
        <v>0</v>
      </c>
    </row>
    <row r="1299" spans="1:15" ht="56.25" hidden="1" x14ac:dyDescent="0.25">
      <c r="A1299" s="1" t="s">
        <v>183</v>
      </c>
      <c r="B1299" s="1" t="s">
        <v>1399</v>
      </c>
      <c r="C1299" s="1" t="s">
        <v>90</v>
      </c>
      <c r="D1299" s="2" t="s">
        <v>1533</v>
      </c>
      <c r="E1299" s="3">
        <v>713.8</v>
      </c>
      <c r="F1299" s="8" t="s">
        <v>183</v>
      </c>
      <c r="G1299" s="9" t="s">
        <v>1399</v>
      </c>
      <c r="H1299" s="9" t="s">
        <v>90</v>
      </c>
      <c r="I1299" s="10" t="s">
        <v>1533</v>
      </c>
      <c r="J1299" s="11">
        <v>713.8</v>
      </c>
      <c r="K1299" t="b">
        <f t="shared" si="100"/>
        <v>1</v>
      </c>
      <c r="L1299" t="b">
        <f t="shared" si="101"/>
        <v>1</v>
      </c>
      <c r="M1299" t="b">
        <f t="shared" si="102"/>
        <v>1</v>
      </c>
      <c r="N1299" t="b">
        <f t="shared" si="103"/>
        <v>1</v>
      </c>
      <c r="O1299" s="13">
        <f t="shared" si="104"/>
        <v>0</v>
      </c>
    </row>
    <row r="1300" spans="1:15" ht="78.75" hidden="1" x14ac:dyDescent="0.25">
      <c r="A1300" s="1" t="s">
        <v>183</v>
      </c>
      <c r="B1300" s="1" t="s">
        <v>1399</v>
      </c>
      <c r="C1300" s="1" t="s">
        <v>77</v>
      </c>
      <c r="D1300" s="2" t="s">
        <v>614</v>
      </c>
      <c r="E1300" s="3">
        <v>713.8</v>
      </c>
      <c r="F1300" s="8" t="s">
        <v>183</v>
      </c>
      <c r="G1300" s="9" t="s">
        <v>1399</v>
      </c>
      <c r="H1300" s="9" t="s">
        <v>77</v>
      </c>
      <c r="I1300" s="10" t="s">
        <v>614</v>
      </c>
      <c r="J1300" s="11">
        <v>713.8</v>
      </c>
      <c r="K1300" t="b">
        <f t="shared" si="100"/>
        <v>1</v>
      </c>
      <c r="L1300" t="b">
        <f t="shared" si="101"/>
        <v>1</v>
      </c>
      <c r="M1300" t="b">
        <f t="shared" si="102"/>
        <v>1</v>
      </c>
      <c r="N1300" t="b">
        <f t="shared" si="103"/>
        <v>1</v>
      </c>
      <c r="O1300" s="13">
        <f t="shared" si="104"/>
        <v>0</v>
      </c>
    </row>
    <row r="1301" spans="1:15" ht="56.25" hidden="1" x14ac:dyDescent="0.25">
      <c r="A1301" s="1" t="s">
        <v>183</v>
      </c>
      <c r="B1301" s="1" t="s">
        <v>1399</v>
      </c>
      <c r="C1301" s="1" t="s">
        <v>1122</v>
      </c>
      <c r="D1301" s="2" t="s">
        <v>1885</v>
      </c>
      <c r="E1301" s="3">
        <v>640.79999999999995</v>
      </c>
      <c r="F1301" s="8" t="s">
        <v>183</v>
      </c>
      <c r="G1301" s="9" t="s">
        <v>1399</v>
      </c>
      <c r="H1301" s="9" t="s">
        <v>1122</v>
      </c>
      <c r="I1301" s="10" t="s">
        <v>1885</v>
      </c>
      <c r="J1301" s="11">
        <v>640.79999999999995</v>
      </c>
      <c r="K1301" t="b">
        <f t="shared" si="100"/>
        <v>1</v>
      </c>
      <c r="L1301" t="b">
        <f t="shared" si="101"/>
        <v>1</v>
      </c>
      <c r="M1301" t="b">
        <f t="shared" si="102"/>
        <v>1</v>
      </c>
      <c r="N1301" t="b">
        <f t="shared" si="103"/>
        <v>1</v>
      </c>
      <c r="O1301" s="13">
        <f t="shared" si="104"/>
        <v>0</v>
      </c>
    </row>
    <row r="1302" spans="1:15" ht="78.75" hidden="1" x14ac:dyDescent="0.25">
      <c r="A1302" s="1" t="s">
        <v>183</v>
      </c>
      <c r="B1302" s="1" t="s">
        <v>1399</v>
      </c>
      <c r="C1302" s="1" t="s">
        <v>405</v>
      </c>
      <c r="D1302" s="2" t="s">
        <v>1174</v>
      </c>
      <c r="E1302" s="3">
        <v>640.79999999999995</v>
      </c>
      <c r="F1302" s="8" t="s">
        <v>183</v>
      </c>
      <c r="G1302" s="9" t="s">
        <v>1399</v>
      </c>
      <c r="H1302" s="9" t="s">
        <v>405</v>
      </c>
      <c r="I1302" s="10" t="s">
        <v>1174</v>
      </c>
      <c r="J1302" s="11">
        <v>640.79999999999995</v>
      </c>
      <c r="K1302" t="b">
        <f t="shared" si="100"/>
        <v>1</v>
      </c>
      <c r="L1302" t="b">
        <f t="shared" si="101"/>
        <v>1</v>
      </c>
      <c r="M1302" t="b">
        <f t="shared" si="102"/>
        <v>1</v>
      </c>
      <c r="N1302" t="b">
        <f t="shared" si="103"/>
        <v>1</v>
      </c>
      <c r="O1302" s="13">
        <f t="shared" si="104"/>
        <v>0</v>
      </c>
    </row>
    <row r="1303" spans="1:15" ht="56.25" hidden="1" x14ac:dyDescent="0.25">
      <c r="A1303" s="1" t="s">
        <v>183</v>
      </c>
      <c r="B1303" s="1" t="s">
        <v>1395</v>
      </c>
      <c r="C1303" s="1" t="s">
        <v>1122</v>
      </c>
      <c r="D1303" s="2" t="s">
        <v>1885</v>
      </c>
      <c r="E1303" s="3">
        <v>750.56</v>
      </c>
      <c r="F1303" s="8" t="s">
        <v>183</v>
      </c>
      <c r="G1303" s="9" t="s">
        <v>1395</v>
      </c>
      <c r="H1303" s="9" t="s">
        <v>1122</v>
      </c>
      <c r="I1303" s="10" t="s">
        <v>1885</v>
      </c>
      <c r="J1303" s="11">
        <v>750.56</v>
      </c>
      <c r="K1303" t="b">
        <f t="shared" si="100"/>
        <v>1</v>
      </c>
      <c r="L1303" t="b">
        <f t="shared" si="101"/>
        <v>1</v>
      </c>
      <c r="M1303" t="b">
        <f t="shared" si="102"/>
        <v>1</v>
      </c>
      <c r="N1303" t="b">
        <f t="shared" si="103"/>
        <v>1</v>
      </c>
      <c r="O1303" s="13">
        <f t="shared" si="104"/>
        <v>0</v>
      </c>
    </row>
    <row r="1304" spans="1:15" ht="101.25" hidden="1" x14ac:dyDescent="0.25">
      <c r="A1304" s="1" t="s">
        <v>183</v>
      </c>
      <c r="B1304" s="1" t="s">
        <v>1395</v>
      </c>
      <c r="C1304" s="1" t="s">
        <v>27</v>
      </c>
      <c r="D1304" s="2" t="s">
        <v>1510</v>
      </c>
      <c r="E1304" s="3">
        <v>750.56</v>
      </c>
      <c r="F1304" s="8" t="s">
        <v>183</v>
      </c>
      <c r="G1304" s="9" t="s">
        <v>1395</v>
      </c>
      <c r="H1304" s="9" t="s">
        <v>27</v>
      </c>
      <c r="I1304" s="10" t="s">
        <v>1510</v>
      </c>
      <c r="J1304" s="11">
        <v>750.56</v>
      </c>
      <c r="K1304" t="b">
        <f t="shared" si="100"/>
        <v>1</v>
      </c>
      <c r="L1304" t="b">
        <f t="shared" si="101"/>
        <v>1</v>
      </c>
      <c r="M1304" t="b">
        <f t="shared" si="102"/>
        <v>1</v>
      </c>
      <c r="N1304" t="b">
        <f t="shared" si="103"/>
        <v>1</v>
      </c>
      <c r="O1304" s="13">
        <f t="shared" si="104"/>
        <v>0</v>
      </c>
    </row>
    <row r="1305" spans="1:15" ht="78.75" hidden="1" x14ac:dyDescent="0.25">
      <c r="A1305" s="1" t="s">
        <v>183</v>
      </c>
      <c r="B1305" s="1" t="s">
        <v>1395</v>
      </c>
      <c r="C1305" s="1" t="s">
        <v>24</v>
      </c>
      <c r="D1305" s="2" t="s">
        <v>589</v>
      </c>
      <c r="E1305" s="3">
        <v>750.56</v>
      </c>
      <c r="F1305" s="8" t="s">
        <v>183</v>
      </c>
      <c r="G1305" s="9" t="s">
        <v>1395</v>
      </c>
      <c r="H1305" s="9" t="s">
        <v>24</v>
      </c>
      <c r="I1305" s="10" t="s">
        <v>589</v>
      </c>
      <c r="J1305" s="11">
        <v>750.56</v>
      </c>
      <c r="K1305" t="b">
        <f t="shared" si="100"/>
        <v>1</v>
      </c>
      <c r="L1305" t="b">
        <f t="shared" si="101"/>
        <v>1</v>
      </c>
      <c r="M1305" t="b">
        <f t="shared" si="102"/>
        <v>1</v>
      </c>
      <c r="N1305" t="b">
        <f t="shared" si="103"/>
        <v>1</v>
      </c>
      <c r="O1305" s="13">
        <f t="shared" si="104"/>
        <v>0</v>
      </c>
    </row>
    <row r="1306" spans="1:15" ht="56.25" hidden="1" x14ac:dyDescent="0.25">
      <c r="A1306" s="1" t="s">
        <v>183</v>
      </c>
      <c r="B1306" s="1" t="s">
        <v>1386</v>
      </c>
      <c r="C1306" s="1" t="s">
        <v>790</v>
      </c>
      <c r="D1306" s="2" t="s">
        <v>1590</v>
      </c>
      <c r="E1306" s="3">
        <v>1017.7</v>
      </c>
      <c r="F1306" s="8" t="s">
        <v>183</v>
      </c>
      <c r="G1306" s="9" t="s">
        <v>1386</v>
      </c>
      <c r="H1306" s="9" t="s">
        <v>790</v>
      </c>
      <c r="I1306" s="10" t="s">
        <v>1590</v>
      </c>
      <c r="J1306" s="11">
        <v>1017.7</v>
      </c>
      <c r="K1306" t="b">
        <f t="shared" si="100"/>
        <v>1</v>
      </c>
      <c r="L1306" t="b">
        <f t="shared" si="101"/>
        <v>1</v>
      </c>
      <c r="M1306" t="b">
        <f t="shared" si="102"/>
        <v>1</v>
      </c>
      <c r="N1306" t="b">
        <f t="shared" si="103"/>
        <v>1</v>
      </c>
      <c r="O1306" s="13">
        <f t="shared" si="104"/>
        <v>0</v>
      </c>
    </row>
    <row r="1307" spans="1:15" ht="56.25" hidden="1" x14ac:dyDescent="0.25">
      <c r="A1307" s="1" t="s">
        <v>183</v>
      </c>
      <c r="B1307" s="1" t="s">
        <v>1386</v>
      </c>
      <c r="C1307" s="1" t="s">
        <v>794</v>
      </c>
      <c r="D1307" s="2" t="s">
        <v>1632</v>
      </c>
      <c r="E1307" s="3">
        <v>1017.7</v>
      </c>
      <c r="F1307" s="8" t="s">
        <v>183</v>
      </c>
      <c r="G1307" s="9" t="s">
        <v>1386</v>
      </c>
      <c r="H1307" s="9" t="s">
        <v>794</v>
      </c>
      <c r="I1307" s="10" t="s">
        <v>1632</v>
      </c>
      <c r="J1307" s="11">
        <v>1017.7</v>
      </c>
      <c r="K1307" t="b">
        <f t="shared" si="100"/>
        <v>1</v>
      </c>
      <c r="L1307" t="b">
        <f t="shared" si="101"/>
        <v>1</v>
      </c>
      <c r="M1307" t="b">
        <f t="shared" si="102"/>
        <v>1</v>
      </c>
      <c r="N1307" t="b">
        <f t="shared" si="103"/>
        <v>1</v>
      </c>
      <c r="O1307" s="13">
        <f t="shared" si="104"/>
        <v>0</v>
      </c>
    </row>
    <row r="1308" spans="1:15" ht="123.75" hidden="1" x14ac:dyDescent="0.25">
      <c r="A1308" s="1" t="s">
        <v>183</v>
      </c>
      <c r="B1308" s="1" t="s">
        <v>1386</v>
      </c>
      <c r="C1308" s="1" t="s">
        <v>795</v>
      </c>
      <c r="D1308" s="2" t="s">
        <v>1633</v>
      </c>
      <c r="E1308" s="3">
        <v>1017.7</v>
      </c>
      <c r="F1308" s="8" t="s">
        <v>183</v>
      </c>
      <c r="G1308" s="9" t="s">
        <v>1386</v>
      </c>
      <c r="H1308" s="9" t="s">
        <v>795</v>
      </c>
      <c r="I1308" s="10" t="s">
        <v>1633</v>
      </c>
      <c r="J1308" s="11">
        <v>1017.7</v>
      </c>
      <c r="K1308" t="b">
        <f t="shared" si="100"/>
        <v>1</v>
      </c>
      <c r="L1308" t="b">
        <f t="shared" si="101"/>
        <v>1</v>
      </c>
      <c r="M1308" t="b">
        <f t="shared" si="102"/>
        <v>1</v>
      </c>
      <c r="N1308" t="b">
        <f t="shared" si="103"/>
        <v>1</v>
      </c>
      <c r="O1308" s="13">
        <f t="shared" si="104"/>
        <v>0</v>
      </c>
    </row>
    <row r="1309" spans="1:15" ht="45" hidden="1" x14ac:dyDescent="0.25">
      <c r="A1309" s="1" t="s">
        <v>183</v>
      </c>
      <c r="B1309" s="1" t="s">
        <v>1386</v>
      </c>
      <c r="C1309" s="1" t="s">
        <v>793</v>
      </c>
      <c r="D1309" s="2" t="s">
        <v>931</v>
      </c>
      <c r="E1309" s="3">
        <v>1017.7</v>
      </c>
      <c r="F1309" s="8" t="s">
        <v>183</v>
      </c>
      <c r="G1309" s="9" t="s">
        <v>1386</v>
      </c>
      <c r="H1309" s="9" t="s">
        <v>793</v>
      </c>
      <c r="I1309" s="10" t="s">
        <v>931</v>
      </c>
      <c r="J1309" s="11">
        <v>1017.7</v>
      </c>
      <c r="K1309" t="b">
        <f t="shared" si="100"/>
        <v>1</v>
      </c>
      <c r="L1309" t="b">
        <f t="shared" si="101"/>
        <v>1</v>
      </c>
      <c r="M1309" t="b">
        <f t="shared" si="102"/>
        <v>1</v>
      </c>
      <c r="N1309" t="b">
        <f t="shared" si="103"/>
        <v>1</v>
      </c>
      <c r="O1309" s="13">
        <f t="shared" si="104"/>
        <v>0</v>
      </c>
    </row>
    <row r="1310" spans="1:15" ht="56.25" hidden="1" x14ac:dyDescent="0.25">
      <c r="A1310" s="1" t="s">
        <v>183</v>
      </c>
      <c r="B1310" s="1" t="s">
        <v>1386</v>
      </c>
      <c r="C1310" s="1" t="s">
        <v>1122</v>
      </c>
      <c r="D1310" s="2" t="s">
        <v>1885</v>
      </c>
      <c r="E1310" s="3">
        <v>5</v>
      </c>
      <c r="F1310" s="8" t="s">
        <v>183</v>
      </c>
      <c r="G1310" s="9" t="s">
        <v>1386</v>
      </c>
      <c r="H1310" s="9" t="s">
        <v>1122</v>
      </c>
      <c r="I1310" s="10" t="s">
        <v>1885</v>
      </c>
      <c r="J1310" s="11">
        <v>5</v>
      </c>
      <c r="K1310" t="b">
        <f t="shared" si="100"/>
        <v>1</v>
      </c>
      <c r="L1310" t="b">
        <f t="shared" si="101"/>
        <v>1</v>
      </c>
      <c r="M1310" t="b">
        <f t="shared" si="102"/>
        <v>1</v>
      </c>
      <c r="N1310" t="b">
        <f t="shared" si="103"/>
        <v>1</v>
      </c>
      <c r="O1310" s="13">
        <f t="shared" si="104"/>
        <v>0</v>
      </c>
    </row>
    <row r="1311" spans="1:15" ht="78.75" hidden="1" x14ac:dyDescent="0.25">
      <c r="A1311" s="1" t="s">
        <v>183</v>
      </c>
      <c r="B1311" s="1" t="s">
        <v>1386</v>
      </c>
      <c r="C1311" s="1" t="s">
        <v>405</v>
      </c>
      <c r="D1311" s="2" t="s">
        <v>1174</v>
      </c>
      <c r="E1311" s="3">
        <v>5</v>
      </c>
      <c r="F1311" s="8" t="s">
        <v>183</v>
      </c>
      <c r="G1311" s="9" t="s">
        <v>1386</v>
      </c>
      <c r="H1311" s="9" t="s">
        <v>405</v>
      </c>
      <c r="I1311" s="10" t="s">
        <v>1174</v>
      </c>
      <c r="J1311" s="11">
        <v>5</v>
      </c>
      <c r="K1311" t="b">
        <f t="shared" si="100"/>
        <v>1</v>
      </c>
      <c r="L1311" t="b">
        <f t="shared" si="101"/>
        <v>1</v>
      </c>
      <c r="M1311" t="b">
        <f t="shared" si="102"/>
        <v>1</v>
      </c>
      <c r="N1311" t="b">
        <f t="shared" si="103"/>
        <v>1</v>
      </c>
      <c r="O1311" s="13">
        <f t="shared" si="104"/>
        <v>0</v>
      </c>
    </row>
    <row r="1312" spans="1:15" ht="101.25" hidden="1" x14ac:dyDescent="0.25">
      <c r="A1312" s="1" t="s">
        <v>184</v>
      </c>
      <c r="B1312" s="1" t="s">
        <v>1408</v>
      </c>
      <c r="C1312" s="1" t="s">
        <v>42</v>
      </c>
      <c r="D1312" s="2" t="s">
        <v>1516</v>
      </c>
      <c r="E1312" s="3">
        <v>321.09999999999997</v>
      </c>
      <c r="F1312" s="8" t="s">
        <v>184</v>
      </c>
      <c r="G1312" s="9" t="s">
        <v>1408</v>
      </c>
      <c r="H1312" s="9" t="s">
        <v>42</v>
      </c>
      <c r="I1312" s="10" t="s">
        <v>1516</v>
      </c>
      <c r="J1312" s="11">
        <v>321.10000000000002</v>
      </c>
      <c r="K1312" t="b">
        <f t="shared" si="100"/>
        <v>1</v>
      </c>
      <c r="L1312" t="b">
        <f t="shared" si="101"/>
        <v>1</v>
      </c>
      <c r="M1312" t="b">
        <f t="shared" si="102"/>
        <v>1</v>
      </c>
      <c r="N1312" t="b">
        <f t="shared" si="103"/>
        <v>1</v>
      </c>
      <c r="O1312" s="13">
        <f t="shared" si="104"/>
        <v>0</v>
      </c>
    </row>
    <row r="1313" spans="1:15" ht="67.5" hidden="1" x14ac:dyDescent="0.25">
      <c r="A1313" s="1" t="s">
        <v>184</v>
      </c>
      <c r="B1313" s="1" t="s">
        <v>1408</v>
      </c>
      <c r="C1313" s="1" t="s">
        <v>105</v>
      </c>
      <c r="D1313" s="2" t="s">
        <v>1582</v>
      </c>
      <c r="E1313" s="3">
        <v>321.09999999999997</v>
      </c>
      <c r="F1313" s="8" t="s">
        <v>184</v>
      </c>
      <c r="G1313" s="9" t="s">
        <v>1408</v>
      </c>
      <c r="H1313" s="9" t="s">
        <v>105</v>
      </c>
      <c r="I1313" s="10" t="s">
        <v>1582</v>
      </c>
      <c r="J1313" s="11">
        <v>321.10000000000002</v>
      </c>
      <c r="K1313" t="b">
        <f t="shared" si="100"/>
        <v>1</v>
      </c>
      <c r="L1313" t="b">
        <f t="shared" si="101"/>
        <v>1</v>
      </c>
      <c r="M1313" t="b">
        <f t="shared" si="102"/>
        <v>1</v>
      </c>
      <c r="N1313" t="b">
        <f t="shared" si="103"/>
        <v>1</v>
      </c>
      <c r="O1313" s="13">
        <f t="shared" si="104"/>
        <v>0</v>
      </c>
    </row>
    <row r="1314" spans="1:15" ht="123.75" hidden="1" x14ac:dyDescent="0.25">
      <c r="A1314" s="1" t="s">
        <v>184</v>
      </c>
      <c r="B1314" s="1" t="s">
        <v>1408</v>
      </c>
      <c r="C1314" s="1" t="s">
        <v>114</v>
      </c>
      <c r="D1314" s="2" t="s">
        <v>1593</v>
      </c>
      <c r="E1314" s="3">
        <v>321.09999999999997</v>
      </c>
      <c r="F1314" s="8" t="s">
        <v>184</v>
      </c>
      <c r="G1314" s="9" t="s">
        <v>1408</v>
      </c>
      <c r="H1314" s="9" t="s">
        <v>114</v>
      </c>
      <c r="I1314" s="10" t="s">
        <v>1593</v>
      </c>
      <c r="J1314" s="11">
        <v>321.10000000000002</v>
      </c>
      <c r="K1314" t="b">
        <f t="shared" si="100"/>
        <v>1</v>
      </c>
      <c r="L1314" t="b">
        <f t="shared" si="101"/>
        <v>1</v>
      </c>
      <c r="M1314" t="b">
        <f t="shared" si="102"/>
        <v>1</v>
      </c>
      <c r="N1314" t="b">
        <f t="shared" si="103"/>
        <v>1</v>
      </c>
      <c r="O1314" s="13">
        <f t="shared" si="104"/>
        <v>0</v>
      </c>
    </row>
    <row r="1315" spans="1:15" ht="67.5" hidden="1" x14ac:dyDescent="0.25">
      <c r="A1315" s="1" t="s">
        <v>184</v>
      </c>
      <c r="B1315" s="1" t="s">
        <v>1408</v>
      </c>
      <c r="C1315" s="1" t="s">
        <v>111</v>
      </c>
      <c r="D1315" s="2" t="s">
        <v>664</v>
      </c>
      <c r="E1315" s="3">
        <v>321.09999999999997</v>
      </c>
      <c r="F1315" s="8" t="s">
        <v>184</v>
      </c>
      <c r="G1315" s="9" t="s">
        <v>1408</v>
      </c>
      <c r="H1315" s="9" t="s">
        <v>111</v>
      </c>
      <c r="I1315" s="10" t="s">
        <v>664</v>
      </c>
      <c r="J1315" s="11">
        <v>321.10000000000002</v>
      </c>
      <c r="K1315" t="b">
        <f t="shared" si="100"/>
        <v>1</v>
      </c>
      <c r="L1315" t="b">
        <f t="shared" si="101"/>
        <v>1</v>
      </c>
      <c r="M1315" t="b">
        <f t="shared" si="102"/>
        <v>1</v>
      </c>
      <c r="N1315" t="b">
        <f t="shared" si="103"/>
        <v>1</v>
      </c>
      <c r="O1315" s="13">
        <f t="shared" si="104"/>
        <v>0</v>
      </c>
    </row>
    <row r="1316" spans="1:15" ht="56.25" hidden="1" x14ac:dyDescent="0.25">
      <c r="A1316" s="1" t="s">
        <v>184</v>
      </c>
      <c r="B1316" s="1" t="s">
        <v>1408</v>
      </c>
      <c r="C1316" s="1" t="s">
        <v>1122</v>
      </c>
      <c r="D1316" s="2" t="s">
        <v>1885</v>
      </c>
      <c r="E1316" s="3">
        <v>32</v>
      </c>
      <c r="F1316" s="8" t="s">
        <v>184</v>
      </c>
      <c r="G1316" s="9" t="s">
        <v>1408</v>
      </c>
      <c r="H1316" s="9" t="s">
        <v>1122</v>
      </c>
      <c r="I1316" s="10" t="s">
        <v>1885</v>
      </c>
      <c r="J1316" s="11">
        <v>32</v>
      </c>
      <c r="K1316" t="b">
        <f t="shared" si="100"/>
        <v>1</v>
      </c>
      <c r="L1316" t="b">
        <f t="shared" si="101"/>
        <v>1</v>
      </c>
      <c r="M1316" t="b">
        <f t="shared" si="102"/>
        <v>1</v>
      </c>
      <c r="N1316" t="b">
        <f t="shared" si="103"/>
        <v>1</v>
      </c>
      <c r="O1316" s="13">
        <f t="shared" si="104"/>
        <v>0</v>
      </c>
    </row>
    <row r="1317" spans="1:15" ht="36" hidden="1" x14ac:dyDescent="0.25">
      <c r="A1317" s="1" t="s">
        <v>184</v>
      </c>
      <c r="B1317" s="1" t="s">
        <v>1408</v>
      </c>
      <c r="C1317" s="1" t="s">
        <v>1143</v>
      </c>
      <c r="D1317" s="2" t="s">
        <v>1270</v>
      </c>
      <c r="E1317" s="3">
        <v>32</v>
      </c>
      <c r="F1317" s="8" t="s">
        <v>184</v>
      </c>
      <c r="G1317" s="9" t="s">
        <v>1408</v>
      </c>
      <c r="H1317" s="9" t="s">
        <v>1143</v>
      </c>
      <c r="I1317" s="10" t="s">
        <v>1270</v>
      </c>
      <c r="J1317" s="11">
        <v>32</v>
      </c>
      <c r="K1317" t="b">
        <f t="shared" si="100"/>
        <v>1</v>
      </c>
      <c r="L1317" t="b">
        <f t="shared" si="101"/>
        <v>1</v>
      </c>
      <c r="M1317" t="b">
        <f t="shared" si="102"/>
        <v>1</v>
      </c>
      <c r="N1317" t="b">
        <f t="shared" si="103"/>
        <v>1</v>
      </c>
      <c r="O1317" s="13">
        <f t="shared" si="104"/>
        <v>0</v>
      </c>
    </row>
    <row r="1318" spans="1:15" ht="33.75" hidden="1" x14ac:dyDescent="0.25">
      <c r="A1318" s="1" t="s">
        <v>184</v>
      </c>
      <c r="B1318" s="1" t="s">
        <v>1408</v>
      </c>
      <c r="C1318" s="1" t="s">
        <v>1349</v>
      </c>
      <c r="D1318" s="2" t="s">
        <v>1350</v>
      </c>
      <c r="E1318" s="3">
        <v>32</v>
      </c>
      <c r="F1318" s="8" t="s">
        <v>184</v>
      </c>
      <c r="G1318" s="9" t="s">
        <v>1408</v>
      </c>
      <c r="H1318" s="9" t="s">
        <v>1349</v>
      </c>
      <c r="I1318" s="10" t="s">
        <v>1350</v>
      </c>
      <c r="J1318" s="11">
        <v>32</v>
      </c>
      <c r="K1318" t="b">
        <f t="shared" si="100"/>
        <v>1</v>
      </c>
      <c r="L1318" t="b">
        <f t="shared" si="101"/>
        <v>1</v>
      </c>
      <c r="M1318" t="b">
        <f t="shared" si="102"/>
        <v>1</v>
      </c>
      <c r="N1318" t="b">
        <f t="shared" si="103"/>
        <v>1</v>
      </c>
      <c r="O1318" s="13">
        <f t="shared" si="104"/>
        <v>0</v>
      </c>
    </row>
    <row r="1319" spans="1:15" ht="67.5" hidden="1" x14ac:dyDescent="0.25">
      <c r="A1319" s="1" t="s">
        <v>184</v>
      </c>
      <c r="B1319" s="1" t="s">
        <v>1408</v>
      </c>
      <c r="C1319" s="1" t="s">
        <v>1125</v>
      </c>
      <c r="D1319" s="2" t="s">
        <v>1207</v>
      </c>
      <c r="E1319" s="3">
        <v>12717.400000000001</v>
      </c>
      <c r="F1319" s="8" t="s">
        <v>184</v>
      </c>
      <c r="G1319" s="9" t="s">
        <v>1408</v>
      </c>
      <c r="H1319" s="9" t="s">
        <v>1125</v>
      </c>
      <c r="I1319" s="10" t="s">
        <v>1207</v>
      </c>
      <c r="J1319" s="11">
        <v>12717.4</v>
      </c>
      <c r="K1319" t="b">
        <f t="shared" si="100"/>
        <v>1</v>
      </c>
      <c r="L1319" t="b">
        <f t="shared" si="101"/>
        <v>1</v>
      </c>
      <c r="M1319" t="b">
        <f t="shared" si="102"/>
        <v>1</v>
      </c>
      <c r="N1319" t="b">
        <f t="shared" si="103"/>
        <v>1</v>
      </c>
      <c r="O1319" s="13">
        <f t="shared" si="104"/>
        <v>0</v>
      </c>
    </row>
    <row r="1320" spans="1:15" ht="45" hidden="1" x14ac:dyDescent="0.25">
      <c r="A1320" s="1" t="s">
        <v>184</v>
      </c>
      <c r="B1320" s="1" t="s">
        <v>1408</v>
      </c>
      <c r="C1320" s="1" t="s">
        <v>115</v>
      </c>
      <c r="D1320" s="2" t="s">
        <v>1209</v>
      </c>
      <c r="E1320" s="3">
        <v>12717.400000000001</v>
      </c>
      <c r="F1320" s="8" t="s">
        <v>184</v>
      </c>
      <c r="G1320" s="9" t="s">
        <v>1408</v>
      </c>
      <c r="H1320" s="9" t="s">
        <v>115</v>
      </c>
      <c r="I1320" s="10" t="s">
        <v>1209</v>
      </c>
      <c r="J1320" s="11">
        <v>12717.4</v>
      </c>
      <c r="K1320" t="b">
        <f t="shared" si="100"/>
        <v>1</v>
      </c>
      <c r="L1320" t="b">
        <f t="shared" si="101"/>
        <v>1</v>
      </c>
      <c r="M1320" t="b">
        <f t="shared" si="102"/>
        <v>1</v>
      </c>
      <c r="N1320" t="b">
        <f t="shared" si="103"/>
        <v>1</v>
      </c>
      <c r="O1320" s="13">
        <f t="shared" si="104"/>
        <v>0</v>
      </c>
    </row>
    <row r="1321" spans="1:15" ht="56.25" hidden="1" x14ac:dyDescent="0.25">
      <c r="A1321" s="1" t="s">
        <v>184</v>
      </c>
      <c r="B1321" s="1" t="s">
        <v>1408</v>
      </c>
      <c r="C1321" s="1" t="s">
        <v>112</v>
      </c>
      <c r="D1321" s="2" t="s">
        <v>1200</v>
      </c>
      <c r="E1321" s="3">
        <v>10851.800000000001</v>
      </c>
      <c r="F1321" s="8" t="s">
        <v>184</v>
      </c>
      <c r="G1321" s="9" t="s">
        <v>1408</v>
      </c>
      <c r="H1321" s="9" t="s">
        <v>112</v>
      </c>
      <c r="I1321" s="10" t="s">
        <v>1200</v>
      </c>
      <c r="J1321" s="11">
        <v>10851.8</v>
      </c>
      <c r="K1321" t="b">
        <f t="shared" si="100"/>
        <v>1</v>
      </c>
      <c r="L1321" t="b">
        <f t="shared" si="101"/>
        <v>1</v>
      </c>
      <c r="M1321" t="b">
        <f t="shared" si="102"/>
        <v>1</v>
      </c>
      <c r="N1321" t="b">
        <f t="shared" si="103"/>
        <v>1</v>
      </c>
      <c r="O1321" s="13">
        <f t="shared" si="104"/>
        <v>0</v>
      </c>
    </row>
    <row r="1322" spans="1:15" ht="56.25" hidden="1" x14ac:dyDescent="0.25">
      <c r="A1322" s="1" t="s">
        <v>184</v>
      </c>
      <c r="B1322" s="1" t="s">
        <v>1408</v>
      </c>
      <c r="C1322" s="1" t="s">
        <v>113</v>
      </c>
      <c r="D1322" s="2" t="s">
        <v>1201</v>
      </c>
      <c r="E1322" s="3">
        <v>1865.6000000000001</v>
      </c>
      <c r="F1322" s="8" t="s">
        <v>184</v>
      </c>
      <c r="G1322" s="9" t="s">
        <v>1408</v>
      </c>
      <c r="H1322" s="9" t="s">
        <v>113</v>
      </c>
      <c r="I1322" s="10" t="s">
        <v>1201</v>
      </c>
      <c r="J1322" s="11">
        <v>1865.6</v>
      </c>
      <c r="K1322" t="b">
        <f t="shared" si="100"/>
        <v>1</v>
      </c>
      <c r="L1322" t="b">
        <f t="shared" si="101"/>
        <v>1</v>
      </c>
      <c r="M1322" t="b">
        <f t="shared" si="102"/>
        <v>1</v>
      </c>
      <c r="N1322" t="b">
        <f t="shared" si="103"/>
        <v>1</v>
      </c>
      <c r="O1322" s="13">
        <f t="shared" si="104"/>
        <v>0</v>
      </c>
    </row>
    <row r="1323" spans="1:15" ht="45" hidden="1" x14ac:dyDescent="0.25">
      <c r="A1323" s="1" t="s">
        <v>184</v>
      </c>
      <c r="B1323" s="1" t="s">
        <v>1384</v>
      </c>
      <c r="C1323" s="1" t="s">
        <v>56</v>
      </c>
      <c r="D1323" s="2" t="s">
        <v>1519</v>
      </c>
      <c r="E1323" s="3">
        <v>1850.2</v>
      </c>
      <c r="F1323" s="8" t="s">
        <v>184</v>
      </c>
      <c r="G1323" s="9" t="s">
        <v>1384</v>
      </c>
      <c r="H1323" s="9" t="s">
        <v>56</v>
      </c>
      <c r="I1323" s="10" t="s">
        <v>1519</v>
      </c>
      <c r="J1323" s="11">
        <v>1850.2</v>
      </c>
      <c r="K1323" t="b">
        <f t="shared" si="100"/>
        <v>1</v>
      </c>
      <c r="L1323" t="b">
        <f t="shared" si="101"/>
        <v>1</v>
      </c>
      <c r="M1323" t="b">
        <f t="shared" si="102"/>
        <v>1</v>
      </c>
      <c r="N1323" t="b">
        <f t="shared" si="103"/>
        <v>1</v>
      </c>
      <c r="O1323" s="13">
        <f t="shared" si="104"/>
        <v>0</v>
      </c>
    </row>
    <row r="1324" spans="1:15" ht="45" hidden="1" x14ac:dyDescent="0.25">
      <c r="A1324" s="1" t="s">
        <v>184</v>
      </c>
      <c r="B1324" s="1" t="s">
        <v>1384</v>
      </c>
      <c r="C1324" s="1" t="s">
        <v>122</v>
      </c>
      <c r="D1324" s="2" t="s">
        <v>1594</v>
      </c>
      <c r="E1324" s="3">
        <v>1730.2</v>
      </c>
      <c r="F1324" s="8" t="s">
        <v>184</v>
      </c>
      <c r="G1324" s="9" t="s">
        <v>1384</v>
      </c>
      <c r="H1324" s="9" t="s">
        <v>122</v>
      </c>
      <c r="I1324" s="10" t="s">
        <v>1594</v>
      </c>
      <c r="J1324" s="11">
        <v>1730.2</v>
      </c>
      <c r="K1324" t="b">
        <f t="shared" si="100"/>
        <v>1</v>
      </c>
      <c r="L1324" t="b">
        <f t="shared" si="101"/>
        <v>1</v>
      </c>
      <c r="M1324" t="b">
        <f t="shared" si="102"/>
        <v>1</v>
      </c>
      <c r="N1324" t="b">
        <f t="shared" si="103"/>
        <v>1</v>
      </c>
      <c r="O1324" s="13">
        <f t="shared" si="104"/>
        <v>0</v>
      </c>
    </row>
    <row r="1325" spans="1:15" ht="135" hidden="1" x14ac:dyDescent="0.25">
      <c r="A1325" s="1" t="s">
        <v>184</v>
      </c>
      <c r="B1325" s="1" t="s">
        <v>1384</v>
      </c>
      <c r="C1325" s="1" t="s">
        <v>123</v>
      </c>
      <c r="D1325" s="2" t="s">
        <v>1595</v>
      </c>
      <c r="E1325" s="3">
        <v>161.19999999999999</v>
      </c>
      <c r="F1325" s="8" t="s">
        <v>184</v>
      </c>
      <c r="G1325" s="9" t="s">
        <v>1384</v>
      </c>
      <c r="H1325" s="9" t="s">
        <v>123</v>
      </c>
      <c r="I1325" s="10" t="s">
        <v>1595</v>
      </c>
      <c r="J1325" s="11">
        <v>161.19999999999999</v>
      </c>
      <c r="K1325" t="b">
        <f t="shared" si="100"/>
        <v>1</v>
      </c>
      <c r="L1325" t="b">
        <f t="shared" si="101"/>
        <v>1</v>
      </c>
      <c r="M1325" t="b">
        <f t="shared" si="102"/>
        <v>1</v>
      </c>
      <c r="N1325" t="b">
        <f t="shared" si="103"/>
        <v>1</v>
      </c>
      <c r="O1325" s="13">
        <f t="shared" si="104"/>
        <v>0</v>
      </c>
    </row>
    <row r="1326" spans="1:15" ht="78.75" hidden="1" x14ac:dyDescent="0.25">
      <c r="A1326" s="1" t="s">
        <v>184</v>
      </c>
      <c r="B1326" s="1" t="s">
        <v>1384</v>
      </c>
      <c r="C1326" s="1" t="s">
        <v>117</v>
      </c>
      <c r="D1326" s="2" t="s">
        <v>567</v>
      </c>
      <c r="E1326" s="3">
        <v>129.19999999999999</v>
      </c>
      <c r="F1326" s="8" t="s">
        <v>184</v>
      </c>
      <c r="G1326" s="9" t="s">
        <v>1384</v>
      </c>
      <c r="H1326" s="9" t="s">
        <v>117</v>
      </c>
      <c r="I1326" s="10" t="s">
        <v>567</v>
      </c>
      <c r="J1326" s="11">
        <v>129.19999999999999</v>
      </c>
      <c r="K1326" t="b">
        <f t="shared" si="100"/>
        <v>1</v>
      </c>
      <c r="L1326" t="b">
        <f t="shared" si="101"/>
        <v>1</v>
      </c>
      <c r="M1326" t="b">
        <f t="shared" si="102"/>
        <v>1</v>
      </c>
      <c r="N1326" t="b">
        <f t="shared" si="103"/>
        <v>1</v>
      </c>
      <c r="O1326" s="13">
        <f t="shared" si="104"/>
        <v>0</v>
      </c>
    </row>
    <row r="1327" spans="1:15" ht="101.25" hidden="1" x14ac:dyDescent="0.25">
      <c r="A1327" s="1" t="s">
        <v>184</v>
      </c>
      <c r="B1327" s="1" t="s">
        <v>1384</v>
      </c>
      <c r="C1327" s="1" t="s">
        <v>118</v>
      </c>
      <c r="D1327" s="2" t="s">
        <v>568</v>
      </c>
      <c r="E1327" s="3">
        <v>32</v>
      </c>
      <c r="F1327" s="8" t="s">
        <v>184</v>
      </c>
      <c r="G1327" s="9" t="s">
        <v>1384</v>
      </c>
      <c r="H1327" s="9" t="s">
        <v>118</v>
      </c>
      <c r="I1327" s="10" t="s">
        <v>568</v>
      </c>
      <c r="J1327" s="11">
        <v>32</v>
      </c>
      <c r="K1327" t="b">
        <f t="shared" si="100"/>
        <v>1</v>
      </c>
      <c r="L1327" t="b">
        <f t="shared" si="101"/>
        <v>1</v>
      </c>
      <c r="M1327" t="b">
        <f t="shared" si="102"/>
        <v>1</v>
      </c>
      <c r="N1327" t="b">
        <f t="shared" si="103"/>
        <v>1</v>
      </c>
      <c r="O1327" s="13">
        <f t="shared" si="104"/>
        <v>0</v>
      </c>
    </row>
    <row r="1328" spans="1:15" ht="112.5" hidden="1" x14ac:dyDescent="0.25">
      <c r="A1328" s="1" t="s">
        <v>184</v>
      </c>
      <c r="B1328" s="1" t="s">
        <v>1384</v>
      </c>
      <c r="C1328" s="1" t="s">
        <v>124</v>
      </c>
      <c r="D1328" s="2" t="s">
        <v>1596</v>
      </c>
      <c r="E1328" s="3">
        <v>540.1</v>
      </c>
      <c r="F1328" s="8" t="s">
        <v>184</v>
      </c>
      <c r="G1328" s="9" t="s">
        <v>1384</v>
      </c>
      <c r="H1328" s="9" t="s">
        <v>124</v>
      </c>
      <c r="I1328" s="10" t="s">
        <v>1596</v>
      </c>
      <c r="J1328" s="11">
        <v>540.1</v>
      </c>
      <c r="K1328" t="b">
        <f t="shared" si="100"/>
        <v>1</v>
      </c>
      <c r="L1328" t="b">
        <f t="shared" si="101"/>
        <v>1</v>
      </c>
      <c r="M1328" t="b">
        <f t="shared" si="102"/>
        <v>1</v>
      </c>
      <c r="N1328" t="b">
        <f t="shared" si="103"/>
        <v>1</v>
      </c>
      <c r="O1328" s="13">
        <f t="shared" si="104"/>
        <v>0</v>
      </c>
    </row>
    <row r="1329" spans="1:15" ht="72" hidden="1" x14ac:dyDescent="0.25">
      <c r="A1329" s="1" t="s">
        <v>184</v>
      </c>
      <c r="B1329" s="1" t="s">
        <v>1384</v>
      </c>
      <c r="C1329" s="1" t="s">
        <v>119</v>
      </c>
      <c r="D1329" s="2" t="s">
        <v>571</v>
      </c>
      <c r="E1329" s="3">
        <v>510.1</v>
      </c>
      <c r="F1329" s="8" t="s">
        <v>184</v>
      </c>
      <c r="G1329" s="9" t="s">
        <v>1384</v>
      </c>
      <c r="H1329" s="9" t="s">
        <v>119</v>
      </c>
      <c r="I1329" s="10" t="s">
        <v>571</v>
      </c>
      <c r="J1329" s="11">
        <v>510.1</v>
      </c>
      <c r="K1329" t="b">
        <f t="shared" si="100"/>
        <v>1</v>
      </c>
      <c r="L1329" t="b">
        <f t="shared" si="101"/>
        <v>1</v>
      </c>
      <c r="M1329" t="b">
        <f t="shared" si="102"/>
        <v>1</v>
      </c>
      <c r="N1329" t="b">
        <f t="shared" si="103"/>
        <v>1</v>
      </c>
      <c r="O1329" s="13">
        <f t="shared" si="104"/>
        <v>0</v>
      </c>
    </row>
    <row r="1330" spans="1:15" ht="72" hidden="1" x14ac:dyDescent="0.25">
      <c r="A1330" s="1" t="s">
        <v>184</v>
      </c>
      <c r="B1330" s="1" t="s">
        <v>1384</v>
      </c>
      <c r="C1330" s="1" t="s">
        <v>120</v>
      </c>
      <c r="D1330" s="2" t="s">
        <v>1378</v>
      </c>
      <c r="E1330" s="3">
        <v>30</v>
      </c>
      <c r="F1330" s="8" t="s">
        <v>184</v>
      </c>
      <c r="G1330" s="9" t="s">
        <v>1384</v>
      </c>
      <c r="H1330" s="9" t="s">
        <v>120</v>
      </c>
      <c r="I1330" s="10" t="s">
        <v>1378</v>
      </c>
      <c r="J1330" s="11">
        <v>30</v>
      </c>
      <c r="K1330" t="b">
        <f t="shared" si="100"/>
        <v>1</v>
      </c>
      <c r="L1330" t="b">
        <f t="shared" si="101"/>
        <v>1</v>
      </c>
      <c r="M1330" t="b">
        <f t="shared" si="102"/>
        <v>1</v>
      </c>
      <c r="N1330" t="b">
        <f t="shared" si="103"/>
        <v>1</v>
      </c>
      <c r="O1330" s="13">
        <f t="shared" si="104"/>
        <v>0</v>
      </c>
    </row>
    <row r="1331" spans="1:15" ht="101.25" hidden="1" x14ac:dyDescent="0.25">
      <c r="A1331" s="1" t="s">
        <v>184</v>
      </c>
      <c r="B1331" s="1" t="s">
        <v>1384</v>
      </c>
      <c r="C1331" s="1" t="s">
        <v>125</v>
      </c>
      <c r="D1331" s="2" t="s">
        <v>1597</v>
      </c>
      <c r="E1331" s="3">
        <v>1028.9000000000001</v>
      </c>
      <c r="F1331" s="8" t="s">
        <v>184</v>
      </c>
      <c r="G1331" s="9" t="s">
        <v>1384</v>
      </c>
      <c r="H1331" s="9" t="s">
        <v>125</v>
      </c>
      <c r="I1331" s="10" t="s">
        <v>1597</v>
      </c>
      <c r="J1331" s="11">
        <v>1028.9000000000001</v>
      </c>
      <c r="K1331" t="b">
        <f t="shared" si="100"/>
        <v>1</v>
      </c>
      <c r="L1331" t="b">
        <f t="shared" si="101"/>
        <v>1</v>
      </c>
      <c r="M1331" t="b">
        <f t="shared" si="102"/>
        <v>1</v>
      </c>
      <c r="N1331" t="b">
        <f t="shared" si="103"/>
        <v>1</v>
      </c>
      <c r="O1331" s="13">
        <f t="shared" si="104"/>
        <v>0</v>
      </c>
    </row>
    <row r="1332" spans="1:15" ht="67.5" hidden="1" x14ac:dyDescent="0.25">
      <c r="A1332" s="1" t="s">
        <v>184</v>
      </c>
      <c r="B1332" s="1" t="s">
        <v>1384</v>
      </c>
      <c r="C1332" s="1" t="s">
        <v>121</v>
      </c>
      <c r="D1332" s="2" t="s">
        <v>573</v>
      </c>
      <c r="E1332" s="3">
        <v>1028.9000000000001</v>
      </c>
      <c r="F1332" s="8" t="s">
        <v>184</v>
      </c>
      <c r="G1332" s="9" t="s">
        <v>1384</v>
      </c>
      <c r="H1332" s="9" t="s">
        <v>121</v>
      </c>
      <c r="I1332" s="10" t="s">
        <v>573</v>
      </c>
      <c r="J1332" s="11">
        <v>1028.9000000000001</v>
      </c>
      <c r="K1332" t="b">
        <f t="shared" si="100"/>
        <v>1</v>
      </c>
      <c r="L1332" t="b">
        <f t="shared" si="101"/>
        <v>1</v>
      </c>
      <c r="M1332" t="b">
        <f t="shared" si="102"/>
        <v>1</v>
      </c>
      <c r="N1332" t="b">
        <f t="shared" si="103"/>
        <v>1</v>
      </c>
      <c r="O1332" s="13">
        <f t="shared" si="104"/>
        <v>0</v>
      </c>
    </row>
    <row r="1333" spans="1:15" ht="67.5" hidden="1" x14ac:dyDescent="0.25">
      <c r="A1333" s="1" t="s">
        <v>184</v>
      </c>
      <c r="B1333" s="1" t="s">
        <v>1384</v>
      </c>
      <c r="C1333" s="1" t="s">
        <v>57</v>
      </c>
      <c r="D1333" s="2" t="s">
        <v>1520</v>
      </c>
      <c r="E1333" s="3">
        <v>120</v>
      </c>
      <c r="F1333" s="8" t="s">
        <v>184</v>
      </c>
      <c r="G1333" s="9" t="s">
        <v>1384</v>
      </c>
      <c r="H1333" s="9" t="s">
        <v>57</v>
      </c>
      <c r="I1333" s="10" t="s">
        <v>1520</v>
      </c>
      <c r="J1333" s="11">
        <v>120</v>
      </c>
      <c r="K1333" t="b">
        <f t="shared" si="100"/>
        <v>1</v>
      </c>
      <c r="L1333" t="b">
        <f t="shared" si="101"/>
        <v>1</v>
      </c>
      <c r="M1333" t="b">
        <f t="shared" si="102"/>
        <v>1</v>
      </c>
      <c r="N1333" t="b">
        <f t="shared" si="103"/>
        <v>1</v>
      </c>
      <c r="O1333" s="13">
        <f t="shared" si="104"/>
        <v>0</v>
      </c>
    </row>
    <row r="1334" spans="1:15" ht="112.5" hidden="1" x14ac:dyDescent="0.25">
      <c r="A1334" s="1" t="s">
        <v>184</v>
      </c>
      <c r="B1334" s="1" t="s">
        <v>1384</v>
      </c>
      <c r="C1334" s="1" t="s">
        <v>58</v>
      </c>
      <c r="D1334" s="2" t="s">
        <v>1521</v>
      </c>
      <c r="E1334" s="3">
        <v>120</v>
      </c>
      <c r="F1334" s="8" t="s">
        <v>184</v>
      </c>
      <c r="G1334" s="9" t="s">
        <v>1384</v>
      </c>
      <c r="H1334" s="9" t="s">
        <v>58</v>
      </c>
      <c r="I1334" s="10" t="s">
        <v>1521</v>
      </c>
      <c r="J1334" s="11">
        <v>120</v>
      </c>
      <c r="K1334" t="b">
        <f t="shared" si="100"/>
        <v>1</v>
      </c>
      <c r="L1334" t="b">
        <f t="shared" si="101"/>
        <v>1</v>
      </c>
      <c r="M1334" t="b">
        <f t="shared" si="102"/>
        <v>1</v>
      </c>
      <c r="N1334" t="b">
        <f t="shared" si="103"/>
        <v>1</v>
      </c>
      <c r="O1334" s="13">
        <f t="shared" si="104"/>
        <v>0</v>
      </c>
    </row>
    <row r="1335" spans="1:15" ht="168.75" hidden="1" x14ac:dyDescent="0.25">
      <c r="A1335" s="1" t="s">
        <v>184</v>
      </c>
      <c r="B1335" s="1" t="s">
        <v>1384</v>
      </c>
      <c r="C1335" s="1" t="s">
        <v>73</v>
      </c>
      <c r="D1335" s="2" t="s">
        <v>576</v>
      </c>
      <c r="E1335" s="3">
        <v>25</v>
      </c>
      <c r="F1335" s="8" t="s">
        <v>184</v>
      </c>
      <c r="G1335" s="9" t="s">
        <v>1384</v>
      </c>
      <c r="H1335" s="9" t="s">
        <v>73</v>
      </c>
      <c r="I1335" s="10" t="s">
        <v>576</v>
      </c>
      <c r="J1335" s="11">
        <v>25</v>
      </c>
      <c r="K1335" t="b">
        <f t="shared" si="100"/>
        <v>1</v>
      </c>
      <c r="L1335" t="b">
        <f t="shared" si="101"/>
        <v>1</v>
      </c>
      <c r="M1335" t="b">
        <f t="shared" si="102"/>
        <v>1</v>
      </c>
      <c r="N1335" t="b">
        <f t="shared" si="103"/>
        <v>1</v>
      </c>
      <c r="O1335" s="13">
        <f t="shared" si="104"/>
        <v>0</v>
      </c>
    </row>
    <row r="1336" spans="1:15" ht="146.25" hidden="1" x14ac:dyDescent="0.25">
      <c r="A1336" s="1" t="s">
        <v>184</v>
      </c>
      <c r="B1336" s="1" t="s">
        <v>1384</v>
      </c>
      <c r="C1336" s="1" t="s">
        <v>45</v>
      </c>
      <c r="D1336" s="2" t="s">
        <v>577</v>
      </c>
      <c r="E1336" s="3">
        <v>95</v>
      </c>
      <c r="F1336" s="8" t="s">
        <v>184</v>
      </c>
      <c r="G1336" s="9" t="s">
        <v>1384</v>
      </c>
      <c r="H1336" s="9" t="s">
        <v>45</v>
      </c>
      <c r="I1336" s="10" t="s">
        <v>577</v>
      </c>
      <c r="J1336" s="11">
        <v>95</v>
      </c>
      <c r="K1336" t="b">
        <f t="shared" si="100"/>
        <v>1</v>
      </c>
      <c r="L1336" t="b">
        <f t="shared" si="101"/>
        <v>1</v>
      </c>
      <c r="M1336" t="b">
        <f t="shared" si="102"/>
        <v>1</v>
      </c>
      <c r="N1336" t="b">
        <f t="shared" si="103"/>
        <v>1</v>
      </c>
      <c r="O1336" s="13">
        <f t="shared" si="104"/>
        <v>0</v>
      </c>
    </row>
    <row r="1337" spans="1:15" ht="36" hidden="1" x14ac:dyDescent="0.25">
      <c r="A1337" s="1" t="s">
        <v>184</v>
      </c>
      <c r="B1337" s="1" t="s">
        <v>1409</v>
      </c>
      <c r="C1337" s="1" t="s">
        <v>59</v>
      </c>
      <c r="D1337" s="2" t="s">
        <v>1522</v>
      </c>
      <c r="E1337" s="3">
        <v>4.5999999999999996</v>
      </c>
      <c r="F1337" s="8" t="s">
        <v>184</v>
      </c>
      <c r="G1337" s="9" t="s">
        <v>1409</v>
      </c>
      <c r="H1337" s="9" t="s">
        <v>59</v>
      </c>
      <c r="I1337" s="10" t="s">
        <v>1522</v>
      </c>
      <c r="J1337" s="11">
        <v>4.5999999999999996</v>
      </c>
      <c r="K1337" t="b">
        <f t="shared" si="100"/>
        <v>1</v>
      </c>
      <c r="L1337" t="b">
        <f t="shared" si="101"/>
        <v>1</v>
      </c>
      <c r="M1337" t="b">
        <f t="shared" si="102"/>
        <v>1</v>
      </c>
      <c r="N1337" t="b">
        <f t="shared" si="103"/>
        <v>1</v>
      </c>
      <c r="O1337" s="13">
        <f t="shared" si="104"/>
        <v>0</v>
      </c>
    </row>
    <row r="1338" spans="1:15" ht="135" hidden="1" x14ac:dyDescent="0.25">
      <c r="A1338" s="1" t="s">
        <v>184</v>
      </c>
      <c r="B1338" s="1" t="s">
        <v>1409</v>
      </c>
      <c r="C1338" s="1" t="s">
        <v>127</v>
      </c>
      <c r="D1338" s="2" t="s">
        <v>1598</v>
      </c>
      <c r="E1338" s="3">
        <v>4.5999999999999996</v>
      </c>
      <c r="F1338" s="8" t="s">
        <v>184</v>
      </c>
      <c r="G1338" s="9" t="s">
        <v>1409</v>
      </c>
      <c r="H1338" s="9" t="s">
        <v>127</v>
      </c>
      <c r="I1338" s="10" t="s">
        <v>1598</v>
      </c>
      <c r="J1338" s="11">
        <v>4.5999999999999996</v>
      </c>
      <c r="K1338" t="b">
        <f t="shared" si="100"/>
        <v>1</v>
      </c>
      <c r="L1338" t="b">
        <f t="shared" si="101"/>
        <v>1</v>
      </c>
      <c r="M1338" t="b">
        <f t="shared" si="102"/>
        <v>1</v>
      </c>
      <c r="N1338" t="b">
        <f t="shared" si="103"/>
        <v>1</v>
      </c>
      <c r="O1338" s="13">
        <f t="shared" si="104"/>
        <v>0</v>
      </c>
    </row>
    <row r="1339" spans="1:15" ht="112.5" hidden="1" x14ac:dyDescent="0.25">
      <c r="A1339" s="1" t="s">
        <v>184</v>
      </c>
      <c r="B1339" s="1" t="s">
        <v>1409</v>
      </c>
      <c r="C1339" s="1" t="s">
        <v>128</v>
      </c>
      <c r="D1339" s="2" t="s">
        <v>1599</v>
      </c>
      <c r="E1339" s="3">
        <v>4.5999999999999996</v>
      </c>
      <c r="F1339" s="8" t="s">
        <v>184</v>
      </c>
      <c r="G1339" s="9" t="s">
        <v>1409</v>
      </c>
      <c r="H1339" s="9" t="s">
        <v>128</v>
      </c>
      <c r="I1339" s="10" t="s">
        <v>1599</v>
      </c>
      <c r="J1339" s="11">
        <v>4.5999999999999996</v>
      </c>
      <c r="K1339" t="b">
        <f t="shared" si="100"/>
        <v>1</v>
      </c>
      <c r="L1339" t="b">
        <f t="shared" si="101"/>
        <v>1</v>
      </c>
      <c r="M1339" t="b">
        <f t="shared" si="102"/>
        <v>1</v>
      </c>
      <c r="N1339" t="b">
        <f t="shared" si="103"/>
        <v>1</v>
      </c>
      <c r="O1339" s="13">
        <f t="shared" si="104"/>
        <v>0</v>
      </c>
    </row>
    <row r="1340" spans="1:15" ht="45" hidden="1" x14ac:dyDescent="0.25">
      <c r="A1340" s="1" t="s">
        <v>184</v>
      </c>
      <c r="B1340" s="1" t="s">
        <v>1409</v>
      </c>
      <c r="C1340" s="1" t="s">
        <v>126</v>
      </c>
      <c r="D1340" s="2" t="s">
        <v>597</v>
      </c>
      <c r="E1340" s="3">
        <v>4.5999999999999996</v>
      </c>
      <c r="F1340" s="8" t="s">
        <v>184</v>
      </c>
      <c r="G1340" s="9" t="s">
        <v>1409</v>
      </c>
      <c r="H1340" s="9" t="s">
        <v>126</v>
      </c>
      <c r="I1340" s="10" t="s">
        <v>597</v>
      </c>
      <c r="J1340" s="11">
        <v>4.5999999999999996</v>
      </c>
      <c r="K1340" t="b">
        <f t="shared" si="100"/>
        <v>1</v>
      </c>
      <c r="L1340" t="b">
        <f t="shared" si="101"/>
        <v>1</v>
      </c>
      <c r="M1340" t="b">
        <f t="shared" si="102"/>
        <v>1</v>
      </c>
      <c r="N1340" t="b">
        <f t="shared" si="103"/>
        <v>1</v>
      </c>
      <c r="O1340" s="13">
        <f t="shared" si="104"/>
        <v>0</v>
      </c>
    </row>
    <row r="1341" spans="1:15" ht="36" hidden="1" x14ac:dyDescent="0.25">
      <c r="A1341" s="1" t="s">
        <v>184</v>
      </c>
      <c r="B1341" s="1" t="s">
        <v>1410</v>
      </c>
      <c r="C1341" s="1" t="s">
        <v>59</v>
      </c>
      <c r="D1341" s="2" t="s">
        <v>1522</v>
      </c>
      <c r="E1341" s="3">
        <v>87.699999999999989</v>
      </c>
      <c r="F1341" s="8" t="s">
        <v>184</v>
      </c>
      <c r="G1341" s="9" t="s">
        <v>1410</v>
      </c>
      <c r="H1341" s="9" t="s">
        <v>59</v>
      </c>
      <c r="I1341" s="10" t="s">
        <v>1522</v>
      </c>
      <c r="J1341" s="11">
        <v>87.7</v>
      </c>
      <c r="K1341" t="b">
        <f t="shared" si="100"/>
        <v>1</v>
      </c>
      <c r="L1341" t="b">
        <f t="shared" si="101"/>
        <v>1</v>
      </c>
      <c r="M1341" t="b">
        <f t="shared" si="102"/>
        <v>1</v>
      </c>
      <c r="N1341" t="b">
        <f t="shared" si="103"/>
        <v>1</v>
      </c>
      <c r="O1341" s="13">
        <f t="shared" si="104"/>
        <v>0</v>
      </c>
    </row>
    <row r="1342" spans="1:15" ht="78.75" hidden="1" x14ac:dyDescent="0.25">
      <c r="A1342" s="1" t="s">
        <v>184</v>
      </c>
      <c r="B1342" s="1" t="s">
        <v>1410</v>
      </c>
      <c r="C1342" s="1" t="s">
        <v>130</v>
      </c>
      <c r="D1342" s="2" t="s">
        <v>1600</v>
      </c>
      <c r="E1342" s="3">
        <v>87.699999999999989</v>
      </c>
      <c r="F1342" s="8" t="s">
        <v>184</v>
      </c>
      <c r="G1342" s="9" t="s">
        <v>1410</v>
      </c>
      <c r="H1342" s="9" t="s">
        <v>130</v>
      </c>
      <c r="I1342" s="10" t="s">
        <v>1600</v>
      </c>
      <c r="J1342" s="11">
        <v>87.7</v>
      </c>
      <c r="K1342" t="b">
        <f t="shared" si="100"/>
        <v>1</v>
      </c>
      <c r="L1342" t="b">
        <f t="shared" si="101"/>
        <v>1</v>
      </c>
      <c r="M1342" t="b">
        <f t="shared" si="102"/>
        <v>1</v>
      </c>
      <c r="N1342" t="b">
        <f t="shared" si="103"/>
        <v>1</v>
      </c>
      <c r="O1342" s="13">
        <f t="shared" si="104"/>
        <v>0</v>
      </c>
    </row>
    <row r="1343" spans="1:15" ht="67.5" hidden="1" x14ac:dyDescent="0.25">
      <c r="A1343" s="1" t="s">
        <v>184</v>
      </c>
      <c r="B1343" s="1" t="s">
        <v>1410</v>
      </c>
      <c r="C1343" s="1" t="s">
        <v>131</v>
      </c>
      <c r="D1343" s="2" t="s">
        <v>1601</v>
      </c>
      <c r="E1343" s="3">
        <v>87.699999999999989</v>
      </c>
      <c r="F1343" s="8" t="s">
        <v>184</v>
      </c>
      <c r="G1343" s="9" t="s">
        <v>1410</v>
      </c>
      <c r="H1343" s="9" t="s">
        <v>131</v>
      </c>
      <c r="I1343" s="10" t="s">
        <v>1601</v>
      </c>
      <c r="J1343" s="11">
        <v>87.7</v>
      </c>
      <c r="K1343" t="b">
        <f t="shared" si="100"/>
        <v>1</v>
      </c>
      <c r="L1343" t="b">
        <f t="shared" si="101"/>
        <v>1</v>
      </c>
      <c r="M1343" t="b">
        <f t="shared" si="102"/>
        <v>1</v>
      </c>
      <c r="N1343" t="b">
        <f t="shared" si="103"/>
        <v>1</v>
      </c>
      <c r="O1343" s="13">
        <f t="shared" si="104"/>
        <v>0</v>
      </c>
    </row>
    <row r="1344" spans="1:15" ht="78.75" hidden="1" x14ac:dyDescent="0.25">
      <c r="A1344" s="1" t="s">
        <v>184</v>
      </c>
      <c r="B1344" s="1" t="s">
        <v>1410</v>
      </c>
      <c r="C1344" s="1" t="s">
        <v>129</v>
      </c>
      <c r="D1344" s="2" t="s">
        <v>601</v>
      </c>
      <c r="E1344" s="3">
        <v>87.699999999999989</v>
      </c>
      <c r="F1344" s="8" t="s">
        <v>184</v>
      </c>
      <c r="G1344" s="9" t="s">
        <v>1410</v>
      </c>
      <c r="H1344" s="9" t="s">
        <v>129</v>
      </c>
      <c r="I1344" s="10" t="s">
        <v>601</v>
      </c>
      <c r="J1344" s="11">
        <v>87.7</v>
      </c>
      <c r="K1344" t="b">
        <f t="shared" si="100"/>
        <v>1</v>
      </c>
      <c r="L1344" t="b">
        <f t="shared" si="101"/>
        <v>1</v>
      </c>
      <c r="M1344" t="b">
        <f t="shared" si="102"/>
        <v>1</v>
      </c>
      <c r="N1344" t="b">
        <f t="shared" si="103"/>
        <v>1</v>
      </c>
      <c r="O1344" s="13">
        <f t="shared" si="104"/>
        <v>0</v>
      </c>
    </row>
    <row r="1345" spans="1:15" ht="56.25" hidden="1" x14ac:dyDescent="0.25">
      <c r="A1345" s="1" t="s">
        <v>184</v>
      </c>
      <c r="B1345" s="1" t="s">
        <v>1410</v>
      </c>
      <c r="C1345" s="1" t="s">
        <v>1122</v>
      </c>
      <c r="D1345" s="2" t="s">
        <v>1885</v>
      </c>
      <c r="E1345" s="3">
        <v>7.069</v>
      </c>
      <c r="F1345" s="8" t="s">
        <v>184</v>
      </c>
      <c r="G1345" s="9" t="s">
        <v>1410</v>
      </c>
      <c r="H1345" s="9" t="s">
        <v>1122</v>
      </c>
      <c r="I1345" s="10" t="s">
        <v>1885</v>
      </c>
      <c r="J1345" s="11">
        <v>7.069</v>
      </c>
      <c r="K1345" t="b">
        <f t="shared" si="100"/>
        <v>1</v>
      </c>
      <c r="L1345" t="b">
        <f t="shared" si="101"/>
        <v>1</v>
      </c>
      <c r="M1345" t="b">
        <f t="shared" si="102"/>
        <v>1</v>
      </c>
      <c r="N1345" t="b">
        <f t="shared" si="103"/>
        <v>1</v>
      </c>
      <c r="O1345" s="13">
        <f t="shared" si="104"/>
        <v>0</v>
      </c>
    </row>
    <row r="1346" spans="1:15" ht="33.75" hidden="1" x14ac:dyDescent="0.25">
      <c r="A1346" s="1" t="s">
        <v>184</v>
      </c>
      <c r="B1346" s="1" t="s">
        <v>1410</v>
      </c>
      <c r="C1346" s="1" t="s">
        <v>1123</v>
      </c>
      <c r="D1346" s="2" t="s">
        <v>1175</v>
      </c>
      <c r="E1346" s="3">
        <v>7.069</v>
      </c>
      <c r="F1346" s="8" t="s">
        <v>184</v>
      </c>
      <c r="G1346" s="9" t="s">
        <v>1410</v>
      </c>
      <c r="H1346" s="9" t="s">
        <v>1123</v>
      </c>
      <c r="I1346" s="10" t="s">
        <v>1175</v>
      </c>
      <c r="J1346" s="11">
        <v>7.069</v>
      </c>
      <c r="K1346" t="b">
        <f t="shared" si="100"/>
        <v>1</v>
      </c>
      <c r="L1346" t="b">
        <f t="shared" si="101"/>
        <v>1</v>
      </c>
      <c r="M1346" t="b">
        <f t="shared" si="102"/>
        <v>1</v>
      </c>
      <c r="N1346" t="b">
        <f t="shared" si="103"/>
        <v>1</v>
      </c>
      <c r="O1346" s="13">
        <f t="shared" si="104"/>
        <v>0</v>
      </c>
    </row>
    <row r="1347" spans="1:15" ht="45" hidden="1" x14ac:dyDescent="0.25">
      <c r="A1347" s="1" t="s">
        <v>184</v>
      </c>
      <c r="B1347" s="1" t="s">
        <v>1410</v>
      </c>
      <c r="C1347" s="1" t="s">
        <v>250</v>
      </c>
      <c r="D1347" s="2" t="s">
        <v>1190</v>
      </c>
      <c r="E1347" s="3">
        <v>7.069</v>
      </c>
      <c r="F1347" s="8" t="s">
        <v>184</v>
      </c>
      <c r="G1347" s="9" t="s">
        <v>1410</v>
      </c>
      <c r="H1347" s="9" t="s">
        <v>250</v>
      </c>
      <c r="I1347" s="10" t="s">
        <v>1190</v>
      </c>
      <c r="J1347" s="11">
        <v>7.069</v>
      </c>
      <c r="K1347" t="b">
        <f t="shared" ref="K1347:K1410" si="105">EXACT(A1347,F1347)</f>
        <v>1</v>
      </c>
      <c r="L1347" t="b">
        <f t="shared" ref="L1347:L1410" si="106">EXACT(B1347,G1347)</f>
        <v>1</v>
      </c>
      <c r="M1347" t="b">
        <f t="shared" ref="M1347:M1410" si="107">EXACT(C1347,H1347)</f>
        <v>1</v>
      </c>
      <c r="N1347" t="b">
        <f t="shared" ref="N1347:N1410" si="108">EXACT(D1347,I1347)</f>
        <v>1</v>
      </c>
      <c r="O1347" s="13">
        <f t="shared" ref="O1347:O1410" si="109">E1347-J1347</f>
        <v>0</v>
      </c>
    </row>
    <row r="1348" spans="1:15" ht="67.5" hidden="1" x14ac:dyDescent="0.25">
      <c r="A1348" s="1" t="s">
        <v>184</v>
      </c>
      <c r="B1348" s="1" t="s">
        <v>1411</v>
      </c>
      <c r="C1348" s="1" t="s">
        <v>138</v>
      </c>
      <c r="D1348" s="2" t="s">
        <v>1450</v>
      </c>
      <c r="E1348" s="3">
        <v>56905.69</v>
      </c>
      <c r="F1348" s="8" t="s">
        <v>184</v>
      </c>
      <c r="G1348" s="9" t="s">
        <v>1411</v>
      </c>
      <c r="H1348" s="9" t="s">
        <v>138</v>
      </c>
      <c r="I1348" s="10" t="s">
        <v>1450</v>
      </c>
      <c r="J1348" s="11">
        <v>56905.69</v>
      </c>
      <c r="K1348" t="b">
        <f t="shared" si="105"/>
        <v>1</v>
      </c>
      <c r="L1348" t="b">
        <f t="shared" si="106"/>
        <v>1</v>
      </c>
      <c r="M1348" t="b">
        <f t="shared" si="107"/>
        <v>1</v>
      </c>
      <c r="N1348" t="b">
        <f t="shared" si="108"/>
        <v>1</v>
      </c>
      <c r="O1348" s="13">
        <f t="shared" si="109"/>
        <v>0</v>
      </c>
    </row>
    <row r="1349" spans="1:15" ht="78.75" hidden="1" x14ac:dyDescent="0.25">
      <c r="A1349" s="1" t="s">
        <v>184</v>
      </c>
      <c r="B1349" s="1" t="s">
        <v>1411</v>
      </c>
      <c r="C1349" s="1" t="s">
        <v>139</v>
      </c>
      <c r="D1349" s="2" t="s">
        <v>1451</v>
      </c>
      <c r="E1349" s="3">
        <v>56905.69</v>
      </c>
      <c r="F1349" s="8" t="s">
        <v>184</v>
      </c>
      <c r="G1349" s="9" t="s">
        <v>1411</v>
      </c>
      <c r="H1349" s="9" t="s">
        <v>139</v>
      </c>
      <c r="I1349" s="10" t="s">
        <v>1451</v>
      </c>
      <c r="J1349" s="11">
        <v>56905.69</v>
      </c>
      <c r="K1349" t="b">
        <f t="shared" si="105"/>
        <v>1</v>
      </c>
      <c r="L1349" t="b">
        <f t="shared" si="106"/>
        <v>1</v>
      </c>
      <c r="M1349" t="b">
        <f t="shared" si="107"/>
        <v>1</v>
      </c>
      <c r="N1349" t="b">
        <f t="shared" si="108"/>
        <v>1</v>
      </c>
      <c r="O1349" s="13">
        <f t="shared" si="109"/>
        <v>0</v>
      </c>
    </row>
    <row r="1350" spans="1:15" ht="112.5" hidden="1" x14ac:dyDescent="0.25">
      <c r="A1350" s="1" t="s">
        <v>184</v>
      </c>
      <c r="B1350" s="1" t="s">
        <v>1411</v>
      </c>
      <c r="C1350" s="1" t="s">
        <v>140</v>
      </c>
      <c r="D1350" s="2" t="s">
        <v>1602</v>
      </c>
      <c r="E1350" s="3">
        <v>32935.599999999999</v>
      </c>
      <c r="F1350" s="8" t="s">
        <v>184</v>
      </c>
      <c r="G1350" s="9" t="s">
        <v>1411</v>
      </c>
      <c r="H1350" s="9" t="s">
        <v>140</v>
      </c>
      <c r="I1350" s="10" t="s">
        <v>1602</v>
      </c>
      <c r="J1350" s="11">
        <v>32935.599999999999</v>
      </c>
      <c r="K1350" t="b">
        <f t="shared" si="105"/>
        <v>1</v>
      </c>
      <c r="L1350" t="b">
        <f t="shared" si="106"/>
        <v>1</v>
      </c>
      <c r="M1350" t="b">
        <f t="shared" si="107"/>
        <v>1</v>
      </c>
      <c r="N1350" t="b">
        <f t="shared" si="108"/>
        <v>1</v>
      </c>
      <c r="O1350" s="13">
        <f t="shared" si="109"/>
        <v>0</v>
      </c>
    </row>
    <row r="1351" spans="1:15" ht="45" hidden="1" x14ac:dyDescent="0.25">
      <c r="A1351" s="1" t="s">
        <v>184</v>
      </c>
      <c r="B1351" s="1" t="s">
        <v>1411</v>
      </c>
      <c r="C1351" s="1" t="s">
        <v>132</v>
      </c>
      <c r="D1351" s="2" t="s">
        <v>694</v>
      </c>
      <c r="E1351" s="3">
        <v>31904</v>
      </c>
      <c r="F1351" s="8" t="s">
        <v>184</v>
      </c>
      <c r="G1351" s="9" t="s">
        <v>1411</v>
      </c>
      <c r="H1351" s="9" t="s">
        <v>132</v>
      </c>
      <c r="I1351" s="10" t="s">
        <v>694</v>
      </c>
      <c r="J1351" s="11">
        <v>31904</v>
      </c>
      <c r="K1351" t="b">
        <f t="shared" si="105"/>
        <v>1</v>
      </c>
      <c r="L1351" t="b">
        <f t="shared" si="106"/>
        <v>1</v>
      </c>
      <c r="M1351" t="b">
        <f t="shared" si="107"/>
        <v>1</v>
      </c>
      <c r="N1351" t="b">
        <f t="shared" si="108"/>
        <v>1</v>
      </c>
      <c r="O1351" s="13">
        <f t="shared" si="109"/>
        <v>0</v>
      </c>
    </row>
    <row r="1352" spans="1:15" ht="67.5" hidden="1" x14ac:dyDescent="0.25">
      <c r="A1352" s="1" t="s">
        <v>184</v>
      </c>
      <c r="B1352" s="1" t="s">
        <v>1411</v>
      </c>
      <c r="C1352" s="1" t="s">
        <v>133</v>
      </c>
      <c r="D1352" s="2" t="s">
        <v>696</v>
      </c>
      <c r="E1352" s="3">
        <v>1031.5999999999999</v>
      </c>
      <c r="F1352" s="8" t="s">
        <v>184</v>
      </c>
      <c r="G1352" s="9" t="s">
        <v>1411</v>
      </c>
      <c r="H1352" s="9" t="s">
        <v>133</v>
      </c>
      <c r="I1352" s="10" t="s">
        <v>696</v>
      </c>
      <c r="J1352" s="11">
        <v>1031.5999999999999</v>
      </c>
      <c r="K1352" t="b">
        <f t="shared" si="105"/>
        <v>1</v>
      </c>
      <c r="L1352" t="b">
        <f t="shared" si="106"/>
        <v>1</v>
      </c>
      <c r="M1352" t="b">
        <f t="shared" si="107"/>
        <v>1</v>
      </c>
      <c r="N1352" t="b">
        <f t="shared" si="108"/>
        <v>1</v>
      </c>
      <c r="O1352" s="13">
        <f t="shared" si="109"/>
        <v>0</v>
      </c>
    </row>
    <row r="1353" spans="1:15" ht="56.25" hidden="1" x14ac:dyDescent="0.25">
      <c r="A1353" s="1" t="s">
        <v>184</v>
      </c>
      <c r="B1353" s="1" t="s">
        <v>1411</v>
      </c>
      <c r="C1353" s="1" t="s">
        <v>1431</v>
      </c>
      <c r="D1353" s="2" t="s">
        <v>1432</v>
      </c>
      <c r="E1353" s="3">
        <v>23970.09</v>
      </c>
      <c r="F1353" s="8" t="s">
        <v>184</v>
      </c>
      <c r="G1353" s="9" t="s">
        <v>1411</v>
      </c>
      <c r="H1353" s="9" t="s">
        <v>1431</v>
      </c>
      <c r="I1353" s="10" t="s">
        <v>1432</v>
      </c>
      <c r="J1353" s="11">
        <v>23970.09</v>
      </c>
      <c r="K1353" t="b">
        <f t="shared" si="105"/>
        <v>1</v>
      </c>
      <c r="L1353" t="b">
        <f t="shared" si="106"/>
        <v>1</v>
      </c>
      <c r="M1353" t="b">
        <f t="shared" si="107"/>
        <v>1</v>
      </c>
      <c r="N1353" t="b">
        <f t="shared" si="108"/>
        <v>1</v>
      </c>
      <c r="O1353" s="13">
        <f t="shared" si="109"/>
        <v>0</v>
      </c>
    </row>
    <row r="1354" spans="1:15" ht="112.5" hidden="1" x14ac:dyDescent="0.25">
      <c r="A1354" s="1" t="s">
        <v>184</v>
      </c>
      <c r="B1354" s="1" t="s">
        <v>1411</v>
      </c>
      <c r="C1354" s="1" t="s">
        <v>1433</v>
      </c>
      <c r="D1354" s="2" t="s">
        <v>1434</v>
      </c>
      <c r="E1354" s="3">
        <v>23970.09</v>
      </c>
      <c r="F1354" s="8" t="s">
        <v>184</v>
      </c>
      <c r="G1354" s="9" t="s">
        <v>1411</v>
      </c>
      <c r="H1354" s="9" t="s">
        <v>1433</v>
      </c>
      <c r="I1354" s="10" t="s">
        <v>1434</v>
      </c>
      <c r="J1354" s="11">
        <v>23970.09</v>
      </c>
      <c r="K1354" t="b">
        <f t="shared" si="105"/>
        <v>1</v>
      </c>
      <c r="L1354" t="b">
        <f t="shared" si="106"/>
        <v>1</v>
      </c>
      <c r="M1354" t="b">
        <f t="shared" si="107"/>
        <v>1</v>
      </c>
      <c r="N1354" t="b">
        <f t="shared" si="108"/>
        <v>1</v>
      </c>
      <c r="O1354" s="13">
        <f t="shared" si="109"/>
        <v>0</v>
      </c>
    </row>
    <row r="1355" spans="1:15" ht="48" hidden="1" x14ac:dyDescent="0.25">
      <c r="A1355" s="1" t="s">
        <v>184</v>
      </c>
      <c r="B1355" s="1" t="s">
        <v>1411</v>
      </c>
      <c r="C1355" s="1" t="s">
        <v>141</v>
      </c>
      <c r="D1355" s="2" t="s">
        <v>1603</v>
      </c>
      <c r="E1355" s="3">
        <v>647.5</v>
      </c>
      <c r="F1355" s="8" t="s">
        <v>184</v>
      </c>
      <c r="G1355" s="9" t="s">
        <v>1411</v>
      </c>
      <c r="H1355" s="9" t="s">
        <v>141</v>
      </c>
      <c r="I1355" s="10" t="s">
        <v>1603</v>
      </c>
      <c r="J1355" s="11">
        <v>647.5</v>
      </c>
      <c r="K1355" t="b">
        <f t="shared" si="105"/>
        <v>1</v>
      </c>
      <c r="L1355" t="b">
        <f t="shared" si="106"/>
        <v>1</v>
      </c>
      <c r="M1355" t="b">
        <f t="shared" si="107"/>
        <v>1</v>
      </c>
      <c r="N1355" t="b">
        <f t="shared" si="108"/>
        <v>1</v>
      </c>
      <c r="O1355" s="13">
        <f t="shared" si="109"/>
        <v>0</v>
      </c>
    </row>
    <row r="1356" spans="1:15" ht="67.5" hidden="1" x14ac:dyDescent="0.25">
      <c r="A1356" s="1" t="s">
        <v>184</v>
      </c>
      <c r="B1356" s="1" t="s">
        <v>1411</v>
      </c>
      <c r="C1356" s="1" t="s">
        <v>142</v>
      </c>
      <c r="D1356" s="2" t="s">
        <v>1604</v>
      </c>
      <c r="E1356" s="3">
        <v>647.5</v>
      </c>
      <c r="F1356" s="8" t="s">
        <v>184</v>
      </c>
      <c r="G1356" s="9" t="s">
        <v>1411</v>
      </c>
      <c r="H1356" s="9" t="s">
        <v>142</v>
      </c>
      <c r="I1356" s="10" t="s">
        <v>1604</v>
      </c>
      <c r="J1356" s="11">
        <v>647.5</v>
      </c>
      <c r="K1356" t="b">
        <f t="shared" si="105"/>
        <v>1</v>
      </c>
      <c r="L1356" t="b">
        <f t="shared" si="106"/>
        <v>1</v>
      </c>
      <c r="M1356" t="b">
        <f t="shared" si="107"/>
        <v>1</v>
      </c>
      <c r="N1356" t="b">
        <f t="shared" si="108"/>
        <v>1</v>
      </c>
      <c r="O1356" s="13">
        <f t="shared" si="109"/>
        <v>0</v>
      </c>
    </row>
    <row r="1357" spans="1:15" ht="112.5" hidden="1" x14ac:dyDescent="0.25">
      <c r="A1357" s="1" t="s">
        <v>184</v>
      </c>
      <c r="B1357" s="1" t="s">
        <v>1411</v>
      </c>
      <c r="C1357" s="1" t="s">
        <v>134</v>
      </c>
      <c r="D1357" s="2" t="s">
        <v>1605</v>
      </c>
      <c r="E1357" s="3">
        <v>647.5</v>
      </c>
      <c r="F1357" s="8" t="s">
        <v>184</v>
      </c>
      <c r="G1357" s="9" t="s">
        <v>1411</v>
      </c>
      <c r="H1357" s="9" t="s">
        <v>134</v>
      </c>
      <c r="I1357" s="10" t="s">
        <v>1605</v>
      </c>
      <c r="J1357" s="11">
        <v>647.5</v>
      </c>
      <c r="K1357" t="b">
        <f t="shared" si="105"/>
        <v>1</v>
      </c>
      <c r="L1357" t="b">
        <f t="shared" si="106"/>
        <v>1</v>
      </c>
      <c r="M1357" t="b">
        <f t="shared" si="107"/>
        <v>1</v>
      </c>
      <c r="N1357" t="b">
        <f t="shared" si="108"/>
        <v>1</v>
      </c>
      <c r="O1357" s="13">
        <f t="shared" si="109"/>
        <v>0</v>
      </c>
    </row>
    <row r="1358" spans="1:15" ht="135" hidden="1" x14ac:dyDescent="0.25">
      <c r="A1358" s="1" t="s">
        <v>184</v>
      </c>
      <c r="B1358" s="1" t="s">
        <v>1411</v>
      </c>
      <c r="C1358" s="1" t="s">
        <v>1132</v>
      </c>
      <c r="D1358" s="2" t="s">
        <v>1486</v>
      </c>
      <c r="E1358" s="3">
        <v>127.9</v>
      </c>
      <c r="F1358" s="8" t="s">
        <v>184</v>
      </c>
      <c r="G1358" s="9" t="s">
        <v>1411</v>
      </c>
      <c r="H1358" s="9" t="s">
        <v>1132</v>
      </c>
      <c r="I1358" s="10" t="s">
        <v>1486</v>
      </c>
      <c r="J1358" s="11">
        <v>127.9</v>
      </c>
      <c r="K1358" t="b">
        <f t="shared" si="105"/>
        <v>1</v>
      </c>
      <c r="L1358" t="b">
        <f t="shared" si="106"/>
        <v>1</v>
      </c>
      <c r="M1358" t="b">
        <f t="shared" si="107"/>
        <v>1</v>
      </c>
      <c r="N1358" t="b">
        <f t="shared" si="108"/>
        <v>1</v>
      </c>
      <c r="O1358" s="13">
        <f t="shared" si="109"/>
        <v>0</v>
      </c>
    </row>
    <row r="1359" spans="1:15" ht="101.25" hidden="1" x14ac:dyDescent="0.25">
      <c r="A1359" s="1" t="s">
        <v>184</v>
      </c>
      <c r="B1359" s="1" t="s">
        <v>1411</v>
      </c>
      <c r="C1359" s="1" t="s">
        <v>1133</v>
      </c>
      <c r="D1359" s="2" t="s">
        <v>1487</v>
      </c>
      <c r="E1359" s="3">
        <v>127.9</v>
      </c>
      <c r="F1359" s="8" t="s">
        <v>184</v>
      </c>
      <c r="G1359" s="9" t="s">
        <v>1411</v>
      </c>
      <c r="H1359" s="9" t="s">
        <v>1133</v>
      </c>
      <c r="I1359" s="10" t="s">
        <v>1487</v>
      </c>
      <c r="J1359" s="11">
        <v>127.9</v>
      </c>
      <c r="K1359" t="b">
        <f t="shared" si="105"/>
        <v>1</v>
      </c>
      <c r="L1359" t="b">
        <f t="shared" si="106"/>
        <v>1</v>
      </c>
      <c r="M1359" t="b">
        <f t="shared" si="107"/>
        <v>1</v>
      </c>
      <c r="N1359" t="b">
        <f t="shared" si="108"/>
        <v>1</v>
      </c>
      <c r="O1359" s="13">
        <f t="shared" si="109"/>
        <v>0</v>
      </c>
    </row>
    <row r="1360" spans="1:15" ht="135" hidden="1" x14ac:dyDescent="0.25">
      <c r="A1360" s="1" t="s">
        <v>184</v>
      </c>
      <c r="B1360" s="1" t="s">
        <v>1411</v>
      </c>
      <c r="C1360" s="1" t="s">
        <v>143</v>
      </c>
      <c r="D1360" s="2" t="s">
        <v>1606</v>
      </c>
      <c r="E1360" s="3">
        <v>127.9</v>
      </c>
      <c r="F1360" s="8" t="s">
        <v>184</v>
      </c>
      <c r="G1360" s="9" t="s">
        <v>1411</v>
      </c>
      <c r="H1360" s="9" t="s">
        <v>143</v>
      </c>
      <c r="I1360" s="10" t="s">
        <v>1606</v>
      </c>
      <c r="J1360" s="11">
        <v>127.9</v>
      </c>
      <c r="K1360" t="b">
        <f t="shared" si="105"/>
        <v>1</v>
      </c>
      <c r="L1360" t="b">
        <f t="shared" si="106"/>
        <v>1</v>
      </c>
      <c r="M1360" t="b">
        <f t="shared" si="107"/>
        <v>1</v>
      </c>
      <c r="N1360" t="b">
        <f t="shared" si="108"/>
        <v>1</v>
      </c>
      <c r="O1360" s="13">
        <f t="shared" si="109"/>
        <v>0</v>
      </c>
    </row>
    <row r="1361" spans="1:15" ht="33.75" hidden="1" x14ac:dyDescent="0.25">
      <c r="A1361" s="1" t="s">
        <v>184</v>
      </c>
      <c r="B1361" s="1" t="s">
        <v>1411</v>
      </c>
      <c r="C1361" s="1" t="s">
        <v>135</v>
      </c>
      <c r="D1361" s="2" t="s">
        <v>752</v>
      </c>
      <c r="E1361" s="3">
        <v>127.9</v>
      </c>
      <c r="F1361" s="8" t="s">
        <v>184</v>
      </c>
      <c r="G1361" s="9" t="s">
        <v>1411</v>
      </c>
      <c r="H1361" s="9" t="s">
        <v>135</v>
      </c>
      <c r="I1361" s="10" t="s">
        <v>752</v>
      </c>
      <c r="J1361" s="11">
        <v>127.9</v>
      </c>
      <c r="K1361" t="b">
        <f t="shared" si="105"/>
        <v>1</v>
      </c>
      <c r="L1361" t="b">
        <f t="shared" si="106"/>
        <v>1</v>
      </c>
      <c r="M1361" t="b">
        <f t="shared" si="107"/>
        <v>1</v>
      </c>
      <c r="N1361" t="b">
        <f t="shared" si="108"/>
        <v>1</v>
      </c>
      <c r="O1361" s="13">
        <f t="shared" si="109"/>
        <v>0</v>
      </c>
    </row>
    <row r="1362" spans="1:15" ht="56.25" hidden="1" x14ac:dyDescent="0.25">
      <c r="A1362" s="1" t="s">
        <v>184</v>
      </c>
      <c r="B1362" s="1" t="s">
        <v>1391</v>
      </c>
      <c r="C1362" s="1" t="s">
        <v>152</v>
      </c>
      <c r="D1362" s="2" t="s">
        <v>1610</v>
      </c>
      <c r="E1362" s="3">
        <v>27</v>
      </c>
      <c r="F1362" s="8" t="s">
        <v>184</v>
      </c>
      <c r="G1362" s="9" t="s">
        <v>1391</v>
      </c>
      <c r="H1362" s="9" t="s">
        <v>152</v>
      </c>
      <c r="I1362" s="10" t="s">
        <v>1610</v>
      </c>
      <c r="J1362" s="11">
        <v>27</v>
      </c>
      <c r="K1362" t="b">
        <f t="shared" si="105"/>
        <v>1</v>
      </c>
      <c r="L1362" t="b">
        <f t="shared" si="106"/>
        <v>1</v>
      </c>
      <c r="M1362" t="b">
        <f t="shared" si="107"/>
        <v>1</v>
      </c>
      <c r="N1362" t="b">
        <f t="shared" si="108"/>
        <v>1</v>
      </c>
      <c r="O1362" s="13">
        <f t="shared" si="109"/>
        <v>0</v>
      </c>
    </row>
    <row r="1363" spans="1:15" ht="45" hidden="1" x14ac:dyDescent="0.25">
      <c r="A1363" s="1" t="s">
        <v>184</v>
      </c>
      <c r="B1363" s="1" t="s">
        <v>1391</v>
      </c>
      <c r="C1363" s="1" t="s">
        <v>154</v>
      </c>
      <c r="D1363" s="2" t="s">
        <v>1611</v>
      </c>
      <c r="E1363" s="3">
        <v>27</v>
      </c>
      <c r="F1363" s="8" t="s">
        <v>184</v>
      </c>
      <c r="G1363" s="9" t="s">
        <v>1391</v>
      </c>
      <c r="H1363" s="9" t="s">
        <v>154</v>
      </c>
      <c r="I1363" s="10" t="s">
        <v>1611</v>
      </c>
      <c r="J1363" s="11">
        <v>27</v>
      </c>
      <c r="K1363" t="b">
        <f t="shared" si="105"/>
        <v>1</v>
      </c>
      <c r="L1363" t="b">
        <f t="shared" si="106"/>
        <v>1</v>
      </c>
      <c r="M1363" t="b">
        <f t="shared" si="107"/>
        <v>1</v>
      </c>
      <c r="N1363" t="b">
        <f t="shared" si="108"/>
        <v>1</v>
      </c>
      <c r="O1363" s="13">
        <f t="shared" si="109"/>
        <v>0</v>
      </c>
    </row>
    <row r="1364" spans="1:15" ht="135" hidden="1" x14ac:dyDescent="0.25">
      <c r="A1364" s="1" t="s">
        <v>184</v>
      </c>
      <c r="B1364" s="1" t="s">
        <v>1391</v>
      </c>
      <c r="C1364" s="1" t="s">
        <v>153</v>
      </c>
      <c r="D1364" s="2" t="s">
        <v>1612</v>
      </c>
      <c r="E1364" s="3">
        <v>27</v>
      </c>
      <c r="F1364" s="8" t="s">
        <v>184</v>
      </c>
      <c r="G1364" s="9" t="s">
        <v>1391</v>
      </c>
      <c r="H1364" s="9" t="s">
        <v>153</v>
      </c>
      <c r="I1364" s="10" t="s">
        <v>1612</v>
      </c>
      <c r="J1364" s="11">
        <v>27</v>
      </c>
      <c r="K1364" t="b">
        <f t="shared" si="105"/>
        <v>1</v>
      </c>
      <c r="L1364" t="b">
        <f t="shared" si="106"/>
        <v>1</v>
      </c>
      <c r="M1364" t="b">
        <f t="shared" si="107"/>
        <v>1</v>
      </c>
      <c r="N1364" t="b">
        <f t="shared" si="108"/>
        <v>1</v>
      </c>
      <c r="O1364" s="13">
        <f t="shared" si="109"/>
        <v>0</v>
      </c>
    </row>
    <row r="1365" spans="1:15" ht="101.25" hidden="1" x14ac:dyDescent="0.25">
      <c r="A1365" s="1" t="s">
        <v>184</v>
      </c>
      <c r="B1365" s="1" t="s">
        <v>1391</v>
      </c>
      <c r="C1365" s="1" t="s">
        <v>147</v>
      </c>
      <c r="D1365" s="2" t="s">
        <v>685</v>
      </c>
      <c r="E1365" s="3">
        <v>23</v>
      </c>
      <c r="F1365" s="8" t="s">
        <v>184</v>
      </c>
      <c r="G1365" s="9" t="s">
        <v>1391</v>
      </c>
      <c r="H1365" s="9" t="s">
        <v>147</v>
      </c>
      <c r="I1365" s="10" t="s">
        <v>685</v>
      </c>
      <c r="J1365" s="11">
        <v>23</v>
      </c>
      <c r="K1365" t="b">
        <f t="shared" si="105"/>
        <v>1</v>
      </c>
      <c r="L1365" t="b">
        <f t="shared" si="106"/>
        <v>1</v>
      </c>
      <c r="M1365" t="b">
        <f t="shared" si="107"/>
        <v>1</v>
      </c>
      <c r="N1365" t="b">
        <f t="shared" si="108"/>
        <v>1</v>
      </c>
      <c r="O1365" s="13">
        <f t="shared" si="109"/>
        <v>0</v>
      </c>
    </row>
    <row r="1366" spans="1:15" ht="78.75" hidden="1" x14ac:dyDescent="0.25">
      <c r="A1366" s="1" t="s">
        <v>184</v>
      </c>
      <c r="B1366" s="1" t="s">
        <v>1391</v>
      </c>
      <c r="C1366" s="1" t="s">
        <v>148</v>
      </c>
      <c r="D1366" s="2" t="s">
        <v>687</v>
      </c>
      <c r="E1366" s="3">
        <v>4</v>
      </c>
      <c r="F1366" s="8" t="s">
        <v>184</v>
      </c>
      <c r="G1366" s="9" t="s">
        <v>1391</v>
      </c>
      <c r="H1366" s="9" t="s">
        <v>148</v>
      </c>
      <c r="I1366" s="10" t="s">
        <v>687</v>
      </c>
      <c r="J1366" s="11">
        <v>4</v>
      </c>
      <c r="K1366" t="b">
        <f t="shared" si="105"/>
        <v>1</v>
      </c>
      <c r="L1366" t="b">
        <f t="shared" si="106"/>
        <v>1</v>
      </c>
      <c r="M1366" t="b">
        <f t="shared" si="107"/>
        <v>1</v>
      </c>
      <c r="N1366" t="b">
        <f t="shared" si="108"/>
        <v>1</v>
      </c>
      <c r="O1366" s="13">
        <f t="shared" si="109"/>
        <v>0</v>
      </c>
    </row>
    <row r="1367" spans="1:15" ht="48" hidden="1" x14ac:dyDescent="0.25">
      <c r="A1367" s="1" t="s">
        <v>184</v>
      </c>
      <c r="B1367" s="1" t="s">
        <v>1391</v>
      </c>
      <c r="C1367" s="1" t="s">
        <v>141</v>
      </c>
      <c r="D1367" s="2" t="s">
        <v>1603</v>
      </c>
      <c r="E1367" s="3">
        <v>71.099999999999994</v>
      </c>
      <c r="F1367" s="8" t="s">
        <v>184</v>
      </c>
      <c r="G1367" s="9" t="s">
        <v>1391</v>
      </c>
      <c r="H1367" s="9" t="s">
        <v>141</v>
      </c>
      <c r="I1367" s="10" t="s">
        <v>1603</v>
      </c>
      <c r="J1367" s="11">
        <v>71.099999999999994</v>
      </c>
      <c r="K1367" t="b">
        <f t="shared" si="105"/>
        <v>1</v>
      </c>
      <c r="L1367" t="b">
        <f t="shared" si="106"/>
        <v>1</v>
      </c>
      <c r="M1367" t="b">
        <f t="shared" si="107"/>
        <v>1</v>
      </c>
      <c r="N1367" t="b">
        <f t="shared" si="108"/>
        <v>1</v>
      </c>
      <c r="O1367" s="13">
        <f t="shared" si="109"/>
        <v>0</v>
      </c>
    </row>
    <row r="1368" spans="1:15" ht="67.5" hidden="1" x14ac:dyDescent="0.25">
      <c r="A1368" s="1" t="s">
        <v>184</v>
      </c>
      <c r="B1368" s="1" t="s">
        <v>1391</v>
      </c>
      <c r="C1368" s="1" t="s">
        <v>142</v>
      </c>
      <c r="D1368" s="2" t="s">
        <v>1604</v>
      </c>
      <c r="E1368" s="3">
        <v>71.099999999999994</v>
      </c>
      <c r="F1368" s="8" t="s">
        <v>184</v>
      </c>
      <c r="G1368" s="9" t="s">
        <v>1391</v>
      </c>
      <c r="H1368" s="9" t="s">
        <v>142</v>
      </c>
      <c r="I1368" s="10" t="s">
        <v>1604</v>
      </c>
      <c r="J1368" s="11">
        <v>71.099999999999994</v>
      </c>
      <c r="K1368" t="b">
        <f t="shared" si="105"/>
        <v>1</v>
      </c>
      <c r="L1368" t="b">
        <f t="shared" si="106"/>
        <v>1</v>
      </c>
      <c r="M1368" t="b">
        <f t="shared" si="107"/>
        <v>1</v>
      </c>
      <c r="N1368" t="b">
        <f t="shared" si="108"/>
        <v>1</v>
      </c>
      <c r="O1368" s="13">
        <f t="shared" si="109"/>
        <v>0</v>
      </c>
    </row>
    <row r="1369" spans="1:15" ht="90" hidden="1" x14ac:dyDescent="0.25">
      <c r="A1369" s="1" t="s">
        <v>184</v>
      </c>
      <c r="B1369" s="1" t="s">
        <v>1391</v>
      </c>
      <c r="C1369" s="1" t="s">
        <v>149</v>
      </c>
      <c r="D1369" s="2" t="s">
        <v>1613</v>
      </c>
      <c r="E1369" s="3">
        <v>71.099999999999994</v>
      </c>
      <c r="F1369" s="8" t="s">
        <v>184</v>
      </c>
      <c r="G1369" s="9" t="s">
        <v>1391</v>
      </c>
      <c r="H1369" s="9" t="s">
        <v>149</v>
      </c>
      <c r="I1369" s="10" t="s">
        <v>1613</v>
      </c>
      <c r="J1369" s="11">
        <v>71.099999999999994</v>
      </c>
      <c r="K1369" t="b">
        <f t="shared" si="105"/>
        <v>1</v>
      </c>
      <c r="L1369" t="b">
        <f t="shared" si="106"/>
        <v>1</v>
      </c>
      <c r="M1369" t="b">
        <f t="shared" si="107"/>
        <v>1</v>
      </c>
      <c r="N1369" t="b">
        <f t="shared" si="108"/>
        <v>1</v>
      </c>
      <c r="O1369" s="13">
        <f t="shared" si="109"/>
        <v>0</v>
      </c>
    </row>
    <row r="1370" spans="1:15" ht="67.5" hidden="1" x14ac:dyDescent="0.25">
      <c r="A1370" s="1" t="s">
        <v>184</v>
      </c>
      <c r="B1370" s="1" t="s">
        <v>1391</v>
      </c>
      <c r="C1370" s="1" t="s">
        <v>1152</v>
      </c>
      <c r="D1370" s="2" t="s">
        <v>1489</v>
      </c>
      <c r="E1370" s="3">
        <v>112.5</v>
      </c>
      <c r="F1370" s="8" t="s">
        <v>184</v>
      </c>
      <c r="G1370" s="9" t="s">
        <v>1391</v>
      </c>
      <c r="H1370" s="9" t="s">
        <v>1152</v>
      </c>
      <c r="I1370" s="10" t="s">
        <v>1489</v>
      </c>
      <c r="J1370" s="11">
        <v>112.5</v>
      </c>
      <c r="K1370" t="b">
        <f t="shared" si="105"/>
        <v>1</v>
      </c>
      <c r="L1370" t="b">
        <f t="shared" si="106"/>
        <v>1</v>
      </c>
      <c r="M1370" t="b">
        <f t="shared" si="107"/>
        <v>1</v>
      </c>
      <c r="N1370" t="b">
        <f t="shared" si="108"/>
        <v>1</v>
      </c>
      <c r="O1370" s="13">
        <f t="shared" si="109"/>
        <v>0</v>
      </c>
    </row>
    <row r="1371" spans="1:15" ht="56.25" hidden="1" x14ac:dyDescent="0.25">
      <c r="A1371" s="1" t="s">
        <v>184</v>
      </c>
      <c r="B1371" s="1" t="s">
        <v>1391</v>
      </c>
      <c r="C1371" s="1" t="s">
        <v>1162</v>
      </c>
      <c r="D1371" s="2" t="s">
        <v>1494</v>
      </c>
      <c r="E1371" s="3">
        <v>112.5</v>
      </c>
      <c r="F1371" s="8" t="s">
        <v>184</v>
      </c>
      <c r="G1371" s="9" t="s">
        <v>1391</v>
      </c>
      <c r="H1371" s="9" t="s">
        <v>1162</v>
      </c>
      <c r="I1371" s="10" t="s">
        <v>1494</v>
      </c>
      <c r="J1371" s="11">
        <v>112.5</v>
      </c>
      <c r="K1371" t="b">
        <f t="shared" si="105"/>
        <v>1</v>
      </c>
      <c r="L1371" t="b">
        <f t="shared" si="106"/>
        <v>1</v>
      </c>
      <c r="M1371" t="b">
        <f t="shared" si="107"/>
        <v>1</v>
      </c>
      <c r="N1371" t="b">
        <f t="shared" si="108"/>
        <v>1</v>
      </c>
      <c r="O1371" s="13">
        <f t="shared" si="109"/>
        <v>0</v>
      </c>
    </row>
    <row r="1372" spans="1:15" ht="180" hidden="1" x14ac:dyDescent="0.25">
      <c r="A1372" s="1" t="s">
        <v>184</v>
      </c>
      <c r="B1372" s="1" t="s">
        <v>1391</v>
      </c>
      <c r="C1372" s="1" t="s">
        <v>150</v>
      </c>
      <c r="D1372" s="2" t="s">
        <v>1614</v>
      </c>
      <c r="E1372" s="3">
        <v>112.5</v>
      </c>
      <c r="F1372" s="8" t="s">
        <v>184</v>
      </c>
      <c r="G1372" s="9" t="s">
        <v>1391</v>
      </c>
      <c r="H1372" s="9" t="s">
        <v>150</v>
      </c>
      <c r="I1372" s="10" t="s">
        <v>1614</v>
      </c>
      <c r="J1372" s="11">
        <v>112.5</v>
      </c>
      <c r="K1372" t="b">
        <f t="shared" si="105"/>
        <v>1</v>
      </c>
      <c r="L1372" t="b">
        <f t="shared" si="106"/>
        <v>1</v>
      </c>
      <c r="M1372" t="b">
        <f t="shared" si="107"/>
        <v>1</v>
      </c>
      <c r="N1372" t="b">
        <f t="shared" si="108"/>
        <v>1</v>
      </c>
      <c r="O1372" s="13">
        <f t="shared" si="109"/>
        <v>0</v>
      </c>
    </row>
    <row r="1373" spans="1:15" ht="56.25" hidden="1" x14ac:dyDescent="0.25">
      <c r="A1373" s="1" t="s">
        <v>184</v>
      </c>
      <c r="B1373" s="1" t="s">
        <v>1413</v>
      </c>
      <c r="C1373" s="1" t="s">
        <v>152</v>
      </c>
      <c r="D1373" s="2" t="s">
        <v>1610</v>
      </c>
      <c r="E1373" s="3">
        <v>765.1</v>
      </c>
      <c r="F1373" s="8" t="s">
        <v>184</v>
      </c>
      <c r="G1373" s="9" t="s">
        <v>1413</v>
      </c>
      <c r="H1373" s="9" t="s">
        <v>152</v>
      </c>
      <c r="I1373" s="10" t="s">
        <v>1610</v>
      </c>
      <c r="J1373" s="11">
        <v>765.1</v>
      </c>
      <c r="K1373" t="b">
        <f t="shared" si="105"/>
        <v>1</v>
      </c>
      <c r="L1373" t="b">
        <f t="shared" si="106"/>
        <v>1</v>
      </c>
      <c r="M1373" t="b">
        <f t="shared" si="107"/>
        <v>1</v>
      </c>
      <c r="N1373" t="b">
        <f t="shared" si="108"/>
        <v>1</v>
      </c>
      <c r="O1373" s="13">
        <f t="shared" si="109"/>
        <v>0</v>
      </c>
    </row>
    <row r="1374" spans="1:15" ht="45" hidden="1" x14ac:dyDescent="0.25">
      <c r="A1374" s="1" t="s">
        <v>184</v>
      </c>
      <c r="B1374" s="1" t="s">
        <v>1413</v>
      </c>
      <c r="C1374" s="1" t="s">
        <v>154</v>
      </c>
      <c r="D1374" s="2" t="s">
        <v>1611</v>
      </c>
      <c r="E1374" s="3">
        <v>765.1</v>
      </c>
      <c r="F1374" s="8" t="s">
        <v>184</v>
      </c>
      <c r="G1374" s="9" t="s">
        <v>1413</v>
      </c>
      <c r="H1374" s="9" t="s">
        <v>154</v>
      </c>
      <c r="I1374" s="10" t="s">
        <v>1611</v>
      </c>
      <c r="J1374" s="11">
        <v>765.1</v>
      </c>
      <c r="K1374" t="b">
        <f t="shared" si="105"/>
        <v>1</v>
      </c>
      <c r="L1374" t="b">
        <f t="shared" si="106"/>
        <v>1</v>
      </c>
      <c r="M1374" t="b">
        <f t="shared" si="107"/>
        <v>1</v>
      </c>
      <c r="N1374" t="b">
        <f t="shared" si="108"/>
        <v>1</v>
      </c>
      <c r="O1374" s="13">
        <f t="shared" si="109"/>
        <v>0</v>
      </c>
    </row>
    <row r="1375" spans="1:15" ht="67.5" hidden="1" x14ac:dyDescent="0.25">
      <c r="A1375" s="1" t="s">
        <v>184</v>
      </c>
      <c r="B1375" s="1" t="s">
        <v>1413</v>
      </c>
      <c r="C1375" s="1" t="s">
        <v>163</v>
      </c>
      <c r="D1375" s="2" t="s">
        <v>1620</v>
      </c>
      <c r="E1375" s="3">
        <v>765.1</v>
      </c>
      <c r="F1375" s="8" t="s">
        <v>184</v>
      </c>
      <c r="G1375" s="9" t="s">
        <v>1413</v>
      </c>
      <c r="H1375" s="9" t="s">
        <v>163</v>
      </c>
      <c r="I1375" s="10" t="s">
        <v>1620</v>
      </c>
      <c r="J1375" s="11">
        <v>765.1</v>
      </c>
      <c r="K1375" t="b">
        <f t="shared" si="105"/>
        <v>1</v>
      </c>
      <c r="L1375" t="b">
        <f t="shared" si="106"/>
        <v>1</v>
      </c>
      <c r="M1375" t="b">
        <f t="shared" si="107"/>
        <v>1</v>
      </c>
      <c r="N1375" t="b">
        <f t="shared" si="108"/>
        <v>1</v>
      </c>
      <c r="O1375" s="13">
        <f t="shared" si="109"/>
        <v>0</v>
      </c>
    </row>
    <row r="1376" spans="1:15" ht="48" hidden="1" x14ac:dyDescent="0.25">
      <c r="A1376" s="1" t="s">
        <v>184</v>
      </c>
      <c r="B1376" s="1" t="s">
        <v>1413</v>
      </c>
      <c r="C1376" s="1" t="s">
        <v>158</v>
      </c>
      <c r="D1376" s="2" t="s">
        <v>683</v>
      </c>
      <c r="E1376" s="3">
        <v>765.1</v>
      </c>
      <c r="F1376" s="8" t="s">
        <v>184</v>
      </c>
      <c r="G1376" s="9" t="s">
        <v>1413</v>
      </c>
      <c r="H1376" s="9" t="s">
        <v>158</v>
      </c>
      <c r="I1376" s="10" t="s">
        <v>683</v>
      </c>
      <c r="J1376" s="11">
        <v>765.1</v>
      </c>
      <c r="K1376" t="b">
        <f t="shared" si="105"/>
        <v>1</v>
      </c>
      <c r="L1376" t="b">
        <f t="shared" si="106"/>
        <v>1</v>
      </c>
      <c r="M1376" t="b">
        <f t="shared" si="107"/>
        <v>1</v>
      </c>
      <c r="N1376" t="b">
        <f t="shared" si="108"/>
        <v>1</v>
      </c>
      <c r="O1376" s="13">
        <f t="shared" si="109"/>
        <v>0</v>
      </c>
    </row>
    <row r="1377" spans="1:15" ht="48" hidden="1" x14ac:dyDescent="0.25">
      <c r="A1377" s="1" t="s">
        <v>184</v>
      </c>
      <c r="B1377" s="1" t="s">
        <v>1413</v>
      </c>
      <c r="C1377" s="1" t="s">
        <v>141</v>
      </c>
      <c r="D1377" s="2" t="s">
        <v>1603</v>
      </c>
      <c r="E1377" s="3">
        <v>2511.8000000000002</v>
      </c>
      <c r="F1377" s="8" t="s">
        <v>184</v>
      </c>
      <c r="G1377" s="9" t="s">
        <v>1413</v>
      </c>
      <c r="H1377" s="9" t="s">
        <v>141</v>
      </c>
      <c r="I1377" s="10" t="s">
        <v>1603</v>
      </c>
      <c r="J1377" s="11">
        <v>2511.8000000000002</v>
      </c>
      <c r="K1377" t="b">
        <f t="shared" si="105"/>
        <v>1</v>
      </c>
      <c r="L1377" t="b">
        <f t="shared" si="106"/>
        <v>1</v>
      </c>
      <c r="M1377" t="b">
        <f t="shared" si="107"/>
        <v>1</v>
      </c>
      <c r="N1377" t="b">
        <f t="shared" si="108"/>
        <v>1</v>
      </c>
      <c r="O1377" s="13">
        <f t="shared" si="109"/>
        <v>0</v>
      </c>
    </row>
    <row r="1378" spans="1:15" ht="67.5" hidden="1" x14ac:dyDescent="0.25">
      <c r="A1378" s="1" t="s">
        <v>184</v>
      </c>
      <c r="B1378" s="1" t="s">
        <v>1413</v>
      </c>
      <c r="C1378" s="1" t="s">
        <v>142</v>
      </c>
      <c r="D1378" s="2" t="s">
        <v>1604</v>
      </c>
      <c r="E1378" s="3">
        <v>2511.8000000000002</v>
      </c>
      <c r="F1378" s="8" t="s">
        <v>184</v>
      </c>
      <c r="G1378" s="9" t="s">
        <v>1413</v>
      </c>
      <c r="H1378" s="9" t="s">
        <v>142</v>
      </c>
      <c r="I1378" s="10" t="s">
        <v>1604</v>
      </c>
      <c r="J1378" s="11">
        <v>2511.8000000000002</v>
      </c>
      <c r="K1378" t="b">
        <f t="shared" si="105"/>
        <v>1</v>
      </c>
      <c r="L1378" t="b">
        <f t="shared" si="106"/>
        <v>1</v>
      </c>
      <c r="M1378" t="b">
        <f t="shared" si="107"/>
        <v>1</v>
      </c>
      <c r="N1378" t="b">
        <f t="shared" si="108"/>
        <v>1</v>
      </c>
      <c r="O1378" s="13">
        <f t="shared" si="109"/>
        <v>0</v>
      </c>
    </row>
    <row r="1379" spans="1:15" ht="67.5" hidden="1" x14ac:dyDescent="0.25">
      <c r="A1379" s="1" t="s">
        <v>184</v>
      </c>
      <c r="B1379" s="1" t="s">
        <v>1413</v>
      </c>
      <c r="C1379" s="1" t="s">
        <v>159</v>
      </c>
      <c r="D1379" s="2" t="s">
        <v>1621</v>
      </c>
      <c r="E1379" s="3">
        <v>864</v>
      </c>
      <c r="F1379" s="8" t="s">
        <v>184</v>
      </c>
      <c r="G1379" s="9" t="s">
        <v>1413</v>
      </c>
      <c r="H1379" s="9" t="s">
        <v>159</v>
      </c>
      <c r="I1379" s="10" t="s">
        <v>1621</v>
      </c>
      <c r="J1379" s="11">
        <v>864</v>
      </c>
      <c r="K1379" t="b">
        <f t="shared" si="105"/>
        <v>1</v>
      </c>
      <c r="L1379" t="b">
        <f t="shared" si="106"/>
        <v>1</v>
      </c>
      <c r="M1379" t="b">
        <f t="shared" si="107"/>
        <v>1</v>
      </c>
      <c r="N1379" t="b">
        <f t="shared" si="108"/>
        <v>1</v>
      </c>
      <c r="O1379" s="13">
        <f t="shared" si="109"/>
        <v>0</v>
      </c>
    </row>
    <row r="1380" spans="1:15" ht="67.5" hidden="1" x14ac:dyDescent="0.25">
      <c r="A1380" s="1" t="s">
        <v>184</v>
      </c>
      <c r="B1380" s="1" t="s">
        <v>1413</v>
      </c>
      <c r="C1380" s="1" t="s">
        <v>160</v>
      </c>
      <c r="D1380" s="2" t="s">
        <v>1622</v>
      </c>
      <c r="E1380" s="3">
        <v>1647.8</v>
      </c>
      <c r="F1380" s="8" t="s">
        <v>184</v>
      </c>
      <c r="G1380" s="9" t="s">
        <v>1413</v>
      </c>
      <c r="H1380" s="9" t="s">
        <v>160</v>
      </c>
      <c r="I1380" s="10" t="s">
        <v>1622</v>
      </c>
      <c r="J1380" s="11">
        <v>1647.8</v>
      </c>
      <c r="K1380" t="b">
        <f t="shared" si="105"/>
        <v>1</v>
      </c>
      <c r="L1380" t="b">
        <f t="shared" si="106"/>
        <v>1</v>
      </c>
      <c r="M1380" t="b">
        <f t="shared" si="107"/>
        <v>1</v>
      </c>
      <c r="N1380" t="b">
        <f t="shared" si="108"/>
        <v>1</v>
      </c>
      <c r="O1380" s="13">
        <f t="shared" si="109"/>
        <v>0</v>
      </c>
    </row>
    <row r="1381" spans="1:15" ht="67.5" hidden="1" x14ac:dyDescent="0.25">
      <c r="A1381" s="1" t="s">
        <v>184</v>
      </c>
      <c r="B1381" s="1" t="s">
        <v>1413</v>
      </c>
      <c r="C1381" s="1" t="s">
        <v>144</v>
      </c>
      <c r="D1381" s="2" t="s">
        <v>1607</v>
      </c>
      <c r="E1381" s="3">
        <v>176.1</v>
      </c>
      <c r="F1381" s="8" t="s">
        <v>184</v>
      </c>
      <c r="G1381" s="9" t="s">
        <v>1413</v>
      </c>
      <c r="H1381" s="9" t="s">
        <v>144</v>
      </c>
      <c r="I1381" s="10" t="s">
        <v>1607</v>
      </c>
      <c r="J1381" s="11">
        <v>176.1</v>
      </c>
      <c r="K1381" t="b">
        <f t="shared" si="105"/>
        <v>1</v>
      </c>
      <c r="L1381" t="b">
        <f t="shared" si="106"/>
        <v>1</v>
      </c>
      <c r="M1381" t="b">
        <f t="shared" si="107"/>
        <v>1</v>
      </c>
      <c r="N1381" t="b">
        <f t="shared" si="108"/>
        <v>1</v>
      </c>
      <c r="O1381" s="13">
        <f t="shared" si="109"/>
        <v>0</v>
      </c>
    </row>
    <row r="1382" spans="1:15" ht="67.5" hidden="1" x14ac:dyDescent="0.25">
      <c r="A1382" s="1" t="s">
        <v>184</v>
      </c>
      <c r="B1382" s="1" t="s">
        <v>1413</v>
      </c>
      <c r="C1382" s="1" t="s">
        <v>167</v>
      </c>
      <c r="D1382" s="2" t="s">
        <v>1626</v>
      </c>
      <c r="E1382" s="3">
        <v>176.1</v>
      </c>
      <c r="F1382" s="8" t="s">
        <v>184</v>
      </c>
      <c r="G1382" s="9" t="s">
        <v>1413</v>
      </c>
      <c r="H1382" s="9" t="s">
        <v>167</v>
      </c>
      <c r="I1382" s="10" t="s">
        <v>1626</v>
      </c>
      <c r="J1382" s="11">
        <v>176.1</v>
      </c>
      <c r="K1382" t="b">
        <f t="shared" si="105"/>
        <v>1</v>
      </c>
      <c r="L1382" t="b">
        <f t="shared" si="106"/>
        <v>1</v>
      </c>
      <c r="M1382" t="b">
        <f t="shared" si="107"/>
        <v>1</v>
      </c>
      <c r="N1382" t="b">
        <f t="shared" si="108"/>
        <v>1</v>
      </c>
      <c r="O1382" s="13">
        <f t="shared" si="109"/>
        <v>0</v>
      </c>
    </row>
    <row r="1383" spans="1:15" ht="101.25" hidden="1" x14ac:dyDescent="0.25">
      <c r="A1383" s="1" t="s">
        <v>184</v>
      </c>
      <c r="B1383" s="1" t="s">
        <v>1413</v>
      </c>
      <c r="C1383" s="1" t="s">
        <v>168</v>
      </c>
      <c r="D1383" s="2" t="s">
        <v>1627</v>
      </c>
      <c r="E1383" s="3">
        <v>176.1</v>
      </c>
      <c r="F1383" s="8" t="s">
        <v>184</v>
      </c>
      <c r="G1383" s="9" t="s">
        <v>1413</v>
      </c>
      <c r="H1383" s="9" t="s">
        <v>168</v>
      </c>
      <c r="I1383" s="10" t="s">
        <v>1627</v>
      </c>
      <c r="J1383" s="11">
        <v>176.1</v>
      </c>
      <c r="K1383" t="b">
        <f t="shared" si="105"/>
        <v>1</v>
      </c>
      <c r="L1383" t="b">
        <f t="shared" si="106"/>
        <v>1</v>
      </c>
      <c r="M1383" t="b">
        <f t="shared" si="107"/>
        <v>1</v>
      </c>
      <c r="N1383" t="b">
        <f t="shared" si="108"/>
        <v>1</v>
      </c>
      <c r="O1383" s="13">
        <f t="shared" si="109"/>
        <v>0</v>
      </c>
    </row>
    <row r="1384" spans="1:15" ht="45" hidden="1" x14ac:dyDescent="0.25">
      <c r="A1384" s="1" t="s">
        <v>184</v>
      </c>
      <c r="B1384" s="1" t="s">
        <v>1413</v>
      </c>
      <c r="C1384" s="1" t="s">
        <v>162</v>
      </c>
      <c r="D1384" s="2" t="s">
        <v>1061</v>
      </c>
      <c r="E1384" s="3">
        <v>176.1</v>
      </c>
      <c r="F1384" s="8" t="s">
        <v>184</v>
      </c>
      <c r="G1384" s="9" t="s">
        <v>1413</v>
      </c>
      <c r="H1384" s="9" t="s">
        <v>162</v>
      </c>
      <c r="I1384" s="10" t="s">
        <v>1061</v>
      </c>
      <c r="J1384" s="11">
        <v>176.1</v>
      </c>
      <c r="K1384" t="b">
        <f t="shared" si="105"/>
        <v>1</v>
      </c>
      <c r="L1384" t="b">
        <f t="shared" si="106"/>
        <v>1</v>
      </c>
      <c r="M1384" t="b">
        <f t="shared" si="107"/>
        <v>1</v>
      </c>
      <c r="N1384" t="b">
        <f t="shared" si="108"/>
        <v>1</v>
      </c>
      <c r="O1384" s="13">
        <f t="shared" si="109"/>
        <v>0</v>
      </c>
    </row>
    <row r="1385" spans="1:15" ht="56.25" hidden="1" x14ac:dyDescent="0.25">
      <c r="A1385" s="1" t="s">
        <v>184</v>
      </c>
      <c r="B1385" s="1" t="s">
        <v>1413</v>
      </c>
      <c r="C1385" s="1" t="s">
        <v>1122</v>
      </c>
      <c r="D1385" s="2" t="s">
        <v>1885</v>
      </c>
      <c r="E1385" s="3">
        <v>500</v>
      </c>
      <c r="F1385" s="8" t="s">
        <v>184</v>
      </c>
      <c r="G1385" s="9" t="s">
        <v>1413</v>
      </c>
      <c r="H1385" s="9" t="s">
        <v>1122</v>
      </c>
      <c r="I1385" s="10" t="s">
        <v>1885</v>
      </c>
      <c r="J1385" s="11">
        <v>500</v>
      </c>
      <c r="K1385" t="b">
        <f t="shared" si="105"/>
        <v>1</v>
      </c>
      <c r="L1385" t="b">
        <f t="shared" si="106"/>
        <v>1</v>
      </c>
      <c r="M1385" t="b">
        <f t="shared" si="107"/>
        <v>1</v>
      </c>
      <c r="N1385" t="b">
        <f t="shared" si="108"/>
        <v>1</v>
      </c>
      <c r="O1385" s="13">
        <f t="shared" si="109"/>
        <v>0</v>
      </c>
    </row>
    <row r="1386" spans="1:15" ht="78.75" hidden="1" x14ac:dyDescent="0.25">
      <c r="A1386" s="1" t="s">
        <v>184</v>
      </c>
      <c r="B1386" s="1" t="s">
        <v>1413</v>
      </c>
      <c r="C1386" s="1" t="s">
        <v>405</v>
      </c>
      <c r="D1386" s="2" t="s">
        <v>1174</v>
      </c>
      <c r="E1386" s="3">
        <v>500</v>
      </c>
      <c r="F1386" s="8" t="s">
        <v>184</v>
      </c>
      <c r="G1386" s="9" t="s">
        <v>1413</v>
      </c>
      <c r="H1386" s="9" t="s">
        <v>405</v>
      </c>
      <c r="I1386" s="10" t="s">
        <v>1174</v>
      </c>
      <c r="J1386" s="11">
        <v>500</v>
      </c>
      <c r="K1386" t="b">
        <f t="shared" si="105"/>
        <v>1</v>
      </c>
      <c r="L1386" t="b">
        <f t="shared" si="106"/>
        <v>1</v>
      </c>
      <c r="M1386" t="b">
        <f t="shared" si="107"/>
        <v>1</v>
      </c>
      <c r="N1386" t="b">
        <f t="shared" si="108"/>
        <v>1</v>
      </c>
      <c r="O1386" s="13">
        <f t="shared" si="109"/>
        <v>0</v>
      </c>
    </row>
    <row r="1387" spans="1:15" ht="67.5" hidden="1" x14ac:dyDescent="0.25">
      <c r="A1387" s="1" t="s">
        <v>184</v>
      </c>
      <c r="B1387" s="1" t="s">
        <v>1414</v>
      </c>
      <c r="C1387" s="1" t="s">
        <v>138</v>
      </c>
      <c r="D1387" s="2" t="s">
        <v>1450</v>
      </c>
      <c r="E1387" s="3">
        <v>5108.7</v>
      </c>
      <c r="F1387" s="8" t="s">
        <v>184</v>
      </c>
      <c r="G1387" s="9" t="s">
        <v>1414</v>
      </c>
      <c r="H1387" s="9" t="s">
        <v>138</v>
      </c>
      <c r="I1387" s="10" t="s">
        <v>1450</v>
      </c>
      <c r="J1387" s="11">
        <v>5108.7</v>
      </c>
      <c r="K1387" t="b">
        <f t="shared" si="105"/>
        <v>1</v>
      </c>
      <c r="L1387" t="b">
        <f t="shared" si="106"/>
        <v>1</v>
      </c>
      <c r="M1387" t="b">
        <f t="shared" si="107"/>
        <v>1</v>
      </c>
      <c r="N1387" t="b">
        <f t="shared" si="108"/>
        <v>1</v>
      </c>
      <c r="O1387" s="13">
        <f t="shared" si="109"/>
        <v>0</v>
      </c>
    </row>
    <row r="1388" spans="1:15" ht="45" hidden="1" x14ac:dyDescent="0.25">
      <c r="A1388" s="1" t="s">
        <v>184</v>
      </c>
      <c r="B1388" s="1" t="s">
        <v>1414</v>
      </c>
      <c r="C1388" s="1" t="s">
        <v>170</v>
      </c>
      <c r="D1388" s="2" t="s">
        <v>1628</v>
      </c>
      <c r="E1388" s="3">
        <v>5108.7</v>
      </c>
      <c r="F1388" s="8" t="s">
        <v>184</v>
      </c>
      <c r="G1388" s="9" t="s">
        <v>1414</v>
      </c>
      <c r="H1388" s="9" t="s">
        <v>170</v>
      </c>
      <c r="I1388" s="10" t="s">
        <v>1628</v>
      </c>
      <c r="J1388" s="11">
        <v>5108.7</v>
      </c>
      <c r="K1388" t="b">
        <f t="shared" si="105"/>
        <v>1</v>
      </c>
      <c r="L1388" t="b">
        <f t="shared" si="106"/>
        <v>1</v>
      </c>
      <c r="M1388" t="b">
        <f t="shared" si="107"/>
        <v>1</v>
      </c>
      <c r="N1388" t="b">
        <f t="shared" si="108"/>
        <v>1</v>
      </c>
      <c r="O1388" s="13">
        <f t="shared" si="109"/>
        <v>0</v>
      </c>
    </row>
    <row r="1389" spans="1:15" ht="67.5" hidden="1" x14ac:dyDescent="0.25">
      <c r="A1389" s="1" t="s">
        <v>184</v>
      </c>
      <c r="B1389" s="1" t="s">
        <v>1414</v>
      </c>
      <c r="C1389" s="1" t="s">
        <v>171</v>
      </c>
      <c r="D1389" s="2" t="s">
        <v>1629</v>
      </c>
      <c r="E1389" s="3">
        <v>5108.7</v>
      </c>
      <c r="F1389" s="8" t="s">
        <v>184</v>
      </c>
      <c r="G1389" s="9" t="s">
        <v>1414</v>
      </c>
      <c r="H1389" s="9" t="s">
        <v>171</v>
      </c>
      <c r="I1389" s="10" t="s">
        <v>1629</v>
      </c>
      <c r="J1389" s="11">
        <v>5108.7</v>
      </c>
      <c r="K1389" t="b">
        <f t="shared" si="105"/>
        <v>1</v>
      </c>
      <c r="L1389" t="b">
        <f t="shared" si="106"/>
        <v>1</v>
      </c>
      <c r="M1389" t="b">
        <f t="shared" si="107"/>
        <v>1</v>
      </c>
      <c r="N1389" t="b">
        <f t="shared" si="108"/>
        <v>1</v>
      </c>
      <c r="O1389" s="13">
        <f t="shared" si="109"/>
        <v>0</v>
      </c>
    </row>
    <row r="1390" spans="1:15" ht="78.75" hidden="1" x14ac:dyDescent="0.25">
      <c r="A1390" s="1" t="s">
        <v>184</v>
      </c>
      <c r="B1390" s="1" t="s">
        <v>1414</v>
      </c>
      <c r="C1390" s="1" t="s">
        <v>169</v>
      </c>
      <c r="D1390" s="2" t="s">
        <v>589</v>
      </c>
      <c r="E1390" s="3">
        <v>5108.7</v>
      </c>
      <c r="F1390" s="8" t="s">
        <v>184</v>
      </c>
      <c r="G1390" s="9" t="s">
        <v>1414</v>
      </c>
      <c r="H1390" s="9" t="s">
        <v>169</v>
      </c>
      <c r="I1390" s="10" t="s">
        <v>589</v>
      </c>
      <c r="J1390" s="11">
        <v>5108.7</v>
      </c>
      <c r="K1390" t="b">
        <f t="shared" si="105"/>
        <v>1</v>
      </c>
      <c r="L1390" t="b">
        <f t="shared" si="106"/>
        <v>1</v>
      </c>
      <c r="M1390" t="b">
        <f t="shared" si="107"/>
        <v>1</v>
      </c>
      <c r="N1390" t="b">
        <f t="shared" si="108"/>
        <v>1</v>
      </c>
      <c r="O1390" s="13">
        <f t="shared" si="109"/>
        <v>0</v>
      </c>
    </row>
    <row r="1391" spans="1:15" ht="56.25" hidden="1" x14ac:dyDescent="0.25">
      <c r="A1391" s="1" t="s">
        <v>184</v>
      </c>
      <c r="B1391" s="1" t="s">
        <v>1414</v>
      </c>
      <c r="C1391" s="1" t="s">
        <v>1122</v>
      </c>
      <c r="D1391" s="2" t="s">
        <v>1885</v>
      </c>
      <c r="E1391" s="3">
        <v>32</v>
      </c>
      <c r="F1391" s="8" t="s">
        <v>184</v>
      </c>
      <c r="G1391" s="9" t="s">
        <v>1414</v>
      </c>
      <c r="H1391" s="9" t="s">
        <v>1122</v>
      </c>
      <c r="I1391" s="10" t="s">
        <v>1885</v>
      </c>
      <c r="J1391" s="11">
        <v>32</v>
      </c>
      <c r="K1391" t="b">
        <f t="shared" si="105"/>
        <v>1</v>
      </c>
      <c r="L1391" t="b">
        <f t="shared" si="106"/>
        <v>1</v>
      </c>
      <c r="M1391" t="b">
        <f t="shared" si="107"/>
        <v>1</v>
      </c>
      <c r="N1391" t="b">
        <f t="shared" si="108"/>
        <v>1</v>
      </c>
      <c r="O1391" s="13">
        <f t="shared" si="109"/>
        <v>0</v>
      </c>
    </row>
    <row r="1392" spans="1:15" ht="36" hidden="1" x14ac:dyDescent="0.25">
      <c r="A1392" s="1" t="s">
        <v>184</v>
      </c>
      <c r="B1392" s="1" t="s">
        <v>1414</v>
      </c>
      <c r="C1392" s="1" t="s">
        <v>1143</v>
      </c>
      <c r="D1392" s="2" t="s">
        <v>1270</v>
      </c>
      <c r="E1392" s="3">
        <v>32</v>
      </c>
      <c r="F1392" s="8" t="s">
        <v>184</v>
      </c>
      <c r="G1392" s="9" t="s">
        <v>1414</v>
      </c>
      <c r="H1392" s="9" t="s">
        <v>1143</v>
      </c>
      <c r="I1392" s="10" t="s">
        <v>1270</v>
      </c>
      <c r="J1392" s="11">
        <v>32</v>
      </c>
      <c r="K1392" t="b">
        <f t="shared" si="105"/>
        <v>1</v>
      </c>
      <c r="L1392" t="b">
        <f t="shared" si="106"/>
        <v>1</v>
      </c>
      <c r="M1392" t="b">
        <f t="shared" si="107"/>
        <v>1</v>
      </c>
      <c r="N1392" t="b">
        <f t="shared" si="108"/>
        <v>1</v>
      </c>
      <c r="O1392" s="13">
        <f t="shared" si="109"/>
        <v>0</v>
      </c>
    </row>
    <row r="1393" spans="1:15" ht="33.75" hidden="1" x14ac:dyDescent="0.25">
      <c r="A1393" s="1" t="s">
        <v>184</v>
      </c>
      <c r="B1393" s="1" t="s">
        <v>1414</v>
      </c>
      <c r="C1393" s="1" t="s">
        <v>1349</v>
      </c>
      <c r="D1393" s="2" t="s">
        <v>1350</v>
      </c>
      <c r="E1393" s="3">
        <v>32</v>
      </c>
      <c r="F1393" s="8" t="s">
        <v>184</v>
      </c>
      <c r="G1393" s="9" t="s">
        <v>1414</v>
      </c>
      <c r="H1393" s="9" t="s">
        <v>1349</v>
      </c>
      <c r="I1393" s="10" t="s">
        <v>1350</v>
      </c>
      <c r="J1393" s="11">
        <v>32</v>
      </c>
      <c r="K1393" t="b">
        <f t="shared" si="105"/>
        <v>1</v>
      </c>
      <c r="L1393" t="b">
        <f t="shared" si="106"/>
        <v>1</v>
      </c>
      <c r="M1393" t="b">
        <f t="shared" si="107"/>
        <v>1</v>
      </c>
      <c r="N1393" t="b">
        <f t="shared" si="108"/>
        <v>1</v>
      </c>
      <c r="O1393" s="13">
        <f t="shared" si="109"/>
        <v>0</v>
      </c>
    </row>
    <row r="1394" spans="1:15" ht="56.25" hidden="1" x14ac:dyDescent="0.25">
      <c r="A1394" s="1" t="s">
        <v>184</v>
      </c>
      <c r="B1394" s="1" t="s">
        <v>1393</v>
      </c>
      <c r="C1394" s="1" t="s">
        <v>1172</v>
      </c>
      <c r="D1394" s="2" t="s">
        <v>1500</v>
      </c>
      <c r="E1394" s="3">
        <v>1197</v>
      </c>
      <c r="F1394" s="8" t="s">
        <v>184</v>
      </c>
      <c r="G1394" s="9" t="s">
        <v>1393</v>
      </c>
      <c r="H1394" s="9" t="s">
        <v>1172</v>
      </c>
      <c r="I1394" s="10" t="s">
        <v>1500</v>
      </c>
      <c r="J1394" s="11">
        <v>1197</v>
      </c>
      <c r="K1394" t="b">
        <f t="shared" si="105"/>
        <v>1</v>
      </c>
      <c r="L1394" t="b">
        <f t="shared" si="106"/>
        <v>1</v>
      </c>
      <c r="M1394" t="b">
        <f t="shared" si="107"/>
        <v>1</v>
      </c>
      <c r="N1394" t="b">
        <f t="shared" si="108"/>
        <v>1</v>
      </c>
      <c r="O1394" s="13">
        <f t="shared" si="109"/>
        <v>0</v>
      </c>
    </row>
    <row r="1395" spans="1:15" ht="48" hidden="1" x14ac:dyDescent="0.25">
      <c r="A1395" s="1" t="s">
        <v>184</v>
      </c>
      <c r="B1395" s="1" t="s">
        <v>1393</v>
      </c>
      <c r="C1395" s="1" t="s">
        <v>6</v>
      </c>
      <c r="D1395" s="2" t="s">
        <v>1501</v>
      </c>
      <c r="E1395" s="3">
        <v>1197</v>
      </c>
      <c r="F1395" s="8" t="s">
        <v>184</v>
      </c>
      <c r="G1395" s="9" t="s">
        <v>1393</v>
      </c>
      <c r="H1395" s="9" t="s">
        <v>6</v>
      </c>
      <c r="I1395" s="10" t="s">
        <v>1501</v>
      </c>
      <c r="J1395" s="11">
        <v>1197</v>
      </c>
      <c r="K1395" t="b">
        <f t="shared" si="105"/>
        <v>1</v>
      </c>
      <c r="L1395" t="b">
        <f t="shared" si="106"/>
        <v>1</v>
      </c>
      <c r="M1395" t="b">
        <f t="shared" si="107"/>
        <v>1</v>
      </c>
      <c r="N1395" t="b">
        <f t="shared" si="108"/>
        <v>1</v>
      </c>
      <c r="O1395" s="13">
        <f t="shared" si="109"/>
        <v>0</v>
      </c>
    </row>
    <row r="1396" spans="1:15" ht="56.25" hidden="1" x14ac:dyDescent="0.25">
      <c r="A1396" s="1" t="s">
        <v>184</v>
      </c>
      <c r="B1396" s="1" t="s">
        <v>1393</v>
      </c>
      <c r="C1396" s="1" t="s">
        <v>173</v>
      </c>
      <c r="D1396" s="2" t="s">
        <v>1630</v>
      </c>
      <c r="E1396" s="3">
        <v>1197</v>
      </c>
      <c r="F1396" s="8" t="s">
        <v>184</v>
      </c>
      <c r="G1396" s="9" t="s">
        <v>1393</v>
      </c>
      <c r="H1396" s="9" t="s">
        <v>173</v>
      </c>
      <c r="I1396" s="10" t="s">
        <v>1630</v>
      </c>
      <c r="J1396" s="11">
        <v>1197</v>
      </c>
      <c r="K1396" t="b">
        <f t="shared" si="105"/>
        <v>1</v>
      </c>
      <c r="L1396" t="b">
        <f t="shared" si="106"/>
        <v>1</v>
      </c>
      <c r="M1396" t="b">
        <f t="shared" si="107"/>
        <v>1</v>
      </c>
      <c r="N1396" t="b">
        <f t="shared" si="108"/>
        <v>1</v>
      </c>
      <c r="O1396" s="13">
        <f t="shared" si="109"/>
        <v>0</v>
      </c>
    </row>
    <row r="1397" spans="1:15" ht="33.75" hidden="1" x14ac:dyDescent="0.25">
      <c r="A1397" s="1" t="s">
        <v>184</v>
      </c>
      <c r="B1397" s="1" t="s">
        <v>1393</v>
      </c>
      <c r="C1397" s="1" t="s">
        <v>172</v>
      </c>
      <c r="D1397" s="2" t="s">
        <v>781</v>
      </c>
      <c r="E1397" s="3">
        <v>1197</v>
      </c>
      <c r="F1397" s="8" t="s">
        <v>184</v>
      </c>
      <c r="G1397" s="9" t="s">
        <v>1393</v>
      </c>
      <c r="H1397" s="9" t="s">
        <v>172</v>
      </c>
      <c r="I1397" s="10" t="s">
        <v>781</v>
      </c>
      <c r="J1397" s="11">
        <v>1197</v>
      </c>
      <c r="K1397" t="b">
        <f t="shared" si="105"/>
        <v>1</v>
      </c>
      <c r="L1397" t="b">
        <f t="shared" si="106"/>
        <v>1</v>
      </c>
      <c r="M1397" t="b">
        <f t="shared" si="107"/>
        <v>1</v>
      </c>
      <c r="N1397" t="b">
        <f t="shared" si="108"/>
        <v>1</v>
      </c>
      <c r="O1397" s="13">
        <f t="shared" si="109"/>
        <v>0</v>
      </c>
    </row>
    <row r="1398" spans="1:15" ht="45" hidden="1" x14ac:dyDescent="0.25">
      <c r="A1398" s="1" t="s">
        <v>184</v>
      </c>
      <c r="B1398" s="1" t="s">
        <v>1397</v>
      </c>
      <c r="C1398" s="1" t="s">
        <v>62</v>
      </c>
      <c r="D1398" s="2" t="s">
        <v>1525</v>
      </c>
      <c r="E1398" s="3">
        <v>209.2</v>
      </c>
      <c r="F1398" s="8" t="s">
        <v>184</v>
      </c>
      <c r="G1398" s="9" t="s">
        <v>1397</v>
      </c>
      <c r="H1398" s="9" t="s">
        <v>62</v>
      </c>
      <c r="I1398" s="10" t="s">
        <v>1525</v>
      </c>
      <c r="J1398" s="11">
        <v>209.2</v>
      </c>
      <c r="K1398" t="b">
        <f t="shared" si="105"/>
        <v>1</v>
      </c>
      <c r="L1398" t="b">
        <f t="shared" si="106"/>
        <v>1</v>
      </c>
      <c r="M1398" t="b">
        <f t="shared" si="107"/>
        <v>1</v>
      </c>
      <c r="N1398" t="b">
        <f t="shared" si="108"/>
        <v>1</v>
      </c>
      <c r="O1398" s="13">
        <f t="shared" si="109"/>
        <v>0</v>
      </c>
    </row>
    <row r="1399" spans="1:15" ht="90" hidden="1" x14ac:dyDescent="0.25">
      <c r="A1399" s="1" t="s">
        <v>184</v>
      </c>
      <c r="B1399" s="1" t="s">
        <v>1397</v>
      </c>
      <c r="C1399" s="1" t="s">
        <v>66</v>
      </c>
      <c r="D1399" s="2" t="s">
        <v>1528</v>
      </c>
      <c r="E1399" s="3">
        <v>209.2</v>
      </c>
      <c r="F1399" s="8" t="s">
        <v>184</v>
      </c>
      <c r="G1399" s="9" t="s">
        <v>1397</v>
      </c>
      <c r="H1399" s="9" t="s">
        <v>66</v>
      </c>
      <c r="I1399" s="10" t="s">
        <v>1528</v>
      </c>
      <c r="J1399" s="11">
        <v>209.2</v>
      </c>
      <c r="K1399" t="b">
        <f t="shared" si="105"/>
        <v>1</v>
      </c>
      <c r="L1399" t="b">
        <f t="shared" si="106"/>
        <v>1</v>
      </c>
      <c r="M1399" t="b">
        <f t="shared" si="107"/>
        <v>1</v>
      </c>
      <c r="N1399" t="b">
        <f t="shared" si="108"/>
        <v>1</v>
      </c>
      <c r="O1399" s="13">
        <f t="shared" si="109"/>
        <v>0</v>
      </c>
    </row>
    <row r="1400" spans="1:15" ht="67.5" hidden="1" x14ac:dyDescent="0.25">
      <c r="A1400" s="1" t="s">
        <v>184</v>
      </c>
      <c r="B1400" s="1" t="s">
        <v>1397</v>
      </c>
      <c r="C1400" s="1" t="s">
        <v>67</v>
      </c>
      <c r="D1400" s="2" t="s">
        <v>1529</v>
      </c>
      <c r="E1400" s="3">
        <v>209.2</v>
      </c>
      <c r="F1400" s="8" t="s">
        <v>184</v>
      </c>
      <c r="G1400" s="9" t="s">
        <v>1397</v>
      </c>
      <c r="H1400" s="9" t="s">
        <v>67</v>
      </c>
      <c r="I1400" s="10" t="s">
        <v>1529</v>
      </c>
      <c r="J1400" s="11">
        <v>209.2</v>
      </c>
      <c r="K1400" t="b">
        <f t="shared" si="105"/>
        <v>1</v>
      </c>
      <c r="L1400" t="b">
        <f t="shared" si="106"/>
        <v>1</v>
      </c>
      <c r="M1400" t="b">
        <f t="shared" si="107"/>
        <v>1</v>
      </c>
      <c r="N1400" t="b">
        <f t="shared" si="108"/>
        <v>1</v>
      </c>
      <c r="O1400" s="13">
        <f t="shared" si="109"/>
        <v>0</v>
      </c>
    </row>
    <row r="1401" spans="1:15" ht="123.75" hidden="1" x14ac:dyDescent="0.25">
      <c r="A1401" s="1" t="s">
        <v>184</v>
      </c>
      <c r="B1401" s="1" t="s">
        <v>1397</v>
      </c>
      <c r="C1401" s="1" t="s">
        <v>174</v>
      </c>
      <c r="D1401" s="2" t="s">
        <v>646</v>
      </c>
      <c r="E1401" s="3">
        <v>209.2</v>
      </c>
      <c r="F1401" s="8" t="s">
        <v>184</v>
      </c>
      <c r="G1401" s="9" t="s">
        <v>1397</v>
      </c>
      <c r="H1401" s="9" t="s">
        <v>174</v>
      </c>
      <c r="I1401" s="10" t="s">
        <v>646</v>
      </c>
      <c r="J1401" s="11">
        <v>209.2</v>
      </c>
      <c r="K1401" t="b">
        <f t="shared" si="105"/>
        <v>1</v>
      </c>
      <c r="L1401" t="b">
        <f t="shared" si="106"/>
        <v>1</v>
      </c>
      <c r="M1401" t="b">
        <f t="shared" si="107"/>
        <v>1</v>
      </c>
      <c r="N1401" t="b">
        <f t="shared" si="108"/>
        <v>1</v>
      </c>
      <c r="O1401" s="13">
        <f t="shared" si="109"/>
        <v>0</v>
      </c>
    </row>
    <row r="1402" spans="1:15" ht="36" hidden="1" x14ac:dyDescent="0.25">
      <c r="A1402" s="1" t="s">
        <v>184</v>
      </c>
      <c r="B1402" s="1" t="s">
        <v>1399</v>
      </c>
      <c r="C1402" s="1" t="s">
        <v>37</v>
      </c>
      <c r="D1402" s="2" t="s">
        <v>1511</v>
      </c>
      <c r="E1402" s="3">
        <v>1071.5</v>
      </c>
      <c r="F1402" s="8" t="s">
        <v>184</v>
      </c>
      <c r="G1402" s="9" t="s">
        <v>1399</v>
      </c>
      <c r="H1402" s="9" t="s">
        <v>37</v>
      </c>
      <c r="I1402" s="10" t="s">
        <v>1511</v>
      </c>
      <c r="J1402" s="11">
        <v>1071.5</v>
      </c>
      <c r="K1402" t="b">
        <f t="shared" si="105"/>
        <v>1</v>
      </c>
      <c r="L1402" t="b">
        <f t="shared" si="106"/>
        <v>1</v>
      </c>
      <c r="M1402" t="b">
        <f t="shared" si="107"/>
        <v>1</v>
      </c>
      <c r="N1402" t="b">
        <f t="shared" si="108"/>
        <v>1</v>
      </c>
      <c r="O1402" s="13">
        <f t="shared" si="109"/>
        <v>0</v>
      </c>
    </row>
    <row r="1403" spans="1:15" ht="56.25" hidden="1" x14ac:dyDescent="0.25">
      <c r="A1403" s="1" t="s">
        <v>184</v>
      </c>
      <c r="B1403" s="1" t="s">
        <v>1399</v>
      </c>
      <c r="C1403" s="1" t="s">
        <v>89</v>
      </c>
      <c r="D1403" s="2" t="s">
        <v>1532</v>
      </c>
      <c r="E1403" s="3">
        <v>1071.5</v>
      </c>
      <c r="F1403" s="8" t="s">
        <v>184</v>
      </c>
      <c r="G1403" s="9" t="s">
        <v>1399</v>
      </c>
      <c r="H1403" s="9" t="s">
        <v>89</v>
      </c>
      <c r="I1403" s="10" t="s">
        <v>1532</v>
      </c>
      <c r="J1403" s="11">
        <v>1071.5</v>
      </c>
      <c r="K1403" t="b">
        <f t="shared" si="105"/>
        <v>1</v>
      </c>
      <c r="L1403" t="b">
        <f t="shared" si="106"/>
        <v>1</v>
      </c>
      <c r="M1403" t="b">
        <f t="shared" si="107"/>
        <v>1</v>
      </c>
      <c r="N1403" t="b">
        <f t="shared" si="108"/>
        <v>1</v>
      </c>
      <c r="O1403" s="13">
        <f t="shared" si="109"/>
        <v>0</v>
      </c>
    </row>
    <row r="1404" spans="1:15" ht="56.25" hidden="1" x14ac:dyDescent="0.25">
      <c r="A1404" s="1" t="s">
        <v>184</v>
      </c>
      <c r="B1404" s="1" t="s">
        <v>1399</v>
      </c>
      <c r="C1404" s="1" t="s">
        <v>90</v>
      </c>
      <c r="D1404" s="2" t="s">
        <v>1533</v>
      </c>
      <c r="E1404" s="3">
        <v>1071.5</v>
      </c>
      <c r="F1404" s="8" t="s">
        <v>184</v>
      </c>
      <c r="G1404" s="9" t="s">
        <v>1399</v>
      </c>
      <c r="H1404" s="9" t="s">
        <v>90</v>
      </c>
      <c r="I1404" s="10" t="s">
        <v>1533</v>
      </c>
      <c r="J1404" s="11">
        <v>1071.5</v>
      </c>
      <c r="K1404" t="b">
        <f t="shared" si="105"/>
        <v>1</v>
      </c>
      <c r="L1404" t="b">
        <f t="shared" si="106"/>
        <v>1</v>
      </c>
      <c r="M1404" t="b">
        <f t="shared" si="107"/>
        <v>1</v>
      </c>
      <c r="N1404" t="b">
        <f t="shared" si="108"/>
        <v>1</v>
      </c>
      <c r="O1404" s="13">
        <f t="shared" si="109"/>
        <v>0</v>
      </c>
    </row>
    <row r="1405" spans="1:15" ht="78.75" hidden="1" x14ac:dyDescent="0.25">
      <c r="A1405" s="1" t="s">
        <v>184</v>
      </c>
      <c r="B1405" s="1" t="s">
        <v>1399</v>
      </c>
      <c r="C1405" s="1" t="s">
        <v>77</v>
      </c>
      <c r="D1405" s="2" t="s">
        <v>614</v>
      </c>
      <c r="E1405" s="3">
        <v>1071.5</v>
      </c>
      <c r="F1405" s="8" t="s">
        <v>184</v>
      </c>
      <c r="G1405" s="9" t="s">
        <v>1399</v>
      </c>
      <c r="H1405" s="9" t="s">
        <v>77</v>
      </c>
      <c r="I1405" s="10" t="s">
        <v>614</v>
      </c>
      <c r="J1405" s="11">
        <v>1071.5</v>
      </c>
      <c r="K1405" t="b">
        <f t="shared" si="105"/>
        <v>1</v>
      </c>
      <c r="L1405" t="b">
        <f t="shared" si="106"/>
        <v>1</v>
      </c>
      <c r="M1405" t="b">
        <f t="shared" si="107"/>
        <v>1</v>
      </c>
      <c r="N1405" t="b">
        <f t="shared" si="108"/>
        <v>1</v>
      </c>
      <c r="O1405" s="13">
        <f t="shared" si="109"/>
        <v>0</v>
      </c>
    </row>
    <row r="1406" spans="1:15" ht="56.25" hidden="1" x14ac:dyDescent="0.25">
      <c r="A1406" s="1" t="s">
        <v>184</v>
      </c>
      <c r="B1406" s="1" t="s">
        <v>1399</v>
      </c>
      <c r="C1406" s="1" t="s">
        <v>1122</v>
      </c>
      <c r="D1406" s="2" t="s">
        <v>1885</v>
      </c>
      <c r="E1406" s="3">
        <v>390</v>
      </c>
      <c r="F1406" s="8" t="s">
        <v>184</v>
      </c>
      <c r="G1406" s="9" t="s">
        <v>1399</v>
      </c>
      <c r="H1406" s="9" t="s">
        <v>1122</v>
      </c>
      <c r="I1406" s="10" t="s">
        <v>1885</v>
      </c>
      <c r="J1406" s="11">
        <v>390</v>
      </c>
      <c r="K1406" t="b">
        <f t="shared" si="105"/>
        <v>1</v>
      </c>
      <c r="L1406" t="b">
        <f t="shared" si="106"/>
        <v>1</v>
      </c>
      <c r="M1406" t="b">
        <f t="shared" si="107"/>
        <v>1</v>
      </c>
      <c r="N1406" t="b">
        <f t="shared" si="108"/>
        <v>1</v>
      </c>
      <c r="O1406" s="13">
        <f t="shared" si="109"/>
        <v>0</v>
      </c>
    </row>
    <row r="1407" spans="1:15" ht="78.75" hidden="1" x14ac:dyDescent="0.25">
      <c r="A1407" s="1" t="s">
        <v>184</v>
      </c>
      <c r="B1407" s="1" t="s">
        <v>1399</v>
      </c>
      <c r="C1407" s="1" t="s">
        <v>405</v>
      </c>
      <c r="D1407" s="2" t="s">
        <v>1174</v>
      </c>
      <c r="E1407" s="3">
        <v>390</v>
      </c>
      <c r="F1407" s="8" t="s">
        <v>184</v>
      </c>
      <c r="G1407" s="9" t="s">
        <v>1399</v>
      </c>
      <c r="H1407" s="9" t="s">
        <v>405</v>
      </c>
      <c r="I1407" s="10" t="s">
        <v>1174</v>
      </c>
      <c r="J1407" s="11">
        <v>390</v>
      </c>
      <c r="K1407" t="b">
        <f t="shared" si="105"/>
        <v>1</v>
      </c>
      <c r="L1407" t="b">
        <f t="shared" si="106"/>
        <v>1</v>
      </c>
      <c r="M1407" t="b">
        <f t="shared" si="107"/>
        <v>1</v>
      </c>
      <c r="N1407" t="b">
        <f t="shared" si="108"/>
        <v>1</v>
      </c>
      <c r="O1407" s="13">
        <f t="shared" si="109"/>
        <v>0</v>
      </c>
    </row>
    <row r="1408" spans="1:15" ht="56.25" hidden="1" x14ac:dyDescent="0.25">
      <c r="A1408" s="1" t="s">
        <v>184</v>
      </c>
      <c r="B1408" s="1" t="s">
        <v>1386</v>
      </c>
      <c r="C1408" s="1" t="s">
        <v>790</v>
      </c>
      <c r="D1408" s="2" t="s">
        <v>1590</v>
      </c>
      <c r="E1408" s="3">
        <v>89.4</v>
      </c>
      <c r="F1408" s="8" t="s">
        <v>184</v>
      </c>
      <c r="G1408" s="9" t="s">
        <v>1386</v>
      </c>
      <c r="H1408" s="9" t="s">
        <v>790</v>
      </c>
      <c r="I1408" s="10" t="s">
        <v>1590</v>
      </c>
      <c r="J1408" s="11">
        <v>89.4</v>
      </c>
      <c r="K1408" t="b">
        <f t="shared" si="105"/>
        <v>1</v>
      </c>
      <c r="L1408" t="b">
        <f t="shared" si="106"/>
        <v>1</v>
      </c>
      <c r="M1408" t="b">
        <f t="shared" si="107"/>
        <v>1</v>
      </c>
      <c r="N1408" t="b">
        <f t="shared" si="108"/>
        <v>1</v>
      </c>
      <c r="O1408" s="13">
        <f t="shared" si="109"/>
        <v>0</v>
      </c>
    </row>
    <row r="1409" spans="1:15" ht="56.25" hidden="1" x14ac:dyDescent="0.25">
      <c r="A1409" s="1" t="s">
        <v>184</v>
      </c>
      <c r="B1409" s="1" t="s">
        <v>1386</v>
      </c>
      <c r="C1409" s="1" t="s">
        <v>794</v>
      </c>
      <c r="D1409" s="2" t="s">
        <v>1632</v>
      </c>
      <c r="E1409" s="3">
        <v>89.4</v>
      </c>
      <c r="F1409" s="8" t="s">
        <v>184</v>
      </c>
      <c r="G1409" s="9" t="s">
        <v>1386</v>
      </c>
      <c r="H1409" s="9" t="s">
        <v>794</v>
      </c>
      <c r="I1409" s="10" t="s">
        <v>1632</v>
      </c>
      <c r="J1409" s="11">
        <v>89.4</v>
      </c>
      <c r="K1409" t="b">
        <f t="shared" si="105"/>
        <v>1</v>
      </c>
      <c r="L1409" t="b">
        <f t="shared" si="106"/>
        <v>1</v>
      </c>
      <c r="M1409" t="b">
        <f t="shared" si="107"/>
        <v>1</v>
      </c>
      <c r="N1409" t="b">
        <f t="shared" si="108"/>
        <v>1</v>
      </c>
      <c r="O1409" s="13">
        <f t="shared" si="109"/>
        <v>0</v>
      </c>
    </row>
    <row r="1410" spans="1:15" ht="123.75" hidden="1" x14ac:dyDescent="0.25">
      <c r="A1410" s="1" t="s">
        <v>184</v>
      </c>
      <c r="B1410" s="1" t="s">
        <v>1386</v>
      </c>
      <c r="C1410" s="1" t="s">
        <v>795</v>
      </c>
      <c r="D1410" s="2" t="s">
        <v>1633</v>
      </c>
      <c r="E1410" s="3">
        <v>89.4</v>
      </c>
      <c r="F1410" s="8" t="s">
        <v>184</v>
      </c>
      <c r="G1410" s="9" t="s">
        <v>1386</v>
      </c>
      <c r="H1410" s="9" t="s">
        <v>795</v>
      </c>
      <c r="I1410" s="10" t="s">
        <v>1633</v>
      </c>
      <c r="J1410" s="11">
        <v>89.4</v>
      </c>
      <c r="K1410" t="b">
        <f t="shared" si="105"/>
        <v>1</v>
      </c>
      <c r="L1410" t="b">
        <f t="shared" si="106"/>
        <v>1</v>
      </c>
      <c r="M1410" t="b">
        <f t="shared" si="107"/>
        <v>1</v>
      </c>
      <c r="N1410" t="b">
        <f t="shared" si="108"/>
        <v>1</v>
      </c>
      <c r="O1410" s="13">
        <f t="shared" si="109"/>
        <v>0</v>
      </c>
    </row>
    <row r="1411" spans="1:15" ht="45" hidden="1" x14ac:dyDescent="0.25">
      <c r="A1411" s="1" t="s">
        <v>184</v>
      </c>
      <c r="B1411" s="1" t="s">
        <v>1386</v>
      </c>
      <c r="C1411" s="1" t="s">
        <v>793</v>
      </c>
      <c r="D1411" s="2" t="s">
        <v>931</v>
      </c>
      <c r="E1411" s="3">
        <v>89.4</v>
      </c>
      <c r="F1411" s="8" t="s">
        <v>184</v>
      </c>
      <c r="G1411" s="9" t="s">
        <v>1386</v>
      </c>
      <c r="H1411" s="9" t="s">
        <v>793</v>
      </c>
      <c r="I1411" s="10" t="s">
        <v>931</v>
      </c>
      <c r="J1411" s="11">
        <v>89.4</v>
      </c>
      <c r="K1411" t="b">
        <f t="shared" ref="K1411:K1474" si="110">EXACT(A1411,F1411)</f>
        <v>1</v>
      </c>
      <c r="L1411" t="b">
        <f t="shared" ref="L1411:L1474" si="111">EXACT(B1411,G1411)</f>
        <v>1</v>
      </c>
      <c r="M1411" t="b">
        <f t="shared" ref="M1411:M1474" si="112">EXACT(C1411,H1411)</f>
        <v>1</v>
      </c>
      <c r="N1411" t="b">
        <f t="shared" ref="N1411:N1474" si="113">EXACT(D1411,I1411)</f>
        <v>1</v>
      </c>
      <c r="O1411" s="13">
        <f t="shared" ref="O1411:O1474" si="114">E1411-J1411</f>
        <v>0</v>
      </c>
    </row>
    <row r="1412" spans="1:15" ht="56.25" hidden="1" x14ac:dyDescent="0.25">
      <c r="A1412" s="1" t="s">
        <v>184</v>
      </c>
      <c r="B1412" s="1" t="s">
        <v>1386</v>
      </c>
      <c r="C1412" s="1" t="s">
        <v>1122</v>
      </c>
      <c r="D1412" s="2" t="s">
        <v>1885</v>
      </c>
      <c r="E1412" s="3">
        <v>60</v>
      </c>
      <c r="F1412" s="8" t="s">
        <v>184</v>
      </c>
      <c r="G1412" s="9" t="s">
        <v>1386</v>
      </c>
      <c r="H1412" s="9" t="s">
        <v>1122</v>
      </c>
      <c r="I1412" s="10" t="s">
        <v>1885</v>
      </c>
      <c r="J1412" s="11">
        <v>60</v>
      </c>
      <c r="K1412" t="b">
        <f t="shared" si="110"/>
        <v>1</v>
      </c>
      <c r="L1412" t="b">
        <f t="shared" si="111"/>
        <v>1</v>
      </c>
      <c r="M1412" t="b">
        <f t="shared" si="112"/>
        <v>1</v>
      </c>
      <c r="N1412" t="b">
        <f t="shared" si="113"/>
        <v>1</v>
      </c>
      <c r="O1412" s="13">
        <f t="shared" si="114"/>
        <v>0</v>
      </c>
    </row>
    <row r="1413" spans="1:15" ht="78.75" hidden="1" x14ac:dyDescent="0.25">
      <c r="A1413" s="1" t="s">
        <v>184</v>
      </c>
      <c r="B1413" s="1" t="s">
        <v>1386</v>
      </c>
      <c r="C1413" s="1" t="s">
        <v>405</v>
      </c>
      <c r="D1413" s="2" t="s">
        <v>1174</v>
      </c>
      <c r="E1413" s="3">
        <v>60</v>
      </c>
      <c r="F1413" s="8" t="s">
        <v>184</v>
      </c>
      <c r="G1413" s="9" t="s">
        <v>1386</v>
      </c>
      <c r="H1413" s="9" t="s">
        <v>405</v>
      </c>
      <c r="I1413" s="10" t="s">
        <v>1174</v>
      </c>
      <c r="J1413" s="11">
        <v>60</v>
      </c>
      <c r="K1413" t="b">
        <f t="shared" si="110"/>
        <v>1</v>
      </c>
      <c r="L1413" t="b">
        <f t="shared" si="111"/>
        <v>1</v>
      </c>
      <c r="M1413" t="b">
        <f t="shared" si="112"/>
        <v>1</v>
      </c>
      <c r="N1413" t="b">
        <f t="shared" si="113"/>
        <v>1</v>
      </c>
      <c r="O1413" s="13">
        <f t="shared" si="114"/>
        <v>0</v>
      </c>
    </row>
    <row r="1414" spans="1:15" ht="67.5" hidden="1" x14ac:dyDescent="0.25">
      <c r="A1414" s="1" t="s">
        <v>185</v>
      </c>
      <c r="B1414" s="1" t="s">
        <v>1415</v>
      </c>
      <c r="C1414" s="1" t="s">
        <v>144</v>
      </c>
      <c r="D1414" s="2" t="s">
        <v>1607</v>
      </c>
      <c r="E1414" s="3">
        <v>152355.47200000001</v>
      </c>
      <c r="F1414" s="8" t="s">
        <v>185</v>
      </c>
      <c r="G1414" s="9" t="s">
        <v>1415</v>
      </c>
      <c r="H1414" s="9" t="s">
        <v>144</v>
      </c>
      <c r="I1414" s="10" t="s">
        <v>1607</v>
      </c>
      <c r="J1414" s="11">
        <v>152355.47200000001</v>
      </c>
      <c r="K1414" t="b">
        <f t="shared" si="110"/>
        <v>1</v>
      </c>
      <c r="L1414" t="b">
        <f t="shared" si="111"/>
        <v>1</v>
      </c>
      <c r="M1414" t="b">
        <f t="shared" si="112"/>
        <v>1</v>
      </c>
      <c r="N1414" t="b">
        <f t="shared" si="113"/>
        <v>1</v>
      </c>
      <c r="O1414" s="13">
        <f t="shared" si="114"/>
        <v>0</v>
      </c>
    </row>
    <row r="1415" spans="1:15" ht="135" hidden="1" x14ac:dyDescent="0.25">
      <c r="A1415" s="1" t="s">
        <v>185</v>
      </c>
      <c r="B1415" s="1" t="s">
        <v>1415</v>
      </c>
      <c r="C1415" s="1" t="s">
        <v>189</v>
      </c>
      <c r="D1415" s="2" t="s">
        <v>1635</v>
      </c>
      <c r="E1415" s="3">
        <v>152355.47200000001</v>
      </c>
      <c r="F1415" s="8" t="s">
        <v>185</v>
      </c>
      <c r="G1415" s="9" t="s">
        <v>1415</v>
      </c>
      <c r="H1415" s="9" t="s">
        <v>189</v>
      </c>
      <c r="I1415" s="10" t="s">
        <v>1635</v>
      </c>
      <c r="J1415" s="11">
        <v>152355.47200000001</v>
      </c>
      <c r="K1415" t="b">
        <f t="shared" si="110"/>
        <v>1</v>
      </c>
      <c r="L1415" t="b">
        <f t="shared" si="111"/>
        <v>1</v>
      </c>
      <c r="M1415" t="b">
        <f t="shared" si="112"/>
        <v>1</v>
      </c>
      <c r="N1415" t="b">
        <f t="shared" si="113"/>
        <v>1</v>
      </c>
      <c r="O1415" s="13">
        <f t="shared" si="114"/>
        <v>0</v>
      </c>
    </row>
    <row r="1416" spans="1:15" ht="157.5" hidden="1" x14ac:dyDescent="0.25">
      <c r="A1416" s="1" t="s">
        <v>185</v>
      </c>
      <c r="B1416" s="1" t="s">
        <v>1415</v>
      </c>
      <c r="C1416" s="1" t="s">
        <v>190</v>
      </c>
      <c r="D1416" s="2" t="s">
        <v>1636</v>
      </c>
      <c r="E1416" s="3">
        <v>53316.7</v>
      </c>
      <c r="F1416" s="8" t="s">
        <v>185</v>
      </c>
      <c r="G1416" s="9" t="s">
        <v>1415</v>
      </c>
      <c r="H1416" s="9" t="s">
        <v>190</v>
      </c>
      <c r="I1416" s="10" t="s">
        <v>1636</v>
      </c>
      <c r="J1416" s="11">
        <v>53316.7</v>
      </c>
      <c r="K1416" t="b">
        <f t="shared" si="110"/>
        <v>1</v>
      </c>
      <c r="L1416" t="b">
        <f t="shared" si="111"/>
        <v>1</v>
      </c>
      <c r="M1416" t="b">
        <f t="shared" si="112"/>
        <v>1</v>
      </c>
      <c r="N1416" t="b">
        <f t="shared" si="113"/>
        <v>1</v>
      </c>
      <c r="O1416" s="13">
        <f t="shared" si="114"/>
        <v>0</v>
      </c>
    </row>
    <row r="1417" spans="1:15" ht="78.75" hidden="1" x14ac:dyDescent="0.25">
      <c r="A1417" s="1" t="s">
        <v>185</v>
      </c>
      <c r="B1417" s="1" t="s">
        <v>1415</v>
      </c>
      <c r="C1417" s="1" t="s">
        <v>186</v>
      </c>
      <c r="D1417" s="2" t="s">
        <v>1078</v>
      </c>
      <c r="E1417" s="3">
        <v>53316.7</v>
      </c>
      <c r="F1417" s="8" t="s">
        <v>185</v>
      </c>
      <c r="G1417" s="9" t="s">
        <v>1415</v>
      </c>
      <c r="H1417" s="9" t="s">
        <v>186</v>
      </c>
      <c r="I1417" s="10" t="s">
        <v>1078</v>
      </c>
      <c r="J1417" s="11">
        <v>53316.7</v>
      </c>
      <c r="K1417" t="b">
        <f t="shared" si="110"/>
        <v>1</v>
      </c>
      <c r="L1417" t="b">
        <f t="shared" si="111"/>
        <v>1</v>
      </c>
      <c r="M1417" t="b">
        <f t="shared" si="112"/>
        <v>1</v>
      </c>
      <c r="N1417" t="b">
        <f t="shared" si="113"/>
        <v>1</v>
      </c>
      <c r="O1417" s="13">
        <f t="shared" si="114"/>
        <v>0</v>
      </c>
    </row>
    <row r="1418" spans="1:15" ht="78.75" hidden="1" x14ac:dyDescent="0.25">
      <c r="A1418" s="1" t="s">
        <v>185</v>
      </c>
      <c r="B1418" s="1" t="s">
        <v>1415</v>
      </c>
      <c r="C1418" s="1" t="s">
        <v>191</v>
      </c>
      <c r="D1418" s="2" t="s">
        <v>1637</v>
      </c>
      <c r="E1418" s="3">
        <v>99038.771999999997</v>
      </c>
      <c r="F1418" s="8" t="s">
        <v>185</v>
      </c>
      <c r="G1418" s="9" t="s">
        <v>1415</v>
      </c>
      <c r="H1418" s="9" t="s">
        <v>191</v>
      </c>
      <c r="I1418" s="10" t="s">
        <v>1637</v>
      </c>
      <c r="J1418" s="11">
        <v>99038.771999999997</v>
      </c>
      <c r="K1418" t="b">
        <f t="shared" si="110"/>
        <v>1</v>
      </c>
      <c r="L1418" t="b">
        <f t="shared" si="111"/>
        <v>1</v>
      </c>
      <c r="M1418" t="b">
        <f t="shared" si="112"/>
        <v>1</v>
      </c>
      <c r="N1418" t="b">
        <f t="shared" si="113"/>
        <v>1</v>
      </c>
      <c r="O1418" s="13">
        <f t="shared" si="114"/>
        <v>0</v>
      </c>
    </row>
    <row r="1419" spans="1:15" ht="78.75" hidden="1" x14ac:dyDescent="0.25">
      <c r="A1419" s="1" t="s">
        <v>185</v>
      </c>
      <c r="B1419" s="1" t="s">
        <v>1415</v>
      </c>
      <c r="C1419" s="1" t="s">
        <v>187</v>
      </c>
      <c r="D1419" s="2" t="s">
        <v>1080</v>
      </c>
      <c r="E1419" s="3">
        <v>99038.771999999997</v>
      </c>
      <c r="F1419" s="8" t="s">
        <v>185</v>
      </c>
      <c r="G1419" s="9" t="s">
        <v>1415</v>
      </c>
      <c r="H1419" s="9" t="s">
        <v>187</v>
      </c>
      <c r="I1419" s="10" t="s">
        <v>1080</v>
      </c>
      <c r="J1419" s="11">
        <v>99038.771999999997</v>
      </c>
      <c r="K1419" t="b">
        <f t="shared" si="110"/>
        <v>1</v>
      </c>
      <c r="L1419" t="b">
        <f t="shared" si="111"/>
        <v>1</v>
      </c>
      <c r="M1419" t="b">
        <f t="shared" si="112"/>
        <v>1</v>
      </c>
      <c r="N1419" t="b">
        <f t="shared" si="113"/>
        <v>1</v>
      </c>
      <c r="O1419" s="13">
        <f t="shared" si="114"/>
        <v>0</v>
      </c>
    </row>
    <row r="1420" spans="1:15" ht="101.25" hidden="1" x14ac:dyDescent="0.25">
      <c r="A1420" s="1" t="s">
        <v>185</v>
      </c>
      <c r="B1420" s="1" t="s">
        <v>1415</v>
      </c>
      <c r="C1420" s="1" t="s">
        <v>1139</v>
      </c>
      <c r="D1420" s="2" t="s">
        <v>1211</v>
      </c>
      <c r="E1420" s="3">
        <v>72514.26152</v>
      </c>
      <c r="F1420" s="8" t="s">
        <v>185</v>
      </c>
      <c r="G1420" s="9" t="s">
        <v>1415</v>
      </c>
      <c r="H1420" s="9" t="s">
        <v>1139</v>
      </c>
      <c r="I1420" s="10" t="s">
        <v>1211</v>
      </c>
      <c r="J1420" s="11">
        <v>72514.262000000002</v>
      </c>
      <c r="K1420" t="b">
        <f t="shared" si="110"/>
        <v>1</v>
      </c>
      <c r="L1420" t="b">
        <f t="shared" si="111"/>
        <v>1</v>
      </c>
      <c r="M1420" t="b">
        <f t="shared" si="112"/>
        <v>1</v>
      </c>
      <c r="N1420" t="b">
        <f t="shared" si="113"/>
        <v>1</v>
      </c>
      <c r="O1420" s="13">
        <f t="shared" si="114"/>
        <v>-4.8000000242609531E-4</v>
      </c>
    </row>
    <row r="1421" spans="1:15" ht="22.5" hidden="1" x14ac:dyDescent="0.25">
      <c r="A1421" s="1" t="s">
        <v>185</v>
      </c>
      <c r="B1421" s="1" t="s">
        <v>1415</v>
      </c>
      <c r="C1421" s="1" t="s">
        <v>1140</v>
      </c>
      <c r="D1421" s="2" t="s">
        <v>1214</v>
      </c>
      <c r="E1421" s="3">
        <v>5255.1099700000004</v>
      </c>
      <c r="F1421" s="8" t="s">
        <v>185</v>
      </c>
      <c r="G1421" s="9" t="s">
        <v>1415</v>
      </c>
      <c r="H1421" s="9" t="s">
        <v>1140</v>
      </c>
      <c r="I1421" s="10" t="s">
        <v>1214</v>
      </c>
      <c r="J1421" s="11">
        <v>5255.11</v>
      </c>
      <c r="K1421" t="b">
        <f t="shared" si="110"/>
        <v>1</v>
      </c>
      <c r="L1421" t="b">
        <f t="shared" si="111"/>
        <v>1</v>
      </c>
      <c r="M1421" t="b">
        <f t="shared" si="112"/>
        <v>1</v>
      </c>
      <c r="N1421" t="b">
        <f t="shared" si="113"/>
        <v>1</v>
      </c>
      <c r="O1421" s="13">
        <f t="shared" si="114"/>
        <v>-2.9999999242136255E-5</v>
      </c>
    </row>
    <row r="1422" spans="1:15" ht="36" hidden="1" x14ac:dyDescent="0.25">
      <c r="A1422" s="1" t="s">
        <v>185</v>
      </c>
      <c r="B1422" s="1" t="s">
        <v>1415</v>
      </c>
      <c r="C1422" s="1" t="s">
        <v>1141</v>
      </c>
      <c r="D1422" s="2" t="s">
        <v>1215</v>
      </c>
      <c r="E1422" s="3">
        <v>5255.1099700000004</v>
      </c>
      <c r="F1422" s="8" t="s">
        <v>185</v>
      </c>
      <c r="G1422" s="9" t="s">
        <v>1415</v>
      </c>
      <c r="H1422" s="9" t="s">
        <v>1141</v>
      </c>
      <c r="I1422" s="10" t="s">
        <v>1215</v>
      </c>
      <c r="J1422" s="11">
        <v>5255.11</v>
      </c>
      <c r="K1422" t="b">
        <f t="shared" si="110"/>
        <v>1</v>
      </c>
      <c r="L1422" t="b">
        <f t="shared" si="111"/>
        <v>1</v>
      </c>
      <c r="M1422" t="b">
        <f t="shared" si="112"/>
        <v>1</v>
      </c>
      <c r="N1422" t="b">
        <f t="shared" si="113"/>
        <v>1</v>
      </c>
      <c r="O1422" s="13">
        <f t="shared" si="114"/>
        <v>-2.9999999242136255E-5</v>
      </c>
    </row>
    <row r="1423" spans="1:15" ht="33.75" hidden="1" x14ac:dyDescent="0.25">
      <c r="A1423" s="1" t="s">
        <v>185</v>
      </c>
      <c r="B1423" s="1" t="s">
        <v>1415</v>
      </c>
      <c r="C1423" s="1" t="s">
        <v>192</v>
      </c>
      <c r="D1423" s="2" t="s">
        <v>1216</v>
      </c>
      <c r="E1423" s="3">
        <v>67259.151549999995</v>
      </c>
      <c r="F1423" s="8" t="s">
        <v>185</v>
      </c>
      <c r="G1423" s="9" t="s">
        <v>1415</v>
      </c>
      <c r="H1423" s="9" t="s">
        <v>192</v>
      </c>
      <c r="I1423" s="10" t="s">
        <v>1216</v>
      </c>
      <c r="J1423" s="11">
        <v>67259.152000000002</v>
      </c>
      <c r="K1423" t="b">
        <f t="shared" si="110"/>
        <v>1</v>
      </c>
      <c r="L1423" t="b">
        <f t="shared" si="111"/>
        <v>1</v>
      </c>
      <c r="M1423" t="b">
        <f t="shared" si="112"/>
        <v>1</v>
      </c>
      <c r="N1423" t="b">
        <f t="shared" si="113"/>
        <v>1</v>
      </c>
      <c r="O1423" s="13">
        <f t="shared" si="114"/>
        <v>-4.5000000682193786E-4</v>
      </c>
    </row>
    <row r="1424" spans="1:15" ht="56.25" hidden="1" x14ac:dyDescent="0.25">
      <c r="A1424" s="1" t="s">
        <v>185</v>
      </c>
      <c r="B1424" s="1" t="s">
        <v>1415</v>
      </c>
      <c r="C1424" s="1" t="s">
        <v>188</v>
      </c>
      <c r="D1424" s="2" t="s">
        <v>1213</v>
      </c>
      <c r="E1424" s="3">
        <v>67259.151549999995</v>
      </c>
      <c r="F1424" s="8" t="s">
        <v>185</v>
      </c>
      <c r="G1424" s="9" t="s">
        <v>1415</v>
      </c>
      <c r="H1424" s="9" t="s">
        <v>188</v>
      </c>
      <c r="I1424" s="10" t="s">
        <v>1213</v>
      </c>
      <c r="J1424" s="11">
        <v>67259.152000000002</v>
      </c>
      <c r="K1424" t="b">
        <f t="shared" si="110"/>
        <v>1</v>
      </c>
      <c r="L1424" t="b">
        <f t="shared" si="111"/>
        <v>1</v>
      </c>
      <c r="M1424" t="b">
        <f t="shared" si="112"/>
        <v>1</v>
      </c>
      <c r="N1424" t="b">
        <f t="shared" si="113"/>
        <v>1</v>
      </c>
      <c r="O1424" s="13">
        <f t="shared" si="114"/>
        <v>-4.5000000682193786E-4</v>
      </c>
    </row>
    <row r="1425" spans="1:15" ht="67.5" hidden="1" x14ac:dyDescent="0.25">
      <c r="A1425" s="1" t="s">
        <v>185</v>
      </c>
      <c r="B1425" s="1" t="s">
        <v>1412</v>
      </c>
      <c r="C1425" s="1" t="s">
        <v>144</v>
      </c>
      <c r="D1425" s="2" t="s">
        <v>1607</v>
      </c>
      <c r="E1425" s="3">
        <v>105767.46371999999</v>
      </c>
      <c r="F1425" s="8" t="s">
        <v>185</v>
      </c>
      <c r="G1425" s="9" t="s">
        <v>1412</v>
      </c>
      <c r="H1425" s="9" t="s">
        <v>144</v>
      </c>
      <c r="I1425" s="10" t="s">
        <v>1607</v>
      </c>
      <c r="J1425" s="11">
        <v>105767.46400000001</v>
      </c>
      <c r="K1425" t="b">
        <f t="shared" si="110"/>
        <v>1</v>
      </c>
      <c r="L1425" t="b">
        <f t="shared" si="111"/>
        <v>1</v>
      </c>
      <c r="M1425" t="b">
        <f t="shared" si="112"/>
        <v>1</v>
      </c>
      <c r="N1425" t="b">
        <f t="shared" si="113"/>
        <v>1</v>
      </c>
      <c r="O1425" s="13">
        <f t="shared" si="114"/>
        <v>-2.800000220304355E-4</v>
      </c>
    </row>
    <row r="1426" spans="1:15" ht="67.5" hidden="1" x14ac:dyDescent="0.25">
      <c r="A1426" s="1" t="s">
        <v>185</v>
      </c>
      <c r="B1426" s="1" t="s">
        <v>1412</v>
      </c>
      <c r="C1426" s="1" t="s">
        <v>198</v>
      </c>
      <c r="D1426" s="2" t="s">
        <v>1638</v>
      </c>
      <c r="E1426" s="3">
        <v>70842.263719999988</v>
      </c>
      <c r="F1426" s="8" t="s">
        <v>185</v>
      </c>
      <c r="G1426" s="9" t="s">
        <v>1412</v>
      </c>
      <c r="H1426" s="9" t="s">
        <v>198</v>
      </c>
      <c r="I1426" s="10" t="s">
        <v>1638</v>
      </c>
      <c r="J1426" s="11">
        <v>70842.263999999996</v>
      </c>
      <c r="K1426" t="b">
        <f t="shared" si="110"/>
        <v>1</v>
      </c>
      <c r="L1426" t="b">
        <f t="shared" si="111"/>
        <v>1</v>
      </c>
      <c r="M1426" t="b">
        <f t="shared" si="112"/>
        <v>1</v>
      </c>
      <c r="N1426" t="b">
        <f t="shared" si="113"/>
        <v>1</v>
      </c>
      <c r="O1426" s="13">
        <f t="shared" si="114"/>
        <v>-2.8000000747852027E-4</v>
      </c>
    </row>
    <row r="1427" spans="1:15" ht="101.25" hidden="1" x14ac:dyDescent="0.25">
      <c r="A1427" s="1" t="s">
        <v>185</v>
      </c>
      <c r="B1427" s="1" t="s">
        <v>1412</v>
      </c>
      <c r="C1427" s="1" t="s">
        <v>239</v>
      </c>
      <c r="D1427" s="2" t="s">
        <v>1639</v>
      </c>
      <c r="E1427" s="3">
        <v>26740.418199999996</v>
      </c>
      <c r="F1427" s="8" t="s">
        <v>185</v>
      </c>
      <c r="G1427" s="9" t="s">
        <v>1412</v>
      </c>
      <c r="H1427" s="9" t="s">
        <v>239</v>
      </c>
      <c r="I1427" s="10" t="s">
        <v>1639</v>
      </c>
      <c r="J1427" s="11">
        <v>26740.418000000001</v>
      </c>
      <c r="K1427" t="b">
        <f t="shared" si="110"/>
        <v>1</v>
      </c>
      <c r="L1427" t="b">
        <f t="shared" si="111"/>
        <v>1</v>
      </c>
      <c r="M1427" t="b">
        <f t="shared" si="112"/>
        <v>1</v>
      </c>
      <c r="N1427" t="b">
        <f t="shared" si="113"/>
        <v>1</v>
      </c>
      <c r="O1427" s="13">
        <f t="shared" si="114"/>
        <v>1.9999999494757503E-4</v>
      </c>
    </row>
    <row r="1428" spans="1:15" ht="67.5" hidden="1" x14ac:dyDescent="0.25">
      <c r="A1428" s="1" t="s">
        <v>185</v>
      </c>
      <c r="B1428" s="1" t="s">
        <v>1412</v>
      </c>
      <c r="C1428" s="1" t="s">
        <v>224</v>
      </c>
      <c r="D1428" s="2" t="s">
        <v>1640</v>
      </c>
      <c r="E1428" s="3">
        <v>6000</v>
      </c>
      <c r="F1428" s="8" t="s">
        <v>185</v>
      </c>
      <c r="G1428" s="9" t="s">
        <v>1412</v>
      </c>
      <c r="H1428" s="9" t="s">
        <v>224</v>
      </c>
      <c r="I1428" s="10" t="s">
        <v>1640</v>
      </c>
      <c r="J1428" s="11">
        <v>6000</v>
      </c>
      <c r="K1428" t="b">
        <f t="shared" si="110"/>
        <v>1</v>
      </c>
      <c r="L1428" t="b">
        <f t="shared" si="111"/>
        <v>1</v>
      </c>
      <c r="M1428" t="b">
        <f t="shared" si="112"/>
        <v>1</v>
      </c>
      <c r="N1428" t="b">
        <f t="shared" si="113"/>
        <v>1</v>
      </c>
      <c r="O1428" s="13">
        <f t="shared" si="114"/>
        <v>0</v>
      </c>
    </row>
    <row r="1429" spans="1:15" ht="56.25" hidden="1" x14ac:dyDescent="0.25">
      <c r="A1429" s="1" t="s">
        <v>185</v>
      </c>
      <c r="B1429" s="1" t="s">
        <v>1412</v>
      </c>
      <c r="C1429" s="1" t="s">
        <v>225</v>
      </c>
      <c r="D1429" s="2" t="s">
        <v>1040</v>
      </c>
      <c r="E1429" s="3">
        <v>7955.8174399999998</v>
      </c>
      <c r="F1429" s="8" t="s">
        <v>185</v>
      </c>
      <c r="G1429" s="9" t="s">
        <v>1412</v>
      </c>
      <c r="H1429" s="9" t="s">
        <v>225</v>
      </c>
      <c r="I1429" s="10" t="s">
        <v>1040</v>
      </c>
      <c r="J1429" s="11">
        <v>7955.817</v>
      </c>
      <c r="K1429" t="b">
        <f t="shared" si="110"/>
        <v>1</v>
      </c>
      <c r="L1429" t="b">
        <f t="shared" si="111"/>
        <v>1</v>
      </c>
      <c r="M1429" t="b">
        <f t="shared" si="112"/>
        <v>1</v>
      </c>
      <c r="N1429" t="b">
        <f t="shared" si="113"/>
        <v>1</v>
      </c>
      <c r="O1429" s="13">
        <f t="shared" si="114"/>
        <v>4.3999999979860149E-4</v>
      </c>
    </row>
    <row r="1430" spans="1:15" ht="78.75" hidden="1" x14ac:dyDescent="0.25">
      <c r="A1430" s="1" t="s">
        <v>185</v>
      </c>
      <c r="B1430" s="1" t="s">
        <v>1412</v>
      </c>
      <c r="C1430" s="1" t="s">
        <v>1333</v>
      </c>
      <c r="D1430" s="2" t="s">
        <v>1641</v>
      </c>
      <c r="E1430" s="3">
        <v>110.80076</v>
      </c>
      <c r="F1430" s="8" t="s">
        <v>185</v>
      </c>
      <c r="G1430" s="9" t="s">
        <v>1412</v>
      </c>
      <c r="H1430" s="9" t="s">
        <v>1333</v>
      </c>
      <c r="I1430" s="10" t="s">
        <v>1641</v>
      </c>
      <c r="J1430" s="11">
        <v>110.801</v>
      </c>
      <c r="K1430" t="b">
        <f t="shared" si="110"/>
        <v>1</v>
      </c>
      <c r="L1430" t="b">
        <f t="shared" si="111"/>
        <v>1</v>
      </c>
      <c r="M1430" t="b">
        <f t="shared" si="112"/>
        <v>1</v>
      </c>
      <c r="N1430" t="b">
        <f t="shared" si="113"/>
        <v>1</v>
      </c>
      <c r="O1430" s="13">
        <f t="shared" si="114"/>
        <v>-2.40000000005125E-4</v>
      </c>
    </row>
    <row r="1431" spans="1:15" ht="67.5" hidden="1" x14ac:dyDescent="0.25">
      <c r="A1431" s="1" t="s">
        <v>185</v>
      </c>
      <c r="B1431" s="1" t="s">
        <v>1412</v>
      </c>
      <c r="C1431" s="1" t="s">
        <v>226</v>
      </c>
      <c r="D1431" s="2" t="s">
        <v>1642</v>
      </c>
      <c r="E1431" s="3">
        <v>2284.5</v>
      </c>
      <c r="F1431" s="8" t="s">
        <v>185</v>
      </c>
      <c r="G1431" s="9" t="s">
        <v>1412</v>
      </c>
      <c r="H1431" s="9" t="s">
        <v>226</v>
      </c>
      <c r="I1431" s="10" t="s">
        <v>1642</v>
      </c>
      <c r="J1431" s="11">
        <v>2284.5</v>
      </c>
      <c r="K1431" t="b">
        <f t="shared" si="110"/>
        <v>1</v>
      </c>
      <c r="L1431" t="b">
        <f t="shared" si="111"/>
        <v>1</v>
      </c>
      <c r="M1431" t="b">
        <f t="shared" si="112"/>
        <v>1</v>
      </c>
      <c r="N1431" t="b">
        <f t="shared" si="113"/>
        <v>1</v>
      </c>
      <c r="O1431" s="13">
        <f t="shared" si="114"/>
        <v>0</v>
      </c>
    </row>
    <row r="1432" spans="1:15" ht="101.25" hidden="1" x14ac:dyDescent="0.25">
      <c r="A1432" s="1" t="s">
        <v>185</v>
      </c>
      <c r="B1432" s="1" t="s">
        <v>1412</v>
      </c>
      <c r="C1432" s="1" t="s">
        <v>228</v>
      </c>
      <c r="D1432" s="2" t="s">
        <v>1043</v>
      </c>
      <c r="E1432" s="3">
        <v>1039.3</v>
      </c>
      <c r="F1432" s="8" t="s">
        <v>185</v>
      </c>
      <c r="G1432" s="9" t="s">
        <v>1412</v>
      </c>
      <c r="H1432" s="9" t="s">
        <v>228</v>
      </c>
      <c r="I1432" s="10" t="s">
        <v>1043</v>
      </c>
      <c r="J1432" s="11">
        <v>1039.3</v>
      </c>
      <c r="K1432" t="b">
        <f t="shared" si="110"/>
        <v>1</v>
      </c>
      <c r="L1432" t="b">
        <f t="shared" si="111"/>
        <v>1</v>
      </c>
      <c r="M1432" t="b">
        <f t="shared" si="112"/>
        <v>1</v>
      </c>
      <c r="N1432" t="b">
        <f t="shared" si="113"/>
        <v>1</v>
      </c>
      <c r="O1432" s="13">
        <f t="shared" si="114"/>
        <v>0</v>
      </c>
    </row>
    <row r="1433" spans="1:15" ht="45" hidden="1" x14ac:dyDescent="0.25">
      <c r="A1433" s="1" t="s">
        <v>185</v>
      </c>
      <c r="B1433" s="1" t="s">
        <v>1412</v>
      </c>
      <c r="C1433" s="1" t="s">
        <v>230</v>
      </c>
      <c r="D1433" s="2" t="s">
        <v>1045</v>
      </c>
      <c r="E1433" s="3">
        <v>9350</v>
      </c>
      <c r="F1433" s="8" t="s">
        <v>185</v>
      </c>
      <c r="G1433" s="9" t="s">
        <v>1412</v>
      </c>
      <c r="H1433" s="9" t="s">
        <v>230</v>
      </c>
      <c r="I1433" s="10" t="s">
        <v>1045</v>
      </c>
      <c r="J1433" s="11">
        <v>9350</v>
      </c>
      <c r="K1433" t="b">
        <f t="shared" si="110"/>
        <v>1</v>
      </c>
      <c r="L1433" t="b">
        <f t="shared" si="111"/>
        <v>1</v>
      </c>
      <c r="M1433" t="b">
        <f t="shared" si="112"/>
        <v>1</v>
      </c>
      <c r="N1433" t="b">
        <f t="shared" si="113"/>
        <v>1</v>
      </c>
      <c r="O1433" s="13">
        <f t="shared" si="114"/>
        <v>0</v>
      </c>
    </row>
    <row r="1434" spans="1:15" ht="90" hidden="1" x14ac:dyDescent="0.25">
      <c r="A1434" s="1" t="s">
        <v>185</v>
      </c>
      <c r="B1434" s="1" t="s">
        <v>1412</v>
      </c>
      <c r="C1434" s="1" t="s">
        <v>240</v>
      </c>
      <c r="D1434" s="2" t="s">
        <v>1643</v>
      </c>
      <c r="E1434" s="3">
        <v>19592.186669999999</v>
      </c>
      <c r="F1434" s="8" t="s">
        <v>185</v>
      </c>
      <c r="G1434" s="9" t="s">
        <v>1412</v>
      </c>
      <c r="H1434" s="9" t="s">
        <v>240</v>
      </c>
      <c r="I1434" s="10" t="s">
        <v>1643</v>
      </c>
      <c r="J1434" s="11">
        <v>19592.187000000002</v>
      </c>
      <c r="K1434" t="b">
        <f t="shared" si="110"/>
        <v>1</v>
      </c>
      <c r="L1434" t="b">
        <f t="shared" si="111"/>
        <v>1</v>
      </c>
      <c r="M1434" t="b">
        <f t="shared" si="112"/>
        <v>1</v>
      </c>
      <c r="N1434" t="b">
        <f t="shared" si="113"/>
        <v>1</v>
      </c>
      <c r="O1434" s="13">
        <f t="shared" si="114"/>
        <v>-3.3000000257743523E-4</v>
      </c>
    </row>
    <row r="1435" spans="1:15" ht="67.5" hidden="1" x14ac:dyDescent="0.25">
      <c r="A1435" s="1" t="s">
        <v>185</v>
      </c>
      <c r="B1435" s="1" t="s">
        <v>1412</v>
      </c>
      <c r="C1435" s="1" t="s">
        <v>236</v>
      </c>
      <c r="D1435" s="2" t="s">
        <v>1051</v>
      </c>
      <c r="E1435" s="3">
        <v>19592.186669999999</v>
      </c>
      <c r="F1435" s="8" t="s">
        <v>185</v>
      </c>
      <c r="G1435" s="9" t="s">
        <v>1412</v>
      </c>
      <c r="H1435" s="9" t="s">
        <v>236</v>
      </c>
      <c r="I1435" s="10" t="s">
        <v>1051</v>
      </c>
      <c r="J1435" s="11">
        <v>19592.187000000002</v>
      </c>
      <c r="K1435" t="b">
        <f t="shared" si="110"/>
        <v>1</v>
      </c>
      <c r="L1435" t="b">
        <f t="shared" si="111"/>
        <v>1</v>
      </c>
      <c r="M1435" t="b">
        <f t="shared" si="112"/>
        <v>1</v>
      </c>
      <c r="N1435" t="b">
        <f t="shared" si="113"/>
        <v>1</v>
      </c>
      <c r="O1435" s="13">
        <f t="shared" si="114"/>
        <v>-3.3000000257743523E-4</v>
      </c>
    </row>
    <row r="1436" spans="1:15" ht="168.75" hidden="1" x14ac:dyDescent="0.25">
      <c r="A1436" s="1" t="s">
        <v>185</v>
      </c>
      <c r="B1436" s="1" t="s">
        <v>1412</v>
      </c>
      <c r="C1436" s="1" t="s">
        <v>199</v>
      </c>
      <c r="D1436" s="2" t="s">
        <v>1644</v>
      </c>
      <c r="E1436" s="3">
        <v>11910.176960000001</v>
      </c>
      <c r="F1436" s="8" t="s">
        <v>185</v>
      </c>
      <c r="G1436" s="9" t="s">
        <v>1412</v>
      </c>
      <c r="H1436" s="9" t="s">
        <v>199</v>
      </c>
      <c r="I1436" s="10" t="s">
        <v>1644</v>
      </c>
      <c r="J1436" s="11">
        <v>11910.177</v>
      </c>
      <c r="K1436" t="b">
        <f t="shared" si="110"/>
        <v>1</v>
      </c>
      <c r="L1436" t="b">
        <f t="shared" si="111"/>
        <v>1</v>
      </c>
      <c r="M1436" t="b">
        <f t="shared" si="112"/>
        <v>1</v>
      </c>
      <c r="N1436" t="b">
        <f t="shared" si="113"/>
        <v>1</v>
      </c>
      <c r="O1436" s="13">
        <f t="shared" si="114"/>
        <v>-3.9999998989515007E-5</v>
      </c>
    </row>
    <row r="1437" spans="1:15" ht="112.5" hidden="1" x14ac:dyDescent="0.25">
      <c r="A1437" s="1" t="s">
        <v>185</v>
      </c>
      <c r="B1437" s="1" t="s">
        <v>1412</v>
      </c>
      <c r="C1437" s="1" t="s">
        <v>193</v>
      </c>
      <c r="D1437" s="2" t="s">
        <v>1053</v>
      </c>
      <c r="E1437" s="3">
        <v>3313.5769599999999</v>
      </c>
      <c r="F1437" s="8" t="s">
        <v>185</v>
      </c>
      <c r="G1437" s="9" t="s">
        <v>1412</v>
      </c>
      <c r="H1437" s="9" t="s">
        <v>193</v>
      </c>
      <c r="I1437" s="10" t="s">
        <v>1053</v>
      </c>
      <c r="J1437" s="11">
        <v>3313.5770000000002</v>
      </c>
      <c r="K1437" t="b">
        <f t="shared" si="110"/>
        <v>1</v>
      </c>
      <c r="L1437" t="b">
        <f t="shared" si="111"/>
        <v>1</v>
      </c>
      <c r="M1437" t="b">
        <f t="shared" si="112"/>
        <v>1</v>
      </c>
      <c r="N1437" t="b">
        <f t="shared" si="113"/>
        <v>1</v>
      </c>
      <c r="O1437" s="13">
        <f t="shared" si="114"/>
        <v>-4.0000000353757059E-5</v>
      </c>
    </row>
    <row r="1438" spans="1:15" ht="90" hidden="1" x14ac:dyDescent="0.25">
      <c r="A1438" s="1" t="s">
        <v>185</v>
      </c>
      <c r="B1438" s="1" t="s">
        <v>1412</v>
      </c>
      <c r="C1438" s="1" t="s">
        <v>194</v>
      </c>
      <c r="D1438" s="2" t="s">
        <v>1054</v>
      </c>
      <c r="E1438" s="3">
        <v>8596.6</v>
      </c>
      <c r="F1438" s="8" t="s">
        <v>185</v>
      </c>
      <c r="G1438" s="9" t="s">
        <v>1412</v>
      </c>
      <c r="H1438" s="9" t="s">
        <v>194</v>
      </c>
      <c r="I1438" s="10" t="s">
        <v>1054</v>
      </c>
      <c r="J1438" s="11">
        <v>8596.6</v>
      </c>
      <c r="K1438" t="b">
        <f t="shared" si="110"/>
        <v>1</v>
      </c>
      <c r="L1438" t="b">
        <f t="shared" si="111"/>
        <v>1</v>
      </c>
      <c r="M1438" t="b">
        <f t="shared" si="112"/>
        <v>1</v>
      </c>
      <c r="N1438" t="b">
        <f t="shared" si="113"/>
        <v>1</v>
      </c>
      <c r="O1438" s="13">
        <f t="shared" si="114"/>
        <v>0</v>
      </c>
    </row>
    <row r="1439" spans="1:15" ht="90" hidden="1" x14ac:dyDescent="0.25">
      <c r="A1439" s="1" t="s">
        <v>185</v>
      </c>
      <c r="B1439" s="1" t="s">
        <v>1412</v>
      </c>
      <c r="C1439" s="1" t="s">
        <v>241</v>
      </c>
      <c r="D1439" s="2" t="s">
        <v>1645</v>
      </c>
      <c r="E1439" s="3">
        <v>2165.6985</v>
      </c>
      <c r="F1439" s="8" t="s">
        <v>185</v>
      </c>
      <c r="G1439" s="9" t="s">
        <v>1412</v>
      </c>
      <c r="H1439" s="9" t="s">
        <v>241</v>
      </c>
      <c r="I1439" s="10" t="s">
        <v>1645</v>
      </c>
      <c r="J1439" s="11">
        <v>2165.6990000000001</v>
      </c>
      <c r="K1439" t="b">
        <f t="shared" si="110"/>
        <v>1</v>
      </c>
      <c r="L1439" t="b">
        <f t="shared" si="111"/>
        <v>1</v>
      </c>
      <c r="M1439" t="b">
        <f t="shared" si="112"/>
        <v>1</v>
      </c>
      <c r="N1439" t="b">
        <f t="shared" si="113"/>
        <v>1</v>
      </c>
      <c r="O1439" s="13">
        <f t="shared" si="114"/>
        <v>-5.0000000010186341E-4</v>
      </c>
    </row>
    <row r="1440" spans="1:15" ht="56.25" hidden="1" x14ac:dyDescent="0.25">
      <c r="A1440" s="1" t="s">
        <v>185</v>
      </c>
      <c r="B1440" s="1" t="s">
        <v>1412</v>
      </c>
      <c r="C1440" s="1" t="s">
        <v>237</v>
      </c>
      <c r="D1440" s="2" t="s">
        <v>1646</v>
      </c>
      <c r="E1440" s="3">
        <v>702.95727999999997</v>
      </c>
      <c r="F1440" s="8" t="s">
        <v>185</v>
      </c>
      <c r="G1440" s="9" t="s">
        <v>1412</v>
      </c>
      <c r="H1440" s="9" t="s">
        <v>237</v>
      </c>
      <c r="I1440" s="10" t="s">
        <v>1646</v>
      </c>
      <c r="J1440" s="11">
        <v>702.95699999999999</v>
      </c>
      <c r="K1440" t="b">
        <f t="shared" si="110"/>
        <v>1</v>
      </c>
      <c r="L1440" t="b">
        <f t="shared" si="111"/>
        <v>1</v>
      </c>
      <c r="M1440" t="b">
        <f t="shared" si="112"/>
        <v>1</v>
      </c>
      <c r="N1440" t="b">
        <f t="shared" si="113"/>
        <v>1</v>
      </c>
      <c r="O1440" s="13">
        <f t="shared" si="114"/>
        <v>2.7999999997518898E-4</v>
      </c>
    </row>
    <row r="1441" spans="1:15" ht="123.75" hidden="1" x14ac:dyDescent="0.25">
      <c r="A1441" s="1" t="s">
        <v>185</v>
      </c>
      <c r="B1441" s="1" t="s">
        <v>1412</v>
      </c>
      <c r="C1441" s="1" t="s">
        <v>238</v>
      </c>
      <c r="D1441" s="2" t="s">
        <v>1251</v>
      </c>
      <c r="E1441" s="3">
        <v>1462.7412200000001</v>
      </c>
      <c r="F1441" s="8" t="s">
        <v>185</v>
      </c>
      <c r="G1441" s="9" t="s">
        <v>1412</v>
      </c>
      <c r="H1441" s="9" t="s">
        <v>238</v>
      </c>
      <c r="I1441" s="10" t="s">
        <v>1251</v>
      </c>
      <c r="J1441" s="11">
        <v>1462.741</v>
      </c>
      <c r="K1441" t="b">
        <f t="shared" si="110"/>
        <v>1</v>
      </c>
      <c r="L1441" t="b">
        <f t="shared" si="111"/>
        <v>1</v>
      </c>
      <c r="M1441" t="b">
        <f t="shared" si="112"/>
        <v>1</v>
      </c>
      <c r="N1441" t="b">
        <f t="shared" si="113"/>
        <v>1</v>
      </c>
      <c r="O1441" s="13">
        <f t="shared" si="114"/>
        <v>2.2000000012667442E-4</v>
      </c>
    </row>
    <row r="1442" spans="1:15" ht="78.75" hidden="1" x14ac:dyDescent="0.25">
      <c r="A1442" s="1" t="s">
        <v>185</v>
      </c>
      <c r="B1442" s="1" t="s">
        <v>1412</v>
      </c>
      <c r="C1442" s="1" t="s">
        <v>200</v>
      </c>
      <c r="D1442" s="2" t="s">
        <v>1647</v>
      </c>
      <c r="E1442" s="3">
        <v>10433.783390000001</v>
      </c>
      <c r="F1442" s="8" t="s">
        <v>185</v>
      </c>
      <c r="G1442" s="9" t="s">
        <v>1412</v>
      </c>
      <c r="H1442" s="9" t="s">
        <v>200</v>
      </c>
      <c r="I1442" s="10" t="s">
        <v>1647</v>
      </c>
      <c r="J1442" s="11">
        <v>10433.782999999999</v>
      </c>
      <c r="K1442" t="b">
        <f t="shared" si="110"/>
        <v>1</v>
      </c>
      <c r="L1442" t="b">
        <f t="shared" si="111"/>
        <v>1</v>
      </c>
      <c r="M1442" t="b">
        <f t="shared" si="112"/>
        <v>1</v>
      </c>
      <c r="N1442" t="b">
        <f t="shared" si="113"/>
        <v>1</v>
      </c>
      <c r="O1442" s="13">
        <f t="shared" si="114"/>
        <v>3.9000000106170774E-4</v>
      </c>
    </row>
    <row r="1443" spans="1:15" ht="67.5" hidden="1" x14ac:dyDescent="0.25">
      <c r="A1443" s="1" t="s">
        <v>185</v>
      </c>
      <c r="B1443" s="1" t="s">
        <v>1412</v>
      </c>
      <c r="C1443" s="1" t="s">
        <v>195</v>
      </c>
      <c r="D1443" s="2" t="s">
        <v>1058</v>
      </c>
      <c r="E1443" s="3">
        <v>10433.783390000001</v>
      </c>
      <c r="F1443" s="8" t="s">
        <v>185</v>
      </c>
      <c r="G1443" s="9" t="s">
        <v>1412</v>
      </c>
      <c r="H1443" s="9" t="s">
        <v>195</v>
      </c>
      <c r="I1443" s="10" t="s">
        <v>1058</v>
      </c>
      <c r="J1443" s="11">
        <v>10433.782999999999</v>
      </c>
      <c r="K1443" t="b">
        <f t="shared" si="110"/>
        <v>1</v>
      </c>
      <c r="L1443" t="b">
        <f t="shared" si="111"/>
        <v>1</v>
      </c>
      <c r="M1443" t="b">
        <f t="shared" si="112"/>
        <v>1</v>
      </c>
      <c r="N1443" t="b">
        <f t="shared" si="113"/>
        <v>1</v>
      </c>
      <c r="O1443" s="13">
        <f t="shared" si="114"/>
        <v>3.9000000106170774E-4</v>
      </c>
    </row>
    <row r="1444" spans="1:15" ht="56.25" hidden="1" x14ac:dyDescent="0.25">
      <c r="A1444" s="1" t="s">
        <v>185</v>
      </c>
      <c r="B1444" s="1" t="s">
        <v>1412</v>
      </c>
      <c r="C1444" s="1" t="s">
        <v>201</v>
      </c>
      <c r="D1444" s="2" t="s">
        <v>1618</v>
      </c>
      <c r="E1444" s="3">
        <v>34925.199999999997</v>
      </c>
      <c r="F1444" s="8" t="s">
        <v>185</v>
      </c>
      <c r="G1444" s="9" t="s">
        <v>1412</v>
      </c>
      <c r="H1444" s="9" t="s">
        <v>201</v>
      </c>
      <c r="I1444" s="10" t="s">
        <v>1618</v>
      </c>
      <c r="J1444" s="11">
        <v>34925.199999999997</v>
      </c>
      <c r="K1444" t="b">
        <f t="shared" si="110"/>
        <v>1</v>
      </c>
      <c r="L1444" t="b">
        <f t="shared" si="111"/>
        <v>1</v>
      </c>
      <c r="M1444" t="b">
        <f t="shared" si="112"/>
        <v>1</v>
      </c>
      <c r="N1444" t="b">
        <f t="shared" si="113"/>
        <v>1</v>
      </c>
      <c r="O1444" s="13">
        <f t="shared" si="114"/>
        <v>0</v>
      </c>
    </row>
    <row r="1445" spans="1:15" ht="135" hidden="1" x14ac:dyDescent="0.25">
      <c r="A1445" s="1" t="s">
        <v>185</v>
      </c>
      <c r="B1445" s="1" t="s">
        <v>1412</v>
      </c>
      <c r="C1445" s="1" t="s">
        <v>202</v>
      </c>
      <c r="D1445" s="2" t="s">
        <v>1619</v>
      </c>
      <c r="E1445" s="3">
        <v>34925.199999999997</v>
      </c>
      <c r="F1445" s="8" t="s">
        <v>185</v>
      </c>
      <c r="G1445" s="9" t="s">
        <v>1412</v>
      </c>
      <c r="H1445" s="9" t="s">
        <v>202</v>
      </c>
      <c r="I1445" s="10" t="s">
        <v>1619</v>
      </c>
      <c r="J1445" s="11">
        <v>34925.199999999997</v>
      </c>
      <c r="K1445" t="b">
        <f t="shared" si="110"/>
        <v>1</v>
      </c>
      <c r="L1445" t="b">
        <f t="shared" si="111"/>
        <v>1</v>
      </c>
      <c r="M1445" t="b">
        <f t="shared" si="112"/>
        <v>1</v>
      </c>
      <c r="N1445" t="b">
        <f t="shared" si="113"/>
        <v>1</v>
      </c>
      <c r="O1445" s="13">
        <f t="shared" si="114"/>
        <v>0</v>
      </c>
    </row>
    <row r="1446" spans="1:15" ht="56.25" hidden="1" x14ac:dyDescent="0.25">
      <c r="A1446" s="1" t="s">
        <v>185</v>
      </c>
      <c r="B1446" s="1" t="s">
        <v>1412</v>
      </c>
      <c r="C1446" s="1" t="s">
        <v>196</v>
      </c>
      <c r="D1446" s="2" t="s">
        <v>1074</v>
      </c>
      <c r="E1446" s="3">
        <v>31730.2</v>
      </c>
      <c r="F1446" s="8" t="s">
        <v>185</v>
      </c>
      <c r="G1446" s="9" t="s">
        <v>1412</v>
      </c>
      <c r="H1446" s="9" t="s">
        <v>196</v>
      </c>
      <c r="I1446" s="10" t="s">
        <v>1074</v>
      </c>
      <c r="J1446" s="11">
        <v>31730.2</v>
      </c>
      <c r="K1446" t="b">
        <f t="shared" si="110"/>
        <v>1</v>
      </c>
      <c r="L1446" t="b">
        <f t="shared" si="111"/>
        <v>1</v>
      </c>
      <c r="M1446" t="b">
        <f t="shared" si="112"/>
        <v>1</v>
      </c>
      <c r="N1446" t="b">
        <f t="shared" si="113"/>
        <v>1</v>
      </c>
      <c r="O1446" s="13">
        <f t="shared" si="114"/>
        <v>0</v>
      </c>
    </row>
    <row r="1447" spans="1:15" ht="168.75" hidden="1" x14ac:dyDescent="0.25">
      <c r="A1447" s="1" t="s">
        <v>185</v>
      </c>
      <c r="B1447" s="1" t="s">
        <v>1412</v>
      </c>
      <c r="C1447" s="1" t="s">
        <v>197</v>
      </c>
      <c r="D1447" s="2" t="s">
        <v>1075</v>
      </c>
      <c r="E1447" s="3">
        <v>3195</v>
      </c>
      <c r="F1447" s="8" t="s">
        <v>185</v>
      </c>
      <c r="G1447" s="9" t="s">
        <v>1412</v>
      </c>
      <c r="H1447" s="9" t="s">
        <v>197</v>
      </c>
      <c r="I1447" s="10" t="s">
        <v>1075</v>
      </c>
      <c r="J1447" s="11">
        <v>3195</v>
      </c>
      <c r="K1447" t="b">
        <f t="shared" si="110"/>
        <v>1</v>
      </c>
      <c r="L1447" t="b">
        <f t="shared" si="111"/>
        <v>1</v>
      </c>
      <c r="M1447" t="b">
        <f t="shared" si="112"/>
        <v>1</v>
      </c>
      <c r="N1447" t="b">
        <f t="shared" si="113"/>
        <v>1</v>
      </c>
      <c r="O1447" s="13">
        <f t="shared" si="114"/>
        <v>0</v>
      </c>
    </row>
    <row r="1448" spans="1:15" ht="56.25" hidden="1" x14ac:dyDescent="0.25">
      <c r="A1448" s="1" t="s">
        <v>185</v>
      </c>
      <c r="B1448" s="1" t="s">
        <v>1413</v>
      </c>
      <c r="C1448" s="1" t="s">
        <v>164</v>
      </c>
      <c r="D1448" s="2" t="s">
        <v>1623</v>
      </c>
      <c r="E1448" s="3">
        <v>388778.90259999997</v>
      </c>
      <c r="F1448" s="8" t="s">
        <v>185</v>
      </c>
      <c r="G1448" s="9" t="s">
        <v>1413</v>
      </c>
      <c r="H1448" s="9" t="s">
        <v>164</v>
      </c>
      <c r="I1448" s="10" t="s">
        <v>1623</v>
      </c>
      <c r="J1448" s="11">
        <v>388778.90299999999</v>
      </c>
      <c r="K1448" t="b">
        <f t="shared" si="110"/>
        <v>1</v>
      </c>
      <c r="L1448" t="b">
        <f t="shared" si="111"/>
        <v>1</v>
      </c>
      <c r="M1448" t="b">
        <f t="shared" si="112"/>
        <v>1</v>
      </c>
      <c r="N1448" t="b">
        <f t="shared" si="113"/>
        <v>1</v>
      </c>
      <c r="O1448" s="13">
        <f t="shared" si="114"/>
        <v>-4.0000001899898052E-4</v>
      </c>
    </row>
    <row r="1449" spans="1:15" ht="101.25" hidden="1" x14ac:dyDescent="0.25">
      <c r="A1449" s="1" t="s">
        <v>185</v>
      </c>
      <c r="B1449" s="1" t="s">
        <v>1413</v>
      </c>
      <c r="C1449" s="1" t="s">
        <v>165</v>
      </c>
      <c r="D1449" s="2" t="s">
        <v>1624</v>
      </c>
      <c r="E1449" s="3">
        <v>297207.92544999998</v>
      </c>
      <c r="F1449" s="8" t="s">
        <v>185</v>
      </c>
      <c r="G1449" s="9" t="s">
        <v>1413</v>
      </c>
      <c r="H1449" s="9" t="s">
        <v>165</v>
      </c>
      <c r="I1449" s="10" t="s">
        <v>1624</v>
      </c>
      <c r="J1449" s="11">
        <v>297207.92499999999</v>
      </c>
      <c r="K1449" t="b">
        <f t="shared" si="110"/>
        <v>1</v>
      </c>
      <c r="L1449" t="b">
        <f t="shared" si="111"/>
        <v>1</v>
      </c>
      <c r="M1449" t="b">
        <f t="shared" si="112"/>
        <v>1</v>
      </c>
      <c r="N1449" t="b">
        <f t="shared" si="113"/>
        <v>1</v>
      </c>
      <c r="O1449" s="13">
        <f t="shared" si="114"/>
        <v>4.4999999227002263E-4</v>
      </c>
    </row>
    <row r="1450" spans="1:15" ht="78.75" hidden="1" x14ac:dyDescent="0.25">
      <c r="A1450" s="1" t="s">
        <v>185</v>
      </c>
      <c r="B1450" s="1" t="s">
        <v>1413</v>
      </c>
      <c r="C1450" s="1" t="s">
        <v>166</v>
      </c>
      <c r="D1450" s="2" t="s">
        <v>1625</v>
      </c>
      <c r="E1450" s="3">
        <v>43979.925000000003</v>
      </c>
      <c r="F1450" s="8" t="s">
        <v>185</v>
      </c>
      <c r="G1450" s="9" t="s">
        <v>1413</v>
      </c>
      <c r="H1450" s="9" t="s">
        <v>166</v>
      </c>
      <c r="I1450" s="10" t="s">
        <v>1625</v>
      </c>
      <c r="J1450" s="11">
        <v>43979.925000000003</v>
      </c>
      <c r="K1450" t="b">
        <f t="shared" si="110"/>
        <v>1</v>
      </c>
      <c r="L1450" t="b">
        <f t="shared" si="111"/>
        <v>1</v>
      </c>
      <c r="M1450" t="b">
        <f t="shared" si="112"/>
        <v>1</v>
      </c>
      <c r="N1450" t="b">
        <f t="shared" si="113"/>
        <v>1</v>
      </c>
      <c r="O1450" s="13">
        <f t="shared" si="114"/>
        <v>0</v>
      </c>
    </row>
    <row r="1451" spans="1:15" ht="67.5" hidden="1" x14ac:dyDescent="0.25">
      <c r="A1451" s="1" t="s">
        <v>185</v>
      </c>
      <c r="B1451" s="1" t="s">
        <v>1413</v>
      </c>
      <c r="C1451" s="1" t="s">
        <v>161</v>
      </c>
      <c r="D1451" s="2" t="s">
        <v>761</v>
      </c>
      <c r="E1451" s="3">
        <v>43979.925000000003</v>
      </c>
      <c r="F1451" s="8" t="s">
        <v>185</v>
      </c>
      <c r="G1451" s="9" t="s">
        <v>1413</v>
      </c>
      <c r="H1451" s="9" t="s">
        <v>161</v>
      </c>
      <c r="I1451" s="10" t="s">
        <v>761</v>
      </c>
      <c r="J1451" s="11">
        <v>43979.925000000003</v>
      </c>
      <c r="K1451" t="b">
        <f t="shared" si="110"/>
        <v>1</v>
      </c>
      <c r="L1451" t="b">
        <f t="shared" si="111"/>
        <v>1</v>
      </c>
      <c r="M1451" t="b">
        <f t="shared" si="112"/>
        <v>1</v>
      </c>
      <c r="N1451" t="b">
        <f t="shared" si="113"/>
        <v>1</v>
      </c>
      <c r="O1451" s="13">
        <f t="shared" si="114"/>
        <v>0</v>
      </c>
    </row>
    <row r="1452" spans="1:15" ht="78.75" hidden="1" x14ac:dyDescent="0.25">
      <c r="A1452" s="1" t="s">
        <v>185</v>
      </c>
      <c r="B1452" s="1" t="s">
        <v>1413</v>
      </c>
      <c r="C1452" s="1" t="s">
        <v>1437</v>
      </c>
      <c r="D1452" s="2" t="s">
        <v>1438</v>
      </c>
      <c r="E1452" s="3">
        <v>253228.00044999999</v>
      </c>
      <c r="F1452" s="8" t="s">
        <v>185</v>
      </c>
      <c r="G1452" s="9" t="s">
        <v>1413</v>
      </c>
      <c r="H1452" s="9" t="s">
        <v>1437</v>
      </c>
      <c r="I1452" s="10" t="s">
        <v>1438</v>
      </c>
      <c r="J1452" s="11">
        <v>253228</v>
      </c>
      <c r="K1452" t="b">
        <f t="shared" si="110"/>
        <v>1</v>
      </c>
      <c r="L1452" t="b">
        <f t="shared" si="111"/>
        <v>1</v>
      </c>
      <c r="M1452" t="b">
        <f t="shared" si="112"/>
        <v>1</v>
      </c>
      <c r="N1452" t="b">
        <f t="shared" si="113"/>
        <v>1</v>
      </c>
      <c r="O1452" s="13">
        <f t="shared" si="114"/>
        <v>4.4999999227002263E-4</v>
      </c>
    </row>
    <row r="1453" spans="1:15" ht="67.5" hidden="1" x14ac:dyDescent="0.25">
      <c r="A1453" s="1" t="s">
        <v>185</v>
      </c>
      <c r="B1453" s="1" t="s">
        <v>1413</v>
      </c>
      <c r="C1453" s="1" t="s">
        <v>1439</v>
      </c>
      <c r="D1453" s="2" t="s">
        <v>761</v>
      </c>
      <c r="E1453" s="3">
        <v>253228.00044999999</v>
      </c>
      <c r="F1453" s="8" t="s">
        <v>185</v>
      </c>
      <c r="G1453" s="9" t="s">
        <v>1413</v>
      </c>
      <c r="H1453" s="9" t="s">
        <v>1439</v>
      </c>
      <c r="I1453" s="10" t="s">
        <v>761</v>
      </c>
      <c r="J1453" s="11">
        <v>253228</v>
      </c>
      <c r="K1453" t="b">
        <f t="shared" si="110"/>
        <v>1</v>
      </c>
      <c r="L1453" t="b">
        <f t="shared" si="111"/>
        <v>1</v>
      </c>
      <c r="M1453" t="b">
        <f t="shared" si="112"/>
        <v>1</v>
      </c>
      <c r="N1453" t="b">
        <f t="shared" si="113"/>
        <v>1</v>
      </c>
      <c r="O1453" s="13">
        <f t="shared" si="114"/>
        <v>4.4999999227002263E-4</v>
      </c>
    </row>
    <row r="1454" spans="1:15" ht="78.75" hidden="1" x14ac:dyDescent="0.25">
      <c r="A1454" s="1" t="s">
        <v>185</v>
      </c>
      <c r="B1454" s="1" t="s">
        <v>1413</v>
      </c>
      <c r="C1454" s="1" t="s">
        <v>306</v>
      </c>
      <c r="D1454" s="2" t="s">
        <v>1440</v>
      </c>
      <c r="E1454" s="3">
        <v>91570.977150000006</v>
      </c>
      <c r="F1454" s="8" t="s">
        <v>185</v>
      </c>
      <c r="G1454" s="9" t="s">
        <v>1413</v>
      </c>
      <c r="H1454" s="9" t="s">
        <v>306</v>
      </c>
      <c r="I1454" s="10" t="s">
        <v>1440</v>
      </c>
      <c r="J1454" s="11">
        <v>91570.976999999999</v>
      </c>
      <c r="K1454" t="b">
        <f t="shared" si="110"/>
        <v>1</v>
      </c>
      <c r="L1454" t="b">
        <f t="shared" si="111"/>
        <v>1</v>
      </c>
      <c r="M1454" t="b">
        <f t="shared" si="112"/>
        <v>1</v>
      </c>
      <c r="N1454" t="b">
        <f t="shared" si="113"/>
        <v>1</v>
      </c>
      <c r="O1454" s="13">
        <f t="shared" si="114"/>
        <v>1.500000071246177E-4</v>
      </c>
    </row>
    <row r="1455" spans="1:15" ht="90" hidden="1" x14ac:dyDescent="0.25">
      <c r="A1455" s="1" t="s">
        <v>185</v>
      </c>
      <c r="B1455" s="1" t="s">
        <v>1413</v>
      </c>
      <c r="C1455" s="1" t="s">
        <v>307</v>
      </c>
      <c r="D1455" s="2" t="s">
        <v>1441</v>
      </c>
      <c r="E1455" s="3">
        <v>91570.977150000006</v>
      </c>
      <c r="F1455" s="8" t="s">
        <v>185</v>
      </c>
      <c r="G1455" s="9" t="s">
        <v>1413</v>
      </c>
      <c r="H1455" s="9" t="s">
        <v>307</v>
      </c>
      <c r="I1455" s="10" t="s">
        <v>1441</v>
      </c>
      <c r="J1455" s="11">
        <v>91570.976999999999</v>
      </c>
      <c r="K1455" t="b">
        <f t="shared" si="110"/>
        <v>1</v>
      </c>
      <c r="L1455" t="b">
        <f t="shared" si="111"/>
        <v>1</v>
      </c>
      <c r="M1455" t="b">
        <f t="shared" si="112"/>
        <v>1</v>
      </c>
      <c r="N1455" t="b">
        <f t="shared" si="113"/>
        <v>1</v>
      </c>
      <c r="O1455" s="13">
        <f t="shared" si="114"/>
        <v>1.500000071246177E-4</v>
      </c>
    </row>
    <row r="1456" spans="1:15" ht="112.5" hidden="1" x14ac:dyDescent="0.25">
      <c r="A1456" s="1" t="s">
        <v>185</v>
      </c>
      <c r="B1456" s="1" t="s">
        <v>1413</v>
      </c>
      <c r="C1456" s="1" t="s">
        <v>1442</v>
      </c>
      <c r="D1456" s="2" t="s">
        <v>1443</v>
      </c>
      <c r="E1456" s="3">
        <v>91570.977150000006</v>
      </c>
      <c r="F1456" s="8" t="s">
        <v>185</v>
      </c>
      <c r="G1456" s="9" t="s">
        <v>1413</v>
      </c>
      <c r="H1456" s="9" t="s">
        <v>1442</v>
      </c>
      <c r="I1456" s="10" t="s">
        <v>1443</v>
      </c>
      <c r="J1456" s="11">
        <v>91570.976999999999</v>
      </c>
      <c r="K1456" t="b">
        <f t="shared" si="110"/>
        <v>1</v>
      </c>
      <c r="L1456" t="b">
        <f t="shared" si="111"/>
        <v>1</v>
      </c>
      <c r="M1456" t="b">
        <f t="shared" si="112"/>
        <v>1</v>
      </c>
      <c r="N1456" t="b">
        <f t="shared" si="113"/>
        <v>1</v>
      </c>
      <c r="O1456" s="13">
        <f t="shared" si="114"/>
        <v>1.500000071246177E-4</v>
      </c>
    </row>
    <row r="1457" spans="1:15" ht="67.5" hidden="1" x14ac:dyDescent="0.25">
      <c r="A1457" s="1" t="s">
        <v>185</v>
      </c>
      <c r="B1457" s="1" t="s">
        <v>1413</v>
      </c>
      <c r="C1457" s="1" t="s">
        <v>144</v>
      </c>
      <c r="D1457" s="2" t="s">
        <v>1607</v>
      </c>
      <c r="E1457" s="3">
        <v>66723.700570000001</v>
      </c>
      <c r="F1457" s="8" t="s">
        <v>185</v>
      </c>
      <c r="G1457" s="9" t="s">
        <v>1413</v>
      </c>
      <c r="H1457" s="9" t="s">
        <v>144</v>
      </c>
      <c r="I1457" s="10" t="s">
        <v>1607</v>
      </c>
      <c r="J1457" s="11">
        <v>66723.701000000001</v>
      </c>
      <c r="K1457" t="b">
        <f t="shared" si="110"/>
        <v>1</v>
      </c>
      <c r="L1457" t="b">
        <f t="shared" si="111"/>
        <v>1</v>
      </c>
      <c r="M1457" t="b">
        <f t="shared" si="112"/>
        <v>1</v>
      </c>
      <c r="N1457" t="b">
        <f t="shared" si="113"/>
        <v>1</v>
      </c>
      <c r="O1457" s="13">
        <f t="shared" si="114"/>
        <v>-4.3000000005122274E-4</v>
      </c>
    </row>
    <row r="1458" spans="1:15" ht="67.5" hidden="1" x14ac:dyDescent="0.25">
      <c r="A1458" s="1" t="s">
        <v>185</v>
      </c>
      <c r="B1458" s="1" t="s">
        <v>1413</v>
      </c>
      <c r="C1458" s="1" t="s">
        <v>198</v>
      </c>
      <c r="D1458" s="2" t="s">
        <v>1638</v>
      </c>
      <c r="E1458" s="3">
        <v>146.61657</v>
      </c>
      <c r="F1458" s="8" t="s">
        <v>185</v>
      </c>
      <c r="G1458" s="9" t="s">
        <v>1413</v>
      </c>
      <c r="H1458" s="9" t="s">
        <v>198</v>
      </c>
      <c r="I1458" s="10" t="s">
        <v>1638</v>
      </c>
      <c r="J1458" s="11">
        <v>146.61699999999999</v>
      </c>
      <c r="K1458" t="b">
        <f t="shared" si="110"/>
        <v>1</v>
      </c>
      <c r="L1458" t="b">
        <f t="shared" si="111"/>
        <v>1</v>
      </c>
      <c r="M1458" t="b">
        <f t="shared" si="112"/>
        <v>1</v>
      </c>
      <c r="N1458" t="b">
        <f t="shared" si="113"/>
        <v>1</v>
      </c>
      <c r="O1458" s="13">
        <f t="shared" si="114"/>
        <v>-4.2999999999437932E-4</v>
      </c>
    </row>
    <row r="1459" spans="1:15" ht="78.75" hidden="1" x14ac:dyDescent="0.25">
      <c r="A1459" s="1" t="s">
        <v>185</v>
      </c>
      <c r="B1459" s="1" t="s">
        <v>1413</v>
      </c>
      <c r="C1459" s="1" t="s">
        <v>1335</v>
      </c>
      <c r="D1459" s="2" t="s">
        <v>1648</v>
      </c>
      <c r="E1459" s="3">
        <v>146.61657</v>
      </c>
      <c r="F1459" s="8" t="s">
        <v>185</v>
      </c>
      <c r="G1459" s="9" t="s">
        <v>1413</v>
      </c>
      <c r="H1459" s="9" t="s">
        <v>1335</v>
      </c>
      <c r="I1459" s="10" t="s">
        <v>1648</v>
      </c>
      <c r="J1459" s="11">
        <v>146.61699999999999</v>
      </c>
      <c r="K1459" t="b">
        <f t="shared" si="110"/>
        <v>1</v>
      </c>
      <c r="L1459" t="b">
        <f t="shared" si="111"/>
        <v>1</v>
      </c>
      <c r="M1459" t="b">
        <f t="shared" si="112"/>
        <v>1</v>
      </c>
      <c r="N1459" t="b">
        <f t="shared" si="113"/>
        <v>1</v>
      </c>
      <c r="O1459" s="13">
        <f t="shared" si="114"/>
        <v>-4.2999999999437932E-4</v>
      </c>
    </row>
    <row r="1460" spans="1:15" ht="101.25" hidden="1" x14ac:dyDescent="0.25">
      <c r="A1460" s="1" t="s">
        <v>185</v>
      </c>
      <c r="B1460" s="1" t="s">
        <v>1413</v>
      </c>
      <c r="C1460" s="1" t="s">
        <v>1334</v>
      </c>
      <c r="D1460" s="2" t="s">
        <v>1337</v>
      </c>
      <c r="E1460" s="3">
        <v>146.61657</v>
      </c>
      <c r="F1460" s="8" t="s">
        <v>185</v>
      </c>
      <c r="G1460" s="9" t="s">
        <v>1413</v>
      </c>
      <c r="H1460" s="9" t="s">
        <v>1334</v>
      </c>
      <c r="I1460" s="10" t="s">
        <v>1337</v>
      </c>
      <c r="J1460" s="11">
        <v>146.61699999999999</v>
      </c>
      <c r="K1460" t="b">
        <f t="shared" si="110"/>
        <v>1</v>
      </c>
      <c r="L1460" t="b">
        <f t="shared" si="111"/>
        <v>1</v>
      </c>
      <c r="M1460" t="b">
        <f t="shared" si="112"/>
        <v>1</v>
      </c>
      <c r="N1460" t="b">
        <f t="shared" si="113"/>
        <v>1</v>
      </c>
      <c r="O1460" s="13">
        <f t="shared" si="114"/>
        <v>-4.2999999999437932E-4</v>
      </c>
    </row>
    <row r="1461" spans="1:15" ht="67.5" hidden="1" x14ac:dyDescent="0.25">
      <c r="A1461" s="1" t="s">
        <v>185</v>
      </c>
      <c r="B1461" s="1" t="s">
        <v>1413</v>
      </c>
      <c r="C1461" s="1" t="s">
        <v>167</v>
      </c>
      <c r="D1461" s="2" t="s">
        <v>1626</v>
      </c>
      <c r="E1461" s="3">
        <v>15577.084000000001</v>
      </c>
      <c r="F1461" s="8" t="s">
        <v>185</v>
      </c>
      <c r="G1461" s="9" t="s">
        <v>1413</v>
      </c>
      <c r="H1461" s="9" t="s">
        <v>167</v>
      </c>
      <c r="I1461" s="10" t="s">
        <v>1626</v>
      </c>
      <c r="J1461" s="11">
        <v>15577.084000000001</v>
      </c>
      <c r="K1461" t="b">
        <f t="shared" si="110"/>
        <v>1</v>
      </c>
      <c r="L1461" t="b">
        <f t="shared" si="111"/>
        <v>1</v>
      </c>
      <c r="M1461" t="b">
        <f t="shared" si="112"/>
        <v>1</v>
      </c>
      <c r="N1461" t="b">
        <f t="shared" si="113"/>
        <v>1</v>
      </c>
      <c r="O1461" s="13">
        <f t="shared" si="114"/>
        <v>0</v>
      </c>
    </row>
    <row r="1462" spans="1:15" ht="101.25" hidden="1" x14ac:dyDescent="0.25">
      <c r="A1462" s="1" t="s">
        <v>185</v>
      </c>
      <c r="B1462" s="1" t="s">
        <v>1413</v>
      </c>
      <c r="C1462" s="1" t="s">
        <v>1343</v>
      </c>
      <c r="D1462" s="10" t="s">
        <v>1649</v>
      </c>
      <c r="E1462" s="3">
        <v>15577.084000000001</v>
      </c>
      <c r="F1462" s="8" t="s">
        <v>185</v>
      </c>
      <c r="G1462" s="9" t="s">
        <v>1413</v>
      </c>
      <c r="H1462" s="9" t="s">
        <v>1343</v>
      </c>
      <c r="I1462" s="10" t="s">
        <v>1649</v>
      </c>
      <c r="J1462" s="11">
        <v>15577.084000000001</v>
      </c>
      <c r="K1462" t="b">
        <f t="shared" si="110"/>
        <v>1</v>
      </c>
      <c r="L1462" t="b">
        <f t="shared" si="111"/>
        <v>1</v>
      </c>
      <c r="M1462" t="b">
        <f t="shared" si="112"/>
        <v>1</v>
      </c>
      <c r="N1462" t="b">
        <f t="shared" si="113"/>
        <v>1</v>
      </c>
      <c r="O1462" s="13">
        <f t="shared" si="114"/>
        <v>0</v>
      </c>
    </row>
    <row r="1463" spans="1:15" ht="112.5" hidden="1" x14ac:dyDescent="0.25">
      <c r="A1463" s="1" t="s">
        <v>185</v>
      </c>
      <c r="B1463" s="1" t="s">
        <v>1413</v>
      </c>
      <c r="C1463" s="1" t="s">
        <v>1344</v>
      </c>
      <c r="D1463" s="2" t="s">
        <v>1382</v>
      </c>
      <c r="E1463" s="3">
        <v>15577.084000000001</v>
      </c>
      <c r="F1463" s="8" t="s">
        <v>185</v>
      </c>
      <c r="G1463" s="9" t="s">
        <v>1413</v>
      </c>
      <c r="H1463" s="9" t="s">
        <v>1344</v>
      </c>
      <c r="I1463" s="10" t="s">
        <v>1382</v>
      </c>
      <c r="J1463" s="11">
        <v>15577.084000000001</v>
      </c>
      <c r="K1463" t="b">
        <f t="shared" si="110"/>
        <v>1</v>
      </c>
      <c r="L1463" t="b">
        <f t="shared" si="111"/>
        <v>1</v>
      </c>
      <c r="M1463" t="b">
        <f t="shared" si="112"/>
        <v>1</v>
      </c>
      <c r="N1463" t="b">
        <f t="shared" si="113"/>
        <v>1</v>
      </c>
      <c r="O1463" s="13">
        <f t="shared" si="114"/>
        <v>0</v>
      </c>
    </row>
    <row r="1464" spans="1:15" ht="78.75" hidden="1" x14ac:dyDescent="0.25">
      <c r="A1464" s="1" t="s">
        <v>185</v>
      </c>
      <c r="B1464" s="1" t="s">
        <v>1413</v>
      </c>
      <c r="C1464" s="1" t="s">
        <v>145</v>
      </c>
      <c r="D1464" s="2" t="s">
        <v>1608</v>
      </c>
      <c r="E1464" s="3">
        <v>1000</v>
      </c>
      <c r="F1464" s="8" t="s">
        <v>185</v>
      </c>
      <c r="G1464" s="9" t="s">
        <v>1413</v>
      </c>
      <c r="H1464" s="9" t="s">
        <v>145</v>
      </c>
      <c r="I1464" s="10" t="s">
        <v>1608</v>
      </c>
      <c r="J1464" s="11">
        <v>1000</v>
      </c>
      <c r="K1464" t="b">
        <f t="shared" si="110"/>
        <v>1</v>
      </c>
      <c r="L1464" t="b">
        <f t="shared" si="111"/>
        <v>1</v>
      </c>
      <c r="M1464" t="b">
        <f t="shared" si="112"/>
        <v>1</v>
      </c>
      <c r="N1464" t="b">
        <f t="shared" si="113"/>
        <v>1</v>
      </c>
      <c r="O1464" s="13">
        <f t="shared" si="114"/>
        <v>0</v>
      </c>
    </row>
    <row r="1465" spans="1:15" ht="146.25" hidden="1" x14ac:dyDescent="0.25">
      <c r="A1465" s="1" t="s">
        <v>185</v>
      </c>
      <c r="B1465" s="1" t="s">
        <v>1413</v>
      </c>
      <c r="C1465" s="1" t="s">
        <v>204</v>
      </c>
      <c r="D1465" s="2" t="s">
        <v>1650</v>
      </c>
      <c r="E1465" s="3">
        <v>1000</v>
      </c>
      <c r="F1465" s="8" t="s">
        <v>185</v>
      </c>
      <c r="G1465" s="9" t="s">
        <v>1413</v>
      </c>
      <c r="H1465" s="9" t="s">
        <v>204</v>
      </c>
      <c r="I1465" s="10" t="s">
        <v>1650</v>
      </c>
      <c r="J1465" s="11">
        <v>1000</v>
      </c>
      <c r="K1465" t="b">
        <f t="shared" si="110"/>
        <v>1</v>
      </c>
      <c r="L1465" t="b">
        <f t="shared" si="111"/>
        <v>1</v>
      </c>
      <c r="M1465" t="b">
        <f t="shared" si="112"/>
        <v>1</v>
      </c>
      <c r="N1465" t="b">
        <f t="shared" si="113"/>
        <v>1</v>
      </c>
      <c r="O1465" s="13">
        <f t="shared" si="114"/>
        <v>0</v>
      </c>
    </row>
    <row r="1466" spans="1:15" ht="45" hidden="1" x14ac:dyDescent="0.25">
      <c r="A1466" s="1" t="s">
        <v>185</v>
      </c>
      <c r="B1466" s="1" t="s">
        <v>1413</v>
      </c>
      <c r="C1466" s="1" t="s">
        <v>203</v>
      </c>
      <c r="D1466" s="2" t="s">
        <v>1071</v>
      </c>
      <c r="E1466" s="3">
        <v>1000</v>
      </c>
      <c r="F1466" s="8" t="s">
        <v>185</v>
      </c>
      <c r="G1466" s="9" t="s">
        <v>1413</v>
      </c>
      <c r="H1466" s="9" t="s">
        <v>203</v>
      </c>
      <c r="I1466" s="10" t="s">
        <v>1071</v>
      </c>
      <c r="J1466" s="11">
        <v>1000</v>
      </c>
      <c r="K1466" t="b">
        <f t="shared" si="110"/>
        <v>1</v>
      </c>
      <c r="L1466" t="b">
        <f t="shared" si="111"/>
        <v>1</v>
      </c>
      <c r="M1466" t="b">
        <f t="shared" si="112"/>
        <v>1</v>
      </c>
      <c r="N1466" t="b">
        <f t="shared" si="113"/>
        <v>1</v>
      </c>
      <c r="O1466" s="13">
        <f t="shared" si="114"/>
        <v>0</v>
      </c>
    </row>
    <row r="1467" spans="1:15" ht="101.25" hidden="1" x14ac:dyDescent="0.25">
      <c r="A1467" s="1" t="s">
        <v>185</v>
      </c>
      <c r="B1467" s="1" t="s">
        <v>1413</v>
      </c>
      <c r="C1467" s="1" t="s">
        <v>242</v>
      </c>
      <c r="D1467" s="2" t="s">
        <v>1651</v>
      </c>
      <c r="E1467" s="3">
        <v>50000</v>
      </c>
      <c r="F1467" s="8" t="s">
        <v>185</v>
      </c>
      <c r="G1467" s="9" t="s">
        <v>1413</v>
      </c>
      <c r="H1467" s="9" t="s">
        <v>242</v>
      </c>
      <c r="I1467" s="10" t="s">
        <v>1651</v>
      </c>
      <c r="J1467" s="11">
        <v>50000</v>
      </c>
      <c r="K1467" t="b">
        <f t="shared" si="110"/>
        <v>1</v>
      </c>
      <c r="L1467" t="b">
        <f t="shared" si="111"/>
        <v>1</v>
      </c>
      <c r="M1467" t="b">
        <f t="shared" si="112"/>
        <v>1</v>
      </c>
      <c r="N1467" t="b">
        <f t="shared" si="113"/>
        <v>1</v>
      </c>
      <c r="O1467" s="13">
        <f t="shared" si="114"/>
        <v>0</v>
      </c>
    </row>
    <row r="1468" spans="1:15" ht="112.5" hidden="1" x14ac:dyDescent="0.25">
      <c r="A1468" s="1" t="s">
        <v>185</v>
      </c>
      <c r="B1468" s="1" t="s">
        <v>1413</v>
      </c>
      <c r="C1468" s="1" t="s">
        <v>1241</v>
      </c>
      <c r="D1468" s="2" t="s">
        <v>1652</v>
      </c>
      <c r="E1468" s="3">
        <v>50000</v>
      </c>
      <c r="F1468" s="8" t="s">
        <v>185</v>
      </c>
      <c r="G1468" s="9" t="s">
        <v>1413</v>
      </c>
      <c r="H1468" s="9" t="s">
        <v>1241</v>
      </c>
      <c r="I1468" s="10" t="s">
        <v>1652</v>
      </c>
      <c r="J1468" s="11">
        <v>50000</v>
      </c>
      <c r="K1468" t="b">
        <f t="shared" si="110"/>
        <v>1</v>
      </c>
      <c r="L1468" t="b">
        <f t="shared" si="111"/>
        <v>1</v>
      </c>
      <c r="M1468" t="b">
        <f t="shared" si="112"/>
        <v>1</v>
      </c>
      <c r="N1468" t="b">
        <f t="shared" si="113"/>
        <v>1</v>
      </c>
      <c r="O1468" s="13">
        <f t="shared" si="114"/>
        <v>0</v>
      </c>
    </row>
    <row r="1469" spans="1:15" ht="56.25" hidden="1" x14ac:dyDescent="0.25">
      <c r="A1469" s="1" t="s">
        <v>185</v>
      </c>
      <c r="B1469" s="1" t="s">
        <v>1413</v>
      </c>
      <c r="C1469" s="1" t="s">
        <v>1240</v>
      </c>
      <c r="D1469" s="2" t="s">
        <v>1245</v>
      </c>
      <c r="E1469" s="3">
        <v>50000</v>
      </c>
      <c r="F1469" s="8" t="s">
        <v>185</v>
      </c>
      <c r="G1469" s="9" t="s">
        <v>1413</v>
      </c>
      <c r="H1469" s="9" t="s">
        <v>1240</v>
      </c>
      <c r="I1469" s="10" t="s">
        <v>1245</v>
      </c>
      <c r="J1469" s="11">
        <v>50000</v>
      </c>
      <c r="K1469" t="b">
        <f t="shared" si="110"/>
        <v>1</v>
      </c>
      <c r="L1469" t="b">
        <f t="shared" si="111"/>
        <v>1</v>
      </c>
      <c r="M1469" t="b">
        <f t="shared" si="112"/>
        <v>1</v>
      </c>
      <c r="N1469" t="b">
        <f t="shared" si="113"/>
        <v>1</v>
      </c>
      <c r="O1469" s="13">
        <f t="shared" si="114"/>
        <v>0</v>
      </c>
    </row>
    <row r="1470" spans="1:15" ht="56.25" hidden="1" x14ac:dyDescent="0.25">
      <c r="A1470" s="1" t="s">
        <v>185</v>
      </c>
      <c r="B1470" s="1" t="s">
        <v>1413</v>
      </c>
      <c r="C1470" s="1" t="s">
        <v>1122</v>
      </c>
      <c r="D1470" s="2" t="s">
        <v>1885</v>
      </c>
      <c r="E1470" s="3">
        <v>35325.913229999998</v>
      </c>
      <c r="F1470" s="8" t="s">
        <v>185</v>
      </c>
      <c r="G1470" s="9" t="s">
        <v>1413</v>
      </c>
      <c r="H1470" s="9" t="s">
        <v>1122</v>
      </c>
      <c r="I1470" s="10" t="s">
        <v>1885</v>
      </c>
      <c r="J1470" s="11">
        <v>35325.913</v>
      </c>
      <c r="K1470" t="b">
        <f t="shared" si="110"/>
        <v>1</v>
      </c>
      <c r="L1470" t="b">
        <f t="shared" si="111"/>
        <v>1</v>
      </c>
      <c r="M1470" t="b">
        <f t="shared" si="112"/>
        <v>1</v>
      </c>
      <c r="N1470" t="b">
        <f t="shared" si="113"/>
        <v>1</v>
      </c>
      <c r="O1470" s="13">
        <f t="shared" si="114"/>
        <v>2.2999999782769009E-4</v>
      </c>
    </row>
    <row r="1471" spans="1:15" ht="78.75" hidden="1" x14ac:dyDescent="0.25">
      <c r="A1471" s="1" t="s">
        <v>185</v>
      </c>
      <c r="B1471" s="1" t="s">
        <v>1413</v>
      </c>
      <c r="C1471" s="1" t="s">
        <v>405</v>
      </c>
      <c r="D1471" s="2" t="s">
        <v>1174</v>
      </c>
      <c r="E1471" s="3">
        <v>35325.913229999998</v>
      </c>
      <c r="F1471" s="8" t="s">
        <v>185</v>
      </c>
      <c r="G1471" s="9" t="s">
        <v>1413</v>
      </c>
      <c r="H1471" s="9" t="s">
        <v>405</v>
      </c>
      <c r="I1471" s="10" t="s">
        <v>1174</v>
      </c>
      <c r="J1471" s="11">
        <v>35325.913</v>
      </c>
      <c r="K1471" t="b">
        <f t="shared" si="110"/>
        <v>1</v>
      </c>
      <c r="L1471" t="b">
        <f t="shared" si="111"/>
        <v>1</v>
      </c>
      <c r="M1471" t="b">
        <f t="shared" si="112"/>
        <v>1</v>
      </c>
      <c r="N1471" t="b">
        <f t="shared" si="113"/>
        <v>1</v>
      </c>
      <c r="O1471" s="13">
        <f t="shared" si="114"/>
        <v>2.2999999782769009E-4</v>
      </c>
    </row>
    <row r="1472" spans="1:15" ht="67.5" hidden="1" x14ac:dyDescent="0.25">
      <c r="A1472" s="1" t="s">
        <v>185</v>
      </c>
      <c r="B1472" s="1" t="s">
        <v>1414</v>
      </c>
      <c r="C1472" s="1" t="s">
        <v>144</v>
      </c>
      <c r="D1472" s="2" t="s">
        <v>1607</v>
      </c>
      <c r="E1472" s="3">
        <v>27360.501</v>
      </c>
      <c r="F1472" s="8" t="s">
        <v>185</v>
      </c>
      <c r="G1472" s="9" t="s">
        <v>1414</v>
      </c>
      <c r="H1472" s="9" t="s">
        <v>144</v>
      </c>
      <c r="I1472" s="10" t="s">
        <v>1607</v>
      </c>
      <c r="J1472" s="11">
        <v>27360.501</v>
      </c>
      <c r="K1472" t="b">
        <f t="shared" si="110"/>
        <v>1</v>
      </c>
      <c r="L1472" t="b">
        <f t="shared" si="111"/>
        <v>1</v>
      </c>
      <c r="M1472" t="b">
        <f t="shared" si="112"/>
        <v>1</v>
      </c>
      <c r="N1472" t="b">
        <f t="shared" si="113"/>
        <v>1</v>
      </c>
      <c r="O1472" s="13">
        <f t="shared" si="114"/>
        <v>0</v>
      </c>
    </row>
    <row r="1473" spans="1:15" ht="78.75" hidden="1" x14ac:dyDescent="0.25">
      <c r="A1473" s="1" t="s">
        <v>185</v>
      </c>
      <c r="B1473" s="1" t="s">
        <v>1414</v>
      </c>
      <c r="C1473" s="1" t="s">
        <v>145</v>
      </c>
      <c r="D1473" s="2" t="s">
        <v>1608</v>
      </c>
      <c r="E1473" s="3">
        <v>2831.7</v>
      </c>
      <c r="F1473" s="8" t="s">
        <v>185</v>
      </c>
      <c r="G1473" s="9" t="s">
        <v>1414</v>
      </c>
      <c r="H1473" s="9" t="s">
        <v>145</v>
      </c>
      <c r="I1473" s="10" t="s">
        <v>1608</v>
      </c>
      <c r="J1473" s="11">
        <v>2831.7</v>
      </c>
      <c r="K1473" t="b">
        <f t="shared" si="110"/>
        <v>1</v>
      </c>
      <c r="L1473" t="b">
        <f t="shared" si="111"/>
        <v>1</v>
      </c>
      <c r="M1473" t="b">
        <f t="shared" si="112"/>
        <v>1</v>
      </c>
      <c r="N1473" t="b">
        <f t="shared" si="113"/>
        <v>1</v>
      </c>
      <c r="O1473" s="13">
        <f t="shared" si="114"/>
        <v>0</v>
      </c>
    </row>
    <row r="1474" spans="1:15" ht="123.75" hidden="1" x14ac:dyDescent="0.25">
      <c r="A1474" s="1" t="s">
        <v>185</v>
      </c>
      <c r="B1474" s="1" t="s">
        <v>1414</v>
      </c>
      <c r="C1474" s="1" t="s">
        <v>208</v>
      </c>
      <c r="D1474" s="2" t="s">
        <v>1653</v>
      </c>
      <c r="E1474" s="3">
        <v>2831.7</v>
      </c>
      <c r="F1474" s="8" t="s">
        <v>185</v>
      </c>
      <c r="G1474" s="9" t="s">
        <v>1414</v>
      </c>
      <c r="H1474" s="9" t="s">
        <v>208</v>
      </c>
      <c r="I1474" s="10" t="s">
        <v>1653</v>
      </c>
      <c r="J1474" s="11">
        <v>2831.7</v>
      </c>
      <c r="K1474" t="b">
        <f t="shared" si="110"/>
        <v>1</v>
      </c>
      <c r="L1474" t="b">
        <f t="shared" si="111"/>
        <v>1</v>
      </c>
      <c r="M1474" t="b">
        <f t="shared" si="112"/>
        <v>1</v>
      </c>
      <c r="N1474" t="b">
        <f t="shared" si="113"/>
        <v>1</v>
      </c>
      <c r="O1474" s="13">
        <f t="shared" si="114"/>
        <v>0</v>
      </c>
    </row>
    <row r="1475" spans="1:15" ht="101.25" hidden="1" x14ac:dyDescent="0.25">
      <c r="A1475" s="1" t="s">
        <v>185</v>
      </c>
      <c r="B1475" s="1" t="s">
        <v>1414</v>
      </c>
      <c r="C1475" s="1" t="s">
        <v>205</v>
      </c>
      <c r="D1475" s="2" t="s">
        <v>1064</v>
      </c>
      <c r="E1475" s="3">
        <v>1000</v>
      </c>
      <c r="F1475" s="8" t="s">
        <v>185</v>
      </c>
      <c r="G1475" s="9" t="s">
        <v>1414</v>
      </c>
      <c r="H1475" s="9" t="s">
        <v>205</v>
      </c>
      <c r="I1475" s="10" t="s">
        <v>1064</v>
      </c>
      <c r="J1475" s="11">
        <v>1000</v>
      </c>
      <c r="K1475" t="b">
        <f t="shared" ref="K1475:K1538" si="115">EXACT(A1475,F1475)</f>
        <v>1</v>
      </c>
      <c r="L1475" t="b">
        <f t="shared" ref="L1475:L1538" si="116">EXACT(B1475,G1475)</f>
        <v>1</v>
      </c>
      <c r="M1475" t="b">
        <f t="shared" ref="M1475:M1538" si="117">EXACT(C1475,H1475)</f>
        <v>1</v>
      </c>
      <c r="N1475" t="b">
        <f t="shared" ref="N1475:N1538" si="118">EXACT(D1475,I1475)</f>
        <v>1</v>
      </c>
      <c r="O1475" s="13">
        <f t="shared" ref="O1475:O1538" si="119">E1475-J1475</f>
        <v>0</v>
      </c>
    </row>
    <row r="1476" spans="1:15" ht="101.25" hidden="1" x14ac:dyDescent="0.25">
      <c r="A1476" s="1" t="s">
        <v>185</v>
      </c>
      <c r="B1476" s="1" t="s">
        <v>1414</v>
      </c>
      <c r="C1476" s="1" t="s">
        <v>206</v>
      </c>
      <c r="D1476" s="2" t="s">
        <v>1065</v>
      </c>
      <c r="E1476" s="3">
        <v>1831.7</v>
      </c>
      <c r="F1476" s="8" t="s">
        <v>185</v>
      </c>
      <c r="G1476" s="9" t="s">
        <v>1414</v>
      </c>
      <c r="H1476" s="9" t="s">
        <v>206</v>
      </c>
      <c r="I1476" s="10" t="s">
        <v>1065</v>
      </c>
      <c r="J1476" s="11">
        <v>1831.7</v>
      </c>
      <c r="K1476" t="b">
        <f t="shared" si="115"/>
        <v>1</v>
      </c>
      <c r="L1476" t="b">
        <f t="shared" si="116"/>
        <v>1</v>
      </c>
      <c r="M1476" t="b">
        <f t="shared" si="117"/>
        <v>1</v>
      </c>
      <c r="N1476" t="b">
        <f t="shared" si="118"/>
        <v>1</v>
      </c>
      <c r="O1476" s="13">
        <f t="shared" si="119"/>
        <v>0</v>
      </c>
    </row>
    <row r="1477" spans="1:15" ht="56.25" hidden="1" x14ac:dyDescent="0.25">
      <c r="A1477" s="1" t="s">
        <v>185</v>
      </c>
      <c r="B1477" s="1" t="s">
        <v>1414</v>
      </c>
      <c r="C1477" s="1" t="s">
        <v>201</v>
      </c>
      <c r="D1477" s="2" t="s">
        <v>1618</v>
      </c>
      <c r="E1477" s="3">
        <v>24528.800999999999</v>
      </c>
      <c r="F1477" s="8" t="s">
        <v>185</v>
      </c>
      <c r="G1477" s="9" t="s">
        <v>1414</v>
      </c>
      <c r="H1477" s="9" t="s">
        <v>201</v>
      </c>
      <c r="I1477" s="10" t="s">
        <v>1618</v>
      </c>
      <c r="J1477" s="11">
        <v>24528.800999999999</v>
      </c>
      <c r="K1477" t="b">
        <f t="shared" si="115"/>
        <v>1</v>
      </c>
      <c r="L1477" t="b">
        <f t="shared" si="116"/>
        <v>1</v>
      </c>
      <c r="M1477" t="b">
        <f t="shared" si="117"/>
        <v>1</v>
      </c>
      <c r="N1477" t="b">
        <f t="shared" si="118"/>
        <v>1</v>
      </c>
      <c r="O1477" s="13">
        <f t="shared" si="119"/>
        <v>0</v>
      </c>
    </row>
    <row r="1478" spans="1:15" ht="135" hidden="1" x14ac:dyDescent="0.25">
      <c r="A1478" s="1" t="s">
        <v>185</v>
      </c>
      <c r="B1478" s="1" t="s">
        <v>1414</v>
      </c>
      <c r="C1478" s="1" t="s">
        <v>202</v>
      </c>
      <c r="D1478" s="2" t="s">
        <v>1619</v>
      </c>
      <c r="E1478" s="3">
        <v>24528.800999999999</v>
      </c>
      <c r="F1478" s="8" t="s">
        <v>185</v>
      </c>
      <c r="G1478" s="9" t="s">
        <v>1414</v>
      </c>
      <c r="H1478" s="9" t="s">
        <v>202</v>
      </c>
      <c r="I1478" s="10" t="s">
        <v>1619</v>
      </c>
      <c r="J1478" s="11">
        <v>24528.800999999999</v>
      </c>
      <c r="K1478" t="b">
        <f t="shared" si="115"/>
        <v>1</v>
      </c>
      <c r="L1478" t="b">
        <f t="shared" si="116"/>
        <v>1</v>
      </c>
      <c r="M1478" t="b">
        <f t="shared" si="117"/>
        <v>1</v>
      </c>
      <c r="N1478" t="b">
        <f t="shared" si="118"/>
        <v>1</v>
      </c>
      <c r="O1478" s="13">
        <f t="shared" si="119"/>
        <v>0</v>
      </c>
    </row>
    <row r="1479" spans="1:15" ht="78.75" hidden="1" x14ac:dyDescent="0.25">
      <c r="A1479" s="1" t="s">
        <v>185</v>
      </c>
      <c r="B1479" s="1" t="s">
        <v>1414</v>
      </c>
      <c r="C1479" s="1" t="s">
        <v>207</v>
      </c>
      <c r="D1479" s="2" t="s">
        <v>589</v>
      </c>
      <c r="E1479" s="3">
        <v>24528.800999999999</v>
      </c>
      <c r="F1479" s="8" t="s">
        <v>185</v>
      </c>
      <c r="G1479" s="9" t="s">
        <v>1414</v>
      </c>
      <c r="H1479" s="9" t="s">
        <v>207</v>
      </c>
      <c r="I1479" s="10" t="s">
        <v>589</v>
      </c>
      <c r="J1479" s="11">
        <v>24528.800999999999</v>
      </c>
      <c r="K1479" t="b">
        <f t="shared" si="115"/>
        <v>1</v>
      </c>
      <c r="L1479" t="b">
        <f t="shared" si="116"/>
        <v>1</v>
      </c>
      <c r="M1479" t="b">
        <f t="shared" si="117"/>
        <v>1</v>
      </c>
      <c r="N1479" t="b">
        <f t="shared" si="118"/>
        <v>1</v>
      </c>
      <c r="O1479" s="13">
        <f t="shared" si="119"/>
        <v>0</v>
      </c>
    </row>
    <row r="1480" spans="1:15" ht="67.5" hidden="1" x14ac:dyDescent="0.25">
      <c r="A1480" s="1" t="s">
        <v>185</v>
      </c>
      <c r="B1480" s="1" t="s">
        <v>1414</v>
      </c>
      <c r="C1480" s="1" t="s">
        <v>1125</v>
      </c>
      <c r="D1480" s="2" t="s">
        <v>1207</v>
      </c>
      <c r="E1480" s="3">
        <v>48873.5</v>
      </c>
      <c r="F1480" s="8" t="s">
        <v>185</v>
      </c>
      <c r="G1480" s="9" t="s">
        <v>1414</v>
      </c>
      <c r="H1480" s="9" t="s">
        <v>1125</v>
      </c>
      <c r="I1480" s="10" t="s">
        <v>1207</v>
      </c>
      <c r="J1480" s="11">
        <v>48873.5</v>
      </c>
      <c r="K1480" t="b">
        <f t="shared" si="115"/>
        <v>1</v>
      </c>
      <c r="L1480" t="b">
        <f t="shared" si="116"/>
        <v>1</v>
      </c>
      <c r="M1480" t="b">
        <f t="shared" si="117"/>
        <v>1</v>
      </c>
      <c r="N1480" t="b">
        <f t="shared" si="118"/>
        <v>1</v>
      </c>
      <c r="O1480" s="13">
        <f t="shared" si="119"/>
        <v>0</v>
      </c>
    </row>
    <row r="1481" spans="1:15" ht="45" hidden="1" x14ac:dyDescent="0.25">
      <c r="A1481" s="1" t="s">
        <v>185</v>
      </c>
      <c r="B1481" s="1" t="s">
        <v>1414</v>
      </c>
      <c r="C1481" s="1" t="s">
        <v>1126</v>
      </c>
      <c r="D1481" s="2" t="s">
        <v>1210</v>
      </c>
      <c r="E1481" s="3">
        <v>48873.5</v>
      </c>
      <c r="F1481" s="8" t="s">
        <v>185</v>
      </c>
      <c r="G1481" s="9" t="s">
        <v>1414</v>
      </c>
      <c r="H1481" s="9" t="s">
        <v>1126</v>
      </c>
      <c r="I1481" s="10" t="s">
        <v>1210</v>
      </c>
      <c r="J1481" s="11">
        <v>48873.5</v>
      </c>
      <c r="K1481" t="b">
        <f t="shared" si="115"/>
        <v>1</v>
      </c>
      <c r="L1481" t="b">
        <f t="shared" si="116"/>
        <v>1</v>
      </c>
      <c r="M1481" t="b">
        <f t="shared" si="117"/>
        <v>1</v>
      </c>
      <c r="N1481" t="b">
        <f t="shared" si="118"/>
        <v>1</v>
      </c>
      <c r="O1481" s="13">
        <f t="shared" si="119"/>
        <v>0</v>
      </c>
    </row>
    <row r="1482" spans="1:15" ht="56.25" hidden="1" x14ac:dyDescent="0.25">
      <c r="A1482" s="1" t="s">
        <v>185</v>
      </c>
      <c r="B1482" s="1" t="s">
        <v>1414</v>
      </c>
      <c r="C1482" s="1" t="s">
        <v>1127</v>
      </c>
      <c r="D1482" s="2" t="s">
        <v>1200</v>
      </c>
      <c r="E1482" s="3">
        <v>45660</v>
      </c>
      <c r="F1482" s="8" t="s">
        <v>185</v>
      </c>
      <c r="G1482" s="9" t="s">
        <v>1414</v>
      </c>
      <c r="H1482" s="9" t="s">
        <v>1127</v>
      </c>
      <c r="I1482" s="10" t="s">
        <v>1200</v>
      </c>
      <c r="J1482" s="11">
        <v>45660</v>
      </c>
      <c r="K1482" t="b">
        <f t="shared" si="115"/>
        <v>1</v>
      </c>
      <c r="L1482" t="b">
        <f t="shared" si="116"/>
        <v>1</v>
      </c>
      <c r="M1482" t="b">
        <f t="shared" si="117"/>
        <v>1</v>
      </c>
      <c r="N1482" t="b">
        <f t="shared" si="118"/>
        <v>1</v>
      </c>
      <c r="O1482" s="13">
        <f t="shared" si="119"/>
        <v>0</v>
      </c>
    </row>
    <row r="1483" spans="1:15" ht="56.25" hidden="1" x14ac:dyDescent="0.25">
      <c r="A1483" s="1" t="s">
        <v>185</v>
      </c>
      <c r="B1483" s="1" t="s">
        <v>1414</v>
      </c>
      <c r="C1483" s="1" t="s">
        <v>1129</v>
      </c>
      <c r="D1483" s="2" t="s">
        <v>1201</v>
      </c>
      <c r="E1483" s="3">
        <v>3213.5</v>
      </c>
      <c r="F1483" s="8" t="s">
        <v>185</v>
      </c>
      <c r="G1483" s="9" t="s">
        <v>1414</v>
      </c>
      <c r="H1483" s="9" t="s">
        <v>1129</v>
      </c>
      <c r="I1483" s="10" t="s">
        <v>1201</v>
      </c>
      <c r="J1483" s="11">
        <v>3213.5</v>
      </c>
      <c r="K1483" t="b">
        <f t="shared" si="115"/>
        <v>1</v>
      </c>
      <c r="L1483" t="b">
        <f t="shared" si="116"/>
        <v>1</v>
      </c>
      <c r="M1483" t="b">
        <f t="shared" si="117"/>
        <v>1</v>
      </c>
      <c r="N1483" t="b">
        <f t="shared" si="118"/>
        <v>1</v>
      </c>
      <c r="O1483" s="13">
        <f t="shared" si="119"/>
        <v>0</v>
      </c>
    </row>
    <row r="1484" spans="1:15" ht="101.25" hidden="1" x14ac:dyDescent="0.25">
      <c r="A1484" s="1" t="s">
        <v>185</v>
      </c>
      <c r="B1484" s="1" t="s">
        <v>1414</v>
      </c>
      <c r="C1484" s="1" t="s">
        <v>1139</v>
      </c>
      <c r="D1484" s="2" t="s">
        <v>1211</v>
      </c>
      <c r="E1484" s="3">
        <v>3246.4592400000001</v>
      </c>
      <c r="F1484" s="8" t="s">
        <v>185</v>
      </c>
      <c r="G1484" s="9" t="s">
        <v>1414</v>
      </c>
      <c r="H1484" s="9" t="s">
        <v>1139</v>
      </c>
      <c r="I1484" s="10" t="s">
        <v>1211</v>
      </c>
      <c r="J1484" s="11">
        <v>3246.4589999999998</v>
      </c>
      <c r="K1484" t="b">
        <f t="shared" si="115"/>
        <v>1</v>
      </c>
      <c r="L1484" t="b">
        <f t="shared" si="116"/>
        <v>1</v>
      </c>
      <c r="M1484" t="b">
        <f t="shared" si="117"/>
        <v>1</v>
      </c>
      <c r="N1484" t="b">
        <f t="shared" si="118"/>
        <v>1</v>
      </c>
      <c r="O1484" s="13">
        <f t="shared" si="119"/>
        <v>2.4000000030355295E-4</v>
      </c>
    </row>
    <row r="1485" spans="1:15" ht="78.75" hidden="1" x14ac:dyDescent="0.25">
      <c r="A1485" s="1" t="s">
        <v>185</v>
      </c>
      <c r="B1485" s="1" t="s">
        <v>1414</v>
      </c>
      <c r="C1485" s="1" t="s">
        <v>1146</v>
      </c>
      <c r="D1485" s="2" t="s">
        <v>1212</v>
      </c>
      <c r="E1485" s="3">
        <v>3246.4592400000001</v>
      </c>
      <c r="F1485" s="8" t="s">
        <v>185</v>
      </c>
      <c r="G1485" s="9" t="s">
        <v>1414</v>
      </c>
      <c r="H1485" s="9" t="s">
        <v>1146</v>
      </c>
      <c r="I1485" s="10" t="s">
        <v>1212</v>
      </c>
      <c r="J1485" s="11">
        <v>3246.4589999999998</v>
      </c>
      <c r="K1485" t="b">
        <f t="shared" si="115"/>
        <v>1</v>
      </c>
      <c r="L1485" t="b">
        <f t="shared" si="116"/>
        <v>1</v>
      </c>
      <c r="M1485" t="b">
        <f t="shared" si="117"/>
        <v>1</v>
      </c>
      <c r="N1485" t="b">
        <f t="shared" si="118"/>
        <v>1</v>
      </c>
      <c r="O1485" s="13">
        <f t="shared" si="119"/>
        <v>2.4000000030355295E-4</v>
      </c>
    </row>
    <row r="1486" spans="1:15" ht="56.25" hidden="1" x14ac:dyDescent="0.25">
      <c r="A1486" s="1" t="s">
        <v>185</v>
      </c>
      <c r="B1486" s="1" t="s">
        <v>1414</v>
      </c>
      <c r="C1486" s="1" t="s">
        <v>1147</v>
      </c>
      <c r="D1486" s="2" t="s">
        <v>1213</v>
      </c>
      <c r="E1486" s="3">
        <v>3246.4592400000001</v>
      </c>
      <c r="F1486" s="8" t="s">
        <v>185</v>
      </c>
      <c r="G1486" s="9" t="s">
        <v>1414</v>
      </c>
      <c r="H1486" s="9" t="s">
        <v>1147</v>
      </c>
      <c r="I1486" s="10" t="s">
        <v>1213</v>
      </c>
      <c r="J1486" s="11">
        <v>3246.4589999999998</v>
      </c>
      <c r="K1486" t="b">
        <f t="shared" si="115"/>
        <v>1</v>
      </c>
      <c r="L1486" t="b">
        <f t="shared" si="116"/>
        <v>1</v>
      </c>
      <c r="M1486" t="b">
        <f t="shared" si="117"/>
        <v>1</v>
      </c>
      <c r="N1486" t="b">
        <f t="shared" si="118"/>
        <v>1</v>
      </c>
      <c r="O1486" s="13">
        <f t="shared" si="119"/>
        <v>2.4000000030355295E-4</v>
      </c>
    </row>
    <row r="1487" spans="1:15" ht="56.25" hidden="1" x14ac:dyDescent="0.25">
      <c r="A1487" s="1" t="s">
        <v>185</v>
      </c>
      <c r="B1487" s="1" t="s">
        <v>1406</v>
      </c>
      <c r="C1487" s="1" t="s">
        <v>210</v>
      </c>
      <c r="D1487" s="2" t="s">
        <v>1654</v>
      </c>
      <c r="E1487" s="3">
        <v>4680.8495999999996</v>
      </c>
      <c r="F1487" s="8" t="s">
        <v>185</v>
      </c>
      <c r="G1487" s="9" t="s">
        <v>1406</v>
      </c>
      <c r="H1487" s="9" t="s">
        <v>210</v>
      </c>
      <c r="I1487" s="10" t="s">
        <v>1654</v>
      </c>
      <c r="J1487" s="11">
        <v>4680.8500000000004</v>
      </c>
      <c r="K1487" t="b">
        <f t="shared" si="115"/>
        <v>1</v>
      </c>
      <c r="L1487" t="b">
        <f t="shared" si="116"/>
        <v>1</v>
      </c>
      <c r="M1487" t="b">
        <f t="shared" si="117"/>
        <v>1</v>
      </c>
      <c r="N1487" t="b">
        <f t="shared" si="118"/>
        <v>1</v>
      </c>
      <c r="O1487" s="13">
        <f t="shared" si="119"/>
        <v>-4.0000000080908649E-4</v>
      </c>
    </row>
    <row r="1488" spans="1:15" ht="36" hidden="1" x14ac:dyDescent="0.25">
      <c r="A1488" s="1" t="s">
        <v>185</v>
      </c>
      <c r="B1488" s="1" t="s">
        <v>1406</v>
      </c>
      <c r="C1488" s="1" t="s">
        <v>211</v>
      </c>
      <c r="D1488" s="2" t="s">
        <v>1655</v>
      </c>
      <c r="E1488" s="3">
        <v>4680.8495999999996</v>
      </c>
      <c r="F1488" s="8" t="s">
        <v>185</v>
      </c>
      <c r="G1488" s="9" t="s">
        <v>1406</v>
      </c>
      <c r="H1488" s="9" t="s">
        <v>211</v>
      </c>
      <c r="I1488" s="10" t="s">
        <v>1655</v>
      </c>
      <c r="J1488" s="11">
        <v>4680.8500000000004</v>
      </c>
      <c r="K1488" t="b">
        <f t="shared" si="115"/>
        <v>1</v>
      </c>
      <c r="L1488" t="b">
        <f t="shared" si="116"/>
        <v>1</v>
      </c>
      <c r="M1488" t="b">
        <f t="shared" si="117"/>
        <v>1</v>
      </c>
      <c r="N1488" t="b">
        <f t="shared" si="118"/>
        <v>1</v>
      </c>
      <c r="O1488" s="13">
        <f t="shared" si="119"/>
        <v>-4.0000000080908649E-4</v>
      </c>
    </row>
    <row r="1489" spans="1:15" ht="146.25" hidden="1" x14ac:dyDescent="0.25">
      <c r="A1489" s="1" t="s">
        <v>185</v>
      </c>
      <c r="B1489" s="1" t="s">
        <v>1406</v>
      </c>
      <c r="C1489" s="1" t="s">
        <v>212</v>
      </c>
      <c r="D1489" s="2" t="s">
        <v>1656</v>
      </c>
      <c r="E1489" s="3">
        <v>4680.8495999999996</v>
      </c>
      <c r="F1489" s="8" t="s">
        <v>185</v>
      </c>
      <c r="G1489" s="9" t="s">
        <v>1406</v>
      </c>
      <c r="H1489" s="9" t="s">
        <v>212</v>
      </c>
      <c r="I1489" s="10" t="s">
        <v>1656</v>
      </c>
      <c r="J1489" s="11">
        <v>4680.8500000000004</v>
      </c>
      <c r="K1489" t="b">
        <f t="shared" si="115"/>
        <v>1</v>
      </c>
      <c r="L1489" t="b">
        <f t="shared" si="116"/>
        <v>1</v>
      </c>
      <c r="M1489" t="b">
        <f t="shared" si="117"/>
        <v>1</v>
      </c>
      <c r="N1489" t="b">
        <f t="shared" si="118"/>
        <v>1</v>
      </c>
      <c r="O1489" s="13">
        <f t="shared" si="119"/>
        <v>-4.0000000080908649E-4</v>
      </c>
    </row>
    <row r="1490" spans="1:15" ht="101.25" hidden="1" x14ac:dyDescent="0.25">
      <c r="A1490" s="1" t="s">
        <v>185</v>
      </c>
      <c r="B1490" s="1" t="s">
        <v>1406</v>
      </c>
      <c r="C1490" s="1" t="s">
        <v>209</v>
      </c>
      <c r="D1490" s="2" t="s">
        <v>1022</v>
      </c>
      <c r="E1490" s="3">
        <v>4680.8495999999996</v>
      </c>
      <c r="F1490" s="8" t="s">
        <v>185</v>
      </c>
      <c r="G1490" s="9" t="s">
        <v>1406</v>
      </c>
      <c r="H1490" s="9" t="s">
        <v>209</v>
      </c>
      <c r="I1490" s="10" t="s">
        <v>1022</v>
      </c>
      <c r="J1490" s="11">
        <v>4680.8500000000004</v>
      </c>
      <c r="K1490" t="b">
        <f t="shared" si="115"/>
        <v>1</v>
      </c>
      <c r="L1490" t="b">
        <f t="shared" si="116"/>
        <v>1</v>
      </c>
      <c r="M1490" t="b">
        <f t="shared" si="117"/>
        <v>1</v>
      </c>
      <c r="N1490" t="b">
        <f t="shared" si="118"/>
        <v>1</v>
      </c>
      <c r="O1490" s="13">
        <f t="shared" si="119"/>
        <v>-4.0000000080908649E-4</v>
      </c>
    </row>
    <row r="1491" spans="1:15" ht="56.25" hidden="1" x14ac:dyDescent="0.25">
      <c r="A1491" s="1" t="s">
        <v>213</v>
      </c>
      <c r="B1491" s="1" t="s">
        <v>1384</v>
      </c>
      <c r="C1491" s="1" t="s">
        <v>1122</v>
      </c>
      <c r="D1491" s="2" t="s">
        <v>1885</v>
      </c>
      <c r="E1491" s="3">
        <v>41696.076690000002</v>
      </c>
      <c r="F1491" s="8" t="s">
        <v>213</v>
      </c>
      <c r="G1491" s="9" t="s">
        <v>1384</v>
      </c>
      <c r="H1491" s="9" t="s">
        <v>1122</v>
      </c>
      <c r="I1491" s="10" t="s">
        <v>1885</v>
      </c>
      <c r="J1491" s="11">
        <v>41696.076999999997</v>
      </c>
      <c r="K1491" t="b">
        <f t="shared" si="115"/>
        <v>1</v>
      </c>
      <c r="L1491" t="b">
        <f t="shared" si="116"/>
        <v>1</v>
      </c>
      <c r="M1491" t="b">
        <f t="shared" si="117"/>
        <v>1</v>
      </c>
      <c r="N1491" t="b">
        <f t="shared" si="118"/>
        <v>1</v>
      </c>
      <c r="O1491" s="13">
        <f t="shared" si="119"/>
        <v>-3.0999999580672011E-4</v>
      </c>
    </row>
    <row r="1492" spans="1:15" ht="33.75" hidden="1" x14ac:dyDescent="0.25">
      <c r="A1492" s="1" t="s">
        <v>213</v>
      </c>
      <c r="B1492" s="1" t="s">
        <v>1384</v>
      </c>
      <c r="C1492" s="1" t="s">
        <v>1123</v>
      </c>
      <c r="D1492" s="2" t="s">
        <v>1175</v>
      </c>
      <c r="E1492" s="3">
        <v>41696.076690000002</v>
      </c>
      <c r="F1492" s="8" t="s">
        <v>213</v>
      </c>
      <c r="G1492" s="9" t="s">
        <v>1384</v>
      </c>
      <c r="H1492" s="9" t="s">
        <v>1123</v>
      </c>
      <c r="I1492" s="10" t="s">
        <v>1175</v>
      </c>
      <c r="J1492" s="11">
        <v>41696.076999999997</v>
      </c>
      <c r="K1492" t="b">
        <f t="shared" si="115"/>
        <v>1</v>
      </c>
      <c r="L1492" t="b">
        <f t="shared" si="116"/>
        <v>1</v>
      </c>
      <c r="M1492" t="b">
        <f t="shared" si="117"/>
        <v>1</v>
      </c>
      <c r="N1492" t="b">
        <f t="shared" si="118"/>
        <v>1</v>
      </c>
      <c r="O1492" s="13">
        <f t="shared" si="119"/>
        <v>-3.0999999580672011E-4</v>
      </c>
    </row>
    <row r="1493" spans="1:15" ht="56.25" hidden="1" x14ac:dyDescent="0.25">
      <c r="A1493" s="1" t="s">
        <v>213</v>
      </c>
      <c r="B1493" s="1" t="s">
        <v>1384</v>
      </c>
      <c r="C1493" s="1" t="s">
        <v>214</v>
      </c>
      <c r="D1493" s="2" t="s">
        <v>1177</v>
      </c>
      <c r="E1493" s="3">
        <v>41545.476690000003</v>
      </c>
      <c r="F1493" s="8" t="s">
        <v>213</v>
      </c>
      <c r="G1493" s="9" t="s">
        <v>1384</v>
      </c>
      <c r="H1493" s="9" t="s">
        <v>214</v>
      </c>
      <c r="I1493" s="10" t="s">
        <v>1177</v>
      </c>
      <c r="J1493" s="11">
        <v>41545.476999999999</v>
      </c>
      <c r="K1493" t="b">
        <f t="shared" si="115"/>
        <v>1</v>
      </c>
      <c r="L1493" t="b">
        <f t="shared" si="116"/>
        <v>1</v>
      </c>
      <c r="M1493" t="b">
        <f t="shared" si="117"/>
        <v>1</v>
      </c>
      <c r="N1493" t="b">
        <f t="shared" si="118"/>
        <v>1</v>
      </c>
      <c r="O1493" s="13">
        <f t="shared" si="119"/>
        <v>-3.0999999580672011E-4</v>
      </c>
    </row>
    <row r="1494" spans="1:15" ht="48" hidden="1" x14ac:dyDescent="0.25">
      <c r="A1494" s="1" t="s">
        <v>213</v>
      </c>
      <c r="B1494" s="1" t="s">
        <v>1384</v>
      </c>
      <c r="C1494" s="1" t="s">
        <v>1145</v>
      </c>
      <c r="D1494" s="2" t="s">
        <v>1179</v>
      </c>
      <c r="E1494" s="3">
        <v>150.6</v>
      </c>
      <c r="F1494" s="8" t="s">
        <v>213</v>
      </c>
      <c r="G1494" s="9" t="s">
        <v>1384</v>
      </c>
      <c r="H1494" s="9" t="s">
        <v>1145</v>
      </c>
      <c r="I1494" s="10" t="s">
        <v>1179</v>
      </c>
      <c r="J1494" s="11">
        <v>150.6</v>
      </c>
      <c r="K1494" t="b">
        <f t="shared" si="115"/>
        <v>1</v>
      </c>
      <c r="L1494" t="b">
        <f t="shared" si="116"/>
        <v>1</v>
      </c>
      <c r="M1494" t="b">
        <f t="shared" si="117"/>
        <v>1</v>
      </c>
      <c r="N1494" t="b">
        <f t="shared" si="118"/>
        <v>1</v>
      </c>
      <c r="O1494" s="13">
        <f t="shared" si="119"/>
        <v>0</v>
      </c>
    </row>
    <row r="1495" spans="1:15" ht="67.5" hidden="1" x14ac:dyDescent="0.25">
      <c r="A1495" s="1" t="s">
        <v>213</v>
      </c>
      <c r="B1495" s="1" t="s">
        <v>1384</v>
      </c>
      <c r="C1495" s="1" t="s">
        <v>1125</v>
      </c>
      <c r="D1495" s="2" t="s">
        <v>1207</v>
      </c>
      <c r="E1495" s="3">
        <v>19155.199999999997</v>
      </c>
      <c r="F1495" s="8" t="s">
        <v>213</v>
      </c>
      <c r="G1495" s="9" t="s">
        <v>1384</v>
      </c>
      <c r="H1495" s="9" t="s">
        <v>1125</v>
      </c>
      <c r="I1495" s="10" t="s">
        <v>1207</v>
      </c>
      <c r="J1495" s="11">
        <v>19155.2</v>
      </c>
      <c r="K1495" t="b">
        <f t="shared" si="115"/>
        <v>1</v>
      </c>
      <c r="L1495" t="b">
        <f t="shared" si="116"/>
        <v>1</v>
      </c>
      <c r="M1495" t="b">
        <f t="shared" si="117"/>
        <v>1</v>
      </c>
      <c r="N1495" t="b">
        <f t="shared" si="118"/>
        <v>1</v>
      </c>
      <c r="O1495" s="13">
        <f t="shared" si="119"/>
        <v>0</v>
      </c>
    </row>
    <row r="1496" spans="1:15" ht="45" hidden="1" x14ac:dyDescent="0.25">
      <c r="A1496" s="1" t="s">
        <v>213</v>
      </c>
      <c r="B1496" s="1" t="s">
        <v>1384</v>
      </c>
      <c r="C1496" s="1" t="s">
        <v>1126</v>
      </c>
      <c r="D1496" s="2" t="s">
        <v>1210</v>
      </c>
      <c r="E1496" s="3">
        <v>19155.199999999997</v>
      </c>
      <c r="F1496" s="8" t="s">
        <v>213</v>
      </c>
      <c r="G1496" s="9" t="s">
        <v>1384</v>
      </c>
      <c r="H1496" s="9" t="s">
        <v>1126</v>
      </c>
      <c r="I1496" s="10" t="s">
        <v>1210</v>
      </c>
      <c r="J1496" s="11">
        <v>19155.2</v>
      </c>
      <c r="K1496" t="b">
        <f t="shared" si="115"/>
        <v>1</v>
      </c>
      <c r="L1496" t="b">
        <f t="shared" si="116"/>
        <v>1</v>
      </c>
      <c r="M1496" t="b">
        <f t="shared" si="117"/>
        <v>1</v>
      </c>
      <c r="N1496" t="b">
        <f t="shared" si="118"/>
        <v>1</v>
      </c>
      <c r="O1496" s="13">
        <f t="shared" si="119"/>
        <v>0</v>
      </c>
    </row>
    <row r="1497" spans="1:15" ht="56.25" hidden="1" x14ac:dyDescent="0.25">
      <c r="A1497" s="1" t="s">
        <v>213</v>
      </c>
      <c r="B1497" s="1" t="s">
        <v>1384</v>
      </c>
      <c r="C1497" s="1" t="s">
        <v>1127</v>
      </c>
      <c r="D1497" s="2" t="s">
        <v>1200</v>
      </c>
      <c r="E1497" s="3">
        <v>17788.599999999999</v>
      </c>
      <c r="F1497" s="8" t="s">
        <v>213</v>
      </c>
      <c r="G1497" s="9" t="s">
        <v>1384</v>
      </c>
      <c r="H1497" s="9" t="s">
        <v>1127</v>
      </c>
      <c r="I1497" s="10" t="s">
        <v>1200</v>
      </c>
      <c r="J1497" s="11">
        <v>17788.599999999999</v>
      </c>
      <c r="K1497" t="b">
        <f t="shared" si="115"/>
        <v>1</v>
      </c>
      <c r="L1497" t="b">
        <f t="shared" si="116"/>
        <v>1</v>
      </c>
      <c r="M1497" t="b">
        <f t="shared" si="117"/>
        <v>1</v>
      </c>
      <c r="N1497" t="b">
        <f t="shared" si="118"/>
        <v>1</v>
      </c>
      <c r="O1497" s="13">
        <f t="shared" si="119"/>
        <v>0</v>
      </c>
    </row>
    <row r="1498" spans="1:15" ht="56.25" hidden="1" x14ac:dyDescent="0.25">
      <c r="A1498" s="1" t="s">
        <v>213</v>
      </c>
      <c r="B1498" s="1" t="s">
        <v>1384</v>
      </c>
      <c r="C1498" s="1" t="s">
        <v>1129</v>
      </c>
      <c r="D1498" s="2" t="s">
        <v>1201</v>
      </c>
      <c r="E1498" s="3">
        <v>1366.6</v>
      </c>
      <c r="F1498" s="8" t="s">
        <v>213</v>
      </c>
      <c r="G1498" s="9" t="s">
        <v>1384</v>
      </c>
      <c r="H1498" s="9" t="s">
        <v>1129</v>
      </c>
      <c r="I1498" s="10" t="s">
        <v>1201</v>
      </c>
      <c r="J1498" s="11">
        <v>1366.6</v>
      </c>
      <c r="K1498" t="b">
        <f t="shared" si="115"/>
        <v>1</v>
      </c>
      <c r="L1498" t="b">
        <f t="shared" si="116"/>
        <v>1</v>
      </c>
      <c r="M1498" t="b">
        <f t="shared" si="117"/>
        <v>1</v>
      </c>
      <c r="N1498" t="b">
        <f t="shared" si="118"/>
        <v>1</v>
      </c>
      <c r="O1498" s="13">
        <f t="shared" si="119"/>
        <v>0</v>
      </c>
    </row>
    <row r="1499" spans="1:15" ht="90" hidden="1" x14ac:dyDescent="0.25">
      <c r="A1499" s="1" t="s">
        <v>213</v>
      </c>
      <c r="B1499" s="1" t="s">
        <v>1384</v>
      </c>
      <c r="C1499" s="1" t="s">
        <v>216</v>
      </c>
      <c r="D1499" s="2" t="s">
        <v>1232</v>
      </c>
      <c r="E1499" s="3">
        <v>45324.544349999996</v>
      </c>
      <c r="F1499" s="8" t="s">
        <v>213</v>
      </c>
      <c r="G1499" s="9" t="s">
        <v>1384</v>
      </c>
      <c r="H1499" s="9" t="s">
        <v>216</v>
      </c>
      <c r="I1499" s="10" t="s">
        <v>1232</v>
      </c>
      <c r="J1499" s="11">
        <v>45324.544000000002</v>
      </c>
      <c r="K1499" t="b">
        <f t="shared" si="115"/>
        <v>1</v>
      </c>
      <c r="L1499" t="b">
        <f t="shared" si="116"/>
        <v>1</v>
      </c>
      <c r="M1499" t="b">
        <f t="shared" si="117"/>
        <v>1</v>
      </c>
      <c r="N1499" t="b">
        <f t="shared" si="118"/>
        <v>1</v>
      </c>
      <c r="O1499" s="13">
        <f t="shared" si="119"/>
        <v>3.4999999479623511E-4</v>
      </c>
    </row>
    <row r="1500" spans="1:15" ht="112.5" hidden="1" x14ac:dyDescent="0.25">
      <c r="A1500" s="1" t="s">
        <v>213</v>
      </c>
      <c r="B1500" s="1" t="s">
        <v>1384</v>
      </c>
      <c r="C1500" s="1" t="s">
        <v>217</v>
      </c>
      <c r="D1500" s="2" t="s">
        <v>1657</v>
      </c>
      <c r="E1500" s="3">
        <v>45324.544349999996</v>
      </c>
      <c r="F1500" s="8" t="s">
        <v>213</v>
      </c>
      <c r="G1500" s="9" t="s">
        <v>1384</v>
      </c>
      <c r="H1500" s="9" t="s">
        <v>217</v>
      </c>
      <c r="I1500" s="10" t="s">
        <v>1657</v>
      </c>
      <c r="J1500" s="11">
        <v>45324.544000000002</v>
      </c>
      <c r="K1500" t="b">
        <f t="shared" si="115"/>
        <v>1</v>
      </c>
      <c r="L1500" t="b">
        <f t="shared" si="116"/>
        <v>1</v>
      </c>
      <c r="M1500" t="b">
        <f t="shared" si="117"/>
        <v>1</v>
      </c>
      <c r="N1500" t="b">
        <f t="shared" si="118"/>
        <v>1</v>
      </c>
      <c r="O1500" s="13">
        <f t="shared" si="119"/>
        <v>3.4999999479623511E-4</v>
      </c>
    </row>
    <row r="1501" spans="1:15" ht="78.75" hidden="1" x14ac:dyDescent="0.25">
      <c r="A1501" s="1" t="s">
        <v>213</v>
      </c>
      <c r="B1501" s="1" t="s">
        <v>1384</v>
      </c>
      <c r="C1501" s="1" t="s">
        <v>215</v>
      </c>
      <c r="D1501" s="2" t="s">
        <v>589</v>
      </c>
      <c r="E1501" s="3">
        <v>45324.544349999996</v>
      </c>
      <c r="F1501" s="8" t="s">
        <v>213</v>
      </c>
      <c r="G1501" s="9" t="s">
        <v>1384</v>
      </c>
      <c r="H1501" s="9" t="s">
        <v>215</v>
      </c>
      <c r="I1501" s="10" t="s">
        <v>589</v>
      </c>
      <c r="J1501" s="11">
        <v>45324.544000000002</v>
      </c>
      <c r="K1501" t="b">
        <f t="shared" si="115"/>
        <v>1</v>
      </c>
      <c r="L1501" t="b">
        <f t="shared" si="116"/>
        <v>1</v>
      </c>
      <c r="M1501" t="b">
        <f t="shared" si="117"/>
        <v>1</v>
      </c>
      <c r="N1501" t="b">
        <f t="shared" si="118"/>
        <v>1</v>
      </c>
      <c r="O1501" s="13">
        <f t="shared" si="119"/>
        <v>3.4999999479623511E-4</v>
      </c>
    </row>
    <row r="1502" spans="1:15" ht="36" hidden="1" x14ac:dyDescent="0.25">
      <c r="A1502" s="1" t="s">
        <v>213</v>
      </c>
      <c r="B1502" s="1" t="s">
        <v>1409</v>
      </c>
      <c r="C1502" s="1" t="s">
        <v>59</v>
      </c>
      <c r="D1502" s="2" t="s">
        <v>1522</v>
      </c>
      <c r="E1502" s="3">
        <v>58487.505999999994</v>
      </c>
      <c r="F1502" s="8" t="s">
        <v>213</v>
      </c>
      <c r="G1502" s="9" t="s">
        <v>1409</v>
      </c>
      <c r="H1502" s="9" t="s">
        <v>59</v>
      </c>
      <c r="I1502" s="10" t="s">
        <v>1522</v>
      </c>
      <c r="J1502" s="11">
        <v>58487.506000000001</v>
      </c>
      <c r="K1502" t="b">
        <f t="shared" si="115"/>
        <v>1</v>
      </c>
      <c r="L1502" t="b">
        <f t="shared" si="116"/>
        <v>1</v>
      </c>
      <c r="M1502" t="b">
        <f t="shared" si="117"/>
        <v>1</v>
      </c>
      <c r="N1502" t="b">
        <f t="shared" si="118"/>
        <v>1</v>
      </c>
      <c r="O1502" s="13">
        <f t="shared" si="119"/>
        <v>0</v>
      </c>
    </row>
    <row r="1503" spans="1:15" ht="135" hidden="1" x14ac:dyDescent="0.25">
      <c r="A1503" s="1" t="s">
        <v>213</v>
      </c>
      <c r="B1503" s="1" t="s">
        <v>1409</v>
      </c>
      <c r="C1503" s="1" t="s">
        <v>127</v>
      </c>
      <c r="D1503" s="2" t="s">
        <v>1598</v>
      </c>
      <c r="E1503" s="3">
        <v>58487.505999999994</v>
      </c>
      <c r="F1503" s="8" t="s">
        <v>213</v>
      </c>
      <c r="G1503" s="9" t="s">
        <v>1409</v>
      </c>
      <c r="H1503" s="9" t="s">
        <v>127</v>
      </c>
      <c r="I1503" s="10" t="s">
        <v>1598</v>
      </c>
      <c r="J1503" s="11">
        <v>58487.506000000001</v>
      </c>
      <c r="K1503" t="b">
        <f t="shared" si="115"/>
        <v>1</v>
      </c>
      <c r="L1503" t="b">
        <f t="shared" si="116"/>
        <v>1</v>
      </c>
      <c r="M1503" t="b">
        <f t="shared" si="117"/>
        <v>1</v>
      </c>
      <c r="N1503" t="b">
        <f t="shared" si="118"/>
        <v>1</v>
      </c>
      <c r="O1503" s="13">
        <f t="shared" si="119"/>
        <v>0</v>
      </c>
    </row>
    <row r="1504" spans="1:15" ht="56.25" hidden="1" x14ac:dyDescent="0.25">
      <c r="A1504" s="1" t="s">
        <v>213</v>
      </c>
      <c r="B1504" s="1" t="s">
        <v>1409</v>
      </c>
      <c r="C1504" s="1" t="s">
        <v>221</v>
      </c>
      <c r="D1504" s="2" t="s">
        <v>1658</v>
      </c>
      <c r="E1504" s="3">
        <v>55416.7</v>
      </c>
      <c r="F1504" s="8" t="s">
        <v>213</v>
      </c>
      <c r="G1504" s="9" t="s">
        <v>1409</v>
      </c>
      <c r="H1504" s="9" t="s">
        <v>221</v>
      </c>
      <c r="I1504" s="10" t="s">
        <v>1658</v>
      </c>
      <c r="J1504" s="11">
        <v>55416.7</v>
      </c>
      <c r="K1504" t="b">
        <f t="shared" si="115"/>
        <v>1</v>
      </c>
      <c r="L1504" t="b">
        <f t="shared" si="116"/>
        <v>1</v>
      </c>
      <c r="M1504" t="b">
        <f t="shared" si="117"/>
        <v>1</v>
      </c>
      <c r="N1504" t="b">
        <f t="shared" si="118"/>
        <v>1</v>
      </c>
      <c r="O1504" s="13">
        <f t="shared" si="119"/>
        <v>0</v>
      </c>
    </row>
    <row r="1505" spans="1:15" ht="78.75" hidden="1" x14ac:dyDescent="0.25">
      <c r="A1505" s="1" t="s">
        <v>213</v>
      </c>
      <c r="B1505" s="1" t="s">
        <v>1409</v>
      </c>
      <c r="C1505" s="1" t="s">
        <v>218</v>
      </c>
      <c r="D1505" s="2" t="s">
        <v>594</v>
      </c>
      <c r="E1505" s="3">
        <v>55416.7</v>
      </c>
      <c r="F1505" s="8" t="s">
        <v>213</v>
      </c>
      <c r="G1505" s="9" t="s">
        <v>1409</v>
      </c>
      <c r="H1505" s="9" t="s">
        <v>218</v>
      </c>
      <c r="I1505" s="10" t="s">
        <v>594</v>
      </c>
      <c r="J1505" s="11">
        <v>55416.7</v>
      </c>
      <c r="K1505" t="b">
        <f t="shared" si="115"/>
        <v>1</v>
      </c>
      <c r="L1505" t="b">
        <f t="shared" si="116"/>
        <v>1</v>
      </c>
      <c r="M1505" t="b">
        <f t="shared" si="117"/>
        <v>1</v>
      </c>
      <c r="N1505" t="b">
        <f t="shared" si="118"/>
        <v>1</v>
      </c>
      <c r="O1505" s="13">
        <f t="shared" si="119"/>
        <v>0</v>
      </c>
    </row>
    <row r="1506" spans="1:15" ht="112.5" hidden="1" x14ac:dyDescent="0.25">
      <c r="A1506" s="1" t="s">
        <v>213</v>
      </c>
      <c r="B1506" s="1" t="s">
        <v>1409</v>
      </c>
      <c r="C1506" s="1" t="s">
        <v>1345</v>
      </c>
      <c r="D1506" s="2" t="s">
        <v>1659</v>
      </c>
      <c r="E1506" s="3">
        <v>3070.806</v>
      </c>
      <c r="F1506" s="8" t="s">
        <v>213</v>
      </c>
      <c r="G1506" s="9" t="s">
        <v>1409</v>
      </c>
      <c r="H1506" s="9" t="s">
        <v>1345</v>
      </c>
      <c r="I1506" s="10" t="s">
        <v>1659</v>
      </c>
      <c r="J1506" s="11">
        <v>3070.806</v>
      </c>
      <c r="K1506" t="b">
        <f t="shared" si="115"/>
        <v>1</v>
      </c>
      <c r="L1506" t="b">
        <f t="shared" si="116"/>
        <v>1</v>
      </c>
      <c r="M1506" t="b">
        <f t="shared" si="117"/>
        <v>1</v>
      </c>
      <c r="N1506" t="b">
        <f t="shared" si="118"/>
        <v>1</v>
      </c>
      <c r="O1506" s="13">
        <f t="shared" si="119"/>
        <v>0</v>
      </c>
    </row>
    <row r="1507" spans="1:15" ht="33.75" hidden="1" x14ac:dyDescent="0.25">
      <c r="A1507" s="1" t="s">
        <v>213</v>
      </c>
      <c r="B1507" s="1" t="s">
        <v>1409</v>
      </c>
      <c r="C1507" s="1" t="s">
        <v>1346</v>
      </c>
      <c r="D1507" s="2" t="s">
        <v>1347</v>
      </c>
      <c r="E1507" s="3">
        <v>3070.806</v>
      </c>
      <c r="F1507" s="8" t="s">
        <v>213</v>
      </c>
      <c r="G1507" s="9" t="s">
        <v>1409</v>
      </c>
      <c r="H1507" s="9" t="s">
        <v>1346</v>
      </c>
      <c r="I1507" s="10" t="s">
        <v>1347</v>
      </c>
      <c r="J1507" s="11">
        <v>3070.806</v>
      </c>
      <c r="K1507" t="b">
        <f t="shared" si="115"/>
        <v>1</v>
      </c>
      <c r="L1507" t="b">
        <f t="shared" si="116"/>
        <v>1</v>
      </c>
      <c r="M1507" t="b">
        <f t="shared" si="117"/>
        <v>1</v>
      </c>
      <c r="N1507" t="b">
        <f t="shared" si="118"/>
        <v>1</v>
      </c>
      <c r="O1507" s="13">
        <f t="shared" si="119"/>
        <v>0</v>
      </c>
    </row>
    <row r="1508" spans="1:15" ht="36" hidden="1" x14ac:dyDescent="0.25">
      <c r="A1508" s="1" t="s">
        <v>213</v>
      </c>
      <c r="B1508" s="1" t="s">
        <v>1410</v>
      </c>
      <c r="C1508" s="1" t="s">
        <v>59</v>
      </c>
      <c r="D1508" s="2" t="s">
        <v>1522</v>
      </c>
      <c r="E1508" s="3">
        <v>12823.893</v>
      </c>
      <c r="F1508" s="8" t="s">
        <v>213</v>
      </c>
      <c r="G1508" s="9" t="s">
        <v>1410</v>
      </c>
      <c r="H1508" s="9" t="s">
        <v>59</v>
      </c>
      <c r="I1508" s="10" t="s">
        <v>1522</v>
      </c>
      <c r="J1508" s="11">
        <v>12823.893</v>
      </c>
      <c r="K1508" t="b">
        <f t="shared" si="115"/>
        <v>1</v>
      </c>
      <c r="L1508" t="b">
        <f t="shared" si="116"/>
        <v>1</v>
      </c>
      <c r="M1508" t="b">
        <f t="shared" si="117"/>
        <v>1</v>
      </c>
      <c r="N1508" t="b">
        <f t="shared" si="118"/>
        <v>1</v>
      </c>
      <c r="O1508" s="13">
        <f t="shared" si="119"/>
        <v>0</v>
      </c>
    </row>
    <row r="1509" spans="1:15" ht="78.75" hidden="1" x14ac:dyDescent="0.25">
      <c r="A1509" s="1" t="s">
        <v>213</v>
      </c>
      <c r="B1509" s="1" t="s">
        <v>1410</v>
      </c>
      <c r="C1509" s="1" t="s">
        <v>130</v>
      </c>
      <c r="D1509" s="2" t="s">
        <v>1600</v>
      </c>
      <c r="E1509" s="3">
        <v>12823.893</v>
      </c>
      <c r="F1509" s="8" t="s">
        <v>213</v>
      </c>
      <c r="G1509" s="9" t="s">
        <v>1410</v>
      </c>
      <c r="H1509" s="9" t="s">
        <v>130</v>
      </c>
      <c r="I1509" s="10" t="s">
        <v>1600</v>
      </c>
      <c r="J1509" s="11">
        <v>12823.893</v>
      </c>
      <c r="K1509" t="b">
        <f t="shared" si="115"/>
        <v>1</v>
      </c>
      <c r="L1509" t="b">
        <f t="shared" si="116"/>
        <v>1</v>
      </c>
      <c r="M1509" t="b">
        <f t="shared" si="117"/>
        <v>1</v>
      </c>
      <c r="N1509" t="b">
        <f t="shared" si="118"/>
        <v>1</v>
      </c>
      <c r="O1509" s="13">
        <f t="shared" si="119"/>
        <v>0</v>
      </c>
    </row>
    <row r="1510" spans="1:15" ht="112.5" hidden="1" x14ac:dyDescent="0.25">
      <c r="A1510" s="1" t="s">
        <v>213</v>
      </c>
      <c r="B1510" s="1" t="s">
        <v>1410</v>
      </c>
      <c r="C1510" s="1" t="s">
        <v>223</v>
      </c>
      <c r="D1510" s="2" t="s">
        <v>1660</v>
      </c>
      <c r="E1510" s="3">
        <v>12823.893</v>
      </c>
      <c r="F1510" s="8" t="s">
        <v>213</v>
      </c>
      <c r="G1510" s="9" t="s">
        <v>1410</v>
      </c>
      <c r="H1510" s="9" t="s">
        <v>223</v>
      </c>
      <c r="I1510" s="10" t="s">
        <v>1660</v>
      </c>
      <c r="J1510" s="11">
        <v>12823.893</v>
      </c>
      <c r="K1510" t="b">
        <f t="shared" si="115"/>
        <v>1</v>
      </c>
      <c r="L1510" t="b">
        <f t="shared" si="116"/>
        <v>1</v>
      </c>
      <c r="M1510" t="b">
        <f t="shared" si="117"/>
        <v>1</v>
      </c>
      <c r="N1510" t="b">
        <f t="shared" si="118"/>
        <v>1</v>
      </c>
      <c r="O1510" s="13">
        <f t="shared" si="119"/>
        <v>0</v>
      </c>
    </row>
    <row r="1511" spans="1:15" ht="45" hidden="1" x14ac:dyDescent="0.25">
      <c r="A1511" s="1" t="s">
        <v>213</v>
      </c>
      <c r="B1511" s="1" t="s">
        <v>1410</v>
      </c>
      <c r="C1511" s="1" t="s">
        <v>222</v>
      </c>
      <c r="D1511" s="2" t="s">
        <v>604</v>
      </c>
      <c r="E1511" s="3">
        <v>12823.893</v>
      </c>
      <c r="F1511" s="8" t="s">
        <v>213</v>
      </c>
      <c r="G1511" s="9" t="s">
        <v>1410</v>
      </c>
      <c r="H1511" s="9" t="s">
        <v>222</v>
      </c>
      <c r="I1511" s="10" t="s">
        <v>604</v>
      </c>
      <c r="J1511" s="11">
        <v>12823.893</v>
      </c>
      <c r="K1511" t="b">
        <f t="shared" si="115"/>
        <v>1</v>
      </c>
      <c r="L1511" t="b">
        <f t="shared" si="116"/>
        <v>1</v>
      </c>
      <c r="M1511" t="b">
        <f t="shared" si="117"/>
        <v>1</v>
      </c>
      <c r="N1511" t="b">
        <f t="shared" si="118"/>
        <v>1</v>
      </c>
      <c r="O1511" s="13">
        <f t="shared" si="119"/>
        <v>0</v>
      </c>
    </row>
    <row r="1512" spans="1:15" ht="67.5" hidden="1" x14ac:dyDescent="0.25">
      <c r="A1512" s="1" t="s">
        <v>213</v>
      </c>
      <c r="B1512" s="1" t="s">
        <v>1412</v>
      </c>
      <c r="C1512" s="1" t="s">
        <v>144</v>
      </c>
      <c r="D1512" s="2" t="s">
        <v>1607</v>
      </c>
      <c r="E1512" s="3">
        <v>99024.4</v>
      </c>
      <c r="F1512" s="8" t="s">
        <v>213</v>
      </c>
      <c r="G1512" s="9" t="s">
        <v>1412</v>
      </c>
      <c r="H1512" s="9" t="s">
        <v>144</v>
      </c>
      <c r="I1512" s="10" t="s">
        <v>1607</v>
      </c>
      <c r="J1512" s="11">
        <v>99024.4</v>
      </c>
      <c r="K1512" t="b">
        <f t="shared" si="115"/>
        <v>1</v>
      </c>
      <c r="L1512" t="b">
        <f t="shared" si="116"/>
        <v>1</v>
      </c>
      <c r="M1512" t="b">
        <f t="shared" si="117"/>
        <v>1</v>
      </c>
      <c r="N1512" t="b">
        <f t="shared" si="118"/>
        <v>1</v>
      </c>
      <c r="O1512" s="13">
        <f t="shared" si="119"/>
        <v>0</v>
      </c>
    </row>
    <row r="1513" spans="1:15" ht="67.5" hidden="1" x14ac:dyDescent="0.25">
      <c r="A1513" s="1" t="s">
        <v>213</v>
      </c>
      <c r="B1513" s="1" t="s">
        <v>1412</v>
      </c>
      <c r="C1513" s="1" t="s">
        <v>198</v>
      </c>
      <c r="D1513" s="2" t="s">
        <v>1638</v>
      </c>
      <c r="E1513" s="3">
        <v>99024.4</v>
      </c>
      <c r="F1513" s="8" t="s">
        <v>213</v>
      </c>
      <c r="G1513" s="9" t="s">
        <v>1412</v>
      </c>
      <c r="H1513" s="9" t="s">
        <v>198</v>
      </c>
      <c r="I1513" s="10" t="s">
        <v>1638</v>
      </c>
      <c r="J1513" s="11">
        <v>99024.4</v>
      </c>
      <c r="K1513" t="b">
        <f t="shared" si="115"/>
        <v>1</v>
      </c>
      <c r="L1513" t="b">
        <f t="shared" si="116"/>
        <v>1</v>
      </c>
      <c r="M1513" t="b">
        <f t="shared" si="117"/>
        <v>1</v>
      </c>
      <c r="N1513" t="b">
        <f t="shared" si="118"/>
        <v>1</v>
      </c>
      <c r="O1513" s="13">
        <f t="shared" si="119"/>
        <v>0</v>
      </c>
    </row>
    <row r="1514" spans="1:15" ht="101.25" hidden="1" x14ac:dyDescent="0.25">
      <c r="A1514" s="1" t="s">
        <v>213</v>
      </c>
      <c r="B1514" s="1" t="s">
        <v>1412</v>
      </c>
      <c r="C1514" s="1" t="s">
        <v>239</v>
      </c>
      <c r="D1514" s="2" t="s">
        <v>1639</v>
      </c>
      <c r="E1514" s="3">
        <v>30493.5</v>
      </c>
      <c r="F1514" s="8" t="s">
        <v>213</v>
      </c>
      <c r="G1514" s="9" t="s">
        <v>1412</v>
      </c>
      <c r="H1514" s="9" t="s">
        <v>239</v>
      </c>
      <c r="I1514" s="10" t="s">
        <v>1639</v>
      </c>
      <c r="J1514" s="11">
        <v>30493.5</v>
      </c>
      <c r="K1514" t="b">
        <f t="shared" si="115"/>
        <v>1</v>
      </c>
      <c r="L1514" t="b">
        <f t="shared" si="116"/>
        <v>1</v>
      </c>
      <c r="M1514" t="b">
        <f t="shared" si="117"/>
        <v>1</v>
      </c>
      <c r="N1514" t="b">
        <f t="shared" si="118"/>
        <v>1</v>
      </c>
      <c r="O1514" s="13">
        <f t="shared" si="119"/>
        <v>0</v>
      </c>
    </row>
    <row r="1515" spans="1:15" ht="56.25" hidden="1" x14ac:dyDescent="0.25">
      <c r="A1515" s="1" t="s">
        <v>213</v>
      </c>
      <c r="B1515" s="1" t="s">
        <v>1412</v>
      </c>
      <c r="C1515" s="1" t="s">
        <v>225</v>
      </c>
      <c r="D1515" s="2" t="s">
        <v>1040</v>
      </c>
      <c r="E1515" s="3">
        <v>30002.5</v>
      </c>
      <c r="F1515" s="8" t="s">
        <v>213</v>
      </c>
      <c r="G1515" s="9" t="s">
        <v>1412</v>
      </c>
      <c r="H1515" s="9" t="s">
        <v>225</v>
      </c>
      <c r="I1515" s="10" t="s">
        <v>1040</v>
      </c>
      <c r="J1515" s="11">
        <v>30002.5</v>
      </c>
      <c r="K1515" t="b">
        <f t="shared" si="115"/>
        <v>1</v>
      </c>
      <c r="L1515" t="b">
        <f t="shared" si="116"/>
        <v>1</v>
      </c>
      <c r="M1515" t="b">
        <f t="shared" si="117"/>
        <v>1</v>
      </c>
      <c r="N1515" t="b">
        <f t="shared" si="118"/>
        <v>1</v>
      </c>
      <c r="O1515" s="13">
        <f t="shared" si="119"/>
        <v>0</v>
      </c>
    </row>
    <row r="1516" spans="1:15" ht="90" hidden="1" x14ac:dyDescent="0.25">
      <c r="A1516" s="1" t="s">
        <v>213</v>
      </c>
      <c r="B1516" s="1" t="s">
        <v>1412</v>
      </c>
      <c r="C1516" s="1" t="s">
        <v>232</v>
      </c>
      <c r="D1516" s="2" t="s">
        <v>1279</v>
      </c>
      <c r="E1516" s="3">
        <v>58</v>
      </c>
      <c r="F1516" s="8" t="s">
        <v>213</v>
      </c>
      <c r="G1516" s="9" t="s">
        <v>1412</v>
      </c>
      <c r="H1516" s="9" t="s">
        <v>232</v>
      </c>
      <c r="I1516" s="10" t="s">
        <v>1279</v>
      </c>
      <c r="J1516" s="11">
        <v>58</v>
      </c>
      <c r="K1516" t="b">
        <f t="shared" si="115"/>
        <v>1</v>
      </c>
      <c r="L1516" t="b">
        <f t="shared" si="116"/>
        <v>1</v>
      </c>
      <c r="M1516" t="b">
        <f t="shared" si="117"/>
        <v>1</v>
      </c>
      <c r="N1516" t="b">
        <f t="shared" si="118"/>
        <v>1</v>
      </c>
      <c r="O1516" s="13">
        <f t="shared" si="119"/>
        <v>0</v>
      </c>
    </row>
    <row r="1517" spans="1:15" ht="56.25" hidden="1" x14ac:dyDescent="0.25">
      <c r="A1517" s="1" t="s">
        <v>213</v>
      </c>
      <c r="B1517" s="1" t="s">
        <v>1412</v>
      </c>
      <c r="C1517" s="1" t="s">
        <v>233</v>
      </c>
      <c r="D1517" s="2" t="s">
        <v>1047</v>
      </c>
      <c r="E1517" s="3">
        <v>433</v>
      </c>
      <c r="F1517" s="8" t="s">
        <v>213</v>
      </c>
      <c r="G1517" s="9" t="s">
        <v>1412</v>
      </c>
      <c r="H1517" s="9" t="s">
        <v>233</v>
      </c>
      <c r="I1517" s="10" t="s">
        <v>1047</v>
      </c>
      <c r="J1517" s="11">
        <v>433</v>
      </c>
      <c r="K1517" t="b">
        <f t="shared" si="115"/>
        <v>1</v>
      </c>
      <c r="L1517" t="b">
        <f t="shared" si="116"/>
        <v>1</v>
      </c>
      <c r="M1517" t="b">
        <f t="shared" si="117"/>
        <v>1</v>
      </c>
      <c r="N1517" t="b">
        <f t="shared" si="118"/>
        <v>1</v>
      </c>
      <c r="O1517" s="13">
        <f t="shared" si="119"/>
        <v>0</v>
      </c>
    </row>
    <row r="1518" spans="1:15" ht="90" hidden="1" x14ac:dyDescent="0.25">
      <c r="A1518" s="1" t="s">
        <v>213</v>
      </c>
      <c r="B1518" s="1" t="s">
        <v>1412</v>
      </c>
      <c r="C1518" s="1" t="s">
        <v>240</v>
      </c>
      <c r="D1518" s="2" t="s">
        <v>1643</v>
      </c>
      <c r="E1518" s="3">
        <v>14238</v>
      </c>
      <c r="F1518" s="8" t="s">
        <v>213</v>
      </c>
      <c r="G1518" s="9" t="s">
        <v>1412</v>
      </c>
      <c r="H1518" s="9" t="s">
        <v>240</v>
      </c>
      <c r="I1518" s="10" t="s">
        <v>1643</v>
      </c>
      <c r="J1518" s="11">
        <v>14238</v>
      </c>
      <c r="K1518" t="b">
        <f t="shared" si="115"/>
        <v>1</v>
      </c>
      <c r="L1518" t="b">
        <f t="shared" si="116"/>
        <v>1</v>
      </c>
      <c r="M1518" t="b">
        <f t="shared" si="117"/>
        <v>1</v>
      </c>
      <c r="N1518" t="b">
        <f t="shared" si="118"/>
        <v>1</v>
      </c>
      <c r="O1518" s="13">
        <f t="shared" si="119"/>
        <v>0</v>
      </c>
    </row>
    <row r="1519" spans="1:15" ht="67.5" hidden="1" x14ac:dyDescent="0.25">
      <c r="A1519" s="1" t="s">
        <v>213</v>
      </c>
      <c r="B1519" s="1" t="s">
        <v>1412</v>
      </c>
      <c r="C1519" s="1" t="s">
        <v>236</v>
      </c>
      <c r="D1519" s="2" t="s">
        <v>1051</v>
      </c>
      <c r="E1519" s="3">
        <v>14238</v>
      </c>
      <c r="F1519" s="8" t="s">
        <v>213</v>
      </c>
      <c r="G1519" s="9" t="s">
        <v>1412</v>
      </c>
      <c r="H1519" s="9" t="s">
        <v>236</v>
      </c>
      <c r="I1519" s="10" t="s">
        <v>1051</v>
      </c>
      <c r="J1519" s="11">
        <v>14238</v>
      </c>
      <c r="K1519" t="b">
        <f t="shared" si="115"/>
        <v>1</v>
      </c>
      <c r="L1519" t="b">
        <f t="shared" si="116"/>
        <v>1</v>
      </c>
      <c r="M1519" t="b">
        <f t="shared" si="117"/>
        <v>1</v>
      </c>
      <c r="N1519" t="b">
        <f t="shared" si="118"/>
        <v>1</v>
      </c>
      <c r="O1519" s="13">
        <f t="shared" si="119"/>
        <v>0</v>
      </c>
    </row>
    <row r="1520" spans="1:15" ht="90" hidden="1" x14ac:dyDescent="0.25">
      <c r="A1520" s="1" t="s">
        <v>213</v>
      </c>
      <c r="B1520" s="1" t="s">
        <v>1412</v>
      </c>
      <c r="C1520" s="1" t="s">
        <v>241</v>
      </c>
      <c r="D1520" s="2" t="s">
        <v>1645</v>
      </c>
      <c r="E1520" s="3">
        <v>54292.9</v>
      </c>
      <c r="F1520" s="8" t="s">
        <v>213</v>
      </c>
      <c r="G1520" s="9" t="s">
        <v>1412</v>
      </c>
      <c r="H1520" s="9" t="s">
        <v>241</v>
      </c>
      <c r="I1520" s="10" t="s">
        <v>1645</v>
      </c>
      <c r="J1520" s="11">
        <v>54292.9</v>
      </c>
      <c r="K1520" t="b">
        <f t="shared" si="115"/>
        <v>1</v>
      </c>
      <c r="L1520" t="b">
        <f t="shared" si="116"/>
        <v>1</v>
      </c>
      <c r="M1520" t="b">
        <f t="shared" si="117"/>
        <v>1</v>
      </c>
      <c r="N1520" t="b">
        <f t="shared" si="118"/>
        <v>1</v>
      </c>
      <c r="O1520" s="13">
        <f t="shared" si="119"/>
        <v>0</v>
      </c>
    </row>
    <row r="1521" spans="1:15" ht="56.25" hidden="1" x14ac:dyDescent="0.25">
      <c r="A1521" s="1" t="s">
        <v>213</v>
      </c>
      <c r="B1521" s="1" t="s">
        <v>1412</v>
      </c>
      <c r="C1521" s="1" t="s">
        <v>237</v>
      </c>
      <c r="D1521" s="2" t="s">
        <v>1646</v>
      </c>
      <c r="E1521" s="3">
        <v>54292.9</v>
      </c>
      <c r="F1521" s="8" t="s">
        <v>213</v>
      </c>
      <c r="G1521" s="9" t="s">
        <v>1412</v>
      </c>
      <c r="H1521" s="9" t="s">
        <v>237</v>
      </c>
      <c r="I1521" s="10" t="s">
        <v>1646</v>
      </c>
      <c r="J1521" s="11">
        <v>54292.9</v>
      </c>
      <c r="K1521" t="b">
        <f t="shared" si="115"/>
        <v>1</v>
      </c>
      <c r="L1521" t="b">
        <f t="shared" si="116"/>
        <v>1</v>
      </c>
      <c r="M1521" t="b">
        <f t="shared" si="117"/>
        <v>1</v>
      </c>
      <c r="N1521" t="b">
        <f t="shared" si="118"/>
        <v>1</v>
      </c>
      <c r="O1521" s="13">
        <f t="shared" si="119"/>
        <v>0</v>
      </c>
    </row>
    <row r="1522" spans="1:15" ht="67.5" hidden="1" x14ac:dyDescent="0.25">
      <c r="A1522" s="1" t="s">
        <v>213</v>
      </c>
      <c r="B1522" s="1" t="s">
        <v>1402</v>
      </c>
      <c r="C1522" s="1" t="s">
        <v>806</v>
      </c>
      <c r="D1522" s="2" t="s">
        <v>1549</v>
      </c>
      <c r="E1522" s="3">
        <v>800730.39999999991</v>
      </c>
      <c r="F1522" s="8" t="s">
        <v>213</v>
      </c>
      <c r="G1522" s="9" t="s">
        <v>1402</v>
      </c>
      <c r="H1522" s="9" t="s">
        <v>806</v>
      </c>
      <c r="I1522" s="10" t="s">
        <v>1549</v>
      </c>
      <c r="J1522" s="11">
        <v>800730.4</v>
      </c>
      <c r="K1522" t="b">
        <f t="shared" si="115"/>
        <v>1</v>
      </c>
      <c r="L1522" t="b">
        <f t="shared" si="116"/>
        <v>1</v>
      </c>
      <c r="M1522" t="b">
        <f t="shared" si="117"/>
        <v>1</v>
      </c>
      <c r="N1522" t="b">
        <f t="shared" si="118"/>
        <v>1</v>
      </c>
      <c r="O1522" s="13">
        <f t="shared" si="119"/>
        <v>0</v>
      </c>
    </row>
    <row r="1523" spans="1:15" ht="67.5" hidden="1" x14ac:dyDescent="0.25">
      <c r="A1523" s="1" t="s">
        <v>213</v>
      </c>
      <c r="B1523" s="1" t="s">
        <v>1402</v>
      </c>
      <c r="C1523" s="1" t="s">
        <v>807</v>
      </c>
      <c r="D1523" s="2" t="s">
        <v>1550</v>
      </c>
      <c r="E1523" s="3">
        <v>800730.39999999991</v>
      </c>
      <c r="F1523" s="8" t="s">
        <v>213</v>
      </c>
      <c r="G1523" s="9" t="s">
        <v>1402</v>
      </c>
      <c r="H1523" s="9" t="s">
        <v>807</v>
      </c>
      <c r="I1523" s="10" t="s">
        <v>1550</v>
      </c>
      <c r="J1523" s="11">
        <v>800730.4</v>
      </c>
      <c r="K1523" t="b">
        <f t="shared" si="115"/>
        <v>1</v>
      </c>
      <c r="L1523" t="b">
        <f t="shared" si="116"/>
        <v>1</v>
      </c>
      <c r="M1523" t="b">
        <f t="shared" si="117"/>
        <v>1</v>
      </c>
      <c r="N1523" t="b">
        <f t="shared" si="118"/>
        <v>1</v>
      </c>
      <c r="O1523" s="13">
        <f t="shared" si="119"/>
        <v>0</v>
      </c>
    </row>
    <row r="1524" spans="1:15" ht="112.5" hidden="1" x14ac:dyDescent="0.25">
      <c r="A1524" s="1" t="s">
        <v>213</v>
      </c>
      <c r="B1524" s="1" t="s">
        <v>1402</v>
      </c>
      <c r="C1524" s="1" t="s">
        <v>808</v>
      </c>
      <c r="D1524" s="2" t="s">
        <v>1551</v>
      </c>
      <c r="E1524" s="3">
        <v>292629.09999999998</v>
      </c>
      <c r="F1524" s="8" t="s">
        <v>213</v>
      </c>
      <c r="G1524" s="9" t="s">
        <v>1402</v>
      </c>
      <c r="H1524" s="9" t="s">
        <v>808</v>
      </c>
      <c r="I1524" s="10" t="s">
        <v>1551</v>
      </c>
      <c r="J1524" s="11">
        <v>292629.09999999998</v>
      </c>
      <c r="K1524" t="b">
        <f t="shared" si="115"/>
        <v>1</v>
      </c>
      <c r="L1524" t="b">
        <f t="shared" si="116"/>
        <v>1</v>
      </c>
      <c r="M1524" t="b">
        <f t="shared" si="117"/>
        <v>1</v>
      </c>
      <c r="N1524" t="b">
        <f t="shared" si="118"/>
        <v>1</v>
      </c>
      <c r="O1524" s="13">
        <f t="shared" si="119"/>
        <v>0</v>
      </c>
    </row>
    <row r="1525" spans="1:15" ht="78.75" hidden="1" x14ac:dyDescent="0.25">
      <c r="A1525" s="1" t="s">
        <v>213</v>
      </c>
      <c r="B1525" s="1" t="s">
        <v>1402</v>
      </c>
      <c r="C1525" s="1" t="s">
        <v>801</v>
      </c>
      <c r="D1525" s="2" t="s">
        <v>1316</v>
      </c>
      <c r="E1525" s="3">
        <v>11540.8</v>
      </c>
      <c r="F1525" s="8" t="s">
        <v>213</v>
      </c>
      <c r="G1525" s="9" t="s">
        <v>1402</v>
      </c>
      <c r="H1525" s="9" t="s">
        <v>801</v>
      </c>
      <c r="I1525" s="10" t="s">
        <v>1316</v>
      </c>
      <c r="J1525" s="11">
        <v>11540.8</v>
      </c>
      <c r="K1525" t="b">
        <f t="shared" si="115"/>
        <v>1</v>
      </c>
      <c r="L1525" t="b">
        <f t="shared" si="116"/>
        <v>1</v>
      </c>
      <c r="M1525" t="b">
        <f t="shared" si="117"/>
        <v>1</v>
      </c>
      <c r="N1525" t="b">
        <f t="shared" si="118"/>
        <v>1</v>
      </c>
      <c r="O1525" s="13">
        <f t="shared" si="119"/>
        <v>0</v>
      </c>
    </row>
    <row r="1526" spans="1:15" ht="78.75" hidden="1" x14ac:dyDescent="0.25">
      <c r="A1526" s="1" t="s">
        <v>213</v>
      </c>
      <c r="B1526" s="1" t="s">
        <v>1402</v>
      </c>
      <c r="C1526" s="1" t="s">
        <v>802</v>
      </c>
      <c r="D1526" s="2" t="s">
        <v>978</v>
      </c>
      <c r="E1526" s="3">
        <v>68901</v>
      </c>
      <c r="F1526" s="8" t="s">
        <v>213</v>
      </c>
      <c r="G1526" s="9" t="s">
        <v>1402</v>
      </c>
      <c r="H1526" s="9" t="s">
        <v>802</v>
      </c>
      <c r="I1526" s="10" t="s">
        <v>978</v>
      </c>
      <c r="J1526" s="11">
        <v>68901</v>
      </c>
      <c r="K1526" t="b">
        <f t="shared" si="115"/>
        <v>1</v>
      </c>
      <c r="L1526" t="b">
        <f t="shared" si="116"/>
        <v>1</v>
      </c>
      <c r="M1526" t="b">
        <f t="shared" si="117"/>
        <v>1</v>
      </c>
      <c r="N1526" t="b">
        <f t="shared" si="118"/>
        <v>1</v>
      </c>
      <c r="O1526" s="13">
        <f t="shared" si="119"/>
        <v>0</v>
      </c>
    </row>
    <row r="1527" spans="1:15" ht="78.75" hidden="1" x14ac:dyDescent="0.25">
      <c r="A1527" s="1" t="s">
        <v>213</v>
      </c>
      <c r="B1527" s="1" t="s">
        <v>1402</v>
      </c>
      <c r="C1527" s="1" t="s">
        <v>803</v>
      </c>
      <c r="D1527" s="2" t="s">
        <v>979</v>
      </c>
      <c r="E1527" s="3">
        <v>3930.7</v>
      </c>
      <c r="F1527" s="8" t="s">
        <v>213</v>
      </c>
      <c r="G1527" s="9" t="s">
        <v>1402</v>
      </c>
      <c r="H1527" s="9" t="s">
        <v>803</v>
      </c>
      <c r="I1527" s="10" t="s">
        <v>979</v>
      </c>
      <c r="J1527" s="11">
        <v>3930.7</v>
      </c>
      <c r="K1527" t="b">
        <f t="shared" si="115"/>
        <v>1</v>
      </c>
      <c r="L1527" t="b">
        <f t="shared" si="116"/>
        <v>1</v>
      </c>
      <c r="M1527" t="b">
        <f t="shared" si="117"/>
        <v>1</v>
      </c>
      <c r="N1527" t="b">
        <f t="shared" si="118"/>
        <v>1</v>
      </c>
      <c r="O1527" s="13">
        <f t="shared" si="119"/>
        <v>0</v>
      </c>
    </row>
    <row r="1528" spans="1:15" ht="180" hidden="1" x14ac:dyDescent="0.25">
      <c r="A1528" s="1" t="s">
        <v>213</v>
      </c>
      <c r="B1528" s="1" t="s">
        <v>1402</v>
      </c>
      <c r="C1528" s="1" t="s">
        <v>805</v>
      </c>
      <c r="D1528" s="2" t="s">
        <v>983</v>
      </c>
      <c r="E1528" s="3">
        <v>69171</v>
      </c>
      <c r="F1528" s="8" t="s">
        <v>213</v>
      </c>
      <c r="G1528" s="9" t="s">
        <v>1402</v>
      </c>
      <c r="H1528" s="9" t="s">
        <v>805</v>
      </c>
      <c r="I1528" s="10" t="s">
        <v>983</v>
      </c>
      <c r="J1528" s="11">
        <v>69171</v>
      </c>
      <c r="K1528" t="b">
        <f t="shared" si="115"/>
        <v>1</v>
      </c>
      <c r="L1528" t="b">
        <f t="shared" si="116"/>
        <v>1</v>
      </c>
      <c r="M1528" t="b">
        <f t="shared" si="117"/>
        <v>1</v>
      </c>
      <c r="N1528" t="b">
        <f t="shared" si="118"/>
        <v>1</v>
      </c>
      <c r="O1528" s="13">
        <f t="shared" si="119"/>
        <v>0</v>
      </c>
    </row>
    <row r="1529" spans="1:15" ht="146.25" hidden="1" x14ac:dyDescent="0.25">
      <c r="A1529" s="1" t="s">
        <v>213</v>
      </c>
      <c r="B1529" s="1" t="s">
        <v>1402</v>
      </c>
      <c r="C1529" s="1" t="s">
        <v>1468</v>
      </c>
      <c r="D1529" s="2" t="s">
        <v>920</v>
      </c>
      <c r="E1529" s="3">
        <v>109008.1</v>
      </c>
      <c r="F1529" s="8" t="s">
        <v>213</v>
      </c>
      <c r="G1529" s="9" t="s">
        <v>1402</v>
      </c>
      <c r="H1529" s="9" t="s">
        <v>1468</v>
      </c>
      <c r="I1529" s="10" t="s">
        <v>920</v>
      </c>
      <c r="J1529" s="11">
        <v>109008.1</v>
      </c>
      <c r="K1529" t="b">
        <f t="shared" si="115"/>
        <v>1</v>
      </c>
      <c r="L1529" t="b">
        <f t="shared" si="116"/>
        <v>1</v>
      </c>
      <c r="M1529" t="b">
        <f t="shared" si="117"/>
        <v>1</v>
      </c>
      <c r="N1529" t="b">
        <f t="shared" si="118"/>
        <v>1</v>
      </c>
      <c r="O1529" s="13">
        <f t="shared" si="119"/>
        <v>0</v>
      </c>
    </row>
    <row r="1530" spans="1:15" ht="213.75" hidden="1" x14ac:dyDescent="0.25">
      <c r="A1530" s="1" t="s">
        <v>213</v>
      </c>
      <c r="B1530" s="1" t="s">
        <v>1402</v>
      </c>
      <c r="C1530" s="1" t="s">
        <v>1471</v>
      </c>
      <c r="D1530" s="2" t="s">
        <v>985</v>
      </c>
      <c r="E1530" s="3">
        <v>30077.5</v>
      </c>
      <c r="F1530" s="8" t="s">
        <v>213</v>
      </c>
      <c r="G1530" s="9" t="s">
        <v>1402</v>
      </c>
      <c r="H1530" s="9" t="s">
        <v>1471</v>
      </c>
      <c r="I1530" s="12" t="s">
        <v>985</v>
      </c>
      <c r="J1530" s="11">
        <v>30077.5</v>
      </c>
      <c r="K1530" t="b">
        <f t="shared" si="115"/>
        <v>1</v>
      </c>
      <c r="L1530" t="b">
        <f t="shared" si="116"/>
        <v>1</v>
      </c>
      <c r="M1530" t="b">
        <f t="shared" si="117"/>
        <v>1</v>
      </c>
      <c r="N1530" t="b">
        <f t="shared" si="118"/>
        <v>1</v>
      </c>
      <c r="O1530" s="13">
        <f t="shared" si="119"/>
        <v>0</v>
      </c>
    </row>
    <row r="1531" spans="1:15" ht="112.5" hidden="1" x14ac:dyDescent="0.25">
      <c r="A1531" s="1" t="s">
        <v>213</v>
      </c>
      <c r="B1531" s="1" t="s">
        <v>1402</v>
      </c>
      <c r="C1531" s="1" t="s">
        <v>1444</v>
      </c>
      <c r="D1531" s="2" t="s">
        <v>1445</v>
      </c>
      <c r="E1531" s="3">
        <v>508101.3</v>
      </c>
      <c r="F1531" s="8" t="s">
        <v>213</v>
      </c>
      <c r="G1531" s="9" t="s">
        <v>1402</v>
      </c>
      <c r="H1531" s="9" t="s">
        <v>1444</v>
      </c>
      <c r="I1531" s="10" t="s">
        <v>1445</v>
      </c>
      <c r="J1531" s="11">
        <v>508101.3</v>
      </c>
      <c r="K1531" t="b">
        <f t="shared" si="115"/>
        <v>1</v>
      </c>
      <c r="L1531" t="b">
        <f t="shared" si="116"/>
        <v>1</v>
      </c>
      <c r="M1531" t="b">
        <f t="shared" si="117"/>
        <v>1</v>
      </c>
      <c r="N1531" t="b">
        <f t="shared" si="118"/>
        <v>1</v>
      </c>
      <c r="O1531" s="13">
        <f t="shared" si="119"/>
        <v>0</v>
      </c>
    </row>
    <row r="1532" spans="1:15" ht="157.5" hidden="1" x14ac:dyDescent="0.25">
      <c r="A1532" s="1" t="s">
        <v>213</v>
      </c>
      <c r="B1532" s="1" t="s">
        <v>1402</v>
      </c>
      <c r="C1532" s="1" t="s">
        <v>1446</v>
      </c>
      <c r="D1532" s="2" t="s">
        <v>1447</v>
      </c>
      <c r="E1532" s="3">
        <v>508101.3</v>
      </c>
      <c r="F1532" s="8" t="s">
        <v>213</v>
      </c>
      <c r="G1532" s="9" t="s">
        <v>1402</v>
      </c>
      <c r="H1532" s="9" t="s">
        <v>1446</v>
      </c>
      <c r="I1532" s="10" t="s">
        <v>1447</v>
      </c>
      <c r="J1532" s="11">
        <v>508101.3</v>
      </c>
      <c r="K1532" t="b">
        <f t="shared" si="115"/>
        <v>1</v>
      </c>
      <c r="L1532" t="b">
        <f t="shared" si="116"/>
        <v>1</v>
      </c>
      <c r="M1532" t="b">
        <f t="shared" si="117"/>
        <v>1</v>
      </c>
      <c r="N1532" t="b">
        <f t="shared" si="118"/>
        <v>1</v>
      </c>
      <c r="O1532" s="13">
        <f t="shared" si="119"/>
        <v>0</v>
      </c>
    </row>
    <row r="1533" spans="1:15" ht="67.5" hidden="1" x14ac:dyDescent="0.25">
      <c r="A1533" s="1" t="s">
        <v>213</v>
      </c>
      <c r="B1533" s="1" t="s">
        <v>1403</v>
      </c>
      <c r="C1533" s="1" t="s">
        <v>806</v>
      </c>
      <c r="D1533" s="2" t="s">
        <v>1549</v>
      </c>
      <c r="E1533" s="3">
        <v>657611.09300000011</v>
      </c>
      <c r="F1533" s="8" t="s">
        <v>213</v>
      </c>
      <c r="G1533" s="9" t="s">
        <v>1403</v>
      </c>
      <c r="H1533" s="9" t="s">
        <v>806</v>
      </c>
      <c r="I1533" s="10" t="s">
        <v>1549</v>
      </c>
      <c r="J1533" s="11">
        <v>657611.09299999999</v>
      </c>
      <c r="K1533" t="b">
        <f t="shared" si="115"/>
        <v>1</v>
      </c>
      <c r="L1533" t="b">
        <f t="shared" si="116"/>
        <v>1</v>
      </c>
      <c r="M1533" t="b">
        <f t="shared" si="117"/>
        <v>1</v>
      </c>
      <c r="N1533" t="b">
        <f t="shared" si="118"/>
        <v>1</v>
      </c>
      <c r="O1533" s="13">
        <f t="shared" si="119"/>
        <v>0</v>
      </c>
    </row>
    <row r="1534" spans="1:15" ht="78.75" hidden="1" x14ac:dyDescent="0.25">
      <c r="A1534" s="1" t="s">
        <v>213</v>
      </c>
      <c r="B1534" s="1" t="s">
        <v>1403</v>
      </c>
      <c r="C1534" s="1" t="s">
        <v>813</v>
      </c>
      <c r="D1534" s="2" t="s">
        <v>1569</v>
      </c>
      <c r="E1534" s="3">
        <v>657611.09300000011</v>
      </c>
      <c r="F1534" s="8" t="s">
        <v>213</v>
      </c>
      <c r="G1534" s="9" t="s">
        <v>1403</v>
      </c>
      <c r="H1534" s="9" t="s">
        <v>813</v>
      </c>
      <c r="I1534" s="10" t="s">
        <v>1569</v>
      </c>
      <c r="J1534" s="11">
        <v>657611.09299999999</v>
      </c>
      <c r="K1534" t="b">
        <f t="shared" si="115"/>
        <v>1</v>
      </c>
      <c r="L1534" t="b">
        <f t="shared" si="116"/>
        <v>1</v>
      </c>
      <c r="M1534" t="b">
        <f t="shared" si="117"/>
        <v>1</v>
      </c>
      <c r="N1534" t="b">
        <f t="shared" si="118"/>
        <v>1</v>
      </c>
      <c r="O1534" s="13">
        <f t="shared" si="119"/>
        <v>0</v>
      </c>
    </row>
    <row r="1535" spans="1:15" ht="112.5" hidden="1" x14ac:dyDescent="0.25">
      <c r="A1535" s="1" t="s">
        <v>213</v>
      </c>
      <c r="B1535" s="1" t="s">
        <v>1403</v>
      </c>
      <c r="C1535" s="1" t="s">
        <v>814</v>
      </c>
      <c r="D1535" s="2" t="s">
        <v>1570</v>
      </c>
      <c r="E1535" s="3">
        <v>657611.09300000011</v>
      </c>
      <c r="F1535" s="8" t="s">
        <v>213</v>
      </c>
      <c r="G1535" s="9" t="s">
        <v>1403</v>
      </c>
      <c r="H1535" s="9" t="s">
        <v>814</v>
      </c>
      <c r="I1535" s="10" t="s">
        <v>1570</v>
      </c>
      <c r="J1535" s="11">
        <v>657611.09299999999</v>
      </c>
      <c r="K1535" t="b">
        <f t="shared" si="115"/>
        <v>1</v>
      </c>
      <c r="L1535" t="b">
        <f t="shared" si="116"/>
        <v>1</v>
      </c>
      <c r="M1535" t="b">
        <f t="shared" si="117"/>
        <v>1</v>
      </c>
      <c r="N1535" t="b">
        <f t="shared" si="118"/>
        <v>1</v>
      </c>
      <c r="O1535" s="13">
        <f t="shared" si="119"/>
        <v>0</v>
      </c>
    </row>
    <row r="1536" spans="1:15" ht="67.5" hidden="1" x14ac:dyDescent="0.25">
      <c r="A1536" s="1" t="s">
        <v>213</v>
      </c>
      <c r="B1536" s="1" t="s">
        <v>1403</v>
      </c>
      <c r="C1536" s="1" t="s">
        <v>809</v>
      </c>
      <c r="D1536" s="2" t="s">
        <v>1318</v>
      </c>
      <c r="E1536" s="3">
        <v>67890.788</v>
      </c>
      <c r="F1536" s="8" t="s">
        <v>213</v>
      </c>
      <c r="G1536" s="9" t="s">
        <v>1403</v>
      </c>
      <c r="H1536" s="9" t="s">
        <v>809</v>
      </c>
      <c r="I1536" s="10" t="s">
        <v>1318</v>
      </c>
      <c r="J1536" s="11">
        <v>67890.788</v>
      </c>
      <c r="K1536" t="b">
        <f t="shared" si="115"/>
        <v>1</v>
      </c>
      <c r="L1536" t="b">
        <f t="shared" si="116"/>
        <v>1</v>
      </c>
      <c r="M1536" t="b">
        <f t="shared" si="117"/>
        <v>1</v>
      </c>
      <c r="N1536" t="b">
        <f t="shared" si="118"/>
        <v>1</v>
      </c>
      <c r="O1536" s="13">
        <f t="shared" si="119"/>
        <v>0</v>
      </c>
    </row>
    <row r="1537" spans="1:15" ht="56.25" hidden="1" x14ac:dyDescent="0.25">
      <c r="A1537" s="1" t="s">
        <v>213</v>
      </c>
      <c r="B1537" s="1" t="s">
        <v>1403</v>
      </c>
      <c r="C1537" s="1" t="s">
        <v>1309</v>
      </c>
      <c r="D1537" s="2" t="s">
        <v>1661</v>
      </c>
      <c r="E1537" s="3">
        <v>36656.046999999999</v>
      </c>
      <c r="F1537" s="8" t="s">
        <v>213</v>
      </c>
      <c r="G1537" s="9" t="s">
        <v>1403</v>
      </c>
      <c r="H1537" s="9" t="s">
        <v>1309</v>
      </c>
      <c r="I1537" s="10" t="s">
        <v>1661</v>
      </c>
      <c r="J1537" s="11">
        <v>36656.046999999999</v>
      </c>
      <c r="K1537" t="b">
        <f t="shared" si="115"/>
        <v>1</v>
      </c>
      <c r="L1537" t="b">
        <f t="shared" si="116"/>
        <v>1</v>
      </c>
      <c r="M1537" t="b">
        <f t="shared" si="117"/>
        <v>1</v>
      </c>
      <c r="N1537" t="b">
        <f t="shared" si="118"/>
        <v>1</v>
      </c>
      <c r="O1537" s="13">
        <f t="shared" si="119"/>
        <v>0</v>
      </c>
    </row>
    <row r="1538" spans="1:15" ht="45" hidden="1" x14ac:dyDescent="0.25">
      <c r="A1538" s="1" t="s">
        <v>213</v>
      </c>
      <c r="B1538" s="1" t="s">
        <v>1403</v>
      </c>
      <c r="C1538" s="1" t="s">
        <v>810</v>
      </c>
      <c r="D1538" s="2" t="s">
        <v>1662</v>
      </c>
      <c r="E1538" s="3">
        <v>34459.399999999994</v>
      </c>
      <c r="F1538" s="8" t="s">
        <v>213</v>
      </c>
      <c r="G1538" s="9" t="s">
        <v>1403</v>
      </c>
      <c r="H1538" s="9" t="s">
        <v>810</v>
      </c>
      <c r="I1538" s="10" t="s">
        <v>1662</v>
      </c>
      <c r="J1538" s="11">
        <v>34459.4</v>
      </c>
      <c r="K1538" t="b">
        <f t="shared" si="115"/>
        <v>1</v>
      </c>
      <c r="L1538" t="b">
        <f t="shared" si="116"/>
        <v>1</v>
      </c>
      <c r="M1538" t="b">
        <f t="shared" si="117"/>
        <v>1</v>
      </c>
      <c r="N1538" t="b">
        <f t="shared" si="118"/>
        <v>1</v>
      </c>
      <c r="O1538" s="13">
        <f t="shared" si="119"/>
        <v>0</v>
      </c>
    </row>
    <row r="1539" spans="1:15" ht="56.25" hidden="1" x14ac:dyDescent="0.25">
      <c r="A1539" s="1" t="s">
        <v>213</v>
      </c>
      <c r="B1539" s="1" t="s">
        <v>1403</v>
      </c>
      <c r="C1539" s="1" t="s">
        <v>811</v>
      </c>
      <c r="D1539" s="2" t="s">
        <v>1663</v>
      </c>
      <c r="E1539" s="3">
        <v>114907.46100000001</v>
      </c>
      <c r="F1539" s="8" t="s">
        <v>213</v>
      </c>
      <c r="G1539" s="9" t="s">
        <v>1403</v>
      </c>
      <c r="H1539" s="9" t="s">
        <v>811</v>
      </c>
      <c r="I1539" s="10" t="s">
        <v>1663</v>
      </c>
      <c r="J1539" s="11">
        <v>114907.461</v>
      </c>
      <c r="K1539" t="b">
        <f t="shared" ref="K1539:K1602" si="120">EXACT(A1539,F1539)</f>
        <v>1</v>
      </c>
      <c r="L1539" t="b">
        <f t="shared" ref="L1539:L1602" si="121">EXACT(B1539,G1539)</f>
        <v>1</v>
      </c>
      <c r="M1539" t="b">
        <f t="shared" ref="M1539:M1602" si="122">EXACT(C1539,H1539)</f>
        <v>1</v>
      </c>
      <c r="N1539" t="b">
        <f t="shared" ref="N1539:N1602" si="123">EXACT(D1539,I1539)</f>
        <v>1</v>
      </c>
      <c r="O1539" s="13">
        <f t="shared" ref="O1539:O1602" si="124">E1539-J1539</f>
        <v>0</v>
      </c>
    </row>
    <row r="1540" spans="1:15" ht="56.25" hidden="1" x14ac:dyDescent="0.25">
      <c r="A1540" s="1" t="s">
        <v>213</v>
      </c>
      <c r="B1540" s="1" t="s">
        <v>1403</v>
      </c>
      <c r="C1540" s="1" t="s">
        <v>812</v>
      </c>
      <c r="D1540" s="2" t="s">
        <v>991</v>
      </c>
      <c r="E1540" s="3">
        <v>14483.197</v>
      </c>
      <c r="F1540" s="8" t="s">
        <v>213</v>
      </c>
      <c r="G1540" s="9" t="s">
        <v>1403</v>
      </c>
      <c r="H1540" s="9" t="s">
        <v>812</v>
      </c>
      <c r="I1540" s="10" t="s">
        <v>991</v>
      </c>
      <c r="J1540" s="11">
        <v>14483.197</v>
      </c>
      <c r="K1540" t="b">
        <f t="shared" si="120"/>
        <v>1</v>
      </c>
      <c r="L1540" t="b">
        <f t="shared" si="121"/>
        <v>1</v>
      </c>
      <c r="M1540" t="b">
        <f t="shared" si="122"/>
        <v>1</v>
      </c>
      <c r="N1540" t="b">
        <f t="shared" si="123"/>
        <v>1</v>
      </c>
      <c r="O1540" s="13">
        <f t="shared" si="124"/>
        <v>0</v>
      </c>
    </row>
    <row r="1541" spans="1:15" ht="146.25" hidden="1" x14ac:dyDescent="0.25">
      <c r="A1541" s="1" t="s">
        <v>213</v>
      </c>
      <c r="B1541" s="1" t="s">
        <v>1403</v>
      </c>
      <c r="C1541" s="1" t="s">
        <v>1472</v>
      </c>
      <c r="D1541" s="2" t="s">
        <v>920</v>
      </c>
      <c r="E1541" s="3">
        <v>73327.900000000009</v>
      </c>
      <c r="F1541" s="8" t="s">
        <v>213</v>
      </c>
      <c r="G1541" s="9" t="s">
        <v>1403</v>
      </c>
      <c r="H1541" s="9" t="s">
        <v>1472</v>
      </c>
      <c r="I1541" s="10" t="s">
        <v>920</v>
      </c>
      <c r="J1541" s="11">
        <v>73327.899999999994</v>
      </c>
      <c r="K1541" t="b">
        <f t="shared" si="120"/>
        <v>1</v>
      </c>
      <c r="L1541" t="b">
        <f t="shared" si="121"/>
        <v>1</v>
      </c>
      <c r="M1541" t="b">
        <f t="shared" si="122"/>
        <v>1</v>
      </c>
      <c r="N1541" t="b">
        <f t="shared" si="123"/>
        <v>1</v>
      </c>
      <c r="O1541" s="13">
        <f t="shared" si="124"/>
        <v>0</v>
      </c>
    </row>
    <row r="1542" spans="1:15" ht="202.5" hidden="1" x14ac:dyDescent="0.25">
      <c r="A1542" s="1" t="s">
        <v>213</v>
      </c>
      <c r="B1542" s="1" t="s">
        <v>1403</v>
      </c>
      <c r="C1542" s="1" t="s">
        <v>1474</v>
      </c>
      <c r="D1542" s="2" t="s">
        <v>1664</v>
      </c>
      <c r="E1542" s="3">
        <v>24442.7</v>
      </c>
      <c r="F1542" s="8" t="s">
        <v>213</v>
      </c>
      <c r="G1542" s="9" t="s">
        <v>1403</v>
      </c>
      <c r="H1542" s="9" t="s">
        <v>1474</v>
      </c>
      <c r="I1542" s="10" t="s">
        <v>1664</v>
      </c>
      <c r="J1542" s="11">
        <v>24442.7</v>
      </c>
      <c r="K1542" t="b">
        <f t="shared" si="120"/>
        <v>1</v>
      </c>
      <c r="L1542" t="b">
        <f t="shared" si="121"/>
        <v>1</v>
      </c>
      <c r="M1542" t="b">
        <f t="shared" si="122"/>
        <v>1</v>
      </c>
      <c r="N1542" t="b">
        <f t="shared" si="123"/>
        <v>1</v>
      </c>
      <c r="O1542" s="13">
        <f t="shared" si="124"/>
        <v>0</v>
      </c>
    </row>
    <row r="1543" spans="1:15" ht="236.25" hidden="1" x14ac:dyDescent="0.25">
      <c r="A1543" s="14" t="s">
        <v>213</v>
      </c>
      <c r="B1543" s="1" t="s">
        <v>1403</v>
      </c>
      <c r="C1543" s="1" t="s">
        <v>1223</v>
      </c>
      <c r="D1543" s="2" t="s">
        <v>1237</v>
      </c>
      <c r="E1543" s="3">
        <v>129147.2</v>
      </c>
      <c r="F1543" s="8" t="s">
        <v>213</v>
      </c>
      <c r="G1543" s="9" t="s">
        <v>1403</v>
      </c>
      <c r="H1543" s="9" t="s">
        <v>1223</v>
      </c>
      <c r="I1543" s="12" t="s">
        <v>1237</v>
      </c>
      <c r="J1543" s="11">
        <v>129147.2</v>
      </c>
      <c r="K1543" t="b">
        <f t="shared" si="120"/>
        <v>1</v>
      </c>
      <c r="L1543" t="b">
        <f t="shared" si="121"/>
        <v>1</v>
      </c>
      <c r="M1543" t="b">
        <f t="shared" si="122"/>
        <v>1</v>
      </c>
      <c r="N1543" t="b">
        <f t="shared" si="123"/>
        <v>1</v>
      </c>
      <c r="O1543" s="13">
        <f t="shared" si="124"/>
        <v>0</v>
      </c>
    </row>
    <row r="1544" spans="1:15" ht="281.25" hidden="1" x14ac:dyDescent="0.25">
      <c r="A1544" s="1" t="s">
        <v>213</v>
      </c>
      <c r="B1544" s="1" t="s">
        <v>1403</v>
      </c>
      <c r="C1544" s="1" t="s">
        <v>1248</v>
      </c>
      <c r="D1544" s="2" t="s">
        <v>1253</v>
      </c>
      <c r="E1544" s="3">
        <v>10287.200000000001</v>
      </c>
      <c r="F1544" s="8" t="s">
        <v>213</v>
      </c>
      <c r="G1544" s="9" t="s">
        <v>1403</v>
      </c>
      <c r="H1544" s="9" t="s">
        <v>1248</v>
      </c>
      <c r="I1544" s="12" t="s">
        <v>1253</v>
      </c>
      <c r="J1544" s="11">
        <v>10287.200000000001</v>
      </c>
      <c r="K1544" t="b">
        <f t="shared" si="120"/>
        <v>1</v>
      </c>
      <c r="L1544" t="b">
        <f t="shared" si="121"/>
        <v>1</v>
      </c>
      <c r="M1544" t="b">
        <f t="shared" si="122"/>
        <v>1</v>
      </c>
      <c r="N1544" t="b">
        <f t="shared" si="123"/>
        <v>1</v>
      </c>
      <c r="O1544" s="13">
        <f t="shared" si="124"/>
        <v>0</v>
      </c>
    </row>
    <row r="1545" spans="1:15" ht="281.25" hidden="1" x14ac:dyDescent="0.25">
      <c r="A1545" s="1" t="s">
        <v>213</v>
      </c>
      <c r="B1545" s="1" t="s">
        <v>1403</v>
      </c>
      <c r="C1545" s="1" t="s">
        <v>1306</v>
      </c>
      <c r="D1545" s="2" t="s">
        <v>1665</v>
      </c>
      <c r="E1545" s="3">
        <v>152009.20000000001</v>
      </c>
      <c r="F1545" s="8" t="s">
        <v>213</v>
      </c>
      <c r="G1545" s="9" t="s">
        <v>1403</v>
      </c>
      <c r="H1545" s="9" t="s">
        <v>1306</v>
      </c>
      <c r="I1545" s="12" t="s">
        <v>1665</v>
      </c>
      <c r="J1545" s="11">
        <v>152009.20000000001</v>
      </c>
      <c r="K1545" t="b">
        <f t="shared" si="120"/>
        <v>1</v>
      </c>
      <c r="L1545" t="b">
        <f t="shared" si="121"/>
        <v>1</v>
      </c>
      <c r="M1545" t="b">
        <f t="shared" si="122"/>
        <v>1</v>
      </c>
      <c r="N1545" t="b">
        <f t="shared" si="123"/>
        <v>1</v>
      </c>
      <c r="O1545" s="13">
        <f t="shared" si="124"/>
        <v>0</v>
      </c>
    </row>
    <row r="1546" spans="1:15" ht="67.5" hidden="1" x14ac:dyDescent="0.25">
      <c r="A1546" s="1" t="s">
        <v>213</v>
      </c>
      <c r="B1546" s="1" t="s">
        <v>1396</v>
      </c>
      <c r="C1546" s="1" t="s">
        <v>806</v>
      </c>
      <c r="D1546" s="2" t="s">
        <v>1549</v>
      </c>
      <c r="E1546" s="3">
        <v>61676.376760000006</v>
      </c>
      <c r="F1546" s="8" t="s">
        <v>213</v>
      </c>
      <c r="G1546" s="9" t="s">
        <v>1396</v>
      </c>
      <c r="H1546" s="9" t="s">
        <v>806</v>
      </c>
      <c r="I1546" s="10" t="s">
        <v>1549</v>
      </c>
      <c r="J1546" s="11">
        <v>61676.377</v>
      </c>
      <c r="K1546" t="b">
        <f t="shared" si="120"/>
        <v>1</v>
      </c>
      <c r="L1546" t="b">
        <f t="shared" si="121"/>
        <v>1</v>
      </c>
      <c r="M1546" t="b">
        <f t="shared" si="122"/>
        <v>1</v>
      </c>
      <c r="N1546" t="b">
        <f t="shared" si="123"/>
        <v>1</v>
      </c>
      <c r="O1546" s="13">
        <f t="shared" si="124"/>
        <v>-2.3999999393709004E-4</v>
      </c>
    </row>
    <row r="1547" spans="1:15" ht="78.75" hidden="1" x14ac:dyDescent="0.25">
      <c r="A1547" s="1" t="s">
        <v>213</v>
      </c>
      <c r="B1547" s="1" t="s">
        <v>1396</v>
      </c>
      <c r="C1547" s="1" t="s">
        <v>813</v>
      </c>
      <c r="D1547" s="2" t="s">
        <v>1569</v>
      </c>
      <c r="E1547" s="3">
        <v>61676.376760000006</v>
      </c>
      <c r="F1547" s="8" t="s">
        <v>213</v>
      </c>
      <c r="G1547" s="9" t="s">
        <v>1396</v>
      </c>
      <c r="H1547" s="9" t="s">
        <v>813</v>
      </c>
      <c r="I1547" s="10" t="s">
        <v>1569</v>
      </c>
      <c r="J1547" s="11">
        <v>61676.377</v>
      </c>
      <c r="K1547" t="b">
        <f t="shared" si="120"/>
        <v>1</v>
      </c>
      <c r="L1547" t="b">
        <f t="shared" si="121"/>
        <v>1</v>
      </c>
      <c r="M1547" t="b">
        <f t="shared" si="122"/>
        <v>1</v>
      </c>
      <c r="N1547" t="b">
        <f t="shared" si="123"/>
        <v>1</v>
      </c>
      <c r="O1547" s="13">
        <f t="shared" si="124"/>
        <v>-2.3999999393709004E-4</v>
      </c>
    </row>
    <row r="1548" spans="1:15" ht="112.5" hidden="1" x14ac:dyDescent="0.25">
      <c r="A1548" s="1" t="s">
        <v>213</v>
      </c>
      <c r="B1548" s="1" t="s">
        <v>1396</v>
      </c>
      <c r="C1548" s="1" t="s">
        <v>814</v>
      </c>
      <c r="D1548" s="2" t="s">
        <v>1570</v>
      </c>
      <c r="E1548" s="3">
        <v>61676.376760000006</v>
      </c>
      <c r="F1548" s="8" t="s">
        <v>213</v>
      </c>
      <c r="G1548" s="9" t="s">
        <v>1396</v>
      </c>
      <c r="H1548" s="9" t="s">
        <v>814</v>
      </c>
      <c r="I1548" s="10" t="s">
        <v>1570</v>
      </c>
      <c r="J1548" s="11">
        <v>61676.377</v>
      </c>
      <c r="K1548" t="b">
        <f t="shared" si="120"/>
        <v>1</v>
      </c>
      <c r="L1548" t="b">
        <f t="shared" si="121"/>
        <v>1</v>
      </c>
      <c r="M1548" t="b">
        <f t="shared" si="122"/>
        <v>1</v>
      </c>
      <c r="N1548" t="b">
        <f t="shared" si="123"/>
        <v>1</v>
      </c>
      <c r="O1548" s="13">
        <f t="shared" si="124"/>
        <v>-2.3999999393709004E-4</v>
      </c>
    </row>
    <row r="1549" spans="1:15" ht="36" hidden="1" x14ac:dyDescent="0.25">
      <c r="A1549" s="1" t="s">
        <v>213</v>
      </c>
      <c r="B1549" s="1" t="s">
        <v>1396</v>
      </c>
      <c r="C1549" s="1" t="s">
        <v>815</v>
      </c>
      <c r="D1549" s="2" t="s">
        <v>1666</v>
      </c>
      <c r="E1549" s="3">
        <v>7133.5</v>
      </c>
      <c r="F1549" s="8" t="s">
        <v>213</v>
      </c>
      <c r="G1549" s="9" t="s">
        <v>1396</v>
      </c>
      <c r="H1549" s="9" t="s">
        <v>815</v>
      </c>
      <c r="I1549" s="10" t="s">
        <v>1666</v>
      </c>
      <c r="J1549" s="11">
        <v>7133.5</v>
      </c>
      <c r="K1549" t="b">
        <f t="shared" si="120"/>
        <v>1</v>
      </c>
      <c r="L1549" t="b">
        <f t="shared" si="121"/>
        <v>1</v>
      </c>
      <c r="M1549" t="b">
        <f t="shared" si="122"/>
        <v>1</v>
      </c>
      <c r="N1549" t="b">
        <f t="shared" si="123"/>
        <v>1</v>
      </c>
      <c r="O1549" s="13">
        <f t="shared" si="124"/>
        <v>0</v>
      </c>
    </row>
    <row r="1550" spans="1:15" ht="112.5" hidden="1" x14ac:dyDescent="0.25">
      <c r="A1550" s="1" t="s">
        <v>213</v>
      </c>
      <c r="B1550" s="1" t="s">
        <v>1396</v>
      </c>
      <c r="C1550" s="1" t="s">
        <v>1332</v>
      </c>
      <c r="D1550" s="2" t="s">
        <v>1667</v>
      </c>
      <c r="E1550" s="3">
        <v>76.576759999999993</v>
      </c>
      <c r="F1550" s="8" t="s">
        <v>213</v>
      </c>
      <c r="G1550" s="9" t="s">
        <v>1396</v>
      </c>
      <c r="H1550" s="9" t="s">
        <v>1332</v>
      </c>
      <c r="I1550" s="10" t="s">
        <v>1667</v>
      </c>
      <c r="J1550" s="11">
        <v>76.576999999999998</v>
      </c>
      <c r="K1550" t="b">
        <f t="shared" si="120"/>
        <v>1</v>
      </c>
      <c r="L1550" t="b">
        <f t="shared" si="121"/>
        <v>1</v>
      </c>
      <c r="M1550" t="b">
        <f t="shared" si="122"/>
        <v>1</v>
      </c>
      <c r="N1550" t="b">
        <f t="shared" si="123"/>
        <v>1</v>
      </c>
      <c r="O1550" s="13">
        <f t="shared" si="124"/>
        <v>-2.40000000005125E-4</v>
      </c>
    </row>
    <row r="1551" spans="1:15" ht="146.25" hidden="1" x14ac:dyDescent="0.25">
      <c r="A1551" s="1" t="s">
        <v>213</v>
      </c>
      <c r="B1551" s="1" t="s">
        <v>1396</v>
      </c>
      <c r="C1551" s="1" t="s">
        <v>1472</v>
      </c>
      <c r="D1551" s="2" t="s">
        <v>920</v>
      </c>
      <c r="E1551" s="3">
        <v>40861.200000000004</v>
      </c>
      <c r="F1551" s="8" t="s">
        <v>213</v>
      </c>
      <c r="G1551" s="9" t="s">
        <v>1396</v>
      </c>
      <c r="H1551" s="9" t="s">
        <v>1472</v>
      </c>
      <c r="I1551" s="10" t="s">
        <v>920</v>
      </c>
      <c r="J1551" s="11">
        <v>40861.199999999997</v>
      </c>
      <c r="K1551" t="b">
        <f t="shared" si="120"/>
        <v>1</v>
      </c>
      <c r="L1551" t="b">
        <f t="shared" si="121"/>
        <v>1</v>
      </c>
      <c r="M1551" t="b">
        <f t="shared" si="122"/>
        <v>1</v>
      </c>
      <c r="N1551" t="b">
        <f t="shared" si="123"/>
        <v>1</v>
      </c>
      <c r="O1551" s="13">
        <f t="shared" si="124"/>
        <v>0</v>
      </c>
    </row>
    <row r="1552" spans="1:15" ht="258.75" hidden="1" x14ac:dyDescent="0.25">
      <c r="A1552" s="1" t="s">
        <v>213</v>
      </c>
      <c r="B1552" s="1" t="s">
        <v>1396</v>
      </c>
      <c r="C1552" s="1" t="s">
        <v>1477</v>
      </c>
      <c r="D1552" s="2" t="s">
        <v>1668</v>
      </c>
      <c r="E1552" s="3">
        <v>13605.1</v>
      </c>
      <c r="F1552" s="8" t="s">
        <v>213</v>
      </c>
      <c r="G1552" s="9" t="s">
        <v>1396</v>
      </c>
      <c r="H1552" s="9" t="s">
        <v>1477</v>
      </c>
      <c r="I1552" s="12" t="s">
        <v>1668</v>
      </c>
      <c r="J1552" s="11">
        <v>13605.1</v>
      </c>
      <c r="K1552" t="b">
        <f t="shared" si="120"/>
        <v>1</v>
      </c>
      <c r="L1552" t="b">
        <f t="shared" si="121"/>
        <v>1</v>
      </c>
      <c r="M1552" t="b">
        <f t="shared" si="122"/>
        <v>1</v>
      </c>
      <c r="N1552" t="b">
        <f t="shared" si="123"/>
        <v>1</v>
      </c>
      <c r="O1552" s="13">
        <f t="shared" si="124"/>
        <v>0</v>
      </c>
    </row>
    <row r="1553" spans="1:15" ht="45" hidden="1" x14ac:dyDescent="0.25">
      <c r="A1553" s="1" t="s">
        <v>213</v>
      </c>
      <c r="B1553" s="1" t="s">
        <v>1397</v>
      </c>
      <c r="C1553" s="1" t="s">
        <v>62</v>
      </c>
      <c r="D1553" s="2" t="s">
        <v>1525</v>
      </c>
      <c r="E1553" s="3">
        <v>25999.042000000001</v>
      </c>
      <c r="F1553" s="8" t="s">
        <v>213</v>
      </c>
      <c r="G1553" s="9" t="s">
        <v>1397</v>
      </c>
      <c r="H1553" s="9" t="s">
        <v>62</v>
      </c>
      <c r="I1553" s="10" t="s">
        <v>1525</v>
      </c>
      <c r="J1553" s="11">
        <v>25999.042000000001</v>
      </c>
      <c r="K1553" t="b">
        <f t="shared" si="120"/>
        <v>1</v>
      </c>
      <c r="L1553" t="b">
        <f t="shared" si="121"/>
        <v>1</v>
      </c>
      <c r="M1553" t="b">
        <f t="shared" si="122"/>
        <v>1</v>
      </c>
      <c r="N1553" t="b">
        <f t="shared" si="123"/>
        <v>1</v>
      </c>
      <c r="O1553" s="13">
        <f t="shared" si="124"/>
        <v>0</v>
      </c>
    </row>
    <row r="1554" spans="1:15" ht="67.5" hidden="1" x14ac:dyDescent="0.25">
      <c r="A1554" s="1" t="s">
        <v>213</v>
      </c>
      <c r="B1554" s="1" t="s">
        <v>1397</v>
      </c>
      <c r="C1554" s="1" t="s">
        <v>63</v>
      </c>
      <c r="D1554" s="2" t="s">
        <v>1526</v>
      </c>
      <c r="E1554" s="3">
        <v>25999.042000000001</v>
      </c>
      <c r="F1554" s="8" t="s">
        <v>213</v>
      </c>
      <c r="G1554" s="9" t="s">
        <v>1397</v>
      </c>
      <c r="H1554" s="9" t="s">
        <v>63</v>
      </c>
      <c r="I1554" s="10" t="s">
        <v>1526</v>
      </c>
      <c r="J1554" s="11">
        <v>25999.042000000001</v>
      </c>
      <c r="K1554" t="b">
        <f t="shared" si="120"/>
        <v>1</v>
      </c>
      <c r="L1554" t="b">
        <f t="shared" si="121"/>
        <v>1</v>
      </c>
      <c r="M1554" t="b">
        <f t="shared" si="122"/>
        <v>1</v>
      </c>
      <c r="N1554" t="b">
        <f t="shared" si="123"/>
        <v>1</v>
      </c>
      <c r="O1554" s="13">
        <f t="shared" si="124"/>
        <v>0</v>
      </c>
    </row>
    <row r="1555" spans="1:15" ht="112.5" hidden="1" x14ac:dyDescent="0.25">
      <c r="A1555" s="1" t="s">
        <v>213</v>
      </c>
      <c r="B1555" s="1" t="s">
        <v>1397</v>
      </c>
      <c r="C1555" s="1" t="s">
        <v>245</v>
      </c>
      <c r="D1555" s="2" t="s">
        <v>1669</v>
      </c>
      <c r="E1555" s="3">
        <v>25999.042000000001</v>
      </c>
      <c r="F1555" s="8" t="s">
        <v>213</v>
      </c>
      <c r="G1555" s="9" t="s">
        <v>1397</v>
      </c>
      <c r="H1555" s="9" t="s">
        <v>245</v>
      </c>
      <c r="I1555" s="10" t="s">
        <v>1669</v>
      </c>
      <c r="J1555" s="11">
        <v>25999.042000000001</v>
      </c>
      <c r="K1555" t="b">
        <f t="shared" si="120"/>
        <v>1</v>
      </c>
      <c r="L1555" t="b">
        <f t="shared" si="121"/>
        <v>1</v>
      </c>
      <c r="M1555" t="b">
        <f t="shared" si="122"/>
        <v>1</v>
      </c>
      <c r="N1555" t="b">
        <f t="shared" si="123"/>
        <v>1</v>
      </c>
      <c r="O1555" s="13">
        <f t="shared" si="124"/>
        <v>0</v>
      </c>
    </row>
    <row r="1556" spans="1:15" ht="36" hidden="1" x14ac:dyDescent="0.25">
      <c r="A1556" s="1" t="s">
        <v>213</v>
      </c>
      <c r="B1556" s="1" t="s">
        <v>1397</v>
      </c>
      <c r="C1556" s="1" t="s">
        <v>244</v>
      </c>
      <c r="D1556" s="2" t="s">
        <v>1670</v>
      </c>
      <c r="E1556" s="3">
        <v>25999.042000000001</v>
      </c>
      <c r="F1556" s="8" t="s">
        <v>213</v>
      </c>
      <c r="G1556" s="9" t="s">
        <v>1397</v>
      </c>
      <c r="H1556" s="9" t="s">
        <v>244</v>
      </c>
      <c r="I1556" s="10" t="s">
        <v>1670</v>
      </c>
      <c r="J1556" s="11">
        <v>25999.042000000001</v>
      </c>
      <c r="K1556" t="b">
        <f t="shared" si="120"/>
        <v>1</v>
      </c>
      <c r="L1556" t="b">
        <f t="shared" si="121"/>
        <v>1</v>
      </c>
      <c r="M1556" t="b">
        <f t="shared" si="122"/>
        <v>1</v>
      </c>
      <c r="N1556" t="b">
        <f t="shared" si="123"/>
        <v>1</v>
      </c>
      <c r="O1556" s="13">
        <f t="shared" si="124"/>
        <v>0</v>
      </c>
    </row>
    <row r="1557" spans="1:15" ht="36" hidden="1" x14ac:dyDescent="0.25">
      <c r="A1557" s="1" t="s">
        <v>213</v>
      </c>
      <c r="B1557" s="1" t="s">
        <v>1399</v>
      </c>
      <c r="C1557" s="1" t="s">
        <v>37</v>
      </c>
      <c r="D1557" s="2" t="s">
        <v>1511</v>
      </c>
      <c r="E1557" s="3">
        <v>14050</v>
      </c>
      <c r="F1557" s="8" t="s">
        <v>213</v>
      </c>
      <c r="G1557" s="9" t="s">
        <v>1399</v>
      </c>
      <c r="H1557" s="9" t="s">
        <v>37</v>
      </c>
      <c r="I1557" s="10" t="s">
        <v>1511</v>
      </c>
      <c r="J1557" s="11">
        <v>14050</v>
      </c>
      <c r="K1557" t="b">
        <f t="shared" si="120"/>
        <v>1</v>
      </c>
      <c r="L1557" t="b">
        <f t="shared" si="121"/>
        <v>1</v>
      </c>
      <c r="M1557" t="b">
        <f t="shared" si="122"/>
        <v>1</v>
      </c>
      <c r="N1557" t="b">
        <f t="shared" si="123"/>
        <v>1</v>
      </c>
      <c r="O1557" s="13">
        <f t="shared" si="124"/>
        <v>0</v>
      </c>
    </row>
    <row r="1558" spans="1:15" ht="135" hidden="1" x14ac:dyDescent="0.25">
      <c r="A1558" s="1" t="s">
        <v>213</v>
      </c>
      <c r="B1558" s="1" t="s">
        <v>1399</v>
      </c>
      <c r="C1558" s="1" t="s">
        <v>38</v>
      </c>
      <c r="D1558" s="2" t="s">
        <v>1512</v>
      </c>
      <c r="E1558" s="3">
        <v>14050</v>
      </c>
      <c r="F1558" s="8" t="s">
        <v>213</v>
      </c>
      <c r="G1558" s="9" t="s">
        <v>1399</v>
      </c>
      <c r="H1558" s="9" t="s">
        <v>38</v>
      </c>
      <c r="I1558" s="10" t="s">
        <v>1512</v>
      </c>
      <c r="J1558" s="11">
        <v>14050</v>
      </c>
      <c r="K1558" t="b">
        <f t="shared" si="120"/>
        <v>1</v>
      </c>
      <c r="L1558" t="b">
        <f t="shared" si="121"/>
        <v>1</v>
      </c>
      <c r="M1558" t="b">
        <f t="shared" si="122"/>
        <v>1</v>
      </c>
      <c r="N1558" t="b">
        <f t="shared" si="123"/>
        <v>1</v>
      </c>
      <c r="O1558" s="13">
        <f t="shared" si="124"/>
        <v>0</v>
      </c>
    </row>
    <row r="1559" spans="1:15" ht="101.25" hidden="1" x14ac:dyDescent="0.25">
      <c r="A1559" s="1" t="s">
        <v>213</v>
      </c>
      <c r="B1559" s="1" t="s">
        <v>1399</v>
      </c>
      <c r="C1559" s="1" t="s">
        <v>247</v>
      </c>
      <c r="D1559" s="2" t="s">
        <v>1671</v>
      </c>
      <c r="E1559" s="3">
        <v>14050</v>
      </c>
      <c r="F1559" s="8" t="s">
        <v>213</v>
      </c>
      <c r="G1559" s="9" t="s">
        <v>1399</v>
      </c>
      <c r="H1559" s="9" t="s">
        <v>247</v>
      </c>
      <c r="I1559" s="10" t="s">
        <v>1671</v>
      </c>
      <c r="J1559" s="11">
        <v>14050</v>
      </c>
      <c r="K1559" t="b">
        <f t="shared" si="120"/>
        <v>1</v>
      </c>
      <c r="L1559" t="b">
        <f t="shared" si="121"/>
        <v>1</v>
      </c>
      <c r="M1559" t="b">
        <f t="shared" si="122"/>
        <v>1</v>
      </c>
      <c r="N1559" t="b">
        <f t="shared" si="123"/>
        <v>1</v>
      </c>
      <c r="O1559" s="13">
        <f t="shared" si="124"/>
        <v>0</v>
      </c>
    </row>
    <row r="1560" spans="1:15" ht="36" hidden="1" x14ac:dyDescent="0.25">
      <c r="A1560" s="1" t="s">
        <v>213</v>
      </c>
      <c r="B1560" s="1" t="s">
        <v>1399</v>
      </c>
      <c r="C1560" s="1" t="s">
        <v>246</v>
      </c>
      <c r="D1560" s="2" t="s">
        <v>1672</v>
      </c>
      <c r="E1560" s="3">
        <v>14050</v>
      </c>
      <c r="F1560" s="8" t="s">
        <v>213</v>
      </c>
      <c r="G1560" s="9" t="s">
        <v>1399</v>
      </c>
      <c r="H1560" s="9" t="s">
        <v>246</v>
      </c>
      <c r="I1560" s="10" t="s">
        <v>1672</v>
      </c>
      <c r="J1560" s="11">
        <v>14050</v>
      </c>
      <c r="K1560" t="b">
        <f t="shared" si="120"/>
        <v>1</v>
      </c>
      <c r="L1560" t="b">
        <f t="shared" si="121"/>
        <v>1</v>
      </c>
      <c r="M1560" t="b">
        <f t="shared" si="122"/>
        <v>1</v>
      </c>
      <c r="N1560" t="b">
        <f t="shared" si="123"/>
        <v>1</v>
      </c>
      <c r="O1560" s="13">
        <f t="shared" si="124"/>
        <v>0</v>
      </c>
    </row>
    <row r="1561" spans="1:15" ht="56.25" hidden="1" x14ac:dyDescent="0.25">
      <c r="A1561" s="1" t="s">
        <v>213</v>
      </c>
      <c r="B1561" s="1" t="s">
        <v>1395</v>
      </c>
      <c r="C1561" s="1" t="s">
        <v>1122</v>
      </c>
      <c r="D1561" s="2" t="s">
        <v>1885</v>
      </c>
      <c r="E1561" s="3">
        <v>36453</v>
      </c>
      <c r="F1561" s="8" t="s">
        <v>213</v>
      </c>
      <c r="G1561" s="9" t="s">
        <v>1395</v>
      </c>
      <c r="H1561" s="9" t="s">
        <v>1122</v>
      </c>
      <c r="I1561" s="10" t="s">
        <v>1885</v>
      </c>
      <c r="J1561" s="11">
        <v>36453</v>
      </c>
      <c r="K1561" t="b">
        <f t="shared" si="120"/>
        <v>1</v>
      </c>
      <c r="L1561" t="b">
        <f t="shared" si="121"/>
        <v>1</v>
      </c>
      <c r="M1561" t="b">
        <f t="shared" si="122"/>
        <v>1</v>
      </c>
      <c r="N1561" t="b">
        <f t="shared" si="123"/>
        <v>1</v>
      </c>
      <c r="O1561" s="13">
        <f t="shared" si="124"/>
        <v>0</v>
      </c>
    </row>
    <row r="1562" spans="1:15" ht="33.75" hidden="1" x14ac:dyDescent="0.25">
      <c r="A1562" s="1" t="s">
        <v>213</v>
      </c>
      <c r="B1562" s="1" t="s">
        <v>1395</v>
      </c>
      <c r="C1562" s="1" t="s">
        <v>1123</v>
      </c>
      <c r="D1562" s="2" t="s">
        <v>1175</v>
      </c>
      <c r="E1562" s="3">
        <v>36453</v>
      </c>
      <c r="F1562" s="8" t="s">
        <v>213</v>
      </c>
      <c r="G1562" s="9" t="s">
        <v>1395</v>
      </c>
      <c r="H1562" s="9" t="s">
        <v>1123</v>
      </c>
      <c r="I1562" s="10" t="s">
        <v>1175</v>
      </c>
      <c r="J1562" s="11">
        <v>36453</v>
      </c>
      <c r="K1562" t="b">
        <f t="shared" si="120"/>
        <v>1</v>
      </c>
      <c r="L1562" t="b">
        <f t="shared" si="121"/>
        <v>1</v>
      </c>
      <c r="M1562" t="b">
        <f t="shared" si="122"/>
        <v>1</v>
      </c>
      <c r="N1562" t="b">
        <f t="shared" si="123"/>
        <v>1</v>
      </c>
      <c r="O1562" s="13">
        <f t="shared" si="124"/>
        <v>0</v>
      </c>
    </row>
    <row r="1563" spans="1:15" ht="78.75" hidden="1" x14ac:dyDescent="0.25">
      <c r="A1563" s="1" t="s">
        <v>213</v>
      </c>
      <c r="B1563" s="1" t="s">
        <v>1395</v>
      </c>
      <c r="C1563" s="1" t="s">
        <v>1254</v>
      </c>
      <c r="D1563" s="2" t="s">
        <v>1271</v>
      </c>
      <c r="E1563" s="3">
        <v>36453</v>
      </c>
      <c r="F1563" s="8" t="s">
        <v>213</v>
      </c>
      <c r="G1563" s="9" t="s">
        <v>1395</v>
      </c>
      <c r="H1563" s="9" t="s">
        <v>1254</v>
      </c>
      <c r="I1563" s="10" t="s">
        <v>1271</v>
      </c>
      <c r="J1563" s="11">
        <v>36453</v>
      </c>
      <c r="K1563" t="b">
        <f t="shared" si="120"/>
        <v>1</v>
      </c>
      <c r="L1563" t="b">
        <f t="shared" si="121"/>
        <v>1</v>
      </c>
      <c r="M1563" t="b">
        <f t="shared" si="122"/>
        <v>1</v>
      </c>
      <c r="N1563" t="b">
        <f t="shared" si="123"/>
        <v>1</v>
      </c>
      <c r="O1563" s="13">
        <f t="shared" si="124"/>
        <v>0</v>
      </c>
    </row>
    <row r="1564" spans="1:15" ht="56.25" hidden="1" x14ac:dyDescent="0.25">
      <c r="A1564" s="1" t="s">
        <v>213</v>
      </c>
      <c r="B1564" s="1" t="s">
        <v>1407</v>
      </c>
      <c r="C1564" s="1" t="s">
        <v>790</v>
      </c>
      <c r="D1564" s="2" t="s">
        <v>1590</v>
      </c>
      <c r="E1564" s="3">
        <v>133923.25667999999</v>
      </c>
      <c r="F1564" s="8" t="s">
        <v>213</v>
      </c>
      <c r="G1564" s="9" t="s">
        <v>1407</v>
      </c>
      <c r="H1564" s="9" t="s">
        <v>790</v>
      </c>
      <c r="I1564" s="10" t="s">
        <v>1590</v>
      </c>
      <c r="J1564" s="11">
        <v>133923.25700000001</v>
      </c>
      <c r="K1564" t="b">
        <f t="shared" si="120"/>
        <v>1</v>
      </c>
      <c r="L1564" t="b">
        <f t="shared" si="121"/>
        <v>1</v>
      </c>
      <c r="M1564" t="b">
        <f t="shared" si="122"/>
        <v>1</v>
      </c>
      <c r="N1564" t="b">
        <f t="shared" si="123"/>
        <v>1</v>
      </c>
      <c r="O1564" s="13">
        <f t="shared" si="124"/>
        <v>-3.2000002101995051E-4</v>
      </c>
    </row>
    <row r="1565" spans="1:15" ht="78.75" hidden="1" x14ac:dyDescent="0.25">
      <c r="A1565" s="1" t="s">
        <v>213</v>
      </c>
      <c r="B1565" s="1" t="s">
        <v>1407</v>
      </c>
      <c r="C1565" s="1" t="s">
        <v>791</v>
      </c>
      <c r="D1565" s="2" t="s">
        <v>1591</v>
      </c>
      <c r="E1565" s="3">
        <v>133923.25667999999</v>
      </c>
      <c r="F1565" s="8" t="s">
        <v>213</v>
      </c>
      <c r="G1565" s="9" t="s">
        <v>1407</v>
      </c>
      <c r="H1565" s="9" t="s">
        <v>791</v>
      </c>
      <c r="I1565" s="10" t="s">
        <v>1591</v>
      </c>
      <c r="J1565" s="11">
        <v>133923.25700000001</v>
      </c>
      <c r="K1565" t="b">
        <f t="shared" si="120"/>
        <v>1</v>
      </c>
      <c r="L1565" t="b">
        <f t="shared" si="121"/>
        <v>1</v>
      </c>
      <c r="M1565" t="b">
        <f t="shared" si="122"/>
        <v>1</v>
      </c>
      <c r="N1565" t="b">
        <f t="shared" si="123"/>
        <v>1</v>
      </c>
      <c r="O1565" s="13">
        <f t="shared" si="124"/>
        <v>-3.2000002101995051E-4</v>
      </c>
    </row>
    <row r="1566" spans="1:15" ht="123.75" hidden="1" x14ac:dyDescent="0.25">
      <c r="A1566" s="1" t="s">
        <v>213</v>
      </c>
      <c r="B1566" s="1" t="s">
        <v>1407</v>
      </c>
      <c r="C1566" s="1" t="s">
        <v>792</v>
      </c>
      <c r="D1566" s="2" t="s">
        <v>1673</v>
      </c>
      <c r="E1566" s="3">
        <v>133923.25667999999</v>
      </c>
      <c r="F1566" s="8" t="s">
        <v>213</v>
      </c>
      <c r="G1566" s="9" t="s">
        <v>1407</v>
      </c>
      <c r="H1566" s="9" t="s">
        <v>792</v>
      </c>
      <c r="I1566" s="10" t="s">
        <v>1673</v>
      </c>
      <c r="J1566" s="11">
        <v>133923.25700000001</v>
      </c>
      <c r="K1566" t="b">
        <f t="shared" si="120"/>
        <v>1</v>
      </c>
      <c r="L1566" t="b">
        <f t="shared" si="121"/>
        <v>1</v>
      </c>
      <c r="M1566" t="b">
        <f t="shared" si="122"/>
        <v>1</v>
      </c>
      <c r="N1566" t="b">
        <f t="shared" si="123"/>
        <v>1</v>
      </c>
      <c r="O1566" s="13">
        <f t="shared" si="124"/>
        <v>-3.2000002101995051E-4</v>
      </c>
    </row>
    <row r="1567" spans="1:15" ht="45" hidden="1" x14ac:dyDescent="0.25">
      <c r="A1567" s="1" t="s">
        <v>213</v>
      </c>
      <c r="B1567" s="1" t="s">
        <v>1407</v>
      </c>
      <c r="C1567" s="1" t="s">
        <v>1331</v>
      </c>
      <c r="D1567" s="2" t="s">
        <v>1674</v>
      </c>
      <c r="E1567" s="3">
        <v>30512.722679999999</v>
      </c>
      <c r="F1567" s="8" t="s">
        <v>213</v>
      </c>
      <c r="G1567" s="9" t="s">
        <v>1407</v>
      </c>
      <c r="H1567" s="9" t="s">
        <v>1331</v>
      </c>
      <c r="I1567" s="10" t="s">
        <v>1674</v>
      </c>
      <c r="J1567" s="11">
        <v>30512.723000000002</v>
      </c>
      <c r="K1567" t="b">
        <f t="shared" si="120"/>
        <v>1</v>
      </c>
      <c r="L1567" t="b">
        <f t="shared" si="121"/>
        <v>1</v>
      </c>
      <c r="M1567" t="b">
        <f t="shared" si="122"/>
        <v>1</v>
      </c>
      <c r="N1567" t="b">
        <f t="shared" si="123"/>
        <v>1</v>
      </c>
      <c r="O1567" s="13">
        <f t="shared" si="124"/>
        <v>-3.2000000283005647E-4</v>
      </c>
    </row>
    <row r="1568" spans="1:15" ht="45" hidden="1" x14ac:dyDescent="0.25">
      <c r="A1568" s="1" t="s">
        <v>213</v>
      </c>
      <c r="B1568" s="1" t="s">
        <v>1407</v>
      </c>
      <c r="C1568" s="1" t="s">
        <v>796</v>
      </c>
      <c r="D1568" s="2" t="s">
        <v>917</v>
      </c>
      <c r="E1568" s="3">
        <v>26626.5</v>
      </c>
      <c r="F1568" s="8" t="s">
        <v>213</v>
      </c>
      <c r="G1568" s="9" t="s">
        <v>1407</v>
      </c>
      <c r="H1568" s="9" t="s">
        <v>796</v>
      </c>
      <c r="I1568" s="10" t="s">
        <v>917</v>
      </c>
      <c r="J1568" s="11">
        <v>26626.5</v>
      </c>
      <c r="K1568" t="b">
        <f t="shared" si="120"/>
        <v>1</v>
      </c>
      <c r="L1568" t="b">
        <f t="shared" si="121"/>
        <v>1</v>
      </c>
      <c r="M1568" t="b">
        <f t="shared" si="122"/>
        <v>1</v>
      </c>
      <c r="N1568" t="b">
        <f t="shared" si="123"/>
        <v>1</v>
      </c>
      <c r="O1568" s="13">
        <f t="shared" si="124"/>
        <v>0</v>
      </c>
    </row>
    <row r="1569" spans="1:15" ht="67.5" hidden="1" x14ac:dyDescent="0.25">
      <c r="A1569" s="1" t="s">
        <v>213</v>
      </c>
      <c r="B1569" s="1" t="s">
        <v>1407</v>
      </c>
      <c r="C1569" s="1" t="s">
        <v>797</v>
      </c>
      <c r="D1569" s="2" t="s">
        <v>918</v>
      </c>
      <c r="E1569" s="3">
        <v>23373.5</v>
      </c>
      <c r="F1569" s="8" t="s">
        <v>213</v>
      </c>
      <c r="G1569" s="9" t="s">
        <v>1407</v>
      </c>
      <c r="H1569" s="9" t="s">
        <v>797</v>
      </c>
      <c r="I1569" s="10" t="s">
        <v>918</v>
      </c>
      <c r="J1569" s="11">
        <v>23373.5</v>
      </c>
      <c r="K1569" t="b">
        <f t="shared" si="120"/>
        <v>1</v>
      </c>
      <c r="L1569" t="b">
        <f t="shared" si="121"/>
        <v>1</v>
      </c>
      <c r="M1569" t="b">
        <f t="shared" si="122"/>
        <v>1</v>
      </c>
      <c r="N1569" t="b">
        <f t="shared" si="123"/>
        <v>1</v>
      </c>
      <c r="O1569" s="13">
        <f t="shared" si="124"/>
        <v>0</v>
      </c>
    </row>
    <row r="1570" spans="1:15" ht="146.25" hidden="1" x14ac:dyDescent="0.25">
      <c r="A1570" s="1" t="s">
        <v>213</v>
      </c>
      <c r="B1570" s="1" t="s">
        <v>1407</v>
      </c>
      <c r="C1570" s="1" t="s">
        <v>1478</v>
      </c>
      <c r="D1570" s="2" t="s">
        <v>920</v>
      </c>
      <c r="E1570" s="3">
        <v>40057.9</v>
      </c>
      <c r="F1570" s="8" t="s">
        <v>213</v>
      </c>
      <c r="G1570" s="9" t="s">
        <v>1407</v>
      </c>
      <c r="H1570" s="9" t="s">
        <v>1478</v>
      </c>
      <c r="I1570" s="10" t="s">
        <v>920</v>
      </c>
      <c r="J1570" s="11">
        <v>40057.9</v>
      </c>
      <c r="K1570" t="b">
        <f t="shared" si="120"/>
        <v>1</v>
      </c>
      <c r="L1570" t="b">
        <f t="shared" si="121"/>
        <v>1</v>
      </c>
      <c r="M1570" t="b">
        <f t="shared" si="122"/>
        <v>1</v>
      </c>
      <c r="N1570" t="b">
        <f t="shared" si="123"/>
        <v>1</v>
      </c>
      <c r="O1570" s="13">
        <f t="shared" si="124"/>
        <v>0</v>
      </c>
    </row>
    <row r="1571" spans="1:15" ht="191.25" hidden="1" x14ac:dyDescent="0.25">
      <c r="A1571" s="1" t="s">
        <v>213</v>
      </c>
      <c r="B1571" s="1" t="s">
        <v>1407</v>
      </c>
      <c r="C1571" s="1" t="s">
        <v>1479</v>
      </c>
      <c r="D1571" s="2" t="s">
        <v>1675</v>
      </c>
      <c r="E1571" s="3">
        <v>13352.633999999998</v>
      </c>
      <c r="F1571" s="8" t="s">
        <v>213</v>
      </c>
      <c r="G1571" s="9" t="s">
        <v>1407</v>
      </c>
      <c r="H1571" s="9" t="s">
        <v>1479</v>
      </c>
      <c r="I1571" s="10" t="s">
        <v>1675</v>
      </c>
      <c r="J1571" s="11">
        <v>13352.634</v>
      </c>
      <c r="K1571" t="b">
        <f t="shared" si="120"/>
        <v>1</v>
      </c>
      <c r="L1571" t="b">
        <f t="shared" si="121"/>
        <v>1</v>
      </c>
      <c r="M1571" t="b">
        <f t="shared" si="122"/>
        <v>1</v>
      </c>
      <c r="N1571" t="b">
        <f t="shared" si="123"/>
        <v>1</v>
      </c>
      <c r="O1571" s="13">
        <f t="shared" si="124"/>
        <v>0</v>
      </c>
    </row>
    <row r="1572" spans="1:15" ht="56.25" hidden="1" x14ac:dyDescent="0.25">
      <c r="A1572" s="1" t="s">
        <v>213</v>
      </c>
      <c r="B1572" s="1" t="s">
        <v>1386</v>
      </c>
      <c r="C1572" s="1" t="s">
        <v>790</v>
      </c>
      <c r="D1572" s="2" t="s">
        <v>1590</v>
      </c>
      <c r="E1572" s="3">
        <v>20846.2</v>
      </c>
      <c r="F1572" s="8" t="s">
        <v>213</v>
      </c>
      <c r="G1572" s="9" t="s">
        <v>1386</v>
      </c>
      <c r="H1572" s="9" t="s">
        <v>790</v>
      </c>
      <c r="I1572" s="10" t="s">
        <v>1590</v>
      </c>
      <c r="J1572" s="11">
        <v>20846.2</v>
      </c>
      <c r="K1572" t="b">
        <f t="shared" si="120"/>
        <v>1</v>
      </c>
      <c r="L1572" t="b">
        <f t="shared" si="121"/>
        <v>1</v>
      </c>
      <c r="M1572" t="b">
        <f t="shared" si="122"/>
        <v>1</v>
      </c>
      <c r="N1572" t="b">
        <f t="shared" si="123"/>
        <v>1</v>
      </c>
      <c r="O1572" s="13">
        <f t="shared" si="124"/>
        <v>0</v>
      </c>
    </row>
    <row r="1573" spans="1:15" ht="78.75" hidden="1" x14ac:dyDescent="0.25">
      <c r="A1573" s="1" t="s">
        <v>213</v>
      </c>
      <c r="B1573" s="1" t="s">
        <v>1386</v>
      </c>
      <c r="C1573" s="1" t="s">
        <v>791</v>
      </c>
      <c r="D1573" s="2" t="s">
        <v>1591</v>
      </c>
      <c r="E1573" s="3">
        <v>20846.2</v>
      </c>
      <c r="F1573" s="8" t="s">
        <v>213</v>
      </c>
      <c r="G1573" s="9" t="s">
        <v>1386</v>
      </c>
      <c r="H1573" s="9" t="s">
        <v>791</v>
      </c>
      <c r="I1573" s="10" t="s">
        <v>1591</v>
      </c>
      <c r="J1573" s="11">
        <v>20846.2</v>
      </c>
      <c r="K1573" t="b">
        <f t="shared" si="120"/>
        <v>1</v>
      </c>
      <c r="L1573" t="b">
        <f t="shared" si="121"/>
        <v>1</v>
      </c>
      <c r="M1573" t="b">
        <f t="shared" si="122"/>
        <v>1</v>
      </c>
      <c r="N1573" t="b">
        <f t="shared" si="123"/>
        <v>1</v>
      </c>
      <c r="O1573" s="13">
        <f t="shared" si="124"/>
        <v>0</v>
      </c>
    </row>
    <row r="1574" spans="1:15" ht="123.75" hidden="1" x14ac:dyDescent="0.25">
      <c r="A1574" s="1" t="s">
        <v>213</v>
      </c>
      <c r="B1574" s="1" t="s">
        <v>1386</v>
      </c>
      <c r="C1574" s="1" t="s">
        <v>792</v>
      </c>
      <c r="D1574" s="2" t="s">
        <v>1673</v>
      </c>
      <c r="E1574" s="3">
        <v>20846.2</v>
      </c>
      <c r="F1574" s="8" t="s">
        <v>213</v>
      </c>
      <c r="G1574" s="9" t="s">
        <v>1386</v>
      </c>
      <c r="H1574" s="9" t="s">
        <v>792</v>
      </c>
      <c r="I1574" s="10" t="s">
        <v>1673</v>
      </c>
      <c r="J1574" s="11">
        <v>20846.2</v>
      </c>
      <c r="K1574" t="b">
        <f t="shared" si="120"/>
        <v>1</v>
      </c>
      <c r="L1574" t="b">
        <f t="shared" si="121"/>
        <v>1</v>
      </c>
      <c r="M1574" t="b">
        <f t="shared" si="122"/>
        <v>1</v>
      </c>
      <c r="N1574" t="b">
        <f t="shared" si="123"/>
        <v>1</v>
      </c>
      <c r="O1574" s="13">
        <f t="shared" si="124"/>
        <v>0</v>
      </c>
    </row>
    <row r="1575" spans="1:15" ht="90" hidden="1" x14ac:dyDescent="0.25">
      <c r="A1575" s="1" t="s">
        <v>213</v>
      </c>
      <c r="B1575" s="1" t="s">
        <v>1386</v>
      </c>
      <c r="C1575" s="1" t="s">
        <v>799</v>
      </c>
      <c r="D1575" s="2" t="s">
        <v>915</v>
      </c>
      <c r="E1575" s="3">
        <v>20846.2</v>
      </c>
      <c r="F1575" s="8" t="s">
        <v>213</v>
      </c>
      <c r="G1575" s="9" t="s">
        <v>1386</v>
      </c>
      <c r="H1575" s="9" t="s">
        <v>799</v>
      </c>
      <c r="I1575" s="10" t="s">
        <v>915</v>
      </c>
      <c r="J1575" s="11">
        <v>20846.2</v>
      </c>
      <c r="K1575" t="b">
        <f t="shared" si="120"/>
        <v>1</v>
      </c>
      <c r="L1575" t="b">
        <f t="shared" si="121"/>
        <v>1</v>
      </c>
      <c r="M1575" t="b">
        <f t="shared" si="122"/>
        <v>1</v>
      </c>
      <c r="N1575" t="b">
        <f t="shared" si="123"/>
        <v>1</v>
      </c>
      <c r="O1575" s="13">
        <f t="shared" si="124"/>
        <v>0</v>
      </c>
    </row>
    <row r="1576" spans="1:15" ht="36" hidden="1" x14ac:dyDescent="0.25">
      <c r="A1576" s="1" t="s">
        <v>248</v>
      </c>
      <c r="B1576" s="1" t="s">
        <v>1409</v>
      </c>
      <c r="C1576" s="1" t="s">
        <v>59</v>
      </c>
      <c r="D1576" s="2" t="s">
        <v>1522</v>
      </c>
      <c r="E1576" s="3">
        <v>67667.100000000006</v>
      </c>
      <c r="F1576" s="8" t="s">
        <v>248</v>
      </c>
      <c r="G1576" s="9" t="s">
        <v>1409</v>
      </c>
      <c r="H1576" s="9" t="s">
        <v>59</v>
      </c>
      <c r="I1576" s="10" t="s">
        <v>1522</v>
      </c>
      <c r="J1576" s="11">
        <v>67667.100000000006</v>
      </c>
      <c r="K1576" t="b">
        <f t="shared" si="120"/>
        <v>1</v>
      </c>
      <c r="L1576" t="b">
        <f t="shared" si="121"/>
        <v>1</v>
      </c>
      <c r="M1576" t="b">
        <f t="shared" si="122"/>
        <v>1</v>
      </c>
      <c r="N1576" t="b">
        <f t="shared" si="123"/>
        <v>1</v>
      </c>
      <c r="O1576" s="13">
        <f t="shared" si="124"/>
        <v>0</v>
      </c>
    </row>
    <row r="1577" spans="1:15" ht="135" hidden="1" x14ac:dyDescent="0.25">
      <c r="A1577" s="1" t="s">
        <v>248</v>
      </c>
      <c r="B1577" s="1" t="s">
        <v>1409</v>
      </c>
      <c r="C1577" s="1" t="s">
        <v>127</v>
      </c>
      <c r="D1577" s="2" t="s">
        <v>1598</v>
      </c>
      <c r="E1577" s="3">
        <v>67667.100000000006</v>
      </c>
      <c r="F1577" s="8" t="s">
        <v>248</v>
      </c>
      <c r="G1577" s="9" t="s">
        <v>1409</v>
      </c>
      <c r="H1577" s="9" t="s">
        <v>127</v>
      </c>
      <c r="I1577" s="10" t="s">
        <v>1598</v>
      </c>
      <c r="J1577" s="11">
        <v>67667.100000000006</v>
      </c>
      <c r="K1577" t="b">
        <f t="shared" si="120"/>
        <v>1</v>
      </c>
      <c r="L1577" t="b">
        <f t="shared" si="121"/>
        <v>1</v>
      </c>
      <c r="M1577" t="b">
        <f t="shared" si="122"/>
        <v>1</v>
      </c>
      <c r="N1577" t="b">
        <f t="shared" si="123"/>
        <v>1</v>
      </c>
      <c r="O1577" s="13">
        <f t="shared" si="124"/>
        <v>0</v>
      </c>
    </row>
    <row r="1578" spans="1:15" ht="56.25" hidden="1" x14ac:dyDescent="0.25">
      <c r="A1578" s="1" t="s">
        <v>248</v>
      </c>
      <c r="B1578" s="1" t="s">
        <v>1409</v>
      </c>
      <c r="C1578" s="1" t="s">
        <v>221</v>
      </c>
      <c r="D1578" s="2" t="s">
        <v>1658</v>
      </c>
      <c r="E1578" s="3">
        <v>67667.100000000006</v>
      </c>
      <c r="F1578" s="8" t="s">
        <v>248</v>
      </c>
      <c r="G1578" s="9" t="s">
        <v>1409</v>
      </c>
      <c r="H1578" s="9" t="s">
        <v>221</v>
      </c>
      <c r="I1578" s="10" t="s">
        <v>1658</v>
      </c>
      <c r="J1578" s="11">
        <v>67667.100000000006</v>
      </c>
      <c r="K1578" t="b">
        <f t="shared" si="120"/>
        <v>1</v>
      </c>
      <c r="L1578" t="b">
        <f t="shared" si="121"/>
        <v>1</v>
      </c>
      <c r="M1578" t="b">
        <f t="shared" si="122"/>
        <v>1</v>
      </c>
      <c r="N1578" t="b">
        <f t="shared" si="123"/>
        <v>1</v>
      </c>
      <c r="O1578" s="13">
        <f t="shared" si="124"/>
        <v>0</v>
      </c>
    </row>
    <row r="1579" spans="1:15" ht="67.5" hidden="1" x14ac:dyDescent="0.25">
      <c r="A1579" s="1" t="s">
        <v>248</v>
      </c>
      <c r="B1579" s="1" t="s">
        <v>1409</v>
      </c>
      <c r="C1579" s="1" t="s">
        <v>249</v>
      </c>
      <c r="D1579" s="2" t="s">
        <v>595</v>
      </c>
      <c r="E1579" s="3">
        <v>67667.100000000006</v>
      </c>
      <c r="F1579" s="8" t="s">
        <v>248</v>
      </c>
      <c r="G1579" s="9" t="s">
        <v>1409</v>
      </c>
      <c r="H1579" s="9" t="s">
        <v>249</v>
      </c>
      <c r="I1579" s="10" t="s">
        <v>595</v>
      </c>
      <c r="J1579" s="11">
        <v>67667.100000000006</v>
      </c>
      <c r="K1579" t="b">
        <f t="shared" si="120"/>
        <v>1</v>
      </c>
      <c r="L1579" t="b">
        <f t="shared" si="121"/>
        <v>1</v>
      </c>
      <c r="M1579" t="b">
        <f t="shared" si="122"/>
        <v>1</v>
      </c>
      <c r="N1579" t="b">
        <f t="shared" si="123"/>
        <v>1</v>
      </c>
      <c r="O1579" s="13">
        <f t="shared" si="124"/>
        <v>0</v>
      </c>
    </row>
    <row r="1580" spans="1:15" ht="67.5" hidden="1" x14ac:dyDescent="0.25">
      <c r="A1580" s="1" t="s">
        <v>248</v>
      </c>
      <c r="B1580" s="1" t="s">
        <v>1411</v>
      </c>
      <c r="C1580" s="1" t="s">
        <v>138</v>
      </c>
      <c r="D1580" s="2" t="s">
        <v>1450</v>
      </c>
      <c r="E1580" s="3">
        <v>2581347.0033200001</v>
      </c>
      <c r="F1580" s="8" t="s">
        <v>248</v>
      </c>
      <c r="G1580" s="9" t="s">
        <v>1411</v>
      </c>
      <c r="H1580" s="9" t="s">
        <v>138</v>
      </c>
      <c r="I1580" s="10" t="s">
        <v>1450</v>
      </c>
      <c r="J1580" s="11">
        <v>2581347.003</v>
      </c>
      <c r="K1580" t="b">
        <f t="shared" si="120"/>
        <v>1</v>
      </c>
      <c r="L1580" t="b">
        <f t="shared" si="121"/>
        <v>1</v>
      </c>
      <c r="M1580" t="b">
        <f t="shared" si="122"/>
        <v>1</v>
      </c>
      <c r="N1580" t="b">
        <f t="shared" si="123"/>
        <v>1</v>
      </c>
      <c r="O1580" s="13">
        <f t="shared" si="124"/>
        <v>3.2000010833144188E-4</v>
      </c>
    </row>
    <row r="1581" spans="1:15" ht="78.75" hidden="1" x14ac:dyDescent="0.25">
      <c r="A1581" s="1" t="s">
        <v>248</v>
      </c>
      <c r="B1581" s="1" t="s">
        <v>1411</v>
      </c>
      <c r="C1581" s="1" t="s">
        <v>139</v>
      </c>
      <c r="D1581" s="2" t="s">
        <v>1451</v>
      </c>
      <c r="E1581" s="3">
        <v>524448.95039999997</v>
      </c>
      <c r="F1581" s="8" t="s">
        <v>248</v>
      </c>
      <c r="G1581" s="9" t="s">
        <v>1411</v>
      </c>
      <c r="H1581" s="9" t="s">
        <v>139</v>
      </c>
      <c r="I1581" s="10" t="s">
        <v>1451</v>
      </c>
      <c r="J1581" s="11">
        <v>524448.94999999995</v>
      </c>
      <c r="K1581" t="b">
        <f t="shared" si="120"/>
        <v>1</v>
      </c>
      <c r="L1581" t="b">
        <f t="shared" si="121"/>
        <v>1</v>
      </c>
      <c r="M1581" t="b">
        <f t="shared" si="122"/>
        <v>1</v>
      </c>
      <c r="N1581" t="b">
        <f t="shared" si="123"/>
        <v>1</v>
      </c>
      <c r="O1581" s="13">
        <f t="shared" si="124"/>
        <v>4.0000001899898052E-4</v>
      </c>
    </row>
    <row r="1582" spans="1:15" ht="112.5" hidden="1" x14ac:dyDescent="0.25">
      <c r="A1582" s="1" t="s">
        <v>248</v>
      </c>
      <c r="B1582" s="1" t="s">
        <v>1411</v>
      </c>
      <c r="C1582" s="1" t="s">
        <v>140</v>
      </c>
      <c r="D1582" s="2" t="s">
        <v>1602</v>
      </c>
      <c r="E1582" s="3">
        <v>87947.804999999993</v>
      </c>
      <c r="F1582" s="8" t="s">
        <v>248</v>
      </c>
      <c r="G1582" s="9" t="s">
        <v>1411</v>
      </c>
      <c r="H1582" s="9" t="s">
        <v>140</v>
      </c>
      <c r="I1582" s="10" t="s">
        <v>1602</v>
      </c>
      <c r="J1582" s="11">
        <v>87947.804999999993</v>
      </c>
      <c r="K1582" t="b">
        <f t="shared" si="120"/>
        <v>1</v>
      </c>
      <c r="L1582" t="b">
        <f t="shared" si="121"/>
        <v>1</v>
      </c>
      <c r="M1582" t="b">
        <f t="shared" si="122"/>
        <v>1</v>
      </c>
      <c r="N1582" t="b">
        <f t="shared" si="123"/>
        <v>1</v>
      </c>
      <c r="O1582" s="13">
        <f t="shared" si="124"/>
        <v>0</v>
      </c>
    </row>
    <row r="1583" spans="1:15" ht="45" hidden="1" x14ac:dyDescent="0.25">
      <c r="A1583" s="1" t="s">
        <v>248</v>
      </c>
      <c r="B1583" s="1" t="s">
        <v>1411</v>
      </c>
      <c r="C1583" s="1" t="s">
        <v>132</v>
      </c>
      <c r="D1583" s="2" t="s">
        <v>694</v>
      </c>
      <c r="E1583" s="3">
        <v>15081.504999999999</v>
      </c>
      <c r="F1583" s="8" t="s">
        <v>248</v>
      </c>
      <c r="G1583" s="9" t="s">
        <v>1411</v>
      </c>
      <c r="H1583" s="9" t="s">
        <v>132</v>
      </c>
      <c r="I1583" s="10" t="s">
        <v>694</v>
      </c>
      <c r="J1583" s="11">
        <v>15081.504999999999</v>
      </c>
      <c r="K1583" t="b">
        <f t="shared" si="120"/>
        <v>1</v>
      </c>
      <c r="L1583" t="b">
        <f t="shared" si="121"/>
        <v>1</v>
      </c>
      <c r="M1583" t="b">
        <f t="shared" si="122"/>
        <v>1</v>
      </c>
      <c r="N1583" t="b">
        <f t="shared" si="123"/>
        <v>1</v>
      </c>
      <c r="O1583" s="13">
        <f t="shared" si="124"/>
        <v>0</v>
      </c>
    </row>
    <row r="1584" spans="1:15" ht="56.25" hidden="1" x14ac:dyDescent="0.25">
      <c r="A1584" s="1" t="s">
        <v>248</v>
      </c>
      <c r="B1584" s="1" t="s">
        <v>1411</v>
      </c>
      <c r="C1584" s="1" t="s">
        <v>252</v>
      </c>
      <c r="D1584" s="2" t="s">
        <v>695</v>
      </c>
      <c r="E1584" s="3">
        <v>3132.2000000000003</v>
      </c>
      <c r="F1584" s="8" t="s">
        <v>248</v>
      </c>
      <c r="G1584" s="9" t="s">
        <v>1411</v>
      </c>
      <c r="H1584" s="9" t="s">
        <v>252</v>
      </c>
      <c r="I1584" s="10" t="s">
        <v>695</v>
      </c>
      <c r="J1584" s="11">
        <v>3132.2</v>
      </c>
      <c r="K1584" t="b">
        <f t="shared" si="120"/>
        <v>1</v>
      </c>
      <c r="L1584" t="b">
        <f t="shared" si="121"/>
        <v>1</v>
      </c>
      <c r="M1584" t="b">
        <f t="shared" si="122"/>
        <v>1</v>
      </c>
      <c r="N1584" t="b">
        <f t="shared" si="123"/>
        <v>1</v>
      </c>
      <c r="O1584" s="13">
        <f t="shared" si="124"/>
        <v>0</v>
      </c>
    </row>
    <row r="1585" spans="1:15" ht="101.25" hidden="1" x14ac:dyDescent="0.25">
      <c r="A1585" s="1" t="s">
        <v>248</v>
      </c>
      <c r="B1585" s="1" t="s">
        <v>1411</v>
      </c>
      <c r="C1585" s="1" t="s">
        <v>253</v>
      </c>
      <c r="D1585" s="2" t="s">
        <v>697</v>
      </c>
      <c r="E1585" s="3">
        <v>69734.099999999991</v>
      </c>
      <c r="F1585" s="8" t="s">
        <v>248</v>
      </c>
      <c r="G1585" s="9" t="s">
        <v>1411</v>
      </c>
      <c r="H1585" s="9" t="s">
        <v>253</v>
      </c>
      <c r="I1585" s="10" t="s">
        <v>697</v>
      </c>
      <c r="J1585" s="11">
        <v>69734.100000000006</v>
      </c>
      <c r="K1585" t="b">
        <f t="shared" si="120"/>
        <v>1</v>
      </c>
      <c r="L1585" t="b">
        <f t="shared" si="121"/>
        <v>1</v>
      </c>
      <c r="M1585" t="b">
        <f t="shared" si="122"/>
        <v>1</v>
      </c>
      <c r="N1585" t="b">
        <f t="shared" si="123"/>
        <v>1</v>
      </c>
      <c r="O1585" s="13">
        <f t="shared" si="124"/>
        <v>0</v>
      </c>
    </row>
    <row r="1586" spans="1:15" ht="123.75" hidden="1" x14ac:dyDescent="0.25">
      <c r="A1586" s="1" t="s">
        <v>248</v>
      </c>
      <c r="B1586" s="1" t="s">
        <v>1411</v>
      </c>
      <c r="C1586" s="1" t="s">
        <v>254</v>
      </c>
      <c r="D1586" s="2" t="s">
        <v>1676</v>
      </c>
      <c r="E1586" s="3">
        <v>61101.200000000004</v>
      </c>
      <c r="F1586" s="8" t="s">
        <v>248</v>
      </c>
      <c r="G1586" s="9" t="s">
        <v>1411</v>
      </c>
      <c r="H1586" s="9" t="s">
        <v>254</v>
      </c>
      <c r="I1586" s="10" t="s">
        <v>1676</v>
      </c>
      <c r="J1586" s="11">
        <v>61101.2</v>
      </c>
      <c r="K1586" t="b">
        <f t="shared" si="120"/>
        <v>1</v>
      </c>
      <c r="L1586" t="b">
        <f t="shared" si="121"/>
        <v>1</v>
      </c>
      <c r="M1586" t="b">
        <f t="shared" si="122"/>
        <v>1</v>
      </c>
      <c r="N1586" t="b">
        <f t="shared" si="123"/>
        <v>1</v>
      </c>
      <c r="O1586" s="13">
        <f t="shared" si="124"/>
        <v>0</v>
      </c>
    </row>
    <row r="1587" spans="1:15" ht="146.25" hidden="1" x14ac:dyDescent="0.25">
      <c r="A1587" s="1" t="s">
        <v>248</v>
      </c>
      <c r="B1587" s="1" t="s">
        <v>1411</v>
      </c>
      <c r="C1587" s="1" t="s">
        <v>274</v>
      </c>
      <c r="D1587" s="2" t="s">
        <v>1677</v>
      </c>
      <c r="E1587" s="3">
        <v>375266.73694999999</v>
      </c>
      <c r="F1587" s="8" t="s">
        <v>248</v>
      </c>
      <c r="G1587" s="9" t="s">
        <v>1411</v>
      </c>
      <c r="H1587" s="9" t="s">
        <v>274</v>
      </c>
      <c r="I1587" s="10" t="s">
        <v>1677</v>
      </c>
      <c r="J1587" s="11">
        <v>375266.73700000002</v>
      </c>
      <c r="K1587" t="b">
        <f t="shared" si="120"/>
        <v>1</v>
      </c>
      <c r="L1587" t="b">
        <f t="shared" si="121"/>
        <v>1</v>
      </c>
      <c r="M1587" t="b">
        <f t="shared" si="122"/>
        <v>1</v>
      </c>
      <c r="N1587" t="b">
        <f t="shared" si="123"/>
        <v>1</v>
      </c>
      <c r="O1587" s="13">
        <f t="shared" si="124"/>
        <v>-5.0000031478703022E-5</v>
      </c>
    </row>
    <row r="1588" spans="1:15" ht="67.5" hidden="1" x14ac:dyDescent="0.25">
      <c r="A1588" s="1" t="s">
        <v>248</v>
      </c>
      <c r="B1588" s="1" t="s">
        <v>1411</v>
      </c>
      <c r="C1588" s="1" t="s">
        <v>255</v>
      </c>
      <c r="D1588" s="2" t="s">
        <v>701</v>
      </c>
      <c r="E1588" s="3">
        <v>375266.73694999999</v>
      </c>
      <c r="F1588" s="8" t="s">
        <v>248</v>
      </c>
      <c r="G1588" s="9" t="s">
        <v>1411</v>
      </c>
      <c r="H1588" s="9" t="s">
        <v>255</v>
      </c>
      <c r="I1588" s="10" t="s">
        <v>701</v>
      </c>
      <c r="J1588" s="11">
        <v>375266.73700000002</v>
      </c>
      <c r="K1588" t="b">
        <f t="shared" si="120"/>
        <v>1</v>
      </c>
      <c r="L1588" t="b">
        <f t="shared" si="121"/>
        <v>1</v>
      </c>
      <c r="M1588" t="b">
        <f t="shared" si="122"/>
        <v>1</v>
      </c>
      <c r="N1588" t="b">
        <f t="shared" si="123"/>
        <v>1</v>
      </c>
      <c r="O1588" s="13">
        <f t="shared" si="124"/>
        <v>-5.0000031478703022E-5</v>
      </c>
    </row>
    <row r="1589" spans="1:15" ht="146.25" hidden="1" x14ac:dyDescent="0.25">
      <c r="A1589" s="1" t="s">
        <v>248</v>
      </c>
      <c r="B1589" s="1" t="s">
        <v>1411</v>
      </c>
      <c r="C1589" s="1" t="s">
        <v>1239</v>
      </c>
      <c r="D1589" s="2" t="s">
        <v>1435</v>
      </c>
      <c r="E1589" s="3">
        <v>133.20845</v>
      </c>
      <c r="F1589" s="8" t="s">
        <v>248</v>
      </c>
      <c r="G1589" s="9" t="s">
        <v>1411</v>
      </c>
      <c r="H1589" s="9" t="s">
        <v>1239</v>
      </c>
      <c r="I1589" s="10" t="s">
        <v>1435</v>
      </c>
      <c r="J1589" s="11">
        <v>133.208</v>
      </c>
      <c r="K1589" t="b">
        <f t="shared" si="120"/>
        <v>1</v>
      </c>
      <c r="L1589" t="b">
        <f t="shared" si="121"/>
        <v>1</v>
      </c>
      <c r="M1589" t="b">
        <f t="shared" si="122"/>
        <v>1</v>
      </c>
      <c r="N1589" t="b">
        <f t="shared" si="123"/>
        <v>1</v>
      </c>
      <c r="O1589" s="13">
        <f t="shared" si="124"/>
        <v>4.500000000007276E-4</v>
      </c>
    </row>
    <row r="1590" spans="1:15" ht="135" hidden="1" x14ac:dyDescent="0.25">
      <c r="A1590" s="1" t="s">
        <v>248</v>
      </c>
      <c r="B1590" s="1" t="s">
        <v>1411</v>
      </c>
      <c r="C1590" s="1" t="s">
        <v>1436</v>
      </c>
      <c r="D1590" s="2" t="s">
        <v>698</v>
      </c>
      <c r="E1590" s="3">
        <v>133.20845</v>
      </c>
      <c r="F1590" s="8" t="s">
        <v>248</v>
      </c>
      <c r="G1590" s="9" t="s">
        <v>1411</v>
      </c>
      <c r="H1590" s="9" t="s">
        <v>1436</v>
      </c>
      <c r="I1590" s="10" t="s">
        <v>698</v>
      </c>
      <c r="J1590" s="11">
        <v>133.208</v>
      </c>
      <c r="K1590" t="b">
        <f t="shared" si="120"/>
        <v>1</v>
      </c>
      <c r="L1590" t="b">
        <f t="shared" si="121"/>
        <v>1</v>
      </c>
      <c r="M1590" t="b">
        <f t="shared" si="122"/>
        <v>1</v>
      </c>
      <c r="N1590" t="b">
        <f t="shared" si="123"/>
        <v>1</v>
      </c>
      <c r="O1590" s="13">
        <f t="shared" si="124"/>
        <v>4.500000000007276E-4</v>
      </c>
    </row>
    <row r="1591" spans="1:15" ht="123.75" hidden="1" x14ac:dyDescent="0.25">
      <c r="A1591" s="1" t="s">
        <v>248</v>
      </c>
      <c r="B1591" s="1" t="s">
        <v>1411</v>
      </c>
      <c r="C1591" s="1" t="s">
        <v>276</v>
      </c>
      <c r="D1591" s="2" t="s">
        <v>1678</v>
      </c>
      <c r="E1591" s="3">
        <v>2056898.0529199999</v>
      </c>
      <c r="F1591" s="8" t="s">
        <v>248</v>
      </c>
      <c r="G1591" s="9" t="s">
        <v>1411</v>
      </c>
      <c r="H1591" s="9" t="s">
        <v>276</v>
      </c>
      <c r="I1591" s="10" t="s">
        <v>1678</v>
      </c>
      <c r="J1591" s="11">
        <v>2056898.0530000001</v>
      </c>
      <c r="K1591" t="b">
        <f t="shared" si="120"/>
        <v>1</v>
      </c>
      <c r="L1591" t="b">
        <f t="shared" si="121"/>
        <v>1</v>
      </c>
      <c r="M1591" t="b">
        <f t="shared" si="122"/>
        <v>1</v>
      </c>
      <c r="N1591" t="b">
        <f t="shared" si="123"/>
        <v>1</v>
      </c>
      <c r="O1591" s="13">
        <f t="shared" si="124"/>
        <v>-8.0000143498182297E-5</v>
      </c>
    </row>
    <row r="1592" spans="1:15" ht="101.25" hidden="1" x14ac:dyDescent="0.25">
      <c r="A1592" s="1" t="s">
        <v>248</v>
      </c>
      <c r="B1592" s="1" t="s">
        <v>1411</v>
      </c>
      <c r="C1592" s="1" t="s">
        <v>275</v>
      </c>
      <c r="D1592" s="2" t="s">
        <v>1679</v>
      </c>
      <c r="E1592" s="3">
        <v>2053501.71322</v>
      </c>
      <c r="F1592" s="8" t="s">
        <v>248</v>
      </c>
      <c r="G1592" s="9" t="s">
        <v>1411</v>
      </c>
      <c r="H1592" s="9" t="s">
        <v>275</v>
      </c>
      <c r="I1592" s="10" t="s">
        <v>1679</v>
      </c>
      <c r="J1592" s="11">
        <v>2053501.713</v>
      </c>
      <c r="K1592" t="b">
        <f t="shared" si="120"/>
        <v>1</v>
      </c>
      <c r="L1592" t="b">
        <f t="shared" si="121"/>
        <v>1</v>
      </c>
      <c r="M1592" t="b">
        <f t="shared" si="122"/>
        <v>1</v>
      </c>
      <c r="N1592" t="b">
        <f t="shared" si="123"/>
        <v>1</v>
      </c>
      <c r="O1592" s="13">
        <f t="shared" si="124"/>
        <v>2.2000004537403584E-4</v>
      </c>
    </row>
    <row r="1593" spans="1:15" ht="101.25" hidden="1" x14ac:dyDescent="0.25">
      <c r="A1593" s="1" t="s">
        <v>248</v>
      </c>
      <c r="B1593" s="1" t="s">
        <v>1411</v>
      </c>
      <c r="C1593" s="1" t="s">
        <v>1323</v>
      </c>
      <c r="D1593" s="2" t="s">
        <v>1360</v>
      </c>
      <c r="E1593" s="3">
        <v>7520.6559999999999</v>
      </c>
      <c r="F1593" s="8" t="s">
        <v>248</v>
      </c>
      <c r="G1593" s="9" t="s">
        <v>1411</v>
      </c>
      <c r="H1593" s="9" t="s">
        <v>1323</v>
      </c>
      <c r="I1593" s="10" t="s">
        <v>1360</v>
      </c>
      <c r="J1593" s="11">
        <v>7520.6559999999999</v>
      </c>
      <c r="K1593" t="b">
        <f t="shared" si="120"/>
        <v>1</v>
      </c>
      <c r="L1593" t="b">
        <f t="shared" si="121"/>
        <v>1</v>
      </c>
      <c r="M1593" t="b">
        <f t="shared" si="122"/>
        <v>1</v>
      </c>
      <c r="N1593" t="b">
        <f t="shared" si="123"/>
        <v>1</v>
      </c>
      <c r="O1593" s="13">
        <f t="shared" si="124"/>
        <v>0</v>
      </c>
    </row>
    <row r="1594" spans="1:15" ht="123.75" hidden="1" x14ac:dyDescent="0.25">
      <c r="A1594" s="1" t="s">
        <v>248</v>
      </c>
      <c r="B1594" s="1" t="s">
        <v>1411</v>
      </c>
      <c r="C1594" s="1" t="s">
        <v>1324</v>
      </c>
      <c r="D1594" s="2" t="s">
        <v>1361</v>
      </c>
      <c r="E1594" s="3">
        <v>6397</v>
      </c>
      <c r="F1594" s="8" t="s">
        <v>248</v>
      </c>
      <c r="G1594" s="9" t="s">
        <v>1411</v>
      </c>
      <c r="H1594" s="9" t="s">
        <v>1324</v>
      </c>
      <c r="I1594" s="10" t="s">
        <v>1361</v>
      </c>
      <c r="J1594" s="11">
        <v>6397</v>
      </c>
      <c r="K1594" t="b">
        <f t="shared" si="120"/>
        <v>1</v>
      </c>
      <c r="L1594" t="b">
        <f t="shared" si="121"/>
        <v>1</v>
      </c>
      <c r="M1594" t="b">
        <f t="shared" si="122"/>
        <v>1</v>
      </c>
      <c r="N1594" t="b">
        <f t="shared" si="123"/>
        <v>1</v>
      </c>
      <c r="O1594" s="13">
        <f t="shared" si="124"/>
        <v>0</v>
      </c>
    </row>
    <row r="1595" spans="1:15" ht="84" hidden="1" x14ac:dyDescent="0.25">
      <c r="A1595" s="1" t="s">
        <v>248</v>
      </c>
      <c r="B1595" s="1" t="s">
        <v>1411</v>
      </c>
      <c r="C1595" s="1" t="s">
        <v>257</v>
      </c>
      <c r="D1595" s="2" t="s">
        <v>1255</v>
      </c>
      <c r="E1595" s="3">
        <v>17756.599999999999</v>
      </c>
      <c r="F1595" s="8" t="s">
        <v>248</v>
      </c>
      <c r="G1595" s="9" t="s">
        <v>1411</v>
      </c>
      <c r="H1595" s="9" t="s">
        <v>257</v>
      </c>
      <c r="I1595" s="10" t="s">
        <v>1255</v>
      </c>
      <c r="J1595" s="11">
        <v>17756.599999999999</v>
      </c>
      <c r="K1595" t="b">
        <f t="shared" si="120"/>
        <v>1</v>
      </c>
      <c r="L1595" t="b">
        <f t="shared" si="121"/>
        <v>1</v>
      </c>
      <c r="M1595" t="b">
        <f t="shared" si="122"/>
        <v>1</v>
      </c>
      <c r="N1595" t="b">
        <f t="shared" si="123"/>
        <v>1</v>
      </c>
      <c r="O1595" s="13">
        <f t="shared" si="124"/>
        <v>0</v>
      </c>
    </row>
    <row r="1596" spans="1:15" ht="67.5" hidden="1" x14ac:dyDescent="0.25">
      <c r="A1596" s="1" t="s">
        <v>248</v>
      </c>
      <c r="B1596" s="1" t="s">
        <v>1411</v>
      </c>
      <c r="C1596" s="1" t="s">
        <v>1370</v>
      </c>
      <c r="D1596" s="2" t="s">
        <v>1371</v>
      </c>
      <c r="E1596" s="3">
        <v>25000</v>
      </c>
      <c r="F1596" s="8" t="s">
        <v>248</v>
      </c>
      <c r="G1596" s="9" t="s">
        <v>1411</v>
      </c>
      <c r="H1596" s="9" t="s">
        <v>1370</v>
      </c>
      <c r="I1596" s="10" t="s">
        <v>1371</v>
      </c>
      <c r="J1596" s="11">
        <v>25000</v>
      </c>
      <c r="K1596" t="b">
        <f t="shared" si="120"/>
        <v>1</v>
      </c>
      <c r="L1596" t="b">
        <f t="shared" si="121"/>
        <v>1</v>
      </c>
      <c r="M1596" t="b">
        <f t="shared" si="122"/>
        <v>1</v>
      </c>
      <c r="N1596" t="b">
        <f t="shared" si="123"/>
        <v>1</v>
      </c>
      <c r="O1596" s="13">
        <f t="shared" si="124"/>
        <v>0</v>
      </c>
    </row>
    <row r="1597" spans="1:15" ht="56.25" hidden="1" x14ac:dyDescent="0.25">
      <c r="A1597" s="1" t="s">
        <v>248</v>
      </c>
      <c r="B1597" s="1" t="s">
        <v>1411</v>
      </c>
      <c r="C1597" s="1" t="s">
        <v>1322</v>
      </c>
      <c r="D1597" s="2" t="s">
        <v>1362</v>
      </c>
      <c r="E1597" s="3">
        <v>12699.632</v>
      </c>
      <c r="F1597" s="8" t="s">
        <v>248</v>
      </c>
      <c r="G1597" s="9" t="s">
        <v>1411</v>
      </c>
      <c r="H1597" s="9" t="s">
        <v>1322</v>
      </c>
      <c r="I1597" s="10" t="s">
        <v>1362</v>
      </c>
      <c r="J1597" s="11">
        <v>12699.632</v>
      </c>
      <c r="K1597" t="b">
        <f t="shared" si="120"/>
        <v>1</v>
      </c>
      <c r="L1597" t="b">
        <f t="shared" si="121"/>
        <v>1</v>
      </c>
      <c r="M1597" t="b">
        <f t="shared" si="122"/>
        <v>1</v>
      </c>
      <c r="N1597" t="b">
        <f t="shared" si="123"/>
        <v>1</v>
      </c>
      <c r="O1597" s="13">
        <f t="shared" si="124"/>
        <v>0</v>
      </c>
    </row>
    <row r="1598" spans="1:15" ht="45" hidden="1" x14ac:dyDescent="0.25">
      <c r="A1598" s="1" t="s">
        <v>248</v>
      </c>
      <c r="B1598" s="1" t="s">
        <v>1411</v>
      </c>
      <c r="C1598" s="1" t="s">
        <v>1325</v>
      </c>
      <c r="D1598" s="2" t="s">
        <v>1372</v>
      </c>
      <c r="E1598" s="3">
        <v>22.2239</v>
      </c>
      <c r="F1598" s="8" t="s">
        <v>248</v>
      </c>
      <c r="G1598" s="9" t="s">
        <v>1411</v>
      </c>
      <c r="H1598" s="9" t="s">
        <v>1325</v>
      </c>
      <c r="I1598" s="10" t="s">
        <v>1372</v>
      </c>
      <c r="J1598" s="11">
        <v>22.224</v>
      </c>
      <c r="K1598" t="b">
        <f t="shared" si="120"/>
        <v>1</v>
      </c>
      <c r="L1598" t="b">
        <f t="shared" si="121"/>
        <v>1</v>
      </c>
      <c r="M1598" t="b">
        <f t="shared" si="122"/>
        <v>1</v>
      </c>
      <c r="N1598" t="b">
        <f t="shared" si="123"/>
        <v>1</v>
      </c>
      <c r="O1598" s="13">
        <f t="shared" si="124"/>
        <v>-9.9999999999766942E-5</v>
      </c>
    </row>
    <row r="1599" spans="1:15" ht="67.5" hidden="1" x14ac:dyDescent="0.25">
      <c r="A1599" s="1" t="s">
        <v>248</v>
      </c>
      <c r="B1599" s="1" t="s">
        <v>1411</v>
      </c>
      <c r="C1599" s="1" t="s">
        <v>258</v>
      </c>
      <c r="D1599" s="2" t="s">
        <v>708</v>
      </c>
      <c r="E1599" s="3">
        <v>22679.999520000001</v>
      </c>
      <c r="F1599" s="8" t="s">
        <v>248</v>
      </c>
      <c r="G1599" s="9" t="s">
        <v>1411</v>
      </c>
      <c r="H1599" s="9" t="s">
        <v>258</v>
      </c>
      <c r="I1599" s="10" t="s">
        <v>708</v>
      </c>
      <c r="J1599" s="11">
        <v>22680</v>
      </c>
      <c r="K1599" t="b">
        <f t="shared" si="120"/>
        <v>1</v>
      </c>
      <c r="L1599" t="b">
        <f t="shared" si="121"/>
        <v>1</v>
      </c>
      <c r="M1599" t="b">
        <f t="shared" si="122"/>
        <v>1</v>
      </c>
      <c r="N1599" t="b">
        <f t="shared" si="123"/>
        <v>1</v>
      </c>
      <c r="O1599" s="13">
        <f t="shared" si="124"/>
        <v>-4.799999987881165E-4</v>
      </c>
    </row>
    <row r="1600" spans="1:15" ht="56.25" hidden="1" x14ac:dyDescent="0.25">
      <c r="A1600" s="1" t="s">
        <v>248</v>
      </c>
      <c r="B1600" s="1" t="s">
        <v>1411</v>
      </c>
      <c r="C1600" s="1" t="s">
        <v>1321</v>
      </c>
      <c r="D1600" s="2" t="s">
        <v>1373</v>
      </c>
      <c r="E1600" s="3">
        <v>1213.5665200000001</v>
      </c>
      <c r="F1600" s="8" t="s">
        <v>248</v>
      </c>
      <c r="G1600" s="9" t="s">
        <v>1411</v>
      </c>
      <c r="H1600" s="9" t="s">
        <v>1321</v>
      </c>
      <c r="I1600" s="10" t="s">
        <v>1373</v>
      </c>
      <c r="J1600" s="11">
        <v>1213.567</v>
      </c>
      <c r="K1600" t="b">
        <f t="shared" si="120"/>
        <v>1</v>
      </c>
      <c r="L1600" t="b">
        <f t="shared" si="121"/>
        <v>1</v>
      </c>
      <c r="M1600" t="b">
        <f t="shared" si="122"/>
        <v>1</v>
      </c>
      <c r="N1600" t="b">
        <f t="shared" si="123"/>
        <v>1</v>
      </c>
      <c r="O1600" s="13">
        <f t="shared" si="124"/>
        <v>-4.7999999992498488E-4</v>
      </c>
    </row>
    <row r="1601" spans="1:15" ht="45" hidden="1" x14ac:dyDescent="0.25">
      <c r="A1601" s="1" t="s">
        <v>248</v>
      </c>
      <c r="B1601" s="1" t="s">
        <v>1411</v>
      </c>
      <c r="C1601" s="1" t="s">
        <v>259</v>
      </c>
      <c r="D1601" s="2" t="s">
        <v>1256</v>
      </c>
      <c r="E1601" s="3">
        <v>4659</v>
      </c>
      <c r="F1601" s="8" t="s">
        <v>248</v>
      </c>
      <c r="G1601" s="9" t="s">
        <v>1411</v>
      </c>
      <c r="H1601" s="9" t="s">
        <v>259</v>
      </c>
      <c r="I1601" s="10" t="s">
        <v>1256</v>
      </c>
      <c r="J1601" s="11">
        <v>4659</v>
      </c>
      <c r="K1601" t="b">
        <f t="shared" si="120"/>
        <v>1</v>
      </c>
      <c r="L1601" t="b">
        <f t="shared" si="121"/>
        <v>1</v>
      </c>
      <c r="M1601" t="b">
        <f t="shared" si="122"/>
        <v>1</v>
      </c>
      <c r="N1601" t="b">
        <f t="shared" si="123"/>
        <v>1</v>
      </c>
      <c r="O1601" s="13">
        <f t="shared" si="124"/>
        <v>0</v>
      </c>
    </row>
    <row r="1602" spans="1:15" ht="48" hidden="1" x14ac:dyDescent="0.25">
      <c r="A1602" s="1" t="s">
        <v>248</v>
      </c>
      <c r="B1602" s="1" t="s">
        <v>1411</v>
      </c>
      <c r="C1602" s="1" t="s">
        <v>260</v>
      </c>
      <c r="D1602" s="2" t="s">
        <v>1257</v>
      </c>
      <c r="E1602" s="3">
        <v>2079</v>
      </c>
      <c r="F1602" s="8" t="s">
        <v>248</v>
      </c>
      <c r="G1602" s="9" t="s">
        <v>1411</v>
      </c>
      <c r="H1602" s="9" t="s">
        <v>260</v>
      </c>
      <c r="I1602" s="10" t="s">
        <v>1257</v>
      </c>
      <c r="J1602" s="11">
        <v>2079</v>
      </c>
      <c r="K1602" t="b">
        <f t="shared" si="120"/>
        <v>1</v>
      </c>
      <c r="L1602" t="b">
        <f t="shared" si="121"/>
        <v>1</v>
      </c>
      <c r="M1602" t="b">
        <f t="shared" si="122"/>
        <v>1</v>
      </c>
      <c r="N1602" t="b">
        <f t="shared" si="123"/>
        <v>1</v>
      </c>
      <c r="O1602" s="13">
        <f t="shared" si="124"/>
        <v>0</v>
      </c>
    </row>
    <row r="1603" spans="1:15" ht="45" hidden="1" x14ac:dyDescent="0.25">
      <c r="A1603" s="1" t="s">
        <v>248</v>
      </c>
      <c r="B1603" s="1" t="s">
        <v>1411</v>
      </c>
      <c r="C1603" s="1" t="s">
        <v>261</v>
      </c>
      <c r="D1603" s="2" t="s">
        <v>1258</v>
      </c>
      <c r="E1603" s="3">
        <v>5527</v>
      </c>
      <c r="F1603" s="8" t="s">
        <v>248</v>
      </c>
      <c r="G1603" s="9" t="s">
        <v>1411</v>
      </c>
      <c r="H1603" s="9" t="s">
        <v>261</v>
      </c>
      <c r="I1603" s="10" t="s">
        <v>1258</v>
      </c>
      <c r="J1603" s="11">
        <v>5527</v>
      </c>
      <c r="K1603" t="b">
        <f t="shared" ref="K1603:K1666" si="125">EXACT(A1603,F1603)</f>
        <v>1</v>
      </c>
      <c r="L1603" t="b">
        <f t="shared" ref="L1603:L1666" si="126">EXACT(B1603,G1603)</f>
        <v>1</v>
      </c>
      <c r="M1603" t="b">
        <f t="shared" ref="M1603:M1666" si="127">EXACT(C1603,H1603)</f>
        <v>1</v>
      </c>
      <c r="N1603" t="b">
        <f t="shared" ref="N1603:N1666" si="128">EXACT(D1603,I1603)</f>
        <v>1</v>
      </c>
      <c r="O1603" s="13">
        <f t="shared" ref="O1603:O1666" si="129">E1603-J1603</f>
        <v>0</v>
      </c>
    </row>
    <row r="1604" spans="1:15" ht="146.25" hidden="1" x14ac:dyDescent="0.25">
      <c r="A1604" s="1" t="s">
        <v>248</v>
      </c>
      <c r="B1604" s="1" t="s">
        <v>1411</v>
      </c>
      <c r="C1604" s="1" t="s">
        <v>262</v>
      </c>
      <c r="D1604" s="2" t="s">
        <v>1259</v>
      </c>
      <c r="E1604" s="3">
        <v>1767</v>
      </c>
      <c r="F1604" s="8" t="s">
        <v>248</v>
      </c>
      <c r="G1604" s="9" t="s">
        <v>1411</v>
      </c>
      <c r="H1604" s="9" t="s">
        <v>262</v>
      </c>
      <c r="I1604" s="10" t="s">
        <v>1259</v>
      </c>
      <c r="J1604" s="11">
        <v>1767</v>
      </c>
      <c r="K1604" t="b">
        <f t="shared" si="125"/>
        <v>1</v>
      </c>
      <c r="L1604" t="b">
        <f t="shared" si="126"/>
        <v>1</v>
      </c>
      <c r="M1604" t="b">
        <f t="shared" si="127"/>
        <v>1</v>
      </c>
      <c r="N1604" t="b">
        <f t="shared" si="128"/>
        <v>1</v>
      </c>
      <c r="O1604" s="13">
        <f t="shared" si="129"/>
        <v>0</v>
      </c>
    </row>
    <row r="1605" spans="1:15" ht="135" hidden="1" x14ac:dyDescent="0.25">
      <c r="A1605" s="1" t="s">
        <v>248</v>
      </c>
      <c r="B1605" s="1" t="s">
        <v>1411</v>
      </c>
      <c r="C1605" s="1" t="s">
        <v>1462</v>
      </c>
      <c r="D1605" s="2" t="s">
        <v>698</v>
      </c>
      <c r="E1605" s="3">
        <v>1198448.2298999999</v>
      </c>
      <c r="F1605" s="8" t="s">
        <v>248</v>
      </c>
      <c r="G1605" s="9" t="s">
        <v>1411</v>
      </c>
      <c r="H1605" s="9" t="s">
        <v>1462</v>
      </c>
      <c r="I1605" s="10" t="s">
        <v>698</v>
      </c>
      <c r="J1605" s="11">
        <v>1198448.23</v>
      </c>
      <c r="K1605" t="b">
        <f t="shared" si="125"/>
        <v>1</v>
      </c>
      <c r="L1605" t="b">
        <f t="shared" si="126"/>
        <v>1</v>
      </c>
      <c r="M1605" t="b">
        <f t="shared" si="127"/>
        <v>1</v>
      </c>
      <c r="N1605" t="b">
        <f t="shared" si="128"/>
        <v>1</v>
      </c>
      <c r="O1605" s="13">
        <f t="shared" si="129"/>
        <v>-1.0000006295740604E-4</v>
      </c>
    </row>
    <row r="1606" spans="1:15" ht="191.25" x14ac:dyDescent="0.25">
      <c r="A1606" s="1" t="s">
        <v>248</v>
      </c>
      <c r="B1606" s="1" t="s">
        <v>1411</v>
      </c>
      <c r="C1606" s="1" t="s">
        <v>1463</v>
      </c>
      <c r="D1606" s="2" t="s">
        <v>1381</v>
      </c>
      <c r="E1606" s="3">
        <v>2351.5</v>
      </c>
      <c r="F1606" s="8" t="s">
        <v>248</v>
      </c>
      <c r="G1606" s="9" t="s">
        <v>1411</v>
      </c>
      <c r="H1606" s="9" t="s">
        <v>1463</v>
      </c>
      <c r="I1606" s="10" t="s">
        <v>1381</v>
      </c>
      <c r="J1606" s="11">
        <v>2351.5</v>
      </c>
      <c r="K1606" t="b">
        <f t="shared" si="125"/>
        <v>1</v>
      </c>
      <c r="L1606" t="b">
        <f t="shared" si="126"/>
        <v>1</v>
      </c>
      <c r="M1606" t="b">
        <f t="shared" si="127"/>
        <v>1</v>
      </c>
      <c r="N1606" t="b">
        <f t="shared" si="128"/>
        <v>1</v>
      </c>
      <c r="O1606" s="13">
        <f t="shared" si="129"/>
        <v>0</v>
      </c>
    </row>
    <row r="1607" spans="1:15" ht="191.25" hidden="1" x14ac:dyDescent="0.25">
      <c r="A1607" s="1" t="s">
        <v>248</v>
      </c>
      <c r="B1607" s="1" t="s">
        <v>1411</v>
      </c>
      <c r="C1607" s="1" t="s">
        <v>1480</v>
      </c>
      <c r="D1607" s="2" t="s">
        <v>713</v>
      </c>
      <c r="E1607" s="3">
        <v>144909.79999999999</v>
      </c>
      <c r="F1607" s="8" t="s">
        <v>248</v>
      </c>
      <c r="G1607" s="9" t="s">
        <v>1411</v>
      </c>
      <c r="H1607" s="9" t="s">
        <v>1480</v>
      </c>
      <c r="I1607" s="10" t="s">
        <v>713</v>
      </c>
      <c r="J1607" s="11">
        <v>144909.79999999999</v>
      </c>
      <c r="K1607" t="b">
        <f t="shared" si="125"/>
        <v>1</v>
      </c>
      <c r="L1607" t="b">
        <f t="shared" si="126"/>
        <v>1</v>
      </c>
      <c r="M1607" t="b">
        <f t="shared" si="127"/>
        <v>1</v>
      </c>
      <c r="N1607" t="b">
        <f t="shared" si="128"/>
        <v>1</v>
      </c>
      <c r="O1607" s="13">
        <f t="shared" si="129"/>
        <v>0</v>
      </c>
    </row>
    <row r="1608" spans="1:15" ht="202.5" hidden="1" x14ac:dyDescent="0.25">
      <c r="A1608" s="1" t="s">
        <v>248</v>
      </c>
      <c r="B1608" s="1" t="s">
        <v>1411</v>
      </c>
      <c r="C1608" s="1" t="s">
        <v>263</v>
      </c>
      <c r="D1608" s="2" t="s">
        <v>709</v>
      </c>
      <c r="E1608" s="3">
        <v>227489.00537999999</v>
      </c>
      <c r="F1608" s="8" t="s">
        <v>248</v>
      </c>
      <c r="G1608" s="9" t="s">
        <v>1411</v>
      </c>
      <c r="H1608" s="9" t="s">
        <v>263</v>
      </c>
      <c r="I1608" s="12" t="s">
        <v>709</v>
      </c>
      <c r="J1608" s="11">
        <v>227489.005</v>
      </c>
      <c r="K1608" t="b">
        <f t="shared" si="125"/>
        <v>1</v>
      </c>
      <c r="L1608" t="b">
        <f t="shared" si="126"/>
        <v>1</v>
      </c>
      <c r="M1608" t="b">
        <f t="shared" si="127"/>
        <v>1</v>
      </c>
      <c r="N1608" t="b">
        <f t="shared" si="128"/>
        <v>1</v>
      </c>
      <c r="O1608" s="13">
        <f t="shared" si="129"/>
        <v>3.7999998312443495E-4</v>
      </c>
    </row>
    <row r="1609" spans="1:15" ht="191.25" hidden="1" x14ac:dyDescent="0.25">
      <c r="A1609" s="1" t="s">
        <v>248</v>
      </c>
      <c r="B1609" s="1" t="s">
        <v>1411</v>
      </c>
      <c r="C1609" s="1" t="s">
        <v>264</v>
      </c>
      <c r="D1609" s="2" t="s">
        <v>710</v>
      </c>
      <c r="E1609" s="3">
        <v>76250</v>
      </c>
      <c r="F1609" s="8" t="s">
        <v>248</v>
      </c>
      <c r="G1609" s="9" t="s">
        <v>1411</v>
      </c>
      <c r="H1609" s="9" t="s">
        <v>264</v>
      </c>
      <c r="I1609" s="12" t="s">
        <v>710</v>
      </c>
      <c r="J1609" s="11">
        <v>76250</v>
      </c>
      <c r="K1609" t="b">
        <f t="shared" si="125"/>
        <v>1</v>
      </c>
      <c r="L1609" t="b">
        <f t="shared" si="126"/>
        <v>1</v>
      </c>
      <c r="M1609" t="b">
        <f t="shared" si="127"/>
        <v>1</v>
      </c>
      <c r="N1609" t="b">
        <f t="shared" si="128"/>
        <v>1</v>
      </c>
      <c r="O1609" s="13">
        <f t="shared" si="129"/>
        <v>0</v>
      </c>
    </row>
    <row r="1610" spans="1:15" ht="258.75" hidden="1" x14ac:dyDescent="0.25">
      <c r="A1610" s="1" t="s">
        <v>248</v>
      </c>
      <c r="B1610" s="1" t="s">
        <v>1411</v>
      </c>
      <c r="C1610" s="1" t="s">
        <v>265</v>
      </c>
      <c r="D1610" s="2" t="s">
        <v>711</v>
      </c>
      <c r="E1610" s="3">
        <v>21258.1</v>
      </c>
      <c r="F1610" s="8" t="s">
        <v>248</v>
      </c>
      <c r="G1610" s="9" t="s">
        <v>1411</v>
      </c>
      <c r="H1610" s="9" t="s">
        <v>265</v>
      </c>
      <c r="I1610" s="12" t="s">
        <v>711</v>
      </c>
      <c r="J1610" s="11">
        <v>21258.1</v>
      </c>
      <c r="K1610" t="b">
        <f t="shared" si="125"/>
        <v>1</v>
      </c>
      <c r="L1610" t="b">
        <f t="shared" si="126"/>
        <v>1</v>
      </c>
      <c r="M1610" t="b">
        <f t="shared" si="127"/>
        <v>1</v>
      </c>
      <c r="N1610" t="b">
        <f t="shared" si="128"/>
        <v>1</v>
      </c>
      <c r="O1610" s="13">
        <f t="shared" si="129"/>
        <v>0</v>
      </c>
    </row>
    <row r="1611" spans="1:15" ht="236.25" hidden="1" x14ac:dyDescent="0.25">
      <c r="A1611" s="1" t="s">
        <v>248</v>
      </c>
      <c r="B1611" s="1" t="s">
        <v>1411</v>
      </c>
      <c r="C1611" s="1" t="s">
        <v>266</v>
      </c>
      <c r="D1611" s="2" t="s">
        <v>712</v>
      </c>
      <c r="E1611" s="3">
        <v>27856.3</v>
      </c>
      <c r="F1611" s="8" t="s">
        <v>248</v>
      </c>
      <c r="G1611" s="9" t="s">
        <v>1411</v>
      </c>
      <c r="H1611" s="9" t="s">
        <v>266</v>
      </c>
      <c r="I1611" s="12" t="s">
        <v>712</v>
      </c>
      <c r="J1611" s="11">
        <v>27856.3</v>
      </c>
      <c r="K1611" t="b">
        <f t="shared" si="125"/>
        <v>1</v>
      </c>
      <c r="L1611" t="b">
        <f t="shared" si="126"/>
        <v>1</v>
      </c>
      <c r="M1611" t="b">
        <f t="shared" si="127"/>
        <v>1</v>
      </c>
      <c r="N1611" t="b">
        <f t="shared" si="128"/>
        <v>1</v>
      </c>
      <c r="O1611" s="13">
        <f t="shared" si="129"/>
        <v>0</v>
      </c>
    </row>
    <row r="1612" spans="1:15" ht="180" hidden="1" x14ac:dyDescent="0.25">
      <c r="A1612" s="15" t="s">
        <v>248</v>
      </c>
      <c r="B1612" s="15" t="s">
        <v>1411</v>
      </c>
      <c r="C1612" s="15" t="s">
        <v>1680</v>
      </c>
      <c r="D1612" s="16" t="s">
        <v>1260</v>
      </c>
      <c r="E1612" s="17">
        <v>5305</v>
      </c>
      <c r="F1612" s="8" t="s">
        <v>248</v>
      </c>
      <c r="G1612" s="9" t="s">
        <v>1411</v>
      </c>
      <c r="H1612" s="9" t="s">
        <v>1680</v>
      </c>
      <c r="I1612" s="10" t="s">
        <v>1260</v>
      </c>
      <c r="J1612" s="11">
        <v>5305</v>
      </c>
      <c r="K1612" t="b">
        <f t="shared" si="125"/>
        <v>1</v>
      </c>
      <c r="L1612" t="b">
        <f t="shared" si="126"/>
        <v>1</v>
      </c>
      <c r="M1612" t="b">
        <f>EXACT(C1612,H1612)</f>
        <v>1</v>
      </c>
      <c r="N1612" t="b">
        <f t="shared" si="128"/>
        <v>1</v>
      </c>
      <c r="O1612" s="13">
        <f t="shared" si="129"/>
        <v>0</v>
      </c>
    </row>
    <row r="1613" spans="1:15" ht="180" hidden="1" x14ac:dyDescent="0.25">
      <c r="A1613" s="1" t="s">
        <v>248</v>
      </c>
      <c r="B1613" s="1" t="s">
        <v>1411</v>
      </c>
      <c r="C1613" s="1" t="s">
        <v>269</v>
      </c>
      <c r="D1613" s="2" t="s">
        <v>1261</v>
      </c>
      <c r="E1613" s="3">
        <v>4512.1000000000004</v>
      </c>
      <c r="F1613" s="8" t="s">
        <v>248</v>
      </c>
      <c r="G1613" s="9" t="s">
        <v>1411</v>
      </c>
      <c r="H1613" s="9" t="s">
        <v>269</v>
      </c>
      <c r="I1613" s="10" t="s">
        <v>1261</v>
      </c>
      <c r="J1613" s="11">
        <v>4512.1000000000004</v>
      </c>
      <c r="K1613" t="b">
        <f t="shared" si="125"/>
        <v>1</v>
      </c>
      <c r="L1613" t="b">
        <f t="shared" si="126"/>
        <v>1</v>
      </c>
      <c r="M1613" t="b">
        <f t="shared" si="127"/>
        <v>1</v>
      </c>
      <c r="N1613" t="b">
        <f t="shared" si="128"/>
        <v>1</v>
      </c>
      <c r="O1613" s="13">
        <f t="shared" si="129"/>
        <v>0</v>
      </c>
    </row>
    <row r="1614" spans="1:15" ht="180" hidden="1" x14ac:dyDescent="0.25">
      <c r="A1614" s="1" t="s">
        <v>248</v>
      </c>
      <c r="B1614" s="1" t="s">
        <v>1411</v>
      </c>
      <c r="C1614" s="1" t="s">
        <v>1461</v>
      </c>
      <c r="D1614" s="2" t="s">
        <v>1363</v>
      </c>
      <c r="E1614" s="3">
        <v>25000</v>
      </c>
      <c r="F1614" s="8" t="s">
        <v>248</v>
      </c>
      <c r="G1614" s="9" t="s">
        <v>1411</v>
      </c>
      <c r="H1614" s="9" t="s">
        <v>1461</v>
      </c>
      <c r="I1614" s="10" t="s">
        <v>1363</v>
      </c>
      <c r="J1614" s="11">
        <v>25000</v>
      </c>
      <c r="K1614" t="b">
        <f t="shared" si="125"/>
        <v>1</v>
      </c>
      <c r="L1614" t="b">
        <f t="shared" si="126"/>
        <v>1</v>
      </c>
      <c r="M1614" t="b">
        <f t="shared" si="127"/>
        <v>1</v>
      </c>
      <c r="N1614" t="b">
        <f t="shared" si="128"/>
        <v>1</v>
      </c>
      <c r="O1614" s="13">
        <f t="shared" si="129"/>
        <v>0</v>
      </c>
    </row>
    <row r="1615" spans="1:15" ht="78.75" hidden="1" x14ac:dyDescent="0.25">
      <c r="A1615" s="1" t="s">
        <v>248</v>
      </c>
      <c r="B1615" s="1" t="s">
        <v>1411</v>
      </c>
      <c r="C1615" s="1" t="s">
        <v>1448</v>
      </c>
      <c r="D1615" s="2" t="s">
        <v>1449</v>
      </c>
      <c r="E1615" s="3">
        <v>212800</v>
      </c>
      <c r="F1615" s="8" t="s">
        <v>248</v>
      </c>
      <c r="G1615" s="9" t="s">
        <v>1411</v>
      </c>
      <c r="H1615" s="9" t="s">
        <v>1448</v>
      </c>
      <c r="I1615" s="10" t="s">
        <v>1449</v>
      </c>
      <c r="J1615" s="11">
        <v>212800</v>
      </c>
      <c r="K1615" t="b">
        <f t="shared" si="125"/>
        <v>1</v>
      </c>
      <c r="L1615" t="b">
        <f t="shared" si="126"/>
        <v>1</v>
      </c>
      <c r="M1615" t="b">
        <f t="shared" si="127"/>
        <v>1</v>
      </c>
      <c r="N1615" t="b">
        <f t="shared" si="128"/>
        <v>1</v>
      </c>
      <c r="O1615" s="13">
        <f t="shared" si="129"/>
        <v>0</v>
      </c>
    </row>
    <row r="1616" spans="1:15" ht="146.25" x14ac:dyDescent="0.25">
      <c r="A1616" s="1" t="s">
        <v>248</v>
      </c>
      <c r="B1616" s="1" t="s">
        <v>1411</v>
      </c>
      <c r="C1616" s="1" t="s">
        <v>1326</v>
      </c>
      <c r="D1616" s="10" t="s">
        <v>1681</v>
      </c>
      <c r="E1616" s="3">
        <v>3396.3397</v>
      </c>
      <c r="F1616" s="8" t="s">
        <v>248</v>
      </c>
      <c r="G1616" s="9" t="s">
        <v>1411</v>
      </c>
      <c r="H1616" s="9" t="s">
        <v>1326</v>
      </c>
      <c r="I1616" s="10" t="s">
        <v>1681</v>
      </c>
      <c r="J1616" s="11">
        <v>3396.34</v>
      </c>
      <c r="K1616" t="b">
        <f t="shared" si="125"/>
        <v>1</v>
      </c>
      <c r="L1616" t="b">
        <f t="shared" si="126"/>
        <v>1</v>
      </c>
      <c r="M1616" t="b">
        <f t="shared" si="127"/>
        <v>1</v>
      </c>
      <c r="N1616" t="b">
        <f t="shared" si="128"/>
        <v>1</v>
      </c>
      <c r="O1616" s="13">
        <f t="shared" si="129"/>
        <v>-3.0000000015206751E-4</v>
      </c>
    </row>
    <row r="1617" spans="1:15" ht="101.25" hidden="1" x14ac:dyDescent="0.25">
      <c r="A1617" s="1" t="s">
        <v>248</v>
      </c>
      <c r="B1617" s="1" t="s">
        <v>1411</v>
      </c>
      <c r="C1617" s="1" t="s">
        <v>1327</v>
      </c>
      <c r="D1617" s="2" t="s">
        <v>1682</v>
      </c>
      <c r="E1617" s="3">
        <v>3396.3397</v>
      </c>
      <c r="F1617" s="8" t="s">
        <v>248</v>
      </c>
      <c r="G1617" s="9" t="s">
        <v>1411</v>
      </c>
      <c r="H1617" s="9" t="s">
        <v>1327</v>
      </c>
      <c r="I1617" s="10" t="s">
        <v>1682</v>
      </c>
      <c r="J1617" s="11">
        <v>3396.34</v>
      </c>
      <c r="K1617" t="b">
        <f t="shared" si="125"/>
        <v>1</v>
      </c>
      <c r="L1617" t="b">
        <f t="shared" si="126"/>
        <v>1</v>
      </c>
      <c r="M1617" t="b">
        <f t="shared" si="127"/>
        <v>1</v>
      </c>
      <c r="N1617" t="b">
        <f t="shared" si="128"/>
        <v>1</v>
      </c>
      <c r="O1617" s="13">
        <f t="shared" si="129"/>
        <v>-3.0000000015206751E-4</v>
      </c>
    </row>
    <row r="1618" spans="1:15" ht="67.5" hidden="1" x14ac:dyDescent="0.25">
      <c r="A1618" s="1" t="s">
        <v>248</v>
      </c>
      <c r="B1618" s="1" t="s">
        <v>1413</v>
      </c>
      <c r="C1618" s="1" t="s">
        <v>138</v>
      </c>
      <c r="D1618" s="2" t="s">
        <v>1450</v>
      </c>
      <c r="E1618" s="3">
        <v>235359.46809000001</v>
      </c>
      <c r="F1618" s="8" t="s">
        <v>248</v>
      </c>
      <c r="G1618" s="9" t="s">
        <v>1413</v>
      </c>
      <c r="H1618" s="9" t="s">
        <v>138</v>
      </c>
      <c r="I1618" s="10" t="s">
        <v>1450</v>
      </c>
      <c r="J1618" s="11">
        <v>235359.46799999999</v>
      </c>
      <c r="K1618" t="b">
        <f t="shared" si="125"/>
        <v>1</v>
      </c>
      <c r="L1618" t="b">
        <f t="shared" si="126"/>
        <v>1</v>
      </c>
      <c r="M1618" t="b">
        <f t="shared" si="127"/>
        <v>1</v>
      </c>
      <c r="N1618" t="b">
        <f t="shared" si="128"/>
        <v>1</v>
      </c>
      <c r="O1618" s="13">
        <f t="shared" si="129"/>
        <v>9.00000159163028E-5</v>
      </c>
    </row>
    <row r="1619" spans="1:15" ht="78.75" hidden="1" x14ac:dyDescent="0.25">
      <c r="A1619" s="1" t="s">
        <v>248</v>
      </c>
      <c r="B1619" s="1" t="s">
        <v>1413</v>
      </c>
      <c r="C1619" s="1" t="s">
        <v>139</v>
      </c>
      <c r="D1619" s="2" t="s">
        <v>1451</v>
      </c>
      <c r="E1619" s="3">
        <v>186698.1</v>
      </c>
      <c r="F1619" s="8" t="s">
        <v>248</v>
      </c>
      <c r="G1619" s="9" t="s">
        <v>1413</v>
      </c>
      <c r="H1619" s="9" t="s">
        <v>139</v>
      </c>
      <c r="I1619" s="10" t="s">
        <v>1451</v>
      </c>
      <c r="J1619" s="11">
        <v>186698.1</v>
      </c>
      <c r="K1619" t="b">
        <f t="shared" si="125"/>
        <v>1</v>
      </c>
      <c r="L1619" t="b">
        <f t="shared" si="126"/>
        <v>1</v>
      </c>
      <c r="M1619" t="b">
        <f t="shared" si="127"/>
        <v>1</v>
      </c>
      <c r="N1619" t="b">
        <f t="shared" si="128"/>
        <v>1</v>
      </c>
      <c r="O1619" s="13">
        <f t="shared" si="129"/>
        <v>0</v>
      </c>
    </row>
    <row r="1620" spans="1:15" ht="135" hidden="1" x14ac:dyDescent="0.25">
      <c r="A1620" s="1" t="s">
        <v>248</v>
      </c>
      <c r="B1620" s="1" t="s">
        <v>1413</v>
      </c>
      <c r="C1620" s="1" t="s">
        <v>302</v>
      </c>
      <c r="D1620" s="2" t="s">
        <v>1634</v>
      </c>
      <c r="E1620" s="3">
        <v>186698.1</v>
      </c>
      <c r="F1620" s="8" t="s">
        <v>248</v>
      </c>
      <c r="G1620" s="9" t="s">
        <v>1413</v>
      </c>
      <c r="H1620" s="9" t="s">
        <v>302</v>
      </c>
      <c r="I1620" s="10" t="s">
        <v>1634</v>
      </c>
      <c r="J1620" s="11">
        <v>186698.1</v>
      </c>
      <c r="K1620" t="b">
        <f t="shared" si="125"/>
        <v>1</v>
      </c>
      <c r="L1620" t="b">
        <f t="shared" si="126"/>
        <v>1</v>
      </c>
      <c r="M1620" t="b">
        <f t="shared" si="127"/>
        <v>1</v>
      </c>
      <c r="N1620" t="b">
        <f t="shared" si="128"/>
        <v>1</v>
      </c>
      <c r="O1620" s="13">
        <f t="shared" si="129"/>
        <v>0</v>
      </c>
    </row>
    <row r="1621" spans="1:15" ht="56.25" hidden="1" x14ac:dyDescent="0.25">
      <c r="A1621" s="1" t="s">
        <v>248</v>
      </c>
      <c r="B1621" s="1" t="s">
        <v>1413</v>
      </c>
      <c r="C1621" s="1" t="s">
        <v>277</v>
      </c>
      <c r="D1621" s="2" t="s">
        <v>703</v>
      </c>
      <c r="E1621" s="3">
        <v>1215</v>
      </c>
      <c r="F1621" s="8" t="s">
        <v>248</v>
      </c>
      <c r="G1621" s="9" t="s">
        <v>1413</v>
      </c>
      <c r="H1621" s="9" t="s">
        <v>277</v>
      </c>
      <c r="I1621" s="10" t="s">
        <v>703</v>
      </c>
      <c r="J1621" s="11">
        <v>1215</v>
      </c>
      <c r="K1621" t="b">
        <f t="shared" si="125"/>
        <v>1</v>
      </c>
      <c r="L1621" t="b">
        <f t="shared" si="126"/>
        <v>1</v>
      </c>
      <c r="M1621" t="b">
        <f t="shared" si="127"/>
        <v>1</v>
      </c>
      <c r="N1621" t="b">
        <f t="shared" si="128"/>
        <v>1</v>
      </c>
      <c r="O1621" s="13">
        <f t="shared" si="129"/>
        <v>0</v>
      </c>
    </row>
    <row r="1622" spans="1:15" ht="78.75" hidden="1" x14ac:dyDescent="0.25">
      <c r="A1622" s="1" t="s">
        <v>248</v>
      </c>
      <c r="B1622" s="1" t="s">
        <v>1413</v>
      </c>
      <c r="C1622" s="1" t="s">
        <v>278</v>
      </c>
      <c r="D1622" s="2" t="s">
        <v>704</v>
      </c>
      <c r="E1622" s="3">
        <v>165640.4</v>
      </c>
      <c r="F1622" s="8" t="s">
        <v>248</v>
      </c>
      <c r="G1622" s="9" t="s">
        <v>1413</v>
      </c>
      <c r="H1622" s="9" t="s">
        <v>278</v>
      </c>
      <c r="I1622" s="10" t="s">
        <v>704</v>
      </c>
      <c r="J1622" s="11">
        <v>165640.4</v>
      </c>
      <c r="K1622" t="b">
        <f t="shared" si="125"/>
        <v>1</v>
      </c>
      <c r="L1622" t="b">
        <f t="shared" si="126"/>
        <v>1</v>
      </c>
      <c r="M1622" t="b">
        <f t="shared" si="127"/>
        <v>1</v>
      </c>
      <c r="N1622" t="b">
        <f t="shared" si="128"/>
        <v>1</v>
      </c>
      <c r="O1622" s="13">
        <f t="shared" si="129"/>
        <v>0</v>
      </c>
    </row>
    <row r="1623" spans="1:15" ht="135" hidden="1" x14ac:dyDescent="0.25">
      <c r="A1623" s="1" t="s">
        <v>248</v>
      </c>
      <c r="B1623" s="1" t="s">
        <v>1413</v>
      </c>
      <c r="C1623" s="1" t="s">
        <v>1303</v>
      </c>
      <c r="D1623" s="2" t="s">
        <v>1304</v>
      </c>
      <c r="E1623" s="3">
        <v>19842.7</v>
      </c>
      <c r="F1623" s="8" t="s">
        <v>248</v>
      </c>
      <c r="G1623" s="9" t="s">
        <v>1413</v>
      </c>
      <c r="H1623" s="9" t="s">
        <v>1303</v>
      </c>
      <c r="I1623" s="10" t="s">
        <v>1304</v>
      </c>
      <c r="J1623" s="11">
        <v>19842.7</v>
      </c>
      <c r="K1623" t="b">
        <f t="shared" si="125"/>
        <v>1</v>
      </c>
      <c r="L1623" t="b">
        <f t="shared" si="126"/>
        <v>1</v>
      </c>
      <c r="M1623" t="b">
        <f t="shared" si="127"/>
        <v>1</v>
      </c>
      <c r="N1623" t="b">
        <f t="shared" si="128"/>
        <v>1</v>
      </c>
      <c r="O1623" s="13">
        <f t="shared" si="129"/>
        <v>0</v>
      </c>
    </row>
    <row r="1624" spans="1:15" ht="123.75" hidden="1" x14ac:dyDescent="0.25">
      <c r="A1624" s="1" t="s">
        <v>248</v>
      </c>
      <c r="B1624" s="1" t="s">
        <v>1413</v>
      </c>
      <c r="C1624" s="1" t="s">
        <v>276</v>
      </c>
      <c r="D1624" s="2" t="s">
        <v>1678</v>
      </c>
      <c r="E1624" s="3">
        <v>48661.368090000004</v>
      </c>
      <c r="F1624" s="8" t="s">
        <v>248</v>
      </c>
      <c r="G1624" s="9" t="s">
        <v>1413</v>
      </c>
      <c r="H1624" s="9" t="s">
        <v>276</v>
      </c>
      <c r="I1624" s="10" t="s">
        <v>1678</v>
      </c>
      <c r="J1624" s="11">
        <v>48661.368000000002</v>
      </c>
      <c r="K1624" t="b">
        <f t="shared" si="125"/>
        <v>1</v>
      </c>
      <c r="L1624" t="b">
        <f t="shared" si="126"/>
        <v>1</v>
      </c>
      <c r="M1624" t="b">
        <f t="shared" si="127"/>
        <v>1</v>
      </c>
      <c r="N1624" t="b">
        <f t="shared" si="128"/>
        <v>1</v>
      </c>
      <c r="O1624" s="13">
        <f t="shared" si="129"/>
        <v>9.0000001364387572E-5</v>
      </c>
    </row>
    <row r="1625" spans="1:15" ht="101.25" hidden="1" x14ac:dyDescent="0.25">
      <c r="A1625" s="1" t="s">
        <v>248</v>
      </c>
      <c r="B1625" s="1" t="s">
        <v>1413</v>
      </c>
      <c r="C1625" s="1" t="s">
        <v>280</v>
      </c>
      <c r="D1625" s="2" t="s">
        <v>1683</v>
      </c>
      <c r="E1625" s="3">
        <v>48661.368090000004</v>
      </c>
      <c r="F1625" s="8" t="s">
        <v>248</v>
      </c>
      <c r="G1625" s="9" t="s">
        <v>1413</v>
      </c>
      <c r="H1625" s="9" t="s">
        <v>280</v>
      </c>
      <c r="I1625" s="10" t="s">
        <v>1683</v>
      </c>
      <c r="J1625" s="11">
        <v>48661.368000000002</v>
      </c>
      <c r="K1625" t="b">
        <f t="shared" si="125"/>
        <v>1</v>
      </c>
      <c r="L1625" t="b">
        <f t="shared" si="126"/>
        <v>1</v>
      </c>
      <c r="M1625" t="b">
        <f t="shared" si="127"/>
        <v>1</v>
      </c>
      <c r="N1625" t="b">
        <f t="shared" si="128"/>
        <v>1</v>
      </c>
      <c r="O1625" s="13">
        <f t="shared" si="129"/>
        <v>9.0000001364387572E-5</v>
      </c>
    </row>
    <row r="1626" spans="1:15" ht="48" hidden="1" x14ac:dyDescent="0.25">
      <c r="A1626" s="1" t="s">
        <v>248</v>
      </c>
      <c r="B1626" s="1" t="s">
        <v>1413</v>
      </c>
      <c r="C1626" s="1" t="s">
        <v>141</v>
      </c>
      <c r="D1626" s="2" t="s">
        <v>1603</v>
      </c>
      <c r="E1626" s="3">
        <v>279101.18003000005</v>
      </c>
      <c r="F1626" s="8" t="s">
        <v>248</v>
      </c>
      <c r="G1626" s="9" t="s">
        <v>1413</v>
      </c>
      <c r="H1626" s="9" t="s">
        <v>141</v>
      </c>
      <c r="I1626" s="10" t="s">
        <v>1603</v>
      </c>
      <c r="J1626" s="11">
        <v>279101.18</v>
      </c>
      <c r="K1626" t="b">
        <f t="shared" si="125"/>
        <v>1</v>
      </c>
      <c r="L1626" t="b">
        <f t="shared" si="126"/>
        <v>1</v>
      </c>
      <c r="M1626" t="b">
        <f t="shared" si="127"/>
        <v>1</v>
      </c>
      <c r="N1626" t="b">
        <f t="shared" si="128"/>
        <v>1</v>
      </c>
      <c r="O1626" s="13">
        <f t="shared" si="129"/>
        <v>3.0000053811818361E-5</v>
      </c>
    </row>
    <row r="1627" spans="1:15" ht="67.5" hidden="1" x14ac:dyDescent="0.25">
      <c r="A1627" s="1" t="s">
        <v>248</v>
      </c>
      <c r="B1627" s="1" t="s">
        <v>1413</v>
      </c>
      <c r="C1627" s="1" t="s">
        <v>142</v>
      </c>
      <c r="D1627" s="2" t="s">
        <v>1604</v>
      </c>
      <c r="E1627" s="3">
        <v>202488.28503000003</v>
      </c>
      <c r="F1627" s="8" t="s">
        <v>248</v>
      </c>
      <c r="G1627" s="9" t="s">
        <v>1413</v>
      </c>
      <c r="H1627" s="9" t="s">
        <v>142</v>
      </c>
      <c r="I1627" s="10" t="s">
        <v>1604</v>
      </c>
      <c r="J1627" s="11">
        <v>202488.285</v>
      </c>
      <c r="K1627" t="b">
        <f t="shared" si="125"/>
        <v>1</v>
      </c>
      <c r="L1627" t="b">
        <f t="shared" si="126"/>
        <v>1</v>
      </c>
      <c r="M1627" t="b">
        <f t="shared" si="127"/>
        <v>1</v>
      </c>
      <c r="N1627" t="b">
        <f t="shared" si="128"/>
        <v>1</v>
      </c>
      <c r="O1627" s="13">
        <f t="shared" si="129"/>
        <v>3.0000024707987905E-5</v>
      </c>
    </row>
    <row r="1628" spans="1:15" ht="56.25" hidden="1" x14ac:dyDescent="0.25">
      <c r="A1628" s="1" t="s">
        <v>248</v>
      </c>
      <c r="B1628" s="1" t="s">
        <v>1413</v>
      </c>
      <c r="C1628" s="1" t="s">
        <v>281</v>
      </c>
      <c r="D1628" s="2" t="s">
        <v>1684</v>
      </c>
      <c r="E1628" s="3">
        <v>7798</v>
      </c>
      <c r="F1628" s="8" t="s">
        <v>248</v>
      </c>
      <c r="G1628" s="9" t="s">
        <v>1413</v>
      </c>
      <c r="H1628" s="9" t="s">
        <v>281</v>
      </c>
      <c r="I1628" s="10" t="s">
        <v>1684</v>
      </c>
      <c r="J1628" s="11">
        <v>7798</v>
      </c>
      <c r="K1628" t="b">
        <f t="shared" si="125"/>
        <v>1</v>
      </c>
      <c r="L1628" t="b">
        <f t="shared" si="126"/>
        <v>1</v>
      </c>
      <c r="M1628" t="b">
        <f t="shared" si="127"/>
        <v>1</v>
      </c>
      <c r="N1628" t="b">
        <f t="shared" si="128"/>
        <v>1</v>
      </c>
      <c r="O1628" s="13">
        <f t="shared" si="129"/>
        <v>0</v>
      </c>
    </row>
    <row r="1629" spans="1:15" ht="112.5" hidden="1" x14ac:dyDescent="0.25">
      <c r="A1629" s="1" t="s">
        <v>248</v>
      </c>
      <c r="B1629" s="1" t="s">
        <v>1413</v>
      </c>
      <c r="C1629" s="1" t="s">
        <v>282</v>
      </c>
      <c r="D1629" s="2" t="s">
        <v>1685</v>
      </c>
      <c r="E1629" s="3">
        <v>137941.02160000001</v>
      </c>
      <c r="F1629" s="8" t="s">
        <v>248</v>
      </c>
      <c r="G1629" s="9" t="s">
        <v>1413</v>
      </c>
      <c r="H1629" s="9" t="s">
        <v>282</v>
      </c>
      <c r="I1629" s="10" t="s">
        <v>1685</v>
      </c>
      <c r="J1629" s="11">
        <v>137941.022</v>
      </c>
      <c r="K1629" t="b">
        <f t="shared" si="125"/>
        <v>1</v>
      </c>
      <c r="L1629" t="b">
        <f t="shared" si="126"/>
        <v>1</v>
      </c>
      <c r="M1629" t="b">
        <f t="shared" si="127"/>
        <v>1</v>
      </c>
      <c r="N1629" t="b">
        <f t="shared" si="128"/>
        <v>1</v>
      </c>
      <c r="O1629" s="13">
        <f t="shared" si="129"/>
        <v>-3.9999998989515007E-4</v>
      </c>
    </row>
    <row r="1630" spans="1:15" ht="90" hidden="1" x14ac:dyDescent="0.25">
      <c r="A1630" s="1" t="s">
        <v>248</v>
      </c>
      <c r="B1630" s="1" t="s">
        <v>1413</v>
      </c>
      <c r="C1630" s="1" t="s">
        <v>303</v>
      </c>
      <c r="D1630" s="2" t="s">
        <v>1686</v>
      </c>
      <c r="E1630" s="3">
        <v>56749.263430000006</v>
      </c>
      <c r="F1630" s="8" t="s">
        <v>248</v>
      </c>
      <c r="G1630" s="9" t="s">
        <v>1413</v>
      </c>
      <c r="H1630" s="9" t="s">
        <v>303</v>
      </c>
      <c r="I1630" s="10" t="s">
        <v>1686</v>
      </c>
      <c r="J1630" s="11">
        <v>56749.262999999999</v>
      </c>
      <c r="K1630" t="b">
        <f t="shared" si="125"/>
        <v>1</v>
      </c>
      <c r="L1630" t="b">
        <f t="shared" si="126"/>
        <v>1</v>
      </c>
      <c r="M1630" t="b">
        <f t="shared" si="127"/>
        <v>1</v>
      </c>
      <c r="N1630" t="b">
        <f t="shared" si="128"/>
        <v>1</v>
      </c>
      <c r="O1630" s="13">
        <f t="shared" si="129"/>
        <v>4.3000000732718036E-4</v>
      </c>
    </row>
    <row r="1631" spans="1:15" ht="101.25" hidden="1" x14ac:dyDescent="0.25">
      <c r="A1631" s="1" t="s">
        <v>248</v>
      </c>
      <c r="B1631" s="1" t="s">
        <v>1413</v>
      </c>
      <c r="C1631" s="1" t="s">
        <v>1328</v>
      </c>
      <c r="D1631" s="2" t="s">
        <v>1376</v>
      </c>
      <c r="E1631" s="3">
        <v>395.28300000000002</v>
      </c>
      <c r="F1631" s="8" t="s">
        <v>248</v>
      </c>
      <c r="G1631" s="9" t="s">
        <v>1413</v>
      </c>
      <c r="H1631" s="9" t="s">
        <v>1328</v>
      </c>
      <c r="I1631" s="10" t="s">
        <v>1376</v>
      </c>
      <c r="J1631" s="11">
        <v>395.28300000000002</v>
      </c>
      <c r="K1631" t="b">
        <f t="shared" si="125"/>
        <v>1</v>
      </c>
      <c r="L1631" t="b">
        <f t="shared" si="126"/>
        <v>1</v>
      </c>
      <c r="M1631" t="b">
        <f t="shared" si="127"/>
        <v>1</v>
      </c>
      <c r="N1631" t="b">
        <f t="shared" si="128"/>
        <v>1</v>
      </c>
      <c r="O1631" s="13">
        <f t="shared" si="129"/>
        <v>0</v>
      </c>
    </row>
    <row r="1632" spans="1:15" ht="33.75" hidden="1" x14ac:dyDescent="0.25">
      <c r="A1632" s="1" t="s">
        <v>248</v>
      </c>
      <c r="B1632" s="1" t="s">
        <v>1413</v>
      </c>
      <c r="C1632" s="1" t="s">
        <v>283</v>
      </c>
      <c r="D1632" s="2" t="s">
        <v>724</v>
      </c>
      <c r="E1632" s="3">
        <v>9233.8709999999992</v>
      </c>
      <c r="F1632" s="8" t="s">
        <v>248</v>
      </c>
      <c r="G1632" s="9" t="s">
        <v>1413</v>
      </c>
      <c r="H1632" s="9" t="s">
        <v>283</v>
      </c>
      <c r="I1632" s="10" t="s">
        <v>724</v>
      </c>
      <c r="J1632" s="11">
        <v>9233.8709999999992</v>
      </c>
      <c r="K1632" t="b">
        <f t="shared" si="125"/>
        <v>1</v>
      </c>
      <c r="L1632" t="b">
        <f t="shared" si="126"/>
        <v>1</v>
      </c>
      <c r="M1632" t="b">
        <f t="shared" si="127"/>
        <v>1</v>
      </c>
      <c r="N1632" t="b">
        <f t="shared" si="128"/>
        <v>1</v>
      </c>
      <c r="O1632" s="13">
        <f t="shared" si="129"/>
        <v>0</v>
      </c>
    </row>
    <row r="1633" spans="1:15" ht="33.75" hidden="1" x14ac:dyDescent="0.25">
      <c r="A1633" s="1" t="s">
        <v>248</v>
      </c>
      <c r="B1633" s="1" t="s">
        <v>1413</v>
      </c>
      <c r="C1633" s="1" t="s">
        <v>284</v>
      </c>
      <c r="D1633" s="2" t="s">
        <v>725</v>
      </c>
      <c r="E1633" s="3">
        <v>31693.508430000002</v>
      </c>
      <c r="F1633" s="8" t="s">
        <v>248</v>
      </c>
      <c r="G1633" s="9" t="s">
        <v>1413</v>
      </c>
      <c r="H1633" s="9" t="s">
        <v>284</v>
      </c>
      <c r="I1633" s="10" t="s">
        <v>725</v>
      </c>
      <c r="J1633" s="11">
        <v>31693.508000000002</v>
      </c>
      <c r="K1633" t="b">
        <f t="shared" si="125"/>
        <v>1</v>
      </c>
      <c r="L1633" t="b">
        <f t="shared" si="126"/>
        <v>1</v>
      </c>
      <c r="M1633" t="b">
        <f t="shared" si="127"/>
        <v>1</v>
      </c>
      <c r="N1633" t="b">
        <f t="shared" si="128"/>
        <v>1</v>
      </c>
      <c r="O1633" s="13">
        <f t="shared" si="129"/>
        <v>4.3000000005122274E-4</v>
      </c>
    </row>
    <row r="1634" spans="1:15" ht="33.75" hidden="1" x14ac:dyDescent="0.25">
      <c r="A1634" s="1" t="s">
        <v>248</v>
      </c>
      <c r="B1634" s="1" t="s">
        <v>1413</v>
      </c>
      <c r="C1634" s="1" t="s">
        <v>1329</v>
      </c>
      <c r="D1634" s="2" t="s">
        <v>1364</v>
      </c>
      <c r="E1634" s="3">
        <v>2744.8009999999999</v>
      </c>
      <c r="F1634" s="8" t="s">
        <v>248</v>
      </c>
      <c r="G1634" s="9" t="s">
        <v>1413</v>
      </c>
      <c r="H1634" s="9" t="s">
        <v>1329</v>
      </c>
      <c r="I1634" s="10" t="s">
        <v>1364</v>
      </c>
      <c r="J1634" s="11">
        <v>2744.8009999999999</v>
      </c>
      <c r="K1634" t="b">
        <f t="shared" si="125"/>
        <v>1</v>
      </c>
      <c r="L1634" t="b">
        <f t="shared" si="126"/>
        <v>1</v>
      </c>
      <c r="M1634" t="b">
        <f t="shared" si="127"/>
        <v>1</v>
      </c>
      <c r="N1634" t="b">
        <f t="shared" si="128"/>
        <v>1</v>
      </c>
      <c r="O1634" s="13">
        <f t="shared" si="129"/>
        <v>0</v>
      </c>
    </row>
    <row r="1635" spans="1:15" ht="24" hidden="1" x14ac:dyDescent="0.25">
      <c r="A1635" s="1" t="s">
        <v>248</v>
      </c>
      <c r="B1635" s="1" t="s">
        <v>1413</v>
      </c>
      <c r="C1635" s="1" t="s">
        <v>285</v>
      </c>
      <c r="D1635" s="2" t="s">
        <v>726</v>
      </c>
      <c r="E1635" s="3">
        <v>2172.8000000000002</v>
      </c>
      <c r="F1635" s="8" t="s">
        <v>248</v>
      </c>
      <c r="G1635" s="9" t="s">
        <v>1413</v>
      </c>
      <c r="H1635" s="9" t="s">
        <v>285</v>
      </c>
      <c r="I1635" s="10" t="s">
        <v>726</v>
      </c>
      <c r="J1635" s="11">
        <v>2172.8000000000002</v>
      </c>
      <c r="K1635" t="b">
        <f t="shared" si="125"/>
        <v>1</v>
      </c>
      <c r="L1635" t="b">
        <f t="shared" si="126"/>
        <v>1</v>
      </c>
      <c r="M1635" t="b">
        <f t="shared" si="127"/>
        <v>1</v>
      </c>
      <c r="N1635" t="b">
        <f t="shared" si="128"/>
        <v>1</v>
      </c>
      <c r="O1635" s="13">
        <f t="shared" si="129"/>
        <v>0</v>
      </c>
    </row>
    <row r="1636" spans="1:15" ht="45" hidden="1" x14ac:dyDescent="0.25">
      <c r="A1636" s="1" t="s">
        <v>248</v>
      </c>
      <c r="B1636" s="1" t="s">
        <v>1413</v>
      </c>
      <c r="C1636" s="1" t="s">
        <v>286</v>
      </c>
      <c r="D1636" s="2" t="s">
        <v>727</v>
      </c>
      <c r="E1636" s="3">
        <v>3259.4</v>
      </c>
      <c r="F1636" s="8" t="s">
        <v>248</v>
      </c>
      <c r="G1636" s="9" t="s">
        <v>1413</v>
      </c>
      <c r="H1636" s="9" t="s">
        <v>286</v>
      </c>
      <c r="I1636" s="10" t="s">
        <v>727</v>
      </c>
      <c r="J1636" s="11">
        <v>3259.4</v>
      </c>
      <c r="K1636" t="b">
        <f t="shared" si="125"/>
        <v>1</v>
      </c>
      <c r="L1636" t="b">
        <f t="shared" si="126"/>
        <v>1</v>
      </c>
      <c r="M1636" t="b">
        <f t="shared" si="127"/>
        <v>1</v>
      </c>
      <c r="N1636" t="b">
        <f t="shared" si="128"/>
        <v>1</v>
      </c>
      <c r="O1636" s="13">
        <f t="shared" si="129"/>
        <v>0</v>
      </c>
    </row>
    <row r="1637" spans="1:15" ht="33.75" hidden="1" x14ac:dyDescent="0.25">
      <c r="A1637" s="1" t="s">
        <v>248</v>
      </c>
      <c r="B1637" s="1" t="s">
        <v>1413</v>
      </c>
      <c r="C1637" s="1" t="s">
        <v>1330</v>
      </c>
      <c r="D1637" s="2" t="s">
        <v>1365</v>
      </c>
      <c r="E1637" s="3">
        <v>472.8</v>
      </c>
      <c r="F1637" s="8" t="s">
        <v>248</v>
      </c>
      <c r="G1637" s="9" t="s">
        <v>1413</v>
      </c>
      <c r="H1637" s="9" t="s">
        <v>1330</v>
      </c>
      <c r="I1637" s="10" t="s">
        <v>1365</v>
      </c>
      <c r="J1637" s="11">
        <v>472.8</v>
      </c>
      <c r="K1637" t="b">
        <f t="shared" si="125"/>
        <v>1</v>
      </c>
      <c r="L1637" t="b">
        <f t="shared" si="126"/>
        <v>1</v>
      </c>
      <c r="M1637" t="b">
        <f t="shared" si="127"/>
        <v>1</v>
      </c>
      <c r="N1637" t="b">
        <f t="shared" si="128"/>
        <v>1</v>
      </c>
      <c r="O1637" s="13">
        <f t="shared" si="129"/>
        <v>0</v>
      </c>
    </row>
    <row r="1638" spans="1:15" ht="33.75" hidden="1" x14ac:dyDescent="0.25">
      <c r="A1638" s="1" t="s">
        <v>248</v>
      </c>
      <c r="B1638" s="1" t="s">
        <v>1413</v>
      </c>
      <c r="C1638" s="1" t="s">
        <v>287</v>
      </c>
      <c r="D1638" s="2" t="s">
        <v>728</v>
      </c>
      <c r="E1638" s="3">
        <v>1820.1</v>
      </c>
      <c r="F1638" s="8" t="s">
        <v>248</v>
      </c>
      <c r="G1638" s="9" t="s">
        <v>1413</v>
      </c>
      <c r="H1638" s="9" t="s">
        <v>287</v>
      </c>
      <c r="I1638" s="10" t="s">
        <v>728</v>
      </c>
      <c r="J1638" s="11">
        <v>1820.1</v>
      </c>
      <c r="K1638" t="b">
        <f t="shared" si="125"/>
        <v>1</v>
      </c>
      <c r="L1638" t="b">
        <f t="shared" si="126"/>
        <v>1</v>
      </c>
      <c r="M1638" t="b">
        <f t="shared" si="127"/>
        <v>1</v>
      </c>
      <c r="N1638" t="b">
        <f t="shared" si="128"/>
        <v>1</v>
      </c>
      <c r="O1638" s="13">
        <f t="shared" si="129"/>
        <v>0</v>
      </c>
    </row>
    <row r="1639" spans="1:15" ht="24" hidden="1" x14ac:dyDescent="0.25">
      <c r="A1639" s="1" t="s">
        <v>248</v>
      </c>
      <c r="B1639" s="1" t="s">
        <v>1413</v>
      </c>
      <c r="C1639" s="1" t="s">
        <v>288</v>
      </c>
      <c r="D1639" s="2" t="s">
        <v>1266</v>
      </c>
      <c r="E1639" s="3">
        <v>4956.7</v>
      </c>
      <c r="F1639" s="8" t="s">
        <v>248</v>
      </c>
      <c r="G1639" s="9" t="s">
        <v>1413</v>
      </c>
      <c r="H1639" s="9" t="s">
        <v>288</v>
      </c>
      <c r="I1639" s="10" t="s">
        <v>1266</v>
      </c>
      <c r="J1639" s="11">
        <v>4956.7</v>
      </c>
      <c r="K1639" t="b">
        <f t="shared" si="125"/>
        <v>1</v>
      </c>
      <c r="L1639" t="b">
        <f t="shared" si="126"/>
        <v>1</v>
      </c>
      <c r="M1639" t="b">
        <f t="shared" si="127"/>
        <v>1</v>
      </c>
      <c r="N1639" t="b">
        <f t="shared" si="128"/>
        <v>1</v>
      </c>
      <c r="O1639" s="13">
        <f t="shared" si="129"/>
        <v>0</v>
      </c>
    </row>
    <row r="1640" spans="1:15" ht="78.75" hidden="1" x14ac:dyDescent="0.25">
      <c r="A1640" s="1" t="s">
        <v>248</v>
      </c>
      <c r="B1640" s="1" t="s">
        <v>1413</v>
      </c>
      <c r="C1640" s="1" t="s">
        <v>304</v>
      </c>
      <c r="D1640" s="2" t="s">
        <v>1687</v>
      </c>
      <c r="E1640" s="3">
        <v>76612.89499999999</v>
      </c>
      <c r="F1640" s="8" t="s">
        <v>248</v>
      </c>
      <c r="G1640" s="9" t="s">
        <v>1413</v>
      </c>
      <c r="H1640" s="9" t="s">
        <v>304</v>
      </c>
      <c r="I1640" s="10" t="s">
        <v>1687</v>
      </c>
      <c r="J1640" s="11">
        <v>76612.895000000004</v>
      </c>
      <c r="K1640" t="b">
        <f t="shared" si="125"/>
        <v>1</v>
      </c>
      <c r="L1640" t="b">
        <f t="shared" si="126"/>
        <v>1</v>
      </c>
      <c r="M1640" t="b">
        <f t="shared" si="127"/>
        <v>1</v>
      </c>
      <c r="N1640" t="b">
        <f t="shared" si="128"/>
        <v>1</v>
      </c>
      <c r="O1640" s="13">
        <f t="shared" si="129"/>
        <v>0</v>
      </c>
    </row>
    <row r="1641" spans="1:15" ht="78.75" hidden="1" x14ac:dyDescent="0.25">
      <c r="A1641" s="1" t="s">
        <v>248</v>
      </c>
      <c r="B1641" s="1" t="s">
        <v>1413</v>
      </c>
      <c r="C1641" s="1" t="s">
        <v>293</v>
      </c>
      <c r="D1641" s="2" t="s">
        <v>1688</v>
      </c>
      <c r="E1641" s="3">
        <v>34788.494999999995</v>
      </c>
      <c r="F1641" s="8" t="s">
        <v>248</v>
      </c>
      <c r="G1641" s="9" t="s">
        <v>1413</v>
      </c>
      <c r="H1641" s="9" t="s">
        <v>293</v>
      </c>
      <c r="I1641" s="10" t="s">
        <v>1688</v>
      </c>
      <c r="J1641" s="11">
        <v>34788.495000000003</v>
      </c>
      <c r="K1641" t="b">
        <f t="shared" si="125"/>
        <v>1</v>
      </c>
      <c r="L1641" t="b">
        <f t="shared" si="126"/>
        <v>1</v>
      </c>
      <c r="M1641" t="b">
        <f t="shared" si="127"/>
        <v>1</v>
      </c>
      <c r="N1641" t="b">
        <f t="shared" si="128"/>
        <v>1</v>
      </c>
      <c r="O1641" s="13">
        <f t="shared" si="129"/>
        <v>0</v>
      </c>
    </row>
    <row r="1642" spans="1:15" ht="45" hidden="1" x14ac:dyDescent="0.25">
      <c r="A1642" s="1" t="s">
        <v>248</v>
      </c>
      <c r="B1642" s="1" t="s">
        <v>1413</v>
      </c>
      <c r="C1642" s="1" t="s">
        <v>1217</v>
      </c>
      <c r="D1642" s="2" t="s">
        <v>1219</v>
      </c>
      <c r="E1642" s="3">
        <v>34263.394999999997</v>
      </c>
      <c r="F1642" s="8" t="s">
        <v>248</v>
      </c>
      <c r="G1642" s="9" t="s">
        <v>1413</v>
      </c>
      <c r="H1642" s="9" t="s">
        <v>1217</v>
      </c>
      <c r="I1642" s="10" t="s">
        <v>1219</v>
      </c>
      <c r="J1642" s="11">
        <v>34263.394999999997</v>
      </c>
      <c r="K1642" t="b">
        <f t="shared" si="125"/>
        <v>1</v>
      </c>
      <c r="L1642" t="b">
        <f t="shared" si="126"/>
        <v>1</v>
      </c>
      <c r="M1642" t="b">
        <f t="shared" si="127"/>
        <v>1</v>
      </c>
      <c r="N1642" t="b">
        <f t="shared" si="128"/>
        <v>1</v>
      </c>
      <c r="O1642" s="13">
        <f t="shared" si="129"/>
        <v>0</v>
      </c>
    </row>
    <row r="1643" spans="1:15" ht="146.25" hidden="1" x14ac:dyDescent="0.25">
      <c r="A1643" s="1" t="s">
        <v>248</v>
      </c>
      <c r="B1643" s="1" t="s">
        <v>1413</v>
      </c>
      <c r="C1643" s="1" t="s">
        <v>1218</v>
      </c>
      <c r="D1643" s="2" t="s">
        <v>1689</v>
      </c>
      <c r="E1643" s="3">
        <v>525.1</v>
      </c>
      <c r="F1643" s="8" t="s">
        <v>248</v>
      </c>
      <c r="G1643" s="9" t="s">
        <v>1413</v>
      </c>
      <c r="H1643" s="9" t="s">
        <v>1218</v>
      </c>
      <c r="I1643" s="10" t="s">
        <v>1689</v>
      </c>
      <c r="J1643" s="11">
        <v>525.1</v>
      </c>
      <c r="K1643" t="b">
        <f t="shared" si="125"/>
        <v>1</v>
      </c>
      <c r="L1643" t="b">
        <f t="shared" si="126"/>
        <v>1</v>
      </c>
      <c r="M1643" t="b">
        <f t="shared" si="127"/>
        <v>1</v>
      </c>
      <c r="N1643" t="b">
        <f t="shared" si="128"/>
        <v>1</v>
      </c>
      <c r="O1643" s="13">
        <f t="shared" si="129"/>
        <v>0</v>
      </c>
    </row>
    <row r="1644" spans="1:15" ht="45" hidden="1" x14ac:dyDescent="0.25">
      <c r="A1644" s="1" t="s">
        <v>248</v>
      </c>
      <c r="B1644" s="1" t="s">
        <v>1413</v>
      </c>
      <c r="C1644" s="1" t="s">
        <v>294</v>
      </c>
      <c r="D1644" s="2" t="s">
        <v>1690</v>
      </c>
      <c r="E1644" s="3">
        <v>2291.6</v>
      </c>
      <c r="F1644" s="8" t="s">
        <v>248</v>
      </c>
      <c r="G1644" s="9" t="s">
        <v>1413</v>
      </c>
      <c r="H1644" s="9" t="s">
        <v>294</v>
      </c>
      <c r="I1644" s="10" t="s">
        <v>1690</v>
      </c>
      <c r="J1644" s="11">
        <v>2291.6</v>
      </c>
      <c r="K1644" t="b">
        <f t="shared" si="125"/>
        <v>1</v>
      </c>
      <c r="L1644" t="b">
        <f t="shared" si="126"/>
        <v>1</v>
      </c>
      <c r="M1644" t="b">
        <f t="shared" si="127"/>
        <v>1</v>
      </c>
      <c r="N1644" t="b">
        <f t="shared" si="128"/>
        <v>1</v>
      </c>
      <c r="O1644" s="13">
        <f t="shared" si="129"/>
        <v>0</v>
      </c>
    </row>
    <row r="1645" spans="1:15" ht="112.5" hidden="1" x14ac:dyDescent="0.25">
      <c r="A1645" s="1" t="s">
        <v>248</v>
      </c>
      <c r="B1645" s="1" t="s">
        <v>1413</v>
      </c>
      <c r="C1645" s="1" t="s">
        <v>295</v>
      </c>
      <c r="D1645" s="2" t="s">
        <v>1691</v>
      </c>
      <c r="E1645" s="3">
        <v>2053.1999999999998</v>
      </c>
      <c r="F1645" s="8" t="s">
        <v>248</v>
      </c>
      <c r="G1645" s="9" t="s">
        <v>1413</v>
      </c>
      <c r="H1645" s="9" t="s">
        <v>295</v>
      </c>
      <c r="I1645" s="10" t="s">
        <v>1691</v>
      </c>
      <c r="J1645" s="11">
        <v>2053.1999999999998</v>
      </c>
      <c r="K1645" t="b">
        <f t="shared" si="125"/>
        <v>1</v>
      </c>
      <c r="L1645" t="b">
        <f t="shared" si="126"/>
        <v>1</v>
      </c>
      <c r="M1645" t="b">
        <f t="shared" si="127"/>
        <v>1</v>
      </c>
      <c r="N1645" t="b">
        <f t="shared" si="128"/>
        <v>1</v>
      </c>
      <c r="O1645" s="13">
        <f t="shared" si="129"/>
        <v>0</v>
      </c>
    </row>
    <row r="1646" spans="1:15" ht="112.5" hidden="1" x14ac:dyDescent="0.25">
      <c r="A1646" s="1" t="s">
        <v>248</v>
      </c>
      <c r="B1646" s="1" t="s">
        <v>1413</v>
      </c>
      <c r="C1646" s="1" t="s">
        <v>305</v>
      </c>
      <c r="D1646" s="2" t="s">
        <v>1692</v>
      </c>
      <c r="E1646" s="3">
        <v>37479.599999999999</v>
      </c>
      <c r="F1646" s="8" t="s">
        <v>248</v>
      </c>
      <c r="G1646" s="9" t="s">
        <v>1413</v>
      </c>
      <c r="H1646" s="9" t="s">
        <v>305</v>
      </c>
      <c r="I1646" s="10" t="s">
        <v>1692</v>
      </c>
      <c r="J1646" s="11">
        <v>37479.599999999999</v>
      </c>
      <c r="K1646" t="b">
        <f t="shared" si="125"/>
        <v>1</v>
      </c>
      <c r="L1646" t="b">
        <f t="shared" si="126"/>
        <v>1</v>
      </c>
      <c r="M1646" t="b">
        <f t="shared" si="127"/>
        <v>1</v>
      </c>
      <c r="N1646" t="b">
        <f t="shared" si="128"/>
        <v>1</v>
      </c>
      <c r="O1646" s="13">
        <f t="shared" si="129"/>
        <v>0</v>
      </c>
    </row>
    <row r="1647" spans="1:15" ht="33.75" hidden="1" x14ac:dyDescent="0.25">
      <c r="A1647" s="1" t="s">
        <v>248</v>
      </c>
      <c r="B1647" s="1" t="s">
        <v>1413</v>
      </c>
      <c r="C1647" s="1" t="s">
        <v>296</v>
      </c>
      <c r="D1647" s="2" t="s">
        <v>1693</v>
      </c>
      <c r="E1647" s="3">
        <v>30036.1</v>
      </c>
      <c r="F1647" s="8" t="s">
        <v>248</v>
      </c>
      <c r="G1647" s="9" t="s">
        <v>1413</v>
      </c>
      <c r="H1647" s="9" t="s">
        <v>296</v>
      </c>
      <c r="I1647" s="10" t="s">
        <v>1693</v>
      </c>
      <c r="J1647" s="11">
        <v>30036.1</v>
      </c>
      <c r="K1647" t="b">
        <f t="shared" si="125"/>
        <v>1</v>
      </c>
      <c r="L1647" t="b">
        <f t="shared" si="126"/>
        <v>1</v>
      </c>
      <c r="M1647" t="b">
        <f t="shared" si="127"/>
        <v>1</v>
      </c>
      <c r="N1647" t="b">
        <f t="shared" si="128"/>
        <v>1</v>
      </c>
      <c r="O1647" s="13">
        <f t="shared" si="129"/>
        <v>0</v>
      </c>
    </row>
    <row r="1648" spans="1:15" ht="24" hidden="1" x14ac:dyDescent="0.25">
      <c r="A1648" s="1" t="s">
        <v>248</v>
      </c>
      <c r="B1648" s="1" t="s">
        <v>1413</v>
      </c>
      <c r="C1648" s="1" t="s">
        <v>297</v>
      </c>
      <c r="D1648" s="2" t="s">
        <v>1694</v>
      </c>
      <c r="E1648" s="3">
        <v>7443.5</v>
      </c>
      <c r="F1648" s="8" t="s">
        <v>248</v>
      </c>
      <c r="G1648" s="9" t="s">
        <v>1413</v>
      </c>
      <c r="H1648" s="9" t="s">
        <v>297</v>
      </c>
      <c r="I1648" s="10" t="s">
        <v>1694</v>
      </c>
      <c r="J1648" s="11">
        <v>7443.5</v>
      </c>
      <c r="K1648" t="b">
        <f t="shared" si="125"/>
        <v>1</v>
      </c>
      <c r="L1648" t="b">
        <f t="shared" si="126"/>
        <v>1</v>
      </c>
      <c r="M1648" t="b">
        <f t="shared" si="127"/>
        <v>1</v>
      </c>
      <c r="N1648" t="b">
        <f t="shared" si="128"/>
        <v>1</v>
      </c>
      <c r="O1648" s="13">
        <f t="shared" si="129"/>
        <v>0</v>
      </c>
    </row>
    <row r="1649" spans="1:15" ht="56.25" hidden="1" x14ac:dyDescent="0.25">
      <c r="A1649" s="1" t="s">
        <v>248</v>
      </c>
      <c r="B1649" s="1" t="s">
        <v>1413</v>
      </c>
      <c r="C1649" s="1" t="s">
        <v>164</v>
      </c>
      <c r="D1649" s="2" t="s">
        <v>1623</v>
      </c>
      <c r="E1649" s="3">
        <v>362649.40626999998</v>
      </c>
      <c r="F1649" s="8" t="s">
        <v>248</v>
      </c>
      <c r="G1649" s="9" t="s">
        <v>1413</v>
      </c>
      <c r="H1649" s="9" t="s">
        <v>164</v>
      </c>
      <c r="I1649" s="10" t="s">
        <v>1623</v>
      </c>
      <c r="J1649" s="11">
        <v>362649.40600000002</v>
      </c>
      <c r="K1649" t="b">
        <f t="shared" si="125"/>
        <v>1</v>
      </c>
      <c r="L1649" t="b">
        <f t="shared" si="126"/>
        <v>1</v>
      </c>
      <c r="M1649" t="b">
        <f t="shared" si="127"/>
        <v>1</v>
      </c>
      <c r="N1649" t="b">
        <f t="shared" si="128"/>
        <v>1</v>
      </c>
      <c r="O1649" s="13">
        <f t="shared" si="129"/>
        <v>2.6999996043741703E-4</v>
      </c>
    </row>
    <row r="1650" spans="1:15" ht="78.75" hidden="1" x14ac:dyDescent="0.25">
      <c r="A1650" s="1" t="s">
        <v>248</v>
      </c>
      <c r="B1650" s="1" t="s">
        <v>1413</v>
      </c>
      <c r="C1650" s="1" t="s">
        <v>306</v>
      </c>
      <c r="D1650" s="2" t="s">
        <v>1440</v>
      </c>
      <c r="E1650" s="3">
        <v>362649.40626999998</v>
      </c>
      <c r="F1650" s="8" t="s">
        <v>248</v>
      </c>
      <c r="G1650" s="9" t="s">
        <v>1413</v>
      </c>
      <c r="H1650" s="9" t="s">
        <v>306</v>
      </c>
      <c r="I1650" s="10" t="s">
        <v>1440</v>
      </c>
      <c r="J1650" s="11">
        <v>362649.40600000002</v>
      </c>
      <c r="K1650" t="b">
        <f t="shared" si="125"/>
        <v>1</v>
      </c>
      <c r="L1650" t="b">
        <f t="shared" si="126"/>
        <v>1</v>
      </c>
      <c r="M1650" t="b">
        <f t="shared" si="127"/>
        <v>1</v>
      </c>
      <c r="N1650" t="b">
        <f t="shared" si="128"/>
        <v>1</v>
      </c>
      <c r="O1650" s="13">
        <f t="shared" si="129"/>
        <v>2.6999996043741703E-4</v>
      </c>
    </row>
    <row r="1651" spans="1:15" ht="90" hidden="1" x14ac:dyDescent="0.25">
      <c r="A1651" s="1" t="s">
        <v>248</v>
      </c>
      <c r="B1651" s="1" t="s">
        <v>1413</v>
      </c>
      <c r="C1651" s="1" t="s">
        <v>307</v>
      </c>
      <c r="D1651" s="2" t="s">
        <v>1441</v>
      </c>
      <c r="E1651" s="3">
        <v>92770.880539999998</v>
      </c>
      <c r="F1651" s="8" t="s">
        <v>248</v>
      </c>
      <c r="G1651" s="9" t="s">
        <v>1413</v>
      </c>
      <c r="H1651" s="9" t="s">
        <v>307</v>
      </c>
      <c r="I1651" s="10" t="s">
        <v>1441</v>
      </c>
      <c r="J1651" s="11">
        <v>92770.880999999994</v>
      </c>
      <c r="K1651" t="b">
        <f t="shared" si="125"/>
        <v>1</v>
      </c>
      <c r="L1651" t="b">
        <f t="shared" si="126"/>
        <v>1</v>
      </c>
      <c r="M1651" t="b">
        <f t="shared" si="127"/>
        <v>1</v>
      </c>
      <c r="N1651" t="b">
        <f t="shared" si="128"/>
        <v>1</v>
      </c>
      <c r="O1651" s="13">
        <f t="shared" si="129"/>
        <v>-4.5999999565538019E-4</v>
      </c>
    </row>
    <row r="1652" spans="1:15" ht="45" hidden="1" x14ac:dyDescent="0.25">
      <c r="A1652" s="1" t="s">
        <v>248</v>
      </c>
      <c r="B1652" s="1" t="s">
        <v>1413</v>
      </c>
      <c r="C1652" s="1" t="s">
        <v>298</v>
      </c>
      <c r="D1652" s="2" t="s">
        <v>764</v>
      </c>
      <c r="E1652" s="3">
        <v>92770.880539999998</v>
      </c>
      <c r="F1652" s="8" t="s">
        <v>248</v>
      </c>
      <c r="G1652" s="9" t="s">
        <v>1413</v>
      </c>
      <c r="H1652" s="9" t="s">
        <v>298</v>
      </c>
      <c r="I1652" s="10" t="s">
        <v>764</v>
      </c>
      <c r="J1652" s="11">
        <v>92770.880999999994</v>
      </c>
      <c r="K1652" t="b">
        <f t="shared" si="125"/>
        <v>1</v>
      </c>
      <c r="L1652" t="b">
        <f t="shared" si="126"/>
        <v>1</v>
      </c>
      <c r="M1652" t="b">
        <f t="shared" si="127"/>
        <v>1</v>
      </c>
      <c r="N1652" t="b">
        <f t="shared" si="128"/>
        <v>1</v>
      </c>
      <c r="O1652" s="13">
        <f t="shared" si="129"/>
        <v>-4.5999999565538019E-4</v>
      </c>
    </row>
    <row r="1653" spans="1:15" ht="90" hidden="1" x14ac:dyDescent="0.25">
      <c r="A1653" s="1" t="s">
        <v>248</v>
      </c>
      <c r="B1653" s="1" t="s">
        <v>1413</v>
      </c>
      <c r="C1653" s="1" t="s">
        <v>308</v>
      </c>
      <c r="D1653" s="2" t="s">
        <v>1695</v>
      </c>
      <c r="E1653" s="3">
        <v>269878.52572999999</v>
      </c>
      <c r="F1653" s="8" t="s">
        <v>248</v>
      </c>
      <c r="G1653" s="9" t="s">
        <v>1413</v>
      </c>
      <c r="H1653" s="9" t="s">
        <v>308</v>
      </c>
      <c r="I1653" s="10" t="s">
        <v>1695</v>
      </c>
      <c r="J1653" s="11">
        <v>269878.52600000001</v>
      </c>
      <c r="K1653" t="b">
        <f t="shared" si="125"/>
        <v>1</v>
      </c>
      <c r="L1653" t="b">
        <f t="shared" si="126"/>
        <v>1</v>
      </c>
      <c r="M1653" t="b">
        <f t="shared" si="127"/>
        <v>1</v>
      </c>
      <c r="N1653" t="b">
        <f t="shared" si="128"/>
        <v>1</v>
      </c>
      <c r="O1653" s="13">
        <f t="shared" si="129"/>
        <v>-2.7000001864507794E-4</v>
      </c>
    </row>
    <row r="1654" spans="1:15" ht="33.75" hidden="1" x14ac:dyDescent="0.25">
      <c r="A1654" s="1" t="s">
        <v>248</v>
      </c>
      <c r="B1654" s="1" t="s">
        <v>1413</v>
      </c>
      <c r="C1654" s="1" t="s">
        <v>299</v>
      </c>
      <c r="D1654" s="2" t="s">
        <v>766</v>
      </c>
      <c r="E1654" s="3">
        <v>51369.649039999997</v>
      </c>
      <c r="F1654" s="8" t="s">
        <v>248</v>
      </c>
      <c r="G1654" s="9" t="s">
        <v>1413</v>
      </c>
      <c r="H1654" s="9" t="s">
        <v>299</v>
      </c>
      <c r="I1654" s="10" t="s">
        <v>766</v>
      </c>
      <c r="J1654" s="11">
        <v>51369.648999999998</v>
      </c>
      <c r="K1654" t="b">
        <f t="shared" si="125"/>
        <v>1</v>
      </c>
      <c r="L1654" t="b">
        <f t="shared" si="126"/>
        <v>1</v>
      </c>
      <c r="M1654" t="b">
        <f t="shared" si="127"/>
        <v>1</v>
      </c>
      <c r="N1654" t="b">
        <f t="shared" si="128"/>
        <v>1</v>
      </c>
      <c r="O1654" s="13">
        <f t="shared" si="129"/>
        <v>3.9999998989515007E-5</v>
      </c>
    </row>
    <row r="1655" spans="1:15" ht="45" hidden="1" x14ac:dyDescent="0.25">
      <c r="A1655" s="1" t="s">
        <v>248</v>
      </c>
      <c r="B1655" s="1" t="s">
        <v>1413</v>
      </c>
      <c r="C1655" s="1" t="s">
        <v>1342</v>
      </c>
      <c r="D1655" s="2" t="s">
        <v>1377</v>
      </c>
      <c r="E1655" s="3">
        <v>49758.876689999997</v>
      </c>
      <c r="F1655" s="8" t="s">
        <v>248</v>
      </c>
      <c r="G1655" s="9" t="s">
        <v>1413</v>
      </c>
      <c r="H1655" s="9" t="s">
        <v>1342</v>
      </c>
      <c r="I1655" s="10" t="s">
        <v>1377</v>
      </c>
      <c r="J1655" s="11">
        <v>49758.877</v>
      </c>
      <c r="K1655" t="b">
        <f t="shared" si="125"/>
        <v>1</v>
      </c>
      <c r="L1655" t="b">
        <f t="shared" si="126"/>
        <v>1</v>
      </c>
      <c r="M1655" t="b">
        <f t="shared" si="127"/>
        <v>1</v>
      </c>
      <c r="N1655" t="b">
        <f t="shared" si="128"/>
        <v>1</v>
      </c>
      <c r="O1655" s="13">
        <f t="shared" si="129"/>
        <v>-3.1000000308267772E-4</v>
      </c>
    </row>
    <row r="1656" spans="1:15" ht="101.25" hidden="1" x14ac:dyDescent="0.25">
      <c r="A1656" s="1" t="s">
        <v>248</v>
      </c>
      <c r="B1656" s="1" t="s">
        <v>1413</v>
      </c>
      <c r="C1656" s="1" t="s">
        <v>300</v>
      </c>
      <c r="D1656" s="2" t="s">
        <v>767</v>
      </c>
      <c r="E1656" s="3">
        <v>135000</v>
      </c>
      <c r="F1656" s="8" t="s">
        <v>248</v>
      </c>
      <c r="G1656" s="9" t="s">
        <v>1413</v>
      </c>
      <c r="H1656" s="9" t="s">
        <v>300</v>
      </c>
      <c r="I1656" s="10" t="s">
        <v>767</v>
      </c>
      <c r="J1656" s="11">
        <v>135000</v>
      </c>
      <c r="K1656" t="b">
        <f t="shared" si="125"/>
        <v>1</v>
      </c>
      <c r="L1656" t="b">
        <f t="shared" si="126"/>
        <v>1</v>
      </c>
      <c r="M1656" t="b">
        <f t="shared" si="127"/>
        <v>1</v>
      </c>
      <c r="N1656" t="b">
        <f t="shared" si="128"/>
        <v>1</v>
      </c>
      <c r="O1656" s="13">
        <f t="shared" si="129"/>
        <v>0</v>
      </c>
    </row>
    <row r="1657" spans="1:15" ht="135" hidden="1" x14ac:dyDescent="0.25">
      <c r="A1657" s="1" t="s">
        <v>248</v>
      </c>
      <c r="B1657" s="1" t="s">
        <v>1413</v>
      </c>
      <c r="C1657" s="1" t="s">
        <v>301</v>
      </c>
      <c r="D1657" s="2" t="s">
        <v>768</v>
      </c>
      <c r="E1657" s="3">
        <v>33750</v>
      </c>
      <c r="F1657" s="8" t="s">
        <v>248</v>
      </c>
      <c r="G1657" s="9" t="s">
        <v>1413</v>
      </c>
      <c r="H1657" s="9" t="s">
        <v>301</v>
      </c>
      <c r="I1657" s="10" t="s">
        <v>768</v>
      </c>
      <c r="J1657" s="11">
        <v>33750</v>
      </c>
      <c r="K1657" t="b">
        <f t="shared" si="125"/>
        <v>1</v>
      </c>
      <c r="L1657" t="b">
        <f t="shared" si="126"/>
        <v>1</v>
      </c>
      <c r="M1657" t="b">
        <f t="shared" si="127"/>
        <v>1</v>
      </c>
      <c r="N1657" t="b">
        <f t="shared" si="128"/>
        <v>1</v>
      </c>
      <c r="O1657" s="13">
        <f t="shared" si="129"/>
        <v>0</v>
      </c>
    </row>
    <row r="1658" spans="1:15" ht="67.5" hidden="1" x14ac:dyDescent="0.25">
      <c r="A1658" s="1" t="s">
        <v>248</v>
      </c>
      <c r="B1658" s="1" t="s">
        <v>1414</v>
      </c>
      <c r="C1658" s="1" t="s">
        <v>138</v>
      </c>
      <c r="D1658" s="2" t="s">
        <v>1450</v>
      </c>
      <c r="E1658" s="3">
        <v>207815.92375000002</v>
      </c>
      <c r="F1658" s="8" t="s">
        <v>248</v>
      </c>
      <c r="G1658" s="9" t="s">
        <v>1414</v>
      </c>
      <c r="H1658" s="9" t="s">
        <v>138</v>
      </c>
      <c r="I1658" s="10" t="s">
        <v>1450</v>
      </c>
      <c r="J1658" s="11">
        <v>207815.924</v>
      </c>
      <c r="K1658" t="b">
        <f t="shared" si="125"/>
        <v>1</v>
      </c>
      <c r="L1658" t="b">
        <f t="shared" si="126"/>
        <v>1</v>
      </c>
      <c r="M1658" t="b">
        <f t="shared" si="127"/>
        <v>1</v>
      </c>
      <c r="N1658" t="b">
        <f t="shared" si="128"/>
        <v>1</v>
      </c>
      <c r="O1658" s="13">
        <f t="shared" si="129"/>
        <v>-2.4999998277053237E-4</v>
      </c>
    </row>
    <row r="1659" spans="1:15" ht="45" hidden="1" x14ac:dyDescent="0.25">
      <c r="A1659" s="1" t="s">
        <v>248</v>
      </c>
      <c r="B1659" s="1" t="s">
        <v>1414</v>
      </c>
      <c r="C1659" s="1" t="s">
        <v>170</v>
      </c>
      <c r="D1659" s="2" t="s">
        <v>1628</v>
      </c>
      <c r="E1659" s="3">
        <v>207815.92375000002</v>
      </c>
      <c r="F1659" s="8" t="s">
        <v>248</v>
      </c>
      <c r="G1659" s="9" t="s">
        <v>1414</v>
      </c>
      <c r="H1659" s="9" t="s">
        <v>170</v>
      </c>
      <c r="I1659" s="10" t="s">
        <v>1628</v>
      </c>
      <c r="J1659" s="11">
        <v>207815.924</v>
      </c>
      <c r="K1659" t="b">
        <f t="shared" si="125"/>
        <v>1</v>
      </c>
      <c r="L1659" t="b">
        <f t="shared" si="126"/>
        <v>1</v>
      </c>
      <c r="M1659" t="b">
        <f t="shared" si="127"/>
        <v>1</v>
      </c>
      <c r="N1659" t="b">
        <f t="shared" si="128"/>
        <v>1</v>
      </c>
      <c r="O1659" s="13">
        <f t="shared" si="129"/>
        <v>-2.4999998277053237E-4</v>
      </c>
    </row>
    <row r="1660" spans="1:15" ht="67.5" hidden="1" x14ac:dyDescent="0.25">
      <c r="A1660" s="1" t="s">
        <v>248</v>
      </c>
      <c r="B1660" s="1" t="s">
        <v>1414</v>
      </c>
      <c r="C1660" s="1" t="s">
        <v>171</v>
      </c>
      <c r="D1660" s="2" t="s">
        <v>1629</v>
      </c>
      <c r="E1660" s="3">
        <v>207815.92375000002</v>
      </c>
      <c r="F1660" s="8" t="s">
        <v>248</v>
      </c>
      <c r="G1660" s="9" t="s">
        <v>1414</v>
      </c>
      <c r="H1660" s="9" t="s">
        <v>171</v>
      </c>
      <c r="I1660" s="10" t="s">
        <v>1629</v>
      </c>
      <c r="J1660" s="11">
        <v>207815.924</v>
      </c>
      <c r="K1660" t="b">
        <f t="shared" si="125"/>
        <v>1</v>
      </c>
      <c r="L1660" t="b">
        <f t="shared" si="126"/>
        <v>1</v>
      </c>
      <c r="M1660" t="b">
        <f t="shared" si="127"/>
        <v>1</v>
      </c>
      <c r="N1660" t="b">
        <f t="shared" si="128"/>
        <v>1</v>
      </c>
      <c r="O1660" s="13">
        <f t="shared" si="129"/>
        <v>-2.4999998277053237E-4</v>
      </c>
    </row>
    <row r="1661" spans="1:15" ht="78.75" hidden="1" x14ac:dyDescent="0.25">
      <c r="A1661" s="1" t="s">
        <v>248</v>
      </c>
      <c r="B1661" s="1" t="s">
        <v>1414</v>
      </c>
      <c r="C1661" s="1" t="s">
        <v>169</v>
      </c>
      <c r="D1661" s="2" t="s">
        <v>589</v>
      </c>
      <c r="E1661" s="3">
        <v>207815.92375000002</v>
      </c>
      <c r="F1661" s="8" t="s">
        <v>248</v>
      </c>
      <c r="G1661" s="9" t="s">
        <v>1414</v>
      </c>
      <c r="H1661" s="9" t="s">
        <v>169</v>
      </c>
      <c r="I1661" s="10" t="s">
        <v>589</v>
      </c>
      <c r="J1661" s="11">
        <v>207815.924</v>
      </c>
      <c r="K1661" t="b">
        <f t="shared" si="125"/>
        <v>1</v>
      </c>
      <c r="L1661" t="b">
        <f t="shared" si="126"/>
        <v>1</v>
      </c>
      <c r="M1661" t="b">
        <f t="shared" si="127"/>
        <v>1</v>
      </c>
      <c r="N1661" t="b">
        <f t="shared" si="128"/>
        <v>1</v>
      </c>
      <c r="O1661" s="13">
        <f t="shared" si="129"/>
        <v>-2.4999998277053237E-4</v>
      </c>
    </row>
    <row r="1662" spans="1:15" ht="67.5" hidden="1" x14ac:dyDescent="0.25">
      <c r="A1662" s="1" t="s">
        <v>248</v>
      </c>
      <c r="B1662" s="1" t="s">
        <v>1414</v>
      </c>
      <c r="C1662" s="1" t="s">
        <v>1125</v>
      </c>
      <c r="D1662" s="2" t="s">
        <v>1207</v>
      </c>
      <c r="E1662" s="3">
        <v>33548.199999999997</v>
      </c>
      <c r="F1662" s="8" t="s">
        <v>248</v>
      </c>
      <c r="G1662" s="9" t="s">
        <v>1414</v>
      </c>
      <c r="H1662" s="9" t="s">
        <v>1125</v>
      </c>
      <c r="I1662" s="10" t="s">
        <v>1207</v>
      </c>
      <c r="J1662" s="11">
        <v>33548.199999999997</v>
      </c>
      <c r="K1662" t="b">
        <f t="shared" si="125"/>
        <v>1</v>
      </c>
      <c r="L1662" t="b">
        <f t="shared" si="126"/>
        <v>1</v>
      </c>
      <c r="M1662" t="b">
        <f t="shared" si="127"/>
        <v>1</v>
      </c>
      <c r="N1662" t="b">
        <f t="shared" si="128"/>
        <v>1</v>
      </c>
      <c r="O1662" s="13">
        <f t="shared" si="129"/>
        <v>0</v>
      </c>
    </row>
    <row r="1663" spans="1:15" ht="45" hidden="1" x14ac:dyDescent="0.25">
      <c r="A1663" s="1" t="s">
        <v>248</v>
      </c>
      <c r="B1663" s="1" t="s">
        <v>1414</v>
      </c>
      <c r="C1663" s="1" t="s">
        <v>1126</v>
      </c>
      <c r="D1663" s="2" t="s">
        <v>1210</v>
      </c>
      <c r="E1663" s="3">
        <v>33548.199999999997</v>
      </c>
      <c r="F1663" s="8" t="s">
        <v>248</v>
      </c>
      <c r="G1663" s="9" t="s">
        <v>1414</v>
      </c>
      <c r="H1663" s="9" t="s">
        <v>1126</v>
      </c>
      <c r="I1663" s="10" t="s">
        <v>1210</v>
      </c>
      <c r="J1663" s="11">
        <v>33548.199999999997</v>
      </c>
      <c r="K1663" t="b">
        <f t="shared" si="125"/>
        <v>1</v>
      </c>
      <c r="L1663" t="b">
        <f t="shared" si="126"/>
        <v>1</v>
      </c>
      <c r="M1663" t="b">
        <f t="shared" si="127"/>
        <v>1</v>
      </c>
      <c r="N1663" t="b">
        <f t="shared" si="128"/>
        <v>1</v>
      </c>
      <c r="O1663" s="13">
        <f t="shared" si="129"/>
        <v>0</v>
      </c>
    </row>
    <row r="1664" spans="1:15" ht="56.25" hidden="1" x14ac:dyDescent="0.25">
      <c r="A1664" s="1" t="s">
        <v>248</v>
      </c>
      <c r="B1664" s="1" t="s">
        <v>1414</v>
      </c>
      <c r="C1664" s="1" t="s">
        <v>1127</v>
      </c>
      <c r="D1664" s="2" t="s">
        <v>1200</v>
      </c>
      <c r="E1664" s="3">
        <v>31311.599999999999</v>
      </c>
      <c r="F1664" s="8" t="s">
        <v>248</v>
      </c>
      <c r="G1664" s="9" t="s">
        <v>1414</v>
      </c>
      <c r="H1664" s="9" t="s">
        <v>1127</v>
      </c>
      <c r="I1664" s="10" t="s">
        <v>1200</v>
      </c>
      <c r="J1664" s="11">
        <v>31311.599999999999</v>
      </c>
      <c r="K1664" t="b">
        <f t="shared" si="125"/>
        <v>1</v>
      </c>
      <c r="L1664" t="b">
        <f t="shared" si="126"/>
        <v>1</v>
      </c>
      <c r="M1664" t="b">
        <f t="shared" si="127"/>
        <v>1</v>
      </c>
      <c r="N1664" t="b">
        <f t="shared" si="128"/>
        <v>1</v>
      </c>
      <c r="O1664" s="13">
        <f t="shared" si="129"/>
        <v>0</v>
      </c>
    </row>
    <row r="1665" spans="1:15" ht="56.25" hidden="1" x14ac:dyDescent="0.25">
      <c r="A1665" s="1" t="s">
        <v>248</v>
      </c>
      <c r="B1665" s="1" t="s">
        <v>1414</v>
      </c>
      <c r="C1665" s="1" t="s">
        <v>1129</v>
      </c>
      <c r="D1665" s="2" t="s">
        <v>1201</v>
      </c>
      <c r="E1665" s="3">
        <v>2236.6</v>
      </c>
      <c r="F1665" s="8" t="s">
        <v>248</v>
      </c>
      <c r="G1665" s="9" t="s">
        <v>1414</v>
      </c>
      <c r="H1665" s="9" t="s">
        <v>1129</v>
      </c>
      <c r="I1665" s="10" t="s">
        <v>1201</v>
      </c>
      <c r="J1665" s="11">
        <v>2236.6</v>
      </c>
      <c r="K1665" t="b">
        <f t="shared" si="125"/>
        <v>1</v>
      </c>
      <c r="L1665" t="b">
        <f t="shared" si="126"/>
        <v>1</v>
      </c>
      <c r="M1665" t="b">
        <f t="shared" si="127"/>
        <v>1</v>
      </c>
      <c r="N1665" t="b">
        <f t="shared" si="128"/>
        <v>1</v>
      </c>
      <c r="O1665" s="13">
        <f t="shared" si="129"/>
        <v>0</v>
      </c>
    </row>
    <row r="1666" spans="1:15" ht="135" hidden="1" x14ac:dyDescent="0.25">
      <c r="A1666" s="1" t="s">
        <v>309</v>
      </c>
      <c r="B1666" s="1" t="s">
        <v>1410</v>
      </c>
      <c r="C1666" s="1" t="s">
        <v>1132</v>
      </c>
      <c r="D1666" s="2" t="s">
        <v>1486</v>
      </c>
      <c r="E1666" s="3">
        <v>39434.400000000001</v>
      </c>
      <c r="F1666" s="8" t="s">
        <v>309</v>
      </c>
      <c r="G1666" s="9" t="s">
        <v>1410</v>
      </c>
      <c r="H1666" s="9" t="s">
        <v>1132</v>
      </c>
      <c r="I1666" s="10" t="s">
        <v>1486</v>
      </c>
      <c r="J1666" s="11">
        <v>39434.400000000001</v>
      </c>
      <c r="K1666" t="b">
        <f t="shared" si="125"/>
        <v>1</v>
      </c>
      <c r="L1666" t="b">
        <f t="shared" si="126"/>
        <v>1</v>
      </c>
      <c r="M1666" t="b">
        <f t="shared" si="127"/>
        <v>1</v>
      </c>
      <c r="N1666" t="b">
        <f t="shared" si="128"/>
        <v>1</v>
      </c>
      <c r="O1666" s="13">
        <f t="shared" si="129"/>
        <v>0</v>
      </c>
    </row>
    <row r="1667" spans="1:15" ht="72" hidden="1" x14ac:dyDescent="0.25">
      <c r="A1667" s="1" t="s">
        <v>309</v>
      </c>
      <c r="B1667" s="1" t="s">
        <v>1410</v>
      </c>
      <c r="C1667" s="1" t="s">
        <v>310</v>
      </c>
      <c r="D1667" s="2" t="s">
        <v>1696</v>
      </c>
      <c r="E1667" s="3">
        <v>39434.400000000001</v>
      </c>
      <c r="F1667" s="8" t="s">
        <v>309</v>
      </c>
      <c r="G1667" s="9" t="s">
        <v>1410</v>
      </c>
      <c r="H1667" s="9" t="s">
        <v>310</v>
      </c>
      <c r="I1667" s="10" t="s">
        <v>1696</v>
      </c>
      <c r="J1667" s="11">
        <v>39434.400000000001</v>
      </c>
      <c r="K1667" t="b">
        <f t="shared" ref="K1667:K1730" si="130">EXACT(A1667,F1667)</f>
        <v>1</v>
      </c>
      <c r="L1667" t="b">
        <f t="shared" ref="L1667:L1730" si="131">EXACT(B1667,G1667)</f>
        <v>1</v>
      </c>
      <c r="M1667" t="b">
        <f t="shared" ref="M1667:M1730" si="132">EXACT(C1667,H1667)</f>
        <v>1</v>
      </c>
      <c r="N1667" t="b">
        <f t="shared" ref="N1667:N1730" si="133">EXACT(D1667,I1667)</f>
        <v>1</v>
      </c>
      <c r="O1667" s="13">
        <f t="shared" ref="O1667:O1730" si="134">E1667-J1667</f>
        <v>0</v>
      </c>
    </row>
    <row r="1668" spans="1:15" ht="135" hidden="1" x14ac:dyDescent="0.25">
      <c r="A1668" s="1" t="s">
        <v>309</v>
      </c>
      <c r="B1668" s="1" t="s">
        <v>1410</v>
      </c>
      <c r="C1668" s="1" t="s">
        <v>311</v>
      </c>
      <c r="D1668" s="2" t="s">
        <v>1697</v>
      </c>
      <c r="E1668" s="3">
        <v>39434.400000000001</v>
      </c>
      <c r="F1668" s="8" t="s">
        <v>309</v>
      </c>
      <c r="G1668" s="9" t="s">
        <v>1410</v>
      </c>
      <c r="H1668" s="9" t="s">
        <v>311</v>
      </c>
      <c r="I1668" s="10" t="s">
        <v>1697</v>
      </c>
      <c r="J1668" s="11">
        <v>39434.400000000001</v>
      </c>
      <c r="K1668" t="b">
        <f t="shared" si="130"/>
        <v>1</v>
      </c>
      <c r="L1668" t="b">
        <f t="shared" si="131"/>
        <v>1</v>
      </c>
      <c r="M1668" t="b">
        <f t="shared" si="132"/>
        <v>1</v>
      </c>
      <c r="N1668" t="b">
        <f t="shared" si="133"/>
        <v>1</v>
      </c>
      <c r="O1668" s="13">
        <f t="shared" si="134"/>
        <v>0</v>
      </c>
    </row>
    <row r="1669" spans="1:15" ht="112.5" hidden="1" x14ac:dyDescent="0.25">
      <c r="A1669" s="1" t="s">
        <v>309</v>
      </c>
      <c r="B1669" s="1" t="s">
        <v>1410</v>
      </c>
      <c r="C1669" s="1" t="s">
        <v>1302</v>
      </c>
      <c r="D1669" s="2" t="s">
        <v>1561</v>
      </c>
      <c r="E1669" s="3">
        <v>19717.2</v>
      </c>
      <c r="F1669" s="8" t="s">
        <v>309</v>
      </c>
      <c r="G1669" s="9" t="s">
        <v>1410</v>
      </c>
      <c r="H1669" s="9" t="s">
        <v>1302</v>
      </c>
      <c r="I1669" s="10" t="s">
        <v>1561</v>
      </c>
      <c r="J1669" s="11">
        <v>19717.2</v>
      </c>
      <c r="K1669" t="b">
        <f t="shared" si="130"/>
        <v>1</v>
      </c>
      <c r="L1669" t="b">
        <f t="shared" si="131"/>
        <v>1</v>
      </c>
      <c r="M1669" t="b">
        <f t="shared" si="132"/>
        <v>1</v>
      </c>
      <c r="N1669" t="b">
        <f t="shared" si="133"/>
        <v>1</v>
      </c>
      <c r="O1669" s="13">
        <f t="shared" si="134"/>
        <v>0</v>
      </c>
    </row>
    <row r="1670" spans="1:15" ht="112.5" hidden="1" x14ac:dyDescent="0.25">
      <c r="A1670" s="1" t="s">
        <v>309</v>
      </c>
      <c r="B1670" s="1" t="s">
        <v>1410</v>
      </c>
      <c r="C1670" s="1" t="s">
        <v>1464</v>
      </c>
      <c r="D1670" s="2" t="s">
        <v>1561</v>
      </c>
      <c r="E1670" s="3">
        <v>19717.2</v>
      </c>
      <c r="F1670" s="8" t="s">
        <v>309</v>
      </c>
      <c r="G1670" s="9" t="s">
        <v>1410</v>
      </c>
      <c r="H1670" s="9" t="s">
        <v>1464</v>
      </c>
      <c r="I1670" s="10" t="s">
        <v>1561</v>
      </c>
      <c r="J1670" s="11">
        <v>19717.2</v>
      </c>
      <c r="K1670" t="b">
        <f t="shared" si="130"/>
        <v>1</v>
      </c>
      <c r="L1670" t="b">
        <f t="shared" si="131"/>
        <v>1</v>
      </c>
      <c r="M1670" t="b">
        <f t="shared" si="132"/>
        <v>1</v>
      </c>
      <c r="N1670" t="b">
        <f t="shared" si="133"/>
        <v>1</v>
      </c>
      <c r="O1670" s="13">
        <f t="shared" si="134"/>
        <v>0</v>
      </c>
    </row>
    <row r="1671" spans="1:15" ht="56.25" hidden="1" x14ac:dyDescent="0.25">
      <c r="A1671" s="1" t="s">
        <v>309</v>
      </c>
      <c r="B1671" s="1" t="s">
        <v>1410</v>
      </c>
      <c r="C1671" s="1" t="s">
        <v>1122</v>
      </c>
      <c r="D1671" s="2" t="s">
        <v>1885</v>
      </c>
      <c r="E1671" s="3">
        <v>905.40699999999993</v>
      </c>
      <c r="F1671" s="8" t="s">
        <v>309</v>
      </c>
      <c r="G1671" s="9" t="s">
        <v>1410</v>
      </c>
      <c r="H1671" s="9" t="s">
        <v>1122</v>
      </c>
      <c r="I1671" s="10" t="s">
        <v>1885</v>
      </c>
      <c r="J1671" s="11">
        <v>905.40700000000004</v>
      </c>
      <c r="K1671" t="b">
        <f t="shared" si="130"/>
        <v>1</v>
      </c>
      <c r="L1671" t="b">
        <f t="shared" si="131"/>
        <v>1</v>
      </c>
      <c r="M1671" t="b">
        <f t="shared" si="132"/>
        <v>1</v>
      </c>
      <c r="N1671" t="b">
        <f t="shared" si="133"/>
        <v>1</v>
      </c>
      <c r="O1671" s="13">
        <f t="shared" si="134"/>
        <v>0</v>
      </c>
    </row>
    <row r="1672" spans="1:15" ht="33.75" hidden="1" x14ac:dyDescent="0.25">
      <c r="A1672" s="1" t="s">
        <v>309</v>
      </c>
      <c r="B1672" s="1" t="s">
        <v>1410</v>
      </c>
      <c r="C1672" s="1" t="s">
        <v>1123</v>
      </c>
      <c r="D1672" s="2" t="s">
        <v>1175</v>
      </c>
      <c r="E1672" s="3">
        <v>905.40699999999993</v>
      </c>
      <c r="F1672" s="8" t="s">
        <v>309</v>
      </c>
      <c r="G1672" s="9" t="s">
        <v>1410</v>
      </c>
      <c r="H1672" s="9" t="s">
        <v>1123</v>
      </c>
      <c r="I1672" s="10" t="s">
        <v>1175</v>
      </c>
      <c r="J1672" s="11">
        <v>905.40700000000004</v>
      </c>
      <c r="K1672" t="b">
        <f t="shared" si="130"/>
        <v>1</v>
      </c>
      <c r="L1672" t="b">
        <f t="shared" si="131"/>
        <v>1</v>
      </c>
      <c r="M1672" t="b">
        <f t="shared" si="132"/>
        <v>1</v>
      </c>
      <c r="N1672" t="b">
        <f t="shared" si="133"/>
        <v>1</v>
      </c>
      <c r="O1672" s="13">
        <f t="shared" si="134"/>
        <v>0</v>
      </c>
    </row>
    <row r="1673" spans="1:15" ht="78.75" hidden="1" x14ac:dyDescent="0.25">
      <c r="A1673" s="1" t="s">
        <v>309</v>
      </c>
      <c r="B1673" s="1" t="s">
        <v>1410</v>
      </c>
      <c r="C1673" s="1" t="s">
        <v>251</v>
      </c>
      <c r="D1673" s="2" t="s">
        <v>1191</v>
      </c>
      <c r="E1673" s="3">
        <v>905.40699999999993</v>
      </c>
      <c r="F1673" s="8" t="s">
        <v>309</v>
      </c>
      <c r="G1673" s="9" t="s">
        <v>1410</v>
      </c>
      <c r="H1673" s="9" t="s">
        <v>251</v>
      </c>
      <c r="I1673" s="10" t="s">
        <v>1191</v>
      </c>
      <c r="J1673" s="11">
        <v>905.40700000000004</v>
      </c>
      <c r="K1673" t="b">
        <f t="shared" si="130"/>
        <v>1</v>
      </c>
      <c r="L1673" t="b">
        <f t="shared" si="131"/>
        <v>1</v>
      </c>
      <c r="M1673" t="b">
        <f t="shared" si="132"/>
        <v>1</v>
      </c>
      <c r="N1673" t="b">
        <f t="shared" si="133"/>
        <v>1</v>
      </c>
      <c r="O1673" s="13">
        <f t="shared" si="134"/>
        <v>0</v>
      </c>
    </row>
    <row r="1674" spans="1:15" ht="135" hidden="1" x14ac:dyDescent="0.25">
      <c r="A1674" s="1" t="s">
        <v>309</v>
      </c>
      <c r="B1674" s="1" t="s">
        <v>1385</v>
      </c>
      <c r="C1674" s="1" t="s">
        <v>1132</v>
      </c>
      <c r="D1674" s="2" t="s">
        <v>1486</v>
      </c>
      <c r="E1674" s="3">
        <v>1911729.8120000002</v>
      </c>
      <c r="F1674" s="8" t="s">
        <v>309</v>
      </c>
      <c r="G1674" s="9" t="s">
        <v>1385</v>
      </c>
      <c r="H1674" s="9" t="s">
        <v>1132</v>
      </c>
      <c r="I1674" s="10" t="s">
        <v>1486</v>
      </c>
      <c r="J1674" s="11">
        <v>1911729.8119999999</v>
      </c>
      <c r="K1674" t="b">
        <f t="shared" si="130"/>
        <v>1</v>
      </c>
      <c r="L1674" t="b">
        <f t="shared" si="131"/>
        <v>1</v>
      </c>
      <c r="M1674" t="b">
        <f t="shared" si="132"/>
        <v>1</v>
      </c>
      <c r="N1674" t="b">
        <f t="shared" si="133"/>
        <v>1</v>
      </c>
      <c r="O1674" s="13">
        <f t="shared" si="134"/>
        <v>0</v>
      </c>
    </row>
    <row r="1675" spans="1:15" ht="101.25" hidden="1" x14ac:dyDescent="0.25">
      <c r="A1675" s="1" t="s">
        <v>309</v>
      </c>
      <c r="B1675" s="1" t="s">
        <v>1385</v>
      </c>
      <c r="C1675" s="1" t="s">
        <v>1133</v>
      </c>
      <c r="D1675" s="2" t="s">
        <v>1487</v>
      </c>
      <c r="E1675" s="3">
        <v>1911729.8120000002</v>
      </c>
      <c r="F1675" s="8" t="s">
        <v>309</v>
      </c>
      <c r="G1675" s="9" t="s">
        <v>1385</v>
      </c>
      <c r="H1675" s="9" t="s">
        <v>1133</v>
      </c>
      <c r="I1675" s="10" t="s">
        <v>1487</v>
      </c>
      <c r="J1675" s="11">
        <v>1911729.8119999999</v>
      </c>
      <c r="K1675" t="b">
        <f t="shared" si="130"/>
        <v>1</v>
      </c>
      <c r="L1675" t="b">
        <f t="shared" si="131"/>
        <v>1</v>
      </c>
      <c r="M1675" t="b">
        <f t="shared" si="132"/>
        <v>1</v>
      </c>
      <c r="N1675" t="b">
        <f t="shared" si="133"/>
        <v>1</v>
      </c>
      <c r="O1675" s="13">
        <f t="shared" si="134"/>
        <v>0</v>
      </c>
    </row>
    <row r="1676" spans="1:15" ht="191.25" hidden="1" x14ac:dyDescent="0.25">
      <c r="A1676" s="1" t="s">
        <v>309</v>
      </c>
      <c r="B1676" s="1" t="s">
        <v>1385</v>
      </c>
      <c r="C1676" s="1" t="s">
        <v>319</v>
      </c>
      <c r="D1676" s="2" t="s">
        <v>1698</v>
      </c>
      <c r="E1676" s="3">
        <v>1599773.7120000001</v>
      </c>
      <c r="F1676" s="8" t="s">
        <v>309</v>
      </c>
      <c r="G1676" s="9" t="s">
        <v>1385</v>
      </c>
      <c r="H1676" s="9" t="s">
        <v>319</v>
      </c>
      <c r="I1676" s="10" t="s">
        <v>1698</v>
      </c>
      <c r="J1676" s="11">
        <v>1599773.7120000001</v>
      </c>
      <c r="K1676" t="b">
        <f t="shared" si="130"/>
        <v>1</v>
      </c>
      <c r="L1676" t="b">
        <f t="shared" si="131"/>
        <v>1</v>
      </c>
      <c r="M1676" t="b">
        <f t="shared" si="132"/>
        <v>1</v>
      </c>
      <c r="N1676" t="b">
        <f t="shared" si="133"/>
        <v>1</v>
      </c>
      <c r="O1676" s="13">
        <f t="shared" si="134"/>
        <v>0</v>
      </c>
    </row>
    <row r="1677" spans="1:15" ht="146.25" hidden="1" x14ac:dyDescent="0.25">
      <c r="A1677" s="1" t="s">
        <v>309</v>
      </c>
      <c r="B1677" s="1" t="s">
        <v>1385</v>
      </c>
      <c r="C1677" s="1" t="s">
        <v>312</v>
      </c>
      <c r="D1677" s="2" t="s">
        <v>1269</v>
      </c>
      <c r="E1677" s="3">
        <v>476617.54300000001</v>
      </c>
      <c r="F1677" s="8" t="s">
        <v>309</v>
      </c>
      <c r="G1677" s="9" t="s">
        <v>1385</v>
      </c>
      <c r="H1677" s="9" t="s">
        <v>312</v>
      </c>
      <c r="I1677" s="10" t="s">
        <v>1269</v>
      </c>
      <c r="J1677" s="11">
        <v>476617.54300000001</v>
      </c>
      <c r="K1677" t="b">
        <f t="shared" si="130"/>
        <v>1</v>
      </c>
      <c r="L1677" t="b">
        <f t="shared" si="131"/>
        <v>1</v>
      </c>
      <c r="M1677" t="b">
        <f t="shared" si="132"/>
        <v>1</v>
      </c>
      <c r="N1677" t="b">
        <f t="shared" si="133"/>
        <v>1</v>
      </c>
      <c r="O1677" s="13">
        <f t="shared" si="134"/>
        <v>0</v>
      </c>
    </row>
    <row r="1678" spans="1:15" ht="180" hidden="1" x14ac:dyDescent="0.25">
      <c r="A1678" s="1" t="s">
        <v>309</v>
      </c>
      <c r="B1678" s="1" t="s">
        <v>1385</v>
      </c>
      <c r="C1678" s="1" t="s">
        <v>313</v>
      </c>
      <c r="D1678" s="2" t="s">
        <v>743</v>
      </c>
      <c r="E1678" s="3">
        <v>95</v>
      </c>
      <c r="F1678" s="8" t="s">
        <v>309</v>
      </c>
      <c r="G1678" s="9" t="s">
        <v>1385</v>
      </c>
      <c r="H1678" s="9" t="s">
        <v>313</v>
      </c>
      <c r="I1678" s="10" t="s">
        <v>743</v>
      </c>
      <c r="J1678" s="11">
        <v>95</v>
      </c>
      <c r="K1678" t="b">
        <f t="shared" si="130"/>
        <v>1</v>
      </c>
      <c r="L1678" t="b">
        <f t="shared" si="131"/>
        <v>1</v>
      </c>
      <c r="M1678" t="b">
        <f t="shared" si="132"/>
        <v>1</v>
      </c>
      <c r="N1678" t="b">
        <f t="shared" si="133"/>
        <v>1</v>
      </c>
      <c r="O1678" s="13">
        <f t="shared" si="134"/>
        <v>0</v>
      </c>
    </row>
    <row r="1679" spans="1:15" ht="202.5" hidden="1" x14ac:dyDescent="0.25">
      <c r="A1679" s="1" t="s">
        <v>309</v>
      </c>
      <c r="B1679" s="1" t="s">
        <v>1385</v>
      </c>
      <c r="C1679" s="1" t="s">
        <v>314</v>
      </c>
      <c r="D1679" s="2" t="s">
        <v>744</v>
      </c>
      <c r="E1679" s="3">
        <v>359.9</v>
      </c>
      <c r="F1679" s="8" t="s">
        <v>309</v>
      </c>
      <c r="G1679" s="9" t="s">
        <v>1385</v>
      </c>
      <c r="H1679" s="9" t="s">
        <v>314</v>
      </c>
      <c r="I1679" s="10" t="s">
        <v>744</v>
      </c>
      <c r="J1679" s="11">
        <v>359.9</v>
      </c>
      <c r="K1679" t="b">
        <f t="shared" si="130"/>
        <v>1</v>
      </c>
      <c r="L1679" t="b">
        <f t="shared" si="131"/>
        <v>1</v>
      </c>
      <c r="M1679" t="b">
        <f t="shared" si="132"/>
        <v>1</v>
      </c>
      <c r="N1679" t="b">
        <f t="shared" si="133"/>
        <v>1</v>
      </c>
      <c r="O1679" s="13">
        <f t="shared" si="134"/>
        <v>0</v>
      </c>
    </row>
    <row r="1680" spans="1:15" ht="157.5" hidden="1" x14ac:dyDescent="0.25">
      <c r="A1680" s="1" t="s">
        <v>309</v>
      </c>
      <c r="B1680" s="1" t="s">
        <v>1385</v>
      </c>
      <c r="C1680" s="1" t="s">
        <v>1272</v>
      </c>
      <c r="D1680" s="2" t="s">
        <v>1273</v>
      </c>
      <c r="E1680" s="3">
        <v>741926.55700000003</v>
      </c>
      <c r="F1680" s="8" t="s">
        <v>309</v>
      </c>
      <c r="G1680" s="9" t="s">
        <v>1385</v>
      </c>
      <c r="H1680" s="9" t="s">
        <v>1272</v>
      </c>
      <c r="I1680" s="10" t="s">
        <v>1273</v>
      </c>
      <c r="J1680" s="11">
        <v>741926.55700000003</v>
      </c>
      <c r="K1680" t="b">
        <f t="shared" si="130"/>
        <v>1</v>
      </c>
      <c r="L1680" t="b">
        <f t="shared" si="131"/>
        <v>1</v>
      </c>
      <c r="M1680" t="b">
        <f t="shared" si="132"/>
        <v>1</v>
      </c>
      <c r="N1680" t="b">
        <f t="shared" si="133"/>
        <v>1</v>
      </c>
      <c r="O1680" s="13">
        <f t="shared" si="134"/>
        <v>0</v>
      </c>
    </row>
    <row r="1681" spans="1:15" ht="146.25" hidden="1" x14ac:dyDescent="0.25">
      <c r="A1681" s="1" t="s">
        <v>309</v>
      </c>
      <c r="B1681" s="1" t="s">
        <v>1385</v>
      </c>
      <c r="C1681" s="1" t="s">
        <v>1465</v>
      </c>
      <c r="D1681" s="2" t="s">
        <v>1699</v>
      </c>
      <c r="E1681" s="3">
        <v>22381.8</v>
      </c>
      <c r="F1681" s="8" t="s">
        <v>309</v>
      </c>
      <c r="G1681" s="9" t="s">
        <v>1385</v>
      </c>
      <c r="H1681" s="9" t="s">
        <v>1465</v>
      </c>
      <c r="I1681" s="10" t="s">
        <v>1699</v>
      </c>
      <c r="J1681" s="11">
        <v>22381.8</v>
      </c>
      <c r="K1681" t="b">
        <f t="shared" si="130"/>
        <v>1</v>
      </c>
      <c r="L1681" t="b">
        <f t="shared" si="131"/>
        <v>1</v>
      </c>
      <c r="M1681" t="b">
        <f t="shared" si="132"/>
        <v>1</v>
      </c>
      <c r="N1681" t="b">
        <f t="shared" si="133"/>
        <v>1</v>
      </c>
      <c r="O1681" s="13">
        <f t="shared" si="134"/>
        <v>0</v>
      </c>
    </row>
    <row r="1682" spans="1:15" ht="101.25" hidden="1" x14ac:dyDescent="0.25">
      <c r="A1682" s="1" t="s">
        <v>309</v>
      </c>
      <c r="B1682" s="1" t="s">
        <v>1385</v>
      </c>
      <c r="C1682" s="1" t="s">
        <v>315</v>
      </c>
      <c r="D1682" s="2" t="s">
        <v>745</v>
      </c>
      <c r="E1682" s="3">
        <v>80106.2</v>
      </c>
      <c r="F1682" s="8" t="s">
        <v>309</v>
      </c>
      <c r="G1682" s="9" t="s">
        <v>1385</v>
      </c>
      <c r="H1682" s="9" t="s">
        <v>315</v>
      </c>
      <c r="I1682" s="10" t="s">
        <v>745</v>
      </c>
      <c r="J1682" s="11">
        <v>80106.2</v>
      </c>
      <c r="K1682" t="b">
        <f t="shared" si="130"/>
        <v>1</v>
      </c>
      <c r="L1682" t="b">
        <f t="shared" si="131"/>
        <v>1</v>
      </c>
      <c r="M1682" t="b">
        <f t="shared" si="132"/>
        <v>1</v>
      </c>
      <c r="N1682" t="b">
        <f t="shared" si="133"/>
        <v>1</v>
      </c>
      <c r="O1682" s="13">
        <f t="shared" si="134"/>
        <v>0</v>
      </c>
    </row>
    <row r="1683" spans="1:15" ht="123.75" hidden="1" x14ac:dyDescent="0.25">
      <c r="A1683" s="1" t="s">
        <v>309</v>
      </c>
      <c r="B1683" s="1" t="s">
        <v>1385</v>
      </c>
      <c r="C1683" s="1" t="s">
        <v>316</v>
      </c>
      <c r="D1683" s="2" t="s">
        <v>747</v>
      </c>
      <c r="E1683" s="3">
        <v>278286.712</v>
      </c>
      <c r="F1683" s="8" t="s">
        <v>309</v>
      </c>
      <c r="G1683" s="9" t="s">
        <v>1385</v>
      </c>
      <c r="H1683" s="9" t="s">
        <v>316</v>
      </c>
      <c r="I1683" s="10" t="s">
        <v>747</v>
      </c>
      <c r="J1683" s="11">
        <v>278286.712</v>
      </c>
      <c r="K1683" t="b">
        <f t="shared" si="130"/>
        <v>1</v>
      </c>
      <c r="L1683" t="b">
        <f t="shared" si="131"/>
        <v>1</v>
      </c>
      <c r="M1683" t="b">
        <f t="shared" si="132"/>
        <v>1</v>
      </c>
      <c r="N1683" t="b">
        <f t="shared" si="133"/>
        <v>1</v>
      </c>
      <c r="O1683" s="13">
        <f t="shared" si="134"/>
        <v>0</v>
      </c>
    </row>
    <row r="1684" spans="1:15" ht="123.75" hidden="1" x14ac:dyDescent="0.25">
      <c r="A1684" s="1" t="s">
        <v>309</v>
      </c>
      <c r="B1684" s="1" t="s">
        <v>1385</v>
      </c>
      <c r="C1684" s="1" t="s">
        <v>320</v>
      </c>
      <c r="D1684" s="2" t="s">
        <v>1700</v>
      </c>
      <c r="E1684" s="3">
        <v>69106.100000000006</v>
      </c>
      <c r="F1684" s="8" t="s">
        <v>309</v>
      </c>
      <c r="G1684" s="9" t="s">
        <v>1385</v>
      </c>
      <c r="H1684" s="9" t="s">
        <v>320</v>
      </c>
      <c r="I1684" s="10" t="s">
        <v>1700</v>
      </c>
      <c r="J1684" s="11">
        <v>69106.100000000006</v>
      </c>
      <c r="K1684" t="b">
        <f t="shared" si="130"/>
        <v>1</v>
      </c>
      <c r="L1684" t="b">
        <f t="shared" si="131"/>
        <v>1</v>
      </c>
      <c r="M1684" t="b">
        <f t="shared" si="132"/>
        <v>1</v>
      </c>
      <c r="N1684" t="b">
        <f t="shared" si="133"/>
        <v>1</v>
      </c>
      <c r="O1684" s="13">
        <f t="shared" si="134"/>
        <v>0</v>
      </c>
    </row>
    <row r="1685" spans="1:15" ht="78.75" hidden="1" x14ac:dyDescent="0.25">
      <c r="A1685" s="1" t="s">
        <v>309</v>
      </c>
      <c r="B1685" s="1" t="s">
        <v>1385</v>
      </c>
      <c r="C1685" s="1" t="s">
        <v>317</v>
      </c>
      <c r="D1685" s="2" t="s">
        <v>589</v>
      </c>
      <c r="E1685" s="3">
        <v>69106.100000000006</v>
      </c>
      <c r="F1685" s="8" t="s">
        <v>309</v>
      </c>
      <c r="G1685" s="9" t="s">
        <v>1385</v>
      </c>
      <c r="H1685" s="9" t="s">
        <v>317</v>
      </c>
      <c r="I1685" s="10" t="s">
        <v>589</v>
      </c>
      <c r="J1685" s="11">
        <v>69106.100000000006</v>
      </c>
      <c r="K1685" t="b">
        <f t="shared" si="130"/>
        <v>1</v>
      </c>
      <c r="L1685" t="b">
        <f t="shared" si="131"/>
        <v>1</v>
      </c>
      <c r="M1685" t="b">
        <f t="shared" si="132"/>
        <v>1</v>
      </c>
      <c r="N1685" t="b">
        <f t="shared" si="133"/>
        <v>1</v>
      </c>
      <c r="O1685" s="13">
        <f t="shared" si="134"/>
        <v>0</v>
      </c>
    </row>
    <row r="1686" spans="1:15" ht="101.25" hidden="1" x14ac:dyDescent="0.25">
      <c r="A1686" s="1" t="s">
        <v>309</v>
      </c>
      <c r="B1686" s="1" t="s">
        <v>1385</v>
      </c>
      <c r="C1686" s="1" t="s">
        <v>321</v>
      </c>
      <c r="D1686" s="2" t="s">
        <v>1701</v>
      </c>
      <c r="E1686" s="3">
        <v>242850</v>
      </c>
      <c r="F1686" s="8" t="s">
        <v>309</v>
      </c>
      <c r="G1686" s="9" t="s">
        <v>1385</v>
      </c>
      <c r="H1686" s="9" t="s">
        <v>321</v>
      </c>
      <c r="I1686" s="10" t="s">
        <v>1701</v>
      </c>
      <c r="J1686" s="11">
        <v>242850</v>
      </c>
      <c r="K1686" t="b">
        <f t="shared" si="130"/>
        <v>1</v>
      </c>
      <c r="L1686" t="b">
        <f t="shared" si="131"/>
        <v>1</v>
      </c>
      <c r="M1686" t="b">
        <f t="shared" si="132"/>
        <v>1</v>
      </c>
      <c r="N1686" t="b">
        <f t="shared" si="133"/>
        <v>1</v>
      </c>
      <c r="O1686" s="13">
        <f t="shared" si="134"/>
        <v>0</v>
      </c>
    </row>
    <row r="1687" spans="1:15" ht="56.25" hidden="1" x14ac:dyDescent="0.25">
      <c r="A1687" s="1" t="s">
        <v>309</v>
      </c>
      <c r="B1687" s="1" t="s">
        <v>1385</v>
      </c>
      <c r="C1687" s="1" t="s">
        <v>318</v>
      </c>
      <c r="D1687" s="2" t="s">
        <v>757</v>
      </c>
      <c r="E1687" s="3">
        <v>126350</v>
      </c>
      <c r="F1687" s="8" t="s">
        <v>309</v>
      </c>
      <c r="G1687" s="9" t="s">
        <v>1385</v>
      </c>
      <c r="H1687" s="9" t="s">
        <v>318</v>
      </c>
      <c r="I1687" s="10" t="s">
        <v>757</v>
      </c>
      <c r="J1687" s="11">
        <v>126350</v>
      </c>
      <c r="K1687" t="b">
        <f t="shared" si="130"/>
        <v>1</v>
      </c>
      <c r="L1687" t="b">
        <f t="shared" si="131"/>
        <v>1</v>
      </c>
      <c r="M1687" t="b">
        <f t="shared" si="132"/>
        <v>1</v>
      </c>
      <c r="N1687" t="b">
        <f t="shared" si="133"/>
        <v>1</v>
      </c>
      <c r="O1687" s="13">
        <f t="shared" si="134"/>
        <v>0</v>
      </c>
    </row>
    <row r="1688" spans="1:15" ht="112.5" hidden="1" x14ac:dyDescent="0.25">
      <c r="A1688" s="1" t="s">
        <v>309</v>
      </c>
      <c r="B1688" s="1" t="s">
        <v>1385</v>
      </c>
      <c r="C1688" s="1" t="s">
        <v>1466</v>
      </c>
      <c r="D1688" s="2" t="s">
        <v>754</v>
      </c>
      <c r="E1688" s="3">
        <v>116500</v>
      </c>
      <c r="F1688" s="8" t="s">
        <v>309</v>
      </c>
      <c r="G1688" s="9" t="s">
        <v>1385</v>
      </c>
      <c r="H1688" s="9" t="s">
        <v>1466</v>
      </c>
      <c r="I1688" s="10" t="s">
        <v>754</v>
      </c>
      <c r="J1688" s="11">
        <v>116500</v>
      </c>
      <c r="K1688" t="b">
        <f t="shared" si="130"/>
        <v>1</v>
      </c>
      <c r="L1688" t="b">
        <f t="shared" si="131"/>
        <v>1</v>
      </c>
      <c r="M1688" t="b">
        <f t="shared" si="132"/>
        <v>1</v>
      </c>
      <c r="N1688" t="b">
        <f t="shared" si="133"/>
        <v>1</v>
      </c>
      <c r="O1688" s="13">
        <f t="shared" si="134"/>
        <v>0</v>
      </c>
    </row>
    <row r="1689" spans="1:15" ht="56.25" hidden="1" x14ac:dyDescent="0.25">
      <c r="A1689" s="1" t="s">
        <v>309</v>
      </c>
      <c r="B1689" s="1" t="s">
        <v>1385</v>
      </c>
      <c r="C1689" s="1" t="s">
        <v>1122</v>
      </c>
      <c r="D1689" s="2" t="s">
        <v>1885</v>
      </c>
      <c r="E1689" s="3">
        <v>37.599999999999994</v>
      </c>
      <c r="F1689" s="8" t="s">
        <v>309</v>
      </c>
      <c r="G1689" s="9" t="s">
        <v>1385</v>
      </c>
      <c r="H1689" s="9" t="s">
        <v>1122</v>
      </c>
      <c r="I1689" s="10" t="s">
        <v>1885</v>
      </c>
      <c r="J1689" s="11">
        <v>37.6</v>
      </c>
      <c r="K1689" t="b">
        <f t="shared" si="130"/>
        <v>1</v>
      </c>
      <c r="L1689" t="b">
        <f t="shared" si="131"/>
        <v>1</v>
      </c>
      <c r="M1689" t="b">
        <f t="shared" si="132"/>
        <v>1</v>
      </c>
      <c r="N1689" t="b">
        <f t="shared" si="133"/>
        <v>1</v>
      </c>
      <c r="O1689" s="13">
        <f t="shared" si="134"/>
        <v>0</v>
      </c>
    </row>
    <row r="1690" spans="1:15" ht="33.75" hidden="1" x14ac:dyDescent="0.25">
      <c r="A1690" s="1" t="s">
        <v>309</v>
      </c>
      <c r="B1690" s="1" t="s">
        <v>1385</v>
      </c>
      <c r="C1690" s="1" t="s">
        <v>1123</v>
      </c>
      <c r="D1690" s="2" t="s">
        <v>1175</v>
      </c>
      <c r="E1690" s="3">
        <v>37.599999999999994</v>
      </c>
      <c r="F1690" s="8" t="s">
        <v>309</v>
      </c>
      <c r="G1690" s="9" t="s">
        <v>1385</v>
      </c>
      <c r="H1690" s="9" t="s">
        <v>1123</v>
      </c>
      <c r="I1690" s="10" t="s">
        <v>1175</v>
      </c>
      <c r="J1690" s="11">
        <v>37.6</v>
      </c>
      <c r="K1690" t="b">
        <f t="shared" si="130"/>
        <v>1</v>
      </c>
      <c r="L1690" t="b">
        <f t="shared" si="131"/>
        <v>1</v>
      </c>
      <c r="M1690" t="b">
        <f t="shared" si="132"/>
        <v>1</v>
      </c>
      <c r="N1690" t="b">
        <f t="shared" si="133"/>
        <v>1</v>
      </c>
      <c r="O1690" s="13">
        <f t="shared" si="134"/>
        <v>0</v>
      </c>
    </row>
    <row r="1691" spans="1:15" ht="157.5" hidden="1" x14ac:dyDescent="0.25">
      <c r="A1691" s="1" t="s">
        <v>309</v>
      </c>
      <c r="B1691" s="1" t="s">
        <v>1385</v>
      </c>
      <c r="C1691" s="1" t="s">
        <v>1467</v>
      </c>
      <c r="D1691" s="2" t="s">
        <v>1194</v>
      </c>
      <c r="E1691" s="3">
        <v>37.599999999999994</v>
      </c>
      <c r="F1691" s="8" t="s">
        <v>309</v>
      </c>
      <c r="G1691" s="9" t="s">
        <v>1385</v>
      </c>
      <c r="H1691" s="9" t="s">
        <v>1467</v>
      </c>
      <c r="I1691" s="10" t="s">
        <v>1194</v>
      </c>
      <c r="J1691" s="11">
        <v>37.6</v>
      </c>
      <c r="K1691" t="b">
        <f t="shared" si="130"/>
        <v>1</v>
      </c>
      <c r="L1691" t="b">
        <f t="shared" si="131"/>
        <v>1</v>
      </c>
      <c r="M1691" t="b">
        <f t="shared" si="132"/>
        <v>1</v>
      </c>
      <c r="N1691" t="b">
        <f t="shared" si="133"/>
        <v>1</v>
      </c>
      <c r="O1691" s="13">
        <f t="shared" si="134"/>
        <v>0</v>
      </c>
    </row>
    <row r="1692" spans="1:15" ht="67.5" hidden="1" x14ac:dyDescent="0.25">
      <c r="A1692" s="1" t="s">
        <v>309</v>
      </c>
      <c r="B1692" s="1" t="s">
        <v>1385</v>
      </c>
      <c r="C1692" s="1" t="s">
        <v>1125</v>
      </c>
      <c r="D1692" s="2" t="s">
        <v>1207</v>
      </c>
      <c r="E1692" s="3">
        <v>20231.100000000002</v>
      </c>
      <c r="F1692" s="8" t="s">
        <v>309</v>
      </c>
      <c r="G1692" s="9" t="s">
        <v>1385</v>
      </c>
      <c r="H1692" s="9" t="s">
        <v>1125</v>
      </c>
      <c r="I1692" s="10" t="s">
        <v>1207</v>
      </c>
      <c r="J1692" s="11">
        <v>20231.099999999999</v>
      </c>
      <c r="K1692" t="b">
        <f t="shared" si="130"/>
        <v>1</v>
      </c>
      <c r="L1692" t="b">
        <f t="shared" si="131"/>
        <v>1</v>
      </c>
      <c r="M1692" t="b">
        <f t="shared" si="132"/>
        <v>1</v>
      </c>
      <c r="N1692" t="b">
        <f t="shared" si="133"/>
        <v>1</v>
      </c>
      <c r="O1692" s="13">
        <f t="shared" si="134"/>
        <v>0</v>
      </c>
    </row>
    <row r="1693" spans="1:15" ht="45" hidden="1" x14ac:dyDescent="0.25">
      <c r="A1693" s="1" t="s">
        <v>309</v>
      </c>
      <c r="B1693" s="1" t="s">
        <v>1385</v>
      </c>
      <c r="C1693" s="1" t="s">
        <v>1126</v>
      </c>
      <c r="D1693" s="2" t="s">
        <v>1210</v>
      </c>
      <c r="E1693" s="3">
        <v>20231.100000000002</v>
      </c>
      <c r="F1693" s="8" t="s">
        <v>309</v>
      </c>
      <c r="G1693" s="9" t="s">
        <v>1385</v>
      </c>
      <c r="H1693" s="9" t="s">
        <v>1126</v>
      </c>
      <c r="I1693" s="10" t="s">
        <v>1210</v>
      </c>
      <c r="J1693" s="11">
        <v>20231.099999999999</v>
      </c>
      <c r="K1693" t="b">
        <f t="shared" si="130"/>
        <v>1</v>
      </c>
      <c r="L1693" t="b">
        <f t="shared" si="131"/>
        <v>1</v>
      </c>
      <c r="M1693" t="b">
        <f t="shared" si="132"/>
        <v>1</v>
      </c>
      <c r="N1693" t="b">
        <f t="shared" si="133"/>
        <v>1</v>
      </c>
      <c r="O1693" s="13">
        <f t="shared" si="134"/>
        <v>0</v>
      </c>
    </row>
    <row r="1694" spans="1:15" ht="56.25" hidden="1" x14ac:dyDescent="0.25">
      <c r="A1694" s="1" t="s">
        <v>309</v>
      </c>
      <c r="B1694" s="1" t="s">
        <v>1385</v>
      </c>
      <c r="C1694" s="1" t="s">
        <v>1127</v>
      </c>
      <c r="D1694" s="2" t="s">
        <v>1200</v>
      </c>
      <c r="E1694" s="3">
        <v>18016.7</v>
      </c>
      <c r="F1694" s="8" t="s">
        <v>309</v>
      </c>
      <c r="G1694" s="9" t="s">
        <v>1385</v>
      </c>
      <c r="H1694" s="9" t="s">
        <v>1127</v>
      </c>
      <c r="I1694" s="10" t="s">
        <v>1200</v>
      </c>
      <c r="J1694" s="11">
        <v>18016.7</v>
      </c>
      <c r="K1694" t="b">
        <f t="shared" si="130"/>
        <v>1</v>
      </c>
      <c r="L1694" t="b">
        <f t="shared" si="131"/>
        <v>1</v>
      </c>
      <c r="M1694" t="b">
        <f t="shared" si="132"/>
        <v>1</v>
      </c>
      <c r="N1694" t="b">
        <f t="shared" si="133"/>
        <v>1</v>
      </c>
      <c r="O1694" s="13">
        <f t="shared" si="134"/>
        <v>0</v>
      </c>
    </row>
    <row r="1695" spans="1:15" ht="56.25" hidden="1" x14ac:dyDescent="0.25">
      <c r="A1695" s="1" t="s">
        <v>309</v>
      </c>
      <c r="B1695" s="1" t="s">
        <v>1385</v>
      </c>
      <c r="C1695" s="1" t="s">
        <v>1129</v>
      </c>
      <c r="D1695" s="2" t="s">
        <v>1201</v>
      </c>
      <c r="E1695" s="3">
        <v>2214.4</v>
      </c>
      <c r="F1695" s="8" t="s">
        <v>309</v>
      </c>
      <c r="G1695" s="9" t="s">
        <v>1385</v>
      </c>
      <c r="H1695" s="9" t="s">
        <v>1129</v>
      </c>
      <c r="I1695" s="10" t="s">
        <v>1201</v>
      </c>
      <c r="J1695" s="11">
        <v>2214.4</v>
      </c>
      <c r="K1695" t="b">
        <f t="shared" si="130"/>
        <v>1</v>
      </c>
      <c r="L1695" t="b">
        <f t="shared" si="131"/>
        <v>1</v>
      </c>
      <c r="M1695" t="b">
        <f t="shared" si="132"/>
        <v>1</v>
      </c>
      <c r="N1695" t="b">
        <f t="shared" si="133"/>
        <v>1</v>
      </c>
      <c r="O1695" s="13">
        <f t="shared" si="134"/>
        <v>0</v>
      </c>
    </row>
    <row r="1696" spans="1:15" ht="101.25" hidden="1" x14ac:dyDescent="0.25">
      <c r="A1696" s="1" t="s">
        <v>309</v>
      </c>
      <c r="B1696" s="1" t="s">
        <v>1385</v>
      </c>
      <c r="C1696" s="1" t="s">
        <v>1139</v>
      </c>
      <c r="D1696" s="2" t="s">
        <v>1211</v>
      </c>
      <c r="E1696" s="3">
        <v>4051.8609999999999</v>
      </c>
      <c r="F1696" s="8" t="s">
        <v>309</v>
      </c>
      <c r="G1696" s="9" t="s">
        <v>1385</v>
      </c>
      <c r="H1696" s="9" t="s">
        <v>1139</v>
      </c>
      <c r="I1696" s="10" t="s">
        <v>1211</v>
      </c>
      <c r="J1696" s="11">
        <v>4051.8609999999999</v>
      </c>
      <c r="K1696" t="b">
        <f t="shared" si="130"/>
        <v>1</v>
      </c>
      <c r="L1696" t="b">
        <f t="shared" si="131"/>
        <v>1</v>
      </c>
      <c r="M1696" t="b">
        <f t="shared" si="132"/>
        <v>1</v>
      </c>
      <c r="N1696" t="b">
        <f t="shared" si="133"/>
        <v>1</v>
      </c>
      <c r="O1696" s="13">
        <f t="shared" si="134"/>
        <v>0</v>
      </c>
    </row>
    <row r="1697" spans="1:15" ht="78.75" hidden="1" x14ac:dyDescent="0.25">
      <c r="A1697" s="1" t="s">
        <v>309</v>
      </c>
      <c r="B1697" s="1" t="s">
        <v>1385</v>
      </c>
      <c r="C1697" s="1" t="s">
        <v>1146</v>
      </c>
      <c r="D1697" s="2" t="s">
        <v>1212</v>
      </c>
      <c r="E1697" s="3">
        <v>4044.3910000000001</v>
      </c>
      <c r="F1697" s="8" t="s">
        <v>309</v>
      </c>
      <c r="G1697" s="9" t="s">
        <v>1385</v>
      </c>
      <c r="H1697" s="9" t="s">
        <v>1146</v>
      </c>
      <c r="I1697" s="10" t="s">
        <v>1212</v>
      </c>
      <c r="J1697" s="11">
        <v>4044.3910000000001</v>
      </c>
      <c r="K1697" t="b">
        <f t="shared" si="130"/>
        <v>1</v>
      </c>
      <c r="L1697" t="b">
        <f t="shared" si="131"/>
        <v>1</v>
      </c>
      <c r="M1697" t="b">
        <f t="shared" si="132"/>
        <v>1</v>
      </c>
      <c r="N1697" t="b">
        <f t="shared" si="133"/>
        <v>1</v>
      </c>
      <c r="O1697" s="13">
        <f t="shared" si="134"/>
        <v>0</v>
      </c>
    </row>
    <row r="1698" spans="1:15" ht="56.25" hidden="1" x14ac:dyDescent="0.25">
      <c r="A1698" s="1" t="s">
        <v>309</v>
      </c>
      <c r="B1698" s="1" t="s">
        <v>1385</v>
      </c>
      <c r="C1698" s="1" t="s">
        <v>1147</v>
      </c>
      <c r="D1698" s="2" t="s">
        <v>1213</v>
      </c>
      <c r="E1698" s="3">
        <v>4044.3910000000001</v>
      </c>
      <c r="F1698" s="8" t="s">
        <v>309</v>
      </c>
      <c r="G1698" s="9" t="s">
        <v>1385</v>
      </c>
      <c r="H1698" s="9" t="s">
        <v>1147</v>
      </c>
      <c r="I1698" s="10" t="s">
        <v>1213</v>
      </c>
      <c r="J1698" s="11">
        <v>4044.3910000000001</v>
      </c>
      <c r="K1698" t="b">
        <f t="shared" si="130"/>
        <v>1</v>
      </c>
      <c r="L1698" t="b">
        <f t="shared" si="131"/>
        <v>1</v>
      </c>
      <c r="M1698" t="b">
        <f t="shared" si="132"/>
        <v>1</v>
      </c>
      <c r="N1698" t="b">
        <f t="shared" si="133"/>
        <v>1</v>
      </c>
      <c r="O1698" s="13">
        <f t="shared" si="134"/>
        <v>0</v>
      </c>
    </row>
    <row r="1699" spans="1:15" ht="22.5" hidden="1" x14ac:dyDescent="0.25">
      <c r="A1699" s="1" t="s">
        <v>309</v>
      </c>
      <c r="B1699" s="1" t="s">
        <v>1385</v>
      </c>
      <c r="C1699" s="1" t="s">
        <v>1140</v>
      </c>
      <c r="D1699" s="2" t="s">
        <v>1214</v>
      </c>
      <c r="E1699" s="3">
        <v>7.47</v>
      </c>
      <c r="F1699" s="8" t="s">
        <v>309</v>
      </c>
      <c r="G1699" s="9" t="s">
        <v>1385</v>
      </c>
      <c r="H1699" s="9" t="s">
        <v>1140</v>
      </c>
      <c r="I1699" s="10" t="s">
        <v>1214</v>
      </c>
      <c r="J1699" s="11">
        <v>7.47</v>
      </c>
      <c r="K1699" t="b">
        <f t="shared" si="130"/>
        <v>1</v>
      </c>
      <c r="L1699" t="b">
        <f t="shared" si="131"/>
        <v>1</v>
      </c>
      <c r="M1699" t="b">
        <f t="shared" si="132"/>
        <v>1</v>
      </c>
      <c r="N1699" t="b">
        <f t="shared" si="133"/>
        <v>1</v>
      </c>
      <c r="O1699" s="13">
        <f t="shared" si="134"/>
        <v>0</v>
      </c>
    </row>
    <row r="1700" spans="1:15" ht="36" hidden="1" x14ac:dyDescent="0.25">
      <c r="A1700" s="1" t="s">
        <v>309</v>
      </c>
      <c r="B1700" s="1" t="s">
        <v>1385</v>
      </c>
      <c r="C1700" s="1" t="s">
        <v>1141</v>
      </c>
      <c r="D1700" s="2" t="s">
        <v>1215</v>
      </c>
      <c r="E1700" s="3">
        <v>7.47</v>
      </c>
      <c r="F1700" s="8" t="s">
        <v>309</v>
      </c>
      <c r="G1700" s="9" t="s">
        <v>1385</v>
      </c>
      <c r="H1700" s="9" t="s">
        <v>1141</v>
      </c>
      <c r="I1700" s="10" t="s">
        <v>1215</v>
      </c>
      <c r="J1700" s="11">
        <v>7.47</v>
      </c>
      <c r="K1700" t="b">
        <f t="shared" si="130"/>
        <v>1</v>
      </c>
      <c r="L1700" t="b">
        <f t="shared" si="131"/>
        <v>1</v>
      </c>
      <c r="M1700" t="b">
        <f t="shared" si="132"/>
        <v>1</v>
      </c>
      <c r="N1700" t="b">
        <f t="shared" si="133"/>
        <v>1</v>
      </c>
      <c r="O1700" s="13">
        <f t="shared" si="134"/>
        <v>0</v>
      </c>
    </row>
    <row r="1701" spans="1:15" ht="67.5" hidden="1" x14ac:dyDescent="0.25">
      <c r="A1701" s="1" t="s">
        <v>309</v>
      </c>
      <c r="B1701" s="1" t="s">
        <v>1411</v>
      </c>
      <c r="C1701" s="1" t="s">
        <v>138</v>
      </c>
      <c r="D1701" s="2" t="s">
        <v>1450</v>
      </c>
      <c r="E1701" s="3">
        <v>14888.281999999999</v>
      </c>
      <c r="F1701" s="8" t="s">
        <v>309</v>
      </c>
      <c r="G1701" s="9" t="s">
        <v>1411</v>
      </c>
      <c r="H1701" s="9" t="s">
        <v>138</v>
      </c>
      <c r="I1701" s="10" t="s">
        <v>1450</v>
      </c>
      <c r="J1701" s="11">
        <v>14888.281999999999</v>
      </c>
      <c r="K1701" t="b">
        <f t="shared" si="130"/>
        <v>1</v>
      </c>
      <c r="L1701" t="b">
        <f t="shared" si="131"/>
        <v>1</v>
      </c>
      <c r="M1701" t="b">
        <f t="shared" si="132"/>
        <v>1</v>
      </c>
      <c r="N1701" t="b">
        <f t="shared" si="133"/>
        <v>1</v>
      </c>
      <c r="O1701" s="13">
        <f t="shared" si="134"/>
        <v>0</v>
      </c>
    </row>
    <row r="1702" spans="1:15" ht="78.75" hidden="1" x14ac:dyDescent="0.25">
      <c r="A1702" s="1" t="s">
        <v>309</v>
      </c>
      <c r="B1702" s="1" t="s">
        <v>1411</v>
      </c>
      <c r="C1702" s="1" t="s">
        <v>139</v>
      </c>
      <c r="D1702" s="2" t="s">
        <v>1451</v>
      </c>
      <c r="E1702" s="3">
        <v>14888.281999999999</v>
      </c>
      <c r="F1702" s="8" t="s">
        <v>309</v>
      </c>
      <c r="G1702" s="9" t="s">
        <v>1411</v>
      </c>
      <c r="H1702" s="9" t="s">
        <v>139</v>
      </c>
      <c r="I1702" s="10" t="s">
        <v>1451</v>
      </c>
      <c r="J1702" s="11">
        <v>14888.281999999999</v>
      </c>
      <c r="K1702" t="b">
        <f t="shared" si="130"/>
        <v>1</v>
      </c>
      <c r="L1702" t="b">
        <f t="shared" si="131"/>
        <v>1</v>
      </c>
      <c r="M1702" t="b">
        <f t="shared" si="132"/>
        <v>1</v>
      </c>
      <c r="N1702" t="b">
        <f t="shared" si="133"/>
        <v>1</v>
      </c>
      <c r="O1702" s="13">
        <f t="shared" si="134"/>
        <v>0</v>
      </c>
    </row>
    <row r="1703" spans="1:15" ht="146.25" hidden="1" x14ac:dyDescent="0.25">
      <c r="A1703" s="1" t="s">
        <v>309</v>
      </c>
      <c r="B1703" s="1" t="s">
        <v>1411</v>
      </c>
      <c r="C1703" s="1" t="s">
        <v>1239</v>
      </c>
      <c r="D1703" s="2" t="s">
        <v>1435</v>
      </c>
      <c r="E1703" s="3">
        <v>14888.281999999999</v>
      </c>
      <c r="F1703" s="8" t="s">
        <v>309</v>
      </c>
      <c r="G1703" s="9" t="s">
        <v>1411</v>
      </c>
      <c r="H1703" s="9" t="s">
        <v>1239</v>
      </c>
      <c r="I1703" s="10" t="s">
        <v>1435</v>
      </c>
      <c r="J1703" s="11">
        <v>14888.281999999999</v>
      </c>
      <c r="K1703" t="b">
        <f t="shared" si="130"/>
        <v>1</v>
      </c>
      <c r="L1703" t="b">
        <f t="shared" si="131"/>
        <v>1</v>
      </c>
      <c r="M1703" t="b">
        <f t="shared" si="132"/>
        <v>1</v>
      </c>
      <c r="N1703" t="b">
        <f t="shared" si="133"/>
        <v>1</v>
      </c>
      <c r="O1703" s="13">
        <f t="shared" si="134"/>
        <v>0</v>
      </c>
    </row>
    <row r="1704" spans="1:15" ht="135" hidden="1" x14ac:dyDescent="0.25">
      <c r="A1704" s="1" t="s">
        <v>309</v>
      </c>
      <c r="B1704" s="1" t="s">
        <v>1411</v>
      </c>
      <c r="C1704" s="1" t="s">
        <v>1436</v>
      </c>
      <c r="D1704" s="2" t="s">
        <v>698</v>
      </c>
      <c r="E1704" s="3">
        <v>14888.281999999999</v>
      </c>
      <c r="F1704" s="8" t="s">
        <v>309</v>
      </c>
      <c r="G1704" s="9" t="s">
        <v>1411</v>
      </c>
      <c r="H1704" s="9" t="s">
        <v>1436</v>
      </c>
      <c r="I1704" s="10" t="s">
        <v>698</v>
      </c>
      <c r="J1704" s="11">
        <v>14888.281999999999</v>
      </c>
      <c r="K1704" t="b">
        <f t="shared" si="130"/>
        <v>1</v>
      </c>
      <c r="L1704" t="b">
        <f t="shared" si="131"/>
        <v>1</v>
      </c>
      <c r="M1704" t="b">
        <f t="shared" si="132"/>
        <v>1</v>
      </c>
      <c r="N1704" t="b">
        <f t="shared" si="133"/>
        <v>1</v>
      </c>
      <c r="O1704" s="13">
        <f t="shared" si="134"/>
        <v>0</v>
      </c>
    </row>
    <row r="1705" spans="1:15" ht="135" hidden="1" x14ac:dyDescent="0.25">
      <c r="A1705" s="1" t="s">
        <v>309</v>
      </c>
      <c r="B1705" s="1" t="s">
        <v>1411</v>
      </c>
      <c r="C1705" s="1" t="s">
        <v>1132</v>
      </c>
      <c r="D1705" s="2" t="s">
        <v>1486</v>
      </c>
      <c r="E1705" s="3">
        <v>288498.92121999996</v>
      </c>
      <c r="F1705" s="8" t="s">
        <v>309</v>
      </c>
      <c r="G1705" s="9" t="s">
        <v>1411</v>
      </c>
      <c r="H1705" s="9" t="s">
        <v>1132</v>
      </c>
      <c r="I1705" s="10" t="s">
        <v>1486</v>
      </c>
      <c r="J1705" s="11">
        <v>288498.92099999997</v>
      </c>
      <c r="K1705" t="b">
        <f t="shared" si="130"/>
        <v>1</v>
      </c>
      <c r="L1705" t="b">
        <f t="shared" si="131"/>
        <v>1</v>
      </c>
      <c r="M1705" t="b">
        <f t="shared" si="132"/>
        <v>1</v>
      </c>
      <c r="N1705" t="b">
        <f t="shared" si="133"/>
        <v>1</v>
      </c>
      <c r="O1705" s="13">
        <f t="shared" si="134"/>
        <v>2.1999998716637492E-4</v>
      </c>
    </row>
    <row r="1706" spans="1:15" ht="72" hidden="1" x14ac:dyDescent="0.25">
      <c r="A1706" s="1" t="s">
        <v>309</v>
      </c>
      <c r="B1706" s="1" t="s">
        <v>1411</v>
      </c>
      <c r="C1706" s="1" t="s">
        <v>310</v>
      </c>
      <c r="D1706" s="2" t="s">
        <v>1696</v>
      </c>
      <c r="E1706" s="3">
        <v>262207.52321999997</v>
      </c>
      <c r="F1706" s="8" t="s">
        <v>309</v>
      </c>
      <c r="G1706" s="9" t="s">
        <v>1411</v>
      </c>
      <c r="H1706" s="9" t="s">
        <v>310</v>
      </c>
      <c r="I1706" s="10" t="s">
        <v>1696</v>
      </c>
      <c r="J1706" s="11">
        <v>262207.52299999999</v>
      </c>
      <c r="K1706" t="b">
        <f t="shared" si="130"/>
        <v>1</v>
      </c>
      <c r="L1706" t="b">
        <f t="shared" si="131"/>
        <v>1</v>
      </c>
      <c r="M1706" t="b">
        <f t="shared" si="132"/>
        <v>1</v>
      </c>
      <c r="N1706" t="b">
        <f t="shared" si="133"/>
        <v>1</v>
      </c>
      <c r="O1706" s="13">
        <f t="shared" si="134"/>
        <v>2.1999998716637492E-4</v>
      </c>
    </row>
    <row r="1707" spans="1:15" ht="135" hidden="1" x14ac:dyDescent="0.25">
      <c r="A1707" s="1" t="s">
        <v>309</v>
      </c>
      <c r="B1707" s="1" t="s">
        <v>1411</v>
      </c>
      <c r="C1707" s="1" t="s">
        <v>311</v>
      </c>
      <c r="D1707" s="2" t="s">
        <v>1697</v>
      </c>
      <c r="E1707" s="3">
        <v>137091.79999999999</v>
      </c>
      <c r="F1707" s="8" t="s">
        <v>309</v>
      </c>
      <c r="G1707" s="9" t="s">
        <v>1411</v>
      </c>
      <c r="H1707" s="9" t="s">
        <v>311</v>
      </c>
      <c r="I1707" s="10" t="s">
        <v>1697</v>
      </c>
      <c r="J1707" s="11">
        <v>137091.79999999999</v>
      </c>
      <c r="K1707" t="b">
        <f t="shared" si="130"/>
        <v>1</v>
      </c>
      <c r="L1707" t="b">
        <f t="shared" si="131"/>
        <v>1</v>
      </c>
      <c r="M1707" t="b">
        <f t="shared" si="132"/>
        <v>1</v>
      </c>
      <c r="N1707" t="b">
        <f t="shared" si="133"/>
        <v>1</v>
      </c>
      <c r="O1707" s="13">
        <f t="shared" si="134"/>
        <v>0</v>
      </c>
    </row>
    <row r="1708" spans="1:15" ht="90" hidden="1" x14ac:dyDescent="0.25">
      <c r="A1708" s="1" t="s">
        <v>309</v>
      </c>
      <c r="B1708" s="1" t="s">
        <v>1411</v>
      </c>
      <c r="C1708" s="1" t="s">
        <v>322</v>
      </c>
      <c r="D1708" s="2" t="s">
        <v>1560</v>
      </c>
      <c r="E1708" s="3">
        <v>137091.79999999999</v>
      </c>
      <c r="F1708" s="8" t="s">
        <v>309</v>
      </c>
      <c r="G1708" s="9" t="s">
        <v>1411</v>
      </c>
      <c r="H1708" s="9" t="s">
        <v>322</v>
      </c>
      <c r="I1708" s="10" t="s">
        <v>1560</v>
      </c>
      <c r="J1708" s="11">
        <v>137091.79999999999</v>
      </c>
      <c r="K1708" t="b">
        <f t="shared" si="130"/>
        <v>1</v>
      </c>
      <c r="L1708" t="b">
        <f t="shared" si="131"/>
        <v>1</v>
      </c>
      <c r="M1708" t="b">
        <f t="shared" si="132"/>
        <v>1</v>
      </c>
      <c r="N1708" t="b">
        <f t="shared" si="133"/>
        <v>1</v>
      </c>
      <c r="O1708" s="13">
        <f t="shared" si="134"/>
        <v>0</v>
      </c>
    </row>
    <row r="1709" spans="1:15" ht="78.75" hidden="1" x14ac:dyDescent="0.25">
      <c r="A1709" s="1" t="s">
        <v>309</v>
      </c>
      <c r="B1709" s="1" t="s">
        <v>1411</v>
      </c>
      <c r="C1709" s="1" t="s">
        <v>328</v>
      </c>
      <c r="D1709" s="2" t="s">
        <v>1702</v>
      </c>
      <c r="E1709" s="3">
        <v>40200.800000000003</v>
      </c>
      <c r="F1709" s="8" t="s">
        <v>309</v>
      </c>
      <c r="G1709" s="9" t="s">
        <v>1411</v>
      </c>
      <c r="H1709" s="9" t="s">
        <v>328</v>
      </c>
      <c r="I1709" s="10" t="s">
        <v>1702</v>
      </c>
      <c r="J1709" s="11">
        <v>40200.800000000003</v>
      </c>
      <c r="K1709" t="b">
        <f t="shared" si="130"/>
        <v>1</v>
      </c>
      <c r="L1709" t="b">
        <f t="shared" si="131"/>
        <v>1</v>
      </c>
      <c r="M1709" t="b">
        <f t="shared" si="132"/>
        <v>1</v>
      </c>
      <c r="N1709" t="b">
        <f t="shared" si="133"/>
        <v>1</v>
      </c>
      <c r="O1709" s="13">
        <f t="shared" si="134"/>
        <v>0</v>
      </c>
    </row>
    <row r="1710" spans="1:15" ht="78.75" hidden="1" x14ac:dyDescent="0.25">
      <c r="A1710" s="1" t="s">
        <v>309</v>
      </c>
      <c r="B1710" s="1" t="s">
        <v>1411</v>
      </c>
      <c r="C1710" s="1" t="s">
        <v>323</v>
      </c>
      <c r="D1710" s="2" t="s">
        <v>589</v>
      </c>
      <c r="E1710" s="3">
        <v>40200.800000000003</v>
      </c>
      <c r="F1710" s="8" t="s">
        <v>309</v>
      </c>
      <c r="G1710" s="9" t="s">
        <v>1411</v>
      </c>
      <c r="H1710" s="9" t="s">
        <v>323</v>
      </c>
      <c r="I1710" s="10" t="s">
        <v>589</v>
      </c>
      <c r="J1710" s="11">
        <v>40200.800000000003</v>
      </c>
      <c r="K1710" t="b">
        <f t="shared" si="130"/>
        <v>1</v>
      </c>
      <c r="L1710" t="b">
        <f t="shared" si="131"/>
        <v>1</v>
      </c>
      <c r="M1710" t="b">
        <f t="shared" si="132"/>
        <v>1</v>
      </c>
      <c r="N1710" t="b">
        <f t="shared" si="133"/>
        <v>1</v>
      </c>
      <c r="O1710" s="13">
        <f t="shared" si="134"/>
        <v>0</v>
      </c>
    </row>
    <row r="1711" spans="1:15" ht="146.25" hidden="1" x14ac:dyDescent="0.25">
      <c r="A1711" s="1" t="s">
        <v>309</v>
      </c>
      <c r="B1711" s="1" t="s">
        <v>1411</v>
      </c>
      <c r="C1711" s="1" t="s">
        <v>329</v>
      </c>
      <c r="D1711" s="2" t="s">
        <v>1703</v>
      </c>
      <c r="E1711" s="3">
        <v>41246.72322</v>
      </c>
      <c r="F1711" s="8" t="s">
        <v>309</v>
      </c>
      <c r="G1711" s="9" t="s">
        <v>1411</v>
      </c>
      <c r="H1711" s="9" t="s">
        <v>329</v>
      </c>
      <c r="I1711" s="10" t="s">
        <v>1703</v>
      </c>
      <c r="J1711" s="11">
        <v>41246.722999999998</v>
      </c>
      <c r="K1711" t="b">
        <f t="shared" si="130"/>
        <v>1</v>
      </c>
      <c r="L1711" t="b">
        <f t="shared" si="131"/>
        <v>1</v>
      </c>
      <c r="M1711" t="b">
        <f t="shared" si="132"/>
        <v>1</v>
      </c>
      <c r="N1711" t="b">
        <f t="shared" si="133"/>
        <v>1</v>
      </c>
      <c r="O1711" s="13">
        <f t="shared" si="134"/>
        <v>2.2000000171829015E-4</v>
      </c>
    </row>
    <row r="1712" spans="1:15" ht="123.75" hidden="1" x14ac:dyDescent="0.25">
      <c r="A1712" s="1" t="s">
        <v>309</v>
      </c>
      <c r="B1712" s="1" t="s">
        <v>1411</v>
      </c>
      <c r="C1712" s="1" t="s">
        <v>324</v>
      </c>
      <c r="D1712" s="2" t="s">
        <v>736</v>
      </c>
      <c r="E1712" s="3">
        <v>41246.72322</v>
      </c>
      <c r="F1712" s="8" t="s">
        <v>309</v>
      </c>
      <c r="G1712" s="9" t="s">
        <v>1411</v>
      </c>
      <c r="H1712" s="9" t="s">
        <v>324</v>
      </c>
      <c r="I1712" s="10" t="s">
        <v>736</v>
      </c>
      <c r="J1712" s="11">
        <v>41246.722999999998</v>
      </c>
      <c r="K1712" t="b">
        <f t="shared" si="130"/>
        <v>1</v>
      </c>
      <c r="L1712" t="b">
        <f t="shared" si="131"/>
        <v>1</v>
      </c>
      <c r="M1712" t="b">
        <f t="shared" si="132"/>
        <v>1</v>
      </c>
      <c r="N1712" t="b">
        <f t="shared" si="133"/>
        <v>1</v>
      </c>
      <c r="O1712" s="13">
        <f t="shared" si="134"/>
        <v>2.2000000171829015E-4</v>
      </c>
    </row>
    <row r="1713" spans="1:15" ht="78.75" hidden="1" x14ac:dyDescent="0.25">
      <c r="A1713" s="1" t="s">
        <v>309</v>
      </c>
      <c r="B1713" s="1" t="s">
        <v>1411</v>
      </c>
      <c r="C1713" s="1" t="s">
        <v>330</v>
      </c>
      <c r="D1713" s="2" t="s">
        <v>1704</v>
      </c>
      <c r="E1713" s="3">
        <v>3000</v>
      </c>
      <c r="F1713" s="8" t="s">
        <v>309</v>
      </c>
      <c r="G1713" s="9" t="s">
        <v>1411</v>
      </c>
      <c r="H1713" s="9" t="s">
        <v>330</v>
      </c>
      <c r="I1713" s="10" t="s">
        <v>1704</v>
      </c>
      <c r="J1713" s="11">
        <v>3000</v>
      </c>
      <c r="K1713" t="b">
        <f t="shared" si="130"/>
        <v>1</v>
      </c>
      <c r="L1713" t="b">
        <f t="shared" si="131"/>
        <v>1</v>
      </c>
      <c r="M1713" t="b">
        <f t="shared" si="132"/>
        <v>1</v>
      </c>
      <c r="N1713" t="b">
        <f t="shared" si="133"/>
        <v>1</v>
      </c>
      <c r="O1713" s="13">
        <f t="shared" si="134"/>
        <v>0</v>
      </c>
    </row>
    <row r="1714" spans="1:15" ht="67.5" hidden="1" x14ac:dyDescent="0.25">
      <c r="A1714" s="1" t="s">
        <v>309</v>
      </c>
      <c r="B1714" s="1" t="s">
        <v>1411</v>
      </c>
      <c r="C1714" s="1" t="s">
        <v>325</v>
      </c>
      <c r="D1714" s="2" t="s">
        <v>738</v>
      </c>
      <c r="E1714" s="3">
        <v>3000</v>
      </c>
      <c r="F1714" s="8" t="s">
        <v>309</v>
      </c>
      <c r="G1714" s="9" t="s">
        <v>1411</v>
      </c>
      <c r="H1714" s="9" t="s">
        <v>325</v>
      </c>
      <c r="I1714" s="10" t="s">
        <v>738</v>
      </c>
      <c r="J1714" s="11">
        <v>3000</v>
      </c>
      <c r="K1714" t="b">
        <f t="shared" si="130"/>
        <v>1</v>
      </c>
      <c r="L1714" t="b">
        <f t="shared" si="131"/>
        <v>1</v>
      </c>
      <c r="M1714" t="b">
        <f t="shared" si="132"/>
        <v>1</v>
      </c>
      <c r="N1714" t="b">
        <f t="shared" si="133"/>
        <v>1</v>
      </c>
      <c r="O1714" s="13">
        <f t="shared" si="134"/>
        <v>0</v>
      </c>
    </row>
    <row r="1715" spans="1:15" ht="101.25" hidden="1" x14ac:dyDescent="0.25">
      <c r="A1715" s="1" t="s">
        <v>309</v>
      </c>
      <c r="B1715" s="1" t="s">
        <v>1411</v>
      </c>
      <c r="C1715" s="1" t="s">
        <v>331</v>
      </c>
      <c r="D1715" s="2" t="s">
        <v>1705</v>
      </c>
      <c r="E1715" s="3">
        <v>40668.200000000004</v>
      </c>
      <c r="F1715" s="8" t="s">
        <v>309</v>
      </c>
      <c r="G1715" s="9" t="s">
        <v>1411</v>
      </c>
      <c r="H1715" s="9" t="s">
        <v>331</v>
      </c>
      <c r="I1715" s="10" t="s">
        <v>1705</v>
      </c>
      <c r="J1715" s="11">
        <v>40668.199999999997</v>
      </c>
      <c r="K1715" t="b">
        <f t="shared" si="130"/>
        <v>1</v>
      </c>
      <c r="L1715" t="b">
        <f t="shared" si="131"/>
        <v>1</v>
      </c>
      <c r="M1715" t="b">
        <f t="shared" si="132"/>
        <v>1</v>
      </c>
      <c r="N1715" t="b">
        <f t="shared" si="133"/>
        <v>1</v>
      </c>
      <c r="O1715" s="13">
        <f t="shared" si="134"/>
        <v>0</v>
      </c>
    </row>
    <row r="1716" spans="1:15" ht="123.75" hidden="1" x14ac:dyDescent="0.25">
      <c r="A1716" s="1" t="s">
        <v>309</v>
      </c>
      <c r="B1716" s="1" t="s">
        <v>1411</v>
      </c>
      <c r="C1716" s="1" t="s">
        <v>326</v>
      </c>
      <c r="D1716" s="2" t="s">
        <v>740</v>
      </c>
      <c r="E1716" s="3">
        <v>40668.200000000004</v>
      </c>
      <c r="F1716" s="8" t="s">
        <v>309</v>
      </c>
      <c r="G1716" s="9" t="s">
        <v>1411</v>
      </c>
      <c r="H1716" s="9" t="s">
        <v>326</v>
      </c>
      <c r="I1716" s="10" t="s">
        <v>740</v>
      </c>
      <c r="J1716" s="11">
        <v>40668.199999999997</v>
      </c>
      <c r="K1716" t="b">
        <f t="shared" si="130"/>
        <v>1</v>
      </c>
      <c r="L1716" t="b">
        <f t="shared" si="131"/>
        <v>1</v>
      </c>
      <c r="M1716" t="b">
        <f t="shared" si="132"/>
        <v>1</v>
      </c>
      <c r="N1716" t="b">
        <f t="shared" si="133"/>
        <v>1</v>
      </c>
      <c r="O1716" s="13">
        <f t="shared" si="134"/>
        <v>0</v>
      </c>
    </row>
    <row r="1717" spans="1:15" ht="101.25" hidden="1" x14ac:dyDescent="0.25">
      <c r="A1717" s="1" t="s">
        <v>309</v>
      </c>
      <c r="B1717" s="1" t="s">
        <v>1411</v>
      </c>
      <c r="C1717" s="1" t="s">
        <v>1133</v>
      </c>
      <c r="D1717" s="2" t="s">
        <v>1487</v>
      </c>
      <c r="E1717" s="3">
        <v>26291.398000000001</v>
      </c>
      <c r="F1717" s="8" t="s">
        <v>309</v>
      </c>
      <c r="G1717" s="9" t="s">
        <v>1411</v>
      </c>
      <c r="H1717" s="9" t="s">
        <v>1133</v>
      </c>
      <c r="I1717" s="10" t="s">
        <v>1487</v>
      </c>
      <c r="J1717" s="11">
        <v>26291.398000000001</v>
      </c>
      <c r="K1717" t="b">
        <f t="shared" si="130"/>
        <v>1</v>
      </c>
      <c r="L1717" t="b">
        <f t="shared" si="131"/>
        <v>1</v>
      </c>
      <c r="M1717" t="b">
        <f t="shared" si="132"/>
        <v>1</v>
      </c>
      <c r="N1717" t="b">
        <f t="shared" si="133"/>
        <v>1</v>
      </c>
      <c r="O1717" s="13">
        <f t="shared" si="134"/>
        <v>0</v>
      </c>
    </row>
    <row r="1718" spans="1:15" ht="135" hidden="1" x14ac:dyDescent="0.25">
      <c r="A1718" s="1" t="s">
        <v>309</v>
      </c>
      <c r="B1718" s="1" t="s">
        <v>1411</v>
      </c>
      <c r="C1718" s="1" t="s">
        <v>143</v>
      </c>
      <c r="D1718" s="2" t="s">
        <v>1606</v>
      </c>
      <c r="E1718" s="3">
        <v>26291.398000000001</v>
      </c>
      <c r="F1718" s="8" t="s">
        <v>309</v>
      </c>
      <c r="G1718" s="9" t="s">
        <v>1411</v>
      </c>
      <c r="H1718" s="9" t="s">
        <v>143</v>
      </c>
      <c r="I1718" s="10" t="s">
        <v>1606</v>
      </c>
      <c r="J1718" s="11">
        <v>26291.398000000001</v>
      </c>
      <c r="K1718" t="b">
        <f t="shared" si="130"/>
        <v>1</v>
      </c>
      <c r="L1718" t="b">
        <f t="shared" si="131"/>
        <v>1</v>
      </c>
      <c r="M1718" t="b">
        <f t="shared" si="132"/>
        <v>1</v>
      </c>
      <c r="N1718" t="b">
        <f t="shared" si="133"/>
        <v>1</v>
      </c>
      <c r="O1718" s="13">
        <f t="shared" si="134"/>
        <v>0</v>
      </c>
    </row>
    <row r="1719" spans="1:15" ht="78.75" hidden="1" x14ac:dyDescent="0.25">
      <c r="A1719" s="1" t="s">
        <v>309</v>
      </c>
      <c r="B1719" s="1" t="s">
        <v>1411</v>
      </c>
      <c r="C1719" s="1" t="s">
        <v>327</v>
      </c>
      <c r="D1719" s="2" t="s">
        <v>1379</v>
      </c>
      <c r="E1719" s="3">
        <v>26291.398000000001</v>
      </c>
      <c r="F1719" s="8" t="s">
        <v>309</v>
      </c>
      <c r="G1719" s="9" t="s">
        <v>1411</v>
      </c>
      <c r="H1719" s="9" t="s">
        <v>327</v>
      </c>
      <c r="I1719" s="10" t="s">
        <v>1379</v>
      </c>
      <c r="J1719" s="11">
        <v>26291.398000000001</v>
      </c>
      <c r="K1719" t="b">
        <f t="shared" si="130"/>
        <v>1</v>
      </c>
      <c r="L1719" t="b">
        <f t="shared" si="131"/>
        <v>1</v>
      </c>
      <c r="M1719" t="b">
        <f t="shared" si="132"/>
        <v>1</v>
      </c>
      <c r="N1719" t="b">
        <f t="shared" si="133"/>
        <v>1</v>
      </c>
      <c r="O1719" s="13">
        <f t="shared" si="134"/>
        <v>0</v>
      </c>
    </row>
    <row r="1720" spans="1:15" ht="135" hidden="1" x14ac:dyDescent="0.25">
      <c r="A1720" s="1" t="s">
        <v>309</v>
      </c>
      <c r="B1720" s="1" t="s">
        <v>1401</v>
      </c>
      <c r="C1720" s="1" t="s">
        <v>1132</v>
      </c>
      <c r="D1720" s="2" t="s">
        <v>1486</v>
      </c>
      <c r="E1720" s="3">
        <v>415299.80299999996</v>
      </c>
      <c r="F1720" s="8" t="s">
        <v>309</v>
      </c>
      <c r="G1720" s="9" t="s">
        <v>1401</v>
      </c>
      <c r="H1720" s="9" t="s">
        <v>1132</v>
      </c>
      <c r="I1720" s="10" t="s">
        <v>1486</v>
      </c>
      <c r="J1720" s="11">
        <v>415299.80300000001</v>
      </c>
      <c r="K1720" t="b">
        <f t="shared" si="130"/>
        <v>1</v>
      </c>
      <c r="L1720" t="b">
        <f t="shared" si="131"/>
        <v>1</v>
      </c>
      <c r="M1720" t="b">
        <f t="shared" si="132"/>
        <v>1</v>
      </c>
      <c r="N1720" t="b">
        <f t="shared" si="133"/>
        <v>1</v>
      </c>
      <c r="O1720" s="13">
        <f t="shared" si="134"/>
        <v>0</v>
      </c>
    </row>
    <row r="1721" spans="1:15" ht="101.25" hidden="1" x14ac:dyDescent="0.25">
      <c r="A1721" s="1" t="s">
        <v>309</v>
      </c>
      <c r="B1721" s="1" t="s">
        <v>1401</v>
      </c>
      <c r="C1721" s="1" t="s">
        <v>1133</v>
      </c>
      <c r="D1721" s="2" t="s">
        <v>1487</v>
      </c>
      <c r="E1721" s="3">
        <v>415299.80299999996</v>
      </c>
      <c r="F1721" s="8" t="s">
        <v>309</v>
      </c>
      <c r="G1721" s="9" t="s">
        <v>1401</v>
      </c>
      <c r="H1721" s="9" t="s">
        <v>1133</v>
      </c>
      <c r="I1721" s="10" t="s">
        <v>1487</v>
      </c>
      <c r="J1721" s="11">
        <v>415299.80300000001</v>
      </c>
      <c r="K1721" t="b">
        <f t="shared" si="130"/>
        <v>1</v>
      </c>
      <c r="L1721" t="b">
        <f t="shared" si="131"/>
        <v>1</v>
      </c>
      <c r="M1721" t="b">
        <f t="shared" si="132"/>
        <v>1</v>
      </c>
      <c r="N1721" t="b">
        <f t="shared" si="133"/>
        <v>1</v>
      </c>
      <c r="O1721" s="13">
        <f t="shared" si="134"/>
        <v>0</v>
      </c>
    </row>
    <row r="1722" spans="1:15" ht="191.25" hidden="1" x14ac:dyDescent="0.25">
      <c r="A1722" s="1" t="s">
        <v>309</v>
      </c>
      <c r="B1722" s="1" t="s">
        <v>1401</v>
      </c>
      <c r="C1722" s="1" t="s">
        <v>319</v>
      </c>
      <c r="D1722" s="2" t="s">
        <v>1698</v>
      </c>
      <c r="E1722" s="3">
        <v>415299.80299999996</v>
      </c>
      <c r="F1722" s="8" t="s">
        <v>309</v>
      </c>
      <c r="G1722" s="9" t="s">
        <v>1401</v>
      </c>
      <c r="H1722" s="9" t="s">
        <v>319</v>
      </c>
      <c r="I1722" s="10" t="s">
        <v>1698</v>
      </c>
      <c r="J1722" s="11">
        <v>415299.80300000001</v>
      </c>
      <c r="K1722" t="b">
        <f t="shared" si="130"/>
        <v>1</v>
      </c>
      <c r="L1722" t="b">
        <f t="shared" si="131"/>
        <v>1</v>
      </c>
      <c r="M1722" t="b">
        <f t="shared" si="132"/>
        <v>1</v>
      </c>
      <c r="N1722" t="b">
        <f t="shared" si="133"/>
        <v>1</v>
      </c>
      <c r="O1722" s="13">
        <f t="shared" si="134"/>
        <v>0</v>
      </c>
    </row>
    <row r="1723" spans="1:15" ht="135" hidden="1" x14ac:dyDescent="0.25">
      <c r="A1723" s="1" t="s">
        <v>309</v>
      </c>
      <c r="B1723" s="1" t="s">
        <v>1401</v>
      </c>
      <c r="C1723" s="1" t="s">
        <v>332</v>
      </c>
      <c r="D1723" s="2" t="s">
        <v>746</v>
      </c>
      <c r="E1723" s="3">
        <v>93216.4</v>
      </c>
      <c r="F1723" s="8" t="s">
        <v>309</v>
      </c>
      <c r="G1723" s="9" t="s">
        <v>1401</v>
      </c>
      <c r="H1723" s="9" t="s">
        <v>332</v>
      </c>
      <c r="I1723" s="10" t="s">
        <v>746</v>
      </c>
      <c r="J1723" s="11">
        <v>93216.4</v>
      </c>
      <c r="K1723" t="b">
        <f t="shared" si="130"/>
        <v>1</v>
      </c>
      <c r="L1723" t="b">
        <f t="shared" si="131"/>
        <v>1</v>
      </c>
      <c r="M1723" t="b">
        <f t="shared" si="132"/>
        <v>1</v>
      </c>
      <c r="N1723" t="b">
        <f t="shared" si="133"/>
        <v>1</v>
      </c>
      <c r="O1723" s="13">
        <f t="shared" si="134"/>
        <v>0</v>
      </c>
    </row>
    <row r="1724" spans="1:15" ht="213.75" hidden="1" x14ac:dyDescent="0.25">
      <c r="A1724" s="1" t="s">
        <v>309</v>
      </c>
      <c r="B1724" s="1" t="s">
        <v>1401</v>
      </c>
      <c r="C1724" s="1" t="s">
        <v>334</v>
      </c>
      <c r="D1724" s="2" t="s">
        <v>749</v>
      </c>
      <c r="E1724" s="3">
        <v>322083.40299999999</v>
      </c>
      <c r="F1724" s="8" t="s">
        <v>309</v>
      </c>
      <c r="G1724" s="9" t="s">
        <v>1401</v>
      </c>
      <c r="H1724" s="9" t="s">
        <v>334</v>
      </c>
      <c r="I1724" s="12" t="s">
        <v>749</v>
      </c>
      <c r="J1724" s="11">
        <v>322083.40299999999</v>
      </c>
      <c r="K1724" t="b">
        <f t="shared" si="130"/>
        <v>1</v>
      </c>
      <c r="L1724" t="b">
        <f t="shared" si="131"/>
        <v>1</v>
      </c>
      <c r="M1724" t="b">
        <f t="shared" si="132"/>
        <v>1</v>
      </c>
      <c r="N1724" t="b">
        <f t="shared" si="133"/>
        <v>1</v>
      </c>
      <c r="O1724" s="13">
        <f t="shared" si="134"/>
        <v>0</v>
      </c>
    </row>
    <row r="1725" spans="1:15" ht="56.25" hidden="1" x14ac:dyDescent="0.25">
      <c r="A1725" s="1" t="s">
        <v>309</v>
      </c>
      <c r="B1725" s="1" t="s">
        <v>1401</v>
      </c>
      <c r="C1725" s="1" t="s">
        <v>1122</v>
      </c>
      <c r="D1725" s="2" t="s">
        <v>1885</v>
      </c>
      <c r="E1725" s="3">
        <v>221181.94841000001</v>
      </c>
      <c r="F1725" s="8" t="s">
        <v>309</v>
      </c>
      <c r="G1725" s="9" t="s">
        <v>1401</v>
      </c>
      <c r="H1725" s="9" t="s">
        <v>1122</v>
      </c>
      <c r="I1725" s="10" t="s">
        <v>1885</v>
      </c>
      <c r="J1725" s="11">
        <v>221181.948</v>
      </c>
      <c r="K1725" t="b">
        <f t="shared" si="130"/>
        <v>1</v>
      </c>
      <c r="L1725" t="b">
        <f t="shared" si="131"/>
        <v>1</v>
      </c>
      <c r="M1725" t="b">
        <f t="shared" si="132"/>
        <v>1</v>
      </c>
      <c r="N1725" t="b">
        <f t="shared" si="133"/>
        <v>1</v>
      </c>
      <c r="O1725" s="13">
        <f t="shared" si="134"/>
        <v>4.1000000783242285E-4</v>
      </c>
    </row>
    <row r="1726" spans="1:15" ht="33.75" hidden="1" x14ac:dyDescent="0.25">
      <c r="A1726" s="1" t="s">
        <v>309</v>
      </c>
      <c r="B1726" s="1" t="s">
        <v>1401</v>
      </c>
      <c r="C1726" s="1" t="s">
        <v>1123</v>
      </c>
      <c r="D1726" s="2" t="s">
        <v>1175</v>
      </c>
      <c r="E1726" s="3">
        <v>221181.94841000001</v>
      </c>
      <c r="F1726" s="8" t="s">
        <v>309</v>
      </c>
      <c r="G1726" s="9" t="s">
        <v>1401</v>
      </c>
      <c r="H1726" s="9" t="s">
        <v>1123</v>
      </c>
      <c r="I1726" s="10" t="s">
        <v>1175</v>
      </c>
      <c r="J1726" s="11">
        <v>221181.948</v>
      </c>
      <c r="K1726" t="b">
        <f t="shared" si="130"/>
        <v>1</v>
      </c>
      <c r="L1726" t="b">
        <f t="shared" si="131"/>
        <v>1</v>
      </c>
      <c r="M1726" t="b">
        <f t="shared" si="132"/>
        <v>1</v>
      </c>
      <c r="N1726" t="b">
        <f t="shared" si="133"/>
        <v>1</v>
      </c>
      <c r="O1726" s="13">
        <f t="shared" si="134"/>
        <v>4.1000000783242285E-4</v>
      </c>
    </row>
    <row r="1727" spans="1:15" ht="123.75" hidden="1" x14ac:dyDescent="0.25">
      <c r="A1727" s="1" t="s">
        <v>309</v>
      </c>
      <c r="B1727" s="1" t="s">
        <v>1401</v>
      </c>
      <c r="C1727" s="1" t="s">
        <v>1452</v>
      </c>
      <c r="D1727" s="2" t="s">
        <v>1453</v>
      </c>
      <c r="E1727" s="3">
        <v>221181.94841000001</v>
      </c>
      <c r="F1727" s="8" t="s">
        <v>309</v>
      </c>
      <c r="G1727" s="9" t="s">
        <v>1401</v>
      </c>
      <c r="H1727" s="9" t="s">
        <v>1452</v>
      </c>
      <c r="I1727" s="10" t="s">
        <v>1453</v>
      </c>
      <c r="J1727" s="11">
        <v>221181.948</v>
      </c>
      <c r="K1727" t="b">
        <f t="shared" si="130"/>
        <v>1</v>
      </c>
      <c r="L1727" t="b">
        <f t="shared" si="131"/>
        <v>1</v>
      </c>
      <c r="M1727" t="b">
        <f t="shared" si="132"/>
        <v>1</v>
      </c>
      <c r="N1727" t="b">
        <f t="shared" si="133"/>
        <v>1</v>
      </c>
      <c r="O1727" s="13">
        <f t="shared" si="134"/>
        <v>4.1000000783242285E-4</v>
      </c>
    </row>
    <row r="1728" spans="1:15" ht="56.25" hidden="1" x14ac:dyDescent="0.25">
      <c r="A1728" s="1" t="s">
        <v>335</v>
      </c>
      <c r="B1728" s="1" t="s">
        <v>1384</v>
      </c>
      <c r="C1728" s="1" t="s">
        <v>1122</v>
      </c>
      <c r="D1728" s="2" t="s">
        <v>1885</v>
      </c>
      <c r="E1728" s="3">
        <v>58.5</v>
      </c>
      <c r="F1728" s="8" t="s">
        <v>335</v>
      </c>
      <c r="G1728" s="9" t="s">
        <v>1384</v>
      </c>
      <c r="H1728" s="9" t="s">
        <v>1122</v>
      </c>
      <c r="I1728" s="10" t="s">
        <v>1885</v>
      </c>
      <c r="J1728" s="11">
        <v>58.5</v>
      </c>
      <c r="K1728" t="b">
        <f t="shared" si="130"/>
        <v>1</v>
      </c>
      <c r="L1728" t="b">
        <f t="shared" si="131"/>
        <v>1</v>
      </c>
      <c r="M1728" t="b">
        <f t="shared" si="132"/>
        <v>1</v>
      </c>
      <c r="N1728" t="b">
        <f t="shared" si="133"/>
        <v>1</v>
      </c>
      <c r="O1728" s="13">
        <f t="shared" si="134"/>
        <v>0</v>
      </c>
    </row>
    <row r="1729" spans="1:15" ht="33.75" hidden="1" x14ac:dyDescent="0.25">
      <c r="A1729" s="1" t="s">
        <v>335</v>
      </c>
      <c r="B1729" s="1" t="s">
        <v>1384</v>
      </c>
      <c r="C1729" s="1" t="s">
        <v>1123</v>
      </c>
      <c r="D1729" s="2" t="s">
        <v>1175</v>
      </c>
      <c r="E1729" s="3">
        <v>58.5</v>
      </c>
      <c r="F1729" s="8" t="s">
        <v>335</v>
      </c>
      <c r="G1729" s="9" t="s">
        <v>1384</v>
      </c>
      <c r="H1729" s="9" t="s">
        <v>1123</v>
      </c>
      <c r="I1729" s="10" t="s">
        <v>1175</v>
      </c>
      <c r="J1729" s="11">
        <v>58.5</v>
      </c>
      <c r="K1729" t="b">
        <f t="shared" si="130"/>
        <v>1</v>
      </c>
      <c r="L1729" t="b">
        <f t="shared" si="131"/>
        <v>1</v>
      </c>
      <c r="M1729" t="b">
        <f t="shared" si="132"/>
        <v>1</v>
      </c>
      <c r="N1729" t="b">
        <f t="shared" si="133"/>
        <v>1</v>
      </c>
      <c r="O1729" s="13">
        <f t="shared" si="134"/>
        <v>0</v>
      </c>
    </row>
    <row r="1730" spans="1:15" ht="101.25" hidden="1" x14ac:dyDescent="0.25">
      <c r="A1730" s="1" t="s">
        <v>335</v>
      </c>
      <c r="B1730" s="1" t="s">
        <v>1384</v>
      </c>
      <c r="C1730" s="1" t="s">
        <v>336</v>
      </c>
      <c r="D1730" s="2" t="s">
        <v>1188</v>
      </c>
      <c r="E1730" s="3">
        <v>58.5</v>
      </c>
      <c r="F1730" s="8" t="s">
        <v>335</v>
      </c>
      <c r="G1730" s="9" t="s">
        <v>1384</v>
      </c>
      <c r="H1730" s="9" t="s">
        <v>336</v>
      </c>
      <c r="I1730" s="10" t="s">
        <v>1188</v>
      </c>
      <c r="J1730" s="11">
        <v>58.5</v>
      </c>
      <c r="K1730" t="b">
        <f t="shared" si="130"/>
        <v>1</v>
      </c>
      <c r="L1730" t="b">
        <f t="shared" si="131"/>
        <v>1</v>
      </c>
      <c r="M1730" t="b">
        <f t="shared" si="132"/>
        <v>1</v>
      </c>
      <c r="N1730" t="b">
        <f t="shared" si="133"/>
        <v>1</v>
      </c>
      <c r="O1730" s="13">
        <f t="shared" si="134"/>
        <v>0</v>
      </c>
    </row>
    <row r="1731" spans="1:15" ht="67.5" hidden="1" x14ac:dyDescent="0.25">
      <c r="A1731" s="1" t="s">
        <v>335</v>
      </c>
      <c r="B1731" s="1" t="s">
        <v>1384</v>
      </c>
      <c r="C1731" s="1" t="s">
        <v>1125</v>
      </c>
      <c r="D1731" s="2" t="s">
        <v>1207</v>
      </c>
      <c r="E1731" s="3">
        <v>35601.299999999996</v>
      </c>
      <c r="F1731" s="8" t="s">
        <v>335</v>
      </c>
      <c r="G1731" s="9" t="s">
        <v>1384</v>
      </c>
      <c r="H1731" s="9" t="s">
        <v>1125</v>
      </c>
      <c r="I1731" s="10" t="s">
        <v>1207</v>
      </c>
      <c r="J1731" s="11">
        <v>35601.300000000003</v>
      </c>
      <c r="K1731" t="b">
        <f t="shared" ref="K1731:K1794" si="135">EXACT(A1731,F1731)</f>
        <v>1</v>
      </c>
      <c r="L1731" t="b">
        <f t="shared" ref="L1731:L1794" si="136">EXACT(B1731,G1731)</f>
        <v>1</v>
      </c>
      <c r="M1731" t="b">
        <f t="shared" ref="M1731:M1794" si="137">EXACT(C1731,H1731)</f>
        <v>1</v>
      </c>
      <c r="N1731" t="b">
        <f t="shared" ref="N1731:N1794" si="138">EXACT(D1731,I1731)</f>
        <v>1</v>
      </c>
      <c r="O1731" s="13">
        <f t="shared" ref="O1731:O1794" si="139">E1731-J1731</f>
        <v>0</v>
      </c>
    </row>
    <row r="1732" spans="1:15" ht="45" hidden="1" x14ac:dyDescent="0.25">
      <c r="A1732" s="1" t="s">
        <v>335</v>
      </c>
      <c r="B1732" s="1" t="s">
        <v>1384</v>
      </c>
      <c r="C1732" s="1" t="s">
        <v>1126</v>
      </c>
      <c r="D1732" s="2" t="s">
        <v>1210</v>
      </c>
      <c r="E1732" s="3">
        <v>35601.299999999996</v>
      </c>
      <c r="F1732" s="8" t="s">
        <v>335</v>
      </c>
      <c r="G1732" s="9" t="s">
        <v>1384</v>
      </c>
      <c r="H1732" s="9" t="s">
        <v>1126</v>
      </c>
      <c r="I1732" s="10" t="s">
        <v>1210</v>
      </c>
      <c r="J1732" s="11">
        <v>35601.300000000003</v>
      </c>
      <c r="K1732" t="b">
        <f t="shared" si="135"/>
        <v>1</v>
      </c>
      <c r="L1732" t="b">
        <f t="shared" si="136"/>
        <v>1</v>
      </c>
      <c r="M1732" t="b">
        <f t="shared" si="137"/>
        <v>1</v>
      </c>
      <c r="N1732" t="b">
        <f t="shared" si="138"/>
        <v>1</v>
      </c>
      <c r="O1732" s="13">
        <f t="shared" si="139"/>
        <v>0</v>
      </c>
    </row>
    <row r="1733" spans="1:15" ht="56.25" hidden="1" x14ac:dyDescent="0.25">
      <c r="A1733" s="1" t="s">
        <v>335</v>
      </c>
      <c r="B1733" s="1" t="s">
        <v>1384</v>
      </c>
      <c r="C1733" s="1" t="s">
        <v>1127</v>
      </c>
      <c r="D1733" s="2" t="s">
        <v>1200</v>
      </c>
      <c r="E1733" s="3">
        <v>33329.599999999999</v>
      </c>
      <c r="F1733" s="8" t="s">
        <v>335</v>
      </c>
      <c r="G1733" s="9" t="s">
        <v>1384</v>
      </c>
      <c r="H1733" s="9" t="s">
        <v>1127</v>
      </c>
      <c r="I1733" s="10" t="s">
        <v>1200</v>
      </c>
      <c r="J1733" s="11">
        <v>33329.599999999999</v>
      </c>
      <c r="K1733" t="b">
        <f t="shared" si="135"/>
        <v>1</v>
      </c>
      <c r="L1733" t="b">
        <f t="shared" si="136"/>
        <v>1</v>
      </c>
      <c r="M1733" t="b">
        <f t="shared" si="137"/>
        <v>1</v>
      </c>
      <c r="N1733" t="b">
        <f t="shared" si="138"/>
        <v>1</v>
      </c>
      <c r="O1733" s="13">
        <f t="shared" si="139"/>
        <v>0</v>
      </c>
    </row>
    <row r="1734" spans="1:15" ht="56.25" hidden="1" x14ac:dyDescent="0.25">
      <c r="A1734" s="1" t="s">
        <v>335</v>
      </c>
      <c r="B1734" s="1" t="s">
        <v>1384</v>
      </c>
      <c r="C1734" s="1" t="s">
        <v>1129</v>
      </c>
      <c r="D1734" s="2" t="s">
        <v>1201</v>
      </c>
      <c r="E1734" s="3">
        <v>2271.6999999999998</v>
      </c>
      <c r="F1734" s="8" t="s">
        <v>335</v>
      </c>
      <c r="G1734" s="9" t="s">
        <v>1384</v>
      </c>
      <c r="H1734" s="9" t="s">
        <v>1129</v>
      </c>
      <c r="I1734" s="10" t="s">
        <v>1201</v>
      </c>
      <c r="J1734" s="11">
        <v>2271.6999999999998</v>
      </c>
      <c r="K1734" t="b">
        <f t="shared" si="135"/>
        <v>1</v>
      </c>
      <c r="L1734" t="b">
        <f t="shared" si="136"/>
        <v>1</v>
      </c>
      <c r="M1734" t="b">
        <f t="shared" si="137"/>
        <v>1</v>
      </c>
      <c r="N1734" t="b">
        <f t="shared" si="138"/>
        <v>1</v>
      </c>
      <c r="O1734" s="13">
        <f t="shared" si="139"/>
        <v>0</v>
      </c>
    </row>
    <row r="1735" spans="1:15" ht="36" hidden="1" x14ac:dyDescent="0.25">
      <c r="A1735" s="1" t="s">
        <v>335</v>
      </c>
      <c r="B1735" s="1" t="s">
        <v>1409</v>
      </c>
      <c r="C1735" s="1" t="s">
        <v>59</v>
      </c>
      <c r="D1735" s="2" t="s">
        <v>1522</v>
      </c>
      <c r="E1735" s="3">
        <v>2628.9</v>
      </c>
      <c r="F1735" s="8" t="s">
        <v>335</v>
      </c>
      <c r="G1735" s="9" t="s">
        <v>1409</v>
      </c>
      <c r="H1735" s="9" t="s">
        <v>59</v>
      </c>
      <c r="I1735" s="10" t="s">
        <v>1522</v>
      </c>
      <c r="J1735" s="11">
        <v>2628.9</v>
      </c>
      <c r="K1735" t="b">
        <f t="shared" si="135"/>
        <v>1</v>
      </c>
      <c r="L1735" t="b">
        <f t="shared" si="136"/>
        <v>1</v>
      </c>
      <c r="M1735" t="b">
        <f t="shared" si="137"/>
        <v>1</v>
      </c>
      <c r="N1735" t="b">
        <f t="shared" si="138"/>
        <v>1</v>
      </c>
      <c r="O1735" s="13">
        <f t="shared" si="139"/>
        <v>0</v>
      </c>
    </row>
    <row r="1736" spans="1:15" ht="135" hidden="1" x14ac:dyDescent="0.25">
      <c r="A1736" s="1" t="s">
        <v>335</v>
      </c>
      <c r="B1736" s="1" t="s">
        <v>1409</v>
      </c>
      <c r="C1736" s="1" t="s">
        <v>127</v>
      </c>
      <c r="D1736" s="2" t="s">
        <v>1598</v>
      </c>
      <c r="E1736" s="3">
        <v>2628.9</v>
      </c>
      <c r="F1736" s="8" t="s">
        <v>335</v>
      </c>
      <c r="G1736" s="9" t="s">
        <v>1409</v>
      </c>
      <c r="H1736" s="9" t="s">
        <v>127</v>
      </c>
      <c r="I1736" s="10" t="s">
        <v>1598</v>
      </c>
      <c r="J1736" s="11">
        <v>2628.9</v>
      </c>
      <c r="K1736" t="b">
        <f t="shared" si="135"/>
        <v>1</v>
      </c>
      <c r="L1736" t="b">
        <f t="shared" si="136"/>
        <v>1</v>
      </c>
      <c r="M1736" t="b">
        <f t="shared" si="137"/>
        <v>1</v>
      </c>
      <c r="N1736" t="b">
        <f t="shared" si="138"/>
        <v>1</v>
      </c>
      <c r="O1736" s="13">
        <f t="shared" si="139"/>
        <v>0</v>
      </c>
    </row>
    <row r="1737" spans="1:15" ht="146.25" hidden="1" x14ac:dyDescent="0.25">
      <c r="A1737" s="1" t="s">
        <v>335</v>
      </c>
      <c r="B1737" s="1" t="s">
        <v>1409</v>
      </c>
      <c r="C1737" s="1" t="s">
        <v>338</v>
      </c>
      <c r="D1737" s="2" t="s">
        <v>1706</v>
      </c>
      <c r="E1737" s="3">
        <v>2628.9</v>
      </c>
      <c r="F1737" s="8" t="s">
        <v>335</v>
      </c>
      <c r="G1737" s="9" t="s">
        <v>1409</v>
      </c>
      <c r="H1737" s="9" t="s">
        <v>338</v>
      </c>
      <c r="I1737" s="10" t="s">
        <v>1706</v>
      </c>
      <c r="J1737" s="11">
        <v>2628.9</v>
      </c>
      <c r="K1737" t="b">
        <f t="shared" si="135"/>
        <v>1</v>
      </c>
      <c r="L1737" t="b">
        <f t="shared" si="136"/>
        <v>1</v>
      </c>
      <c r="M1737" t="b">
        <f t="shared" si="137"/>
        <v>1</v>
      </c>
      <c r="N1737" t="b">
        <f t="shared" si="138"/>
        <v>1</v>
      </c>
      <c r="O1737" s="13">
        <f t="shared" si="139"/>
        <v>0</v>
      </c>
    </row>
    <row r="1738" spans="1:15" ht="90" hidden="1" x14ac:dyDescent="0.25">
      <c r="A1738" s="1" t="s">
        <v>335</v>
      </c>
      <c r="B1738" s="1" t="s">
        <v>1409</v>
      </c>
      <c r="C1738" s="1" t="s">
        <v>337</v>
      </c>
      <c r="D1738" s="2" t="s">
        <v>591</v>
      </c>
      <c r="E1738" s="3">
        <v>2628.9</v>
      </c>
      <c r="F1738" s="8" t="s">
        <v>335</v>
      </c>
      <c r="G1738" s="9" t="s">
        <v>1409</v>
      </c>
      <c r="H1738" s="9" t="s">
        <v>337</v>
      </c>
      <c r="I1738" s="10" t="s">
        <v>591</v>
      </c>
      <c r="J1738" s="11">
        <v>2628.9</v>
      </c>
      <c r="K1738" t="b">
        <f t="shared" si="135"/>
        <v>1</v>
      </c>
      <c r="L1738" t="b">
        <f t="shared" si="136"/>
        <v>1</v>
      </c>
      <c r="M1738" t="b">
        <f t="shared" si="137"/>
        <v>1</v>
      </c>
      <c r="N1738" t="b">
        <f t="shared" si="138"/>
        <v>1</v>
      </c>
      <c r="O1738" s="13">
        <f t="shared" si="139"/>
        <v>0</v>
      </c>
    </row>
    <row r="1739" spans="1:15" ht="56.25" hidden="1" x14ac:dyDescent="0.25">
      <c r="A1739" s="1" t="s">
        <v>335</v>
      </c>
      <c r="B1739" s="1" t="s">
        <v>1391</v>
      </c>
      <c r="C1739" s="1" t="s">
        <v>152</v>
      </c>
      <c r="D1739" s="2" t="s">
        <v>1610</v>
      </c>
      <c r="E1739" s="3">
        <v>15327.8</v>
      </c>
      <c r="F1739" s="8" t="s">
        <v>335</v>
      </c>
      <c r="G1739" s="9" t="s">
        <v>1391</v>
      </c>
      <c r="H1739" s="9" t="s">
        <v>152</v>
      </c>
      <c r="I1739" s="10" t="s">
        <v>1610</v>
      </c>
      <c r="J1739" s="11">
        <v>15327.8</v>
      </c>
      <c r="K1739" t="b">
        <f t="shared" si="135"/>
        <v>1</v>
      </c>
      <c r="L1739" t="b">
        <f t="shared" si="136"/>
        <v>1</v>
      </c>
      <c r="M1739" t="b">
        <f t="shared" si="137"/>
        <v>1</v>
      </c>
      <c r="N1739" t="b">
        <f t="shared" si="138"/>
        <v>1</v>
      </c>
      <c r="O1739" s="13">
        <f t="shared" si="139"/>
        <v>0</v>
      </c>
    </row>
    <row r="1740" spans="1:15" ht="78.75" hidden="1" x14ac:dyDescent="0.25">
      <c r="A1740" s="1" t="s">
        <v>335</v>
      </c>
      <c r="B1740" s="1" t="s">
        <v>1391</v>
      </c>
      <c r="C1740" s="1" t="s">
        <v>345</v>
      </c>
      <c r="D1740" s="2" t="s">
        <v>1707</v>
      </c>
      <c r="E1740" s="3">
        <v>1051.8</v>
      </c>
      <c r="F1740" s="8" t="s">
        <v>335</v>
      </c>
      <c r="G1740" s="9" t="s">
        <v>1391</v>
      </c>
      <c r="H1740" s="9" t="s">
        <v>345</v>
      </c>
      <c r="I1740" s="10" t="s">
        <v>1707</v>
      </c>
      <c r="J1740" s="11">
        <v>1051.8</v>
      </c>
      <c r="K1740" t="b">
        <f t="shared" si="135"/>
        <v>1</v>
      </c>
      <c r="L1740" t="b">
        <f t="shared" si="136"/>
        <v>1</v>
      </c>
      <c r="M1740" t="b">
        <f t="shared" si="137"/>
        <v>1</v>
      </c>
      <c r="N1740" t="b">
        <f t="shared" si="138"/>
        <v>1</v>
      </c>
      <c r="O1740" s="13">
        <f t="shared" si="139"/>
        <v>0</v>
      </c>
    </row>
    <row r="1741" spans="1:15" ht="101.25" hidden="1" x14ac:dyDescent="0.25">
      <c r="A1741" s="1" t="s">
        <v>335</v>
      </c>
      <c r="B1741" s="1" t="s">
        <v>1391</v>
      </c>
      <c r="C1741" s="1" t="s">
        <v>346</v>
      </c>
      <c r="D1741" s="2" t="s">
        <v>1708</v>
      </c>
      <c r="E1741" s="3">
        <v>237.5</v>
      </c>
      <c r="F1741" s="8" t="s">
        <v>335</v>
      </c>
      <c r="G1741" s="9" t="s">
        <v>1391</v>
      </c>
      <c r="H1741" s="9" t="s">
        <v>346</v>
      </c>
      <c r="I1741" s="10" t="s">
        <v>1708</v>
      </c>
      <c r="J1741" s="11">
        <v>237.5</v>
      </c>
      <c r="K1741" t="b">
        <f t="shared" si="135"/>
        <v>1</v>
      </c>
      <c r="L1741" t="b">
        <f t="shared" si="136"/>
        <v>1</v>
      </c>
      <c r="M1741" t="b">
        <f t="shared" si="137"/>
        <v>1</v>
      </c>
      <c r="N1741" t="b">
        <f t="shared" si="138"/>
        <v>1</v>
      </c>
      <c r="O1741" s="13">
        <f t="shared" si="139"/>
        <v>0</v>
      </c>
    </row>
    <row r="1742" spans="1:15" ht="191.25" hidden="1" x14ac:dyDescent="0.25">
      <c r="A1742" s="1" t="s">
        <v>335</v>
      </c>
      <c r="B1742" s="1" t="s">
        <v>1391</v>
      </c>
      <c r="C1742" s="1" t="s">
        <v>339</v>
      </c>
      <c r="D1742" s="2" t="s">
        <v>675</v>
      </c>
      <c r="E1742" s="3">
        <v>237.5</v>
      </c>
      <c r="F1742" s="8" t="s">
        <v>335</v>
      </c>
      <c r="G1742" s="9" t="s">
        <v>1391</v>
      </c>
      <c r="H1742" s="9" t="s">
        <v>339</v>
      </c>
      <c r="I1742" s="10" t="s">
        <v>675</v>
      </c>
      <c r="J1742" s="11">
        <v>237.5</v>
      </c>
      <c r="K1742" t="b">
        <f t="shared" si="135"/>
        <v>1</v>
      </c>
      <c r="L1742" t="b">
        <f t="shared" si="136"/>
        <v>1</v>
      </c>
      <c r="M1742" t="b">
        <f t="shared" si="137"/>
        <v>1</v>
      </c>
      <c r="N1742" t="b">
        <f t="shared" si="138"/>
        <v>1</v>
      </c>
      <c r="O1742" s="13">
        <f t="shared" si="139"/>
        <v>0</v>
      </c>
    </row>
    <row r="1743" spans="1:15" ht="78.75" hidden="1" x14ac:dyDescent="0.25">
      <c r="A1743" s="1" t="s">
        <v>335</v>
      </c>
      <c r="B1743" s="1" t="s">
        <v>1391</v>
      </c>
      <c r="C1743" s="1" t="s">
        <v>347</v>
      </c>
      <c r="D1743" s="2" t="s">
        <v>1709</v>
      </c>
      <c r="E1743" s="3">
        <v>814.3</v>
      </c>
      <c r="F1743" s="8" t="s">
        <v>335</v>
      </c>
      <c r="G1743" s="9" t="s">
        <v>1391</v>
      </c>
      <c r="H1743" s="9" t="s">
        <v>347</v>
      </c>
      <c r="I1743" s="10" t="s">
        <v>1709</v>
      </c>
      <c r="J1743" s="11">
        <v>814.3</v>
      </c>
      <c r="K1743" t="b">
        <f t="shared" si="135"/>
        <v>1</v>
      </c>
      <c r="L1743" t="b">
        <f t="shared" si="136"/>
        <v>1</v>
      </c>
      <c r="M1743" t="b">
        <f t="shared" si="137"/>
        <v>1</v>
      </c>
      <c r="N1743" t="b">
        <f t="shared" si="138"/>
        <v>1</v>
      </c>
      <c r="O1743" s="13">
        <f t="shared" si="139"/>
        <v>0</v>
      </c>
    </row>
    <row r="1744" spans="1:15" ht="157.5" hidden="1" x14ac:dyDescent="0.25">
      <c r="A1744" s="1" t="s">
        <v>335</v>
      </c>
      <c r="B1744" s="1" t="s">
        <v>1391</v>
      </c>
      <c r="C1744" s="1" t="s">
        <v>340</v>
      </c>
      <c r="D1744" s="2" t="s">
        <v>677</v>
      </c>
      <c r="E1744" s="3">
        <v>814.3</v>
      </c>
      <c r="F1744" s="8" t="s">
        <v>335</v>
      </c>
      <c r="G1744" s="9" t="s">
        <v>1391</v>
      </c>
      <c r="H1744" s="9" t="s">
        <v>340</v>
      </c>
      <c r="I1744" s="10" t="s">
        <v>677</v>
      </c>
      <c r="J1744" s="11">
        <v>814.3</v>
      </c>
      <c r="K1744" t="b">
        <f t="shared" si="135"/>
        <v>1</v>
      </c>
      <c r="L1744" t="b">
        <f t="shared" si="136"/>
        <v>1</v>
      </c>
      <c r="M1744" t="b">
        <f t="shared" si="137"/>
        <v>1</v>
      </c>
      <c r="N1744" t="b">
        <f t="shared" si="138"/>
        <v>1</v>
      </c>
      <c r="O1744" s="13">
        <f t="shared" si="139"/>
        <v>0</v>
      </c>
    </row>
    <row r="1745" spans="1:15" ht="67.5" hidden="1" x14ac:dyDescent="0.25">
      <c r="A1745" s="1" t="s">
        <v>335</v>
      </c>
      <c r="B1745" s="1" t="s">
        <v>1391</v>
      </c>
      <c r="C1745" s="1" t="s">
        <v>348</v>
      </c>
      <c r="D1745" s="2" t="s">
        <v>1710</v>
      </c>
      <c r="E1745" s="3">
        <v>7042.5</v>
      </c>
      <c r="F1745" s="8" t="s">
        <v>335</v>
      </c>
      <c r="G1745" s="9" t="s">
        <v>1391</v>
      </c>
      <c r="H1745" s="9" t="s">
        <v>348</v>
      </c>
      <c r="I1745" s="10" t="s">
        <v>1710</v>
      </c>
      <c r="J1745" s="11">
        <v>7042.5</v>
      </c>
      <c r="K1745" t="b">
        <f t="shared" si="135"/>
        <v>1</v>
      </c>
      <c r="L1745" t="b">
        <f t="shared" si="136"/>
        <v>1</v>
      </c>
      <c r="M1745" t="b">
        <f t="shared" si="137"/>
        <v>1</v>
      </c>
      <c r="N1745" t="b">
        <f t="shared" si="138"/>
        <v>1</v>
      </c>
      <c r="O1745" s="13">
        <f t="shared" si="139"/>
        <v>0</v>
      </c>
    </row>
    <row r="1746" spans="1:15" ht="112.5" hidden="1" x14ac:dyDescent="0.25">
      <c r="A1746" s="1" t="s">
        <v>335</v>
      </c>
      <c r="B1746" s="1" t="s">
        <v>1391</v>
      </c>
      <c r="C1746" s="1" t="s">
        <v>349</v>
      </c>
      <c r="D1746" s="2" t="s">
        <v>1711</v>
      </c>
      <c r="E1746" s="3">
        <v>7042.5</v>
      </c>
      <c r="F1746" s="8" t="s">
        <v>335</v>
      </c>
      <c r="G1746" s="9" t="s">
        <v>1391</v>
      </c>
      <c r="H1746" s="9" t="s">
        <v>349</v>
      </c>
      <c r="I1746" s="10" t="s">
        <v>1711</v>
      </c>
      <c r="J1746" s="11">
        <v>7042.5</v>
      </c>
      <c r="K1746" t="b">
        <f t="shared" si="135"/>
        <v>1</v>
      </c>
      <c r="L1746" t="b">
        <f t="shared" si="136"/>
        <v>1</v>
      </c>
      <c r="M1746" t="b">
        <f t="shared" si="137"/>
        <v>1</v>
      </c>
      <c r="N1746" t="b">
        <f t="shared" si="138"/>
        <v>1</v>
      </c>
      <c r="O1746" s="13">
        <f t="shared" si="139"/>
        <v>0</v>
      </c>
    </row>
    <row r="1747" spans="1:15" ht="78.75" hidden="1" x14ac:dyDescent="0.25">
      <c r="A1747" s="1" t="s">
        <v>335</v>
      </c>
      <c r="B1747" s="1" t="s">
        <v>1391</v>
      </c>
      <c r="C1747" s="1" t="s">
        <v>341</v>
      </c>
      <c r="D1747" s="2" t="s">
        <v>589</v>
      </c>
      <c r="E1747" s="3">
        <v>5154</v>
      </c>
      <c r="F1747" s="8" t="s">
        <v>335</v>
      </c>
      <c r="G1747" s="9" t="s">
        <v>1391</v>
      </c>
      <c r="H1747" s="9" t="s">
        <v>341</v>
      </c>
      <c r="I1747" s="10" t="s">
        <v>589</v>
      </c>
      <c r="J1747" s="11">
        <v>5154</v>
      </c>
      <c r="K1747" t="b">
        <f t="shared" si="135"/>
        <v>1</v>
      </c>
      <c r="L1747" t="b">
        <f t="shared" si="136"/>
        <v>1</v>
      </c>
      <c r="M1747" t="b">
        <f t="shared" si="137"/>
        <v>1</v>
      </c>
      <c r="N1747" t="b">
        <f t="shared" si="138"/>
        <v>1</v>
      </c>
      <c r="O1747" s="13">
        <f t="shared" si="139"/>
        <v>0</v>
      </c>
    </row>
    <row r="1748" spans="1:15" ht="78.75" hidden="1" x14ac:dyDescent="0.25">
      <c r="A1748" s="1" t="s">
        <v>335</v>
      </c>
      <c r="B1748" s="1" t="s">
        <v>1391</v>
      </c>
      <c r="C1748" s="1" t="s">
        <v>342</v>
      </c>
      <c r="D1748" s="2" t="s">
        <v>680</v>
      </c>
      <c r="E1748" s="3">
        <v>1888.5</v>
      </c>
      <c r="F1748" s="8" t="s">
        <v>335</v>
      </c>
      <c r="G1748" s="9" t="s">
        <v>1391</v>
      </c>
      <c r="H1748" s="9" t="s">
        <v>342</v>
      </c>
      <c r="I1748" s="10" t="s">
        <v>680</v>
      </c>
      <c r="J1748" s="11">
        <v>1888.5</v>
      </c>
      <c r="K1748" t="b">
        <f t="shared" si="135"/>
        <v>1</v>
      </c>
      <c r="L1748" t="b">
        <f t="shared" si="136"/>
        <v>1</v>
      </c>
      <c r="M1748" t="b">
        <f t="shared" si="137"/>
        <v>1</v>
      </c>
      <c r="N1748" t="b">
        <f t="shared" si="138"/>
        <v>1</v>
      </c>
      <c r="O1748" s="13">
        <f t="shared" si="139"/>
        <v>0</v>
      </c>
    </row>
    <row r="1749" spans="1:15" ht="45" hidden="1" x14ac:dyDescent="0.25">
      <c r="A1749" s="1" t="s">
        <v>335</v>
      </c>
      <c r="B1749" s="1" t="s">
        <v>1391</v>
      </c>
      <c r="C1749" s="1" t="s">
        <v>154</v>
      </c>
      <c r="D1749" s="2" t="s">
        <v>1611</v>
      </c>
      <c r="E1749" s="3">
        <v>7233.5</v>
      </c>
      <c r="F1749" s="8" t="s">
        <v>335</v>
      </c>
      <c r="G1749" s="9" t="s">
        <v>1391</v>
      </c>
      <c r="H1749" s="9" t="s">
        <v>154</v>
      </c>
      <c r="I1749" s="10" t="s">
        <v>1611</v>
      </c>
      <c r="J1749" s="11">
        <v>7233.5</v>
      </c>
      <c r="K1749" t="b">
        <f t="shared" si="135"/>
        <v>1</v>
      </c>
      <c r="L1749" t="b">
        <f t="shared" si="136"/>
        <v>1</v>
      </c>
      <c r="M1749" t="b">
        <f t="shared" si="137"/>
        <v>1</v>
      </c>
      <c r="N1749" t="b">
        <f t="shared" si="138"/>
        <v>1</v>
      </c>
      <c r="O1749" s="13">
        <f t="shared" si="139"/>
        <v>0</v>
      </c>
    </row>
    <row r="1750" spans="1:15" ht="101.25" hidden="1" x14ac:dyDescent="0.25">
      <c r="A1750" s="1" t="s">
        <v>335</v>
      </c>
      <c r="B1750" s="1" t="s">
        <v>1391</v>
      </c>
      <c r="C1750" s="1" t="s">
        <v>350</v>
      </c>
      <c r="D1750" s="2" t="s">
        <v>1712</v>
      </c>
      <c r="E1750" s="3">
        <v>7233.5</v>
      </c>
      <c r="F1750" s="8" t="s">
        <v>335</v>
      </c>
      <c r="G1750" s="9" t="s">
        <v>1391</v>
      </c>
      <c r="H1750" s="9" t="s">
        <v>350</v>
      </c>
      <c r="I1750" s="10" t="s">
        <v>1712</v>
      </c>
      <c r="J1750" s="11">
        <v>7233.5</v>
      </c>
      <c r="K1750" t="b">
        <f t="shared" si="135"/>
        <v>1</v>
      </c>
      <c r="L1750" t="b">
        <f t="shared" si="136"/>
        <v>1</v>
      </c>
      <c r="M1750" t="b">
        <f t="shared" si="137"/>
        <v>1</v>
      </c>
      <c r="N1750" t="b">
        <f t="shared" si="138"/>
        <v>1</v>
      </c>
      <c r="O1750" s="13">
        <f t="shared" si="139"/>
        <v>0</v>
      </c>
    </row>
    <row r="1751" spans="1:15" ht="56.25" hidden="1" x14ac:dyDescent="0.25">
      <c r="A1751" s="1" t="s">
        <v>335</v>
      </c>
      <c r="B1751" s="1" t="s">
        <v>1391</v>
      </c>
      <c r="C1751" s="1" t="s">
        <v>343</v>
      </c>
      <c r="D1751" s="2" t="s">
        <v>689</v>
      </c>
      <c r="E1751" s="3">
        <v>500</v>
      </c>
      <c r="F1751" s="8" t="s">
        <v>335</v>
      </c>
      <c r="G1751" s="9" t="s">
        <v>1391</v>
      </c>
      <c r="H1751" s="9" t="s">
        <v>343</v>
      </c>
      <c r="I1751" s="10" t="s">
        <v>689</v>
      </c>
      <c r="J1751" s="11">
        <v>500</v>
      </c>
      <c r="K1751" t="b">
        <f t="shared" si="135"/>
        <v>1</v>
      </c>
      <c r="L1751" t="b">
        <f t="shared" si="136"/>
        <v>1</v>
      </c>
      <c r="M1751" t="b">
        <f t="shared" si="137"/>
        <v>1</v>
      </c>
      <c r="N1751" t="b">
        <f t="shared" si="138"/>
        <v>1</v>
      </c>
      <c r="O1751" s="13">
        <f t="shared" si="139"/>
        <v>0</v>
      </c>
    </row>
    <row r="1752" spans="1:15" ht="78.75" hidden="1" x14ac:dyDescent="0.25">
      <c r="A1752" s="1" t="s">
        <v>335</v>
      </c>
      <c r="B1752" s="1" t="s">
        <v>1391</v>
      </c>
      <c r="C1752" s="1" t="s">
        <v>344</v>
      </c>
      <c r="D1752" s="2" t="s">
        <v>690</v>
      </c>
      <c r="E1752" s="3">
        <v>6733.5</v>
      </c>
      <c r="F1752" s="8" t="s">
        <v>335</v>
      </c>
      <c r="G1752" s="9" t="s">
        <v>1391</v>
      </c>
      <c r="H1752" s="9" t="s">
        <v>344</v>
      </c>
      <c r="I1752" s="10" t="s">
        <v>690</v>
      </c>
      <c r="J1752" s="11">
        <v>6733.5</v>
      </c>
      <c r="K1752" t="b">
        <f t="shared" si="135"/>
        <v>1</v>
      </c>
      <c r="L1752" t="b">
        <f t="shared" si="136"/>
        <v>1</v>
      </c>
      <c r="M1752" t="b">
        <f t="shared" si="137"/>
        <v>1</v>
      </c>
      <c r="N1752" t="b">
        <f t="shared" si="138"/>
        <v>1</v>
      </c>
      <c r="O1752" s="13">
        <f t="shared" si="139"/>
        <v>0</v>
      </c>
    </row>
    <row r="1753" spans="1:15" ht="101.25" hidden="1" x14ac:dyDescent="0.25">
      <c r="A1753" s="1" t="s">
        <v>351</v>
      </c>
      <c r="B1753" s="1" t="s">
        <v>1408</v>
      </c>
      <c r="C1753" s="1" t="s">
        <v>42</v>
      </c>
      <c r="D1753" s="2" t="s">
        <v>1516</v>
      </c>
      <c r="E1753" s="3">
        <v>688.80000000000007</v>
      </c>
      <c r="F1753" s="8" t="s">
        <v>351</v>
      </c>
      <c r="G1753" s="9" t="s">
        <v>1408</v>
      </c>
      <c r="H1753" s="9" t="s">
        <v>42</v>
      </c>
      <c r="I1753" s="10" t="s">
        <v>1516</v>
      </c>
      <c r="J1753" s="11">
        <v>688.8</v>
      </c>
      <c r="K1753" t="b">
        <f t="shared" si="135"/>
        <v>1</v>
      </c>
      <c r="L1753" t="b">
        <f t="shared" si="136"/>
        <v>1</v>
      </c>
      <c r="M1753" t="b">
        <f t="shared" si="137"/>
        <v>1</v>
      </c>
      <c r="N1753" t="b">
        <f t="shared" si="138"/>
        <v>1</v>
      </c>
      <c r="O1753" s="13">
        <f t="shared" si="139"/>
        <v>0</v>
      </c>
    </row>
    <row r="1754" spans="1:15" ht="67.5" hidden="1" x14ac:dyDescent="0.25">
      <c r="A1754" s="1" t="s">
        <v>351</v>
      </c>
      <c r="B1754" s="1" t="s">
        <v>1408</v>
      </c>
      <c r="C1754" s="1" t="s">
        <v>105</v>
      </c>
      <c r="D1754" s="2" t="s">
        <v>1582</v>
      </c>
      <c r="E1754" s="3">
        <v>688.80000000000007</v>
      </c>
      <c r="F1754" s="8" t="s">
        <v>351</v>
      </c>
      <c r="G1754" s="9" t="s">
        <v>1408</v>
      </c>
      <c r="H1754" s="9" t="s">
        <v>105</v>
      </c>
      <c r="I1754" s="10" t="s">
        <v>1582</v>
      </c>
      <c r="J1754" s="11">
        <v>688.8</v>
      </c>
      <c r="K1754" t="b">
        <f t="shared" si="135"/>
        <v>1</v>
      </c>
      <c r="L1754" t="b">
        <f t="shared" si="136"/>
        <v>1</v>
      </c>
      <c r="M1754" t="b">
        <f t="shared" si="137"/>
        <v>1</v>
      </c>
      <c r="N1754" t="b">
        <f t="shared" si="138"/>
        <v>1</v>
      </c>
      <c r="O1754" s="13">
        <f t="shared" si="139"/>
        <v>0</v>
      </c>
    </row>
    <row r="1755" spans="1:15" ht="123.75" hidden="1" x14ac:dyDescent="0.25">
      <c r="A1755" s="1" t="s">
        <v>351</v>
      </c>
      <c r="B1755" s="1" t="s">
        <v>1408</v>
      </c>
      <c r="C1755" s="1" t="s">
        <v>114</v>
      </c>
      <c r="D1755" s="2" t="s">
        <v>1593</v>
      </c>
      <c r="E1755" s="3">
        <v>688.80000000000007</v>
      </c>
      <c r="F1755" s="8" t="s">
        <v>351</v>
      </c>
      <c r="G1755" s="9" t="s">
        <v>1408</v>
      </c>
      <c r="H1755" s="9" t="s">
        <v>114</v>
      </c>
      <c r="I1755" s="10" t="s">
        <v>1593</v>
      </c>
      <c r="J1755" s="11">
        <v>688.8</v>
      </c>
      <c r="K1755" t="b">
        <f t="shared" si="135"/>
        <v>1</v>
      </c>
      <c r="L1755" t="b">
        <f t="shared" si="136"/>
        <v>1</v>
      </c>
      <c r="M1755" t="b">
        <f t="shared" si="137"/>
        <v>1</v>
      </c>
      <c r="N1755" t="b">
        <f t="shared" si="138"/>
        <v>1</v>
      </c>
      <c r="O1755" s="13">
        <f t="shared" si="139"/>
        <v>0</v>
      </c>
    </row>
    <row r="1756" spans="1:15" ht="67.5" hidden="1" x14ac:dyDescent="0.25">
      <c r="A1756" s="1" t="s">
        <v>351</v>
      </c>
      <c r="B1756" s="1" t="s">
        <v>1408</v>
      </c>
      <c r="C1756" s="1" t="s">
        <v>111</v>
      </c>
      <c r="D1756" s="2" t="s">
        <v>664</v>
      </c>
      <c r="E1756" s="3">
        <v>688.80000000000007</v>
      </c>
      <c r="F1756" s="8" t="s">
        <v>351</v>
      </c>
      <c r="G1756" s="9" t="s">
        <v>1408</v>
      </c>
      <c r="H1756" s="9" t="s">
        <v>111</v>
      </c>
      <c r="I1756" s="10" t="s">
        <v>664</v>
      </c>
      <c r="J1756" s="11">
        <v>688.8</v>
      </c>
      <c r="K1756" t="b">
        <f t="shared" si="135"/>
        <v>1</v>
      </c>
      <c r="L1756" t="b">
        <f t="shared" si="136"/>
        <v>1</v>
      </c>
      <c r="M1756" t="b">
        <f t="shared" si="137"/>
        <v>1</v>
      </c>
      <c r="N1756" t="b">
        <f t="shared" si="138"/>
        <v>1</v>
      </c>
      <c r="O1756" s="13">
        <f t="shared" si="139"/>
        <v>0</v>
      </c>
    </row>
    <row r="1757" spans="1:15" ht="101.25" hidden="1" x14ac:dyDescent="0.25">
      <c r="A1757" s="1" t="s">
        <v>351</v>
      </c>
      <c r="B1757" s="1" t="s">
        <v>1397</v>
      </c>
      <c r="C1757" s="1" t="s">
        <v>42</v>
      </c>
      <c r="D1757" s="2" t="s">
        <v>1516</v>
      </c>
      <c r="E1757" s="3">
        <v>184727.69999999998</v>
      </c>
      <c r="F1757" s="8" t="s">
        <v>351</v>
      </c>
      <c r="G1757" s="9" t="s">
        <v>1397</v>
      </c>
      <c r="H1757" s="9" t="s">
        <v>42</v>
      </c>
      <c r="I1757" s="10" t="s">
        <v>1516</v>
      </c>
      <c r="J1757" s="11">
        <v>184727.7</v>
      </c>
      <c r="K1757" t="b">
        <f t="shared" si="135"/>
        <v>1</v>
      </c>
      <c r="L1757" t="b">
        <f t="shared" si="136"/>
        <v>1</v>
      </c>
      <c r="M1757" t="b">
        <f t="shared" si="137"/>
        <v>1</v>
      </c>
      <c r="N1757" t="b">
        <f t="shared" si="138"/>
        <v>1</v>
      </c>
      <c r="O1757" s="13">
        <f t="shared" si="139"/>
        <v>0</v>
      </c>
    </row>
    <row r="1758" spans="1:15" ht="56.25" hidden="1" x14ac:dyDescent="0.25">
      <c r="A1758" s="1" t="s">
        <v>351</v>
      </c>
      <c r="B1758" s="1" t="s">
        <v>1397</v>
      </c>
      <c r="C1758" s="1" t="s">
        <v>68</v>
      </c>
      <c r="D1758" s="2" t="s">
        <v>1530</v>
      </c>
      <c r="E1758" s="3">
        <v>184727.69999999998</v>
      </c>
      <c r="F1758" s="8" t="s">
        <v>351</v>
      </c>
      <c r="G1758" s="9" t="s">
        <v>1397</v>
      </c>
      <c r="H1758" s="9" t="s">
        <v>68</v>
      </c>
      <c r="I1758" s="10" t="s">
        <v>1530</v>
      </c>
      <c r="J1758" s="11">
        <v>184727.7</v>
      </c>
      <c r="K1758" t="b">
        <f t="shared" si="135"/>
        <v>1</v>
      </c>
      <c r="L1758" t="b">
        <f t="shared" si="136"/>
        <v>1</v>
      </c>
      <c r="M1758" t="b">
        <f t="shared" si="137"/>
        <v>1</v>
      </c>
      <c r="N1758" t="b">
        <f t="shared" si="138"/>
        <v>1</v>
      </c>
      <c r="O1758" s="13">
        <f t="shared" si="139"/>
        <v>0</v>
      </c>
    </row>
    <row r="1759" spans="1:15" ht="123.75" hidden="1" x14ac:dyDescent="0.25">
      <c r="A1759" s="1" t="s">
        <v>351</v>
      </c>
      <c r="B1759" s="1" t="s">
        <v>1397</v>
      </c>
      <c r="C1759" s="1" t="s">
        <v>357</v>
      </c>
      <c r="D1759" s="2" t="s">
        <v>1713</v>
      </c>
      <c r="E1759" s="3">
        <v>172440.3</v>
      </c>
      <c r="F1759" s="8" t="s">
        <v>351</v>
      </c>
      <c r="G1759" s="9" t="s">
        <v>1397</v>
      </c>
      <c r="H1759" s="9" t="s">
        <v>357</v>
      </c>
      <c r="I1759" s="10" t="s">
        <v>1713</v>
      </c>
      <c r="J1759" s="11">
        <v>172440.3</v>
      </c>
      <c r="K1759" t="b">
        <f t="shared" si="135"/>
        <v>1</v>
      </c>
      <c r="L1759" t="b">
        <f t="shared" si="136"/>
        <v>1</v>
      </c>
      <c r="M1759" t="b">
        <f t="shared" si="137"/>
        <v>1</v>
      </c>
      <c r="N1759" t="b">
        <f t="shared" si="138"/>
        <v>1</v>
      </c>
      <c r="O1759" s="13">
        <f t="shared" si="139"/>
        <v>0</v>
      </c>
    </row>
    <row r="1760" spans="1:15" ht="45" hidden="1" x14ac:dyDescent="0.25">
      <c r="A1760" s="1" t="s">
        <v>351</v>
      </c>
      <c r="B1760" s="1" t="s">
        <v>1397</v>
      </c>
      <c r="C1760" s="1" t="s">
        <v>352</v>
      </c>
      <c r="D1760" s="2" t="s">
        <v>667</v>
      </c>
      <c r="E1760" s="3">
        <v>172440.3</v>
      </c>
      <c r="F1760" s="8" t="s">
        <v>351</v>
      </c>
      <c r="G1760" s="9" t="s">
        <v>1397</v>
      </c>
      <c r="H1760" s="9" t="s">
        <v>352</v>
      </c>
      <c r="I1760" s="10" t="s">
        <v>667</v>
      </c>
      <c r="J1760" s="11">
        <v>172440.3</v>
      </c>
      <c r="K1760" t="b">
        <f t="shared" si="135"/>
        <v>1</v>
      </c>
      <c r="L1760" t="b">
        <f t="shared" si="136"/>
        <v>1</v>
      </c>
      <c r="M1760" t="b">
        <f t="shared" si="137"/>
        <v>1</v>
      </c>
      <c r="N1760" t="b">
        <f t="shared" si="138"/>
        <v>1</v>
      </c>
      <c r="O1760" s="13">
        <f t="shared" si="139"/>
        <v>0</v>
      </c>
    </row>
    <row r="1761" spans="1:15" ht="78.75" hidden="1" x14ac:dyDescent="0.25">
      <c r="A1761" s="1" t="s">
        <v>351</v>
      </c>
      <c r="B1761" s="1" t="s">
        <v>1397</v>
      </c>
      <c r="C1761" s="1" t="s">
        <v>69</v>
      </c>
      <c r="D1761" s="2" t="s">
        <v>1531</v>
      </c>
      <c r="E1761" s="3">
        <v>3909</v>
      </c>
      <c r="F1761" s="8" t="s">
        <v>351</v>
      </c>
      <c r="G1761" s="9" t="s">
        <v>1397</v>
      </c>
      <c r="H1761" s="9" t="s">
        <v>69</v>
      </c>
      <c r="I1761" s="10" t="s">
        <v>1531</v>
      </c>
      <c r="J1761" s="11">
        <v>3909</v>
      </c>
      <c r="K1761" t="b">
        <f t="shared" si="135"/>
        <v>1</v>
      </c>
      <c r="L1761" t="b">
        <f t="shared" si="136"/>
        <v>1</v>
      </c>
      <c r="M1761" t="b">
        <f t="shared" si="137"/>
        <v>1</v>
      </c>
      <c r="N1761" t="b">
        <f t="shared" si="138"/>
        <v>1</v>
      </c>
      <c r="O1761" s="13">
        <f t="shared" si="139"/>
        <v>0</v>
      </c>
    </row>
    <row r="1762" spans="1:15" ht="36" hidden="1" x14ac:dyDescent="0.25">
      <c r="A1762" s="1" t="s">
        <v>351</v>
      </c>
      <c r="B1762" s="1" t="s">
        <v>1397</v>
      </c>
      <c r="C1762" s="1" t="s">
        <v>354</v>
      </c>
      <c r="D1762" s="2" t="s">
        <v>669</v>
      </c>
      <c r="E1762" s="3">
        <v>397.5</v>
      </c>
      <c r="F1762" s="8" t="s">
        <v>351</v>
      </c>
      <c r="G1762" s="9" t="s">
        <v>1397</v>
      </c>
      <c r="H1762" s="9" t="s">
        <v>354</v>
      </c>
      <c r="I1762" s="10" t="s">
        <v>669</v>
      </c>
      <c r="J1762" s="11">
        <v>397.5</v>
      </c>
      <c r="K1762" t="b">
        <f t="shared" si="135"/>
        <v>1</v>
      </c>
      <c r="L1762" t="b">
        <f t="shared" si="136"/>
        <v>1</v>
      </c>
      <c r="M1762" t="b">
        <f t="shared" si="137"/>
        <v>1</v>
      </c>
      <c r="N1762" t="b">
        <f t="shared" si="138"/>
        <v>1</v>
      </c>
      <c r="O1762" s="13">
        <f t="shared" si="139"/>
        <v>0</v>
      </c>
    </row>
    <row r="1763" spans="1:15" ht="123.75" hidden="1" x14ac:dyDescent="0.25">
      <c r="A1763" s="1" t="s">
        <v>351</v>
      </c>
      <c r="B1763" s="1" t="s">
        <v>1397</v>
      </c>
      <c r="C1763" s="1" t="s">
        <v>355</v>
      </c>
      <c r="D1763" s="2" t="s">
        <v>1246</v>
      </c>
      <c r="E1763" s="3">
        <v>3511.5</v>
      </c>
      <c r="F1763" s="8" t="s">
        <v>351</v>
      </c>
      <c r="G1763" s="9" t="s">
        <v>1397</v>
      </c>
      <c r="H1763" s="9" t="s">
        <v>355</v>
      </c>
      <c r="I1763" s="10" t="s">
        <v>1246</v>
      </c>
      <c r="J1763" s="11">
        <v>3511.5</v>
      </c>
      <c r="K1763" t="b">
        <f t="shared" si="135"/>
        <v>1</v>
      </c>
      <c r="L1763" t="b">
        <f t="shared" si="136"/>
        <v>1</v>
      </c>
      <c r="M1763" t="b">
        <f t="shared" si="137"/>
        <v>1</v>
      </c>
      <c r="N1763" t="b">
        <f t="shared" si="138"/>
        <v>1</v>
      </c>
      <c r="O1763" s="13">
        <f t="shared" si="139"/>
        <v>0</v>
      </c>
    </row>
    <row r="1764" spans="1:15" ht="112.5" hidden="1" x14ac:dyDescent="0.25">
      <c r="A1764" s="1" t="s">
        <v>351</v>
      </c>
      <c r="B1764" s="1" t="s">
        <v>1397</v>
      </c>
      <c r="C1764" s="1" t="s">
        <v>358</v>
      </c>
      <c r="D1764" s="2" t="s">
        <v>1714</v>
      </c>
      <c r="E1764" s="3">
        <v>8378.4</v>
      </c>
      <c r="F1764" s="8" t="s">
        <v>351</v>
      </c>
      <c r="G1764" s="9" t="s">
        <v>1397</v>
      </c>
      <c r="H1764" s="9" t="s">
        <v>358</v>
      </c>
      <c r="I1764" s="10" t="s">
        <v>1714</v>
      </c>
      <c r="J1764" s="11">
        <v>8378.4</v>
      </c>
      <c r="K1764" t="b">
        <f t="shared" si="135"/>
        <v>1</v>
      </c>
      <c r="L1764" t="b">
        <f t="shared" si="136"/>
        <v>1</v>
      </c>
      <c r="M1764" t="b">
        <f t="shared" si="137"/>
        <v>1</v>
      </c>
      <c r="N1764" t="b">
        <f t="shared" si="138"/>
        <v>1</v>
      </c>
      <c r="O1764" s="13">
        <f t="shared" si="139"/>
        <v>0</v>
      </c>
    </row>
    <row r="1765" spans="1:15" ht="67.5" hidden="1" x14ac:dyDescent="0.25">
      <c r="A1765" s="1" t="s">
        <v>351</v>
      </c>
      <c r="B1765" s="1" t="s">
        <v>1397</v>
      </c>
      <c r="C1765" s="1" t="s">
        <v>356</v>
      </c>
      <c r="D1765" s="2" t="s">
        <v>901</v>
      </c>
      <c r="E1765" s="3">
        <v>8378.4</v>
      </c>
      <c r="F1765" s="8" t="s">
        <v>351</v>
      </c>
      <c r="G1765" s="9" t="s">
        <v>1397</v>
      </c>
      <c r="H1765" s="9" t="s">
        <v>356</v>
      </c>
      <c r="I1765" s="10" t="s">
        <v>901</v>
      </c>
      <c r="J1765" s="11">
        <v>8378.4</v>
      </c>
      <c r="K1765" t="b">
        <f t="shared" si="135"/>
        <v>1</v>
      </c>
      <c r="L1765" t="b">
        <f t="shared" si="136"/>
        <v>1</v>
      </c>
      <c r="M1765" t="b">
        <f t="shared" si="137"/>
        <v>1</v>
      </c>
      <c r="N1765" t="b">
        <f t="shared" si="138"/>
        <v>1</v>
      </c>
      <c r="O1765" s="13">
        <f t="shared" si="139"/>
        <v>0</v>
      </c>
    </row>
    <row r="1766" spans="1:15" ht="56.25" hidden="1" x14ac:dyDescent="0.25">
      <c r="A1766" s="1" t="s">
        <v>351</v>
      </c>
      <c r="B1766" s="1" t="s">
        <v>1416</v>
      </c>
      <c r="C1766" s="1" t="s">
        <v>1122</v>
      </c>
      <c r="D1766" s="2" t="s">
        <v>1885</v>
      </c>
      <c r="E1766" s="3">
        <v>105465.2</v>
      </c>
      <c r="F1766" s="8" t="s">
        <v>351</v>
      </c>
      <c r="G1766" s="9" t="s">
        <v>1416</v>
      </c>
      <c r="H1766" s="9" t="s">
        <v>1122</v>
      </c>
      <c r="I1766" s="10" t="s">
        <v>1885</v>
      </c>
      <c r="J1766" s="11">
        <v>105465.2</v>
      </c>
      <c r="K1766" t="b">
        <f t="shared" si="135"/>
        <v>1</v>
      </c>
      <c r="L1766" t="b">
        <f t="shared" si="136"/>
        <v>1</v>
      </c>
      <c r="M1766" t="b">
        <f t="shared" si="137"/>
        <v>1</v>
      </c>
      <c r="N1766" t="b">
        <f t="shared" si="138"/>
        <v>1</v>
      </c>
      <c r="O1766" s="13">
        <f t="shared" si="139"/>
        <v>0</v>
      </c>
    </row>
    <row r="1767" spans="1:15" ht="33.75" hidden="1" x14ac:dyDescent="0.25">
      <c r="A1767" s="1" t="s">
        <v>351</v>
      </c>
      <c r="B1767" s="1" t="s">
        <v>1416</v>
      </c>
      <c r="C1767" s="1" t="s">
        <v>1123</v>
      </c>
      <c r="D1767" s="2" t="s">
        <v>1175</v>
      </c>
      <c r="E1767" s="3">
        <v>105465.2</v>
      </c>
      <c r="F1767" s="8" t="s">
        <v>351</v>
      </c>
      <c r="G1767" s="9" t="s">
        <v>1416</v>
      </c>
      <c r="H1767" s="9" t="s">
        <v>1123</v>
      </c>
      <c r="I1767" s="10" t="s">
        <v>1175</v>
      </c>
      <c r="J1767" s="11">
        <v>105465.2</v>
      </c>
      <c r="K1767" t="b">
        <f t="shared" si="135"/>
        <v>1</v>
      </c>
      <c r="L1767" t="b">
        <f t="shared" si="136"/>
        <v>1</v>
      </c>
      <c r="M1767" t="b">
        <f t="shared" si="137"/>
        <v>1</v>
      </c>
      <c r="N1767" t="b">
        <f t="shared" si="138"/>
        <v>1</v>
      </c>
      <c r="O1767" s="13">
        <f t="shared" si="139"/>
        <v>0</v>
      </c>
    </row>
    <row r="1768" spans="1:15" ht="123.75" hidden="1" x14ac:dyDescent="0.25">
      <c r="A1768" s="1" t="s">
        <v>351</v>
      </c>
      <c r="B1768" s="1" t="s">
        <v>1416</v>
      </c>
      <c r="C1768" s="1" t="s">
        <v>359</v>
      </c>
      <c r="D1768" s="2" t="s">
        <v>1198</v>
      </c>
      <c r="E1768" s="3">
        <v>105465.2</v>
      </c>
      <c r="F1768" s="8" t="s">
        <v>351</v>
      </c>
      <c r="G1768" s="9" t="s">
        <v>1416</v>
      </c>
      <c r="H1768" s="9" t="s">
        <v>359</v>
      </c>
      <c r="I1768" s="10" t="s">
        <v>1198</v>
      </c>
      <c r="J1768" s="11">
        <v>105465.2</v>
      </c>
      <c r="K1768" t="b">
        <f t="shared" si="135"/>
        <v>1</v>
      </c>
      <c r="L1768" t="b">
        <f t="shared" si="136"/>
        <v>1</v>
      </c>
      <c r="M1768" t="b">
        <f t="shared" si="137"/>
        <v>1</v>
      </c>
      <c r="N1768" t="b">
        <f t="shared" si="138"/>
        <v>1</v>
      </c>
      <c r="O1768" s="13">
        <f t="shared" si="139"/>
        <v>0</v>
      </c>
    </row>
    <row r="1769" spans="1:15" ht="101.25" hidden="1" x14ac:dyDescent="0.25">
      <c r="A1769" s="1" t="s">
        <v>351</v>
      </c>
      <c r="B1769" s="1" t="s">
        <v>1401</v>
      </c>
      <c r="C1769" s="1" t="s">
        <v>42</v>
      </c>
      <c r="D1769" s="2" t="s">
        <v>1516</v>
      </c>
      <c r="E1769" s="3">
        <v>17012.900000000001</v>
      </c>
      <c r="F1769" s="8" t="s">
        <v>351</v>
      </c>
      <c r="G1769" s="9" t="s">
        <v>1401</v>
      </c>
      <c r="H1769" s="9" t="s">
        <v>42</v>
      </c>
      <c r="I1769" s="10" t="s">
        <v>1516</v>
      </c>
      <c r="J1769" s="11">
        <v>17012.900000000001</v>
      </c>
      <c r="K1769" t="b">
        <f t="shared" si="135"/>
        <v>1</v>
      </c>
      <c r="L1769" t="b">
        <f t="shared" si="136"/>
        <v>1</v>
      </c>
      <c r="M1769" t="b">
        <f t="shared" si="137"/>
        <v>1</v>
      </c>
      <c r="N1769" t="b">
        <f t="shared" si="138"/>
        <v>1</v>
      </c>
      <c r="O1769" s="13">
        <f t="shared" si="139"/>
        <v>0</v>
      </c>
    </row>
    <row r="1770" spans="1:15" ht="112.5" hidden="1" x14ac:dyDescent="0.25">
      <c r="A1770" s="1" t="s">
        <v>351</v>
      </c>
      <c r="B1770" s="1" t="s">
        <v>1401</v>
      </c>
      <c r="C1770" s="1" t="s">
        <v>96</v>
      </c>
      <c r="D1770" s="2" t="s">
        <v>1539</v>
      </c>
      <c r="E1770" s="3">
        <v>17012.900000000001</v>
      </c>
      <c r="F1770" s="8" t="s">
        <v>351</v>
      </c>
      <c r="G1770" s="9" t="s">
        <v>1401</v>
      </c>
      <c r="H1770" s="9" t="s">
        <v>96</v>
      </c>
      <c r="I1770" s="10" t="s">
        <v>1539</v>
      </c>
      <c r="J1770" s="11">
        <v>17012.900000000001</v>
      </c>
      <c r="K1770" t="b">
        <f t="shared" si="135"/>
        <v>1</v>
      </c>
      <c r="L1770" t="b">
        <f t="shared" si="136"/>
        <v>1</v>
      </c>
      <c r="M1770" t="b">
        <f t="shared" si="137"/>
        <v>1</v>
      </c>
      <c r="N1770" t="b">
        <f t="shared" si="138"/>
        <v>1</v>
      </c>
      <c r="O1770" s="13">
        <f t="shared" si="139"/>
        <v>0</v>
      </c>
    </row>
    <row r="1771" spans="1:15" ht="90" hidden="1" x14ac:dyDescent="0.25">
      <c r="A1771" s="1" t="s">
        <v>351</v>
      </c>
      <c r="B1771" s="1" t="s">
        <v>1401</v>
      </c>
      <c r="C1771" s="1" t="s">
        <v>100</v>
      </c>
      <c r="D1771" s="2" t="s">
        <v>1541</v>
      </c>
      <c r="E1771" s="3">
        <v>16725.5</v>
      </c>
      <c r="F1771" s="8" t="s">
        <v>351</v>
      </c>
      <c r="G1771" s="9" t="s">
        <v>1401</v>
      </c>
      <c r="H1771" s="9" t="s">
        <v>100</v>
      </c>
      <c r="I1771" s="10" t="s">
        <v>1541</v>
      </c>
      <c r="J1771" s="11">
        <v>16725.5</v>
      </c>
      <c r="K1771" t="b">
        <f t="shared" si="135"/>
        <v>1</v>
      </c>
      <c r="L1771" t="b">
        <f t="shared" si="136"/>
        <v>1</v>
      </c>
      <c r="M1771" t="b">
        <f t="shared" si="137"/>
        <v>1</v>
      </c>
      <c r="N1771" t="b">
        <f t="shared" si="138"/>
        <v>1</v>
      </c>
      <c r="O1771" s="13">
        <f t="shared" si="139"/>
        <v>0</v>
      </c>
    </row>
    <row r="1772" spans="1:15" ht="202.5" hidden="1" x14ac:dyDescent="0.25">
      <c r="A1772" s="1" t="s">
        <v>351</v>
      </c>
      <c r="B1772" s="1" t="s">
        <v>1401</v>
      </c>
      <c r="C1772" s="1" t="s">
        <v>360</v>
      </c>
      <c r="D1772" s="2" t="s">
        <v>651</v>
      </c>
      <c r="E1772" s="3">
        <v>8093.4</v>
      </c>
      <c r="F1772" s="8" t="s">
        <v>351</v>
      </c>
      <c r="G1772" s="9" t="s">
        <v>1401</v>
      </c>
      <c r="H1772" s="9" t="s">
        <v>360</v>
      </c>
      <c r="I1772" s="12" t="s">
        <v>651</v>
      </c>
      <c r="J1772" s="11">
        <v>8093.4</v>
      </c>
      <c r="K1772" t="b">
        <f t="shared" si="135"/>
        <v>1</v>
      </c>
      <c r="L1772" t="b">
        <f t="shared" si="136"/>
        <v>1</v>
      </c>
      <c r="M1772" t="b">
        <f t="shared" si="137"/>
        <v>1</v>
      </c>
      <c r="N1772" t="b">
        <f t="shared" si="138"/>
        <v>1</v>
      </c>
      <c r="O1772" s="13">
        <f t="shared" si="139"/>
        <v>0</v>
      </c>
    </row>
    <row r="1773" spans="1:15" ht="123.75" hidden="1" x14ac:dyDescent="0.25">
      <c r="A1773" s="1" t="s">
        <v>351</v>
      </c>
      <c r="B1773" s="1" t="s">
        <v>1401</v>
      </c>
      <c r="C1773" s="1" t="s">
        <v>362</v>
      </c>
      <c r="D1773" s="2" t="s">
        <v>652</v>
      </c>
      <c r="E1773" s="3">
        <v>4034.4</v>
      </c>
      <c r="F1773" s="8" t="s">
        <v>351</v>
      </c>
      <c r="G1773" s="9" t="s">
        <v>1401</v>
      </c>
      <c r="H1773" s="9" t="s">
        <v>362</v>
      </c>
      <c r="I1773" s="10" t="s">
        <v>652</v>
      </c>
      <c r="J1773" s="11">
        <v>4034.4</v>
      </c>
      <c r="K1773" t="b">
        <f t="shared" si="135"/>
        <v>1</v>
      </c>
      <c r="L1773" t="b">
        <f t="shared" si="136"/>
        <v>1</v>
      </c>
      <c r="M1773" t="b">
        <f t="shared" si="137"/>
        <v>1</v>
      </c>
      <c r="N1773" t="b">
        <f t="shared" si="138"/>
        <v>1</v>
      </c>
      <c r="O1773" s="13">
        <f t="shared" si="139"/>
        <v>0</v>
      </c>
    </row>
    <row r="1774" spans="1:15" ht="78.75" hidden="1" x14ac:dyDescent="0.25">
      <c r="A1774" s="1" t="s">
        <v>351</v>
      </c>
      <c r="B1774" s="1" t="s">
        <v>1401</v>
      </c>
      <c r="C1774" s="1" t="s">
        <v>363</v>
      </c>
      <c r="D1774" s="2" t="s">
        <v>654</v>
      </c>
      <c r="E1774" s="3">
        <v>4597.7</v>
      </c>
      <c r="F1774" s="8" t="s">
        <v>351</v>
      </c>
      <c r="G1774" s="9" t="s">
        <v>1401</v>
      </c>
      <c r="H1774" s="9" t="s">
        <v>363</v>
      </c>
      <c r="I1774" s="10" t="s">
        <v>654</v>
      </c>
      <c r="J1774" s="11">
        <v>4597.7</v>
      </c>
      <c r="K1774" t="b">
        <f t="shared" si="135"/>
        <v>1</v>
      </c>
      <c r="L1774" t="b">
        <f t="shared" si="136"/>
        <v>1</v>
      </c>
      <c r="M1774" t="b">
        <f t="shared" si="137"/>
        <v>1</v>
      </c>
      <c r="N1774" t="b">
        <f t="shared" si="138"/>
        <v>1</v>
      </c>
      <c r="O1774" s="13">
        <f t="shared" si="139"/>
        <v>0</v>
      </c>
    </row>
    <row r="1775" spans="1:15" ht="135" hidden="1" x14ac:dyDescent="0.25">
      <c r="A1775" s="1" t="s">
        <v>351</v>
      </c>
      <c r="B1775" s="1" t="s">
        <v>1401</v>
      </c>
      <c r="C1775" s="1" t="s">
        <v>97</v>
      </c>
      <c r="D1775" s="2" t="s">
        <v>1540</v>
      </c>
      <c r="E1775" s="3">
        <v>287.39999999999998</v>
      </c>
      <c r="F1775" s="8" t="s">
        <v>351</v>
      </c>
      <c r="G1775" s="9" t="s">
        <v>1401</v>
      </c>
      <c r="H1775" s="9" t="s">
        <v>97</v>
      </c>
      <c r="I1775" s="10" t="s">
        <v>1540</v>
      </c>
      <c r="J1775" s="11">
        <v>287.39999999999998</v>
      </c>
      <c r="K1775" t="b">
        <f t="shared" si="135"/>
        <v>1</v>
      </c>
      <c r="L1775" t="b">
        <f t="shared" si="136"/>
        <v>1</v>
      </c>
      <c r="M1775" t="b">
        <f t="shared" si="137"/>
        <v>1</v>
      </c>
      <c r="N1775" t="b">
        <f t="shared" si="138"/>
        <v>1</v>
      </c>
      <c r="O1775" s="13">
        <f t="shared" si="139"/>
        <v>0</v>
      </c>
    </row>
    <row r="1776" spans="1:15" ht="33.75" hidden="1" x14ac:dyDescent="0.25">
      <c r="A1776" s="1" t="s">
        <v>351</v>
      </c>
      <c r="B1776" s="1" t="s">
        <v>1401</v>
      </c>
      <c r="C1776" s="1" t="s">
        <v>364</v>
      </c>
      <c r="D1776" s="2" t="s">
        <v>1715</v>
      </c>
      <c r="E1776" s="3">
        <v>287.39999999999998</v>
      </c>
      <c r="F1776" s="8" t="s">
        <v>351</v>
      </c>
      <c r="G1776" s="9" t="s">
        <v>1401</v>
      </c>
      <c r="H1776" s="9" t="s">
        <v>364</v>
      </c>
      <c r="I1776" s="10" t="s">
        <v>1715</v>
      </c>
      <c r="J1776" s="11">
        <v>287.39999999999998</v>
      </c>
      <c r="K1776" t="b">
        <f t="shared" si="135"/>
        <v>1</v>
      </c>
      <c r="L1776" t="b">
        <f t="shared" si="136"/>
        <v>1</v>
      </c>
      <c r="M1776" t="b">
        <f t="shared" si="137"/>
        <v>1</v>
      </c>
      <c r="N1776" t="b">
        <f t="shared" si="138"/>
        <v>1</v>
      </c>
      <c r="O1776" s="13">
        <f t="shared" si="139"/>
        <v>0</v>
      </c>
    </row>
    <row r="1777" spans="1:15" ht="101.25" hidden="1" x14ac:dyDescent="0.25">
      <c r="A1777" s="1" t="s">
        <v>351</v>
      </c>
      <c r="B1777" s="1" t="s">
        <v>1406</v>
      </c>
      <c r="C1777" s="1" t="s">
        <v>42</v>
      </c>
      <c r="D1777" s="2" t="s">
        <v>1516</v>
      </c>
      <c r="E1777" s="3">
        <v>17811.799999999996</v>
      </c>
      <c r="F1777" s="8" t="s">
        <v>351</v>
      </c>
      <c r="G1777" s="9" t="s">
        <v>1406</v>
      </c>
      <c r="H1777" s="9" t="s">
        <v>42</v>
      </c>
      <c r="I1777" s="10" t="s">
        <v>1516</v>
      </c>
      <c r="J1777" s="11">
        <v>17811.8</v>
      </c>
      <c r="K1777" t="b">
        <f t="shared" si="135"/>
        <v>1</v>
      </c>
      <c r="L1777" t="b">
        <f t="shared" si="136"/>
        <v>1</v>
      </c>
      <c r="M1777" t="b">
        <f t="shared" si="137"/>
        <v>1</v>
      </c>
      <c r="N1777" t="b">
        <f t="shared" si="138"/>
        <v>1</v>
      </c>
      <c r="O1777" s="13">
        <f t="shared" si="139"/>
        <v>0</v>
      </c>
    </row>
    <row r="1778" spans="1:15" ht="112.5" hidden="1" x14ac:dyDescent="0.25">
      <c r="A1778" s="1" t="s">
        <v>351</v>
      </c>
      <c r="B1778" s="1" t="s">
        <v>1406</v>
      </c>
      <c r="C1778" s="1" t="s">
        <v>96</v>
      </c>
      <c r="D1778" s="2" t="s">
        <v>1539</v>
      </c>
      <c r="E1778" s="3">
        <v>9666.7999999999993</v>
      </c>
      <c r="F1778" s="8" t="s">
        <v>351</v>
      </c>
      <c r="G1778" s="9" t="s">
        <v>1406</v>
      </c>
      <c r="H1778" s="9" t="s">
        <v>96</v>
      </c>
      <c r="I1778" s="10" t="s">
        <v>1539</v>
      </c>
      <c r="J1778" s="11">
        <v>9666.7999999999993</v>
      </c>
      <c r="K1778" t="b">
        <f t="shared" si="135"/>
        <v>1</v>
      </c>
      <c r="L1778" t="b">
        <f t="shared" si="136"/>
        <v>1</v>
      </c>
      <c r="M1778" t="b">
        <f t="shared" si="137"/>
        <v>1</v>
      </c>
      <c r="N1778" t="b">
        <f t="shared" si="138"/>
        <v>1</v>
      </c>
      <c r="O1778" s="13">
        <f t="shared" si="139"/>
        <v>0</v>
      </c>
    </row>
    <row r="1779" spans="1:15" ht="90" hidden="1" x14ac:dyDescent="0.25">
      <c r="A1779" s="1" t="s">
        <v>351</v>
      </c>
      <c r="B1779" s="1" t="s">
        <v>1406</v>
      </c>
      <c r="C1779" s="1" t="s">
        <v>100</v>
      </c>
      <c r="D1779" s="2" t="s">
        <v>1541</v>
      </c>
      <c r="E1779" s="3">
        <v>8022.8</v>
      </c>
      <c r="F1779" s="8" t="s">
        <v>351</v>
      </c>
      <c r="G1779" s="9" t="s">
        <v>1406</v>
      </c>
      <c r="H1779" s="9" t="s">
        <v>100</v>
      </c>
      <c r="I1779" s="10" t="s">
        <v>1541</v>
      </c>
      <c r="J1779" s="11">
        <v>8022.8</v>
      </c>
      <c r="K1779" t="b">
        <f t="shared" si="135"/>
        <v>1</v>
      </c>
      <c r="L1779" t="b">
        <f t="shared" si="136"/>
        <v>1</v>
      </c>
      <c r="M1779" t="b">
        <f t="shared" si="137"/>
        <v>1</v>
      </c>
      <c r="N1779" t="b">
        <f t="shared" si="138"/>
        <v>1</v>
      </c>
      <c r="O1779" s="13">
        <f t="shared" si="139"/>
        <v>0</v>
      </c>
    </row>
    <row r="1780" spans="1:15" ht="90" hidden="1" x14ac:dyDescent="0.25">
      <c r="A1780" s="1" t="s">
        <v>351</v>
      </c>
      <c r="B1780" s="1" t="s">
        <v>1406</v>
      </c>
      <c r="C1780" s="1" t="s">
        <v>365</v>
      </c>
      <c r="D1780" s="2" t="s">
        <v>1716</v>
      </c>
      <c r="E1780" s="3">
        <v>895.5</v>
      </c>
      <c r="F1780" s="8" t="s">
        <v>351</v>
      </c>
      <c r="G1780" s="9" t="s">
        <v>1406</v>
      </c>
      <c r="H1780" s="9" t="s">
        <v>365</v>
      </c>
      <c r="I1780" s="10" t="s">
        <v>1716</v>
      </c>
      <c r="J1780" s="11">
        <v>895.5</v>
      </c>
      <c r="K1780" t="b">
        <f t="shared" si="135"/>
        <v>1</v>
      </c>
      <c r="L1780" t="b">
        <f t="shared" si="136"/>
        <v>1</v>
      </c>
      <c r="M1780" t="b">
        <f t="shared" si="137"/>
        <v>1</v>
      </c>
      <c r="N1780" t="b">
        <f t="shared" si="138"/>
        <v>1</v>
      </c>
      <c r="O1780" s="13">
        <f t="shared" si="139"/>
        <v>0</v>
      </c>
    </row>
    <row r="1781" spans="1:15" ht="202.5" hidden="1" x14ac:dyDescent="0.25">
      <c r="A1781" s="1" t="s">
        <v>351</v>
      </c>
      <c r="B1781" s="1" t="s">
        <v>1406</v>
      </c>
      <c r="C1781" s="1" t="s">
        <v>360</v>
      </c>
      <c r="D1781" s="2" t="s">
        <v>651</v>
      </c>
      <c r="E1781" s="3">
        <v>35.200000000000003</v>
      </c>
      <c r="F1781" s="8" t="s">
        <v>351</v>
      </c>
      <c r="G1781" s="9" t="s">
        <v>1406</v>
      </c>
      <c r="H1781" s="9" t="s">
        <v>360</v>
      </c>
      <c r="I1781" s="12" t="s">
        <v>651</v>
      </c>
      <c r="J1781" s="11">
        <v>35.200000000000003</v>
      </c>
      <c r="K1781" t="b">
        <f t="shared" si="135"/>
        <v>1</v>
      </c>
      <c r="L1781" t="b">
        <f t="shared" si="136"/>
        <v>1</v>
      </c>
      <c r="M1781" t="b">
        <f t="shared" si="137"/>
        <v>1</v>
      </c>
      <c r="N1781" t="b">
        <f t="shared" si="138"/>
        <v>1</v>
      </c>
      <c r="O1781" s="13">
        <f t="shared" si="139"/>
        <v>0</v>
      </c>
    </row>
    <row r="1782" spans="1:15" ht="123.75" hidden="1" x14ac:dyDescent="0.25">
      <c r="A1782" s="1" t="s">
        <v>351</v>
      </c>
      <c r="B1782" s="1" t="s">
        <v>1406</v>
      </c>
      <c r="C1782" s="1" t="s">
        <v>362</v>
      </c>
      <c r="D1782" s="2" t="s">
        <v>652</v>
      </c>
      <c r="E1782" s="3">
        <v>17.600000000000001</v>
      </c>
      <c r="F1782" s="8" t="s">
        <v>351</v>
      </c>
      <c r="G1782" s="9" t="s">
        <v>1406</v>
      </c>
      <c r="H1782" s="9" t="s">
        <v>362</v>
      </c>
      <c r="I1782" s="10" t="s">
        <v>652</v>
      </c>
      <c r="J1782" s="11">
        <v>17.600000000000001</v>
      </c>
      <c r="K1782" t="b">
        <f t="shared" si="135"/>
        <v>1</v>
      </c>
      <c r="L1782" t="b">
        <f t="shared" si="136"/>
        <v>1</v>
      </c>
      <c r="M1782" t="b">
        <f t="shared" si="137"/>
        <v>1</v>
      </c>
      <c r="N1782" t="b">
        <f t="shared" si="138"/>
        <v>1</v>
      </c>
      <c r="O1782" s="13">
        <f t="shared" si="139"/>
        <v>0</v>
      </c>
    </row>
    <row r="1783" spans="1:15" ht="33.75" hidden="1" x14ac:dyDescent="0.25">
      <c r="A1783" s="1" t="s">
        <v>351</v>
      </c>
      <c r="B1783" s="1" t="s">
        <v>1406</v>
      </c>
      <c r="C1783" s="1" t="s">
        <v>366</v>
      </c>
      <c r="D1783" s="2" t="s">
        <v>653</v>
      </c>
      <c r="E1783" s="3">
        <v>7074.5</v>
      </c>
      <c r="F1783" s="8" t="s">
        <v>351</v>
      </c>
      <c r="G1783" s="9" t="s">
        <v>1406</v>
      </c>
      <c r="H1783" s="9" t="s">
        <v>366</v>
      </c>
      <c r="I1783" s="10" t="s">
        <v>653</v>
      </c>
      <c r="J1783" s="11">
        <v>7074.5</v>
      </c>
      <c r="K1783" t="b">
        <f t="shared" si="135"/>
        <v>1</v>
      </c>
      <c r="L1783" t="b">
        <f t="shared" si="136"/>
        <v>1</v>
      </c>
      <c r="M1783" t="b">
        <f t="shared" si="137"/>
        <v>1</v>
      </c>
      <c r="N1783" t="b">
        <f t="shared" si="138"/>
        <v>1</v>
      </c>
      <c r="O1783" s="13">
        <f t="shared" si="139"/>
        <v>0</v>
      </c>
    </row>
    <row r="1784" spans="1:15" ht="135" hidden="1" x14ac:dyDescent="0.25">
      <c r="A1784" s="1" t="s">
        <v>351</v>
      </c>
      <c r="B1784" s="1" t="s">
        <v>1406</v>
      </c>
      <c r="C1784" s="1" t="s">
        <v>97</v>
      </c>
      <c r="D1784" s="2" t="s">
        <v>1540</v>
      </c>
      <c r="E1784" s="3">
        <v>1644</v>
      </c>
      <c r="F1784" s="8" t="s">
        <v>351</v>
      </c>
      <c r="G1784" s="9" t="s">
        <v>1406</v>
      </c>
      <c r="H1784" s="9" t="s">
        <v>97</v>
      </c>
      <c r="I1784" s="10" t="s">
        <v>1540</v>
      </c>
      <c r="J1784" s="11">
        <v>1644</v>
      </c>
      <c r="K1784" t="b">
        <f t="shared" si="135"/>
        <v>1</v>
      </c>
      <c r="L1784" t="b">
        <f t="shared" si="136"/>
        <v>1</v>
      </c>
      <c r="M1784" t="b">
        <f t="shared" si="137"/>
        <v>1</v>
      </c>
      <c r="N1784" t="b">
        <f t="shared" si="138"/>
        <v>1</v>
      </c>
      <c r="O1784" s="13">
        <f t="shared" si="139"/>
        <v>0</v>
      </c>
    </row>
    <row r="1785" spans="1:15" ht="45" hidden="1" x14ac:dyDescent="0.25">
      <c r="A1785" s="1" t="s">
        <v>351</v>
      </c>
      <c r="B1785" s="1" t="s">
        <v>1406</v>
      </c>
      <c r="C1785" s="1" t="s">
        <v>88</v>
      </c>
      <c r="D1785" s="2" t="s">
        <v>657</v>
      </c>
      <c r="E1785" s="3">
        <v>1462.1</v>
      </c>
      <c r="F1785" s="8" t="s">
        <v>351</v>
      </c>
      <c r="G1785" s="9" t="s">
        <v>1406</v>
      </c>
      <c r="H1785" s="9" t="s">
        <v>88</v>
      </c>
      <c r="I1785" s="10" t="s">
        <v>657</v>
      </c>
      <c r="J1785" s="11">
        <v>1462.1</v>
      </c>
      <c r="K1785" t="b">
        <f t="shared" si="135"/>
        <v>1</v>
      </c>
      <c r="L1785" t="b">
        <f t="shared" si="136"/>
        <v>1</v>
      </c>
      <c r="M1785" t="b">
        <f t="shared" si="137"/>
        <v>1</v>
      </c>
      <c r="N1785" t="b">
        <f t="shared" si="138"/>
        <v>1</v>
      </c>
      <c r="O1785" s="13">
        <f t="shared" si="139"/>
        <v>0</v>
      </c>
    </row>
    <row r="1786" spans="1:15" ht="112.5" hidden="1" x14ac:dyDescent="0.25">
      <c r="A1786" s="1" t="s">
        <v>351</v>
      </c>
      <c r="B1786" s="1" t="s">
        <v>1406</v>
      </c>
      <c r="C1786" s="1" t="s">
        <v>367</v>
      </c>
      <c r="D1786" s="2" t="s">
        <v>658</v>
      </c>
      <c r="E1786" s="3">
        <v>181.9</v>
      </c>
      <c r="F1786" s="8" t="s">
        <v>351</v>
      </c>
      <c r="G1786" s="9" t="s">
        <v>1406</v>
      </c>
      <c r="H1786" s="9" t="s">
        <v>367</v>
      </c>
      <c r="I1786" s="10" t="s">
        <v>658</v>
      </c>
      <c r="J1786" s="11">
        <v>181.9</v>
      </c>
      <c r="K1786" t="b">
        <f t="shared" si="135"/>
        <v>1</v>
      </c>
      <c r="L1786" t="b">
        <f t="shared" si="136"/>
        <v>1</v>
      </c>
      <c r="M1786" t="b">
        <f t="shared" si="137"/>
        <v>1</v>
      </c>
      <c r="N1786" t="b">
        <f t="shared" si="138"/>
        <v>1</v>
      </c>
      <c r="O1786" s="13">
        <f t="shared" si="139"/>
        <v>0</v>
      </c>
    </row>
    <row r="1787" spans="1:15" ht="56.25" hidden="1" x14ac:dyDescent="0.25">
      <c r="A1787" s="1" t="s">
        <v>351</v>
      </c>
      <c r="B1787" s="1" t="s">
        <v>1406</v>
      </c>
      <c r="C1787" s="1" t="s">
        <v>43</v>
      </c>
      <c r="D1787" s="2" t="s">
        <v>1517</v>
      </c>
      <c r="E1787" s="3">
        <v>1374.9</v>
      </c>
      <c r="F1787" s="8" t="s">
        <v>351</v>
      </c>
      <c r="G1787" s="9" t="s">
        <v>1406</v>
      </c>
      <c r="H1787" s="9" t="s">
        <v>43</v>
      </c>
      <c r="I1787" s="10" t="s">
        <v>1517</v>
      </c>
      <c r="J1787" s="11">
        <v>1374.9</v>
      </c>
      <c r="K1787" t="b">
        <f t="shared" si="135"/>
        <v>1</v>
      </c>
      <c r="L1787" t="b">
        <f t="shared" si="136"/>
        <v>1</v>
      </c>
      <c r="M1787" t="b">
        <f t="shared" si="137"/>
        <v>1</v>
      </c>
      <c r="N1787" t="b">
        <f t="shared" si="138"/>
        <v>1</v>
      </c>
      <c r="O1787" s="13">
        <f t="shared" si="139"/>
        <v>0</v>
      </c>
    </row>
    <row r="1788" spans="1:15" ht="157.5" hidden="1" x14ac:dyDescent="0.25">
      <c r="A1788" s="1" t="s">
        <v>351</v>
      </c>
      <c r="B1788" s="1" t="s">
        <v>1406</v>
      </c>
      <c r="C1788" s="1" t="s">
        <v>44</v>
      </c>
      <c r="D1788" s="2" t="s">
        <v>1518</v>
      </c>
      <c r="E1788" s="3">
        <v>1374.9</v>
      </c>
      <c r="F1788" s="8" t="s">
        <v>351</v>
      </c>
      <c r="G1788" s="9" t="s">
        <v>1406</v>
      </c>
      <c r="H1788" s="9" t="s">
        <v>44</v>
      </c>
      <c r="I1788" s="10" t="s">
        <v>1518</v>
      </c>
      <c r="J1788" s="11">
        <v>1374.9</v>
      </c>
      <c r="K1788" t="b">
        <f t="shared" si="135"/>
        <v>1</v>
      </c>
      <c r="L1788" t="b">
        <f t="shared" si="136"/>
        <v>1</v>
      </c>
      <c r="M1788" t="b">
        <f t="shared" si="137"/>
        <v>1</v>
      </c>
      <c r="N1788" t="b">
        <f t="shared" si="138"/>
        <v>1</v>
      </c>
      <c r="O1788" s="13">
        <f t="shared" si="139"/>
        <v>0</v>
      </c>
    </row>
    <row r="1789" spans="1:15" ht="33.75" hidden="1" x14ac:dyDescent="0.25">
      <c r="A1789" s="1" t="s">
        <v>351</v>
      </c>
      <c r="B1789" s="1" t="s">
        <v>1406</v>
      </c>
      <c r="C1789" s="1" t="s">
        <v>368</v>
      </c>
      <c r="D1789" s="2" t="s">
        <v>1228</v>
      </c>
      <c r="E1789" s="3">
        <v>1374.9</v>
      </c>
      <c r="F1789" s="8" t="s">
        <v>351</v>
      </c>
      <c r="G1789" s="9" t="s">
        <v>1406</v>
      </c>
      <c r="H1789" s="9" t="s">
        <v>368</v>
      </c>
      <c r="I1789" s="10" t="s">
        <v>1228</v>
      </c>
      <c r="J1789" s="11">
        <v>1374.9</v>
      </c>
      <c r="K1789" t="b">
        <f t="shared" si="135"/>
        <v>1</v>
      </c>
      <c r="L1789" t="b">
        <f t="shared" si="136"/>
        <v>1</v>
      </c>
      <c r="M1789" t="b">
        <f t="shared" si="137"/>
        <v>1</v>
      </c>
      <c r="N1789" t="b">
        <f t="shared" si="138"/>
        <v>1</v>
      </c>
      <c r="O1789" s="13">
        <f t="shared" si="139"/>
        <v>0</v>
      </c>
    </row>
    <row r="1790" spans="1:15" ht="67.5" hidden="1" x14ac:dyDescent="0.25">
      <c r="A1790" s="1" t="s">
        <v>351</v>
      </c>
      <c r="B1790" s="1" t="s">
        <v>1406</v>
      </c>
      <c r="C1790" s="1" t="s">
        <v>105</v>
      </c>
      <c r="D1790" s="2" t="s">
        <v>1582</v>
      </c>
      <c r="E1790" s="3">
        <v>1597.1999999999998</v>
      </c>
      <c r="F1790" s="8" t="s">
        <v>351</v>
      </c>
      <c r="G1790" s="9" t="s">
        <v>1406</v>
      </c>
      <c r="H1790" s="9" t="s">
        <v>105</v>
      </c>
      <c r="I1790" s="10" t="s">
        <v>1582</v>
      </c>
      <c r="J1790" s="11">
        <v>1597.2</v>
      </c>
      <c r="K1790" t="b">
        <f t="shared" si="135"/>
        <v>1</v>
      </c>
      <c r="L1790" t="b">
        <f t="shared" si="136"/>
        <v>1</v>
      </c>
      <c r="M1790" t="b">
        <f t="shared" si="137"/>
        <v>1</v>
      </c>
      <c r="N1790" t="b">
        <f t="shared" si="138"/>
        <v>1</v>
      </c>
      <c r="O1790" s="13">
        <f t="shared" si="139"/>
        <v>0</v>
      </c>
    </row>
    <row r="1791" spans="1:15" ht="101.25" hidden="1" x14ac:dyDescent="0.25">
      <c r="A1791" s="1" t="s">
        <v>351</v>
      </c>
      <c r="B1791" s="1" t="s">
        <v>1406</v>
      </c>
      <c r="C1791" s="1" t="s">
        <v>371</v>
      </c>
      <c r="D1791" s="2" t="s">
        <v>1717</v>
      </c>
      <c r="E1791" s="3">
        <v>1597.1999999999998</v>
      </c>
      <c r="F1791" s="8" t="s">
        <v>351</v>
      </c>
      <c r="G1791" s="9" t="s">
        <v>1406</v>
      </c>
      <c r="H1791" s="9" t="s">
        <v>371</v>
      </c>
      <c r="I1791" s="10" t="s">
        <v>1717</v>
      </c>
      <c r="J1791" s="11">
        <v>1597.2</v>
      </c>
      <c r="K1791" t="b">
        <f t="shared" si="135"/>
        <v>1</v>
      </c>
      <c r="L1791" t="b">
        <f t="shared" si="136"/>
        <v>1</v>
      </c>
      <c r="M1791" t="b">
        <f t="shared" si="137"/>
        <v>1</v>
      </c>
      <c r="N1791" t="b">
        <f t="shared" si="138"/>
        <v>1</v>
      </c>
      <c r="O1791" s="13">
        <f t="shared" si="139"/>
        <v>0</v>
      </c>
    </row>
    <row r="1792" spans="1:15" ht="67.5" hidden="1" x14ac:dyDescent="0.25">
      <c r="A1792" s="1" t="s">
        <v>351</v>
      </c>
      <c r="B1792" s="1" t="s">
        <v>1406</v>
      </c>
      <c r="C1792" s="1" t="s">
        <v>369</v>
      </c>
      <c r="D1792" s="2" t="s">
        <v>1236</v>
      </c>
      <c r="E1792" s="3">
        <v>1597.1999999999998</v>
      </c>
      <c r="F1792" s="8" t="s">
        <v>351</v>
      </c>
      <c r="G1792" s="9" t="s">
        <v>1406</v>
      </c>
      <c r="H1792" s="9" t="s">
        <v>369</v>
      </c>
      <c r="I1792" s="10" t="s">
        <v>1236</v>
      </c>
      <c r="J1792" s="11">
        <v>1597.2</v>
      </c>
      <c r="K1792" t="b">
        <f t="shared" si="135"/>
        <v>1</v>
      </c>
      <c r="L1792" t="b">
        <f t="shared" si="136"/>
        <v>1</v>
      </c>
      <c r="M1792" t="b">
        <f t="shared" si="137"/>
        <v>1</v>
      </c>
      <c r="N1792" t="b">
        <f t="shared" si="138"/>
        <v>1</v>
      </c>
      <c r="O1792" s="13">
        <f t="shared" si="139"/>
        <v>0</v>
      </c>
    </row>
    <row r="1793" spans="1:15" ht="56.25" hidden="1" x14ac:dyDescent="0.25">
      <c r="A1793" s="1" t="s">
        <v>351</v>
      </c>
      <c r="B1793" s="1" t="s">
        <v>1406</v>
      </c>
      <c r="C1793" s="1" t="s">
        <v>68</v>
      </c>
      <c r="D1793" s="2" t="s">
        <v>1530</v>
      </c>
      <c r="E1793" s="3">
        <v>5172.8999999999996</v>
      </c>
      <c r="F1793" s="8" t="s">
        <v>351</v>
      </c>
      <c r="G1793" s="9" t="s">
        <v>1406</v>
      </c>
      <c r="H1793" s="9" t="s">
        <v>68</v>
      </c>
      <c r="I1793" s="10" t="s">
        <v>1530</v>
      </c>
      <c r="J1793" s="11">
        <v>5172.8999999999996</v>
      </c>
      <c r="K1793" t="b">
        <f t="shared" si="135"/>
        <v>1</v>
      </c>
      <c r="L1793" t="b">
        <f t="shared" si="136"/>
        <v>1</v>
      </c>
      <c r="M1793" t="b">
        <f t="shared" si="137"/>
        <v>1</v>
      </c>
      <c r="N1793" t="b">
        <f t="shared" si="138"/>
        <v>1</v>
      </c>
      <c r="O1793" s="13">
        <f t="shared" si="139"/>
        <v>0</v>
      </c>
    </row>
    <row r="1794" spans="1:15" ht="123.75" hidden="1" x14ac:dyDescent="0.25">
      <c r="A1794" s="1" t="s">
        <v>351</v>
      </c>
      <c r="B1794" s="1" t="s">
        <v>1406</v>
      </c>
      <c r="C1794" s="1" t="s">
        <v>357</v>
      </c>
      <c r="D1794" s="2" t="s">
        <v>1713</v>
      </c>
      <c r="E1794" s="3">
        <v>5172.8999999999996</v>
      </c>
      <c r="F1794" s="8" t="s">
        <v>351</v>
      </c>
      <c r="G1794" s="9" t="s">
        <v>1406</v>
      </c>
      <c r="H1794" s="9" t="s">
        <v>357</v>
      </c>
      <c r="I1794" s="10" t="s">
        <v>1713</v>
      </c>
      <c r="J1794" s="11">
        <v>5172.8999999999996</v>
      </c>
      <c r="K1794" t="b">
        <f t="shared" si="135"/>
        <v>1</v>
      </c>
      <c r="L1794" t="b">
        <f t="shared" si="136"/>
        <v>1</v>
      </c>
      <c r="M1794" t="b">
        <f t="shared" si="137"/>
        <v>1</v>
      </c>
      <c r="N1794" t="b">
        <f t="shared" si="138"/>
        <v>1</v>
      </c>
      <c r="O1794" s="13">
        <f t="shared" si="139"/>
        <v>0</v>
      </c>
    </row>
    <row r="1795" spans="1:15" ht="45" hidden="1" x14ac:dyDescent="0.25">
      <c r="A1795" s="1" t="s">
        <v>351</v>
      </c>
      <c r="B1795" s="1" t="s">
        <v>1406</v>
      </c>
      <c r="C1795" s="1" t="s">
        <v>352</v>
      </c>
      <c r="D1795" s="2" t="s">
        <v>667</v>
      </c>
      <c r="E1795" s="3">
        <v>5172.8999999999996</v>
      </c>
      <c r="F1795" s="8" t="s">
        <v>351</v>
      </c>
      <c r="G1795" s="9" t="s">
        <v>1406</v>
      </c>
      <c r="H1795" s="9" t="s">
        <v>352</v>
      </c>
      <c r="I1795" s="10" t="s">
        <v>667</v>
      </c>
      <c r="J1795" s="11">
        <v>5172.8999999999996</v>
      </c>
      <c r="K1795" t="b">
        <f t="shared" ref="K1795:K1858" si="140">EXACT(A1795,F1795)</f>
        <v>1</v>
      </c>
      <c r="L1795" t="b">
        <f t="shared" ref="L1795:L1858" si="141">EXACT(B1795,G1795)</f>
        <v>1</v>
      </c>
      <c r="M1795" t="b">
        <f t="shared" ref="M1795:M1858" si="142">EXACT(C1795,H1795)</f>
        <v>1</v>
      </c>
      <c r="N1795" t="b">
        <f t="shared" ref="N1795:N1858" si="143">EXACT(D1795,I1795)</f>
        <v>1</v>
      </c>
      <c r="O1795" s="13">
        <f t="shared" ref="O1795:O1858" si="144">E1795-J1795</f>
        <v>0</v>
      </c>
    </row>
    <row r="1796" spans="1:15" ht="67.5" hidden="1" x14ac:dyDescent="0.25">
      <c r="A1796" s="1" t="s">
        <v>351</v>
      </c>
      <c r="B1796" s="1" t="s">
        <v>1406</v>
      </c>
      <c r="C1796" s="1" t="s">
        <v>144</v>
      </c>
      <c r="D1796" s="2" t="s">
        <v>1607</v>
      </c>
      <c r="E1796" s="3">
        <v>44290.7</v>
      </c>
      <c r="F1796" s="8" t="s">
        <v>351</v>
      </c>
      <c r="G1796" s="9" t="s">
        <v>1406</v>
      </c>
      <c r="H1796" s="9" t="s">
        <v>144</v>
      </c>
      <c r="I1796" s="10" t="s">
        <v>1607</v>
      </c>
      <c r="J1796" s="11">
        <v>44290.7</v>
      </c>
      <c r="K1796" t="b">
        <f t="shared" si="140"/>
        <v>1</v>
      </c>
      <c r="L1796" t="b">
        <f t="shared" si="141"/>
        <v>1</v>
      </c>
      <c r="M1796" t="b">
        <f t="shared" si="142"/>
        <v>1</v>
      </c>
      <c r="N1796" t="b">
        <f t="shared" si="143"/>
        <v>1</v>
      </c>
      <c r="O1796" s="13">
        <f t="shared" si="144"/>
        <v>0</v>
      </c>
    </row>
    <row r="1797" spans="1:15" ht="78.75" hidden="1" x14ac:dyDescent="0.25">
      <c r="A1797" s="1" t="s">
        <v>351</v>
      </c>
      <c r="B1797" s="1" t="s">
        <v>1406</v>
      </c>
      <c r="C1797" s="1" t="s">
        <v>145</v>
      </c>
      <c r="D1797" s="2" t="s">
        <v>1608</v>
      </c>
      <c r="E1797" s="3">
        <v>44290.7</v>
      </c>
      <c r="F1797" s="8" t="s">
        <v>351</v>
      </c>
      <c r="G1797" s="9" t="s">
        <v>1406</v>
      </c>
      <c r="H1797" s="9" t="s">
        <v>145</v>
      </c>
      <c r="I1797" s="10" t="s">
        <v>1608</v>
      </c>
      <c r="J1797" s="11">
        <v>44290.7</v>
      </c>
      <c r="K1797" t="b">
        <f t="shared" si="140"/>
        <v>1</v>
      </c>
      <c r="L1797" t="b">
        <f t="shared" si="141"/>
        <v>1</v>
      </c>
      <c r="M1797" t="b">
        <f t="shared" si="142"/>
        <v>1</v>
      </c>
      <c r="N1797" t="b">
        <f t="shared" si="143"/>
        <v>1</v>
      </c>
      <c r="O1797" s="13">
        <f t="shared" si="144"/>
        <v>0</v>
      </c>
    </row>
    <row r="1798" spans="1:15" ht="90" hidden="1" x14ac:dyDescent="0.25">
      <c r="A1798" s="1" t="s">
        <v>351</v>
      </c>
      <c r="B1798" s="1" t="s">
        <v>1406</v>
      </c>
      <c r="C1798" s="1" t="s">
        <v>372</v>
      </c>
      <c r="D1798" s="2" t="s">
        <v>1718</v>
      </c>
      <c r="E1798" s="3">
        <v>44290.7</v>
      </c>
      <c r="F1798" s="8" t="s">
        <v>351</v>
      </c>
      <c r="G1798" s="9" t="s">
        <v>1406</v>
      </c>
      <c r="H1798" s="9" t="s">
        <v>372</v>
      </c>
      <c r="I1798" s="10" t="s">
        <v>1718</v>
      </c>
      <c r="J1798" s="11">
        <v>44290.7</v>
      </c>
      <c r="K1798" t="b">
        <f t="shared" si="140"/>
        <v>1</v>
      </c>
      <c r="L1798" t="b">
        <f t="shared" si="141"/>
        <v>1</v>
      </c>
      <c r="M1798" t="b">
        <f t="shared" si="142"/>
        <v>1</v>
      </c>
      <c r="N1798" t="b">
        <f t="shared" si="143"/>
        <v>1</v>
      </c>
      <c r="O1798" s="13">
        <f t="shared" si="144"/>
        <v>0</v>
      </c>
    </row>
    <row r="1799" spans="1:15" ht="90" hidden="1" x14ac:dyDescent="0.25">
      <c r="A1799" s="1" t="s">
        <v>351</v>
      </c>
      <c r="B1799" s="1" t="s">
        <v>1406</v>
      </c>
      <c r="C1799" s="1" t="s">
        <v>370</v>
      </c>
      <c r="D1799" s="2" t="s">
        <v>1067</v>
      </c>
      <c r="E1799" s="3">
        <v>44290.7</v>
      </c>
      <c r="F1799" s="8" t="s">
        <v>351</v>
      </c>
      <c r="G1799" s="9" t="s">
        <v>1406</v>
      </c>
      <c r="H1799" s="9" t="s">
        <v>370</v>
      </c>
      <c r="I1799" s="10" t="s">
        <v>1067</v>
      </c>
      <c r="J1799" s="11">
        <v>44290.7</v>
      </c>
      <c r="K1799" t="b">
        <f t="shared" si="140"/>
        <v>1</v>
      </c>
      <c r="L1799" t="b">
        <f t="shared" si="141"/>
        <v>1</v>
      </c>
      <c r="M1799" t="b">
        <f t="shared" si="142"/>
        <v>1</v>
      </c>
      <c r="N1799" t="b">
        <f t="shared" si="143"/>
        <v>1</v>
      </c>
      <c r="O1799" s="13">
        <f t="shared" si="144"/>
        <v>0</v>
      </c>
    </row>
    <row r="1800" spans="1:15" ht="67.5" hidden="1" x14ac:dyDescent="0.25">
      <c r="A1800" s="1" t="s">
        <v>351</v>
      </c>
      <c r="B1800" s="1" t="s">
        <v>1406</v>
      </c>
      <c r="C1800" s="1" t="s">
        <v>1125</v>
      </c>
      <c r="D1800" s="2" t="s">
        <v>1207</v>
      </c>
      <c r="E1800" s="3">
        <v>27724.699999999997</v>
      </c>
      <c r="F1800" s="8" t="s">
        <v>351</v>
      </c>
      <c r="G1800" s="9" t="s">
        <v>1406</v>
      </c>
      <c r="H1800" s="9" t="s">
        <v>1125</v>
      </c>
      <c r="I1800" s="10" t="s">
        <v>1207</v>
      </c>
      <c r="J1800" s="11">
        <v>27724.7</v>
      </c>
      <c r="K1800" t="b">
        <f t="shared" si="140"/>
        <v>1</v>
      </c>
      <c r="L1800" t="b">
        <f t="shared" si="141"/>
        <v>1</v>
      </c>
      <c r="M1800" t="b">
        <f t="shared" si="142"/>
        <v>1</v>
      </c>
      <c r="N1800" t="b">
        <f t="shared" si="143"/>
        <v>1</v>
      </c>
      <c r="O1800" s="13">
        <f t="shared" si="144"/>
        <v>0</v>
      </c>
    </row>
    <row r="1801" spans="1:15" ht="45" hidden="1" x14ac:dyDescent="0.25">
      <c r="A1801" s="1" t="s">
        <v>351</v>
      </c>
      <c r="B1801" s="1" t="s">
        <v>1406</v>
      </c>
      <c r="C1801" s="1" t="s">
        <v>1126</v>
      </c>
      <c r="D1801" s="2" t="s">
        <v>1210</v>
      </c>
      <c r="E1801" s="3">
        <v>27724.699999999997</v>
      </c>
      <c r="F1801" s="8" t="s">
        <v>351</v>
      </c>
      <c r="G1801" s="9" t="s">
        <v>1406</v>
      </c>
      <c r="H1801" s="9" t="s">
        <v>1126</v>
      </c>
      <c r="I1801" s="10" t="s">
        <v>1210</v>
      </c>
      <c r="J1801" s="11">
        <v>27724.7</v>
      </c>
      <c r="K1801" t="b">
        <f t="shared" si="140"/>
        <v>1</v>
      </c>
      <c r="L1801" t="b">
        <f t="shared" si="141"/>
        <v>1</v>
      </c>
      <c r="M1801" t="b">
        <f t="shared" si="142"/>
        <v>1</v>
      </c>
      <c r="N1801" t="b">
        <f t="shared" si="143"/>
        <v>1</v>
      </c>
      <c r="O1801" s="13">
        <f t="shared" si="144"/>
        <v>0</v>
      </c>
    </row>
    <row r="1802" spans="1:15" ht="56.25" hidden="1" x14ac:dyDescent="0.25">
      <c r="A1802" s="1" t="s">
        <v>351</v>
      </c>
      <c r="B1802" s="1" t="s">
        <v>1406</v>
      </c>
      <c r="C1802" s="1" t="s">
        <v>1127</v>
      </c>
      <c r="D1802" s="2" t="s">
        <v>1200</v>
      </c>
      <c r="E1802" s="3">
        <v>25822.1</v>
      </c>
      <c r="F1802" s="8" t="s">
        <v>351</v>
      </c>
      <c r="G1802" s="9" t="s">
        <v>1406</v>
      </c>
      <c r="H1802" s="9" t="s">
        <v>1127</v>
      </c>
      <c r="I1802" s="10" t="s">
        <v>1200</v>
      </c>
      <c r="J1802" s="11">
        <v>25822.1</v>
      </c>
      <c r="K1802" t="b">
        <f t="shared" si="140"/>
        <v>1</v>
      </c>
      <c r="L1802" t="b">
        <f t="shared" si="141"/>
        <v>1</v>
      </c>
      <c r="M1802" t="b">
        <f t="shared" si="142"/>
        <v>1</v>
      </c>
      <c r="N1802" t="b">
        <f t="shared" si="143"/>
        <v>1</v>
      </c>
      <c r="O1802" s="13">
        <f t="shared" si="144"/>
        <v>0</v>
      </c>
    </row>
    <row r="1803" spans="1:15" ht="56.25" hidden="1" x14ac:dyDescent="0.25">
      <c r="A1803" s="1" t="s">
        <v>351</v>
      </c>
      <c r="B1803" s="1" t="s">
        <v>1406</v>
      </c>
      <c r="C1803" s="1" t="s">
        <v>1129</v>
      </c>
      <c r="D1803" s="2" t="s">
        <v>1201</v>
      </c>
      <c r="E1803" s="3">
        <v>1902.6</v>
      </c>
      <c r="F1803" s="8" t="s">
        <v>351</v>
      </c>
      <c r="G1803" s="9" t="s">
        <v>1406</v>
      </c>
      <c r="H1803" s="9" t="s">
        <v>1129</v>
      </c>
      <c r="I1803" s="10" t="s">
        <v>1201</v>
      </c>
      <c r="J1803" s="11">
        <v>1902.6</v>
      </c>
      <c r="K1803" t="b">
        <f t="shared" si="140"/>
        <v>1</v>
      </c>
      <c r="L1803" t="b">
        <f t="shared" si="141"/>
        <v>1</v>
      </c>
      <c r="M1803" t="b">
        <f t="shared" si="142"/>
        <v>1</v>
      </c>
      <c r="N1803" t="b">
        <f t="shared" si="143"/>
        <v>1</v>
      </c>
      <c r="O1803" s="13">
        <f t="shared" si="144"/>
        <v>0</v>
      </c>
    </row>
    <row r="1804" spans="1:15" ht="101.25" hidden="1" x14ac:dyDescent="0.25">
      <c r="A1804" s="1" t="s">
        <v>351</v>
      </c>
      <c r="B1804" s="1" t="s">
        <v>1406</v>
      </c>
      <c r="C1804" s="1" t="s">
        <v>1139</v>
      </c>
      <c r="D1804" s="2" t="s">
        <v>1211</v>
      </c>
      <c r="E1804" s="3">
        <v>1561</v>
      </c>
      <c r="F1804" s="8" t="s">
        <v>351</v>
      </c>
      <c r="G1804" s="9" t="s">
        <v>1406</v>
      </c>
      <c r="H1804" s="9" t="s">
        <v>1139</v>
      </c>
      <c r="I1804" s="10" t="s">
        <v>1211</v>
      </c>
      <c r="J1804" s="11">
        <v>1561</v>
      </c>
      <c r="K1804" t="b">
        <f t="shared" si="140"/>
        <v>1</v>
      </c>
      <c r="L1804" t="b">
        <f t="shared" si="141"/>
        <v>1</v>
      </c>
      <c r="M1804" t="b">
        <f t="shared" si="142"/>
        <v>1</v>
      </c>
      <c r="N1804" t="b">
        <f t="shared" si="143"/>
        <v>1</v>
      </c>
      <c r="O1804" s="13">
        <f t="shared" si="144"/>
        <v>0</v>
      </c>
    </row>
    <row r="1805" spans="1:15" ht="22.5" hidden="1" x14ac:dyDescent="0.25">
      <c r="A1805" s="1" t="s">
        <v>351</v>
      </c>
      <c r="B1805" s="1" t="s">
        <v>1406</v>
      </c>
      <c r="C1805" s="1" t="s">
        <v>1140</v>
      </c>
      <c r="D1805" s="2" t="s">
        <v>1214</v>
      </c>
      <c r="E1805" s="3">
        <v>1561</v>
      </c>
      <c r="F1805" s="8" t="s">
        <v>351</v>
      </c>
      <c r="G1805" s="9" t="s">
        <v>1406</v>
      </c>
      <c r="H1805" s="9" t="s">
        <v>1140</v>
      </c>
      <c r="I1805" s="10" t="s">
        <v>1214</v>
      </c>
      <c r="J1805" s="11">
        <v>1561</v>
      </c>
      <c r="K1805" t="b">
        <f t="shared" si="140"/>
        <v>1</v>
      </c>
      <c r="L1805" t="b">
        <f t="shared" si="141"/>
        <v>1</v>
      </c>
      <c r="M1805" t="b">
        <f t="shared" si="142"/>
        <v>1</v>
      </c>
      <c r="N1805" t="b">
        <f t="shared" si="143"/>
        <v>1</v>
      </c>
      <c r="O1805" s="13">
        <f t="shared" si="144"/>
        <v>0</v>
      </c>
    </row>
    <row r="1806" spans="1:15" ht="36" hidden="1" x14ac:dyDescent="0.25">
      <c r="A1806" s="1" t="s">
        <v>351</v>
      </c>
      <c r="B1806" s="1" t="s">
        <v>1406</v>
      </c>
      <c r="C1806" s="1" t="s">
        <v>1141</v>
      </c>
      <c r="D1806" s="2" t="s">
        <v>1215</v>
      </c>
      <c r="E1806" s="3">
        <v>1561</v>
      </c>
      <c r="F1806" s="8" t="s">
        <v>351</v>
      </c>
      <c r="G1806" s="9" t="s">
        <v>1406</v>
      </c>
      <c r="H1806" s="9" t="s">
        <v>1141</v>
      </c>
      <c r="I1806" s="10" t="s">
        <v>1215</v>
      </c>
      <c r="J1806" s="11">
        <v>1561</v>
      </c>
      <c r="K1806" t="b">
        <f t="shared" si="140"/>
        <v>1</v>
      </c>
      <c r="L1806" t="b">
        <f t="shared" si="141"/>
        <v>1</v>
      </c>
      <c r="M1806" t="b">
        <f t="shared" si="142"/>
        <v>1</v>
      </c>
      <c r="N1806" t="b">
        <f t="shared" si="143"/>
        <v>1</v>
      </c>
      <c r="O1806" s="13">
        <f t="shared" si="144"/>
        <v>0</v>
      </c>
    </row>
    <row r="1807" spans="1:15" ht="56.25" hidden="1" x14ac:dyDescent="0.25">
      <c r="A1807" s="1" t="s">
        <v>373</v>
      </c>
      <c r="B1807" s="1" t="s">
        <v>1417</v>
      </c>
      <c r="C1807" s="1" t="s">
        <v>1122</v>
      </c>
      <c r="D1807" s="2" t="s">
        <v>1885</v>
      </c>
      <c r="E1807" s="3">
        <v>510.3</v>
      </c>
      <c r="F1807" s="8" t="s">
        <v>373</v>
      </c>
      <c r="G1807" s="9" t="s">
        <v>1417</v>
      </c>
      <c r="H1807" s="9" t="s">
        <v>1122</v>
      </c>
      <c r="I1807" s="10" t="s">
        <v>1885</v>
      </c>
      <c r="J1807" s="11">
        <v>510.3</v>
      </c>
      <c r="K1807" t="b">
        <f t="shared" si="140"/>
        <v>1</v>
      </c>
      <c r="L1807" t="b">
        <f t="shared" si="141"/>
        <v>1</v>
      </c>
      <c r="M1807" t="b">
        <f t="shared" si="142"/>
        <v>1</v>
      </c>
      <c r="N1807" t="b">
        <f t="shared" si="143"/>
        <v>1</v>
      </c>
      <c r="O1807" s="13">
        <f t="shared" si="144"/>
        <v>0</v>
      </c>
    </row>
    <row r="1808" spans="1:15" ht="33.75" hidden="1" x14ac:dyDescent="0.25">
      <c r="A1808" s="1" t="s">
        <v>373</v>
      </c>
      <c r="B1808" s="1" t="s">
        <v>1417</v>
      </c>
      <c r="C1808" s="1" t="s">
        <v>1123</v>
      </c>
      <c r="D1808" s="2" t="s">
        <v>1175</v>
      </c>
      <c r="E1808" s="3">
        <v>510.3</v>
      </c>
      <c r="F1808" s="8" t="s">
        <v>373</v>
      </c>
      <c r="G1808" s="9" t="s">
        <v>1417</v>
      </c>
      <c r="H1808" s="9" t="s">
        <v>1123</v>
      </c>
      <c r="I1808" s="10" t="s">
        <v>1175</v>
      </c>
      <c r="J1808" s="11">
        <v>510.3</v>
      </c>
      <c r="K1808" t="b">
        <f t="shared" si="140"/>
        <v>1</v>
      </c>
      <c r="L1808" t="b">
        <f t="shared" si="141"/>
        <v>1</v>
      </c>
      <c r="M1808" t="b">
        <f t="shared" si="142"/>
        <v>1</v>
      </c>
      <c r="N1808" t="b">
        <f t="shared" si="143"/>
        <v>1</v>
      </c>
      <c r="O1808" s="13">
        <f t="shared" si="144"/>
        <v>0</v>
      </c>
    </row>
    <row r="1809" spans="1:15" ht="135" hidden="1" x14ac:dyDescent="0.25">
      <c r="A1809" s="1" t="s">
        <v>373</v>
      </c>
      <c r="B1809" s="1" t="s">
        <v>1417</v>
      </c>
      <c r="C1809" s="1" t="s">
        <v>1285</v>
      </c>
      <c r="D1809" s="2" t="s">
        <v>1312</v>
      </c>
      <c r="E1809" s="3">
        <v>510.3</v>
      </c>
      <c r="F1809" s="8" t="s">
        <v>373</v>
      </c>
      <c r="G1809" s="9" t="s">
        <v>1417</v>
      </c>
      <c r="H1809" s="9" t="s">
        <v>1285</v>
      </c>
      <c r="I1809" s="10" t="s">
        <v>1312</v>
      </c>
      <c r="J1809" s="11">
        <v>510.3</v>
      </c>
      <c r="K1809" t="b">
        <f t="shared" si="140"/>
        <v>1</v>
      </c>
      <c r="L1809" t="b">
        <f t="shared" si="141"/>
        <v>1</v>
      </c>
      <c r="M1809" t="b">
        <f t="shared" si="142"/>
        <v>1</v>
      </c>
      <c r="N1809" t="b">
        <f t="shared" si="143"/>
        <v>1</v>
      </c>
      <c r="O1809" s="13">
        <f t="shared" si="144"/>
        <v>0</v>
      </c>
    </row>
    <row r="1810" spans="1:15" ht="36" hidden="1" x14ac:dyDescent="0.25">
      <c r="A1810" s="1" t="s">
        <v>373</v>
      </c>
      <c r="B1810" s="1" t="s">
        <v>1409</v>
      </c>
      <c r="C1810" s="1" t="s">
        <v>59</v>
      </c>
      <c r="D1810" s="2" t="s">
        <v>1522</v>
      </c>
      <c r="E1810" s="3">
        <v>145665.57500000001</v>
      </c>
      <c r="F1810" s="8" t="s">
        <v>373</v>
      </c>
      <c r="G1810" s="9" t="s">
        <v>1409</v>
      </c>
      <c r="H1810" s="9" t="s">
        <v>59</v>
      </c>
      <c r="I1810" s="10" t="s">
        <v>1522</v>
      </c>
      <c r="J1810" s="11">
        <v>145665.57500000001</v>
      </c>
      <c r="K1810" t="b">
        <f t="shared" si="140"/>
        <v>1</v>
      </c>
      <c r="L1810" t="b">
        <f t="shared" si="141"/>
        <v>1</v>
      </c>
      <c r="M1810" t="b">
        <f t="shared" si="142"/>
        <v>1</v>
      </c>
      <c r="N1810" t="b">
        <f t="shared" si="143"/>
        <v>1</v>
      </c>
      <c r="O1810" s="13">
        <f t="shared" si="144"/>
        <v>0</v>
      </c>
    </row>
    <row r="1811" spans="1:15" ht="135" hidden="1" x14ac:dyDescent="0.25">
      <c r="A1811" s="1" t="s">
        <v>373</v>
      </c>
      <c r="B1811" s="1" t="s">
        <v>1409</v>
      </c>
      <c r="C1811" s="1" t="s">
        <v>127</v>
      </c>
      <c r="D1811" s="2" t="s">
        <v>1598</v>
      </c>
      <c r="E1811" s="3">
        <v>145665.57500000001</v>
      </c>
      <c r="F1811" s="8" t="s">
        <v>373</v>
      </c>
      <c r="G1811" s="9" t="s">
        <v>1409</v>
      </c>
      <c r="H1811" s="9" t="s">
        <v>127</v>
      </c>
      <c r="I1811" s="10" t="s">
        <v>1598</v>
      </c>
      <c r="J1811" s="11">
        <v>145665.57500000001</v>
      </c>
      <c r="K1811" t="b">
        <f t="shared" si="140"/>
        <v>1</v>
      </c>
      <c r="L1811" t="b">
        <f t="shared" si="141"/>
        <v>1</v>
      </c>
      <c r="M1811" t="b">
        <f t="shared" si="142"/>
        <v>1</v>
      </c>
      <c r="N1811" t="b">
        <f t="shared" si="143"/>
        <v>1</v>
      </c>
      <c r="O1811" s="13">
        <f t="shared" si="144"/>
        <v>0</v>
      </c>
    </row>
    <row r="1812" spans="1:15" ht="146.25" hidden="1" x14ac:dyDescent="0.25">
      <c r="A1812" s="1" t="s">
        <v>373</v>
      </c>
      <c r="B1812" s="1" t="s">
        <v>1409</v>
      </c>
      <c r="C1812" s="1" t="s">
        <v>338</v>
      </c>
      <c r="D1812" s="2" t="s">
        <v>1706</v>
      </c>
      <c r="E1812" s="3">
        <v>49321.200000000004</v>
      </c>
      <c r="F1812" s="8" t="s">
        <v>373</v>
      </c>
      <c r="G1812" s="9" t="s">
        <v>1409</v>
      </c>
      <c r="H1812" s="9" t="s">
        <v>338</v>
      </c>
      <c r="I1812" s="10" t="s">
        <v>1706</v>
      </c>
      <c r="J1812" s="11">
        <v>49321.2</v>
      </c>
      <c r="K1812" t="b">
        <f t="shared" si="140"/>
        <v>1</v>
      </c>
      <c r="L1812" t="b">
        <f t="shared" si="141"/>
        <v>1</v>
      </c>
      <c r="M1812" t="b">
        <f t="shared" si="142"/>
        <v>1</v>
      </c>
      <c r="N1812" t="b">
        <f t="shared" si="143"/>
        <v>1</v>
      </c>
      <c r="O1812" s="13">
        <f t="shared" si="144"/>
        <v>0</v>
      </c>
    </row>
    <row r="1813" spans="1:15" ht="78.75" hidden="1" x14ac:dyDescent="0.25">
      <c r="A1813" s="1" t="s">
        <v>373</v>
      </c>
      <c r="B1813" s="1" t="s">
        <v>1409</v>
      </c>
      <c r="C1813" s="1" t="s">
        <v>374</v>
      </c>
      <c r="D1813" s="2" t="s">
        <v>589</v>
      </c>
      <c r="E1813" s="3">
        <v>46411.200000000004</v>
      </c>
      <c r="F1813" s="8" t="s">
        <v>373</v>
      </c>
      <c r="G1813" s="9" t="s">
        <v>1409</v>
      </c>
      <c r="H1813" s="9" t="s">
        <v>374</v>
      </c>
      <c r="I1813" s="10" t="s">
        <v>589</v>
      </c>
      <c r="J1813" s="11">
        <v>46411.199999999997</v>
      </c>
      <c r="K1813" t="b">
        <f t="shared" si="140"/>
        <v>1</v>
      </c>
      <c r="L1813" t="b">
        <f t="shared" si="141"/>
        <v>1</v>
      </c>
      <c r="M1813" t="b">
        <f t="shared" si="142"/>
        <v>1</v>
      </c>
      <c r="N1813" t="b">
        <f t="shared" si="143"/>
        <v>1</v>
      </c>
      <c r="O1813" s="13">
        <f t="shared" si="144"/>
        <v>0</v>
      </c>
    </row>
    <row r="1814" spans="1:15" ht="135" hidden="1" x14ac:dyDescent="0.25">
      <c r="A1814" s="1" t="s">
        <v>373</v>
      </c>
      <c r="B1814" s="1" t="s">
        <v>1409</v>
      </c>
      <c r="C1814" s="1" t="s">
        <v>375</v>
      </c>
      <c r="D1814" s="2" t="s">
        <v>590</v>
      </c>
      <c r="E1814" s="3">
        <v>2910</v>
      </c>
      <c r="F1814" s="8" t="s">
        <v>373</v>
      </c>
      <c r="G1814" s="9" t="s">
        <v>1409</v>
      </c>
      <c r="H1814" s="9" t="s">
        <v>375</v>
      </c>
      <c r="I1814" s="10" t="s">
        <v>590</v>
      </c>
      <c r="J1814" s="11">
        <v>2910</v>
      </c>
      <c r="K1814" t="b">
        <f t="shared" si="140"/>
        <v>1</v>
      </c>
      <c r="L1814" t="b">
        <f t="shared" si="141"/>
        <v>1</v>
      </c>
      <c r="M1814" t="b">
        <f t="shared" si="142"/>
        <v>1</v>
      </c>
      <c r="N1814" t="b">
        <f t="shared" si="143"/>
        <v>1</v>
      </c>
      <c r="O1814" s="13">
        <f t="shared" si="144"/>
        <v>0</v>
      </c>
    </row>
    <row r="1815" spans="1:15" ht="56.25" hidden="1" x14ac:dyDescent="0.25">
      <c r="A1815" s="1" t="s">
        <v>373</v>
      </c>
      <c r="B1815" s="1" t="s">
        <v>1409</v>
      </c>
      <c r="C1815" s="1" t="s">
        <v>221</v>
      </c>
      <c r="D1815" s="2" t="s">
        <v>1658</v>
      </c>
      <c r="E1815" s="3">
        <v>341.7</v>
      </c>
      <c r="F1815" s="8" t="s">
        <v>373</v>
      </c>
      <c r="G1815" s="9" t="s">
        <v>1409</v>
      </c>
      <c r="H1815" s="9" t="s">
        <v>221</v>
      </c>
      <c r="I1815" s="10" t="s">
        <v>1658</v>
      </c>
      <c r="J1815" s="11">
        <v>341.7</v>
      </c>
      <c r="K1815" t="b">
        <f t="shared" si="140"/>
        <v>1</v>
      </c>
      <c r="L1815" t="b">
        <f t="shared" si="141"/>
        <v>1</v>
      </c>
      <c r="M1815" t="b">
        <f t="shared" si="142"/>
        <v>1</v>
      </c>
      <c r="N1815" t="b">
        <f t="shared" si="143"/>
        <v>1</v>
      </c>
      <c r="O1815" s="13">
        <f t="shared" si="144"/>
        <v>0</v>
      </c>
    </row>
    <row r="1816" spans="1:15" ht="33.75" hidden="1" x14ac:dyDescent="0.25">
      <c r="A1816" s="1" t="s">
        <v>373</v>
      </c>
      <c r="B1816" s="1" t="s">
        <v>1409</v>
      </c>
      <c r="C1816" s="1" t="s">
        <v>376</v>
      </c>
      <c r="D1816" s="2" t="s">
        <v>593</v>
      </c>
      <c r="E1816" s="3">
        <v>341.7</v>
      </c>
      <c r="F1816" s="8" t="s">
        <v>373</v>
      </c>
      <c r="G1816" s="9" t="s">
        <v>1409</v>
      </c>
      <c r="H1816" s="9" t="s">
        <v>376</v>
      </c>
      <c r="I1816" s="10" t="s">
        <v>593</v>
      </c>
      <c r="J1816" s="11">
        <v>341.7</v>
      </c>
      <c r="K1816" t="b">
        <f t="shared" si="140"/>
        <v>1</v>
      </c>
      <c r="L1816" t="b">
        <f t="shared" si="141"/>
        <v>1</v>
      </c>
      <c r="M1816" t="b">
        <f t="shared" si="142"/>
        <v>1</v>
      </c>
      <c r="N1816" t="b">
        <f t="shared" si="143"/>
        <v>1</v>
      </c>
      <c r="O1816" s="13">
        <f t="shared" si="144"/>
        <v>0</v>
      </c>
    </row>
    <row r="1817" spans="1:15" ht="112.5" hidden="1" x14ac:dyDescent="0.25">
      <c r="A1817" s="1" t="s">
        <v>373</v>
      </c>
      <c r="B1817" s="1" t="s">
        <v>1409</v>
      </c>
      <c r="C1817" s="1" t="s">
        <v>128</v>
      </c>
      <c r="D1817" s="2" t="s">
        <v>1599</v>
      </c>
      <c r="E1817" s="3">
        <v>96002.675000000017</v>
      </c>
      <c r="F1817" s="8" t="s">
        <v>373</v>
      </c>
      <c r="G1817" s="9" t="s">
        <v>1409</v>
      </c>
      <c r="H1817" s="9" t="s">
        <v>128</v>
      </c>
      <c r="I1817" s="10" t="s">
        <v>1599</v>
      </c>
      <c r="J1817" s="11">
        <v>96002.675000000003</v>
      </c>
      <c r="K1817" t="b">
        <f t="shared" si="140"/>
        <v>1</v>
      </c>
      <c r="L1817" t="b">
        <f t="shared" si="141"/>
        <v>1</v>
      </c>
      <c r="M1817" t="b">
        <f t="shared" si="142"/>
        <v>1</v>
      </c>
      <c r="N1817" t="b">
        <f t="shared" si="143"/>
        <v>1</v>
      </c>
      <c r="O1817" s="13">
        <f t="shared" si="144"/>
        <v>0</v>
      </c>
    </row>
    <row r="1818" spans="1:15" ht="78.75" hidden="1" x14ac:dyDescent="0.25">
      <c r="A1818" s="1" t="s">
        <v>373</v>
      </c>
      <c r="B1818" s="1" t="s">
        <v>1409</v>
      </c>
      <c r="C1818" s="1" t="s">
        <v>377</v>
      </c>
      <c r="D1818" s="2" t="s">
        <v>589</v>
      </c>
      <c r="E1818" s="3">
        <v>90217.075000000012</v>
      </c>
      <c r="F1818" s="8" t="s">
        <v>373</v>
      </c>
      <c r="G1818" s="9" t="s">
        <v>1409</v>
      </c>
      <c r="H1818" s="9" t="s">
        <v>377</v>
      </c>
      <c r="I1818" s="10" t="s">
        <v>589</v>
      </c>
      <c r="J1818" s="11">
        <v>90217.074999999997</v>
      </c>
      <c r="K1818" t="b">
        <f t="shared" si="140"/>
        <v>1</v>
      </c>
      <c r="L1818" t="b">
        <f t="shared" si="141"/>
        <v>1</v>
      </c>
      <c r="M1818" t="b">
        <f t="shared" si="142"/>
        <v>1</v>
      </c>
      <c r="N1818" t="b">
        <f t="shared" si="143"/>
        <v>1</v>
      </c>
      <c r="O1818" s="13">
        <f t="shared" si="144"/>
        <v>0</v>
      </c>
    </row>
    <row r="1819" spans="1:15" ht="45" hidden="1" x14ac:dyDescent="0.25">
      <c r="A1819" s="1" t="s">
        <v>373</v>
      </c>
      <c r="B1819" s="1" t="s">
        <v>1409</v>
      </c>
      <c r="C1819" s="1" t="s">
        <v>126</v>
      </c>
      <c r="D1819" s="2" t="s">
        <v>597</v>
      </c>
      <c r="E1819" s="3">
        <v>5785.5999999999995</v>
      </c>
      <c r="F1819" s="8" t="s">
        <v>373</v>
      </c>
      <c r="G1819" s="9" t="s">
        <v>1409</v>
      </c>
      <c r="H1819" s="9" t="s">
        <v>126</v>
      </c>
      <c r="I1819" s="10" t="s">
        <v>597</v>
      </c>
      <c r="J1819" s="11">
        <v>5785.6</v>
      </c>
      <c r="K1819" t="b">
        <f t="shared" si="140"/>
        <v>1</v>
      </c>
      <c r="L1819" t="b">
        <f t="shared" si="141"/>
        <v>1</v>
      </c>
      <c r="M1819" t="b">
        <f t="shared" si="142"/>
        <v>1</v>
      </c>
      <c r="N1819" t="b">
        <f t="shared" si="143"/>
        <v>1</v>
      </c>
      <c r="O1819" s="13">
        <f t="shared" si="144"/>
        <v>0</v>
      </c>
    </row>
    <row r="1820" spans="1:15" ht="56.25" hidden="1" x14ac:dyDescent="0.25">
      <c r="A1820" s="1" t="s">
        <v>373</v>
      </c>
      <c r="B1820" s="1" t="s">
        <v>1409</v>
      </c>
      <c r="C1820" s="1" t="s">
        <v>1122</v>
      </c>
      <c r="D1820" s="2" t="s">
        <v>1885</v>
      </c>
      <c r="E1820" s="3">
        <v>1326.2</v>
      </c>
      <c r="F1820" s="8" t="s">
        <v>373</v>
      </c>
      <c r="G1820" s="9" t="s">
        <v>1409</v>
      </c>
      <c r="H1820" s="9" t="s">
        <v>1122</v>
      </c>
      <c r="I1820" s="10" t="s">
        <v>1885</v>
      </c>
      <c r="J1820" s="11">
        <v>1326.2</v>
      </c>
      <c r="K1820" t="b">
        <f t="shared" si="140"/>
        <v>1</v>
      </c>
      <c r="L1820" t="b">
        <f t="shared" si="141"/>
        <v>1</v>
      </c>
      <c r="M1820" t="b">
        <f t="shared" si="142"/>
        <v>1</v>
      </c>
      <c r="N1820" t="b">
        <f t="shared" si="143"/>
        <v>1</v>
      </c>
      <c r="O1820" s="13">
        <f t="shared" si="144"/>
        <v>0</v>
      </c>
    </row>
    <row r="1821" spans="1:15" ht="33.75" hidden="1" x14ac:dyDescent="0.25">
      <c r="A1821" s="1" t="s">
        <v>373</v>
      </c>
      <c r="B1821" s="1" t="s">
        <v>1409</v>
      </c>
      <c r="C1821" s="1" t="s">
        <v>1123</v>
      </c>
      <c r="D1821" s="2" t="s">
        <v>1175</v>
      </c>
      <c r="E1821" s="3">
        <v>1326.2</v>
      </c>
      <c r="F1821" s="8" t="s">
        <v>373</v>
      </c>
      <c r="G1821" s="9" t="s">
        <v>1409</v>
      </c>
      <c r="H1821" s="9" t="s">
        <v>1123</v>
      </c>
      <c r="I1821" s="10" t="s">
        <v>1175</v>
      </c>
      <c r="J1821" s="11">
        <v>1326.2</v>
      </c>
      <c r="K1821" t="b">
        <f t="shared" si="140"/>
        <v>1</v>
      </c>
      <c r="L1821" t="b">
        <f t="shared" si="141"/>
        <v>1</v>
      </c>
      <c r="M1821" t="b">
        <f t="shared" si="142"/>
        <v>1</v>
      </c>
      <c r="N1821" t="b">
        <f t="shared" si="143"/>
        <v>1</v>
      </c>
      <c r="O1821" s="13">
        <f t="shared" si="144"/>
        <v>0</v>
      </c>
    </row>
    <row r="1822" spans="1:15" ht="112.5" hidden="1" x14ac:dyDescent="0.25">
      <c r="A1822" s="1" t="s">
        <v>373</v>
      </c>
      <c r="B1822" s="1" t="s">
        <v>1409</v>
      </c>
      <c r="C1822" s="1" t="s">
        <v>180</v>
      </c>
      <c r="D1822" s="2" t="s">
        <v>1184</v>
      </c>
      <c r="E1822" s="3">
        <v>1326.2</v>
      </c>
      <c r="F1822" s="8" t="s">
        <v>373</v>
      </c>
      <c r="G1822" s="9" t="s">
        <v>1409</v>
      </c>
      <c r="H1822" s="9" t="s">
        <v>180</v>
      </c>
      <c r="I1822" s="10" t="s">
        <v>1184</v>
      </c>
      <c r="J1822" s="11">
        <v>1326.2</v>
      </c>
      <c r="K1822" t="b">
        <f t="shared" si="140"/>
        <v>1</v>
      </c>
      <c r="L1822" t="b">
        <f t="shared" si="141"/>
        <v>1</v>
      </c>
      <c r="M1822" t="b">
        <f t="shared" si="142"/>
        <v>1</v>
      </c>
      <c r="N1822" t="b">
        <f t="shared" si="143"/>
        <v>1</v>
      </c>
      <c r="O1822" s="13">
        <f t="shared" si="144"/>
        <v>0</v>
      </c>
    </row>
    <row r="1823" spans="1:15" ht="36" hidden="1" x14ac:dyDescent="0.25">
      <c r="A1823" s="1" t="s">
        <v>373</v>
      </c>
      <c r="B1823" s="1" t="s">
        <v>1418</v>
      </c>
      <c r="C1823" s="1" t="s">
        <v>59</v>
      </c>
      <c r="D1823" s="2" t="s">
        <v>1522</v>
      </c>
      <c r="E1823" s="3">
        <v>747.9</v>
      </c>
      <c r="F1823" s="8" t="s">
        <v>373</v>
      </c>
      <c r="G1823" s="9" t="s">
        <v>1418</v>
      </c>
      <c r="H1823" s="9" t="s">
        <v>59</v>
      </c>
      <c r="I1823" s="10" t="s">
        <v>1522</v>
      </c>
      <c r="J1823" s="11">
        <v>747.9</v>
      </c>
      <c r="K1823" t="b">
        <f t="shared" si="140"/>
        <v>1</v>
      </c>
      <c r="L1823" t="b">
        <f t="shared" si="141"/>
        <v>1</v>
      </c>
      <c r="M1823" t="b">
        <f t="shared" si="142"/>
        <v>1</v>
      </c>
      <c r="N1823" t="b">
        <f t="shared" si="143"/>
        <v>1</v>
      </c>
      <c r="O1823" s="13">
        <f t="shared" si="144"/>
        <v>0</v>
      </c>
    </row>
    <row r="1824" spans="1:15" ht="78.75" hidden="1" x14ac:dyDescent="0.25">
      <c r="A1824" s="1" t="s">
        <v>373</v>
      </c>
      <c r="B1824" s="1" t="s">
        <v>1418</v>
      </c>
      <c r="C1824" s="1" t="s">
        <v>130</v>
      </c>
      <c r="D1824" s="2" t="s">
        <v>1600</v>
      </c>
      <c r="E1824" s="3">
        <v>747.9</v>
      </c>
      <c r="F1824" s="8" t="s">
        <v>373</v>
      </c>
      <c r="G1824" s="9" t="s">
        <v>1418</v>
      </c>
      <c r="H1824" s="9" t="s">
        <v>130</v>
      </c>
      <c r="I1824" s="10" t="s">
        <v>1600</v>
      </c>
      <c r="J1824" s="11">
        <v>747.9</v>
      </c>
      <c r="K1824" t="b">
        <f t="shared" si="140"/>
        <v>1</v>
      </c>
      <c r="L1824" t="b">
        <f t="shared" si="141"/>
        <v>1</v>
      </c>
      <c r="M1824" t="b">
        <f t="shared" si="142"/>
        <v>1</v>
      </c>
      <c r="N1824" t="b">
        <f t="shared" si="143"/>
        <v>1</v>
      </c>
      <c r="O1824" s="13">
        <f t="shared" si="144"/>
        <v>0</v>
      </c>
    </row>
    <row r="1825" spans="1:15" ht="168.75" hidden="1" x14ac:dyDescent="0.25">
      <c r="A1825" s="1" t="s">
        <v>373</v>
      </c>
      <c r="B1825" s="1" t="s">
        <v>1418</v>
      </c>
      <c r="C1825" s="1" t="s">
        <v>381</v>
      </c>
      <c r="D1825" s="2" t="s">
        <v>1719</v>
      </c>
      <c r="E1825" s="3">
        <v>747.9</v>
      </c>
      <c r="F1825" s="8" t="s">
        <v>373</v>
      </c>
      <c r="G1825" s="9" t="s">
        <v>1418</v>
      </c>
      <c r="H1825" s="9" t="s">
        <v>381</v>
      </c>
      <c r="I1825" s="10" t="s">
        <v>1719</v>
      </c>
      <c r="J1825" s="11">
        <v>747.9</v>
      </c>
      <c r="K1825" t="b">
        <f t="shared" si="140"/>
        <v>1</v>
      </c>
      <c r="L1825" t="b">
        <f t="shared" si="141"/>
        <v>1</v>
      </c>
      <c r="M1825" t="b">
        <f t="shared" si="142"/>
        <v>1</v>
      </c>
      <c r="N1825" t="b">
        <f t="shared" si="143"/>
        <v>1</v>
      </c>
      <c r="O1825" s="13">
        <f t="shared" si="144"/>
        <v>0</v>
      </c>
    </row>
    <row r="1826" spans="1:15" ht="157.5" hidden="1" x14ac:dyDescent="0.25">
      <c r="A1826" s="1" t="s">
        <v>373</v>
      </c>
      <c r="B1826" s="1" t="s">
        <v>1418</v>
      </c>
      <c r="C1826" s="1" t="s">
        <v>378</v>
      </c>
      <c r="D1826" s="2" t="s">
        <v>606</v>
      </c>
      <c r="E1826" s="3">
        <v>73.5</v>
      </c>
      <c r="F1826" s="8" t="s">
        <v>373</v>
      </c>
      <c r="G1826" s="9" t="s">
        <v>1418</v>
      </c>
      <c r="H1826" s="9" t="s">
        <v>378</v>
      </c>
      <c r="I1826" s="10" t="s">
        <v>606</v>
      </c>
      <c r="J1826" s="11">
        <v>73.5</v>
      </c>
      <c r="K1826" t="b">
        <f t="shared" si="140"/>
        <v>1</v>
      </c>
      <c r="L1826" t="b">
        <f t="shared" si="141"/>
        <v>1</v>
      </c>
      <c r="M1826" t="b">
        <f t="shared" si="142"/>
        <v>1</v>
      </c>
      <c r="N1826" t="b">
        <f t="shared" si="143"/>
        <v>1</v>
      </c>
      <c r="O1826" s="13">
        <f t="shared" si="144"/>
        <v>0</v>
      </c>
    </row>
    <row r="1827" spans="1:15" ht="303.75" hidden="1" x14ac:dyDescent="0.25">
      <c r="A1827" s="1" t="s">
        <v>373</v>
      </c>
      <c r="B1827" s="1" t="s">
        <v>1418</v>
      </c>
      <c r="C1827" s="1" t="s">
        <v>379</v>
      </c>
      <c r="D1827" s="2" t="s">
        <v>607</v>
      </c>
      <c r="E1827" s="3">
        <v>524.4</v>
      </c>
      <c r="F1827" s="8" t="s">
        <v>373</v>
      </c>
      <c r="G1827" s="9" t="s">
        <v>1418</v>
      </c>
      <c r="H1827" s="9" t="s">
        <v>379</v>
      </c>
      <c r="I1827" s="12" t="s">
        <v>607</v>
      </c>
      <c r="J1827" s="11">
        <v>524.4</v>
      </c>
      <c r="K1827" t="b">
        <f t="shared" si="140"/>
        <v>1</v>
      </c>
      <c r="L1827" t="b">
        <f t="shared" si="141"/>
        <v>1</v>
      </c>
      <c r="M1827" t="b">
        <f t="shared" si="142"/>
        <v>1</v>
      </c>
      <c r="N1827" t="b">
        <f t="shared" si="143"/>
        <v>1</v>
      </c>
      <c r="O1827" s="13">
        <f t="shared" si="144"/>
        <v>0</v>
      </c>
    </row>
    <row r="1828" spans="1:15" ht="146.25" hidden="1" x14ac:dyDescent="0.25">
      <c r="A1828" s="1" t="s">
        <v>373</v>
      </c>
      <c r="B1828" s="1" t="s">
        <v>1418</v>
      </c>
      <c r="C1828" s="1" t="s">
        <v>380</v>
      </c>
      <c r="D1828" s="2" t="s">
        <v>608</v>
      </c>
      <c r="E1828" s="3">
        <v>150</v>
      </c>
      <c r="F1828" s="8" t="s">
        <v>373</v>
      </c>
      <c r="G1828" s="9" t="s">
        <v>1418</v>
      </c>
      <c r="H1828" s="9" t="s">
        <v>380</v>
      </c>
      <c r="I1828" s="10" t="s">
        <v>608</v>
      </c>
      <c r="J1828" s="11">
        <v>150</v>
      </c>
      <c r="K1828" t="b">
        <f t="shared" si="140"/>
        <v>1</v>
      </c>
      <c r="L1828" t="b">
        <f t="shared" si="141"/>
        <v>1</v>
      </c>
      <c r="M1828" t="b">
        <f t="shared" si="142"/>
        <v>1</v>
      </c>
      <c r="N1828" t="b">
        <f t="shared" si="143"/>
        <v>1</v>
      </c>
      <c r="O1828" s="13">
        <f t="shared" si="144"/>
        <v>0</v>
      </c>
    </row>
    <row r="1829" spans="1:15" ht="36" hidden="1" x14ac:dyDescent="0.25">
      <c r="A1829" s="1" t="s">
        <v>373</v>
      </c>
      <c r="B1829" s="1" t="s">
        <v>1410</v>
      </c>
      <c r="C1829" s="1" t="s">
        <v>59</v>
      </c>
      <c r="D1829" s="2" t="s">
        <v>1522</v>
      </c>
      <c r="E1829" s="3">
        <v>7013.2999999999993</v>
      </c>
      <c r="F1829" s="8" t="s">
        <v>373</v>
      </c>
      <c r="G1829" s="9" t="s">
        <v>1410</v>
      </c>
      <c r="H1829" s="9" t="s">
        <v>59</v>
      </c>
      <c r="I1829" s="10" t="s">
        <v>1522</v>
      </c>
      <c r="J1829" s="11">
        <v>7013.3</v>
      </c>
      <c r="K1829" t="b">
        <f t="shared" si="140"/>
        <v>1</v>
      </c>
      <c r="L1829" t="b">
        <f t="shared" si="141"/>
        <v>1</v>
      </c>
      <c r="M1829" t="b">
        <f t="shared" si="142"/>
        <v>1</v>
      </c>
      <c r="N1829" t="b">
        <f t="shared" si="143"/>
        <v>1</v>
      </c>
      <c r="O1829" s="13">
        <f t="shared" si="144"/>
        <v>0</v>
      </c>
    </row>
    <row r="1830" spans="1:15" ht="36" hidden="1" x14ac:dyDescent="0.25">
      <c r="A1830" s="1" t="s">
        <v>373</v>
      </c>
      <c r="B1830" s="1" t="s">
        <v>1410</v>
      </c>
      <c r="C1830" s="1" t="s">
        <v>60</v>
      </c>
      <c r="D1830" s="2" t="s">
        <v>1523</v>
      </c>
      <c r="E1830" s="3">
        <v>5731.2999999999993</v>
      </c>
      <c r="F1830" s="8" t="s">
        <v>373</v>
      </c>
      <c r="G1830" s="9" t="s">
        <v>1410</v>
      </c>
      <c r="H1830" s="9" t="s">
        <v>60</v>
      </c>
      <c r="I1830" s="10" t="s">
        <v>1523</v>
      </c>
      <c r="J1830" s="11">
        <v>5731.3</v>
      </c>
      <c r="K1830" t="b">
        <f t="shared" si="140"/>
        <v>1</v>
      </c>
      <c r="L1830" t="b">
        <f t="shared" si="141"/>
        <v>1</v>
      </c>
      <c r="M1830" t="b">
        <f t="shared" si="142"/>
        <v>1</v>
      </c>
      <c r="N1830" t="b">
        <f t="shared" si="143"/>
        <v>1</v>
      </c>
      <c r="O1830" s="13">
        <f t="shared" si="144"/>
        <v>0</v>
      </c>
    </row>
    <row r="1831" spans="1:15" ht="101.25" hidden="1" x14ac:dyDescent="0.25">
      <c r="A1831" s="1" t="s">
        <v>373</v>
      </c>
      <c r="B1831" s="1" t="s">
        <v>1410</v>
      </c>
      <c r="C1831" s="1" t="s">
        <v>386</v>
      </c>
      <c r="D1831" s="2" t="s">
        <v>1720</v>
      </c>
      <c r="E1831" s="3">
        <v>5631.2999999999993</v>
      </c>
      <c r="F1831" s="8" t="s">
        <v>373</v>
      </c>
      <c r="G1831" s="9" t="s">
        <v>1410</v>
      </c>
      <c r="H1831" s="9" t="s">
        <v>386</v>
      </c>
      <c r="I1831" s="10" t="s">
        <v>1720</v>
      </c>
      <c r="J1831" s="11">
        <v>5631.3</v>
      </c>
      <c r="K1831" t="b">
        <f t="shared" si="140"/>
        <v>1</v>
      </c>
      <c r="L1831" t="b">
        <f t="shared" si="141"/>
        <v>1</v>
      </c>
      <c r="M1831" t="b">
        <f t="shared" si="142"/>
        <v>1</v>
      </c>
      <c r="N1831" t="b">
        <f t="shared" si="143"/>
        <v>1</v>
      </c>
      <c r="O1831" s="13">
        <f t="shared" si="144"/>
        <v>0</v>
      </c>
    </row>
    <row r="1832" spans="1:15" ht="90" hidden="1" x14ac:dyDescent="0.25">
      <c r="A1832" s="1" t="s">
        <v>373</v>
      </c>
      <c r="B1832" s="1" t="s">
        <v>1410</v>
      </c>
      <c r="C1832" s="1" t="s">
        <v>382</v>
      </c>
      <c r="D1832" s="2" t="s">
        <v>582</v>
      </c>
      <c r="E1832" s="3">
        <v>5631.2999999999993</v>
      </c>
      <c r="F1832" s="8" t="s">
        <v>373</v>
      </c>
      <c r="G1832" s="9" t="s">
        <v>1410</v>
      </c>
      <c r="H1832" s="9" t="s">
        <v>382</v>
      </c>
      <c r="I1832" s="10" t="s">
        <v>582</v>
      </c>
      <c r="J1832" s="11">
        <v>5631.3</v>
      </c>
      <c r="K1832" t="b">
        <f t="shared" si="140"/>
        <v>1</v>
      </c>
      <c r="L1832" t="b">
        <f t="shared" si="141"/>
        <v>1</v>
      </c>
      <c r="M1832" t="b">
        <f t="shared" si="142"/>
        <v>1</v>
      </c>
      <c r="N1832" t="b">
        <f t="shared" si="143"/>
        <v>1</v>
      </c>
      <c r="O1832" s="13">
        <f t="shared" si="144"/>
        <v>0</v>
      </c>
    </row>
    <row r="1833" spans="1:15" ht="123.75" hidden="1" x14ac:dyDescent="0.25">
      <c r="A1833" s="1" t="s">
        <v>373</v>
      </c>
      <c r="B1833" s="1" t="s">
        <v>1410</v>
      </c>
      <c r="C1833" s="1" t="s">
        <v>387</v>
      </c>
      <c r="D1833" s="2" t="s">
        <v>1721</v>
      </c>
      <c r="E1833" s="3">
        <v>100</v>
      </c>
      <c r="F1833" s="8" t="s">
        <v>373</v>
      </c>
      <c r="G1833" s="9" t="s">
        <v>1410</v>
      </c>
      <c r="H1833" s="9" t="s">
        <v>387</v>
      </c>
      <c r="I1833" s="10" t="s">
        <v>1721</v>
      </c>
      <c r="J1833" s="11">
        <v>100</v>
      </c>
      <c r="K1833" t="b">
        <f t="shared" si="140"/>
        <v>1</v>
      </c>
      <c r="L1833" t="b">
        <f t="shared" si="141"/>
        <v>1</v>
      </c>
      <c r="M1833" t="b">
        <f t="shared" si="142"/>
        <v>1</v>
      </c>
      <c r="N1833" t="b">
        <f t="shared" si="143"/>
        <v>1</v>
      </c>
      <c r="O1833" s="13">
        <f t="shared" si="144"/>
        <v>0</v>
      </c>
    </row>
    <row r="1834" spans="1:15" ht="56.25" hidden="1" x14ac:dyDescent="0.25">
      <c r="A1834" s="1" t="s">
        <v>373</v>
      </c>
      <c r="B1834" s="1" t="s">
        <v>1410</v>
      </c>
      <c r="C1834" s="1" t="s">
        <v>383</v>
      </c>
      <c r="D1834" s="2" t="s">
        <v>584</v>
      </c>
      <c r="E1834" s="3">
        <v>100</v>
      </c>
      <c r="F1834" s="8" t="s">
        <v>373</v>
      </c>
      <c r="G1834" s="9" t="s">
        <v>1410</v>
      </c>
      <c r="H1834" s="9" t="s">
        <v>383</v>
      </c>
      <c r="I1834" s="10" t="s">
        <v>584</v>
      </c>
      <c r="J1834" s="11">
        <v>100</v>
      </c>
      <c r="K1834" t="b">
        <f t="shared" si="140"/>
        <v>1</v>
      </c>
      <c r="L1834" t="b">
        <f t="shared" si="141"/>
        <v>1</v>
      </c>
      <c r="M1834" t="b">
        <f t="shared" si="142"/>
        <v>1</v>
      </c>
      <c r="N1834" t="b">
        <f t="shared" si="143"/>
        <v>1</v>
      </c>
      <c r="O1834" s="13">
        <f t="shared" si="144"/>
        <v>0</v>
      </c>
    </row>
    <row r="1835" spans="1:15" ht="78.75" hidden="1" x14ac:dyDescent="0.25">
      <c r="A1835" s="1" t="s">
        <v>373</v>
      </c>
      <c r="B1835" s="1" t="s">
        <v>1410</v>
      </c>
      <c r="C1835" s="1" t="s">
        <v>130</v>
      </c>
      <c r="D1835" s="2" t="s">
        <v>1600</v>
      </c>
      <c r="E1835" s="3">
        <v>1282</v>
      </c>
      <c r="F1835" s="8" t="s">
        <v>373</v>
      </c>
      <c r="G1835" s="9" t="s">
        <v>1410</v>
      </c>
      <c r="H1835" s="9" t="s">
        <v>130</v>
      </c>
      <c r="I1835" s="10" t="s">
        <v>1600</v>
      </c>
      <c r="J1835" s="11">
        <v>1282</v>
      </c>
      <c r="K1835" t="b">
        <f t="shared" si="140"/>
        <v>1</v>
      </c>
      <c r="L1835" t="b">
        <f t="shared" si="141"/>
        <v>1</v>
      </c>
      <c r="M1835" t="b">
        <f t="shared" si="142"/>
        <v>1</v>
      </c>
      <c r="N1835" t="b">
        <f t="shared" si="143"/>
        <v>1</v>
      </c>
      <c r="O1835" s="13">
        <f t="shared" si="144"/>
        <v>0</v>
      </c>
    </row>
    <row r="1836" spans="1:15" ht="67.5" hidden="1" x14ac:dyDescent="0.25">
      <c r="A1836" s="1" t="s">
        <v>373</v>
      </c>
      <c r="B1836" s="1" t="s">
        <v>1410</v>
      </c>
      <c r="C1836" s="1" t="s">
        <v>131</v>
      </c>
      <c r="D1836" s="2" t="s">
        <v>1601</v>
      </c>
      <c r="E1836" s="3">
        <v>1249.0999999999999</v>
      </c>
      <c r="F1836" s="8" t="s">
        <v>373</v>
      </c>
      <c r="G1836" s="9" t="s">
        <v>1410</v>
      </c>
      <c r="H1836" s="9" t="s">
        <v>131</v>
      </c>
      <c r="I1836" s="10" t="s">
        <v>1601</v>
      </c>
      <c r="J1836" s="11">
        <v>1249.0999999999999</v>
      </c>
      <c r="K1836" t="b">
        <f t="shared" si="140"/>
        <v>1</v>
      </c>
      <c r="L1836" t="b">
        <f t="shared" si="141"/>
        <v>1</v>
      </c>
      <c r="M1836" t="b">
        <f t="shared" si="142"/>
        <v>1</v>
      </c>
      <c r="N1836" t="b">
        <f t="shared" si="143"/>
        <v>1</v>
      </c>
      <c r="O1836" s="13">
        <f t="shared" si="144"/>
        <v>0</v>
      </c>
    </row>
    <row r="1837" spans="1:15" ht="67.5" hidden="1" x14ac:dyDescent="0.25">
      <c r="A1837" s="1" t="s">
        <v>373</v>
      </c>
      <c r="B1837" s="1" t="s">
        <v>1410</v>
      </c>
      <c r="C1837" s="1" t="s">
        <v>384</v>
      </c>
      <c r="D1837" s="2" t="s">
        <v>600</v>
      </c>
      <c r="E1837" s="3">
        <v>1249.0999999999999</v>
      </c>
      <c r="F1837" s="8" t="s">
        <v>373</v>
      </c>
      <c r="G1837" s="9" t="s">
        <v>1410</v>
      </c>
      <c r="H1837" s="9" t="s">
        <v>384</v>
      </c>
      <c r="I1837" s="10" t="s">
        <v>600</v>
      </c>
      <c r="J1837" s="11">
        <v>1249.0999999999999</v>
      </c>
      <c r="K1837" t="b">
        <f t="shared" si="140"/>
        <v>1</v>
      </c>
      <c r="L1837" t="b">
        <f t="shared" si="141"/>
        <v>1</v>
      </c>
      <c r="M1837" t="b">
        <f t="shared" si="142"/>
        <v>1</v>
      </c>
      <c r="N1837" t="b">
        <f t="shared" si="143"/>
        <v>1</v>
      </c>
      <c r="O1837" s="13">
        <f t="shared" si="144"/>
        <v>0</v>
      </c>
    </row>
    <row r="1838" spans="1:15" ht="112.5" hidden="1" x14ac:dyDescent="0.25">
      <c r="A1838" s="1" t="s">
        <v>373</v>
      </c>
      <c r="B1838" s="1" t="s">
        <v>1410</v>
      </c>
      <c r="C1838" s="1" t="s">
        <v>223</v>
      </c>
      <c r="D1838" s="2" t="s">
        <v>1660</v>
      </c>
      <c r="E1838" s="3">
        <v>32.9</v>
      </c>
      <c r="F1838" s="8" t="s">
        <v>373</v>
      </c>
      <c r="G1838" s="9" t="s">
        <v>1410</v>
      </c>
      <c r="H1838" s="9" t="s">
        <v>223</v>
      </c>
      <c r="I1838" s="10" t="s">
        <v>1660</v>
      </c>
      <c r="J1838" s="11">
        <v>32.9</v>
      </c>
      <c r="K1838" t="b">
        <f t="shared" si="140"/>
        <v>1</v>
      </c>
      <c r="L1838" t="b">
        <f t="shared" si="141"/>
        <v>1</v>
      </c>
      <c r="M1838" t="b">
        <f t="shared" si="142"/>
        <v>1</v>
      </c>
      <c r="N1838" t="b">
        <f t="shared" si="143"/>
        <v>1</v>
      </c>
      <c r="O1838" s="13">
        <f t="shared" si="144"/>
        <v>0</v>
      </c>
    </row>
    <row r="1839" spans="1:15" ht="60" hidden="1" x14ac:dyDescent="0.25">
      <c r="A1839" s="1" t="s">
        <v>373</v>
      </c>
      <c r="B1839" s="1" t="s">
        <v>1410</v>
      </c>
      <c r="C1839" s="1" t="s">
        <v>385</v>
      </c>
      <c r="D1839" s="2" t="s">
        <v>603</v>
      </c>
      <c r="E1839" s="3">
        <v>32.9</v>
      </c>
      <c r="F1839" s="8" t="s">
        <v>373</v>
      </c>
      <c r="G1839" s="9" t="s">
        <v>1410</v>
      </c>
      <c r="H1839" s="9" t="s">
        <v>385</v>
      </c>
      <c r="I1839" s="10" t="s">
        <v>603</v>
      </c>
      <c r="J1839" s="11">
        <v>32.9</v>
      </c>
      <c r="K1839" t="b">
        <f t="shared" si="140"/>
        <v>1</v>
      </c>
      <c r="L1839" t="b">
        <f t="shared" si="141"/>
        <v>1</v>
      </c>
      <c r="M1839" t="b">
        <f t="shared" si="142"/>
        <v>1</v>
      </c>
      <c r="N1839" t="b">
        <f t="shared" si="143"/>
        <v>1</v>
      </c>
      <c r="O1839" s="13">
        <f t="shared" si="144"/>
        <v>0</v>
      </c>
    </row>
    <row r="1840" spans="1:15" ht="67.5" hidden="1" x14ac:dyDescent="0.25">
      <c r="A1840" s="1" t="s">
        <v>373</v>
      </c>
      <c r="B1840" s="1" t="s">
        <v>1410</v>
      </c>
      <c r="C1840" s="1" t="s">
        <v>1125</v>
      </c>
      <c r="D1840" s="2" t="s">
        <v>1207</v>
      </c>
      <c r="E1840" s="3">
        <v>12401.7</v>
      </c>
      <c r="F1840" s="8" t="s">
        <v>373</v>
      </c>
      <c r="G1840" s="9" t="s">
        <v>1410</v>
      </c>
      <c r="H1840" s="9" t="s">
        <v>1125</v>
      </c>
      <c r="I1840" s="10" t="s">
        <v>1207</v>
      </c>
      <c r="J1840" s="11">
        <v>12401.7</v>
      </c>
      <c r="K1840" t="b">
        <f t="shared" si="140"/>
        <v>1</v>
      </c>
      <c r="L1840" t="b">
        <f t="shared" si="141"/>
        <v>1</v>
      </c>
      <c r="M1840" t="b">
        <f t="shared" si="142"/>
        <v>1</v>
      </c>
      <c r="N1840" t="b">
        <f t="shared" si="143"/>
        <v>1</v>
      </c>
      <c r="O1840" s="13">
        <f t="shared" si="144"/>
        <v>0</v>
      </c>
    </row>
    <row r="1841" spans="1:15" ht="45" hidden="1" x14ac:dyDescent="0.25">
      <c r="A1841" s="1" t="s">
        <v>373</v>
      </c>
      <c r="B1841" s="1" t="s">
        <v>1410</v>
      </c>
      <c r="C1841" s="1" t="s">
        <v>1126</v>
      </c>
      <c r="D1841" s="2" t="s">
        <v>1210</v>
      </c>
      <c r="E1841" s="3">
        <v>12401.7</v>
      </c>
      <c r="F1841" s="8" t="s">
        <v>373</v>
      </c>
      <c r="G1841" s="9" t="s">
        <v>1410</v>
      </c>
      <c r="H1841" s="9" t="s">
        <v>1126</v>
      </c>
      <c r="I1841" s="10" t="s">
        <v>1210</v>
      </c>
      <c r="J1841" s="11">
        <v>12401.7</v>
      </c>
      <c r="K1841" t="b">
        <f t="shared" si="140"/>
        <v>1</v>
      </c>
      <c r="L1841" t="b">
        <f t="shared" si="141"/>
        <v>1</v>
      </c>
      <c r="M1841" t="b">
        <f t="shared" si="142"/>
        <v>1</v>
      </c>
      <c r="N1841" t="b">
        <f t="shared" si="143"/>
        <v>1</v>
      </c>
      <c r="O1841" s="13">
        <f t="shared" si="144"/>
        <v>0</v>
      </c>
    </row>
    <row r="1842" spans="1:15" ht="56.25" hidden="1" x14ac:dyDescent="0.25">
      <c r="A1842" s="1" t="s">
        <v>373</v>
      </c>
      <c r="B1842" s="1" t="s">
        <v>1410</v>
      </c>
      <c r="C1842" s="1" t="s">
        <v>1127</v>
      </c>
      <c r="D1842" s="2" t="s">
        <v>1200</v>
      </c>
      <c r="E1842" s="3">
        <v>11224.7</v>
      </c>
      <c r="F1842" s="8" t="s">
        <v>373</v>
      </c>
      <c r="G1842" s="9" t="s">
        <v>1410</v>
      </c>
      <c r="H1842" s="9" t="s">
        <v>1127</v>
      </c>
      <c r="I1842" s="10" t="s">
        <v>1200</v>
      </c>
      <c r="J1842" s="11">
        <v>11224.7</v>
      </c>
      <c r="K1842" t="b">
        <f t="shared" si="140"/>
        <v>1</v>
      </c>
      <c r="L1842" t="b">
        <f t="shared" si="141"/>
        <v>1</v>
      </c>
      <c r="M1842" t="b">
        <f t="shared" si="142"/>
        <v>1</v>
      </c>
      <c r="N1842" t="b">
        <f t="shared" si="143"/>
        <v>1</v>
      </c>
      <c r="O1842" s="13">
        <f t="shared" si="144"/>
        <v>0</v>
      </c>
    </row>
    <row r="1843" spans="1:15" ht="56.25" hidden="1" x14ac:dyDescent="0.25">
      <c r="A1843" s="1" t="s">
        <v>373</v>
      </c>
      <c r="B1843" s="1" t="s">
        <v>1410</v>
      </c>
      <c r="C1843" s="1" t="s">
        <v>1129</v>
      </c>
      <c r="D1843" s="2" t="s">
        <v>1201</v>
      </c>
      <c r="E1843" s="3">
        <v>1177</v>
      </c>
      <c r="F1843" s="8" t="s">
        <v>373</v>
      </c>
      <c r="G1843" s="9" t="s">
        <v>1410</v>
      </c>
      <c r="H1843" s="9" t="s">
        <v>1129</v>
      </c>
      <c r="I1843" s="10" t="s">
        <v>1201</v>
      </c>
      <c r="J1843" s="11">
        <v>1177</v>
      </c>
      <c r="K1843" t="b">
        <f t="shared" si="140"/>
        <v>1</v>
      </c>
      <c r="L1843" t="b">
        <f t="shared" si="141"/>
        <v>1</v>
      </c>
      <c r="M1843" t="b">
        <f t="shared" si="142"/>
        <v>1</v>
      </c>
      <c r="N1843" t="b">
        <f t="shared" si="143"/>
        <v>1</v>
      </c>
      <c r="O1843" s="13">
        <f t="shared" si="144"/>
        <v>0</v>
      </c>
    </row>
    <row r="1844" spans="1:15" ht="67.5" hidden="1" x14ac:dyDescent="0.25">
      <c r="A1844" s="1" t="s">
        <v>388</v>
      </c>
      <c r="B1844" s="1" t="s">
        <v>1419</v>
      </c>
      <c r="C1844" s="1" t="s">
        <v>1125</v>
      </c>
      <c r="D1844" s="2" t="s">
        <v>1207</v>
      </c>
      <c r="E1844" s="3">
        <v>4693.8999999999996</v>
      </c>
      <c r="F1844" s="8" t="s">
        <v>388</v>
      </c>
      <c r="G1844" s="9" t="s">
        <v>1419</v>
      </c>
      <c r="H1844" s="9" t="s">
        <v>1125</v>
      </c>
      <c r="I1844" s="10" t="s">
        <v>1207</v>
      </c>
      <c r="J1844" s="11">
        <v>4693.8999999999996</v>
      </c>
      <c r="K1844" t="b">
        <f t="shared" si="140"/>
        <v>1</v>
      </c>
      <c r="L1844" t="b">
        <f t="shared" si="141"/>
        <v>1</v>
      </c>
      <c r="M1844" t="b">
        <f t="shared" si="142"/>
        <v>1</v>
      </c>
      <c r="N1844" t="b">
        <f t="shared" si="143"/>
        <v>1</v>
      </c>
      <c r="O1844" s="13">
        <f t="shared" si="144"/>
        <v>0</v>
      </c>
    </row>
    <row r="1845" spans="1:15" ht="22.5" hidden="1" x14ac:dyDescent="0.25">
      <c r="A1845" s="1" t="s">
        <v>388</v>
      </c>
      <c r="B1845" s="1" t="s">
        <v>1419</v>
      </c>
      <c r="C1845" s="1" t="s">
        <v>390</v>
      </c>
      <c r="D1845" s="2" t="s">
        <v>1208</v>
      </c>
      <c r="E1845" s="3">
        <v>4693.8999999999996</v>
      </c>
      <c r="F1845" s="8" t="s">
        <v>388</v>
      </c>
      <c r="G1845" s="9" t="s">
        <v>1419</v>
      </c>
      <c r="H1845" s="9" t="s">
        <v>390</v>
      </c>
      <c r="I1845" s="10" t="s">
        <v>1208</v>
      </c>
      <c r="J1845" s="11">
        <v>4693.8999999999996</v>
      </c>
      <c r="K1845" t="b">
        <f t="shared" si="140"/>
        <v>1</v>
      </c>
      <c r="L1845" t="b">
        <f t="shared" si="141"/>
        <v>1</v>
      </c>
      <c r="M1845" t="b">
        <f t="shared" si="142"/>
        <v>1</v>
      </c>
      <c r="N1845" t="b">
        <f t="shared" si="143"/>
        <v>1</v>
      </c>
      <c r="O1845" s="13">
        <f t="shared" si="144"/>
        <v>0</v>
      </c>
    </row>
    <row r="1846" spans="1:15" ht="56.25" hidden="1" x14ac:dyDescent="0.25">
      <c r="A1846" s="1" t="s">
        <v>388</v>
      </c>
      <c r="B1846" s="1" t="s">
        <v>1419</v>
      </c>
      <c r="C1846" s="1" t="s">
        <v>389</v>
      </c>
      <c r="D1846" s="2" t="s">
        <v>1200</v>
      </c>
      <c r="E1846" s="3">
        <v>4693.8999999999996</v>
      </c>
      <c r="F1846" s="8" t="s">
        <v>388</v>
      </c>
      <c r="G1846" s="9" t="s">
        <v>1419</v>
      </c>
      <c r="H1846" s="9" t="s">
        <v>389</v>
      </c>
      <c r="I1846" s="10" t="s">
        <v>1200</v>
      </c>
      <c r="J1846" s="11">
        <v>4693.8999999999996</v>
      </c>
      <c r="K1846" t="b">
        <f t="shared" si="140"/>
        <v>1</v>
      </c>
      <c r="L1846" t="b">
        <f t="shared" si="141"/>
        <v>1</v>
      </c>
      <c r="M1846" t="b">
        <f t="shared" si="142"/>
        <v>1</v>
      </c>
      <c r="N1846" t="b">
        <f t="shared" si="143"/>
        <v>1</v>
      </c>
      <c r="O1846" s="13">
        <f t="shared" si="144"/>
        <v>0</v>
      </c>
    </row>
    <row r="1847" spans="1:15" ht="56.25" hidden="1" x14ac:dyDescent="0.25">
      <c r="A1847" s="1" t="s">
        <v>388</v>
      </c>
      <c r="B1847" s="1" t="s">
        <v>1408</v>
      </c>
      <c r="C1847" s="1" t="s">
        <v>1122</v>
      </c>
      <c r="D1847" s="2" t="s">
        <v>1885</v>
      </c>
      <c r="E1847" s="3">
        <v>32</v>
      </c>
      <c r="F1847" s="8" t="s">
        <v>388</v>
      </c>
      <c r="G1847" s="9" t="s">
        <v>1408</v>
      </c>
      <c r="H1847" s="9" t="s">
        <v>1122</v>
      </c>
      <c r="I1847" s="10" t="s">
        <v>1885</v>
      </c>
      <c r="J1847" s="11">
        <v>32</v>
      </c>
      <c r="K1847" t="b">
        <f t="shared" si="140"/>
        <v>1</v>
      </c>
      <c r="L1847" t="b">
        <f t="shared" si="141"/>
        <v>1</v>
      </c>
      <c r="M1847" t="b">
        <f t="shared" si="142"/>
        <v>1</v>
      </c>
      <c r="N1847" t="b">
        <f t="shared" si="143"/>
        <v>1</v>
      </c>
      <c r="O1847" s="13">
        <f t="shared" si="144"/>
        <v>0</v>
      </c>
    </row>
    <row r="1848" spans="1:15" ht="36" hidden="1" x14ac:dyDescent="0.25">
      <c r="A1848" s="1" t="s">
        <v>388</v>
      </c>
      <c r="B1848" s="1" t="s">
        <v>1408</v>
      </c>
      <c r="C1848" s="1" t="s">
        <v>1143</v>
      </c>
      <c r="D1848" s="2" t="s">
        <v>1270</v>
      </c>
      <c r="E1848" s="3">
        <v>32</v>
      </c>
      <c r="F1848" s="8" t="s">
        <v>388</v>
      </c>
      <c r="G1848" s="9" t="s">
        <v>1408</v>
      </c>
      <c r="H1848" s="9" t="s">
        <v>1143</v>
      </c>
      <c r="I1848" s="10" t="s">
        <v>1270</v>
      </c>
      <c r="J1848" s="11">
        <v>32</v>
      </c>
      <c r="K1848" t="b">
        <f t="shared" si="140"/>
        <v>1</v>
      </c>
      <c r="L1848" t="b">
        <f t="shared" si="141"/>
        <v>1</v>
      </c>
      <c r="M1848" t="b">
        <f t="shared" si="142"/>
        <v>1</v>
      </c>
      <c r="N1848" t="b">
        <f t="shared" si="143"/>
        <v>1</v>
      </c>
      <c r="O1848" s="13">
        <f t="shared" si="144"/>
        <v>0</v>
      </c>
    </row>
    <row r="1849" spans="1:15" ht="33.75" hidden="1" x14ac:dyDescent="0.25">
      <c r="A1849" s="1" t="s">
        <v>388</v>
      </c>
      <c r="B1849" s="1" t="s">
        <v>1408</v>
      </c>
      <c r="C1849" s="1" t="s">
        <v>1349</v>
      </c>
      <c r="D1849" s="2" t="s">
        <v>1350</v>
      </c>
      <c r="E1849" s="3">
        <v>32</v>
      </c>
      <c r="F1849" s="8" t="s">
        <v>388</v>
      </c>
      <c r="G1849" s="9" t="s">
        <v>1408</v>
      </c>
      <c r="H1849" s="9" t="s">
        <v>1349</v>
      </c>
      <c r="I1849" s="10" t="s">
        <v>1350</v>
      </c>
      <c r="J1849" s="11">
        <v>32</v>
      </c>
      <c r="K1849" t="b">
        <f t="shared" si="140"/>
        <v>1</v>
      </c>
      <c r="L1849" t="b">
        <f t="shared" si="141"/>
        <v>1</v>
      </c>
      <c r="M1849" t="b">
        <f t="shared" si="142"/>
        <v>1</v>
      </c>
      <c r="N1849" t="b">
        <f t="shared" si="143"/>
        <v>1</v>
      </c>
      <c r="O1849" s="13">
        <f t="shared" si="144"/>
        <v>0</v>
      </c>
    </row>
    <row r="1850" spans="1:15" ht="67.5" hidden="1" x14ac:dyDescent="0.25">
      <c r="A1850" s="1" t="s">
        <v>388</v>
      </c>
      <c r="B1850" s="1" t="s">
        <v>1408</v>
      </c>
      <c r="C1850" s="1" t="s">
        <v>1125</v>
      </c>
      <c r="D1850" s="2" t="s">
        <v>1207</v>
      </c>
      <c r="E1850" s="3">
        <v>272170</v>
      </c>
      <c r="F1850" s="8" t="s">
        <v>388</v>
      </c>
      <c r="G1850" s="9" t="s">
        <v>1408</v>
      </c>
      <c r="H1850" s="9" t="s">
        <v>1125</v>
      </c>
      <c r="I1850" s="10" t="s">
        <v>1207</v>
      </c>
      <c r="J1850" s="11">
        <v>272170</v>
      </c>
      <c r="K1850" t="b">
        <f t="shared" si="140"/>
        <v>1</v>
      </c>
      <c r="L1850" t="b">
        <f t="shared" si="141"/>
        <v>1</v>
      </c>
      <c r="M1850" t="b">
        <f t="shared" si="142"/>
        <v>1</v>
      </c>
      <c r="N1850" t="b">
        <f t="shared" si="143"/>
        <v>1</v>
      </c>
      <c r="O1850" s="13">
        <f t="shared" si="144"/>
        <v>0</v>
      </c>
    </row>
    <row r="1851" spans="1:15" ht="36" hidden="1" x14ac:dyDescent="0.25">
      <c r="A1851" s="1" t="s">
        <v>388</v>
      </c>
      <c r="B1851" s="1" t="s">
        <v>1408</v>
      </c>
      <c r="C1851" s="1" t="s">
        <v>394</v>
      </c>
      <c r="D1851" s="2" t="s">
        <v>1202</v>
      </c>
      <c r="E1851" s="3">
        <v>272170</v>
      </c>
      <c r="F1851" s="8" t="s">
        <v>388</v>
      </c>
      <c r="G1851" s="9" t="s">
        <v>1408</v>
      </c>
      <c r="H1851" s="9" t="s">
        <v>394</v>
      </c>
      <c r="I1851" s="10" t="s">
        <v>1202</v>
      </c>
      <c r="J1851" s="11">
        <v>272170</v>
      </c>
      <c r="K1851" t="b">
        <f t="shared" si="140"/>
        <v>1</v>
      </c>
      <c r="L1851" t="b">
        <f t="shared" si="141"/>
        <v>1</v>
      </c>
      <c r="M1851" t="b">
        <f t="shared" si="142"/>
        <v>1</v>
      </c>
      <c r="N1851" t="b">
        <f t="shared" si="143"/>
        <v>1</v>
      </c>
      <c r="O1851" s="13">
        <f t="shared" si="144"/>
        <v>0</v>
      </c>
    </row>
    <row r="1852" spans="1:15" ht="56.25" hidden="1" x14ac:dyDescent="0.25">
      <c r="A1852" s="1" t="s">
        <v>388</v>
      </c>
      <c r="B1852" s="1" t="s">
        <v>1408</v>
      </c>
      <c r="C1852" s="1" t="s">
        <v>391</v>
      </c>
      <c r="D1852" s="2" t="s">
        <v>1200</v>
      </c>
      <c r="E1852" s="3">
        <v>243283.9</v>
      </c>
      <c r="F1852" s="8" t="s">
        <v>388</v>
      </c>
      <c r="G1852" s="9" t="s">
        <v>1408</v>
      </c>
      <c r="H1852" s="9" t="s">
        <v>391</v>
      </c>
      <c r="I1852" s="10" t="s">
        <v>1200</v>
      </c>
      <c r="J1852" s="11">
        <v>243283.9</v>
      </c>
      <c r="K1852" t="b">
        <f t="shared" si="140"/>
        <v>1</v>
      </c>
      <c r="L1852" t="b">
        <f t="shared" si="141"/>
        <v>1</v>
      </c>
      <c r="M1852" t="b">
        <f t="shared" si="142"/>
        <v>1</v>
      </c>
      <c r="N1852" t="b">
        <f t="shared" si="143"/>
        <v>1</v>
      </c>
      <c r="O1852" s="13">
        <f t="shared" si="144"/>
        <v>0</v>
      </c>
    </row>
    <row r="1853" spans="1:15" ht="56.25" hidden="1" x14ac:dyDescent="0.25">
      <c r="A1853" s="1" t="s">
        <v>388</v>
      </c>
      <c r="B1853" s="1" t="s">
        <v>1408</v>
      </c>
      <c r="C1853" s="1" t="s">
        <v>392</v>
      </c>
      <c r="D1853" s="2" t="s">
        <v>1201</v>
      </c>
      <c r="E1853" s="3">
        <v>28886.100000000002</v>
      </c>
      <c r="F1853" s="8" t="s">
        <v>388</v>
      </c>
      <c r="G1853" s="9" t="s">
        <v>1408</v>
      </c>
      <c r="H1853" s="9" t="s">
        <v>392</v>
      </c>
      <c r="I1853" s="10" t="s">
        <v>1201</v>
      </c>
      <c r="J1853" s="11">
        <v>28886.1</v>
      </c>
      <c r="K1853" t="b">
        <f t="shared" si="140"/>
        <v>1</v>
      </c>
      <c r="L1853" t="b">
        <f t="shared" si="141"/>
        <v>1</v>
      </c>
      <c r="M1853" t="b">
        <f t="shared" si="142"/>
        <v>1</v>
      </c>
      <c r="N1853" t="b">
        <f t="shared" si="143"/>
        <v>1</v>
      </c>
      <c r="O1853" s="13">
        <f t="shared" si="144"/>
        <v>0</v>
      </c>
    </row>
    <row r="1854" spans="1:15" ht="45" hidden="1" x14ac:dyDescent="0.25">
      <c r="A1854" s="1" t="s">
        <v>388</v>
      </c>
      <c r="B1854" s="1" t="s">
        <v>1384</v>
      </c>
      <c r="C1854" s="1" t="s">
        <v>56</v>
      </c>
      <c r="D1854" s="2" t="s">
        <v>1519</v>
      </c>
      <c r="E1854" s="3">
        <v>37873.899999999994</v>
      </c>
      <c r="F1854" s="8" t="s">
        <v>388</v>
      </c>
      <c r="G1854" s="9" t="s">
        <v>1384</v>
      </c>
      <c r="H1854" s="9" t="s">
        <v>56</v>
      </c>
      <c r="I1854" s="10" t="s">
        <v>1519</v>
      </c>
      <c r="J1854" s="11">
        <v>37873.9</v>
      </c>
      <c r="K1854" t="b">
        <f t="shared" si="140"/>
        <v>1</v>
      </c>
      <c r="L1854" t="b">
        <f t="shared" si="141"/>
        <v>1</v>
      </c>
      <c r="M1854" t="b">
        <f t="shared" si="142"/>
        <v>1</v>
      </c>
      <c r="N1854" t="b">
        <f t="shared" si="143"/>
        <v>1</v>
      </c>
      <c r="O1854" s="13">
        <f t="shared" si="144"/>
        <v>0</v>
      </c>
    </row>
    <row r="1855" spans="1:15" ht="45" hidden="1" x14ac:dyDescent="0.25">
      <c r="A1855" s="1" t="s">
        <v>388</v>
      </c>
      <c r="B1855" s="1" t="s">
        <v>1384</v>
      </c>
      <c r="C1855" s="1" t="s">
        <v>122</v>
      </c>
      <c r="D1855" s="2" t="s">
        <v>1594</v>
      </c>
      <c r="E1855" s="3">
        <v>32258.199999999997</v>
      </c>
      <c r="F1855" s="8" t="s">
        <v>388</v>
      </c>
      <c r="G1855" s="9" t="s">
        <v>1384</v>
      </c>
      <c r="H1855" s="9" t="s">
        <v>122</v>
      </c>
      <c r="I1855" s="10" t="s">
        <v>1594</v>
      </c>
      <c r="J1855" s="11">
        <v>32258.2</v>
      </c>
      <c r="K1855" t="b">
        <f t="shared" si="140"/>
        <v>1</v>
      </c>
      <c r="L1855" t="b">
        <f t="shared" si="141"/>
        <v>1</v>
      </c>
      <c r="M1855" t="b">
        <f t="shared" si="142"/>
        <v>1</v>
      </c>
      <c r="N1855" t="b">
        <f t="shared" si="143"/>
        <v>1</v>
      </c>
      <c r="O1855" s="13">
        <f t="shared" si="144"/>
        <v>0</v>
      </c>
    </row>
    <row r="1856" spans="1:15" ht="135" hidden="1" x14ac:dyDescent="0.25">
      <c r="A1856" s="1" t="s">
        <v>388</v>
      </c>
      <c r="B1856" s="1" t="s">
        <v>1384</v>
      </c>
      <c r="C1856" s="1" t="s">
        <v>123</v>
      </c>
      <c r="D1856" s="2" t="s">
        <v>1595</v>
      </c>
      <c r="E1856" s="3">
        <v>31343.199999999997</v>
      </c>
      <c r="F1856" s="8" t="s">
        <v>388</v>
      </c>
      <c r="G1856" s="9" t="s">
        <v>1384</v>
      </c>
      <c r="H1856" s="9" t="s">
        <v>123</v>
      </c>
      <c r="I1856" s="10" t="s">
        <v>1595</v>
      </c>
      <c r="J1856" s="11">
        <v>31343.200000000001</v>
      </c>
      <c r="K1856" t="b">
        <f t="shared" si="140"/>
        <v>1</v>
      </c>
      <c r="L1856" t="b">
        <f t="shared" si="141"/>
        <v>1</v>
      </c>
      <c r="M1856" t="b">
        <f t="shared" si="142"/>
        <v>1</v>
      </c>
      <c r="N1856" t="b">
        <f t="shared" si="143"/>
        <v>1</v>
      </c>
      <c r="O1856" s="13">
        <f t="shared" si="144"/>
        <v>0</v>
      </c>
    </row>
    <row r="1857" spans="1:15" ht="123.75" hidden="1" x14ac:dyDescent="0.25">
      <c r="A1857" s="1" t="s">
        <v>388</v>
      </c>
      <c r="B1857" s="1" t="s">
        <v>1384</v>
      </c>
      <c r="C1857" s="1" t="s">
        <v>116</v>
      </c>
      <c r="D1857" s="2" t="s">
        <v>1250</v>
      </c>
      <c r="E1857" s="3">
        <v>1783.9</v>
      </c>
      <c r="F1857" s="8" t="s">
        <v>388</v>
      </c>
      <c r="G1857" s="9" t="s">
        <v>1384</v>
      </c>
      <c r="H1857" s="9" t="s">
        <v>116</v>
      </c>
      <c r="I1857" s="10" t="s">
        <v>1250</v>
      </c>
      <c r="J1857" s="11">
        <v>1783.9</v>
      </c>
      <c r="K1857" t="b">
        <f t="shared" si="140"/>
        <v>1</v>
      </c>
      <c r="L1857" t="b">
        <f t="shared" si="141"/>
        <v>1</v>
      </c>
      <c r="M1857" t="b">
        <f t="shared" si="142"/>
        <v>1</v>
      </c>
      <c r="N1857" t="b">
        <f t="shared" si="143"/>
        <v>1</v>
      </c>
      <c r="O1857" s="13">
        <f t="shared" si="144"/>
        <v>0</v>
      </c>
    </row>
    <row r="1858" spans="1:15" ht="78.75" hidden="1" x14ac:dyDescent="0.25">
      <c r="A1858" s="1" t="s">
        <v>388</v>
      </c>
      <c r="B1858" s="1" t="s">
        <v>1384</v>
      </c>
      <c r="C1858" s="1" t="s">
        <v>395</v>
      </c>
      <c r="D1858" s="2" t="s">
        <v>566</v>
      </c>
      <c r="E1858" s="3">
        <v>200</v>
      </c>
      <c r="F1858" s="8" t="s">
        <v>388</v>
      </c>
      <c r="G1858" s="9" t="s">
        <v>1384</v>
      </c>
      <c r="H1858" s="9" t="s">
        <v>395</v>
      </c>
      <c r="I1858" s="10" t="s">
        <v>566</v>
      </c>
      <c r="J1858" s="11">
        <v>200</v>
      </c>
      <c r="K1858" t="b">
        <f t="shared" si="140"/>
        <v>1</v>
      </c>
      <c r="L1858" t="b">
        <f t="shared" si="141"/>
        <v>1</v>
      </c>
      <c r="M1858" t="b">
        <f t="shared" si="142"/>
        <v>1</v>
      </c>
      <c r="N1858" t="b">
        <f t="shared" si="143"/>
        <v>1</v>
      </c>
      <c r="O1858" s="13">
        <f t="shared" si="144"/>
        <v>0</v>
      </c>
    </row>
    <row r="1859" spans="1:15" ht="78.75" hidden="1" x14ac:dyDescent="0.25">
      <c r="A1859" s="1" t="s">
        <v>388</v>
      </c>
      <c r="B1859" s="1" t="s">
        <v>1384</v>
      </c>
      <c r="C1859" s="1" t="s">
        <v>117</v>
      </c>
      <c r="D1859" s="2" t="s">
        <v>567</v>
      </c>
      <c r="E1859" s="3">
        <v>7667.2</v>
      </c>
      <c r="F1859" s="8" t="s">
        <v>388</v>
      </c>
      <c r="G1859" s="9" t="s">
        <v>1384</v>
      </c>
      <c r="H1859" s="9" t="s">
        <v>117</v>
      </c>
      <c r="I1859" s="10" t="s">
        <v>567</v>
      </c>
      <c r="J1859" s="11">
        <v>7667.2</v>
      </c>
      <c r="K1859" t="b">
        <f t="shared" ref="K1859:K1922" si="145">EXACT(A1859,F1859)</f>
        <v>1</v>
      </c>
      <c r="L1859" t="b">
        <f t="shared" ref="L1859:L1922" si="146">EXACT(B1859,G1859)</f>
        <v>1</v>
      </c>
      <c r="M1859" t="b">
        <f t="shared" ref="M1859:M1922" si="147">EXACT(C1859,H1859)</f>
        <v>1</v>
      </c>
      <c r="N1859" t="b">
        <f t="shared" ref="N1859:N1922" si="148">EXACT(D1859,I1859)</f>
        <v>1</v>
      </c>
      <c r="O1859" s="13">
        <f t="shared" ref="O1859:O1922" si="149">E1859-J1859</f>
        <v>0</v>
      </c>
    </row>
    <row r="1860" spans="1:15" ht="101.25" hidden="1" x14ac:dyDescent="0.25">
      <c r="A1860" s="1" t="s">
        <v>388</v>
      </c>
      <c r="B1860" s="1" t="s">
        <v>1384</v>
      </c>
      <c r="C1860" s="1" t="s">
        <v>118</v>
      </c>
      <c r="D1860" s="2" t="s">
        <v>568</v>
      </c>
      <c r="E1860" s="3">
        <v>21692.1</v>
      </c>
      <c r="F1860" s="8" t="s">
        <v>388</v>
      </c>
      <c r="G1860" s="9" t="s">
        <v>1384</v>
      </c>
      <c r="H1860" s="9" t="s">
        <v>118</v>
      </c>
      <c r="I1860" s="10" t="s">
        <v>568</v>
      </c>
      <c r="J1860" s="11">
        <v>21692.1</v>
      </c>
      <c r="K1860" t="b">
        <f t="shared" si="145"/>
        <v>1</v>
      </c>
      <c r="L1860" t="b">
        <f t="shared" si="146"/>
        <v>1</v>
      </c>
      <c r="M1860" t="b">
        <f t="shared" si="147"/>
        <v>1</v>
      </c>
      <c r="N1860" t="b">
        <f t="shared" si="148"/>
        <v>1</v>
      </c>
      <c r="O1860" s="13">
        <f t="shared" si="149"/>
        <v>0</v>
      </c>
    </row>
    <row r="1861" spans="1:15" ht="112.5" hidden="1" x14ac:dyDescent="0.25">
      <c r="A1861" s="1" t="s">
        <v>388</v>
      </c>
      <c r="B1861" s="1" t="s">
        <v>1384</v>
      </c>
      <c r="C1861" s="1" t="s">
        <v>124</v>
      </c>
      <c r="D1861" s="2" t="s">
        <v>1596</v>
      </c>
      <c r="E1861" s="3">
        <v>915</v>
      </c>
      <c r="F1861" s="8" t="s">
        <v>388</v>
      </c>
      <c r="G1861" s="9" t="s">
        <v>1384</v>
      </c>
      <c r="H1861" s="9" t="s">
        <v>124</v>
      </c>
      <c r="I1861" s="10" t="s">
        <v>1596</v>
      </c>
      <c r="J1861" s="11">
        <v>915</v>
      </c>
      <c r="K1861" t="b">
        <f t="shared" si="145"/>
        <v>1</v>
      </c>
      <c r="L1861" t="b">
        <f t="shared" si="146"/>
        <v>1</v>
      </c>
      <c r="M1861" t="b">
        <f t="shared" si="147"/>
        <v>1</v>
      </c>
      <c r="N1861" t="b">
        <f t="shared" si="148"/>
        <v>1</v>
      </c>
      <c r="O1861" s="13">
        <f t="shared" si="149"/>
        <v>0</v>
      </c>
    </row>
    <row r="1862" spans="1:15" ht="67.5" hidden="1" x14ac:dyDescent="0.25">
      <c r="A1862" s="1" t="s">
        <v>388</v>
      </c>
      <c r="B1862" s="1" t="s">
        <v>1384</v>
      </c>
      <c r="C1862" s="1" t="s">
        <v>396</v>
      </c>
      <c r="D1862" s="2" t="s">
        <v>570</v>
      </c>
      <c r="E1862" s="3">
        <v>915</v>
      </c>
      <c r="F1862" s="8" t="s">
        <v>388</v>
      </c>
      <c r="G1862" s="9" t="s">
        <v>1384</v>
      </c>
      <c r="H1862" s="9" t="s">
        <v>396</v>
      </c>
      <c r="I1862" s="10" t="s">
        <v>570</v>
      </c>
      <c r="J1862" s="11">
        <v>915</v>
      </c>
      <c r="K1862" t="b">
        <f t="shared" si="145"/>
        <v>1</v>
      </c>
      <c r="L1862" t="b">
        <f t="shared" si="146"/>
        <v>1</v>
      </c>
      <c r="M1862" t="b">
        <f t="shared" si="147"/>
        <v>1</v>
      </c>
      <c r="N1862" t="b">
        <f t="shared" si="148"/>
        <v>1</v>
      </c>
      <c r="O1862" s="13">
        <f t="shared" si="149"/>
        <v>0</v>
      </c>
    </row>
    <row r="1863" spans="1:15" ht="67.5" hidden="1" x14ac:dyDescent="0.25">
      <c r="A1863" s="1" t="s">
        <v>388</v>
      </c>
      <c r="B1863" s="1" t="s">
        <v>1384</v>
      </c>
      <c r="C1863" s="1" t="s">
        <v>57</v>
      </c>
      <c r="D1863" s="2" t="s">
        <v>1520</v>
      </c>
      <c r="E1863" s="3">
        <v>5615.7</v>
      </c>
      <c r="F1863" s="8" t="s">
        <v>388</v>
      </c>
      <c r="G1863" s="9" t="s">
        <v>1384</v>
      </c>
      <c r="H1863" s="9" t="s">
        <v>57</v>
      </c>
      <c r="I1863" s="10" t="s">
        <v>1520</v>
      </c>
      <c r="J1863" s="11">
        <v>5615.7</v>
      </c>
      <c r="K1863" t="b">
        <f t="shared" si="145"/>
        <v>1</v>
      </c>
      <c r="L1863" t="b">
        <f t="shared" si="146"/>
        <v>1</v>
      </c>
      <c r="M1863" t="b">
        <f t="shared" si="147"/>
        <v>1</v>
      </c>
      <c r="N1863" t="b">
        <f t="shared" si="148"/>
        <v>1</v>
      </c>
      <c r="O1863" s="13">
        <f t="shared" si="149"/>
        <v>0</v>
      </c>
    </row>
    <row r="1864" spans="1:15" ht="112.5" hidden="1" x14ac:dyDescent="0.25">
      <c r="A1864" s="1" t="s">
        <v>388</v>
      </c>
      <c r="B1864" s="1" t="s">
        <v>1384</v>
      </c>
      <c r="C1864" s="1" t="s">
        <v>58</v>
      </c>
      <c r="D1864" s="2" t="s">
        <v>1521</v>
      </c>
      <c r="E1864" s="3">
        <v>5615.7</v>
      </c>
      <c r="F1864" s="8" t="s">
        <v>388</v>
      </c>
      <c r="G1864" s="9" t="s">
        <v>1384</v>
      </c>
      <c r="H1864" s="9" t="s">
        <v>58</v>
      </c>
      <c r="I1864" s="10" t="s">
        <v>1521</v>
      </c>
      <c r="J1864" s="11">
        <v>5615.7</v>
      </c>
      <c r="K1864" t="b">
        <f t="shared" si="145"/>
        <v>1</v>
      </c>
      <c r="L1864" t="b">
        <f t="shared" si="146"/>
        <v>1</v>
      </c>
      <c r="M1864" t="b">
        <f t="shared" si="147"/>
        <v>1</v>
      </c>
      <c r="N1864" t="b">
        <f t="shared" si="148"/>
        <v>1</v>
      </c>
      <c r="O1864" s="13">
        <f t="shared" si="149"/>
        <v>0</v>
      </c>
    </row>
    <row r="1865" spans="1:15" ht="168.75" hidden="1" x14ac:dyDescent="0.25">
      <c r="A1865" s="1" t="s">
        <v>388</v>
      </c>
      <c r="B1865" s="1" t="s">
        <v>1384</v>
      </c>
      <c r="C1865" s="1" t="s">
        <v>73</v>
      </c>
      <c r="D1865" s="2" t="s">
        <v>576</v>
      </c>
      <c r="E1865" s="3">
        <v>908.7</v>
      </c>
      <c r="F1865" s="8" t="s">
        <v>388</v>
      </c>
      <c r="G1865" s="9" t="s">
        <v>1384</v>
      </c>
      <c r="H1865" s="9" t="s">
        <v>73</v>
      </c>
      <c r="I1865" s="10" t="s">
        <v>576</v>
      </c>
      <c r="J1865" s="11">
        <v>908.7</v>
      </c>
      <c r="K1865" t="b">
        <f t="shared" si="145"/>
        <v>1</v>
      </c>
      <c r="L1865" t="b">
        <f t="shared" si="146"/>
        <v>1</v>
      </c>
      <c r="M1865" t="b">
        <f t="shared" si="147"/>
        <v>1</v>
      </c>
      <c r="N1865" t="b">
        <f t="shared" si="148"/>
        <v>1</v>
      </c>
      <c r="O1865" s="13">
        <f t="shared" si="149"/>
        <v>0</v>
      </c>
    </row>
    <row r="1866" spans="1:15" ht="146.25" hidden="1" x14ac:dyDescent="0.25">
      <c r="A1866" s="1" t="s">
        <v>388</v>
      </c>
      <c r="B1866" s="1" t="s">
        <v>1384</v>
      </c>
      <c r="C1866" s="1" t="s">
        <v>45</v>
      </c>
      <c r="D1866" s="2" t="s">
        <v>577</v>
      </c>
      <c r="E1866" s="3">
        <v>4457</v>
      </c>
      <c r="F1866" s="8" t="s">
        <v>388</v>
      </c>
      <c r="G1866" s="9" t="s">
        <v>1384</v>
      </c>
      <c r="H1866" s="9" t="s">
        <v>45</v>
      </c>
      <c r="I1866" s="10" t="s">
        <v>577</v>
      </c>
      <c r="J1866" s="11">
        <v>4457</v>
      </c>
      <c r="K1866" t="b">
        <f t="shared" si="145"/>
        <v>1</v>
      </c>
      <c r="L1866" t="b">
        <f t="shared" si="146"/>
        <v>1</v>
      </c>
      <c r="M1866" t="b">
        <f t="shared" si="147"/>
        <v>1</v>
      </c>
      <c r="N1866" t="b">
        <f t="shared" si="148"/>
        <v>1</v>
      </c>
      <c r="O1866" s="13">
        <f t="shared" si="149"/>
        <v>0</v>
      </c>
    </row>
    <row r="1867" spans="1:15" ht="90" hidden="1" x14ac:dyDescent="0.25">
      <c r="A1867" s="1" t="s">
        <v>388</v>
      </c>
      <c r="B1867" s="1" t="s">
        <v>1384</v>
      </c>
      <c r="C1867" s="1" t="s">
        <v>397</v>
      </c>
      <c r="D1867" s="2" t="s">
        <v>578</v>
      </c>
      <c r="E1867" s="3">
        <v>250</v>
      </c>
      <c r="F1867" s="8" t="s">
        <v>388</v>
      </c>
      <c r="G1867" s="9" t="s">
        <v>1384</v>
      </c>
      <c r="H1867" s="9" t="s">
        <v>397</v>
      </c>
      <c r="I1867" s="10" t="s">
        <v>578</v>
      </c>
      <c r="J1867" s="11">
        <v>250</v>
      </c>
      <c r="K1867" t="b">
        <f t="shared" si="145"/>
        <v>1</v>
      </c>
      <c r="L1867" t="b">
        <f t="shared" si="146"/>
        <v>1</v>
      </c>
      <c r="M1867" t="b">
        <f t="shared" si="147"/>
        <v>1</v>
      </c>
      <c r="N1867" t="b">
        <f t="shared" si="148"/>
        <v>1</v>
      </c>
      <c r="O1867" s="13">
        <f t="shared" si="149"/>
        <v>0</v>
      </c>
    </row>
    <row r="1868" spans="1:15" ht="56.25" hidden="1" x14ac:dyDescent="0.25">
      <c r="A1868" s="1" t="s">
        <v>388</v>
      </c>
      <c r="B1868" s="1" t="s">
        <v>1384</v>
      </c>
      <c r="C1868" s="1" t="s">
        <v>152</v>
      </c>
      <c r="D1868" s="2" t="s">
        <v>1610</v>
      </c>
      <c r="E1868" s="3">
        <v>849</v>
      </c>
      <c r="F1868" s="8" t="s">
        <v>388</v>
      </c>
      <c r="G1868" s="9" t="s">
        <v>1384</v>
      </c>
      <c r="H1868" s="9" t="s">
        <v>152</v>
      </c>
      <c r="I1868" s="10" t="s">
        <v>1610</v>
      </c>
      <c r="J1868" s="11">
        <v>849</v>
      </c>
      <c r="K1868" t="b">
        <f t="shared" si="145"/>
        <v>1</v>
      </c>
      <c r="L1868" t="b">
        <f t="shared" si="146"/>
        <v>1</v>
      </c>
      <c r="M1868" t="b">
        <f t="shared" si="147"/>
        <v>1</v>
      </c>
      <c r="N1868" t="b">
        <f t="shared" si="148"/>
        <v>1</v>
      </c>
      <c r="O1868" s="13">
        <f t="shared" si="149"/>
        <v>0</v>
      </c>
    </row>
    <row r="1869" spans="1:15" ht="45" hidden="1" x14ac:dyDescent="0.25">
      <c r="A1869" s="1" t="s">
        <v>388</v>
      </c>
      <c r="B1869" s="1" t="s">
        <v>1384</v>
      </c>
      <c r="C1869" s="1" t="s">
        <v>154</v>
      </c>
      <c r="D1869" s="2" t="s">
        <v>1611</v>
      </c>
      <c r="E1869" s="3">
        <v>849</v>
      </c>
      <c r="F1869" s="8" t="s">
        <v>388</v>
      </c>
      <c r="G1869" s="9" t="s">
        <v>1384</v>
      </c>
      <c r="H1869" s="9" t="s">
        <v>154</v>
      </c>
      <c r="I1869" s="10" t="s">
        <v>1611</v>
      </c>
      <c r="J1869" s="11">
        <v>849</v>
      </c>
      <c r="K1869" t="b">
        <f t="shared" si="145"/>
        <v>1</v>
      </c>
      <c r="L1869" t="b">
        <f t="shared" si="146"/>
        <v>1</v>
      </c>
      <c r="M1869" t="b">
        <f t="shared" si="147"/>
        <v>1</v>
      </c>
      <c r="N1869" t="b">
        <f t="shared" si="148"/>
        <v>1</v>
      </c>
      <c r="O1869" s="13">
        <f t="shared" si="149"/>
        <v>0</v>
      </c>
    </row>
    <row r="1870" spans="1:15" ht="135" hidden="1" x14ac:dyDescent="0.25">
      <c r="A1870" s="1" t="s">
        <v>388</v>
      </c>
      <c r="B1870" s="1" t="s">
        <v>1384</v>
      </c>
      <c r="C1870" s="1" t="s">
        <v>153</v>
      </c>
      <c r="D1870" s="2" t="s">
        <v>1612</v>
      </c>
      <c r="E1870" s="3">
        <v>849</v>
      </c>
      <c r="F1870" s="8" t="s">
        <v>388</v>
      </c>
      <c r="G1870" s="9" t="s">
        <v>1384</v>
      </c>
      <c r="H1870" s="9" t="s">
        <v>153</v>
      </c>
      <c r="I1870" s="10" t="s">
        <v>1612</v>
      </c>
      <c r="J1870" s="11">
        <v>849</v>
      </c>
      <c r="K1870" t="b">
        <f t="shared" si="145"/>
        <v>1</v>
      </c>
      <c r="L1870" t="b">
        <f t="shared" si="146"/>
        <v>1</v>
      </c>
      <c r="M1870" t="b">
        <f t="shared" si="147"/>
        <v>1</v>
      </c>
      <c r="N1870" t="b">
        <f t="shared" si="148"/>
        <v>1</v>
      </c>
      <c r="O1870" s="13">
        <f t="shared" si="149"/>
        <v>0</v>
      </c>
    </row>
    <row r="1871" spans="1:15" ht="56.25" hidden="1" x14ac:dyDescent="0.25">
      <c r="A1871" s="1" t="s">
        <v>388</v>
      </c>
      <c r="B1871" s="1" t="s">
        <v>1384</v>
      </c>
      <c r="C1871" s="1" t="s">
        <v>398</v>
      </c>
      <c r="D1871" s="2" t="s">
        <v>686</v>
      </c>
      <c r="E1871" s="3">
        <v>849</v>
      </c>
      <c r="F1871" s="8" t="s">
        <v>388</v>
      </c>
      <c r="G1871" s="9" t="s">
        <v>1384</v>
      </c>
      <c r="H1871" s="9" t="s">
        <v>398</v>
      </c>
      <c r="I1871" s="10" t="s">
        <v>686</v>
      </c>
      <c r="J1871" s="11">
        <v>849</v>
      </c>
      <c r="K1871" t="b">
        <f t="shared" si="145"/>
        <v>1</v>
      </c>
      <c r="L1871" t="b">
        <f t="shared" si="146"/>
        <v>1</v>
      </c>
      <c r="M1871" t="b">
        <f t="shared" si="147"/>
        <v>1</v>
      </c>
      <c r="N1871" t="b">
        <f t="shared" si="148"/>
        <v>1</v>
      </c>
      <c r="O1871" s="13">
        <f t="shared" si="149"/>
        <v>0</v>
      </c>
    </row>
    <row r="1872" spans="1:15" ht="67.5" hidden="1" x14ac:dyDescent="0.25">
      <c r="A1872" s="1" t="s">
        <v>388</v>
      </c>
      <c r="B1872" s="1" t="s">
        <v>1384</v>
      </c>
      <c r="C1872" s="1" t="s">
        <v>1107</v>
      </c>
      <c r="D1872" s="2" t="s">
        <v>1481</v>
      </c>
      <c r="E1872" s="3">
        <v>460.7</v>
      </c>
      <c r="F1872" s="8" t="s">
        <v>388</v>
      </c>
      <c r="G1872" s="9" t="s">
        <v>1384</v>
      </c>
      <c r="H1872" s="9" t="s">
        <v>1107</v>
      </c>
      <c r="I1872" s="10" t="s">
        <v>1481</v>
      </c>
      <c r="J1872" s="11">
        <v>460.7</v>
      </c>
      <c r="K1872" t="b">
        <f t="shared" si="145"/>
        <v>1</v>
      </c>
      <c r="L1872" t="b">
        <f t="shared" si="146"/>
        <v>1</v>
      </c>
      <c r="M1872" t="b">
        <f t="shared" si="147"/>
        <v>1</v>
      </c>
      <c r="N1872" t="b">
        <f t="shared" si="148"/>
        <v>1</v>
      </c>
      <c r="O1872" s="13">
        <f t="shared" si="149"/>
        <v>0</v>
      </c>
    </row>
    <row r="1873" spans="1:15" ht="48" hidden="1" x14ac:dyDescent="0.25">
      <c r="A1873" s="1" t="s">
        <v>388</v>
      </c>
      <c r="B1873" s="1" t="s">
        <v>1384</v>
      </c>
      <c r="C1873" s="1" t="s">
        <v>1108</v>
      </c>
      <c r="D1873" s="2" t="s">
        <v>1482</v>
      </c>
      <c r="E1873" s="3">
        <v>460.7</v>
      </c>
      <c r="F1873" s="8" t="s">
        <v>388</v>
      </c>
      <c r="G1873" s="9" t="s">
        <v>1384</v>
      </c>
      <c r="H1873" s="9" t="s">
        <v>1108</v>
      </c>
      <c r="I1873" s="10" t="s">
        <v>1482</v>
      </c>
      <c r="J1873" s="11">
        <v>460.7</v>
      </c>
      <c r="K1873" t="b">
        <f t="shared" si="145"/>
        <v>1</v>
      </c>
      <c r="L1873" t="b">
        <f t="shared" si="146"/>
        <v>1</v>
      </c>
      <c r="M1873" t="b">
        <f t="shared" si="147"/>
        <v>1</v>
      </c>
      <c r="N1873" t="b">
        <f t="shared" si="148"/>
        <v>1</v>
      </c>
      <c r="O1873" s="13">
        <f t="shared" si="149"/>
        <v>0</v>
      </c>
    </row>
    <row r="1874" spans="1:15" ht="123.75" hidden="1" x14ac:dyDescent="0.25">
      <c r="A1874" s="1" t="s">
        <v>388</v>
      </c>
      <c r="B1874" s="1" t="s">
        <v>1384</v>
      </c>
      <c r="C1874" s="1" t="s">
        <v>1109</v>
      </c>
      <c r="D1874" s="2" t="s">
        <v>1483</v>
      </c>
      <c r="E1874" s="3">
        <v>460.7</v>
      </c>
      <c r="F1874" s="8" t="s">
        <v>388</v>
      </c>
      <c r="G1874" s="9" t="s">
        <v>1384</v>
      </c>
      <c r="H1874" s="9" t="s">
        <v>1109</v>
      </c>
      <c r="I1874" s="10" t="s">
        <v>1483</v>
      </c>
      <c r="J1874" s="11">
        <v>460.7</v>
      </c>
      <c r="K1874" t="b">
        <f t="shared" si="145"/>
        <v>1</v>
      </c>
      <c r="L1874" t="b">
        <f t="shared" si="146"/>
        <v>1</v>
      </c>
      <c r="M1874" t="b">
        <f t="shared" si="147"/>
        <v>1</v>
      </c>
      <c r="N1874" t="b">
        <f t="shared" si="148"/>
        <v>1</v>
      </c>
      <c r="O1874" s="13">
        <f t="shared" si="149"/>
        <v>0</v>
      </c>
    </row>
    <row r="1875" spans="1:15" ht="56.25" hidden="1" x14ac:dyDescent="0.25">
      <c r="A1875" s="1" t="s">
        <v>388</v>
      </c>
      <c r="B1875" s="1" t="s">
        <v>1384</v>
      </c>
      <c r="C1875" s="1" t="s">
        <v>399</v>
      </c>
      <c r="D1875" s="2" t="s">
        <v>1031</v>
      </c>
      <c r="E1875" s="3">
        <v>460.7</v>
      </c>
      <c r="F1875" s="8" t="s">
        <v>388</v>
      </c>
      <c r="G1875" s="9" t="s">
        <v>1384</v>
      </c>
      <c r="H1875" s="9" t="s">
        <v>399</v>
      </c>
      <c r="I1875" s="10" t="s">
        <v>1031</v>
      </c>
      <c r="J1875" s="11">
        <v>460.7</v>
      </c>
      <c r="K1875" t="b">
        <f t="shared" si="145"/>
        <v>1</v>
      </c>
      <c r="L1875" t="b">
        <f t="shared" si="146"/>
        <v>1</v>
      </c>
      <c r="M1875" t="b">
        <f t="shared" si="147"/>
        <v>1</v>
      </c>
      <c r="N1875" t="b">
        <f t="shared" si="148"/>
        <v>1</v>
      </c>
      <c r="O1875" s="13">
        <f t="shared" si="149"/>
        <v>0</v>
      </c>
    </row>
    <row r="1876" spans="1:15" ht="56.25" hidden="1" x14ac:dyDescent="0.25">
      <c r="A1876" s="1" t="s">
        <v>388</v>
      </c>
      <c r="B1876" s="1" t="s">
        <v>1384</v>
      </c>
      <c r="C1876" s="1" t="s">
        <v>1122</v>
      </c>
      <c r="D1876" s="2" t="s">
        <v>1885</v>
      </c>
      <c r="E1876" s="3">
        <v>381098.39189999993</v>
      </c>
      <c r="F1876" s="8" t="s">
        <v>388</v>
      </c>
      <c r="G1876" s="9" t="s">
        <v>1384</v>
      </c>
      <c r="H1876" s="9" t="s">
        <v>1122</v>
      </c>
      <c r="I1876" s="10" t="s">
        <v>1885</v>
      </c>
      <c r="J1876" s="11">
        <v>381098.39199999999</v>
      </c>
      <c r="K1876" t="b">
        <f t="shared" si="145"/>
        <v>1</v>
      </c>
      <c r="L1876" t="b">
        <f t="shared" si="146"/>
        <v>1</v>
      </c>
      <c r="M1876" t="b">
        <f t="shared" si="147"/>
        <v>1</v>
      </c>
      <c r="N1876" t="b">
        <f t="shared" si="148"/>
        <v>1</v>
      </c>
      <c r="O1876" s="13">
        <f t="shared" si="149"/>
        <v>-1.0000006295740604E-4</v>
      </c>
    </row>
    <row r="1877" spans="1:15" ht="36" hidden="1" x14ac:dyDescent="0.25">
      <c r="A1877" s="1" t="s">
        <v>388</v>
      </c>
      <c r="B1877" s="1" t="s">
        <v>1384</v>
      </c>
      <c r="C1877" s="1" t="s">
        <v>1143</v>
      </c>
      <c r="D1877" s="2" t="s">
        <v>1270</v>
      </c>
      <c r="E1877" s="3">
        <v>88</v>
      </c>
      <c r="F1877" s="8" t="s">
        <v>388</v>
      </c>
      <c r="G1877" s="9" t="s">
        <v>1384</v>
      </c>
      <c r="H1877" s="9" t="s">
        <v>1143</v>
      </c>
      <c r="I1877" s="10" t="s">
        <v>1270</v>
      </c>
      <c r="J1877" s="11">
        <v>88</v>
      </c>
      <c r="K1877" t="b">
        <f t="shared" si="145"/>
        <v>1</v>
      </c>
      <c r="L1877" t="b">
        <f t="shared" si="146"/>
        <v>1</v>
      </c>
      <c r="M1877" t="b">
        <f t="shared" si="147"/>
        <v>1</v>
      </c>
      <c r="N1877" t="b">
        <f t="shared" si="148"/>
        <v>1</v>
      </c>
      <c r="O1877" s="13">
        <f t="shared" si="149"/>
        <v>0</v>
      </c>
    </row>
    <row r="1878" spans="1:15" ht="33.75" hidden="1" x14ac:dyDescent="0.25">
      <c r="A1878" s="1" t="s">
        <v>388</v>
      </c>
      <c r="B1878" s="1" t="s">
        <v>1384</v>
      </c>
      <c r="C1878" s="1" t="s">
        <v>1349</v>
      </c>
      <c r="D1878" s="2" t="s">
        <v>1350</v>
      </c>
      <c r="E1878" s="3">
        <v>88</v>
      </c>
      <c r="F1878" s="8" t="s">
        <v>388</v>
      </c>
      <c r="G1878" s="9" t="s">
        <v>1384</v>
      </c>
      <c r="H1878" s="9" t="s">
        <v>1349</v>
      </c>
      <c r="I1878" s="10" t="s">
        <v>1350</v>
      </c>
      <c r="J1878" s="11">
        <v>88</v>
      </c>
      <c r="K1878" t="b">
        <f t="shared" si="145"/>
        <v>1</v>
      </c>
      <c r="L1878" t="b">
        <f t="shared" si="146"/>
        <v>1</v>
      </c>
      <c r="M1878" t="b">
        <f t="shared" si="147"/>
        <v>1</v>
      </c>
      <c r="N1878" t="b">
        <f t="shared" si="148"/>
        <v>1</v>
      </c>
      <c r="O1878" s="13">
        <f t="shared" si="149"/>
        <v>0</v>
      </c>
    </row>
    <row r="1879" spans="1:15" ht="90" hidden="1" x14ac:dyDescent="0.25">
      <c r="A1879" s="1" t="s">
        <v>388</v>
      </c>
      <c r="B1879" s="1" t="s">
        <v>1384</v>
      </c>
      <c r="C1879" s="1" t="s">
        <v>417</v>
      </c>
      <c r="D1879" s="2" t="s">
        <v>1886</v>
      </c>
      <c r="E1879" s="3">
        <v>245294.69189999998</v>
      </c>
      <c r="F1879" s="8" t="s">
        <v>388</v>
      </c>
      <c r="G1879" s="9" t="s">
        <v>1384</v>
      </c>
      <c r="H1879" s="9" t="s">
        <v>417</v>
      </c>
      <c r="I1879" s="10" t="s">
        <v>1886</v>
      </c>
      <c r="J1879" s="11">
        <v>245294.69200000001</v>
      </c>
      <c r="K1879" t="b">
        <f t="shared" si="145"/>
        <v>1</v>
      </c>
      <c r="L1879" t="b">
        <f t="shared" si="146"/>
        <v>1</v>
      </c>
      <c r="M1879" t="b">
        <f t="shared" si="147"/>
        <v>1</v>
      </c>
      <c r="N1879" t="b">
        <f t="shared" si="148"/>
        <v>1</v>
      </c>
      <c r="O1879" s="13">
        <f t="shared" si="149"/>
        <v>-1.0000003385357559E-4</v>
      </c>
    </row>
    <row r="1880" spans="1:15" ht="78.75" hidden="1" x14ac:dyDescent="0.25">
      <c r="A1880" s="1" t="s">
        <v>388</v>
      </c>
      <c r="B1880" s="1" t="s">
        <v>1384</v>
      </c>
      <c r="C1880" s="1" t="s">
        <v>400</v>
      </c>
      <c r="D1880" s="2" t="s">
        <v>589</v>
      </c>
      <c r="E1880" s="3">
        <v>62200.7</v>
      </c>
      <c r="F1880" s="8" t="s">
        <v>388</v>
      </c>
      <c r="G1880" s="9" t="s">
        <v>1384</v>
      </c>
      <c r="H1880" s="9" t="s">
        <v>400</v>
      </c>
      <c r="I1880" s="10" t="s">
        <v>589</v>
      </c>
      <c r="J1880" s="11">
        <v>62200.7</v>
      </c>
      <c r="K1880" t="b">
        <f t="shared" si="145"/>
        <v>1</v>
      </c>
      <c r="L1880" t="b">
        <f t="shared" si="146"/>
        <v>1</v>
      </c>
      <c r="M1880" t="b">
        <f t="shared" si="147"/>
        <v>1</v>
      </c>
      <c r="N1880" t="b">
        <f t="shared" si="148"/>
        <v>1</v>
      </c>
      <c r="O1880" s="13">
        <f t="shared" si="149"/>
        <v>0</v>
      </c>
    </row>
    <row r="1881" spans="1:15" ht="56.25" hidden="1" x14ac:dyDescent="0.25">
      <c r="A1881" s="1" t="s">
        <v>388</v>
      </c>
      <c r="B1881" s="1" t="s">
        <v>1384</v>
      </c>
      <c r="C1881" s="1" t="s">
        <v>401</v>
      </c>
      <c r="D1881" s="2" t="s">
        <v>1887</v>
      </c>
      <c r="E1881" s="3">
        <v>82788.899999999994</v>
      </c>
      <c r="F1881" s="8" t="s">
        <v>388</v>
      </c>
      <c r="G1881" s="9" t="s">
        <v>1384</v>
      </c>
      <c r="H1881" s="9" t="s">
        <v>401</v>
      </c>
      <c r="I1881" s="10" t="s">
        <v>1887</v>
      </c>
      <c r="J1881" s="11">
        <v>82788.899999999994</v>
      </c>
      <c r="K1881" t="b">
        <f t="shared" si="145"/>
        <v>1</v>
      </c>
      <c r="L1881" t="b">
        <f t="shared" si="146"/>
        <v>1</v>
      </c>
      <c r="M1881" t="b">
        <f t="shared" si="147"/>
        <v>1</v>
      </c>
      <c r="N1881" t="b">
        <f t="shared" si="148"/>
        <v>1</v>
      </c>
      <c r="O1881" s="13">
        <f t="shared" si="149"/>
        <v>0</v>
      </c>
    </row>
    <row r="1882" spans="1:15" ht="56.25" hidden="1" x14ac:dyDescent="0.25">
      <c r="A1882" s="1" t="s">
        <v>388</v>
      </c>
      <c r="B1882" s="1" t="s">
        <v>1384</v>
      </c>
      <c r="C1882" s="1" t="s">
        <v>402</v>
      </c>
      <c r="D1882" s="2" t="s">
        <v>1888</v>
      </c>
      <c r="E1882" s="3">
        <v>100305.0919</v>
      </c>
      <c r="F1882" s="8" t="s">
        <v>388</v>
      </c>
      <c r="G1882" s="9" t="s">
        <v>1384</v>
      </c>
      <c r="H1882" s="9" t="s">
        <v>402</v>
      </c>
      <c r="I1882" s="10" t="s">
        <v>1888</v>
      </c>
      <c r="J1882" s="11">
        <v>100305.092</v>
      </c>
      <c r="K1882" t="b">
        <f t="shared" si="145"/>
        <v>1</v>
      </c>
      <c r="L1882" t="b">
        <f t="shared" si="146"/>
        <v>1</v>
      </c>
      <c r="M1882" t="b">
        <f t="shared" si="147"/>
        <v>1</v>
      </c>
      <c r="N1882" t="b">
        <f t="shared" si="148"/>
        <v>1</v>
      </c>
      <c r="O1882" s="13">
        <f t="shared" si="149"/>
        <v>-1.0000000474974513E-4</v>
      </c>
    </row>
    <row r="1883" spans="1:15" ht="24" hidden="1" x14ac:dyDescent="0.25">
      <c r="A1883" s="1" t="s">
        <v>388</v>
      </c>
      <c r="B1883" s="1" t="s">
        <v>1384</v>
      </c>
      <c r="C1883" s="1" t="s">
        <v>418</v>
      </c>
      <c r="D1883" s="2" t="s">
        <v>1889</v>
      </c>
      <c r="E1883" s="3">
        <v>39878.6</v>
      </c>
      <c r="F1883" s="8" t="s">
        <v>388</v>
      </c>
      <c r="G1883" s="9" t="s">
        <v>1384</v>
      </c>
      <c r="H1883" s="9" t="s">
        <v>418</v>
      </c>
      <c r="I1883" s="10" t="s">
        <v>1889</v>
      </c>
      <c r="J1883" s="11">
        <v>39878.6</v>
      </c>
      <c r="K1883" t="b">
        <f t="shared" si="145"/>
        <v>1</v>
      </c>
      <c r="L1883" t="b">
        <f t="shared" si="146"/>
        <v>1</v>
      </c>
      <c r="M1883" t="b">
        <f t="shared" si="147"/>
        <v>1</v>
      </c>
      <c r="N1883" t="b">
        <f t="shared" si="148"/>
        <v>1</v>
      </c>
      <c r="O1883" s="13">
        <f t="shared" si="149"/>
        <v>0</v>
      </c>
    </row>
    <row r="1884" spans="1:15" ht="78.75" hidden="1" x14ac:dyDescent="0.25">
      <c r="A1884" s="1" t="s">
        <v>388</v>
      </c>
      <c r="B1884" s="1" t="s">
        <v>1384</v>
      </c>
      <c r="C1884" s="1" t="s">
        <v>403</v>
      </c>
      <c r="D1884" s="2" t="s">
        <v>589</v>
      </c>
      <c r="E1884" s="3">
        <v>15037.1</v>
      </c>
      <c r="F1884" s="8" t="s">
        <v>388</v>
      </c>
      <c r="G1884" s="9" t="s">
        <v>1384</v>
      </c>
      <c r="H1884" s="9" t="s">
        <v>403</v>
      </c>
      <c r="I1884" s="10" t="s">
        <v>589</v>
      </c>
      <c r="J1884" s="11">
        <v>15037.1</v>
      </c>
      <c r="K1884" t="b">
        <f t="shared" si="145"/>
        <v>1</v>
      </c>
      <c r="L1884" t="b">
        <f t="shared" si="146"/>
        <v>1</v>
      </c>
      <c r="M1884" t="b">
        <f t="shared" si="147"/>
        <v>1</v>
      </c>
      <c r="N1884" t="b">
        <f t="shared" si="148"/>
        <v>1</v>
      </c>
      <c r="O1884" s="13">
        <f t="shared" si="149"/>
        <v>0</v>
      </c>
    </row>
    <row r="1885" spans="1:15" ht="56.25" hidden="1" x14ac:dyDescent="0.25">
      <c r="A1885" s="1" t="s">
        <v>388</v>
      </c>
      <c r="B1885" s="1" t="s">
        <v>1384</v>
      </c>
      <c r="C1885" s="1" t="s">
        <v>404</v>
      </c>
      <c r="D1885" s="2" t="s">
        <v>1890</v>
      </c>
      <c r="E1885" s="3">
        <v>24841.5</v>
      </c>
      <c r="F1885" s="8" t="s">
        <v>388</v>
      </c>
      <c r="G1885" s="9" t="s">
        <v>1384</v>
      </c>
      <c r="H1885" s="9" t="s">
        <v>404</v>
      </c>
      <c r="I1885" s="10" t="s">
        <v>1890</v>
      </c>
      <c r="J1885" s="11">
        <v>24841.5</v>
      </c>
      <c r="K1885" t="b">
        <f t="shared" si="145"/>
        <v>1</v>
      </c>
      <c r="L1885" t="b">
        <f t="shared" si="146"/>
        <v>1</v>
      </c>
      <c r="M1885" t="b">
        <f t="shared" si="147"/>
        <v>1</v>
      </c>
      <c r="N1885" t="b">
        <f t="shared" si="148"/>
        <v>1</v>
      </c>
      <c r="O1885" s="13">
        <f t="shared" si="149"/>
        <v>0</v>
      </c>
    </row>
    <row r="1886" spans="1:15" ht="33.75" hidden="1" x14ac:dyDescent="0.25">
      <c r="A1886" s="1" t="s">
        <v>388</v>
      </c>
      <c r="B1886" s="1" t="s">
        <v>1384</v>
      </c>
      <c r="C1886" s="1" t="s">
        <v>1123</v>
      </c>
      <c r="D1886" s="2" t="s">
        <v>1175</v>
      </c>
      <c r="E1886" s="3">
        <v>95837.1</v>
      </c>
      <c r="F1886" s="8" t="s">
        <v>388</v>
      </c>
      <c r="G1886" s="9" t="s">
        <v>1384</v>
      </c>
      <c r="H1886" s="9" t="s">
        <v>1123</v>
      </c>
      <c r="I1886" s="10" t="s">
        <v>1175</v>
      </c>
      <c r="J1886" s="11">
        <v>95837.1</v>
      </c>
      <c r="K1886" t="b">
        <f t="shared" si="145"/>
        <v>1</v>
      </c>
      <c r="L1886" t="b">
        <f t="shared" si="146"/>
        <v>1</v>
      </c>
      <c r="M1886" t="b">
        <f t="shared" si="147"/>
        <v>1</v>
      </c>
      <c r="N1886" t="b">
        <f t="shared" si="148"/>
        <v>1</v>
      </c>
      <c r="O1886" s="13">
        <f t="shared" si="149"/>
        <v>0</v>
      </c>
    </row>
    <row r="1887" spans="1:15" ht="90" hidden="1" x14ac:dyDescent="0.25">
      <c r="A1887" s="1" t="s">
        <v>388</v>
      </c>
      <c r="B1887" s="1" t="s">
        <v>1384</v>
      </c>
      <c r="C1887" s="1" t="s">
        <v>406</v>
      </c>
      <c r="D1887" s="2" t="s">
        <v>1178</v>
      </c>
      <c r="E1887" s="3">
        <v>2072.1</v>
      </c>
      <c r="F1887" s="8" t="s">
        <v>388</v>
      </c>
      <c r="G1887" s="9" t="s">
        <v>1384</v>
      </c>
      <c r="H1887" s="9" t="s">
        <v>406</v>
      </c>
      <c r="I1887" s="10" t="s">
        <v>1178</v>
      </c>
      <c r="J1887" s="11">
        <v>2072.1</v>
      </c>
      <c r="K1887" t="b">
        <f t="shared" si="145"/>
        <v>1</v>
      </c>
      <c r="L1887" t="b">
        <f t="shared" si="146"/>
        <v>1</v>
      </c>
      <c r="M1887" t="b">
        <f t="shared" si="147"/>
        <v>1</v>
      </c>
      <c r="N1887" t="b">
        <f t="shared" si="148"/>
        <v>1</v>
      </c>
      <c r="O1887" s="13">
        <f t="shared" si="149"/>
        <v>0</v>
      </c>
    </row>
    <row r="1888" spans="1:15" ht="48" hidden="1" x14ac:dyDescent="0.25">
      <c r="A1888" s="1" t="s">
        <v>388</v>
      </c>
      <c r="B1888" s="1" t="s">
        <v>1384</v>
      </c>
      <c r="C1888" s="1" t="s">
        <v>1145</v>
      </c>
      <c r="D1888" s="2" t="s">
        <v>1179</v>
      </c>
      <c r="E1888" s="3">
        <v>22707.8</v>
      </c>
      <c r="F1888" s="8" t="s">
        <v>388</v>
      </c>
      <c r="G1888" s="9" t="s">
        <v>1384</v>
      </c>
      <c r="H1888" s="9" t="s">
        <v>1145</v>
      </c>
      <c r="I1888" s="10" t="s">
        <v>1179</v>
      </c>
      <c r="J1888" s="11">
        <v>22707.8</v>
      </c>
      <c r="K1888" t="b">
        <f t="shared" si="145"/>
        <v>1</v>
      </c>
      <c r="L1888" t="b">
        <f t="shared" si="146"/>
        <v>1</v>
      </c>
      <c r="M1888" t="b">
        <f t="shared" si="147"/>
        <v>1</v>
      </c>
      <c r="N1888" t="b">
        <f t="shared" si="148"/>
        <v>1</v>
      </c>
      <c r="O1888" s="13">
        <f t="shared" si="149"/>
        <v>0</v>
      </c>
    </row>
    <row r="1889" spans="1:15" ht="67.5" hidden="1" x14ac:dyDescent="0.25">
      <c r="A1889" s="1" t="s">
        <v>388</v>
      </c>
      <c r="B1889" s="1" t="s">
        <v>1384</v>
      </c>
      <c r="C1889" s="1" t="s">
        <v>407</v>
      </c>
      <c r="D1889" s="2" t="s">
        <v>1180</v>
      </c>
      <c r="E1889" s="3">
        <v>46</v>
      </c>
      <c r="F1889" s="8" t="s">
        <v>388</v>
      </c>
      <c r="G1889" s="9" t="s">
        <v>1384</v>
      </c>
      <c r="H1889" s="9" t="s">
        <v>407</v>
      </c>
      <c r="I1889" s="10" t="s">
        <v>1180</v>
      </c>
      <c r="J1889" s="11">
        <v>46</v>
      </c>
      <c r="K1889" t="b">
        <f t="shared" si="145"/>
        <v>1</v>
      </c>
      <c r="L1889" t="b">
        <f t="shared" si="146"/>
        <v>1</v>
      </c>
      <c r="M1889" t="b">
        <f t="shared" si="147"/>
        <v>1</v>
      </c>
      <c r="N1889" t="b">
        <f t="shared" si="148"/>
        <v>1</v>
      </c>
      <c r="O1889" s="13">
        <f t="shared" si="149"/>
        <v>0</v>
      </c>
    </row>
    <row r="1890" spans="1:15" ht="67.5" hidden="1" x14ac:dyDescent="0.25">
      <c r="A1890" s="1" t="s">
        <v>388</v>
      </c>
      <c r="B1890" s="1" t="s">
        <v>1384</v>
      </c>
      <c r="C1890" s="1" t="s">
        <v>408</v>
      </c>
      <c r="D1890" s="2" t="s">
        <v>1722</v>
      </c>
      <c r="E1890" s="3">
        <v>1.5</v>
      </c>
      <c r="F1890" s="8" t="s">
        <v>388</v>
      </c>
      <c r="G1890" s="9" t="s">
        <v>1384</v>
      </c>
      <c r="H1890" s="9" t="s">
        <v>408</v>
      </c>
      <c r="I1890" s="10" t="s">
        <v>1722</v>
      </c>
      <c r="J1890" s="11">
        <v>1.5</v>
      </c>
      <c r="K1890" t="b">
        <f t="shared" si="145"/>
        <v>1</v>
      </c>
      <c r="L1890" t="b">
        <f t="shared" si="146"/>
        <v>1</v>
      </c>
      <c r="M1890" t="b">
        <f t="shared" si="147"/>
        <v>1</v>
      </c>
      <c r="N1890" t="b">
        <f t="shared" si="148"/>
        <v>1</v>
      </c>
      <c r="O1890" s="13">
        <f t="shared" si="149"/>
        <v>0</v>
      </c>
    </row>
    <row r="1891" spans="1:15" ht="56.25" hidden="1" x14ac:dyDescent="0.25">
      <c r="A1891" s="1" t="s">
        <v>388</v>
      </c>
      <c r="B1891" s="1" t="s">
        <v>1384</v>
      </c>
      <c r="C1891" s="1" t="s">
        <v>409</v>
      </c>
      <c r="D1891" s="2" t="s">
        <v>1182</v>
      </c>
      <c r="E1891" s="3">
        <v>13.5</v>
      </c>
      <c r="F1891" s="8" t="s">
        <v>388</v>
      </c>
      <c r="G1891" s="9" t="s">
        <v>1384</v>
      </c>
      <c r="H1891" s="9" t="s">
        <v>409</v>
      </c>
      <c r="I1891" s="10" t="s">
        <v>1182</v>
      </c>
      <c r="J1891" s="11">
        <v>13.5</v>
      </c>
      <c r="K1891" t="b">
        <f t="shared" si="145"/>
        <v>1</v>
      </c>
      <c r="L1891" t="b">
        <f t="shared" si="146"/>
        <v>1</v>
      </c>
      <c r="M1891" t="b">
        <f t="shared" si="147"/>
        <v>1</v>
      </c>
      <c r="N1891" t="b">
        <f t="shared" si="148"/>
        <v>1</v>
      </c>
      <c r="O1891" s="13">
        <f t="shared" si="149"/>
        <v>0</v>
      </c>
    </row>
    <row r="1892" spans="1:15" ht="45" hidden="1" x14ac:dyDescent="0.25">
      <c r="A1892" s="1" t="s">
        <v>388</v>
      </c>
      <c r="B1892" s="1" t="s">
        <v>1384</v>
      </c>
      <c r="C1892" s="1" t="s">
        <v>410</v>
      </c>
      <c r="D1892" s="2" t="s">
        <v>1183</v>
      </c>
      <c r="E1892" s="3">
        <v>59418.9</v>
      </c>
      <c r="F1892" s="8" t="s">
        <v>388</v>
      </c>
      <c r="G1892" s="9" t="s">
        <v>1384</v>
      </c>
      <c r="H1892" s="9" t="s">
        <v>410</v>
      </c>
      <c r="I1892" s="10" t="s">
        <v>1183</v>
      </c>
      <c r="J1892" s="11">
        <v>59418.9</v>
      </c>
      <c r="K1892" t="b">
        <f t="shared" si="145"/>
        <v>1</v>
      </c>
      <c r="L1892" t="b">
        <f t="shared" si="146"/>
        <v>1</v>
      </c>
      <c r="M1892" t="b">
        <f t="shared" si="147"/>
        <v>1</v>
      </c>
      <c r="N1892" t="b">
        <f t="shared" si="148"/>
        <v>1</v>
      </c>
      <c r="O1892" s="13">
        <f t="shared" si="149"/>
        <v>0</v>
      </c>
    </row>
    <row r="1893" spans="1:15" ht="146.25" hidden="1" x14ac:dyDescent="0.25">
      <c r="A1893" s="1" t="s">
        <v>388</v>
      </c>
      <c r="B1893" s="1" t="s">
        <v>1384</v>
      </c>
      <c r="C1893" s="1" t="s">
        <v>411</v>
      </c>
      <c r="D1893" s="2" t="s">
        <v>1185</v>
      </c>
      <c r="E1893" s="3">
        <v>1391.2000000000003</v>
      </c>
      <c r="F1893" s="8" t="s">
        <v>388</v>
      </c>
      <c r="G1893" s="9" t="s">
        <v>1384</v>
      </c>
      <c r="H1893" s="9" t="s">
        <v>411</v>
      </c>
      <c r="I1893" s="10" t="s">
        <v>1185</v>
      </c>
      <c r="J1893" s="11">
        <v>1391.2</v>
      </c>
      <c r="K1893" t="b">
        <f t="shared" si="145"/>
        <v>1</v>
      </c>
      <c r="L1893" t="b">
        <f t="shared" si="146"/>
        <v>1</v>
      </c>
      <c r="M1893" t="b">
        <f t="shared" si="147"/>
        <v>1</v>
      </c>
      <c r="N1893" t="b">
        <f t="shared" si="148"/>
        <v>1</v>
      </c>
      <c r="O1893" s="13">
        <f t="shared" si="149"/>
        <v>0</v>
      </c>
    </row>
    <row r="1894" spans="1:15" ht="101.25" hidden="1" x14ac:dyDescent="0.25">
      <c r="A1894" s="1" t="s">
        <v>388</v>
      </c>
      <c r="B1894" s="1" t="s">
        <v>1384</v>
      </c>
      <c r="C1894" s="1" t="s">
        <v>412</v>
      </c>
      <c r="D1894" s="2" t="s">
        <v>1186</v>
      </c>
      <c r="E1894" s="3">
        <v>7467.1</v>
      </c>
      <c r="F1894" s="8" t="s">
        <v>388</v>
      </c>
      <c r="G1894" s="9" t="s">
        <v>1384</v>
      </c>
      <c r="H1894" s="9" t="s">
        <v>412</v>
      </c>
      <c r="I1894" s="10" t="s">
        <v>1186</v>
      </c>
      <c r="J1894" s="11">
        <v>7467.1</v>
      </c>
      <c r="K1894" t="b">
        <f t="shared" si="145"/>
        <v>1</v>
      </c>
      <c r="L1894" t="b">
        <f t="shared" si="146"/>
        <v>1</v>
      </c>
      <c r="M1894" t="b">
        <f t="shared" si="147"/>
        <v>1</v>
      </c>
      <c r="N1894" t="b">
        <f t="shared" si="148"/>
        <v>1</v>
      </c>
      <c r="O1894" s="13">
        <f t="shared" si="149"/>
        <v>0</v>
      </c>
    </row>
    <row r="1895" spans="1:15" ht="36" hidden="1" x14ac:dyDescent="0.25">
      <c r="A1895" s="1" t="s">
        <v>388</v>
      </c>
      <c r="B1895" s="1" t="s">
        <v>1384</v>
      </c>
      <c r="C1895" s="1" t="s">
        <v>413</v>
      </c>
      <c r="D1895" s="2" t="s">
        <v>1187</v>
      </c>
      <c r="E1895" s="3">
        <v>2316.5</v>
      </c>
      <c r="F1895" s="8" t="s">
        <v>388</v>
      </c>
      <c r="G1895" s="9" t="s">
        <v>1384</v>
      </c>
      <c r="H1895" s="9" t="s">
        <v>413</v>
      </c>
      <c r="I1895" s="10" t="s">
        <v>1187</v>
      </c>
      <c r="J1895" s="11">
        <v>2316.5</v>
      </c>
      <c r="K1895" t="b">
        <f t="shared" si="145"/>
        <v>1</v>
      </c>
      <c r="L1895" t="b">
        <f t="shared" si="146"/>
        <v>1</v>
      </c>
      <c r="M1895" t="b">
        <f t="shared" si="147"/>
        <v>1</v>
      </c>
      <c r="N1895" t="b">
        <f t="shared" si="148"/>
        <v>1</v>
      </c>
      <c r="O1895" s="13">
        <f t="shared" si="149"/>
        <v>0</v>
      </c>
    </row>
    <row r="1896" spans="1:15" ht="78.75" hidden="1" x14ac:dyDescent="0.25">
      <c r="A1896" s="1" t="s">
        <v>388</v>
      </c>
      <c r="B1896" s="1" t="s">
        <v>1384</v>
      </c>
      <c r="C1896" s="1" t="s">
        <v>415</v>
      </c>
      <c r="D1896" s="2" t="s">
        <v>1723</v>
      </c>
      <c r="E1896" s="3">
        <v>57.5</v>
      </c>
      <c r="F1896" s="8" t="s">
        <v>388</v>
      </c>
      <c r="G1896" s="9" t="s">
        <v>1384</v>
      </c>
      <c r="H1896" s="9" t="s">
        <v>415</v>
      </c>
      <c r="I1896" s="10" t="s">
        <v>1723</v>
      </c>
      <c r="J1896" s="11">
        <v>57.5</v>
      </c>
      <c r="K1896" t="b">
        <f t="shared" si="145"/>
        <v>1</v>
      </c>
      <c r="L1896" t="b">
        <f t="shared" si="146"/>
        <v>1</v>
      </c>
      <c r="M1896" t="b">
        <f t="shared" si="147"/>
        <v>1</v>
      </c>
      <c r="N1896" t="b">
        <f t="shared" si="148"/>
        <v>1</v>
      </c>
      <c r="O1896" s="13">
        <f t="shared" si="149"/>
        <v>0</v>
      </c>
    </row>
    <row r="1897" spans="1:15" ht="67.5" hidden="1" x14ac:dyDescent="0.25">
      <c r="A1897" s="1" t="s">
        <v>388</v>
      </c>
      <c r="B1897" s="1" t="s">
        <v>1384</v>
      </c>
      <c r="C1897" s="1" t="s">
        <v>416</v>
      </c>
      <c r="D1897" s="2" t="s">
        <v>1197</v>
      </c>
      <c r="E1897" s="3">
        <v>345</v>
      </c>
      <c r="F1897" s="8" t="s">
        <v>388</v>
      </c>
      <c r="G1897" s="9" t="s">
        <v>1384</v>
      </c>
      <c r="H1897" s="9" t="s">
        <v>416</v>
      </c>
      <c r="I1897" s="10" t="s">
        <v>1197</v>
      </c>
      <c r="J1897" s="11">
        <v>345</v>
      </c>
      <c r="K1897" t="b">
        <f t="shared" si="145"/>
        <v>1</v>
      </c>
      <c r="L1897" t="b">
        <f t="shared" si="146"/>
        <v>1</v>
      </c>
      <c r="M1897" t="b">
        <f t="shared" si="147"/>
        <v>1</v>
      </c>
      <c r="N1897" t="b">
        <f t="shared" si="148"/>
        <v>1</v>
      </c>
      <c r="O1897" s="13">
        <f t="shared" si="149"/>
        <v>0</v>
      </c>
    </row>
    <row r="1898" spans="1:15" ht="56.25" hidden="1" x14ac:dyDescent="0.25">
      <c r="A1898" s="1" t="s">
        <v>388</v>
      </c>
      <c r="B1898" s="1" t="s">
        <v>1415</v>
      </c>
      <c r="C1898" s="1" t="s">
        <v>210</v>
      </c>
      <c r="D1898" s="2" t="s">
        <v>1654</v>
      </c>
      <c r="E1898" s="3">
        <v>1609</v>
      </c>
      <c r="F1898" s="8" t="s">
        <v>388</v>
      </c>
      <c r="G1898" s="9" t="s">
        <v>1415</v>
      </c>
      <c r="H1898" s="9" t="s">
        <v>210</v>
      </c>
      <c r="I1898" s="10" t="s">
        <v>1654</v>
      </c>
      <c r="J1898" s="11">
        <v>1609</v>
      </c>
      <c r="K1898" t="b">
        <f t="shared" si="145"/>
        <v>1</v>
      </c>
      <c r="L1898" t="b">
        <f t="shared" si="146"/>
        <v>1</v>
      </c>
      <c r="M1898" t="b">
        <f t="shared" si="147"/>
        <v>1</v>
      </c>
      <c r="N1898" t="b">
        <f t="shared" si="148"/>
        <v>1</v>
      </c>
      <c r="O1898" s="13">
        <f t="shared" si="149"/>
        <v>0</v>
      </c>
    </row>
    <row r="1899" spans="1:15" ht="67.5" hidden="1" x14ac:dyDescent="0.25">
      <c r="A1899" s="1" t="s">
        <v>388</v>
      </c>
      <c r="B1899" s="1" t="s">
        <v>1415</v>
      </c>
      <c r="C1899" s="1" t="s">
        <v>420</v>
      </c>
      <c r="D1899" s="2" t="s">
        <v>1724</v>
      </c>
      <c r="E1899" s="3">
        <v>1609</v>
      </c>
      <c r="F1899" s="8" t="s">
        <v>388</v>
      </c>
      <c r="G1899" s="9" t="s">
        <v>1415</v>
      </c>
      <c r="H1899" s="9" t="s">
        <v>420</v>
      </c>
      <c r="I1899" s="10" t="s">
        <v>1724</v>
      </c>
      <c r="J1899" s="11">
        <v>1609</v>
      </c>
      <c r="K1899" t="b">
        <f t="shared" si="145"/>
        <v>1</v>
      </c>
      <c r="L1899" t="b">
        <f t="shared" si="146"/>
        <v>1</v>
      </c>
      <c r="M1899" t="b">
        <f t="shared" si="147"/>
        <v>1</v>
      </c>
      <c r="N1899" t="b">
        <f t="shared" si="148"/>
        <v>1</v>
      </c>
      <c r="O1899" s="13">
        <f t="shared" si="149"/>
        <v>0</v>
      </c>
    </row>
    <row r="1900" spans="1:15" ht="78.75" hidden="1" x14ac:dyDescent="0.25">
      <c r="A1900" s="1" t="s">
        <v>388</v>
      </c>
      <c r="B1900" s="1" t="s">
        <v>1415</v>
      </c>
      <c r="C1900" s="1" t="s">
        <v>419</v>
      </c>
      <c r="D1900" s="2" t="s">
        <v>1725</v>
      </c>
      <c r="E1900" s="3">
        <v>1609</v>
      </c>
      <c r="F1900" s="8" t="s">
        <v>388</v>
      </c>
      <c r="G1900" s="9" t="s">
        <v>1415</v>
      </c>
      <c r="H1900" s="9" t="s">
        <v>419</v>
      </c>
      <c r="I1900" s="10" t="s">
        <v>1725</v>
      </c>
      <c r="J1900" s="11">
        <v>1609</v>
      </c>
      <c r="K1900" t="b">
        <f t="shared" si="145"/>
        <v>1</v>
      </c>
      <c r="L1900" t="b">
        <f t="shared" si="146"/>
        <v>1</v>
      </c>
      <c r="M1900" t="b">
        <f t="shared" si="147"/>
        <v>1</v>
      </c>
      <c r="N1900" t="b">
        <f t="shared" si="148"/>
        <v>1</v>
      </c>
      <c r="O1900" s="13">
        <f t="shared" si="149"/>
        <v>0</v>
      </c>
    </row>
    <row r="1901" spans="1:15" ht="56.25" hidden="1" x14ac:dyDescent="0.25">
      <c r="A1901" s="1" t="s">
        <v>388</v>
      </c>
      <c r="B1901" s="1" t="s">
        <v>1401</v>
      </c>
      <c r="C1901" s="1" t="s">
        <v>1122</v>
      </c>
      <c r="D1901" s="2" t="s">
        <v>1885</v>
      </c>
      <c r="E1901" s="3">
        <v>7238.2</v>
      </c>
      <c r="F1901" s="8" t="s">
        <v>388</v>
      </c>
      <c r="G1901" s="9" t="s">
        <v>1401</v>
      </c>
      <c r="H1901" s="9" t="s">
        <v>1122</v>
      </c>
      <c r="I1901" s="10" t="s">
        <v>1885</v>
      </c>
      <c r="J1901" s="11">
        <v>7238.2</v>
      </c>
      <c r="K1901" t="b">
        <f t="shared" si="145"/>
        <v>1</v>
      </c>
      <c r="L1901" t="b">
        <f t="shared" si="146"/>
        <v>1</v>
      </c>
      <c r="M1901" t="b">
        <f t="shared" si="147"/>
        <v>1</v>
      </c>
      <c r="N1901" t="b">
        <f t="shared" si="148"/>
        <v>1</v>
      </c>
      <c r="O1901" s="13">
        <f t="shared" si="149"/>
        <v>0</v>
      </c>
    </row>
    <row r="1902" spans="1:15" ht="33.75" hidden="1" x14ac:dyDescent="0.25">
      <c r="A1902" s="1" t="s">
        <v>388</v>
      </c>
      <c r="B1902" s="1" t="s">
        <v>1401</v>
      </c>
      <c r="C1902" s="1" t="s">
        <v>1123</v>
      </c>
      <c r="D1902" s="2" t="s">
        <v>1175</v>
      </c>
      <c r="E1902" s="3">
        <v>7238.2</v>
      </c>
      <c r="F1902" s="8" t="s">
        <v>388</v>
      </c>
      <c r="G1902" s="9" t="s">
        <v>1401</v>
      </c>
      <c r="H1902" s="9" t="s">
        <v>1123</v>
      </c>
      <c r="I1902" s="10" t="s">
        <v>1175</v>
      </c>
      <c r="J1902" s="11">
        <v>7238.2</v>
      </c>
      <c r="K1902" t="b">
        <f t="shared" si="145"/>
        <v>1</v>
      </c>
      <c r="L1902" t="b">
        <f t="shared" si="146"/>
        <v>1</v>
      </c>
      <c r="M1902" t="b">
        <f t="shared" si="147"/>
        <v>1</v>
      </c>
      <c r="N1902" t="b">
        <f t="shared" si="148"/>
        <v>1</v>
      </c>
      <c r="O1902" s="13">
        <f t="shared" si="149"/>
        <v>0</v>
      </c>
    </row>
    <row r="1903" spans="1:15" ht="78.75" hidden="1" x14ac:dyDescent="0.25">
      <c r="A1903" s="1" t="s">
        <v>388</v>
      </c>
      <c r="B1903" s="1" t="s">
        <v>1401</v>
      </c>
      <c r="C1903" s="1" t="s">
        <v>421</v>
      </c>
      <c r="D1903" s="2" t="s">
        <v>1195</v>
      </c>
      <c r="E1903" s="3">
        <v>7238.2</v>
      </c>
      <c r="F1903" s="8" t="s">
        <v>388</v>
      </c>
      <c r="G1903" s="9" t="s">
        <v>1401</v>
      </c>
      <c r="H1903" s="9" t="s">
        <v>421</v>
      </c>
      <c r="I1903" s="10" t="s">
        <v>1195</v>
      </c>
      <c r="J1903" s="11">
        <v>7238.2</v>
      </c>
      <c r="K1903" t="b">
        <f t="shared" si="145"/>
        <v>1</v>
      </c>
      <c r="L1903" t="b">
        <f t="shared" si="146"/>
        <v>1</v>
      </c>
      <c r="M1903" t="b">
        <f t="shared" si="147"/>
        <v>1</v>
      </c>
      <c r="N1903" t="b">
        <f t="shared" si="148"/>
        <v>1</v>
      </c>
      <c r="O1903" s="13">
        <f t="shared" si="149"/>
        <v>0</v>
      </c>
    </row>
    <row r="1904" spans="1:15" ht="101.25" hidden="1" x14ac:dyDescent="0.25">
      <c r="A1904" s="1" t="s">
        <v>882</v>
      </c>
      <c r="B1904" s="1" t="s">
        <v>1397</v>
      </c>
      <c r="C1904" s="1" t="s">
        <v>42</v>
      </c>
      <c r="D1904" s="2" t="s">
        <v>1516</v>
      </c>
      <c r="E1904" s="3">
        <v>2467.2999999999997</v>
      </c>
      <c r="F1904" s="8" t="s">
        <v>882</v>
      </c>
      <c r="G1904" s="9" t="s">
        <v>1397</v>
      </c>
      <c r="H1904" s="9" t="s">
        <v>42</v>
      </c>
      <c r="I1904" s="10" t="s">
        <v>1516</v>
      </c>
      <c r="J1904" s="11">
        <v>2467.3000000000002</v>
      </c>
      <c r="K1904" t="b">
        <f t="shared" si="145"/>
        <v>1</v>
      </c>
      <c r="L1904" t="b">
        <f t="shared" si="146"/>
        <v>1</v>
      </c>
      <c r="M1904" t="b">
        <f t="shared" si="147"/>
        <v>1</v>
      </c>
      <c r="N1904" t="b">
        <f t="shared" si="148"/>
        <v>1</v>
      </c>
      <c r="O1904" s="13">
        <f t="shared" si="149"/>
        <v>0</v>
      </c>
    </row>
    <row r="1905" spans="1:15" ht="56.25" hidden="1" x14ac:dyDescent="0.25">
      <c r="A1905" s="1" t="s">
        <v>882</v>
      </c>
      <c r="B1905" s="1" t="s">
        <v>1397</v>
      </c>
      <c r="C1905" s="1" t="s">
        <v>68</v>
      </c>
      <c r="D1905" s="2" t="s">
        <v>1530</v>
      </c>
      <c r="E1905" s="3">
        <v>2467.2999999999997</v>
      </c>
      <c r="F1905" s="8" t="s">
        <v>882</v>
      </c>
      <c r="G1905" s="9" t="s">
        <v>1397</v>
      </c>
      <c r="H1905" s="9" t="s">
        <v>68</v>
      </c>
      <c r="I1905" s="10" t="s">
        <v>1530</v>
      </c>
      <c r="J1905" s="11">
        <v>2467.3000000000002</v>
      </c>
      <c r="K1905" t="b">
        <f t="shared" si="145"/>
        <v>1</v>
      </c>
      <c r="L1905" t="b">
        <f t="shared" si="146"/>
        <v>1</v>
      </c>
      <c r="M1905" t="b">
        <f t="shared" si="147"/>
        <v>1</v>
      </c>
      <c r="N1905" t="b">
        <f t="shared" si="148"/>
        <v>1</v>
      </c>
      <c r="O1905" s="13">
        <f t="shared" si="149"/>
        <v>0</v>
      </c>
    </row>
    <row r="1906" spans="1:15" ht="78.75" hidden="1" x14ac:dyDescent="0.25">
      <c r="A1906" s="1" t="s">
        <v>882</v>
      </c>
      <c r="B1906" s="1" t="s">
        <v>1397</v>
      </c>
      <c r="C1906" s="1" t="s">
        <v>69</v>
      </c>
      <c r="D1906" s="2" t="s">
        <v>1531</v>
      </c>
      <c r="E1906" s="3">
        <v>2467.2999999999997</v>
      </c>
      <c r="F1906" s="8" t="s">
        <v>882</v>
      </c>
      <c r="G1906" s="9" t="s">
        <v>1397</v>
      </c>
      <c r="H1906" s="9" t="s">
        <v>69</v>
      </c>
      <c r="I1906" s="10" t="s">
        <v>1531</v>
      </c>
      <c r="J1906" s="11">
        <v>2467.3000000000002</v>
      </c>
      <c r="K1906" t="b">
        <f t="shared" si="145"/>
        <v>1</v>
      </c>
      <c r="L1906" t="b">
        <f t="shared" si="146"/>
        <v>1</v>
      </c>
      <c r="M1906" t="b">
        <f t="shared" si="147"/>
        <v>1</v>
      </c>
      <c r="N1906" t="b">
        <f t="shared" si="148"/>
        <v>1</v>
      </c>
      <c r="O1906" s="13">
        <f t="shared" si="149"/>
        <v>0</v>
      </c>
    </row>
    <row r="1907" spans="1:15" ht="78.75" hidden="1" x14ac:dyDescent="0.25">
      <c r="A1907" s="1" t="s">
        <v>882</v>
      </c>
      <c r="B1907" s="1" t="s">
        <v>1397</v>
      </c>
      <c r="C1907" s="1" t="s">
        <v>53</v>
      </c>
      <c r="D1907" s="2" t="s">
        <v>589</v>
      </c>
      <c r="E1907" s="3">
        <v>2461.1</v>
      </c>
      <c r="F1907" s="8" t="s">
        <v>882</v>
      </c>
      <c r="G1907" s="9" t="s">
        <v>1397</v>
      </c>
      <c r="H1907" s="9" t="s">
        <v>53</v>
      </c>
      <c r="I1907" s="10" t="s">
        <v>589</v>
      </c>
      <c r="J1907" s="11">
        <v>2461.1</v>
      </c>
      <c r="K1907" t="b">
        <f t="shared" si="145"/>
        <v>1</v>
      </c>
      <c r="L1907" t="b">
        <f t="shared" si="146"/>
        <v>1</v>
      </c>
      <c r="M1907" t="b">
        <f t="shared" si="147"/>
        <v>1</v>
      </c>
      <c r="N1907" t="b">
        <f t="shared" si="148"/>
        <v>1</v>
      </c>
      <c r="O1907" s="13">
        <f t="shared" si="149"/>
        <v>0</v>
      </c>
    </row>
    <row r="1908" spans="1:15" ht="36" hidden="1" x14ac:dyDescent="0.25">
      <c r="A1908" s="1" t="s">
        <v>882</v>
      </c>
      <c r="B1908" s="1" t="s">
        <v>1397</v>
      </c>
      <c r="C1908" s="1" t="s">
        <v>55</v>
      </c>
      <c r="D1908" s="2" t="s">
        <v>613</v>
      </c>
      <c r="E1908" s="3">
        <v>6.1999999999999993</v>
      </c>
      <c r="F1908" s="8" t="s">
        <v>882</v>
      </c>
      <c r="G1908" s="9" t="s">
        <v>1397</v>
      </c>
      <c r="H1908" s="9" t="s">
        <v>55</v>
      </c>
      <c r="I1908" s="10" t="s">
        <v>613</v>
      </c>
      <c r="J1908" s="11">
        <v>6.2</v>
      </c>
      <c r="K1908" t="b">
        <f t="shared" si="145"/>
        <v>1</v>
      </c>
      <c r="L1908" t="b">
        <f t="shared" si="146"/>
        <v>1</v>
      </c>
      <c r="M1908" t="b">
        <f t="shared" si="147"/>
        <v>1</v>
      </c>
      <c r="N1908" t="b">
        <f t="shared" si="148"/>
        <v>1</v>
      </c>
      <c r="O1908" s="13">
        <f t="shared" si="149"/>
        <v>0</v>
      </c>
    </row>
    <row r="1909" spans="1:15" ht="101.25" hidden="1" x14ac:dyDescent="0.25">
      <c r="A1909" s="1" t="s">
        <v>882</v>
      </c>
      <c r="B1909" s="1" t="s">
        <v>1401</v>
      </c>
      <c r="C1909" s="1" t="s">
        <v>42</v>
      </c>
      <c r="D1909" s="2" t="s">
        <v>1516</v>
      </c>
      <c r="E1909" s="3">
        <v>333.40000000000003</v>
      </c>
      <c r="F1909" s="8" t="s">
        <v>882</v>
      </c>
      <c r="G1909" s="9" t="s">
        <v>1401</v>
      </c>
      <c r="H1909" s="9" t="s">
        <v>42</v>
      </c>
      <c r="I1909" s="10" t="s">
        <v>1516</v>
      </c>
      <c r="J1909" s="11">
        <v>333.4</v>
      </c>
      <c r="K1909" t="b">
        <f t="shared" si="145"/>
        <v>1</v>
      </c>
      <c r="L1909" t="b">
        <f t="shared" si="146"/>
        <v>1</v>
      </c>
      <c r="M1909" t="b">
        <f t="shared" si="147"/>
        <v>1</v>
      </c>
      <c r="N1909" t="b">
        <f t="shared" si="148"/>
        <v>1</v>
      </c>
      <c r="O1909" s="13">
        <f t="shared" si="149"/>
        <v>0</v>
      </c>
    </row>
    <row r="1910" spans="1:15" ht="112.5" hidden="1" x14ac:dyDescent="0.25">
      <c r="A1910" s="1" t="s">
        <v>882</v>
      </c>
      <c r="B1910" s="1" t="s">
        <v>1401</v>
      </c>
      <c r="C1910" s="1" t="s">
        <v>96</v>
      </c>
      <c r="D1910" s="2" t="s">
        <v>1539</v>
      </c>
      <c r="E1910" s="3">
        <v>333.40000000000003</v>
      </c>
      <c r="F1910" s="8" t="s">
        <v>882</v>
      </c>
      <c r="G1910" s="9" t="s">
        <v>1401</v>
      </c>
      <c r="H1910" s="9" t="s">
        <v>96</v>
      </c>
      <c r="I1910" s="10" t="s">
        <v>1539</v>
      </c>
      <c r="J1910" s="11">
        <v>333.4</v>
      </c>
      <c r="K1910" t="b">
        <f t="shared" si="145"/>
        <v>1</v>
      </c>
      <c r="L1910" t="b">
        <f t="shared" si="146"/>
        <v>1</v>
      </c>
      <c r="M1910" t="b">
        <f t="shared" si="147"/>
        <v>1</v>
      </c>
      <c r="N1910" t="b">
        <f t="shared" si="148"/>
        <v>1</v>
      </c>
      <c r="O1910" s="13">
        <f t="shared" si="149"/>
        <v>0</v>
      </c>
    </row>
    <row r="1911" spans="1:15" ht="90" hidden="1" x14ac:dyDescent="0.25">
      <c r="A1911" s="1" t="s">
        <v>882</v>
      </c>
      <c r="B1911" s="1" t="s">
        <v>1401</v>
      </c>
      <c r="C1911" s="1" t="s">
        <v>100</v>
      </c>
      <c r="D1911" s="2" t="s">
        <v>1541</v>
      </c>
      <c r="E1911" s="3">
        <v>333.40000000000003</v>
      </c>
      <c r="F1911" s="8" t="s">
        <v>882</v>
      </c>
      <c r="G1911" s="9" t="s">
        <v>1401</v>
      </c>
      <c r="H1911" s="9" t="s">
        <v>100</v>
      </c>
      <c r="I1911" s="10" t="s">
        <v>1541</v>
      </c>
      <c r="J1911" s="11">
        <v>333.4</v>
      </c>
      <c r="K1911" t="b">
        <f t="shared" si="145"/>
        <v>1</v>
      </c>
      <c r="L1911" t="b">
        <f t="shared" si="146"/>
        <v>1</v>
      </c>
      <c r="M1911" t="b">
        <f t="shared" si="147"/>
        <v>1</v>
      </c>
      <c r="N1911" t="b">
        <f t="shared" si="148"/>
        <v>1</v>
      </c>
      <c r="O1911" s="13">
        <f t="shared" si="149"/>
        <v>0</v>
      </c>
    </row>
    <row r="1912" spans="1:15" ht="101.25" hidden="1" x14ac:dyDescent="0.25">
      <c r="A1912" s="1" t="s">
        <v>882</v>
      </c>
      <c r="B1912" s="1" t="s">
        <v>1401</v>
      </c>
      <c r="C1912" s="1" t="s">
        <v>99</v>
      </c>
      <c r="D1912" s="2" t="s">
        <v>655</v>
      </c>
      <c r="E1912" s="3">
        <v>333.40000000000003</v>
      </c>
      <c r="F1912" s="8" t="s">
        <v>882</v>
      </c>
      <c r="G1912" s="9" t="s">
        <v>1401</v>
      </c>
      <c r="H1912" s="9" t="s">
        <v>99</v>
      </c>
      <c r="I1912" s="10" t="s">
        <v>655</v>
      </c>
      <c r="J1912" s="11">
        <v>333.4</v>
      </c>
      <c r="K1912" t="b">
        <f t="shared" si="145"/>
        <v>1</v>
      </c>
      <c r="L1912" t="b">
        <f t="shared" si="146"/>
        <v>1</v>
      </c>
      <c r="M1912" t="b">
        <f t="shared" si="147"/>
        <v>1</v>
      </c>
      <c r="N1912" t="b">
        <f t="shared" si="148"/>
        <v>1</v>
      </c>
      <c r="O1912" s="13">
        <f t="shared" si="149"/>
        <v>0</v>
      </c>
    </row>
    <row r="1913" spans="1:15" ht="56.25" hidden="1" x14ac:dyDescent="0.25">
      <c r="A1913" s="1" t="s">
        <v>882</v>
      </c>
      <c r="B1913" s="1" t="s">
        <v>1407</v>
      </c>
      <c r="C1913" s="1" t="s">
        <v>790</v>
      </c>
      <c r="D1913" s="2" t="s">
        <v>1590</v>
      </c>
      <c r="E1913" s="3">
        <v>776902.58900000004</v>
      </c>
      <c r="F1913" s="8" t="s">
        <v>882</v>
      </c>
      <c r="G1913" s="9" t="s">
        <v>1407</v>
      </c>
      <c r="H1913" s="9" t="s">
        <v>790</v>
      </c>
      <c r="I1913" s="10" t="s">
        <v>1590</v>
      </c>
      <c r="J1913" s="11">
        <v>776902.58900000004</v>
      </c>
      <c r="K1913" t="b">
        <f t="shared" si="145"/>
        <v>1</v>
      </c>
      <c r="L1913" t="b">
        <f t="shared" si="146"/>
        <v>1</v>
      </c>
      <c r="M1913" t="b">
        <f t="shared" si="147"/>
        <v>1</v>
      </c>
      <c r="N1913" t="b">
        <f t="shared" si="148"/>
        <v>1</v>
      </c>
      <c r="O1913" s="13">
        <f t="shared" si="149"/>
        <v>0</v>
      </c>
    </row>
    <row r="1914" spans="1:15" ht="78.75" hidden="1" x14ac:dyDescent="0.25">
      <c r="A1914" s="1" t="s">
        <v>882</v>
      </c>
      <c r="B1914" s="1" t="s">
        <v>1407</v>
      </c>
      <c r="C1914" s="1" t="s">
        <v>791</v>
      </c>
      <c r="D1914" s="2" t="s">
        <v>1591</v>
      </c>
      <c r="E1914" s="3">
        <v>680591.08899000008</v>
      </c>
      <c r="F1914" s="8" t="s">
        <v>882</v>
      </c>
      <c r="G1914" s="9" t="s">
        <v>1407</v>
      </c>
      <c r="H1914" s="9" t="s">
        <v>791</v>
      </c>
      <c r="I1914" s="10" t="s">
        <v>1591</v>
      </c>
      <c r="J1914" s="11">
        <v>680591.08900000004</v>
      </c>
      <c r="K1914" t="b">
        <f t="shared" si="145"/>
        <v>1</v>
      </c>
      <c r="L1914" t="b">
        <f t="shared" si="146"/>
        <v>1</v>
      </c>
      <c r="M1914" t="b">
        <f t="shared" si="147"/>
        <v>1</v>
      </c>
      <c r="N1914" t="b">
        <f t="shared" si="148"/>
        <v>1</v>
      </c>
      <c r="O1914" s="13">
        <f t="shared" si="149"/>
        <v>-9.9999597296118736E-6</v>
      </c>
    </row>
    <row r="1915" spans="1:15" ht="123.75" hidden="1" x14ac:dyDescent="0.25">
      <c r="A1915" s="1" t="s">
        <v>882</v>
      </c>
      <c r="B1915" s="1" t="s">
        <v>1407</v>
      </c>
      <c r="C1915" s="1" t="s">
        <v>792</v>
      </c>
      <c r="D1915" s="2" t="s">
        <v>1673</v>
      </c>
      <c r="E1915" s="3">
        <v>9187.2999999999993</v>
      </c>
      <c r="F1915" s="8" t="s">
        <v>882</v>
      </c>
      <c r="G1915" s="9" t="s">
        <v>1407</v>
      </c>
      <c r="H1915" s="9" t="s">
        <v>792</v>
      </c>
      <c r="I1915" s="10" t="s">
        <v>1673</v>
      </c>
      <c r="J1915" s="11">
        <v>9187.2999999999993</v>
      </c>
      <c r="K1915" t="b">
        <f t="shared" si="145"/>
        <v>1</v>
      </c>
      <c r="L1915" t="b">
        <f t="shared" si="146"/>
        <v>1</v>
      </c>
      <c r="M1915" t="b">
        <f t="shared" si="147"/>
        <v>1</v>
      </c>
      <c r="N1915" t="b">
        <f t="shared" si="148"/>
        <v>1</v>
      </c>
      <c r="O1915" s="13">
        <f t="shared" si="149"/>
        <v>0</v>
      </c>
    </row>
    <row r="1916" spans="1:15" ht="45" hidden="1" x14ac:dyDescent="0.25">
      <c r="A1916" s="1" t="s">
        <v>882</v>
      </c>
      <c r="B1916" s="1" t="s">
        <v>1407</v>
      </c>
      <c r="C1916" s="1" t="s">
        <v>1331</v>
      </c>
      <c r="D1916" s="2" t="s">
        <v>1674</v>
      </c>
      <c r="E1916" s="3">
        <v>9187.2999999999993</v>
      </c>
      <c r="F1916" s="8" t="s">
        <v>882</v>
      </c>
      <c r="G1916" s="9" t="s">
        <v>1407</v>
      </c>
      <c r="H1916" s="9" t="s">
        <v>1331</v>
      </c>
      <c r="I1916" s="10" t="s">
        <v>1674</v>
      </c>
      <c r="J1916" s="11">
        <v>9187.2999999999993</v>
      </c>
      <c r="K1916" t="b">
        <f t="shared" si="145"/>
        <v>1</v>
      </c>
      <c r="L1916" t="b">
        <f t="shared" si="146"/>
        <v>1</v>
      </c>
      <c r="M1916" t="b">
        <f t="shared" si="147"/>
        <v>1</v>
      </c>
      <c r="N1916" t="b">
        <f t="shared" si="148"/>
        <v>1</v>
      </c>
      <c r="O1916" s="13">
        <f t="shared" si="149"/>
        <v>0</v>
      </c>
    </row>
    <row r="1917" spans="1:15" ht="112.5" hidden="1" x14ac:dyDescent="0.25">
      <c r="A1917" s="1" t="s">
        <v>882</v>
      </c>
      <c r="B1917" s="1" t="s">
        <v>1407</v>
      </c>
      <c r="C1917" s="1" t="s">
        <v>894</v>
      </c>
      <c r="D1917" s="2" t="s">
        <v>1726</v>
      </c>
      <c r="E1917" s="3">
        <v>121202.28899999999</v>
      </c>
      <c r="F1917" s="8" t="s">
        <v>882</v>
      </c>
      <c r="G1917" s="9" t="s">
        <v>1407</v>
      </c>
      <c r="H1917" s="9" t="s">
        <v>894</v>
      </c>
      <c r="I1917" s="10" t="s">
        <v>1726</v>
      </c>
      <c r="J1917" s="11">
        <v>121202.289</v>
      </c>
      <c r="K1917" t="b">
        <f t="shared" si="145"/>
        <v>1</v>
      </c>
      <c r="L1917" t="b">
        <f t="shared" si="146"/>
        <v>1</v>
      </c>
      <c r="M1917" t="b">
        <f t="shared" si="147"/>
        <v>1</v>
      </c>
      <c r="N1917" t="b">
        <f t="shared" si="148"/>
        <v>1</v>
      </c>
      <c r="O1917" s="13">
        <f t="shared" si="149"/>
        <v>0</v>
      </c>
    </row>
    <row r="1918" spans="1:15" ht="67.5" hidden="1" x14ac:dyDescent="0.25">
      <c r="A1918" s="1" t="s">
        <v>882</v>
      </c>
      <c r="B1918" s="1" t="s">
        <v>1407</v>
      </c>
      <c r="C1918" s="1" t="s">
        <v>883</v>
      </c>
      <c r="D1918" s="2" t="s">
        <v>625</v>
      </c>
      <c r="E1918" s="3">
        <v>736.2</v>
      </c>
      <c r="F1918" s="8" t="s">
        <v>882</v>
      </c>
      <c r="G1918" s="9" t="s">
        <v>1407</v>
      </c>
      <c r="H1918" s="9" t="s">
        <v>883</v>
      </c>
      <c r="I1918" s="10" t="s">
        <v>625</v>
      </c>
      <c r="J1918" s="11">
        <v>736.2</v>
      </c>
      <c r="K1918" t="b">
        <f t="shared" si="145"/>
        <v>1</v>
      </c>
      <c r="L1918" t="b">
        <f t="shared" si="146"/>
        <v>1</v>
      </c>
      <c r="M1918" t="b">
        <f t="shared" si="147"/>
        <v>1</v>
      </c>
      <c r="N1918" t="b">
        <f t="shared" si="148"/>
        <v>1</v>
      </c>
      <c r="O1918" s="13">
        <f t="shared" si="149"/>
        <v>0</v>
      </c>
    </row>
    <row r="1919" spans="1:15" ht="78.75" hidden="1" x14ac:dyDescent="0.25">
      <c r="A1919" s="1" t="s">
        <v>882</v>
      </c>
      <c r="B1919" s="1" t="s">
        <v>1407</v>
      </c>
      <c r="C1919" s="1" t="s">
        <v>884</v>
      </c>
      <c r="D1919" s="2" t="s">
        <v>923</v>
      </c>
      <c r="E1919" s="3">
        <v>60549.288999999997</v>
      </c>
      <c r="F1919" s="8" t="s">
        <v>882</v>
      </c>
      <c r="G1919" s="9" t="s">
        <v>1407</v>
      </c>
      <c r="H1919" s="9" t="s">
        <v>884</v>
      </c>
      <c r="I1919" s="10" t="s">
        <v>923</v>
      </c>
      <c r="J1919" s="11">
        <v>60549.288999999997</v>
      </c>
      <c r="K1919" t="b">
        <f t="shared" si="145"/>
        <v>1</v>
      </c>
      <c r="L1919" t="b">
        <f t="shared" si="146"/>
        <v>1</v>
      </c>
      <c r="M1919" t="b">
        <f t="shared" si="147"/>
        <v>1</v>
      </c>
      <c r="N1919" t="b">
        <f t="shared" si="148"/>
        <v>1</v>
      </c>
      <c r="O1919" s="13">
        <f t="shared" si="149"/>
        <v>0</v>
      </c>
    </row>
    <row r="1920" spans="1:15" ht="45" hidden="1" x14ac:dyDescent="0.25">
      <c r="A1920" s="1" t="s">
        <v>882</v>
      </c>
      <c r="B1920" s="1" t="s">
        <v>1407</v>
      </c>
      <c r="C1920" s="1" t="s">
        <v>1454</v>
      </c>
      <c r="D1920" s="2" t="s">
        <v>1455</v>
      </c>
      <c r="E1920" s="3">
        <v>59916.800000000003</v>
      </c>
      <c r="F1920" s="8" t="s">
        <v>882</v>
      </c>
      <c r="G1920" s="9" t="s">
        <v>1407</v>
      </c>
      <c r="H1920" s="9" t="s">
        <v>1454</v>
      </c>
      <c r="I1920" s="10" t="s">
        <v>1455</v>
      </c>
      <c r="J1920" s="11">
        <v>59916.800000000003</v>
      </c>
      <c r="K1920" t="b">
        <f t="shared" si="145"/>
        <v>1</v>
      </c>
      <c r="L1920" t="b">
        <f t="shared" si="146"/>
        <v>1</v>
      </c>
      <c r="M1920" t="b">
        <f t="shared" si="147"/>
        <v>1</v>
      </c>
      <c r="N1920" t="b">
        <f t="shared" si="148"/>
        <v>1</v>
      </c>
      <c r="O1920" s="13">
        <f t="shared" si="149"/>
        <v>0</v>
      </c>
    </row>
    <row r="1921" spans="1:15" ht="101.25" hidden="1" x14ac:dyDescent="0.25">
      <c r="A1921" s="1" t="s">
        <v>882</v>
      </c>
      <c r="B1921" s="1" t="s">
        <v>1407</v>
      </c>
      <c r="C1921" s="1" t="s">
        <v>881</v>
      </c>
      <c r="D1921" s="2" t="s">
        <v>1592</v>
      </c>
      <c r="E1921" s="3">
        <v>527459.49999000004</v>
      </c>
      <c r="F1921" s="8" t="s">
        <v>882</v>
      </c>
      <c r="G1921" s="9" t="s">
        <v>1407</v>
      </c>
      <c r="H1921" s="9" t="s">
        <v>881</v>
      </c>
      <c r="I1921" s="10" t="s">
        <v>1592</v>
      </c>
      <c r="J1921" s="11">
        <v>527459.5</v>
      </c>
      <c r="K1921" t="b">
        <f t="shared" si="145"/>
        <v>1</v>
      </c>
      <c r="L1921" t="b">
        <f t="shared" si="146"/>
        <v>1</v>
      </c>
      <c r="M1921" t="b">
        <f t="shared" si="147"/>
        <v>1</v>
      </c>
      <c r="N1921" t="b">
        <f t="shared" si="148"/>
        <v>1</v>
      </c>
      <c r="O1921" s="13">
        <f t="shared" si="149"/>
        <v>-9.9999597296118736E-6</v>
      </c>
    </row>
    <row r="1922" spans="1:15" ht="78.75" hidden="1" x14ac:dyDescent="0.25">
      <c r="A1922" s="1" t="s">
        <v>882</v>
      </c>
      <c r="B1922" s="1" t="s">
        <v>1407</v>
      </c>
      <c r="C1922" s="1" t="s">
        <v>879</v>
      </c>
      <c r="D1922" s="2" t="s">
        <v>589</v>
      </c>
      <c r="E1922" s="3">
        <v>483409.79998999997</v>
      </c>
      <c r="F1922" s="8" t="s">
        <v>882</v>
      </c>
      <c r="G1922" s="9" t="s">
        <v>1407</v>
      </c>
      <c r="H1922" s="9" t="s">
        <v>879</v>
      </c>
      <c r="I1922" s="10" t="s">
        <v>589</v>
      </c>
      <c r="J1922" s="11">
        <v>483409.8</v>
      </c>
      <c r="K1922" t="b">
        <f t="shared" si="145"/>
        <v>1</v>
      </c>
      <c r="L1922" t="b">
        <f t="shared" si="146"/>
        <v>1</v>
      </c>
      <c r="M1922" t="b">
        <f t="shared" si="147"/>
        <v>1</v>
      </c>
      <c r="N1922" t="b">
        <f t="shared" si="148"/>
        <v>1</v>
      </c>
      <c r="O1922" s="13">
        <f t="shared" si="149"/>
        <v>-1.0000017937272787E-5</v>
      </c>
    </row>
    <row r="1923" spans="1:15" ht="78.75" hidden="1" x14ac:dyDescent="0.25">
      <c r="A1923" s="1" t="s">
        <v>882</v>
      </c>
      <c r="B1923" s="1" t="s">
        <v>1407</v>
      </c>
      <c r="C1923" s="1" t="s">
        <v>885</v>
      </c>
      <c r="D1923" s="2" t="s">
        <v>926</v>
      </c>
      <c r="E1923" s="3">
        <v>34978.400000000001</v>
      </c>
      <c r="F1923" s="8" t="s">
        <v>882</v>
      </c>
      <c r="G1923" s="9" t="s">
        <v>1407</v>
      </c>
      <c r="H1923" s="9" t="s">
        <v>885</v>
      </c>
      <c r="I1923" s="10" t="s">
        <v>926</v>
      </c>
      <c r="J1923" s="11">
        <v>34978.400000000001</v>
      </c>
      <c r="K1923" t="b">
        <f t="shared" ref="K1923:K1986" si="150">EXACT(A1923,F1923)</f>
        <v>1</v>
      </c>
      <c r="L1923" t="b">
        <f t="shared" ref="L1923:L1986" si="151">EXACT(B1923,G1923)</f>
        <v>1</v>
      </c>
      <c r="M1923" t="b">
        <f t="shared" ref="M1923:M1986" si="152">EXACT(C1923,H1923)</f>
        <v>1</v>
      </c>
      <c r="N1923" t="b">
        <f t="shared" ref="N1923:N1986" si="153">EXACT(D1923,I1923)</f>
        <v>1</v>
      </c>
      <c r="O1923" s="13">
        <f t="shared" ref="O1923:O1986" si="154">E1923-J1923</f>
        <v>0</v>
      </c>
    </row>
    <row r="1924" spans="1:15" ht="56.25" hidden="1" x14ac:dyDescent="0.25">
      <c r="A1924" s="1" t="s">
        <v>882</v>
      </c>
      <c r="B1924" s="1" t="s">
        <v>1407</v>
      </c>
      <c r="C1924" s="1" t="s">
        <v>886</v>
      </c>
      <c r="D1924" s="2" t="s">
        <v>927</v>
      </c>
      <c r="E1924" s="3">
        <v>3520</v>
      </c>
      <c r="F1924" s="8" t="s">
        <v>882</v>
      </c>
      <c r="G1924" s="9" t="s">
        <v>1407</v>
      </c>
      <c r="H1924" s="9" t="s">
        <v>886</v>
      </c>
      <c r="I1924" s="10" t="s">
        <v>927</v>
      </c>
      <c r="J1924" s="11">
        <v>3520</v>
      </c>
      <c r="K1924" t="b">
        <f t="shared" si="150"/>
        <v>1</v>
      </c>
      <c r="L1924" t="b">
        <f t="shared" si="151"/>
        <v>1</v>
      </c>
      <c r="M1924" t="b">
        <f t="shared" si="152"/>
        <v>1</v>
      </c>
      <c r="N1924" t="b">
        <f t="shared" si="153"/>
        <v>1</v>
      </c>
      <c r="O1924" s="13">
        <f t="shared" si="154"/>
        <v>0</v>
      </c>
    </row>
    <row r="1925" spans="1:15" ht="36" hidden="1" x14ac:dyDescent="0.25">
      <c r="A1925" s="1" t="s">
        <v>882</v>
      </c>
      <c r="B1925" s="1" t="s">
        <v>1407</v>
      </c>
      <c r="C1925" s="1" t="s">
        <v>880</v>
      </c>
      <c r="D1925" s="2" t="s">
        <v>613</v>
      </c>
      <c r="E1925" s="3">
        <v>5551.2999999999993</v>
      </c>
      <c r="F1925" s="8" t="s">
        <v>882</v>
      </c>
      <c r="G1925" s="9" t="s">
        <v>1407</v>
      </c>
      <c r="H1925" s="9" t="s">
        <v>880</v>
      </c>
      <c r="I1925" s="10" t="s">
        <v>613</v>
      </c>
      <c r="J1925" s="11">
        <v>5551.3</v>
      </c>
      <c r="K1925" t="b">
        <f t="shared" si="150"/>
        <v>1</v>
      </c>
      <c r="L1925" t="b">
        <f t="shared" si="151"/>
        <v>1</v>
      </c>
      <c r="M1925" t="b">
        <f t="shared" si="152"/>
        <v>1</v>
      </c>
      <c r="N1925" t="b">
        <f t="shared" si="153"/>
        <v>1</v>
      </c>
      <c r="O1925" s="13">
        <f t="shared" si="154"/>
        <v>0</v>
      </c>
    </row>
    <row r="1926" spans="1:15" ht="90" hidden="1" x14ac:dyDescent="0.25">
      <c r="A1926" s="1" t="s">
        <v>882</v>
      </c>
      <c r="B1926" s="1" t="s">
        <v>1407</v>
      </c>
      <c r="C1926" s="1" t="s">
        <v>895</v>
      </c>
      <c r="D1926" s="2" t="s">
        <v>1727</v>
      </c>
      <c r="E1926" s="3">
        <v>22742.000000000004</v>
      </c>
      <c r="F1926" s="8" t="s">
        <v>882</v>
      </c>
      <c r="G1926" s="9" t="s">
        <v>1407</v>
      </c>
      <c r="H1926" s="9" t="s">
        <v>895</v>
      </c>
      <c r="I1926" s="10" t="s">
        <v>1727</v>
      </c>
      <c r="J1926" s="11">
        <v>22742</v>
      </c>
      <c r="K1926" t="b">
        <f t="shared" si="150"/>
        <v>1</v>
      </c>
      <c r="L1926" t="b">
        <f t="shared" si="151"/>
        <v>1</v>
      </c>
      <c r="M1926" t="b">
        <f t="shared" si="152"/>
        <v>1</v>
      </c>
      <c r="N1926" t="b">
        <f t="shared" si="153"/>
        <v>1</v>
      </c>
      <c r="O1926" s="13">
        <f t="shared" si="154"/>
        <v>0</v>
      </c>
    </row>
    <row r="1927" spans="1:15" ht="78.75" hidden="1" x14ac:dyDescent="0.25">
      <c r="A1927" s="1" t="s">
        <v>882</v>
      </c>
      <c r="B1927" s="1" t="s">
        <v>1407</v>
      </c>
      <c r="C1927" s="1" t="s">
        <v>887</v>
      </c>
      <c r="D1927" s="2" t="s">
        <v>589</v>
      </c>
      <c r="E1927" s="3">
        <v>22463.800000000003</v>
      </c>
      <c r="F1927" s="8" t="s">
        <v>882</v>
      </c>
      <c r="G1927" s="9" t="s">
        <v>1407</v>
      </c>
      <c r="H1927" s="9" t="s">
        <v>887</v>
      </c>
      <c r="I1927" s="10" t="s">
        <v>589</v>
      </c>
      <c r="J1927" s="11">
        <v>22463.8</v>
      </c>
      <c r="K1927" t="b">
        <f t="shared" si="150"/>
        <v>1</v>
      </c>
      <c r="L1927" t="b">
        <f t="shared" si="151"/>
        <v>1</v>
      </c>
      <c r="M1927" t="b">
        <f t="shared" si="152"/>
        <v>1</v>
      </c>
      <c r="N1927" t="b">
        <f t="shared" si="153"/>
        <v>1</v>
      </c>
      <c r="O1927" s="13">
        <f t="shared" si="154"/>
        <v>0</v>
      </c>
    </row>
    <row r="1928" spans="1:15" ht="36" hidden="1" x14ac:dyDescent="0.25">
      <c r="A1928" s="1" t="s">
        <v>882</v>
      </c>
      <c r="B1928" s="1" t="s">
        <v>1407</v>
      </c>
      <c r="C1928" s="1" t="s">
        <v>888</v>
      </c>
      <c r="D1928" s="2" t="s">
        <v>613</v>
      </c>
      <c r="E1928" s="3">
        <v>278.2</v>
      </c>
      <c r="F1928" s="8" t="s">
        <v>882</v>
      </c>
      <c r="G1928" s="9" t="s">
        <v>1407</v>
      </c>
      <c r="H1928" s="9" t="s">
        <v>888</v>
      </c>
      <c r="I1928" s="10" t="s">
        <v>613</v>
      </c>
      <c r="J1928" s="11">
        <v>278.2</v>
      </c>
      <c r="K1928" t="b">
        <f t="shared" si="150"/>
        <v>1</v>
      </c>
      <c r="L1928" t="b">
        <f t="shared" si="151"/>
        <v>1</v>
      </c>
      <c r="M1928" t="b">
        <f t="shared" si="152"/>
        <v>1</v>
      </c>
      <c r="N1928" t="b">
        <f t="shared" si="153"/>
        <v>1</v>
      </c>
      <c r="O1928" s="13">
        <f t="shared" si="154"/>
        <v>0</v>
      </c>
    </row>
    <row r="1929" spans="1:15" ht="56.25" hidden="1" x14ac:dyDescent="0.25">
      <c r="A1929" s="1" t="s">
        <v>882</v>
      </c>
      <c r="B1929" s="1" t="s">
        <v>1407</v>
      </c>
      <c r="C1929" s="1" t="s">
        <v>794</v>
      </c>
      <c r="D1929" s="2" t="s">
        <v>1632</v>
      </c>
      <c r="E1929" s="3">
        <v>96311.500009999989</v>
      </c>
      <c r="F1929" s="8" t="s">
        <v>882</v>
      </c>
      <c r="G1929" s="9" t="s">
        <v>1407</v>
      </c>
      <c r="H1929" s="9" t="s">
        <v>794</v>
      </c>
      <c r="I1929" s="10" t="s">
        <v>1632</v>
      </c>
      <c r="J1929" s="11">
        <v>96311.5</v>
      </c>
      <c r="K1929" t="b">
        <f t="shared" si="150"/>
        <v>1</v>
      </c>
      <c r="L1929" t="b">
        <f t="shared" si="151"/>
        <v>1</v>
      </c>
      <c r="M1929" t="b">
        <f t="shared" si="152"/>
        <v>1</v>
      </c>
      <c r="N1929" t="b">
        <f t="shared" si="153"/>
        <v>1</v>
      </c>
      <c r="O1929" s="13">
        <f t="shared" si="154"/>
        <v>9.9999888334423304E-6</v>
      </c>
    </row>
    <row r="1930" spans="1:15" ht="67.5" hidden="1" x14ac:dyDescent="0.25">
      <c r="A1930" s="1" t="s">
        <v>882</v>
      </c>
      <c r="B1930" s="1" t="s">
        <v>1407</v>
      </c>
      <c r="C1930" s="1" t="s">
        <v>896</v>
      </c>
      <c r="D1930" s="2" t="s">
        <v>1728</v>
      </c>
      <c r="E1930" s="3">
        <v>96311.500009999989</v>
      </c>
      <c r="F1930" s="8" t="s">
        <v>882</v>
      </c>
      <c r="G1930" s="9" t="s">
        <v>1407</v>
      </c>
      <c r="H1930" s="9" t="s">
        <v>896</v>
      </c>
      <c r="I1930" s="10" t="s">
        <v>1728</v>
      </c>
      <c r="J1930" s="11">
        <v>96311.5</v>
      </c>
      <c r="K1930" t="b">
        <f t="shared" si="150"/>
        <v>1</v>
      </c>
      <c r="L1930" t="b">
        <f t="shared" si="151"/>
        <v>1</v>
      </c>
      <c r="M1930" t="b">
        <f t="shared" si="152"/>
        <v>1</v>
      </c>
      <c r="N1930" t="b">
        <f t="shared" si="153"/>
        <v>1</v>
      </c>
      <c r="O1930" s="13">
        <f t="shared" si="154"/>
        <v>9.9999888334423304E-6</v>
      </c>
    </row>
    <row r="1931" spans="1:15" ht="78.75" hidden="1" x14ac:dyDescent="0.25">
      <c r="A1931" s="1" t="s">
        <v>882</v>
      </c>
      <c r="B1931" s="1" t="s">
        <v>1407</v>
      </c>
      <c r="C1931" s="1" t="s">
        <v>889</v>
      </c>
      <c r="D1931" s="2" t="s">
        <v>589</v>
      </c>
      <c r="E1931" s="3">
        <v>81694.000009999989</v>
      </c>
      <c r="F1931" s="8" t="s">
        <v>882</v>
      </c>
      <c r="G1931" s="9" t="s">
        <v>1407</v>
      </c>
      <c r="H1931" s="9" t="s">
        <v>889</v>
      </c>
      <c r="I1931" s="10" t="s">
        <v>589</v>
      </c>
      <c r="J1931" s="11">
        <v>81694</v>
      </c>
      <c r="K1931" t="b">
        <f t="shared" si="150"/>
        <v>1</v>
      </c>
      <c r="L1931" t="b">
        <f t="shared" si="151"/>
        <v>1</v>
      </c>
      <c r="M1931" t="b">
        <f t="shared" si="152"/>
        <v>1</v>
      </c>
      <c r="N1931" t="b">
        <f t="shared" si="153"/>
        <v>1</v>
      </c>
      <c r="O1931" s="13">
        <f t="shared" si="154"/>
        <v>9.9999888334423304E-6</v>
      </c>
    </row>
    <row r="1932" spans="1:15" ht="90" hidden="1" x14ac:dyDescent="0.25">
      <c r="A1932" s="1" t="s">
        <v>882</v>
      </c>
      <c r="B1932" s="1" t="s">
        <v>1407</v>
      </c>
      <c r="C1932" s="1" t="s">
        <v>1353</v>
      </c>
      <c r="D1932" s="2" t="s">
        <v>1745</v>
      </c>
      <c r="E1932" s="3">
        <v>5000</v>
      </c>
      <c r="F1932" s="8" t="s">
        <v>882</v>
      </c>
      <c r="G1932" s="9" t="s">
        <v>1407</v>
      </c>
      <c r="H1932" s="9" t="s">
        <v>1353</v>
      </c>
      <c r="I1932" s="10" t="s">
        <v>1745</v>
      </c>
      <c r="J1932" s="11">
        <v>5000</v>
      </c>
      <c r="K1932" t="b">
        <f t="shared" si="150"/>
        <v>1</v>
      </c>
      <c r="L1932" t="b">
        <f t="shared" si="151"/>
        <v>1</v>
      </c>
      <c r="M1932" t="b">
        <f t="shared" si="152"/>
        <v>1</v>
      </c>
      <c r="N1932" t="b">
        <f t="shared" si="153"/>
        <v>1</v>
      </c>
      <c r="O1932" s="13">
        <f t="shared" si="154"/>
        <v>0</v>
      </c>
    </row>
    <row r="1933" spans="1:15" ht="36" hidden="1" x14ac:dyDescent="0.25">
      <c r="A1933" s="1" t="s">
        <v>882</v>
      </c>
      <c r="B1933" s="1" t="s">
        <v>1407</v>
      </c>
      <c r="C1933" s="1" t="s">
        <v>890</v>
      </c>
      <c r="D1933" s="2" t="s">
        <v>613</v>
      </c>
      <c r="E1933" s="3">
        <v>481.3</v>
      </c>
      <c r="F1933" s="8" t="s">
        <v>882</v>
      </c>
      <c r="G1933" s="9" t="s">
        <v>1407</v>
      </c>
      <c r="H1933" s="9" t="s">
        <v>890</v>
      </c>
      <c r="I1933" s="10" t="s">
        <v>613</v>
      </c>
      <c r="J1933" s="11">
        <v>481.3</v>
      </c>
      <c r="K1933" t="b">
        <f t="shared" si="150"/>
        <v>1</v>
      </c>
      <c r="L1933" t="b">
        <f t="shared" si="151"/>
        <v>1</v>
      </c>
      <c r="M1933" t="b">
        <f t="shared" si="152"/>
        <v>1</v>
      </c>
      <c r="N1933" t="b">
        <f t="shared" si="153"/>
        <v>1</v>
      </c>
      <c r="O1933" s="13">
        <f t="shared" si="154"/>
        <v>0</v>
      </c>
    </row>
    <row r="1934" spans="1:15" ht="33.75" hidden="1" x14ac:dyDescent="0.25">
      <c r="A1934" s="1" t="s">
        <v>882</v>
      </c>
      <c r="B1934" s="1" t="s">
        <v>1407</v>
      </c>
      <c r="C1934" s="1" t="s">
        <v>891</v>
      </c>
      <c r="D1934" s="2" t="s">
        <v>933</v>
      </c>
      <c r="E1934" s="3">
        <v>6736.2</v>
      </c>
      <c r="F1934" s="8" t="s">
        <v>882</v>
      </c>
      <c r="G1934" s="9" t="s">
        <v>1407</v>
      </c>
      <c r="H1934" s="9" t="s">
        <v>891</v>
      </c>
      <c r="I1934" s="10" t="s">
        <v>933</v>
      </c>
      <c r="J1934" s="11">
        <v>6736.2</v>
      </c>
      <c r="K1934" t="b">
        <f t="shared" si="150"/>
        <v>1</v>
      </c>
      <c r="L1934" t="b">
        <f t="shared" si="151"/>
        <v>1</v>
      </c>
      <c r="M1934" t="b">
        <f t="shared" si="152"/>
        <v>1</v>
      </c>
      <c r="N1934" t="b">
        <f t="shared" si="153"/>
        <v>1</v>
      </c>
      <c r="O1934" s="13">
        <f t="shared" si="154"/>
        <v>0</v>
      </c>
    </row>
    <row r="1935" spans="1:15" ht="135" hidden="1" x14ac:dyDescent="0.25">
      <c r="A1935" s="1" t="s">
        <v>882</v>
      </c>
      <c r="B1935" s="1" t="s">
        <v>1407</v>
      </c>
      <c r="C1935" s="1" t="s">
        <v>893</v>
      </c>
      <c r="D1935" s="2" t="s">
        <v>935</v>
      </c>
      <c r="E1935" s="3">
        <v>2400</v>
      </c>
      <c r="F1935" s="8" t="s">
        <v>882</v>
      </c>
      <c r="G1935" s="9" t="s">
        <v>1407</v>
      </c>
      <c r="H1935" s="9" t="s">
        <v>893</v>
      </c>
      <c r="I1935" s="10" t="s">
        <v>935</v>
      </c>
      <c r="J1935" s="11">
        <v>2400</v>
      </c>
      <c r="K1935" t="b">
        <f t="shared" si="150"/>
        <v>1</v>
      </c>
      <c r="L1935" t="b">
        <f t="shared" si="151"/>
        <v>1</v>
      </c>
      <c r="M1935" t="b">
        <f t="shared" si="152"/>
        <v>1</v>
      </c>
      <c r="N1935" t="b">
        <f t="shared" si="153"/>
        <v>1</v>
      </c>
      <c r="O1935" s="13">
        <f t="shared" si="154"/>
        <v>0</v>
      </c>
    </row>
    <row r="1936" spans="1:15" ht="101.25" hidden="1" x14ac:dyDescent="0.25">
      <c r="A1936" s="1" t="s">
        <v>882</v>
      </c>
      <c r="B1936" s="1" t="s">
        <v>1407</v>
      </c>
      <c r="C1936" s="1" t="s">
        <v>42</v>
      </c>
      <c r="D1936" s="2" t="s">
        <v>1516</v>
      </c>
      <c r="E1936" s="3">
        <v>742.7</v>
      </c>
      <c r="F1936" s="8" t="s">
        <v>882</v>
      </c>
      <c r="G1936" s="9" t="s">
        <v>1407</v>
      </c>
      <c r="H1936" s="9" t="s">
        <v>42</v>
      </c>
      <c r="I1936" s="10" t="s">
        <v>1516</v>
      </c>
      <c r="J1936" s="11">
        <v>742.7</v>
      </c>
      <c r="K1936" t="b">
        <f t="shared" si="150"/>
        <v>1</v>
      </c>
      <c r="L1936" t="b">
        <f t="shared" si="151"/>
        <v>1</v>
      </c>
      <c r="M1936" t="b">
        <f t="shared" si="152"/>
        <v>1</v>
      </c>
      <c r="N1936" t="b">
        <f t="shared" si="153"/>
        <v>1</v>
      </c>
      <c r="O1936" s="13">
        <f t="shared" si="154"/>
        <v>0</v>
      </c>
    </row>
    <row r="1937" spans="1:15" ht="56.25" hidden="1" x14ac:dyDescent="0.25">
      <c r="A1937" s="1" t="s">
        <v>882</v>
      </c>
      <c r="B1937" s="1" t="s">
        <v>1407</v>
      </c>
      <c r="C1937" s="1" t="s">
        <v>43</v>
      </c>
      <c r="D1937" s="2" t="s">
        <v>1517</v>
      </c>
      <c r="E1937" s="3">
        <v>742.7</v>
      </c>
      <c r="F1937" s="8" t="s">
        <v>882</v>
      </c>
      <c r="G1937" s="9" t="s">
        <v>1407</v>
      </c>
      <c r="H1937" s="9" t="s">
        <v>43</v>
      </c>
      <c r="I1937" s="10" t="s">
        <v>1517</v>
      </c>
      <c r="J1937" s="11">
        <v>742.7</v>
      </c>
      <c r="K1937" t="b">
        <f t="shared" si="150"/>
        <v>1</v>
      </c>
      <c r="L1937" t="b">
        <f t="shared" si="151"/>
        <v>1</v>
      </c>
      <c r="M1937" t="b">
        <f t="shared" si="152"/>
        <v>1</v>
      </c>
      <c r="N1937" t="b">
        <f t="shared" si="153"/>
        <v>1</v>
      </c>
      <c r="O1937" s="13">
        <f t="shared" si="154"/>
        <v>0</v>
      </c>
    </row>
    <row r="1938" spans="1:15" ht="157.5" hidden="1" x14ac:dyDescent="0.25">
      <c r="A1938" s="1" t="s">
        <v>882</v>
      </c>
      <c r="B1938" s="1" t="s">
        <v>1407</v>
      </c>
      <c r="C1938" s="1" t="s">
        <v>44</v>
      </c>
      <c r="D1938" s="2" t="s">
        <v>1518</v>
      </c>
      <c r="E1938" s="3">
        <v>742.7</v>
      </c>
      <c r="F1938" s="8" t="s">
        <v>882</v>
      </c>
      <c r="G1938" s="9" t="s">
        <v>1407</v>
      </c>
      <c r="H1938" s="9" t="s">
        <v>44</v>
      </c>
      <c r="I1938" s="10" t="s">
        <v>1518</v>
      </c>
      <c r="J1938" s="11">
        <v>742.7</v>
      </c>
      <c r="K1938" t="b">
        <f t="shared" si="150"/>
        <v>1</v>
      </c>
      <c r="L1938" t="b">
        <f t="shared" si="151"/>
        <v>1</v>
      </c>
      <c r="M1938" t="b">
        <f t="shared" si="152"/>
        <v>1</v>
      </c>
      <c r="N1938" t="b">
        <f t="shared" si="153"/>
        <v>1</v>
      </c>
      <c r="O1938" s="13">
        <f t="shared" si="154"/>
        <v>0</v>
      </c>
    </row>
    <row r="1939" spans="1:15" ht="78.75" hidden="1" x14ac:dyDescent="0.25">
      <c r="A1939" s="1" t="s">
        <v>882</v>
      </c>
      <c r="B1939" s="1" t="s">
        <v>1407</v>
      </c>
      <c r="C1939" s="1" t="s">
        <v>36</v>
      </c>
      <c r="D1939" s="2" t="s">
        <v>1229</v>
      </c>
      <c r="E1939" s="3">
        <v>742.7</v>
      </c>
      <c r="F1939" s="8" t="s">
        <v>882</v>
      </c>
      <c r="G1939" s="9" t="s">
        <v>1407</v>
      </c>
      <c r="H1939" s="9" t="s">
        <v>36</v>
      </c>
      <c r="I1939" s="10" t="s">
        <v>1229</v>
      </c>
      <c r="J1939" s="11">
        <v>742.7</v>
      </c>
      <c r="K1939" t="b">
        <f t="shared" si="150"/>
        <v>1</v>
      </c>
      <c r="L1939" t="b">
        <f t="shared" si="151"/>
        <v>1</v>
      </c>
      <c r="M1939" t="b">
        <f t="shared" si="152"/>
        <v>1</v>
      </c>
      <c r="N1939" t="b">
        <f t="shared" si="153"/>
        <v>1</v>
      </c>
      <c r="O1939" s="13">
        <f t="shared" si="154"/>
        <v>0</v>
      </c>
    </row>
    <row r="1940" spans="1:15" ht="56.25" hidden="1" x14ac:dyDescent="0.25">
      <c r="A1940" s="1" t="s">
        <v>882</v>
      </c>
      <c r="B1940" s="1" t="s">
        <v>1407</v>
      </c>
      <c r="C1940" s="1" t="s">
        <v>1122</v>
      </c>
      <c r="D1940" s="2" t="s">
        <v>1885</v>
      </c>
      <c r="E1940" s="3">
        <v>6194.2</v>
      </c>
      <c r="F1940" s="8" t="s">
        <v>882</v>
      </c>
      <c r="G1940" s="9" t="s">
        <v>1407</v>
      </c>
      <c r="H1940" s="9" t="s">
        <v>1122</v>
      </c>
      <c r="I1940" s="10" t="s">
        <v>1885</v>
      </c>
      <c r="J1940" s="11">
        <v>6194.2</v>
      </c>
      <c r="K1940" t="b">
        <f t="shared" si="150"/>
        <v>1</v>
      </c>
      <c r="L1940" t="b">
        <f t="shared" si="151"/>
        <v>1</v>
      </c>
      <c r="M1940" t="b">
        <f t="shared" si="152"/>
        <v>1</v>
      </c>
      <c r="N1940" t="b">
        <f t="shared" si="153"/>
        <v>1</v>
      </c>
      <c r="O1940" s="13">
        <f t="shared" si="154"/>
        <v>0</v>
      </c>
    </row>
    <row r="1941" spans="1:15" ht="36" hidden="1" x14ac:dyDescent="0.25">
      <c r="A1941" s="1" t="s">
        <v>882</v>
      </c>
      <c r="B1941" s="1" t="s">
        <v>1407</v>
      </c>
      <c r="C1941" s="1" t="s">
        <v>1143</v>
      </c>
      <c r="D1941" s="2" t="s">
        <v>1270</v>
      </c>
      <c r="E1941" s="3">
        <v>5471.2</v>
      </c>
      <c r="F1941" s="8" t="s">
        <v>882</v>
      </c>
      <c r="G1941" s="9" t="s">
        <v>1407</v>
      </c>
      <c r="H1941" s="9" t="s">
        <v>1143</v>
      </c>
      <c r="I1941" s="10" t="s">
        <v>1270</v>
      </c>
      <c r="J1941" s="11">
        <v>5471.2</v>
      </c>
      <c r="K1941" t="b">
        <f t="shared" si="150"/>
        <v>1</v>
      </c>
      <c r="L1941" t="b">
        <f t="shared" si="151"/>
        <v>1</v>
      </c>
      <c r="M1941" t="b">
        <f t="shared" si="152"/>
        <v>1</v>
      </c>
      <c r="N1941" t="b">
        <f t="shared" si="153"/>
        <v>1</v>
      </c>
      <c r="O1941" s="13">
        <f t="shared" si="154"/>
        <v>0</v>
      </c>
    </row>
    <row r="1942" spans="1:15" ht="78.75" hidden="1" x14ac:dyDescent="0.25">
      <c r="A1942" s="1" t="s">
        <v>882</v>
      </c>
      <c r="B1942" s="1" t="s">
        <v>1407</v>
      </c>
      <c r="C1942" s="1" t="s">
        <v>1144</v>
      </c>
      <c r="D1942" s="2" t="s">
        <v>589</v>
      </c>
      <c r="E1942" s="3">
        <v>3951.2</v>
      </c>
      <c r="F1942" s="8" t="s">
        <v>882</v>
      </c>
      <c r="G1942" s="9" t="s">
        <v>1407</v>
      </c>
      <c r="H1942" s="9" t="s">
        <v>1144</v>
      </c>
      <c r="I1942" s="10" t="s">
        <v>589</v>
      </c>
      <c r="J1942" s="11">
        <v>3951.2</v>
      </c>
      <c r="K1942" t="b">
        <f t="shared" si="150"/>
        <v>1</v>
      </c>
      <c r="L1942" t="b">
        <f t="shared" si="151"/>
        <v>1</v>
      </c>
      <c r="M1942" t="b">
        <f t="shared" si="152"/>
        <v>1</v>
      </c>
      <c r="N1942" t="b">
        <f t="shared" si="153"/>
        <v>1</v>
      </c>
      <c r="O1942" s="13">
        <f t="shared" si="154"/>
        <v>0</v>
      </c>
    </row>
    <row r="1943" spans="1:15" ht="33.75" hidden="1" x14ac:dyDescent="0.25">
      <c r="A1943" s="1" t="s">
        <v>882</v>
      </c>
      <c r="B1943" s="1" t="s">
        <v>1407</v>
      </c>
      <c r="C1943" s="1" t="s">
        <v>1349</v>
      </c>
      <c r="D1943" s="2" t="s">
        <v>1350</v>
      </c>
      <c r="E1943" s="3">
        <v>1520</v>
      </c>
      <c r="F1943" s="8" t="s">
        <v>882</v>
      </c>
      <c r="G1943" s="9" t="s">
        <v>1407</v>
      </c>
      <c r="H1943" s="9" t="s">
        <v>1349</v>
      </c>
      <c r="I1943" s="10" t="s">
        <v>1350</v>
      </c>
      <c r="J1943" s="11">
        <v>1520</v>
      </c>
      <c r="K1943" t="b">
        <f t="shared" si="150"/>
        <v>1</v>
      </c>
      <c r="L1943" t="b">
        <f t="shared" si="151"/>
        <v>1</v>
      </c>
      <c r="M1943" t="b">
        <f t="shared" si="152"/>
        <v>1</v>
      </c>
      <c r="N1943" t="b">
        <f t="shared" si="153"/>
        <v>1</v>
      </c>
      <c r="O1943" s="13">
        <f t="shared" si="154"/>
        <v>0</v>
      </c>
    </row>
    <row r="1944" spans="1:15" ht="78.75" hidden="1" x14ac:dyDescent="0.25">
      <c r="A1944" s="1" t="s">
        <v>882</v>
      </c>
      <c r="B1944" s="1" t="s">
        <v>1407</v>
      </c>
      <c r="C1944" s="1" t="s">
        <v>405</v>
      </c>
      <c r="D1944" s="2" t="s">
        <v>1174</v>
      </c>
      <c r="E1944" s="3">
        <v>723</v>
      </c>
      <c r="F1944" s="8" t="s">
        <v>882</v>
      </c>
      <c r="G1944" s="9" t="s">
        <v>1407</v>
      </c>
      <c r="H1944" s="9" t="s">
        <v>405</v>
      </c>
      <c r="I1944" s="10" t="s">
        <v>1174</v>
      </c>
      <c r="J1944" s="11">
        <v>723</v>
      </c>
      <c r="K1944" t="b">
        <f t="shared" si="150"/>
        <v>1</v>
      </c>
      <c r="L1944" t="b">
        <f t="shared" si="151"/>
        <v>1</v>
      </c>
      <c r="M1944" t="b">
        <f t="shared" si="152"/>
        <v>1</v>
      </c>
      <c r="N1944" t="b">
        <f t="shared" si="153"/>
        <v>1</v>
      </c>
      <c r="O1944" s="13">
        <f t="shared" si="154"/>
        <v>0</v>
      </c>
    </row>
    <row r="1945" spans="1:15" ht="56.25" hidden="1" x14ac:dyDescent="0.25">
      <c r="A1945" s="1" t="s">
        <v>882</v>
      </c>
      <c r="B1945" s="1" t="s">
        <v>1386</v>
      </c>
      <c r="C1945" s="1" t="s">
        <v>790</v>
      </c>
      <c r="D1945" s="2" t="s">
        <v>1590</v>
      </c>
      <c r="E1945" s="3">
        <v>54479.7</v>
      </c>
      <c r="F1945" s="8" t="s">
        <v>882</v>
      </c>
      <c r="G1945" s="9" t="s">
        <v>1386</v>
      </c>
      <c r="H1945" s="9" t="s">
        <v>790</v>
      </c>
      <c r="I1945" s="10" t="s">
        <v>1590</v>
      </c>
      <c r="J1945" s="11">
        <v>54479.7</v>
      </c>
      <c r="K1945" t="b">
        <f t="shared" si="150"/>
        <v>1</v>
      </c>
      <c r="L1945" t="b">
        <f t="shared" si="151"/>
        <v>1</v>
      </c>
      <c r="M1945" t="b">
        <f t="shared" si="152"/>
        <v>1</v>
      </c>
      <c r="N1945" t="b">
        <f t="shared" si="153"/>
        <v>1</v>
      </c>
      <c r="O1945" s="13">
        <f t="shared" si="154"/>
        <v>0</v>
      </c>
    </row>
    <row r="1946" spans="1:15" ht="78.75" hidden="1" x14ac:dyDescent="0.25">
      <c r="A1946" s="1" t="s">
        <v>882</v>
      </c>
      <c r="B1946" s="1" t="s">
        <v>1386</v>
      </c>
      <c r="C1946" s="1" t="s">
        <v>791</v>
      </c>
      <c r="D1946" s="2" t="s">
        <v>1591</v>
      </c>
      <c r="E1946" s="3">
        <v>28625.5</v>
      </c>
      <c r="F1946" s="8" t="s">
        <v>882</v>
      </c>
      <c r="G1946" s="9" t="s">
        <v>1386</v>
      </c>
      <c r="H1946" s="9" t="s">
        <v>791</v>
      </c>
      <c r="I1946" s="10" t="s">
        <v>1591</v>
      </c>
      <c r="J1946" s="11">
        <v>28625.5</v>
      </c>
      <c r="K1946" t="b">
        <f t="shared" si="150"/>
        <v>1</v>
      </c>
      <c r="L1946" t="b">
        <f t="shared" si="151"/>
        <v>1</v>
      </c>
      <c r="M1946" t="b">
        <f t="shared" si="152"/>
        <v>1</v>
      </c>
      <c r="N1946" t="b">
        <f t="shared" si="153"/>
        <v>1</v>
      </c>
      <c r="O1946" s="13">
        <f t="shared" si="154"/>
        <v>0</v>
      </c>
    </row>
    <row r="1947" spans="1:15" ht="112.5" hidden="1" x14ac:dyDescent="0.25">
      <c r="A1947" s="1" t="s">
        <v>882</v>
      </c>
      <c r="B1947" s="1" t="s">
        <v>1386</v>
      </c>
      <c r="C1947" s="1" t="s">
        <v>894</v>
      </c>
      <c r="D1947" s="2" t="s">
        <v>1726</v>
      </c>
      <c r="E1947" s="3">
        <v>28625.5</v>
      </c>
      <c r="F1947" s="8" t="s">
        <v>882</v>
      </c>
      <c r="G1947" s="9" t="s">
        <v>1386</v>
      </c>
      <c r="H1947" s="9" t="s">
        <v>894</v>
      </c>
      <c r="I1947" s="10" t="s">
        <v>1726</v>
      </c>
      <c r="J1947" s="11">
        <v>28625.5</v>
      </c>
      <c r="K1947" t="b">
        <f t="shared" si="150"/>
        <v>1</v>
      </c>
      <c r="L1947" t="b">
        <f t="shared" si="151"/>
        <v>1</v>
      </c>
      <c r="M1947" t="b">
        <f t="shared" si="152"/>
        <v>1</v>
      </c>
      <c r="N1947" t="b">
        <f t="shared" si="153"/>
        <v>1</v>
      </c>
      <c r="O1947" s="13">
        <f t="shared" si="154"/>
        <v>0</v>
      </c>
    </row>
    <row r="1948" spans="1:15" ht="78.75" hidden="1" x14ac:dyDescent="0.25">
      <c r="A1948" s="1" t="s">
        <v>882</v>
      </c>
      <c r="B1948" s="1" t="s">
        <v>1386</v>
      </c>
      <c r="C1948" s="1" t="s">
        <v>897</v>
      </c>
      <c r="D1948" s="2" t="s">
        <v>924</v>
      </c>
      <c r="E1948" s="3">
        <v>25625.5</v>
      </c>
      <c r="F1948" s="8" t="s">
        <v>882</v>
      </c>
      <c r="G1948" s="9" t="s">
        <v>1386</v>
      </c>
      <c r="H1948" s="9" t="s">
        <v>897</v>
      </c>
      <c r="I1948" s="10" t="s">
        <v>924</v>
      </c>
      <c r="J1948" s="11">
        <v>25625.5</v>
      </c>
      <c r="K1948" t="b">
        <f t="shared" si="150"/>
        <v>1</v>
      </c>
      <c r="L1948" t="b">
        <f t="shared" si="151"/>
        <v>1</v>
      </c>
      <c r="M1948" t="b">
        <f t="shared" si="152"/>
        <v>1</v>
      </c>
      <c r="N1948" t="b">
        <f t="shared" si="153"/>
        <v>1</v>
      </c>
      <c r="O1948" s="13">
        <f t="shared" si="154"/>
        <v>0</v>
      </c>
    </row>
    <row r="1949" spans="1:15" ht="123.75" hidden="1" x14ac:dyDescent="0.25">
      <c r="A1949" s="1" t="s">
        <v>882</v>
      </c>
      <c r="B1949" s="1" t="s">
        <v>1386</v>
      </c>
      <c r="C1949" s="1" t="s">
        <v>1456</v>
      </c>
      <c r="D1949" s="2" t="s">
        <v>1457</v>
      </c>
      <c r="E1949" s="3">
        <v>3000</v>
      </c>
      <c r="F1949" s="8" t="s">
        <v>882</v>
      </c>
      <c r="G1949" s="9" t="s">
        <v>1386</v>
      </c>
      <c r="H1949" s="9" t="s">
        <v>1456</v>
      </c>
      <c r="I1949" s="10" t="s">
        <v>1457</v>
      </c>
      <c r="J1949" s="11">
        <v>3000</v>
      </c>
      <c r="K1949" t="b">
        <f t="shared" si="150"/>
        <v>1</v>
      </c>
      <c r="L1949" t="b">
        <f t="shared" si="151"/>
        <v>1</v>
      </c>
      <c r="M1949" t="b">
        <f t="shared" si="152"/>
        <v>1</v>
      </c>
      <c r="N1949" t="b">
        <f t="shared" si="153"/>
        <v>1</v>
      </c>
      <c r="O1949" s="13">
        <f t="shared" si="154"/>
        <v>0</v>
      </c>
    </row>
    <row r="1950" spans="1:15" ht="56.25" hidden="1" x14ac:dyDescent="0.25">
      <c r="A1950" s="1" t="s">
        <v>882</v>
      </c>
      <c r="B1950" s="1" t="s">
        <v>1386</v>
      </c>
      <c r="C1950" s="1" t="s">
        <v>794</v>
      </c>
      <c r="D1950" s="2" t="s">
        <v>1632</v>
      </c>
      <c r="E1950" s="3">
        <v>25854.199999999997</v>
      </c>
      <c r="F1950" s="8" t="s">
        <v>882</v>
      </c>
      <c r="G1950" s="9" t="s">
        <v>1386</v>
      </c>
      <c r="H1950" s="9" t="s">
        <v>794</v>
      </c>
      <c r="I1950" s="10" t="s">
        <v>1632</v>
      </c>
      <c r="J1950" s="11">
        <v>25854.2</v>
      </c>
      <c r="K1950" t="b">
        <f t="shared" si="150"/>
        <v>1</v>
      </c>
      <c r="L1950" t="b">
        <f t="shared" si="151"/>
        <v>1</v>
      </c>
      <c r="M1950" t="b">
        <f t="shared" si="152"/>
        <v>1</v>
      </c>
      <c r="N1950" t="b">
        <f t="shared" si="153"/>
        <v>1</v>
      </c>
      <c r="O1950" s="13">
        <f t="shared" si="154"/>
        <v>0</v>
      </c>
    </row>
    <row r="1951" spans="1:15" ht="67.5" hidden="1" x14ac:dyDescent="0.25">
      <c r="A1951" s="1" t="s">
        <v>882</v>
      </c>
      <c r="B1951" s="1" t="s">
        <v>1386</v>
      </c>
      <c r="C1951" s="1" t="s">
        <v>896</v>
      </c>
      <c r="D1951" s="2" t="s">
        <v>1728</v>
      </c>
      <c r="E1951" s="3">
        <v>25854.199999999997</v>
      </c>
      <c r="F1951" s="8" t="s">
        <v>882</v>
      </c>
      <c r="G1951" s="9" t="s">
        <v>1386</v>
      </c>
      <c r="H1951" s="9" t="s">
        <v>896</v>
      </c>
      <c r="I1951" s="10" t="s">
        <v>1728</v>
      </c>
      <c r="J1951" s="11">
        <v>25854.2</v>
      </c>
      <c r="K1951" t="b">
        <f t="shared" si="150"/>
        <v>1</v>
      </c>
      <c r="L1951" t="b">
        <f t="shared" si="151"/>
        <v>1</v>
      </c>
      <c r="M1951" t="b">
        <f t="shared" si="152"/>
        <v>1</v>
      </c>
      <c r="N1951" t="b">
        <f t="shared" si="153"/>
        <v>1</v>
      </c>
      <c r="O1951" s="13">
        <f t="shared" si="154"/>
        <v>0</v>
      </c>
    </row>
    <row r="1952" spans="1:15" ht="33.75" hidden="1" x14ac:dyDescent="0.25">
      <c r="A1952" s="1" t="s">
        <v>882</v>
      </c>
      <c r="B1952" s="1" t="s">
        <v>1386</v>
      </c>
      <c r="C1952" s="1" t="s">
        <v>891</v>
      </c>
      <c r="D1952" s="2" t="s">
        <v>933</v>
      </c>
      <c r="E1952" s="3">
        <v>13047.599999999999</v>
      </c>
      <c r="F1952" s="8" t="s">
        <v>882</v>
      </c>
      <c r="G1952" s="9" t="s">
        <v>1386</v>
      </c>
      <c r="H1952" s="9" t="s">
        <v>891</v>
      </c>
      <c r="I1952" s="10" t="s">
        <v>933</v>
      </c>
      <c r="J1952" s="11">
        <v>13047.6</v>
      </c>
      <c r="K1952" t="b">
        <f t="shared" si="150"/>
        <v>1</v>
      </c>
      <c r="L1952" t="b">
        <f t="shared" si="151"/>
        <v>1</v>
      </c>
      <c r="M1952" t="b">
        <f t="shared" si="152"/>
        <v>1</v>
      </c>
      <c r="N1952" t="b">
        <f t="shared" si="153"/>
        <v>1</v>
      </c>
      <c r="O1952" s="13">
        <f t="shared" si="154"/>
        <v>0</v>
      </c>
    </row>
    <row r="1953" spans="1:15" ht="33.75" hidden="1" x14ac:dyDescent="0.25">
      <c r="A1953" s="1" t="s">
        <v>882</v>
      </c>
      <c r="B1953" s="1" t="s">
        <v>1386</v>
      </c>
      <c r="C1953" s="1" t="s">
        <v>1297</v>
      </c>
      <c r="D1953" s="2" t="s">
        <v>1729</v>
      </c>
      <c r="E1953" s="3">
        <v>12000</v>
      </c>
      <c r="F1953" s="8" t="s">
        <v>882</v>
      </c>
      <c r="G1953" s="9" t="s">
        <v>1386</v>
      </c>
      <c r="H1953" s="9" t="s">
        <v>1297</v>
      </c>
      <c r="I1953" s="10" t="s">
        <v>1729</v>
      </c>
      <c r="J1953" s="11">
        <v>12000</v>
      </c>
      <c r="K1953" t="b">
        <f t="shared" si="150"/>
        <v>1</v>
      </c>
      <c r="L1953" t="b">
        <f t="shared" si="151"/>
        <v>1</v>
      </c>
      <c r="M1953" t="b">
        <f t="shared" si="152"/>
        <v>1</v>
      </c>
      <c r="N1953" t="b">
        <f t="shared" si="153"/>
        <v>1</v>
      </c>
      <c r="O1953" s="13">
        <f t="shared" si="154"/>
        <v>0</v>
      </c>
    </row>
    <row r="1954" spans="1:15" ht="168.75" hidden="1" x14ac:dyDescent="0.25">
      <c r="A1954" s="1" t="s">
        <v>882</v>
      </c>
      <c r="B1954" s="1" t="s">
        <v>1386</v>
      </c>
      <c r="C1954" s="1" t="s">
        <v>898</v>
      </c>
      <c r="D1954" s="2" t="s">
        <v>934</v>
      </c>
      <c r="E1954" s="3">
        <v>806.6</v>
      </c>
      <c r="F1954" s="8" t="s">
        <v>882</v>
      </c>
      <c r="G1954" s="9" t="s">
        <v>1386</v>
      </c>
      <c r="H1954" s="9" t="s">
        <v>898</v>
      </c>
      <c r="I1954" s="10" t="s">
        <v>934</v>
      </c>
      <c r="J1954" s="11">
        <v>806.6</v>
      </c>
      <c r="K1954" t="b">
        <f t="shared" si="150"/>
        <v>1</v>
      </c>
      <c r="L1954" t="b">
        <f t="shared" si="151"/>
        <v>1</v>
      </c>
      <c r="M1954" t="b">
        <f t="shared" si="152"/>
        <v>1</v>
      </c>
      <c r="N1954" t="b">
        <f t="shared" si="153"/>
        <v>1</v>
      </c>
      <c r="O1954" s="13">
        <f t="shared" si="154"/>
        <v>0</v>
      </c>
    </row>
    <row r="1955" spans="1:15" ht="56.25" hidden="1" x14ac:dyDescent="0.25">
      <c r="A1955" s="1" t="s">
        <v>882</v>
      </c>
      <c r="B1955" s="1" t="s">
        <v>1420</v>
      </c>
      <c r="C1955" s="1" t="s">
        <v>790</v>
      </c>
      <c r="D1955" s="2" t="s">
        <v>1590</v>
      </c>
      <c r="E1955" s="3">
        <v>61668</v>
      </c>
      <c r="F1955" s="8" t="s">
        <v>882</v>
      </c>
      <c r="G1955" s="9" t="s">
        <v>1420</v>
      </c>
      <c r="H1955" s="9" t="s">
        <v>790</v>
      </c>
      <c r="I1955" s="10" t="s">
        <v>1590</v>
      </c>
      <c r="J1955" s="11">
        <v>61668</v>
      </c>
      <c r="K1955" t="b">
        <f t="shared" si="150"/>
        <v>1</v>
      </c>
      <c r="L1955" t="b">
        <f t="shared" si="151"/>
        <v>1</v>
      </c>
      <c r="M1955" t="b">
        <f t="shared" si="152"/>
        <v>1</v>
      </c>
      <c r="N1955" t="b">
        <f t="shared" si="153"/>
        <v>1</v>
      </c>
      <c r="O1955" s="13">
        <f t="shared" si="154"/>
        <v>0</v>
      </c>
    </row>
    <row r="1956" spans="1:15" ht="56.25" hidden="1" x14ac:dyDescent="0.25">
      <c r="A1956" s="1" t="s">
        <v>882</v>
      </c>
      <c r="B1956" s="1" t="s">
        <v>1420</v>
      </c>
      <c r="C1956" s="1" t="s">
        <v>794</v>
      </c>
      <c r="D1956" s="2" t="s">
        <v>1632</v>
      </c>
      <c r="E1956" s="3">
        <v>61668</v>
      </c>
      <c r="F1956" s="8" t="s">
        <v>882</v>
      </c>
      <c r="G1956" s="9" t="s">
        <v>1420</v>
      </c>
      <c r="H1956" s="9" t="s">
        <v>794</v>
      </c>
      <c r="I1956" s="10" t="s">
        <v>1632</v>
      </c>
      <c r="J1956" s="11">
        <v>61668</v>
      </c>
      <c r="K1956" t="b">
        <f t="shared" si="150"/>
        <v>1</v>
      </c>
      <c r="L1956" t="b">
        <f t="shared" si="151"/>
        <v>1</v>
      </c>
      <c r="M1956" t="b">
        <f t="shared" si="152"/>
        <v>1</v>
      </c>
      <c r="N1956" t="b">
        <f t="shared" si="153"/>
        <v>1</v>
      </c>
      <c r="O1956" s="13">
        <f t="shared" si="154"/>
        <v>0</v>
      </c>
    </row>
    <row r="1957" spans="1:15" ht="67.5" hidden="1" x14ac:dyDescent="0.25">
      <c r="A1957" s="1" t="s">
        <v>882</v>
      </c>
      <c r="B1957" s="1" t="s">
        <v>1420</v>
      </c>
      <c r="C1957" s="1" t="s">
        <v>896</v>
      </c>
      <c r="D1957" s="2" t="s">
        <v>1728</v>
      </c>
      <c r="E1957" s="3">
        <v>61668</v>
      </c>
      <c r="F1957" s="8" t="s">
        <v>882</v>
      </c>
      <c r="G1957" s="9" t="s">
        <v>1420</v>
      </c>
      <c r="H1957" s="9" t="s">
        <v>896</v>
      </c>
      <c r="I1957" s="10" t="s">
        <v>1728</v>
      </c>
      <c r="J1957" s="11">
        <v>61668</v>
      </c>
      <c r="K1957" t="b">
        <f t="shared" si="150"/>
        <v>1</v>
      </c>
      <c r="L1957" t="b">
        <f t="shared" si="151"/>
        <v>1</v>
      </c>
      <c r="M1957" t="b">
        <f t="shared" si="152"/>
        <v>1</v>
      </c>
      <c r="N1957" t="b">
        <f t="shared" si="153"/>
        <v>1</v>
      </c>
      <c r="O1957" s="13">
        <f t="shared" si="154"/>
        <v>0</v>
      </c>
    </row>
    <row r="1958" spans="1:15" ht="90" hidden="1" x14ac:dyDescent="0.25">
      <c r="A1958" s="1" t="s">
        <v>882</v>
      </c>
      <c r="B1958" s="1" t="s">
        <v>1420</v>
      </c>
      <c r="C1958" s="1" t="s">
        <v>899</v>
      </c>
      <c r="D1958" s="2" t="s">
        <v>1313</v>
      </c>
      <c r="E1958" s="3">
        <v>60000</v>
      </c>
      <c r="F1958" s="8" t="s">
        <v>882</v>
      </c>
      <c r="G1958" s="9" t="s">
        <v>1420</v>
      </c>
      <c r="H1958" s="9" t="s">
        <v>899</v>
      </c>
      <c r="I1958" s="10" t="s">
        <v>1313</v>
      </c>
      <c r="J1958" s="11">
        <v>60000</v>
      </c>
      <c r="K1958" t="b">
        <f t="shared" si="150"/>
        <v>1</v>
      </c>
      <c r="L1958" t="b">
        <f t="shared" si="151"/>
        <v>1</v>
      </c>
      <c r="M1958" t="b">
        <f t="shared" si="152"/>
        <v>1</v>
      </c>
      <c r="N1958" t="b">
        <f t="shared" si="153"/>
        <v>1</v>
      </c>
      <c r="O1958" s="13">
        <f t="shared" si="154"/>
        <v>0</v>
      </c>
    </row>
    <row r="1959" spans="1:15" ht="67.5" hidden="1" x14ac:dyDescent="0.25">
      <c r="A1959" s="1" t="s">
        <v>882</v>
      </c>
      <c r="B1959" s="1" t="s">
        <v>1420</v>
      </c>
      <c r="C1959" s="1" t="s">
        <v>900</v>
      </c>
      <c r="D1959" s="2" t="s">
        <v>1730</v>
      </c>
      <c r="E1959" s="3">
        <v>1668</v>
      </c>
      <c r="F1959" s="8" t="s">
        <v>882</v>
      </c>
      <c r="G1959" s="9" t="s">
        <v>1420</v>
      </c>
      <c r="H1959" s="9" t="s">
        <v>900</v>
      </c>
      <c r="I1959" s="10" t="s">
        <v>1730</v>
      </c>
      <c r="J1959" s="11">
        <v>1668</v>
      </c>
      <c r="K1959" t="b">
        <f t="shared" si="150"/>
        <v>1</v>
      </c>
      <c r="L1959" t="b">
        <f t="shared" si="151"/>
        <v>1</v>
      </c>
      <c r="M1959" t="b">
        <f t="shared" si="152"/>
        <v>1</v>
      </c>
      <c r="N1959" t="b">
        <f t="shared" si="153"/>
        <v>1</v>
      </c>
      <c r="O1959" s="13">
        <f t="shared" si="154"/>
        <v>0</v>
      </c>
    </row>
    <row r="1960" spans="1:15" ht="56.25" hidden="1" x14ac:dyDescent="0.25">
      <c r="A1960" s="1" t="s">
        <v>882</v>
      </c>
      <c r="B1960" s="1" t="s">
        <v>1421</v>
      </c>
      <c r="C1960" s="1" t="s">
        <v>1122</v>
      </c>
      <c r="D1960" s="2" t="s">
        <v>1885</v>
      </c>
      <c r="E1960" s="3">
        <v>22113.9</v>
      </c>
      <c r="F1960" s="8" t="s">
        <v>882</v>
      </c>
      <c r="G1960" s="9" t="s">
        <v>1421</v>
      </c>
      <c r="H1960" s="9" t="s">
        <v>1122</v>
      </c>
      <c r="I1960" s="10" t="s">
        <v>1885</v>
      </c>
      <c r="J1960" s="11">
        <v>22113.9</v>
      </c>
      <c r="K1960" t="b">
        <f t="shared" si="150"/>
        <v>1</v>
      </c>
      <c r="L1960" t="b">
        <f t="shared" si="151"/>
        <v>1</v>
      </c>
      <c r="M1960" t="b">
        <f t="shared" si="152"/>
        <v>1</v>
      </c>
      <c r="N1960" t="b">
        <f t="shared" si="153"/>
        <v>1</v>
      </c>
      <c r="O1960" s="13">
        <f t="shared" si="154"/>
        <v>0</v>
      </c>
    </row>
    <row r="1961" spans="1:15" ht="36" hidden="1" x14ac:dyDescent="0.25">
      <c r="A1961" s="1" t="s">
        <v>882</v>
      </c>
      <c r="B1961" s="1" t="s">
        <v>1421</v>
      </c>
      <c r="C1961" s="1" t="s">
        <v>1143</v>
      </c>
      <c r="D1961" s="2" t="s">
        <v>1270</v>
      </c>
      <c r="E1961" s="3">
        <v>22113.9</v>
      </c>
      <c r="F1961" s="8" t="s">
        <v>882</v>
      </c>
      <c r="G1961" s="9" t="s">
        <v>1421</v>
      </c>
      <c r="H1961" s="9" t="s">
        <v>1143</v>
      </c>
      <c r="I1961" s="10" t="s">
        <v>1270</v>
      </c>
      <c r="J1961" s="11">
        <v>22113.9</v>
      </c>
      <c r="K1961" t="b">
        <f t="shared" si="150"/>
        <v>1</v>
      </c>
      <c r="L1961" t="b">
        <f t="shared" si="151"/>
        <v>1</v>
      </c>
      <c r="M1961" t="b">
        <f t="shared" si="152"/>
        <v>1</v>
      </c>
      <c r="N1961" t="b">
        <f t="shared" si="153"/>
        <v>1</v>
      </c>
      <c r="O1961" s="13">
        <f t="shared" si="154"/>
        <v>0</v>
      </c>
    </row>
    <row r="1962" spans="1:15" ht="78.75" hidden="1" x14ac:dyDescent="0.25">
      <c r="A1962" s="1" t="s">
        <v>882</v>
      </c>
      <c r="B1962" s="1" t="s">
        <v>1421</v>
      </c>
      <c r="C1962" s="1" t="s">
        <v>1144</v>
      </c>
      <c r="D1962" s="2" t="s">
        <v>589</v>
      </c>
      <c r="E1962" s="3">
        <v>22081.9</v>
      </c>
      <c r="F1962" s="8" t="s">
        <v>882</v>
      </c>
      <c r="G1962" s="9" t="s">
        <v>1421</v>
      </c>
      <c r="H1962" s="9" t="s">
        <v>1144</v>
      </c>
      <c r="I1962" s="10" t="s">
        <v>589</v>
      </c>
      <c r="J1962" s="11">
        <v>22081.9</v>
      </c>
      <c r="K1962" t="b">
        <f t="shared" si="150"/>
        <v>1</v>
      </c>
      <c r="L1962" t="b">
        <f t="shared" si="151"/>
        <v>1</v>
      </c>
      <c r="M1962" t="b">
        <f t="shared" si="152"/>
        <v>1</v>
      </c>
      <c r="N1962" t="b">
        <f t="shared" si="153"/>
        <v>1</v>
      </c>
      <c r="O1962" s="13">
        <f t="shared" si="154"/>
        <v>0</v>
      </c>
    </row>
    <row r="1963" spans="1:15" ht="33.75" hidden="1" x14ac:dyDescent="0.25">
      <c r="A1963" s="1" t="s">
        <v>882</v>
      </c>
      <c r="B1963" s="1" t="s">
        <v>1421</v>
      </c>
      <c r="C1963" s="1" t="s">
        <v>1349</v>
      </c>
      <c r="D1963" s="2" t="s">
        <v>1350</v>
      </c>
      <c r="E1963" s="3">
        <v>32</v>
      </c>
      <c r="F1963" s="8" t="s">
        <v>882</v>
      </c>
      <c r="G1963" s="9" t="s">
        <v>1421</v>
      </c>
      <c r="H1963" s="9" t="s">
        <v>1349</v>
      </c>
      <c r="I1963" s="10" t="s">
        <v>1350</v>
      </c>
      <c r="J1963" s="11">
        <v>32</v>
      </c>
      <c r="K1963" t="b">
        <f t="shared" si="150"/>
        <v>1</v>
      </c>
      <c r="L1963" t="b">
        <f t="shared" si="151"/>
        <v>1</v>
      </c>
      <c r="M1963" t="b">
        <f t="shared" si="152"/>
        <v>1</v>
      </c>
      <c r="N1963" t="b">
        <f t="shared" si="153"/>
        <v>1</v>
      </c>
      <c r="O1963" s="13">
        <f t="shared" si="154"/>
        <v>0</v>
      </c>
    </row>
    <row r="1964" spans="1:15" ht="67.5" hidden="1" x14ac:dyDescent="0.25">
      <c r="A1964" s="1" t="s">
        <v>882</v>
      </c>
      <c r="B1964" s="1" t="s">
        <v>1421</v>
      </c>
      <c r="C1964" s="1" t="s">
        <v>1125</v>
      </c>
      <c r="D1964" s="2" t="s">
        <v>1207</v>
      </c>
      <c r="E1964" s="3">
        <v>11653.9</v>
      </c>
      <c r="F1964" s="8" t="s">
        <v>882</v>
      </c>
      <c r="G1964" s="9" t="s">
        <v>1421</v>
      </c>
      <c r="H1964" s="9" t="s">
        <v>1125</v>
      </c>
      <c r="I1964" s="10" t="s">
        <v>1207</v>
      </c>
      <c r="J1964" s="11">
        <v>11653.9</v>
      </c>
      <c r="K1964" t="b">
        <f t="shared" si="150"/>
        <v>1</v>
      </c>
      <c r="L1964" t="b">
        <f t="shared" si="151"/>
        <v>1</v>
      </c>
      <c r="M1964" t="b">
        <f t="shared" si="152"/>
        <v>1</v>
      </c>
      <c r="N1964" t="b">
        <f t="shared" si="153"/>
        <v>1</v>
      </c>
      <c r="O1964" s="13">
        <f t="shared" si="154"/>
        <v>0</v>
      </c>
    </row>
    <row r="1965" spans="1:15" ht="45" hidden="1" x14ac:dyDescent="0.25">
      <c r="A1965" s="1" t="s">
        <v>882</v>
      </c>
      <c r="B1965" s="1" t="s">
        <v>1421</v>
      </c>
      <c r="C1965" s="1" t="s">
        <v>1126</v>
      </c>
      <c r="D1965" s="2" t="s">
        <v>1210</v>
      </c>
      <c r="E1965" s="3">
        <v>11653.9</v>
      </c>
      <c r="F1965" s="8" t="s">
        <v>882</v>
      </c>
      <c r="G1965" s="9" t="s">
        <v>1421</v>
      </c>
      <c r="H1965" s="9" t="s">
        <v>1126</v>
      </c>
      <c r="I1965" s="10" t="s">
        <v>1210</v>
      </c>
      <c r="J1965" s="11">
        <v>11653.9</v>
      </c>
      <c r="K1965" t="b">
        <f t="shared" si="150"/>
        <v>1</v>
      </c>
      <c r="L1965" t="b">
        <f t="shared" si="151"/>
        <v>1</v>
      </c>
      <c r="M1965" t="b">
        <f t="shared" si="152"/>
        <v>1</v>
      </c>
      <c r="N1965" t="b">
        <f t="shared" si="153"/>
        <v>1</v>
      </c>
      <c r="O1965" s="13">
        <f t="shared" si="154"/>
        <v>0</v>
      </c>
    </row>
    <row r="1966" spans="1:15" ht="56.25" hidden="1" x14ac:dyDescent="0.25">
      <c r="A1966" s="1" t="s">
        <v>882</v>
      </c>
      <c r="B1966" s="1" t="s">
        <v>1421</v>
      </c>
      <c r="C1966" s="1" t="s">
        <v>1127</v>
      </c>
      <c r="D1966" s="2" t="s">
        <v>1200</v>
      </c>
      <c r="E1966" s="3">
        <v>10388.5</v>
      </c>
      <c r="F1966" s="8" t="s">
        <v>882</v>
      </c>
      <c r="G1966" s="9" t="s">
        <v>1421</v>
      </c>
      <c r="H1966" s="9" t="s">
        <v>1127</v>
      </c>
      <c r="I1966" s="10" t="s">
        <v>1200</v>
      </c>
      <c r="J1966" s="11">
        <v>10388.5</v>
      </c>
      <c r="K1966" t="b">
        <f t="shared" si="150"/>
        <v>1</v>
      </c>
      <c r="L1966" t="b">
        <f t="shared" si="151"/>
        <v>1</v>
      </c>
      <c r="M1966" t="b">
        <f t="shared" si="152"/>
        <v>1</v>
      </c>
      <c r="N1966" t="b">
        <f t="shared" si="153"/>
        <v>1</v>
      </c>
      <c r="O1966" s="13">
        <f t="shared" si="154"/>
        <v>0</v>
      </c>
    </row>
    <row r="1967" spans="1:15" ht="56.25" hidden="1" x14ac:dyDescent="0.25">
      <c r="A1967" s="1" t="s">
        <v>882</v>
      </c>
      <c r="B1967" s="1" t="s">
        <v>1421</v>
      </c>
      <c r="C1967" s="1" t="s">
        <v>1129</v>
      </c>
      <c r="D1967" s="2" t="s">
        <v>1201</v>
      </c>
      <c r="E1967" s="3">
        <v>1265.4000000000001</v>
      </c>
      <c r="F1967" s="8" t="s">
        <v>882</v>
      </c>
      <c r="G1967" s="9" t="s">
        <v>1421</v>
      </c>
      <c r="H1967" s="9" t="s">
        <v>1129</v>
      </c>
      <c r="I1967" s="10" t="s">
        <v>1201</v>
      </c>
      <c r="J1967" s="11">
        <v>1265.4000000000001</v>
      </c>
      <c r="K1967" t="b">
        <f t="shared" si="150"/>
        <v>1</v>
      </c>
      <c r="L1967" t="b">
        <f t="shared" si="151"/>
        <v>1</v>
      </c>
      <c r="M1967" t="b">
        <f t="shared" si="152"/>
        <v>1</v>
      </c>
      <c r="N1967" t="b">
        <f t="shared" si="153"/>
        <v>1</v>
      </c>
      <c r="O1967" s="13">
        <f t="shared" si="154"/>
        <v>0</v>
      </c>
    </row>
    <row r="1968" spans="1:15" ht="67.5" hidden="1" x14ac:dyDescent="0.25">
      <c r="A1968" s="1" t="s">
        <v>422</v>
      </c>
      <c r="B1968" s="1" t="s">
        <v>1388</v>
      </c>
      <c r="C1968" s="1" t="s">
        <v>426</v>
      </c>
      <c r="D1968" s="2" t="s">
        <v>1203</v>
      </c>
      <c r="E1968" s="3">
        <v>41195.9</v>
      </c>
      <c r="F1968" s="8" t="s">
        <v>422</v>
      </c>
      <c r="G1968" s="9" t="s">
        <v>1388</v>
      </c>
      <c r="H1968" s="9" t="s">
        <v>426</v>
      </c>
      <c r="I1968" s="10" t="s">
        <v>1203</v>
      </c>
      <c r="J1968" s="11">
        <v>41195.9</v>
      </c>
      <c r="K1968" t="b">
        <f t="shared" si="150"/>
        <v>1</v>
      </c>
      <c r="L1968" t="b">
        <f t="shared" si="151"/>
        <v>1</v>
      </c>
      <c r="M1968" t="b">
        <f t="shared" si="152"/>
        <v>1</v>
      </c>
      <c r="N1968" t="b">
        <f t="shared" si="153"/>
        <v>1</v>
      </c>
      <c r="O1968" s="13">
        <f t="shared" si="154"/>
        <v>0</v>
      </c>
    </row>
    <row r="1969" spans="1:15" ht="36" hidden="1" x14ac:dyDescent="0.25">
      <c r="A1969" s="1" t="s">
        <v>422</v>
      </c>
      <c r="B1969" s="1" t="s">
        <v>1388</v>
      </c>
      <c r="C1969" s="1" t="s">
        <v>427</v>
      </c>
      <c r="D1969" s="2" t="s">
        <v>1204</v>
      </c>
      <c r="E1969" s="3">
        <v>4271.3999999999996</v>
      </c>
      <c r="F1969" s="8" t="s">
        <v>422</v>
      </c>
      <c r="G1969" s="9" t="s">
        <v>1388</v>
      </c>
      <c r="H1969" s="9" t="s">
        <v>427</v>
      </c>
      <c r="I1969" s="10" t="s">
        <v>1204</v>
      </c>
      <c r="J1969" s="11">
        <v>4271.3999999999996</v>
      </c>
      <c r="K1969" t="b">
        <f t="shared" si="150"/>
        <v>1</v>
      </c>
      <c r="L1969" t="b">
        <f t="shared" si="151"/>
        <v>1</v>
      </c>
      <c r="M1969" t="b">
        <f t="shared" si="152"/>
        <v>1</v>
      </c>
      <c r="N1969" t="b">
        <f t="shared" si="153"/>
        <v>1</v>
      </c>
      <c r="O1969" s="13">
        <f t="shared" si="154"/>
        <v>0</v>
      </c>
    </row>
    <row r="1970" spans="1:15" ht="56.25" hidden="1" x14ac:dyDescent="0.25">
      <c r="A1970" s="1" t="s">
        <v>422</v>
      </c>
      <c r="B1970" s="1" t="s">
        <v>1388</v>
      </c>
      <c r="C1970" s="1" t="s">
        <v>423</v>
      </c>
      <c r="D1970" s="2" t="s">
        <v>1200</v>
      </c>
      <c r="E1970" s="3">
        <v>4271.3999999999996</v>
      </c>
      <c r="F1970" s="8" t="s">
        <v>422</v>
      </c>
      <c r="G1970" s="9" t="s">
        <v>1388</v>
      </c>
      <c r="H1970" s="9" t="s">
        <v>423</v>
      </c>
      <c r="I1970" s="10" t="s">
        <v>1200</v>
      </c>
      <c r="J1970" s="11">
        <v>4271.3999999999996</v>
      </c>
      <c r="K1970" t="b">
        <f t="shared" si="150"/>
        <v>1</v>
      </c>
      <c r="L1970" t="b">
        <f t="shared" si="151"/>
        <v>1</v>
      </c>
      <c r="M1970" t="b">
        <f t="shared" si="152"/>
        <v>1</v>
      </c>
      <c r="N1970" t="b">
        <f t="shared" si="153"/>
        <v>1</v>
      </c>
      <c r="O1970" s="13">
        <f t="shared" si="154"/>
        <v>0</v>
      </c>
    </row>
    <row r="1971" spans="1:15" ht="36" hidden="1" x14ac:dyDescent="0.25">
      <c r="A1971" s="1" t="s">
        <v>422</v>
      </c>
      <c r="B1971" s="1" t="s">
        <v>1388</v>
      </c>
      <c r="C1971" s="1" t="s">
        <v>428</v>
      </c>
      <c r="D1971" s="2" t="s">
        <v>1202</v>
      </c>
      <c r="E1971" s="3">
        <v>36924.5</v>
      </c>
      <c r="F1971" s="8" t="s">
        <v>422</v>
      </c>
      <c r="G1971" s="9" t="s">
        <v>1388</v>
      </c>
      <c r="H1971" s="9" t="s">
        <v>428</v>
      </c>
      <c r="I1971" s="10" t="s">
        <v>1202</v>
      </c>
      <c r="J1971" s="11">
        <v>36924.5</v>
      </c>
      <c r="K1971" t="b">
        <f t="shared" si="150"/>
        <v>1</v>
      </c>
      <c r="L1971" t="b">
        <f t="shared" si="151"/>
        <v>1</v>
      </c>
      <c r="M1971" t="b">
        <f t="shared" si="152"/>
        <v>1</v>
      </c>
      <c r="N1971" t="b">
        <f t="shared" si="153"/>
        <v>1</v>
      </c>
      <c r="O1971" s="13">
        <f t="shared" si="154"/>
        <v>0</v>
      </c>
    </row>
    <row r="1972" spans="1:15" ht="56.25" hidden="1" x14ac:dyDescent="0.25">
      <c r="A1972" s="1" t="s">
        <v>422</v>
      </c>
      <c r="B1972" s="1" t="s">
        <v>1388</v>
      </c>
      <c r="C1972" s="1" t="s">
        <v>424</v>
      </c>
      <c r="D1972" s="2" t="s">
        <v>1200</v>
      </c>
      <c r="E1972" s="3">
        <v>31357.5</v>
      </c>
      <c r="F1972" s="8" t="s">
        <v>422</v>
      </c>
      <c r="G1972" s="9" t="s">
        <v>1388</v>
      </c>
      <c r="H1972" s="9" t="s">
        <v>424</v>
      </c>
      <c r="I1972" s="10" t="s">
        <v>1200</v>
      </c>
      <c r="J1972" s="11">
        <v>31357.5</v>
      </c>
      <c r="K1972" t="b">
        <f t="shared" si="150"/>
        <v>1</v>
      </c>
      <c r="L1972" t="b">
        <f t="shared" si="151"/>
        <v>1</v>
      </c>
      <c r="M1972" t="b">
        <f t="shared" si="152"/>
        <v>1</v>
      </c>
      <c r="N1972" t="b">
        <f t="shared" si="153"/>
        <v>1</v>
      </c>
      <c r="O1972" s="13">
        <f t="shared" si="154"/>
        <v>0</v>
      </c>
    </row>
    <row r="1973" spans="1:15" ht="56.25" hidden="1" x14ac:dyDescent="0.25">
      <c r="A1973" s="1" t="s">
        <v>422</v>
      </c>
      <c r="B1973" s="1" t="s">
        <v>1388</v>
      </c>
      <c r="C1973" s="1" t="s">
        <v>425</v>
      </c>
      <c r="D1973" s="2" t="s">
        <v>1201</v>
      </c>
      <c r="E1973" s="3">
        <v>5566.9999999999991</v>
      </c>
      <c r="F1973" s="8" t="s">
        <v>422</v>
      </c>
      <c r="G1973" s="9" t="s">
        <v>1388</v>
      </c>
      <c r="H1973" s="9" t="s">
        <v>425</v>
      </c>
      <c r="I1973" s="10" t="s">
        <v>1201</v>
      </c>
      <c r="J1973" s="11">
        <v>5567</v>
      </c>
      <c r="K1973" t="b">
        <f t="shared" si="150"/>
        <v>1</v>
      </c>
      <c r="L1973" t="b">
        <f t="shared" si="151"/>
        <v>1</v>
      </c>
      <c r="M1973" t="b">
        <f t="shared" si="152"/>
        <v>1</v>
      </c>
      <c r="N1973" t="b">
        <f t="shared" si="153"/>
        <v>1</v>
      </c>
      <c r="O1973" s="13">
        <f t="shared" si="154"/>
        <v>0</v>
      </c>
    </row>
    <row r="1974" spans="1:15" ht="78.75" hidden="1" x14ac:dyDescent="0.25">
      <c r="A1974" s="1" t="s">
        <v>429</v>
      </c>
      <c r="B1974" s="1" t="s">
        <v>1422</v>
      </c>
      <c r="C1974" s="1" t="s">
        <v>433</v>
      </c>
      <c r="D1974" s="2" t="s">
        <v>1205</v>
      </c>
      <c r="E1974" s="3">
        <v>9578.1</v>
      </c>
      <c r="F1974" s="8" t="s">
        <v>429</v>
      </c>
      <c r="G1974" s="9" t="s">
        <v>1422</v>
      </c>
      <c r="H1974" s="9" t="s">
        <v>433</v>
      </c>
      <c r="I1974" s="10" t="s">
        <v>1205</v>
      </c>
      <c r="J1974" s="11">
        <v>9578.1</v>
      </c>
      <c r="K1974" t="b">
        <f t="shared" si="150"/>
        <v>1</v>
      </c>
      <c r="L1974" t="b">
        <f t="shared" si="151"/>
        <v>1</v>
      </c>
      <c r="M1974" t="b">
        <f t="shared" si="152"/>
        <v>1</v>
      </c>
      <c r="N1974" t="b">
        <f t="shared" si="153"/>
        <v>1</v>
      </c>
      <c r="O1974" s="13">
        <f t="shared" si="154"/>
        <v>0</v>
      </c>
    </row>
    <row r="1975" spans="1:15" ht="67.5" hidden="1" x14ac:dyDescent="0.25">
      <c r="A1975" s="1" t="s">
        <v>429</v>
      </c>
      <c r="B1975" s="1" t="s">
        <v>1422</v>
      </c>
      <c r="C1975" s="1" t="s">
        <v>434</v>
      </c>
      <c r="D1975" s="2" t="s">
        <v>1206</v>
      </c>
      <c r="E1975" s="3">
        <v>8843.4</v>
      </c>
      <c r="F1975" s="8" t="s">
        <v>429</v>
      </c>
      <c r="G1975" s="9" t="s">
        <v>1422</v>
      </c>
      <c r="H1975" s="9" t="s">
        <v>434</v>
      </c>
      <c r="I1975" s="10" t="s">
        <v>1206</v>
      </c>
      <c r="J1975" s="11">
        <v>8843.4</v>
      </c>
      <c r="K1975" t="b">
        <f t="shared" si="150"/>
        <v>1</v>
      </c>
      <c r="L1975" t="b">
        <f t="shared" si="151"/>
        <v>1</v>
      </c>
      <c r="M1975" t="b">
        <f t="shared" si="152"/>
        <v>1</v>
      </c>
      <c r="N1975" t="b">
        <f t="shared" si="153"/>
        <v>1</v>
      </c>
      <c r="O1975" s="13">
        <f t="shared" si="154"/>
        <v>0</v>
      </c>
    </row>
    <row r="1976" spans="1:15" ht="56.25" hidden="1" x14ac:dyDescent="0.25">
      <c r="A1976" s="1" t="s">
        <v>429</v>
      </c>
      <c r="B1976" s="1" t="s">
        <v>1422</v>
      </c>
      <c r="C1976" s="1" t="s">
        <v>430</v>
      </c>
      <c r="D1976" s="2" t="s">
        <v>1200</v>
      </c>
      <c r="E1976" s="3">
        <v>8843.4</v>
      </c>
      <c r="F1976" s="8" t="s">
        <v>429</v>
      </c>
      <c r="G1976" s="9" t="s">
        <v>1422</v>
      </c>
      <c r="H1976" s="9" t="s">
        <v>430</v>
      </c>
      <c r="I1976" s="10" t="s">
        <v>1200</v>
      </c>
      <c r="J1976" s="11">
        <v>8843.4</v>
      </c>
      <c r="K1976" t="b">
        <f t="shared" si="150"/>
        <v>1</v>
      </c>
      <c r="L1976" t="b">
        <f t="shared" si="151"/>
        <v>1</v>
      </c>
      <c r="M1976" t="b">
        <f t="shared" si="152"/>
        <v>1</v>
      </c>
      <c r="N1976" t="b">
        <f t="shared" si="153"/>
        <v>1</v>
      </c>
      <c r="O1976" s="13">
        <f t="shared" si="154"/>
        <v>0</v>
      </c>
    </row>
    <row r="1977" spans="1:15" ht="36" hidden="1" x14ac:dyDescent="0.25">
      <c r="A1977" s="1" t="s">
        <v>429</v>
      </c>
      <c r="B1977" s="1" t="s">
        <v>1422</v>
      </c>
      <c r="C1977" s="1" t="s">
        <v>435</v>
      </c>
      <c r="D1977" s="2" t="s">
        <v>1202</v>
      </c>
      <c r="E1977" s="3">
        <v>734.7</v>
      </c>
      <c r="F1977" s="8" t="s">
        <v>429</v>
      </c>
      <c r="G1977" s="9" t="s">
        <v>1422</v>
      </c>
      <c r="H1977" s="9" t="s">
        <v>435</v>
      </c>
      <c r="I1977" s="10" t="s">
        <v>1202</v>
      </c>
      <c r="J1977" s="11">
        <v>734.7</v>
      </c>
      <c r="K1977" t="b">
        <f t="shared" si="150"/>
        <v>1</v>
      </c>
      <c r="L1977" t="b">
        <f t="shared" si="151"/>
        <v>1</v>
      </c>
      <c r="M1977" t="b">
        <f t="shared" si="152"/>
        <v>1</v>
      </c>
      <c r="N1977" t="b">
        <f t="shared" si="153"/>
        <v>1</v>
      </c>
      <c r="O1977" s="13">
        <f t="shared" si="154"/>
        <v>0</v>
      </c>
    </row>
    <row r="1978" spans="1:15" ht="56.25" hidden="1" x14ac:dyDescent="0.25">
      <c r="A1978" s="1" t="s">
        <v>429</v>
      </c>
      <c r="B1978" s="1" t="s">
        <v>1422</v>
      </c>
      <c r="C1978" s="1" t="s">
        <v>431</v>
      </c>
      <c r="D1978" s="2" t="s">
        <v>1200</v>
      </c>
      <c r="E1978" s="3">
        <v>511</v>
      </c>
      <c r="F1978" s="8" t="s">
        <v>429</v>
      </c>
      <c r="G1978" s="9" t="s">
        <v>1422</v>
      </c>
      <c r="H1978" s="9" t="s">
        <v>431</v>
      </c>
      <c r="I1978" s="10" t="s">
        <v>1200</v>
      </c>
      <c r="J1978" s="11">
        <v>511</v>
      </c>
      <c r="K1978" t="b">
        <f t="shared" si="150"/>
        <v>1</v>
      </c>
      <c r="L1978" t="b">
        <f t="shared" si="151"/>
        <v>1</v>
      </c>
      <c r="M1978" t="b">
        <f t="shared" si="152"/>
        <v>1</v>
      </c>
      <c r="N1978" t="b">
        <f t="shared" si="153"/>
        <v>1</v>
      </c>
      <c r="O1978" s="13">
        <f t="shared" si="154"/>
        <v>0</v>
      </c>
    </row>
    <row r="1979" spans="1:15" ht="56.25" hidden="1" x14ac:dyDescent="0.25">
      <c r="A1979" s="1" t="s">
        <v>429</v>
      </c>
      <c r="B1979" s="1" t="s">
        <v>1422</v>
      </c>
      <c r="C1979" s="1" t="s">
        <v>432</v>
      </c>
      <c r="D1979" s="2" t="s">
        <v>1201</v>
      </c>
      <c r="E1979" s="3">
        <v>223.7</v>
      </c>
      <c r="F1979" s="8" t="s">
        <v>429</v>
      </c>
      <c r="G1979" s="9" t="s">
        <v>1422</v>
      </c>
      <c r="H1979" s="9" t="s">
        <v>432</v>
      </c>
      <c r="I1979" s="10" t="s">
        <v>1201</v>
      </c>
      <c r="J1979" s="11">
        <v>223.7</v>
      </c>
      <c r="K1979" t="b">
        <f t="shared" si="150"/>
        <v>1</v>
      </c>
      <c r="L1979" t="b">
        <f t="shared" si="151"/>
        <v>1</v>
      </c>
      <c r="M1979" t="b">
        <f t="shared" si="152"/>
        <v>1</v>
      </c>
      <c r="N1979" t="b">
        <f t="shared" si="153"/>
        <v>1</v>
      </c>
      <c r="O1979" s="13">
        <f t="shared" si="154"/>
        <v>0</v>
      </c>
    </row>
    <row r="1980" spans="1:15" ht="67.5" hidden="1" x14ac:dyDescent="0.25">
      <c r="A1980" s="1" t="s">
        <v>436</v>
      </c>
      <c r="B1980" s="1" t="s">
        <v>1423</v>
      </c>
      <c r="C1980" s="1" t="s">
        <v>441</v>
      </c>
      <c r="D1980" s="2" t="s">
        <v>1231</v>
      </c>
      <c r="E1980" s="3">
        <v>149017.35999999999</v>
      </c>
      <c r="F1980" s="8" t="s">
        <v>436</v>
      </c>
      <c r="G1980" s="9" t="s">
        <v>1423</v>
      </c>
      <c r="H1980" s="9" t="s">
        <v>441</v>
      </c>
      <c r="I1980" s="10" t="s">
        <v>1231</v>
      </c>
      <c r="J1980" s="11">
        <v>149017.35999999999</v>
      </c>
      <c r="K1980" t="b">
        <f t="shared" si="150"/>
        <v>1</v>
      </c>
      <c r="L1980" t="b">
        <f t="shared" si="151"/>
        <v>1</v>
      </c>
      <c r="M1980" t="b">
        <f t="shared" si="152"/>
        <v>1</v>
      </c>
      <c r="N1980" t="b">
        <f t="shared" si="153"/>
        <v>1</v>
      </c>
      <c r="O1980" s="13">
        <f t="shared" si="154"/>
        <v>0</v>
      </c>
    </row>
    <row r="1981" spans="1:15" ht="36" hidden="1" x14ac:dyDescent="0.25">
      <c r="A1981" s="1" t="s">
        <v>436</v>
      </c>
      <c r="B1981" s="1" t="s">
        <v>1423</v>
      </c>
      <c r="C1981" s="1" t="s">
        <v>442</v>
      </c>
      <c r="D1981" s="2" t="s">
        <v>1199</v>
      </c>
      <c r="E1981" s="3">
        <v>50498.6</v>
      </c>
      <c r="F1981" s="8" t="s">
        <v>436</v>
      </c>
      <c r="G1981" s="9" t="s">
        <v>1423</v>
      </c>
      <c r="H1981" s="9" t="s">
        <v>442</v>
      </c>
      <c r="I1981" s="10" t="s">
        <v>1199</v>
      </c>
      <c r="J1981" s="11">
        <v>50498.6</v>
      </c>
      <c r="K1981" t="b">
        <f t="shared" si="150"/>
        <v>1</v>
      </c>
      <c r="L1981" t="b">
        <f t="shared" si="151"/>
        <v>1</v>
      </c>
      <c r="M1981" t="b">
        <f t="shared" si="152"/>
        <v>1</v>
      </c>
      <c r="N1981" t="b">
        <f t="shared" si="153"/>
        <v>1</v>
      </c>
      <c r="O1981" s="13">
        <f t="shared" si="154"/>
        <v>0</v>
      </c>
    </row>
    <row r="1982" spans="1:15" ht="56.25" hidden="1" x14ac:dyDescent="0.25">
      <c r="A1982" s="1" t="s">
        <v>436</v>
      </c>
      <c r="B1982" s="1" t="s">
        <v>1423</v>
      </c>
      <c r="C1982" s="1" t="s">
        <v>437</v>
      </c>
      <c r="D1982" s="2" t="s">
        <v>1200</v>
      </c>
      <c r="E1982" s="3">
        <v>46393.799999999996</v>
      </c>
      <c r="F1982" s="8" t="s">
        <v>436</v>
      </c>
      <c r="G1982" s="9" t="s">
        <v>1423</v>
      </c>
      <c r="H1982" s="9" t="s">
        <v>437</v>
      </c>
      <c r="I1982" s="10" t="s">
        <v>1200</v>
      </c>
      <c r="J1982" s="11">
        <v>46393.8</v>
      </c>
      <c r="K1982" t="b">
        <f t="shared" si="150"/>
        <v>1</v>
      </c>
      <c r="L1982" t="b">
        <f t="shared" si="151"/>
        <v>1</v>
      </c>
      <c r="M1982" t="b">
        <f t="shared" si="152"/>
        <v>1</v>
      </c>
      <c r="N1982" t="b">
        <f t="shared" si="153"/>
        <v>1</v>
      </c>
      <c r="O1982" s="13">
        <f t="shared" si="154"/>
        <v>0</v>
      </c>
    </row>
    <row r="1983" spans="1:15" ht="56.25" hidden="1" x14ac:dyDescent="0.25">
      <c r="A1983" s="1" t="s">
        <v>436</v>
      </c>
      <c r="B1983" s="1" t="s">
        <v>1423</v>
      </c>
      <c r="C1983" s="1" t="s">
        <v>438</v>
      </c>
      <c r="D1983" s="2" t="s">
        <v>1201</v>
      </c>
      <c r="E1983" s="3">
        <v>4104.8</v>
      </c>
      <c r="F1983" s="8" t="s">
        <v>436</v>
      </c>
      <c r="G1983" s="9" t="s">
        <v>1423</v>
      </c>
      <c r="H1983" s="9" t="s">
        <v>438</v>
      </c>
      <c r="I1983" s="10" t="s">
        <v>1201</v>
      </c>
      <c r="J1983" s="11">
        <v>4104.8</v>
      </c>
      <c r="K1983" t="b">
        <f t="shared" si="150"/>
        <v>1</v>
      </c>
      <c r="L1983" t="b">
        <f t="shared" si="151"/>
        <v>1</v>
      </c>
      <c r="M1983" t="b">
        <f t="shared" si="152"/>
        <v>1</v>
      </c>
      <c r="N1983" t="b">
        <f t="shared" si="153"/>
        <v>1</v>
      </c>
      <c r="O1983" s="13">
        <f t="shared" si="154"/>
        <v>0</v>
      </c>
    </row>
    <row r="1984" spans="1:15" ht="36" hidden="1" x14ac:dyDescent="0.25">
      <c r="A1984" s="1" t="s">
        <v>436</v>
      </c>
      <c r="B1984" s="1" t="s">
        <v>1423</v>
      </c>
      <c r="C1984" s="1" t="s">
        <v>443</v>
      </c>
      <c r="D1984" s="2" t="s">
        <v>1202</v>
      </c>
      <c r="E1984" s="3">
        <v>98518.76</v>
      </c>
      <c r="F1984" s="8" t="s">
        <v>436</v>
      </c>
      <c r="G1984" s="9" t="s">
        <v>1423</v>
      </c>
      <c r="H1984" s="9" t="s">
        <v>443</v>
      </c>
      <c r="I1984" s="10" t="s">
        <v>1202</v>
      </c>
      <c r="J1984" s="11">
        <v>98518.76</v>
      </c>
      <c r="K1984" t="b">
        <f t="shared" si="150"/>
        <v>1</v>
      </c>
      <c r="L1984" t="b">
        <f t="shared" si="151"/>
        <v>1</v>
      </c>
      <c r="M1984" t="b">
        <f t="shared" si="152"/>
        <v>1</v>
      </c>
      <c r="N1984" t="b">
        <f t="shared" si="153"/>
        <v>1</v>
      </c>
      <c r="O1984" s="13">
        <f t="shared" si="154"/>
        <v>0</v>
      </c>
    </row>
    <row r="1985" spans="1:15" ht="56.25" hidden="1" x14ac:dyDescent="0.25">
      <c r="A1985" s="1" t="s">
        <v>436</v>
      </c>
      <c r="B1985" s="1" t="s">
        <v>1423</v>
      </c>
      <c r="C1985" s="1" t="s">
        <v>439</v>
      </c>
      <c r="D1985" s="2" t="s">
        <v>1200</v>
      </c>
      <c r="E1985" s="3">
        <v>68860.899999999994</v>
      </c>
      <c r="F1985" s="8" t="s">
        <v>436</v>
      </c>
      <c r="G1985" s="9" t="s">
        <v>1423</v>
      </c>
      <c r="H1985" s="9" t="s">
        <v>439</v>
      </c>
      <c r="I1985" s="10" t="s">
        <v>1200</v>
      </c>
      <c r="J1985" s="11">
        <v>68860.899999999994</v>
      </c>
      <c r="K1985" t="b">
        <f t="shared" si="150"/>
        <v>1</v>
      </c>
      <c r="L1985" t="b">
        <f t="shared" si="151"/>
        <v>1</v>
      </c>
      <c r="M1985" t="b">
        <f t="shared" si="152"/>
        <v>1</v>
      </c>
      <c r="N1985" t="b">
        <f t="shared" si="153"/>
        <v>1</v>
      </c>
      <c r="O1985" s="13">
        <f t="shared" si="154"/>
        <v>0</v>
      </c>
    </row>
    <row r="1986" spans="1:15" ht="56.25" hidden="1" x14ac:dyDescent="0.25">
      <c r="A1986" s="1" t="s">
        <v>436</v>
      </c>
      <c r="B1986" s="1" t="s">
        <v>1423</v>
      </c>
      <c r="C1986" s="1" t="s">
        <v>440</v>
      </c>
      <c r="D1986" s="2" t="s">
        <v>1201</v>
      </c>
      <c r="E1986" s="3">
        <v>29657.86</v>
      </c>
      <c r="F1986" s="8" t="s">
        <v>436</v>
      </c>
      <c r="G1986" s="9" t="s">
        <v>1423</v>
      </c>
      <c r="H1986" s="9" t="s">
        <v>440</v>
      </c>
      <c r="I1986" s="10" t="s">
        <v>1201</v>
      </c>
      <c r="J1986" s="11">
        <v>29657.86</v>
      </c>
      <c r="K1986" t="b">
        <f t="shared" si="150"/>
        <v>1</v>
      </c>
      <c r="L1986" t="b">
        <f t="shared" si="151"/>
        <v>1</v>
      </c>
      <c r="M1986" t="b">
        <f t="shared" si="152"/>
        <v>1</v>
      </c>
      <c r="N1986" t="b">
        <f t="shared" si="153"/>
        <v>1</v>
      </c>
      <c r="O1986" s="13">
        <f t="shared" si="154"/>
        <v>0</v>
      </c>
    </row>
    <row r="1987" spans="1:15" ht="56.25" hidden="1" x14ac:dyDescent="0.25">
      <c r="A1987" s="1" t="s">
        <v>436</v>
      </c>
      <c r="B1987" s="1" t="s">
        <v>1384</v>
      </c>
      <c r="C1987" s="1" t="s">
        <v>1122</v>
      </c>
      <c r="D1987" s="2" t="s">
        <v>1885</v>
      </c>
      <c r="E1987" s="3">
        <v>44969.04</v>
      </c>
      <c r="F1987" s="8" t="s">
        <v>436</v>
      </c>
      <c r="G1987" s="9" t="s">
        <v>1384</v>
      </c>
      <c r="H1987" s="9" t="s">
        <v>1122</v>
      </c>
      <c r="I1987" s="10" t="s">
        <v>1885</v>
      </c>
      <c r="J1987" s="11">
        <v>44969.04</v>
      </c>
      <c r="K1987" t="b">
        <f t="shared" ref="K1987:K2050" si="155">EXACT(A1987,F1987)</f>
        <v>1</v>
      </c>
      <c r="L1987" t="b">
        <f t="shared" ref="L1987:L2050" si="156">EXACT(B1987,G1987)</f>
        <v>1</v>
      </c>
      <c r="M1987" t="b">
        <f t="shared" ref="M1987:M2050" si="157">EXACT(C1987,H1987)</f>
        <v>1</v>
      </c>
      <c r="N1987" t="b">
        <f t="shared" ref="N1987:N2050" si="158">EXACT(D1987,I1987)</f>
        <v>1</v>
      </c>
      <c r="O1987" s="13">
        <f t="shared" ref="O1987:O2050" si="159">E1987-J1987</f>
        <v>0</v>
      </c>
    </row>
    <row r="1988" spans="1:15" ht="33.75" hidden="1" x14ac:dyDescent="0.25">
      <c r="A1988" s="1" t="s">
        <v>436</v>
      </c>
      <c r="B1988" s="1" t="s">
        <v>1384</v>
      </c>
      <c r="C1988" s="1" t="s">
        <v>1123</v>
      </c>
      <c r="D1988" s="2" t="s">
        <v>1175</v>
      </c>
      <c r="E1988" s="3">
        <v>44969.04</v>
      </c>
      <c r="F1988" s="8" t="s">
        <v>436</v>
      </c>
      <c r="G1988" s="9" t="s">
        <v>1384</v>
      </c>
      <c r="H1988" s="9" t="s">
        <v>1123</v>
      </c>
      <c r="I1988" s="10" t="s">
        <v>1175</v>
      </c>
      <c r="J1988" s="11">
        <v>44969.04</v>
      </c>
      <c r="K1988" t="b">
        <f t="shared" si="155"/>
        <v>1</v>
      </c>
      <c r="L1988" t="b">
        <f t="shared" si="156"/>
        <v>1</v>
      </c>
      <c r="M1988" t="b">
        <f t="shared" si="157"/>
        <v>1</v>
      </c>
      <c r="N1988" t="b">
        <f t="shared" si="158"/>
        <v>1</v>
      </c>
      <c r="O1988" s="13">
        <f t="shared" si="159"/>
        <v>0</v>
      </c>
    </row>
    <row r="1989" spans="1:15" ht="45" hidden="1" x14ac:dyDescent="0.25">
      <c r="A1989" s="1" t="s">
        <v>436</v>
      </c>
      <c r="B1989" s="1" t="s">
        <v>1384</v>
      </c>
      <c r="C1989" s="1" t="s">
        <v>410</v>
      </c>
      <c r="D1989" s="2" t="s">
        <v>1183</v>
      </c>
      <c r="E1989" s="3">
        <v>44834</v>
      </c>
      <c r="F1989" s="8" t="s">
        <v>436</v>
      </c>
      <c r="G1989" s="9" t="s">
        <v>1384</v>
      </c>
      <c r="H1989" s="9" t="s">
        <v>410</v>
      </c>
      <c r="I1989" s="10" t="s">
        <v>1183</v>
      </c>
      <c r="J1989" s="11">
        <v>44834</v>
      </c>
      <c r="K1989" t="b">
        <f t="shared" si="155"/>
        <v>1</v>
      </c>
      <c r="L1989" t="b">
        <f t="shared" si="156"/>
        <v>1</v>
      </c>
      <c r="M1989" t="b">
        <f t="shared" si="157"/>
        <v>1</v>
      </c>
      <c r="N1989" t="b">
        <f t="shared" si="158"/>
        <v>1</v>
      </c>
      <c r="O1989" s="13">
        <f t="shared" si="159"/>
        <v>0</v>
      </c>
    </row>
    <row r="1990" spans="1:15" ht="90" hidden="1" x14ac:dyDescent="0.25">
      <c r="A1990" s="1" t="s">
        <v>436</v>
      </c>
      <c r="B1990" s="1" t="s">
        <v>1384</v>
      </c>
      <c r="C1990" s="1" t="s">
        <v>1314</v>
      </c>
      <c r="D1990" s="2" t="s">
        <v>1731</v>
      </c>
      <c r="E1990" s="3">
        <v>20.04</v>
      </c>
      <c r="F1990" s="8" t="s">
        <v>436</v>
      </c>
      <c r="G1990" s="9" t="s">
        <v>1384</v>
      </c>
      <c r="H1990" s="9" t="s">
        <v>1314</v>
      </c>
      <c r="I1990" s="10" t="s">
        <v>1731</v>
      </c>
      <c r="J1990" s="11">
        <v>20.04</v>
      </c>
      <c r="K1990" t="b">
        <f t="shared" si="155"/>
        <v>1</v>
      </c>
      <c r="L1990" t="b">
        <f t="shared" si="156"/>
        <v>1</v>
      </c>
      <c r="M1990" t="b">
        <f t="shared" si="157"/>
        <v>1</v>
      </c>
      <c r="N1990" t="b">
        <f t="shared" si="158"/>
        <v>1</v>
      </c>
      <c r="O1990" s="13">
        <f t="shared" si="159"/>
        <v>0</v>
      </c>
    </row>
    <row r="1991" spans="1:15" ht="101.25" hidden="1" x14ac:dyDescent="0.25">
      <c r="A1991" s="1" t="s">
        <v>436</v>
      </c>
      <c r="B1991" s="1" t="s">
        <v>1384</v>
      </c>
      <c r="C1991" s="1" t="s">
        <v>1315</v>
      </c>
      <c r="D1991" s="2" t="s">
        <v>1732</v>
      </c>
      <c r="E1991" s="3">
        <v>115</v>
      </c>
      <c r="F1991" s="8" t="s">
        <v>436</v>
      </c>
      <c r="G1991" s="9" t="s">
        <v>1384</v>
      </c>
      <c r="H1991" s="9" t="s">
        <v>1315</v>
      </c>
      <c r="I1991" s="10" t="s">
        <v>1732</v>
      </c>
      <c r="J1991" s="11">
        <v>115</v>
      </c>
      <c r="K1991" t="b">
        <f t="shared" si="155"/>
        <v>1</v>
      </c>
      <c r="L1991" t="b">
        <f t="shared" si="156"/>
        <v>1</v>
      </c>
      <c r="M1991" t="b">
        <f t="shared" si="157"/>
        <v>1</v>
      </c>
      <c r="N1991" t="b">
        <f t="shared" si="158"/>
        <v>1</v>
      </c>
      <c r="O1991" s="13">
        <f t="shared" si="159"/>
        <v>0</v>
      </c>
    </row>
    <row r="1992" spans="1:15" ht="56.25" hidden="1" x14ac:dyDescent="0.25">
      <c r="A1992" s="1" t="s">
        <v>444</v>
      </c>
      <c r="B1992" s="1" t="s">
        <v>1384</v>
      </c>
      <c r="C1992" s="1" t="s">
        <v>1122</v>
      </c>
      <c r="D1992" s="2" t="s">
        <v>1885</v>
      </c>
      <c r="E1992" s="3">
        <v>10.199999999999999</v>
      </c>
      <c r="F1992" s="8" t="s">
        <v>444</v>
      </c>
      <c r="G1992" s="9" t="s">
        <v>1384</v>
      </c>
      <c r="H1992" s="9" t="s">
        <v>1122</v>
      </c>
      <c r="I1992" s="10" t="s">
        <v>1885</v>
      </c>
      <c r="J1992" s="11">
        <v>10.199999999999999</v>
      </c>
      <c r="K1992" t="b">
        <f t="shared" si="155"/>
        <v>1</v>
      </c>
      <c r="L1992" t="b">
        <f t="shared" si="156"/>
        <v>1</v>
      </c>
      <c r="M1992" t="b">
        <f t="shared" si="157"/>
        <v>1</v>
      </c>
      <c r="N1992" t="b">
        <f t="shared" si="158"/>
        <v>1</v>
      </c>
      <c r="O1992" s="13">
        <f t="shared" si="159"/>
        <v>0</v>
      </c>
    </row>
    <row r="1993" spans="1:15" ht="33.75" hidden="1" x14ac:dyDescent="0.25">
      <c r="A1993" s="1" t="s">
        <v>444</v>
      </c>
      <c r="B1993" s="1" t="s">
        <v>1384</v>
      </c>
      <c r="C1993" s="1" t="s">
        <v>1123</v>
      </c>
      <c r="D1993" s="2" t="s">
        <v>1175</v>
      </c>
      <c r="E1993" s="3">
        <v>10.199999999999999</v>
      </c>
      <c r="F1993" s="8" t="s">
        <v>444</v>
      </c>
      <c r="G1993" s="9" t="s">
        <v>1384</v>
      </c>
      <c r="H1993" s="9" t="s">
        <v>1123</v>
      </c>
      <c r="I1993" s="10" t="s">
        <v>1175</v>
      </c>
      <c r="J1993" s="11">
        <v>10.199999999999999</v>
      </c>
      <c r="K1993" t="b">
        <f t="shared" si="155"/>
        <v>1</v>
      </c>
      <c r="L1993" t="b">
        <f t="shared" si="156"/>
        <v>1</v>
      </c>
      <c r="M1993" t="b">
        <f t="shared" si="157"/>
        <v>1</v>
      </c>
      <c r="N1993" t="b">
        <f t="shared" si="158"/>
        <v>1</v>
      </c>
      <c r="O1993" s="13">
        <f t="shared" si="159"/>
        <v>0</v>
      </c>
    </row>
    <row r="1994" spans="1:15" ht="146.25" hidden="1" x14ac:dyDescent="0.25">
      <c r="A1994" s="1" t="s">
        <v>444</v>
      </c>
      <c r="B1994" s="1" t="s">
        <v>1384</v>
      </c>
      <c r="C1994" s="1" t="s">
        <v>445</v>
      </c>
      <c r="D1994" s="2" t="s">
        <v>1193</v>
      </c>
      <c r="E1994" s="3">
        <v>10.199999999999999</v>
      </c>
      <c r="F1994" s="8" t="s">
        <v>444</v>
      </c>
      <c r="G1994" s="9" t="s">
        <v>1384</v>
      </c>
      <c r="H1994" s="9" t="s">
        <v>445</v>
      </c>
      <c r="I1994" s="10" t="s">
        <v>1193</v>
      </c>
      <c r="J1994" s="11">
        <v>10.199999999999999</v>
      </c>
      <c r="K1994" t="b">
        <f t="shared" si="155"/>
        <v>1</v>
      </c>
      <c r="L1994" t="b">
        <f t="shared" si="156"/>
        <v>1</v>
      </c>
      <c r="M1994" t="b">
        <f t="shared" si="157"/>
        <v>1</v>
      </c>
      <c r="N1994" t="b">
        <f t="shared" si="158"/>
        <v>1</v>
      </c>
      <c r="O1994" s="13">
        <f t="shared" si="159"/>
        <v>0</v>
      </c>
    </row>
    <row r="1995" spans="1:15" ht="67.5" hidden="1" x14ac:dyDescent="0.25">
      <c r="A1995" s="1" t="s">
        <v>444</v>
      </c>
      <c r="B1995" s="1" t="s">
        <v>1384</v>
      </c>
      <c r="C1995" s="1" t="s">
        <v>1125</v>
      </c>
      <c r="D1995" s="2" t="s">
        <v>1207</v>
      </c>
      <c r="E1995" s="3">
        <v>34245.4</v>
      </c>
      <c r="F1995" s="8" t="s">
        <v>444</v>
      </c>
      <c r="G1995" s="9" t="s">
        <v>1384</v>
      </c>
      <c r="H1995" s="9" t="s">
        <v>1125</v>
      </c>
      <c r="I1995" s="10" t="s">
        <v>1207</v>
      </c>
      <c r="J1995" s="11">
        <v>34245.4</v>
      </c>
      <c r="K1995" t="b">
        <f t="shared" si="155"/>
        <v>1</v>
      </c>
      <c r="L1995" t="b">
        <f t="shared" si="156"/>
        <v>1</v>
      </c>
      <c r="M1995" t="b">
        <f t="shared" si="157"/>
        <v>1</v>
      </c>
      <c r="N1995" t="b">
        <f t="shared" si="158"/>
        <v>1</v>
      </c>
      <c r="O1995" s="13">
        <f t="shared" si="159"/>
        <v>0</v>
      </c>
    </row>
    <row r="1996" spans="1:15" ht="45" hidden="1" x14ac:dyDescent="0.25">
      <c r="A1996" s="1" t="s">
        <v>444</v>
      </c>
      <c r="B1996" s="1" t="s">
        <v>1384</v>
      </c>
      <c r="C1996" s="1" t="s">
        <v>1126</v>
      </c>
      <c r="D1996" s="2" t="s">
        <v>1210</v>
      </c>
      <c r="E1996" s="3">
        <v>34245.4</v>
      </c>
      <c r="F1996" s="8" t="s">
        <v>444</v>
      </c>
      <c r="G1996" s="9" t="s">
        <v>1384</v>
      </c>
      <c r="H1996" s="9" t="s">
        <v>1126</v>
      </c>
      <c r="I1996" s="10" t="s">
        <v>1210</v>
      </c>
      <c r="J1996" s="11">
        <v>34245.4</v>
      </c>
      <c r="K1996" t="b">
        <f t="shared" si="155"/>
        <v>1</v>
      </c>
      <c r="L1996" t="b">
        <f t="shared" si="156"/>
        <v>1</v>
      </c>
      <c r="M1996" t="b">
        <f t="shared" si="157"/>
        <v>1</v>
      </c>
      <c r="N1996" t="b">
        <f t="shared" si="158"/>
        <v>1</v>
      </c>
      <c r="O1996" s="13">
        <f t="shared" si="159"/>
        <v>0</v>
      </c>
    </row>
    <row r="1997" spans="1:15" ht="56.25" hidden="1" x14ac:dyDescent="0.25">
      <c r="A1997" s="1" t="s">
        <v>444</v>
      </c>
      <c r="B1997" s="1" t="s">
        <v>1384</v>
      </c>
      <c r="C1997" s="1" t="s">
        <v>1127</v>
      </c>
      <c r="D1997" s="2" t="s">
        <v>1200</v>
      </c>
      <c r="E1997" s="3">
        <v>31239.3</v>
      </c>
      <c r="F1997" s="8" t="s">
        <v>444</v>
      </c>
      <c r="G1997" s="9" t="s">
        <v>1384</v>
      </c>
      <c r="H1997" s="9" t="s">
        <v>1127</v>
      </c>
      <c r="I1997" s="10" t="s">
        <v>1200</v>
      </c>
      <c r="J1997" s="11">
        <v>31239.3</v>
      </c>
      <c r="K1997" t="b">
        <f t="shared" si="155"/>
        <v>1</v>
      </c>
      <c r="L1997" t="b">
        <f t="shared" si="156"/>
        <v>1</v>
      </c>
      <c r="M1997" t="b">
        <f t="shared" si="157"/>
        <v>1</v>
      </c>
      <c r="N1997" t="b">
        <f t="shared" si="158"/>
        <v>1</v>
      </c>
      <c r="O1997" s="13">
        <f t="shared" si="159"/>
        <v>0</v>
      </c>
    </row>
    <row r="1998" spans="1:15" ht="56.25" hidden="1" x14ac:dyDescent="0.25">
      <c r="A1998" s="1" t="s">
        <v>444</v>
      </c>
      <c r="B1998" s="1" t="s">
        <v>1384</v>
      </c>
      <c r="C1998" s="1" t="s">
        <v>1129</v>
      </c>
      <c r="D1998" s="2" t="s">
        <v>1201</v>
      </c>
      <c r="E1998" s="3">
        <v>3006.1</v>
      </c>
      <c r="F1998" s="8" t="s">
        <v>444</v>
      </c>
      <c r="G1998" s="9" t="s">
        <v>1384</v>
      </c>
      <c r="H1998" s="9" t="s">
        <v>1129</v>
      </c>
      <c r="I1998" s="10" t="s">
        <v>1201</v>
      </c>
      <c r="J1998" s="11">
        <v>3006.1</v>
      </c>
      <c r="K1998" t="b">
        <f t="shared" si="155"/>
        <v>1</v>
      </c>
      <c r="L1998" t="b">
        <f t="shared" si="156"/>
        <v>1</v>
      </c>
      <c r="M1998" t="b">
        <f t="shared" si="157"/>
        <v>1</v>
      </c>
      <c r="N1998" t="b">
        <f t="shared" si="158"/>
        <v>1</v>
      </c>
      <c r="O1998" s="13">
        <f t="shared" si="159"/>
        <v>0</v>
      </c>
    </row>
    <row r="1999" spans="1:15" ht="101.25" hidden="1" x14ac:dyDescent="0.25">
      <c r="A1999" s="1" t="s">
        <v>444</v>
      </c>
      <c r="B1999" s="1" t="s">
        <v>1384</v>
      </c>
      <c r="C1999" s="1" t="s">
        <v>1139</v>
      </c>
      <c r="D1999" s="2" t="s">
        <v>1211</v>
      </c>
      <c r="E1999" s="3">
        <v>1081.7563299999999</v>
      </c>
      <c r="F1999" s="8" t="s">
        <v>444</v>
      </c>
      <c r="G1999" s="9" t="s">
        <v>1384</v>
      </c>
      <c r="H1999" s="9" t="s">
        <v>1139</v>
      </c>
      <c r="I1999" s="10" t="s">
        <v>1211</v>
      </c>
      <c r="J1999" s="11">
        <v>1081.7560000000001</v>
      </c>
      <c r="K1999" t="b">
        <f t="shared" si="155"/>
        <v>1</v>
      </c>
      <c r="L1999" t="b">
        <f t="shared" si="156"/>
        <v>1</v>
      </c>
      <c r="M1999" t="b">
        <f t="shared" si="157"/>
        <v>1</v>
      </c>
      <c r="N1999" t="b">
        <f t="shared" si="158"/>
        <v>1</v>
      </c>
      <c r="O1999" s="13">
        <f t="shared" si="159"/>
        <v>3.2999999984895112E-4</v>
      </c>
    </row>
    <row r="2000" spans="1:15" ht="78.75" hidden="1" x14ac:dyDescent="0.25">
      <c r="A2000" s="1" t="s">
        <v>444</v>
      </c>
      <c r="B2000" s="1" t="s">
        <v>1384</v>
      </c>
      <c r="C2000" s="1" t="s">
        <v>1146</v>
      </c>
      <c r="D2000" s="2" t="s">
        <v>1212</v>
      </c>
      <c r="E2000" s="3">
        <v>1081.7563299999999</v>
      </c>
      <c r="F2000" s="8" t="s">
        <v>444</v>
      </c>
      <c r="G2000" s="9" t="s">
        <v>1384</v>
      </c>
      <c r="H2000" s="9" t="s">
        <v>1146</v>
      </c>
      <c r="I2000" s="10" t="s">
        <v>1212</v>
      </c>
      <c r="J2000" s="11">
        <v>1081.7560000000001</v>
      </c>
      <c r="K2000" t="b">
        <f t="shared" si="155"/>
        <v>1</v>
      </c>
      <c r="L2000" t="b">
        <f t="shared" si="156"/>
        <v>1</v>
      </c>
      <c r="M2000" t="b">
        <f t="shared" si="157"/>
        <v>1</v>
      </c>
      <c r="N2000" t="b">
        <f t="shared" si="158"/>
        <v>1</v>
      </c>
      <c r="O2000" s="13">
        <f t="shared" si="159"/>
        <v>3.2999999984895112E-4</v>
      </c>
    </row>
    <row r="2001" spans="1:15" ht="56.25" hidden="1" x14ac:dyDescent="0.25">
      <c r="A2001" s="1" t="s">
        <v>444</v>
      </c>
      <c r="B2001" s="1" t="s">
        <v>1384</v>
      </c>
      <c r="C2001" s="1" t="s">
        <v>1147</v>
      </c>
      <c r="D2001" s="2" t="s">
        <v>1213</v>
      </c>
      <c r="E2001" s="3">
        <v>1081.7563299999999</v>
      </c>
      <c r="F2001" s="8" t="s">
        <v>444</v>
      </c>
      <c r="G2001" s="9" t="s">
        <v>1384</v>
      </c>
      <c r="H2001" s="9" t="s">
        <v>1147</v>
      </c>
      <c r="I2001" s="10" t="s">
        <v>1213</v>
      </c>
      <c r="J2001" s="11">
        <v>1081.7560000000001</v>
      </c>
      <c r="K2001" t="b">
        <f t="shared" si="155"/>
        <v>1</v>
      </c>
      <c r="L2001" t="b">
        <f t="shared" si="156"/>
        <v>1</v>
      </c>
      <c r="M2001" t="b">
        <f t="shared" si="157"/>
        <v>1</v>
      </c>
      <c r="N2001" t="b">
        <f t="shared" si="158"/>
        <v>1</v>
      </c>
      <c r="O2001" s="13">
        <f t="shared" si="159"/>
        <v>3.2999999984895112E-4</v>
      </c>
    </row>
    <row r="2002" spans="1:15" ht="56.25" hidden="1" x14ac:dyDescent="0.25">
      <c r="A2002" s="1" t="s">
        <v>444</v>
      </c>
      <c r="B2002" s="1" t="s">
        <v>1415</v>
      </c>
      <c r="C2002" s="1" t="s">
        <v>210</v>
      </c>
      <c r="D2002" s="2" t="s">
        <v>1654</v>
      </c>
      <c r="E2002" s="3">
        <v>1216770.0740399999</v>
      </c>
      <c r="F2002" s="8" t="s">
        <v>444</v>
      </c>
      <c r="G2002" s="9" t="s">
        <v>1415</v>
      </c>
      <c r="H2002" s="9" t="s">
        <v>210</v>
      </c>
      <c r="I2002" s="10" t="s">
        <v>1654</v>
      </c>
      <c r="J2002" s="11">
        <v>1216770.074</v>
      </c>
      <c r="K2002" t="b">
        <f t="shared" si="155"/>
        <v>1</v>
      </c>
      <c r="L2002" t="b">
        <f t="shared" si="156"/>
        <v>1</v>
      </c>
      <c r="M2002" t="b">
        <f t="shared" si="157"/>
        <v>1</v>
      </c>
      <c r="N2002" t="b">
        <f t="shared" si="158"/>
        <v>1</v>
      </c>
      <c r="O2002" s="13">
        <f t="shared" si="159"/>
        <v>3.9999838918447495E-5</v>
      </c>
    </row>
    <row r="2003" spans="1:15" ht="67.5" hidden="1" x14ac:dyDescent="0.25">
      <c r="A2003" s="1" t="s">
        <v>444</v>
      </c>
      <c r="B2003" s="1" t="s">
        <v>1415</v>
      </c>
      <c r="C2003" s="1" t="s">
        <v>420</v>
      </c>
      <c r="D2003" s="2" t="s">
        <v>1724</v>
      </c>
      <c r="E2003" s="3">
        <v>1149938.14904</v>
      </c>
      <c r="F2003" s="8" t="s">
        <v>444</v>
      </c>
      <c r="G2003" s="9" t="s">
        <v>1415</v>
      </c>
      <c r="H2003" s="9" t="s">
        <v>420</v>
      </c>
      <c r="I2003" s="10" t="s">
        <v>1724</v>
      </c>
      <c r="J2003" s="11">
        <v>1149938.149</v>
      </c>
      <c r="K2003" t="b">
        <f t="shared" si="155"/>
        <v>1</v>
      </c>
      <c r="L2003" t="b">
        <f t="shared" si="156"/>
        <v>1</v>
      </c>
      <c r="M2003" t="b">
        <f t="shared" si="157"/>
        <v>1</v>
      </c>
      <c r="N2003" t="b">
        <f t="shared" si="158"/>
        <v>1</v>
      </c>
      <c r="O2003" s="13">
        <f t="shared" si="159"/>
        <v>4.0000071749091148E-5</v>
      </c>
    </row>
    <row r="2004" spans="1:15" ht="101.25" hidden="1" x14ac:dyDescent="0.25">
      <c r="A2004" s="1" t="s">
        <v>444</v>
      </c>
      <c r="B2004" s="1" t="s">
        <v>1415</v>
      </c>
      <c r="C2004" s="1" t="s">
        <v>452</v>
      </c>
      <c r="D2004" s="2" t="s">
        <v>1733</v>
      </c>
      <c r="E2004" s="3">
        <v>1147399.9490400001</v>
      </c>
      <c r="F2004" s="8" t="s">
        <v>444</v>
      </c>
      <c r="G2004" s="9" t="s">
        <v>1415</v>
      </c>
      <c r="H2004" s="9" t="s">
        <v>452</v>
      </c>
      <c r="I2004" s="10" t="s">
        <v>1733</v>
      </c>
      <c r="J2004" s="11">
        <v>1147399.949</v>
      </c>
      <c r="K2004" t="b">
        <f t="shared" si="155"/>
        <v>1</v>
      </c>
      <c r="L2004" t="b">
        <f t="shared" si="156"/>
        <v>1</v>
      </c>
      <c r="M2004" t="b">
        <f t="shared" si="157"/>
        <v>1</v>
      </c>
      <c r="N2004" t="b">
        <f t="shared" si="158"/>
        <v>1</v>
      </c>
      <c r="O2004" s="13">
        <f t="shared" si="159"/>
        <v>4.0000071749091148E-5</v>
      </c>
    </row>
    <row r="2005" spans="1:15" ht="56.25" hidden="1" x14ac:dyDescent="0.25">
      <c r="A2005" s="1" t="s">
        <v>444</v>
      </c>
      <c r="B2005" s="1" t="s">
        <v>1415</v>
      </c>
      <c r="C2005" s="1" t="s">
        <v>446</v>
      </c>
      <c r="D2005" s="2" t="s">
        <v>1011</v>
      </c>
      <c r="E2005" s="3">
        <v>37874.044739999998</v>
      </c>
      <c r="F2005" s="8" t="s">
        <v>444</v>
      </c>
      <c r="G2005" s="9" t="s">
        <v>1415</v>
      </c>
      <c r="H2005" s="9" t="s">
        <v>446</v>
      </c>
      <c r="I2005" s="10" t="s">
        <v>1011</v>
      </c>
      <c r="J2005" s="11">
        <v>37874.044999999998</v>
      </c>
      <c r="K2005" t="b">
        <f t="shared" si="155"/>
        <v>1</v>
      </c>
      <c r="L2005" t="b">
        <f t="shared" si="156"/>
        <v>1</v>
      </c>
      <c r="M2005" t="b">
        <f t="shared" si="157"/>
        <v>1</v>
      </c>
      <c r="N2005" t="b">
        <f t="shared" si="158"/>
        <v>1</v>
      </c>
      <c r="O2005" s="13">
        <f t="shared" si="159"/>
        <v>-2.6000000070780516E-4</v>
      </c>
    </row>
    <row r="2006" spans="1:15" ht="146.25" hidden="1" x14ac:dyDescent="0.25">
      <c r="A2006" s="1" t="s">
        <v>444</v>
      </c>
      <c r="B2006" s="1" t="s">
        <v>1415</v>
      </c>
      <c r="C2006" s="1" t="s">
        <v>447</v>
      </c>
      <c r="D2006" s="2" t="s">
        <v>1012</v>
      </c>
      <c r="E2006" s="3">
        <v>4809.9995699999999</v>
      </c>
      <c r="F2006" s="8" t="s">
        <v>444</v>
      </c>
      <c r="G2006" s="9" t="s">
        <v>1415</v>
      </c>
      <c r="H2006" s="9" t="s">
        <v>447</v>
      </c>
      <c r="I2006" s="10" t="s">
        <v>1012</v>
      </c>
      <c r="J2006" s="11">
        <v>4810</v>
      </c>
      <c r="K2006" t="b">
        <f t="shared" si="155"/>
        <v>1</v>
      </c>
      <c r="L2006" t="b">
        <f t="shared" si="156"/>
        <v>1</v>
      </c>
      <c r="M2006" t="b">
        <f t="shared" si="157"/>
        <v>1</v>
      </c>
      <c r="N2006" t="b">
        <f t="shared" si="158"/>
        <v>1</v>
      </c>
      <c r="O2006" s="13">
        <f t="shared" si="159"/>
        <v>-4.3000000005122274E-4</v>
      </c>
    </row>
    <row r="2007" spans="1:15" ht="78.75" hidden="1" x14ac:dyDescent="0.25">
      <c r="A2007" s="1" t="s">
        <v>444</v>
      </c>
      <c r="B2007" s="1" t="s">
        <v>1415</v>
      </c>
      <c r="C2007" s="1" t="s">
        <v>448</v>
      </c>
      <c r="D2007" s="2" t="s">
        <v>1013</v>
      </c>
      <c r="E2007" s="3">
        <v>647.89612999999997</v>
      </c>
      <c r="F2007" s="8" t="s">
        <v>444</v>
      </c>
      <c r="G2007" s="9" t="s">
        <v>1415</v>
      </c>
      <c r="H2007" s="9" t="s">
        <v>448</v>
      </c>
      <c r="I2007" s="10" t="s">
        <v>1013</v>
      </c>
      <c r="J2007" s="11">
        <v>647.89599999999996</v>
      </c>
      <c r="K2007" t="b">
        <f t="shared" si="155"/>
        <v>1</v>
      </c>
      <c r="L2007" t="b">
        <f t="shared" si="156"/>
        <v>1</v>
      </c>
      <c r="M2007" t="b">
        <f t="shared" si="157"/>
        <v>1</v>
      </c>
      <c r="N2007" t="b">
        <f t="shared" si="158"/>
        <v>1</v>
      </c>
      <c r="O2007" s="13">
        <f t="shared" si="159"/>
        <v>1.3000000001284207E-4</v>
      </c>
    </row>
    <row r="2008" spans="1:15" ht="90" hidden="1" x14ac:dyDescent="0.25">
      <c r="A2008" s="1" t="s">
        <v>444</v>
      </c>
      <c r="B2008" s="1" t="s">
        <v>1415</v>
      </c>
      <c r="C2008" s="1" t="s">
        <v>449</v>
      </c>
      <c r="D2008" s="2" t="s">
        <v>1014</v>
      </c>
      <c r="E2008" s="3">
        <v>1104068.0086000001</v>
      </c>
      <c r="F2008" s="8" t="s">
        <v>444</v>
      </c>
      <c r="G2008" s="9" t="s">
        <v>1415</v>
      </c>
      <c r="H2008" s="9" t="s">
        <v>449</v>
      </c>
      <c r="I2008" s="10" t="s">
        <v>1014</v>
      </c>
      <c r="J2008" s="11">
        <v>1104068.0090000001</v>
      </c>
      <c r="K2008" t="b">
        <f t="shared" si="155"/>
        <v>1</v>
      </c>
      <c r="L2008" t="b">
        <f t="shared" si="156"/>
        <v>1</v>
      </c>
      <c r="M2008" t="b">
        <f t="shared" si="157"/>
        <v>1</v>
      </c>
      <c r="N2008" t="b">
        <f t="shared" si="158"/>
        <v>1</v>
      </c>
      <c r="O2008" s="13">
        <f t="shared" si="159"/>
        <v>-4.0000001899898052E-4</v>
      </c>
    </row>
    <row r="2009" spans="1:15" ht="78.75" hidden="1" x14ac:dyDescent="0.25">
      <c r="A2009" s="1" t="s">
        <v>444</v>
      </c>
      <c r="B2009" s="1" t="s">
        <v>1415</v>
      </c>
      <c r="C2009" s="1" t="s">
        <v>419</v>
      </c>
      <c r="D2009" s="2" t="s">
        <v>1725</v>
      </c>
      <c r="E2009" s="3">
        <v>2538.1999999999998</v>
      </c>
      <c r="F2009" s="8" t="s">
        <v>444</v>
      </c>
      <c r="G2009" s="9" t="s">
        <v>1415</v>
      </c>
      <c r="H2009" s="9" t="s">
        <v>419</v>
      </c>
      <c r="I2009" s="10" t="s">
        <v>1725</v>
      </c>
      <c r="J2009" s="11">
        <v>2538.1999999999998</v>
      </c>
      <c r="K2009" t="b">
        <f t="shared" si="155"/>
        <v>1</v>
      </c>
      <c r="L2009" t="b">
        <f t="shared" si="156"/>
        <v>1</v>
      </c>
      <c r="M2009" t="b">
        <f t="shared" si="157"/>
        <v>1</v>
      </c>
      <c r="N2009" t="b">
        <f t="shared" si="158"/>
        <v>1</v>
      </c>
      <c r="O2009" s="13">
        <f t="shared" si="159"/>
        <v>0</v>
      </c>
    </row>
    <row r="2010" spans="1:15" ht="60" hidden="1" x14ac:dyDescent="0.25">
      <c r="A2010" s="1" t="s">
        <v>444</v>
      </c>
      <c r="B2010" s="1" t="s">
        <v>1415</v>
      </c>
      <c r="C2010" s="1" t="s">
        <v>453</v>
      </c>
      <c r="D2010" s="2" t="s">
        <v>1734</v>
      </c>
      <c r="E2010" s="3">
        <v>17807.025000000001</v>
      </c>
      <c r="F2010" s="8" t="s">
        <v>444</v>
      </c>
      <c r="G2010" s="9" t="s">
        <v>1415</v>
      </c>
      <c r="H2010" s="9" t="s">
        <v>453</v>
      </c>
      <c r="I2010" s="10" t="s">
        <v>1734</v>
      </c>
      <c r="J2010" s="11">
        <v>17807.025000000001</v>
      </c>
      <c r="K2010" t="b">
        <f t="shared" si="155"/>
        <v>1</v>
      </c>
      <c r="L2010" t="b">
        <f t="shared" si="156"/>
        <v>1</v>
      </c>
      <c r="M2010" t="b">
        <f t="shared" si="157"/>
        <v>1</v>
      </c>
      <c r="N2010" t="b">
        <f t="shared" si="158"/>
        <v>1</v>
      </c>
      <c r="O2010" s="13">
        <f t="shared" si="159"/>
        <v>0</v>
      </c>
    </row>
    <row r="2011" spans="1:15" ht="90" hidden="1" x14ac:dyDescent="0.25">
      <c r="A2011" s="1" t="s">
        <v>444</v>
      </c>
      <c r="B2011" s="1" t="s">
        <v>1415</v>
      </c>
      <c r="C2011" s="1" t="s">
        <v>454</v>
      </c>
      <c r="D2011" s="2" t="s">
        <v>1735</v>
      </c>
      <c r="E2011" s="3">
        <v>17807.025000000001</v>
      </c>
      <c r="F2011" s="8" t="s">
        <v>444</v>
      </c>
      <c r="G2011" s="9" t="s">
        <v>1415</v>
      </c>
      <c r="H2011" s="9" t="s">
        <v>454</v>
      </c>
      <c r="I2011" s="10" t="s">
        <v>1735</v>
      </c>
      <c r="J2011" s="11">
        <v>17807.025000000001</v>
      </c>
      <c r="K2011" t="b">
        <f t="shared" si="155"/>
        <v>1</v>
      </c>
      <c r="L2011" t="b">
        <f t="shared" si="156"/>
        <v>1</v>
      </c>
      <c r="M2011" t="b">
        <f t="shared" si="157"/>
        <v>1</v>
      </c>
      <c r="N2011" t="b">
        <f t="shared" si="158"/>
        <v>1</v>
      </c>
      <c r="O2011" s="13">
        <f t="shared" si="159"/>
        <v>0</v>
      </c>
    </row>
    <row r="2012" spans="1:15" ht="56.25" hidden="1" x14ac:dyDescent="0.25">
      <c r="A2012" s="1" t="s">
        <v>444</v>
      </c>
      <c r="B2012" s="1" t="s">
        <v>1415</v>
      </c>
      <c r="C2012" s="1" t="s">
        <v>450</v>
      </c>
      <c r="D2012" s="2" t="s">
        <v>1018</v>
      </c>
      <c r="E2012" s="3">
        <v>17807.025000000001</v>
      </c>
      <c r="F2012" s="8" t="s">
        <v>444</v>
      </c>
      <c r="G2012" s="9" t="s">
        <v>1415</v>
      </c>
      <c r="H2012" s="9" t="s">
        <v>450</v>
      </c>
      <c r="I2012" s="10" t="s">
        <v>1018</v>
      </c>
      <c r="J2012" s="11">
        <v>17807.025000000001</v>
      </c>
      <c r="K2012" t="b">
        <f t="shared" si="155"/>
        <v>1</v>
      </c>
      <c r="L2012" t="b">
        <f t="shared" si="156"/>
        <v>1</v>
      </c>
      <c r="M2012" t="b">
        <f t="shared" si="157"/>
        <v>1</v>
      </c>
      <c r="N2012" t="b">
        <f t="shared" si="158"/>
        <v>1</v>
      </c>
      <c r="O2012" s="13">
        <f t="shared" si="159"/>
        <v>0</v>
      </c>
    </row>
    <row r="2013" spans="1:15" ht="36" hidden="1" x14ac:dyDescent="0.25">
      <c r="A2013" s="1" t="s">
        <v>444</v>
      </c>
      <c r="B2013" s="1" t="s">
        <v>1415</v>
      </c>
      <c r="C2013" s="1" t="s">
        <v>211</v>
      </c>
      <c r="D2013" s="2" t="s">
        <v>1655</v>
      </c>
      <c r="E2013" s="3">
        <v>49024.9</v>
      </c>
      <c r="F2013" s="8" t="s">
        <v>444</v>
      </c>
      <c r="G2013" s="9" t="s">
        <v>1415</v>
      </c>
      <c r="H2013" s="9" t="s">
        <v>211</v>
      </c>
      <c r="I2013" s="10" t="s">
        <v>1655</v>
      </c>
      <c r="J2013" s="11">
        <v>49024.9</v>
      </c>
      <c r="K2013" t="b">
        <f t="shared" si="155"/>
        <v>1</v>
      </c>
      <c r="L2013" t="b">
        <f t="shared" si="156"/>
        <v>1</v>
      </c>
      <c r="M2013" t="b">
        <f t="shared" si="157"/>
        <v>1</v>
      </c>
      <c r="N2013" t="b">
        <f t="shared" si="158"/>
        <v>1</v>
      </c>
      <c r="O2013" s="13">
        <f t="shared" si="159"/>
        <v>0</v>
      </c>
    </row>
    <row r="2014" spans="1:15" ht="78.75" hidden="1" x14ac:dyDescent="0.25">
      <c r="A2014" s="1" t="s">
        <v>444</v>
      </c>
      <c r="B2014" s="1" t="s">
        <v>1415</v>
      </c>
      <c r="C2014" s="1" t="s">
        <v>451</v>
      </c>
      <c r="D2014" s="2" t="s">
        <v>1736</v>
      </c>
      <c r="E2014" s="3">
        <v>49024.9</v>
      </c>
      <c r="F2014" s="8" t="s">
        <v>444</v>
      </c>
      <c r="G2014" s="9" t="s">
        <v>1415</v>
      </c>
      <c r="H2014" s="9" t="s">
        <v>451</v>
      </c>
      <c r="I2014" s="10" t="s">
        <v>1736</v>
      </c>
      <c r="J2014" s="11">
        <v>49024.9</v>
      </c>
      <c r="K2014" t="b">
        <f t="shared" si="155"/>
        <v>1</v>
      </c>
      <c r="L2014" t="b">
        <f t="shared" si="156"/>
        <v>1</v>
      </c>
      <c r="M2014" t="b">
        <f t="shared" si="157"/>
        <v>1</v>
      </c>
      <c r="N2014" t="b">
        <f t="shared" si="158"/>
        <v>1</v>
      </c>
      <c r="O2014" s="13">
        <f t="shared" si="159"/>
        <v>0</v>
      </c>
    </row>
    <row r="2015" spans="1:15" ht="56.25" hidden="1" x14ac:dyDescent="0.25">
      <c r="A2015" s="1" t="s">
        <v>444</v>
      </c>
      <c r="B2015" s="1" t="s">
        <v>1414</v>
      </c>
      <c r="C2015" s="1" t="s">
        <v>210</v>
      </c>
      <c r="D2015" s="2" t="s">
        <v>1654</v>
      </c>
      <c r="E2015" s="3">
        <v>23982.100000000002</v>
      </c>
      <c r="F2015" s="8" t="s">
        <v>444</v>
      </c>
      <c r="G2015" s="9" t="s">
        <v>1414</v>
      </c>
      <c r="H2015" s="9" t="s">
        <v>210</v>
      </c>
      <c r="I2015" s="10" t="s">
        <v>1654</v>
      </c>
      <c r="J2015" s="11">
        <v>23982.1</v>
      </c>
      <c r="K2015" t="b">
        <f t="shared" si="155"/>
        <v>1</v>
      </c>
      <c r="L2015" t="b">
        <f t="shared" si="156"/>
        <v>1</v>
      </c>
      <c r="M2015" t="b">
        <f t="shared" si="157"/>
        <v>1</v>
      </c>
      <c r="N2015" t="b">
        <f t="shared" si="158"/>
        <v>1</v>
      </c>
      <c r="O2015" s="13">
        <f t="shared" si="159"/>
        <v>0</v>
      </c>
    </row>
    <row r="2016" spans="1:15" ht="60" hidden="1" x14ac:dyDescent="0.25">
      <c r="A2016" s="1" t="s">
        <v>444</v>
      </c>
      <c r="B2016" s="1" t="s">
        <v>1414</v>
      </c>
      <c r="C2016" s="1" t="s">
        <v>453</v>
      </c>
      <c r="D2016" s="2" t="s">
        <v>1734</v>
      </c>
      <c r="E2016" s="3">
        <v>23982.100000000002</v>
      </c>
      <c r="F2016" s="8" t="s">
        <v>444</v>
      </c>
      <c r="G2016" s="9" t="s">
        <v>1414</v>
      </c>
      <c r="H2016" s="9" t="s">
        <v>453</v>
      </c>
      <c r="I2016" s="10" t="s">
        <v>1734</v>
      </c>
      <c r="J2016" s="11">
        <v>23982.1</v>
      </c>
      <c r="K2016" t="b">
        <f t="shared" si="155"/>
        <v>1</v>
      </c>
      <c r="L2016" t="b">
        <f t="shared" si="156"/>
        <v>1</v>
      </c>
      <c r="M2016" t="b">
        <f t="shared" si="157"/>
        <v>1</v>
      </c>
      <c r="N2016" t="b">
        <f t="shared" si="158"/>
        <v>1</v>
      </c>
      <c r="O2016" s="13">
        <f t="shared" si="159"/>
        <v>0</v>
      </c>
    </row>
    <row r="2017" spans="1:15" ht="90" hidden="1" x14ac:dyDescent="0.25">
      <c r="A2017" s="1" t="s">
        <v>444</v>
      </c>
      <c r="B2017" s="1" t="s">
        <v>1414</v>
      </c>
      <c r="C2017" s="1" t="s">
        <v>454</v>
      </c>
      <c r="D2017" s="2" t="s">
        <v>1735</v>
      </c>
      <c r="E2017" s="3">
        <v>23982.100000000002</v>
      </c>
      <c r="F2017" s="8" t="s">
        <v>444</v>
      </c>
      <c r="G2017" s="9" t="s">
        <v>1414</v>
      </c>
      <c r="H2017" s="9" t="s">
        <v>454</v>
      </c>
      <c r="I2017" s="10" t="s">
        <v>1735</v>
      </c>
      <c r="J2017" s="11">
        <v>23982.1</v>
      </c>
      <c r="K2017" t="b">
        <f t="shared" si="155"/>
        <v>1</v>
      </c>
      <c r="L2017" t="b">
        <f t="shared" si="156"/>
        <v>1</v>
      </c>
      <c r="M2017" t="b">
        <f t="shared" si="157"/>
        <v>1</v>
      </c>
      <c r="N2017" t="b">
        <f t="shared" si="158"/>
        <v>1</v>
      </c>
      <c r="O2017" s="13">
        <f t="shared" si="159"/>
        <v>0</v>
      </c>
    </row>
    <row r="2018" spans="1:15" ht="78.75" hidden="1" x14ac:dyDescent="0.25">
      <c r="A2018" s="1" t="s">
        <v>444</v>
      </c>
      <c r="B2018" s="1" t="s">
        <v>1414</v>
      </c>
      <c r="C2018" s="1" t="s">
        <v>455</v>
      </c>
      <c r="D2018" s="2" t="s">
        <v>589</v>
      </c>
      <c r="E2018" s="3">
        <v>23982.100000000002</v>
      </c>
      <c r="F2018" s="8" t="s">
        <v>444</v>
      </c>
      <c r="G2018" s="9" t="s">
        <v>1414</v>
      </c>
      <c r="H2018" s="9" t="s">
        <v>455</v>
      </c>
      <c r="I2018" s="10" t="s">
        <v>589</v>
      </c>
      <c r="J2018" s="11">
        <v>23982.1</v>
      </c>
      <c r="K2018" t="b">
        <f t="shared" si="155"/>
        <v>1</v>
      </c>
      <c r="L2018" t="b">
        <f t="shared" si="156"/>
        <v>1</v>
      </c>
      <c r="M2018" t="b">
        <f t="shared" si="157"/>
        <v>1</v>
      </c>
      <c r="N2018" t="b">
        <f t="shared" si="158"/>
        <v>1</v>
      </c>
      <c r="O2018" s="13">
        <f t="shared" si="159"/>
        <v>0</v>
      </c>
    </row>
    <row r="2019" spans="1:15" ht="56.25" hidden="1" x14ac:dyDescent="0.25">
      <c r="A2019" s="1" t="s">
        <v>444</v>
      </c>
      <c r="B2019" s="1" t="s">
        <v>1401</v>
      </c>
      <c r="C2019" s="1" t="s">
        <v>210</v>
      </c>
      <c r="D2019" s="2" t="s">
        <v>1654</v>
      </c>
      <c r="E2019" s="3">
        <v>129823.139</v>
      </c>
      <c r="F2019" s="8" t="s">
        <v>444</v>
      </c>
      <c r="G2019" s="9" t="s">
        <v>1401</v>
      </c>
      <c r="H2019" s="9" t="s">
        <v>210</v>
      </c>
      <c r="I2019" s="10" t="s">
        <v>1654</v>
      </c>
      <c r="J2019" s="11">
        <v>129823.139</v>
      </c>
      <c r="K2019" t="b">
        <f t="shared" si="155"/>
        <v>1</v>
      </c>
      <c r="L2019" t="b">
        <f t="shared" si="156"/>
        <v>1</v>
      </c>
      <c r="M2019" t="b">
        <f t="shared" si="157"/>
        <v>1</v>
      </c>
      <c r="N2019" t="b">
        <f t="shared" si="158"/>
        <v>1</v>
      </c>
      <c r="O2019" s="13">
        <f t="shared" si="159"/>
        <v>0</v>
      </c>
    </row>
    <row r="2020" spans="1:15" ht="36" hidden="1" x14ac:dyDescent="0.25">
      <c r="A2020" s="1" t="s">
        <v>444</v>
      </c>
      <c r="B2020" s="1" t="s">
        <v>1401</v>
      </c>
      <c r="C2020" s="1" t="s">
        <v>211</v>
      </c>
      <c r="D2020" s="2" t="s">
        <v>1655</v>
      </c>
      <c r="E2020" s="3">
        <v>129823.139</v>
      </c>
      <c r="F2020" s="8" t="s">
        <v>444</v>
      </c>
      <c r="G2020" s="9" t="s">
        <v>1401</v>
      </c>
      <c r="H2020" s="9" t="s">
        <v>211</v>
      </c>
      <c r="I2020" s="10" t="s">
        <v>1655</v>
      </c>
      <c r="J2020" s="11">
        <v>129823.139</v>
      </c>
      <c r="K2020" t="b">
        <f t="shared" si="155"/>
        <v>1</v>
      </c>
      <c r="L2020" t="b">
        <f t="shared" si="156"/>
        <v>1</v>
      </c>
      <c r="M2020" t="b">
        <f t="shared" si="157"/>
        <v>1</v>
      </c>
      <c r="N2020" t="b">
        <f t="shared" si="158"/>
        <v>1</v>
      </c>
      <c r="O2020" s="13">
        <f t="shared" si="159"/>
        <v>0</v>
      </c>
    </row>
    <row r="2021" spans="1:15" ht="90" hidden="1" x14ac:dyDescent="0.25">
      <c r="A2021" s="1" t="s">
        <v>444</v>
      </c>
      <c r="B2021" s="1" t="s">
        <v>1401</v>
      </c>
      <c r="C2021" s="1" t="s">
        <v>459</v>
      </c>
      <c r="D2021" s="2" t="s">
        <v>1737</v>
      </c>
      <c r="E2021" s="3">
        <v>129823.139</v>
      </c>
      <c r="F2021" s="8" t="s">
        <v>444</v>
      </c>
      <c r="G2021" s="9" t="s">
        <v>1401</v>
      </c>
      <c r="H2021" s="9" t="s">
        <v>459</v>
      </c>
      <c r="I2021" s="10" t="s">
        <v>1737</v>
      </c>
      <c r="J2021" s="11">
        <v>129823.139</v>
      </c>
      <c r="K2021" t="b">
        <f t="shared" si="155"/>
        <v>1</v>
      </c>
      <c r="L2021" t="b">
        <f t="shared" si="156"/>
        <v>1</v>
      </c>
      <c r="M2021" t="b">
        <f t="shared" si="157"/>
        <v>1</v>
      </c>
      <c r="N2021" t="b">
        <f t="shared" si="158"/>
        <v>1</v>
      </c>
      <c r="O2021" s="13">
        <f t="shared" si="159"/>
        <v>0</v>
      </c>
    </row>
    <row r="2022" spans="1:15" ht="24" hidden="1" x14ac:dyDescent="0.25">
      <c r="A2022" s="1" t="s">
        <v>444</v>
      </c>
      <c r="B2022" s="1" t="s">
        <v>1401</v>
      </c>
      <c r="C2022" s="1" t="s">
        <v>1458</v>
      </c>
      <c r="D2022" s="2" t="s">
        <v>1459</v>
      </c>
      <c r="E2022" s="3">
        <v>45084.500999999997</v>
      </c>
      <c r="F2022" s="8" t="s">
        <v>444</v>
      </c>
      <c r="G2022" s="9" t="s">
        <v>1401</v>
      </c>
      <c r="H2022" s="9" t="s">
        <v>1458</v>
      </c>
      <c r="I2022" s="10" t="s">
        <v>1459</v>
      </c>
      <c r="J2022" s="11">
        <v>45084.500999999997</v>
      </c>
      <c r="K2022" t="b">
        <f t="shared" si="155"/>
        <v>1</v>
      </c>
      <c r="L2022" t="b">
        <f t="shared" si="156"/>
        <v>1</v>
      </c>
      <c r="M2022" t="b">
        <f t="shared" si="157"/>
        <v>1</v>
      </c>
      <c r="N2022" t="b">
        <f t="shared" si="158"/>
        <v>1</v>
      </c>
      <c r="O2022" s="13">
        <f t="shared" si="159"/>
        <v>0</v>
      </c>
    </row>
    <row r="2023" spans="1:15" ht="123.75" hidden="1" x14ac:dyDescent="0.25">
      <c r="A2023" s="1" t="s">
        <v>444</v>
      </c>
      <c r="B2023" s="1" t="s">
        <v>1401</v>
      </c>
      <c r="C2023" s="1" t="s">
        <v>456</v>
      </c>
      <c r="D2023" s="2" t="s">
        <v>1026</v>
      </c>
      <c r="E2023" s="3">
        <v>5432.74</v>
      </c>
      <c r="F2023" s="8" t="s">
        <v>444</v>
      </c>
      <c r="G2023" s="9" t="s">
        <v>1401</v>
      </c>
      <c r="H2023" s="9" t="s">
        <v>456</v>
      </c>
      <c r="I2023" s="10" t="s">
        <v>1026</v>
      </c>
      <c r="J2023" s="11">
        <v>5432.74</v>
      </c>
      <c r="K2023" t="b">
        <f t="shared" si="155"/>
        <v>1</v>
      </c>
      <c r="L2023" t="b">
        <f t="shared" si="156"/>
        <v>1</v>
      </c>
      <c r="M2023" t="b">
        <f t="shared" si="157"/>
        <v>1</v>
      </c>
      <c r="N2023" t="b">
        <f t="shared" si="158"/>
        <v>1</v>
      </c>
      <c r="O2023" s="13">
        <f t="shared" si="159"/>
        <v>0</v>
      </c>
    </row>
    <row r="2024" spans="1:15" ht="202.5" hidden="1" x14ac:dyDescent="0.25">
      <c r="A2024" s="1" t="s">
        <v>444</v>
      </c>
      <c r="B2024" s="1" t="s">
        <v>1401</v>
      </c>
      <c r="C2024" s="1" t="s">
        <v>1291</v>
      </c>
      <c r="D2024" s="2" t="s">
        <v>1738</v>
      </c>
      <c r="E2024" s="3">
        <v>1458.3</v>
      </c>
      <c r="F2024" s="8" t="s">
        <v>444</v>
      </c>
      <c r="G2024" s="9" t="s">
        <v>1401</v>
      </c>
      <c r="H2024" s="9" t="s">
        <v>1291</v>
      </c>
      <c r="I2024" s="12" t="s">
        <v>1738</v>
      </c>
      <c r="J2024" s="11">
        <v>1458.3</v>
      </c>
      <c r="K2024" t="b">
        <f t="shared" si="155"/>
        <v>1</v>
      </c>
      <c r="L2024" t="b">
        <f t="shared" si="156"/>
        <v>1</v>
      </c>
      <c r="M2024" t="b">
        <f t="shared" si="157"/>
        <v>1</v>
      </c>
      <c r="N2024" t="b">
        <f t="shared" si="158"/>
        <v>1</v>
      </c>
      <c r="O2024" s="13">
        <f t="shared" si="159"/>
        <v>0</v>
      </c>
    </row>
    <row r="2025" spans="1:15" ht="90" hidden="1" x14ac:dyDescent="0.25">
      <c r="A2025" s="1" t="s">
        <v>444</v>
      </c>
      <c r="B2025" s="1" t="s">
        <v>1401</v>
      </c>
      <c r="C2025" s="1" t="s">
        <v>1293</v>
      </c>
      <c r="D2025" s="2" t="s">
        <v>1739</v>
      </c>
      <c r="E2025" s="3">
        <v>8020.5839999999998</v>
      </c>
      <c r="F2025" s="8" t="s">
        <v>444</v>
      </c>
      <c r="G2025" s="9" t="s">
        <v>1401</v>
      </c>
      <c r="H2025" s="9" t="s">
        <v>1293</v>
      </c>
      <c r="I2025" s="10" t="s">
        <v>1739</v>
      </c>
      <c r="J2025" s="11">
        <v>8020.5839999999998</v>
      </c>
      <c r="K2025" t="b">
        <f t="shared" si="155"/>
        <v>1</v>
      </c>
      <c r="L2025" t="b">
        <f t="shared" si="156"/>
        <v>1</v>
      </c>
      <c r="M2025" t="b">
        <f t="shared" si="157"/>
        <v>1</v>
      </c>
      <c r="N2025" t="b">
        <f t="shared" si="158"/>
        <v>1</v>
      </c>
      <c r="O2025" s="13">
        <f t="shared" si="159"/>
        <v>0</v>
      </c>
    </row>
    <row r="2026" spans="1:15" ht="123.75" hidden="1" x14ac:dyDescent="0.25">
      <c r="A2026" s="1" t="s">
        <v>444</v>
      </c>
      <c r="B2026" s="1" t="s">
        <v>1401</v>
      </c>
      <c r="C2026" s="1" t="s">
        <v>1295</v>
      </c>
      <c r="D2026" s="2" t="s">
        <v>1740</v>
      </c>
      <c r="E2026" s="3">
        <v>13853.736000000001</v>
      </c>
      <c r="F2026" s="8" t="s">
        <v>444</v>
      </c>
      <c r="G2026" s="9" t="s">
        <v>1401</v>
      </c>
      <c r="H2026" s="9" t="s">
        <v>1295</v>
      </c>
      <c r="I2026" s="10" t="s">
        <v>1740</v>
      </c>
      <c r="J2026" s="11">
        <v>13853.736000000001</v>
      </c>
      <c r="K2026" t="b">
        <f t="shared" si="155"/>
        <v>1</v>
      </c>
      <c r="L2026" t="b">
        <f t="shared" si="156"/>
        <v>1</v>
      </c>
      <c r="M2026" t="b">
        <f t="shared" si="157"/>
        <v>1</v>
      </c>
      <c r="N2026" t="b">
        <f t="shared" si="158"/>
        <v>1</v>
      </c>
      <c r="O2026" s="13">
        <f t="shared" si="159"/>
        <v>0</v>
      </c>
    </row>
    <row r="2027" spans="1:15" ht="168.75" hidden="1" x14ac:dyDescent="0.25">
      <c r="A2027" s="1" t="s">
        <v>444</v>
      </c>
      <c r="B2027" s="1" t="s">
        <v>1401</v>
      </c>
      <c r="C2027" s="1" t="s">
        <v>457</v>
      </c>
      <c r="D2027" s="2" t="s">
        <v>1741</v>
      </c>
      <c r="E2027" s="3">
        <v>55973.277999999998</v>
      </c>
      <c r="F2027" s="8" t="s">
        <v>444</v>
      </c>
      <c r="G2027" s="9" t="s">
        <v>1401</v>
      </c>
      <c r="H2027" s="9" t="s">
        <v>457</v>
      </c>
      <c r="I2027" s="10" t="s">
        <v>1741</v>
      </c>
      <c r="J2027" s="11">
        <v>55973.277999999998</v>
      </c>
      <c r="K2027" t="b">
        <f t="shared" si="155"/>
        <v>1</v>
      </c>
      <c r="L2027" t="b">
        <f t="shared" si="156"/>
        <v>1</v>
      </c>
      <c r="M2027" t="b">
        <f t="shared" si="157"/>
        <v>1</v>
      </c>
      <c r="N2027" t="b">
        <f t="shared" si="158"/>
        <v>1</v>
      </c>
      <c r="O2027" s="13">
        <f t="shared" si="159"/>
        <v>0</v>
      </c>
    </row>
    <row r="2028" spans="1:15" ht="56.25" hidden="1" x14ac:dyDescent="0.25">
      <c r="A2028" s="1" t="s">
        <v>444</v>
      </c>
      <c r="B2028" s="1" t="s">
        <v>1405</v>
      </c>
      <c r="C2028" s="1" t="s">
        <v>210</v>
      </c>
      <c r="D2028" s="2" t="s">
        <v>1654</v>
      </c>
      <c r="E2028" s="3">
        <v>327621.53012000001</v>
      </c>
      <c r="F2028" s="8" t="s">
        <v>444</v>
      </c>
      <c r="G2028" s="9" t="s">
        <v>1405</v>
      </c>
      <c r="H2028" s="9" t="s">
        <v>210</v>
      </c>
      <c r="I2028" s="10" t="s">
        <v>1654</v>
      </c>
      <c r="J2028" s="11">
        <v>327621.53000000003</v>
      </c>
      <c r="K2028" t="b">
        <f t="shared" si="155"/>
        <v>1</v>
      </c>
      <c r="L2028" t="b">
        <f t="shared" si="156"/>
        <v>1</v>
      </c>
      <c r="M2028" t="b">
        <f t="shared" si="157"/>
        <v>1</v>
      </c>
      <c r="N2028" t="b">
        <f t="shared" si="158"/>
        <v>1</v>
      </c>
      <c r="O2028" s="13">
        <f t="shared" si="159"/>
        <v>1.1999998241662979E-4</v>
      </c>
    </row>
    <row r="2029" spans="1:15" ht="36" hidden="1" x14ac:dyDescent="0.25">
      <c r="A2029" s="1" t="s">
        <v>444</v>
      </c>
      <c r="B2029" s="1" t="s">
        <v>1405</v>
      </c>
      <c r="C2029" s="1" t="s">
        <v>211</v>
      </c>
      <c r="D2029" s="2" t="s">
        <v>1655</v>
      </c>
      <c r="E2029" s="3">
        <v>327621.53012000001</v>
      </c>
      <c r="F2029" s="8" t="s">
        <v>444</v>
      </c>
      <c r="G2029" s="9" t="s">
        <v>1405</v>
      </c>
      <c r="H2029" s="9" t="s">
        <v>211</v>
      </c>
      <c r="I2029" s="10" t="s">
        <v>1655</v>
      </c>
      <c r="J2029" s="11">
        <v>327621.53000000003</v>
      </c>
      <c r="K2029" t="b">
        <f t="shared" si="155"/>
        <v>1</v>
      </c>
      <c r="L2029" t="b">
        <f t="shared" si="156"/>
        <v>1</v>
      </c>
      <c r="M2029" t="b">
        <f t="shared" si="157"/>
        <v>1</v>
      </c>
      <c r="N2029" t="b">
        <f t="shared" si="158"/>
        <v>1</v>
      </c>
      <c r="O2029" s="13">
        <f t="shared" si="159"/>
        <v>1.1999998241662979E-4</v>
      </c>
    </row>
    <row r="2030" spans="1:15" ht="146.25" hidden="1" x14ac:dyDescent="0.25">
      <c r="A2030" s="1" t="s">
        <v>444</v>
      </c>
      <c r="B2030" s="1" t="s">
        <v>1405</v>
      </c>
      <c r="C2030" s="1" t="s">
        <v>212</v>
      </c>
      <c r="D2030" s="2" t="s">
        <v>1656</v>
      </c>
      <c r="E2030" s="3">
        <v>327621.53012000001</v>
      </c>
      <c r="F2030" s="8" t="s">
        <v>444</v>
      </c>
      <c r="G2030" s="9" t="s">
        <v>1405</v>
      </c>
      <c r="H2030" s="9" t="s">
        <v>212</v>
      </c>
      <c r="I2030" s="10" t="s">
        <v>1656</v>
      </c>
      <c r="J2030" s="11">
        <v>327621.53000000003</v>
      </c>
      <c r="K2030" t="b">
        <f t="shared" si="155"/>
        <v>1</v>
      </c>
      <c r="L2030" t="b">
        <f t="shared" si="156"/>
        <v>1</v>
      </c>
      <c r="M2030" t="b">
        <f t="shared" si="157"/>
        <v>1</v>
      </c>
      <c r="N2030" t="b">
        <f t="shared" si="158"/>
        <v>1</v>
      </c>
      <c r="O2030" s="13">
        <f t="shared" si="159"/>
        <v>1.1999998241662979E-4</v>
      </c>
    </row>
    <row r="2031" spans="1:15" ht="225" hidden="1" x14ac:dyDescent="0.25">
      <c r="A2031" s="1" t="s">
        <v>444</v>
      </c>
      <c r="B2031" s="1" t="s">
        <v>1405</v>
      </c>
      <c r="C2031" s="1" t="s">
        <v>460</v>
      </c>
      <c r="D2031" s="2" t="s">
        <v>1023</v>
      </c>
      <c r="E2031" s="3">
        <v>147156.13088000001</v>
      </c>
      <c r="F2031" s="8" t="s">
        <v>444</v>
      </c>
      <c r="G2031" s="9" t="s">
        <v>1405</v>
      </c>
      <c r="H2031" s="9" t="s">
        <v>460</v>
      </c>
      <c r="I2031" s="12" t="s">
        <v>1023</v>
      </c>
      <c r="J2031" s="11">
        <v>147156.13099999999</v>
      </c>
      <c r="K2031" t="b">
        <f t="shared" si="155"/>
        <v>1</v>
      </c>
      <c r="L2031" t="b">
        <f t="shared" si="156"/>
        <v>1</v>
      </c>
      <c r="M2031" t="b">
        <f t="shared" si="157"/>
        <v>1</v>
      </c>
      <c r="N2031" t="b">
        <f t="shared" si="158"/>
        <v>1</v>
      </c>
      <c r="O2031" s="13">
        <f t="shared" si="159"/>
        <v>-1.1999998241662979E-4</v>
      </c>
    </row>
    <row r="2032" spans="1:15" ht="112.5" hidden="1" x14ac:dyDescent="0.25">
      <c r="A2032" s="1" t="s">
        <v>444</v>
      </c>
      <c r="B2032" s="1" t="s">
        <v>1405</v>
      </c>
      <c r="C2032" s="1" t="s">
        <v>461</v>
      </c>
      <c r="D2032" s="2" t="s">
        <v>1024</v>
      </c>
      <c r="E2032" s="3">
        <v>180465.39924</v>
      </c>
      <c r="F2032" s="8" t="s">
        <v>444</v>
      </c>
      <c r="G2032" s="9" t="s">
        <v>1405</v>
      </c>
      <c r="H2032" s="9" t="s">
        <v>461</v>
      </c>
      <c r="I2032" s="10" t="s">
        <v>1024</v>
      </c>
      <c r="J2032" s="11">
        <v>180465.399</v>
      </c>
      <c r="K2032" t="b">
        <f t="shared" si="155"/>
        <v>1</v>
      </c>
      <c r="L2032" t="b">
        <f t="shared" si="156"/>
        <v>1</v>
      </c>
      <c r="M2032" t="b">
        <f t="shared" si="157"/>
        <v>1</v>
      </c>
      <c r="N2032" t="b">
        <f t="shared" si="158"/>
        <v>1</v>
      </c>
      <c r="O2032" s="13">
        <f t="shared" si="159"/>
        <v>2.3999999393709004E-4</v>
      </c>
    </row>
    <row r="2033" spans="1:15" ht="56.25" hidden="1" x14ac:dyDescent="0.25">
      <c r="A2033" s="1" t="s">
        <v>444</v>
      </c>
      <c r="B2033" s="1" t="s">
        <v>1406</v>
      </c>
      <c r="C2033" s="1" t="s">
        <v>210</v>
      </c>
      <c r="D2033" s="2" t="s">
        <v>1654</v>
      </c>
      <c r="E2033" s="3">
        <v>268.78208999999998</v>
      </c>
      <c r="F2033" s="8" t="s">
        <v>444</v>
      </c>
      <c r="G2033" s="9" t="s">
        <v>1406</v>
      </c>
      <c r="H2033" s="9" t="s">
        <v>210</v>
      </c>
      <c r="I2033" s="10" t="s">
        <v>1654</v>
      </c>
      <c r="J2033" s="11">
        <v>268.78199999999998</v>
      </c>
      <c r="K2033" t="b">
        <f t="shared" si="155"/>
        <v>1</v>
      </c>
      <c r="L2033" t="b">
        <f t="shared" si="156"/>
        <v>1</v>
      </c>
      <c r="M2033" t="b">
        <f t="shared" si="157"/>
        <v>1</v>
      </c>
      <c r="N2033" t="b">
        <f t="shared" si="158"/>
        <v>1</v>
      </c>
      <c r="O2033" s="13">
        <f t="shared" si="159"/>
        <v>9.0000000000145519E-5</v>
      </c>
    </row>
    <row r="2034" spans="1:15" ht="36" hidden="1" x14ac:dyDescent="0.25">
      <c r="A2034" s="1" t="s">
        <v>444</v>
      </c>
      <c r="B2034" s="1" t="s">
        <v>1406</v>
      </c>
      <c r="C2034" s="1" t="s">
        <v>211</v>
      </c>
      <c r="D2034" s="2" t="s">
        <v>1655</v>
      </c>
      <c r="E2034" s="3">
        <v>268.78208999999998</v>
      </c>
      <c r="F2034" s="8" t="s">
        <v>444</v>
      </c>
      <c r="G2034" s="9" t="s">
        <v>1406</v>
      </c>
      <c r="H2034" s="9" t="s">
        <v>211</v>
      </c>
      <c r="I2034" s="10" t="s">
        <v>1655</v>
      </c>
      <c r="J2034" s="11">
        <v>268.78199999999998</v>
      </c>
      <c r="K2034" t="b">
        <f t="shared" si="155"/>
        <v>1</v>
      </c>
      <c r="L2034" t="b">
        <f t="shared" si="156"/>
        <v>1</v>
      </c>
      <c r="M2034" t="b">
        <f t="shared" si="157"/>
        <v>1</v>
      </c>
      <c r="N2034" t="b">
        <f t="shared" si="158"/>
        <v>1</v>
      </c>
      <c r="O2034" s="13">
        <f t="shared" si="159"/>
        <v>9.0000000000145519E-5</v>
      </c>
    </row>
    <row r="2035" spans="1:15" ht="146.25" hidden="1" x14ac:dyDescent="0.25">
      <c r="A2035" s="1" t="s">
        <v>444</v>
      </c>
      <c r="B2035" s="1" t="s">
        <v>1406</v>
      </c>
      <c r="C2035" s="1" t="s">
        <v>212</v>
      </c>
      <c r="D2035" s="2" t="s">
        <v>1656</v>
      </c>
      <c r="E2035" s="3">
        <v>268.78208999999998</v>
      </c>
      <c r="F2035" s="8" t="s">
        <v>444</v>
      </c>
      <c r="G2035" s="9" t="s">
        <v>1406</v>
      </c>
      <c r="H2035" s="9" t="s">
        <v>212</v>
      </c>
      <c r="I2035" s="10" t="s">
        <v>1656</v>
      </c>
      <c r="J2035" s="11">
        <v>268.78199999999998</v>
      </c>
      <c r="K2035" t="b">
        <f t="shared" si="155"/>
        <v>1</v>
      </c>
      <c r="L2035" t="b">
        <f t="shared" si="156"/>
        <v>1</v>
      </c>
      <c r="M2035" t="b">
        <f t="shared" si="157"/>
        <v>1</v>
      </c>
      <c r="N2035" t="b">
        <f t="shared" si="158"/>
        <v>1</v>
      </c>
      <c r="O2035" s="13">
        <f t="shared" si="159"/>
        <v>9.0000000000145519E-5</v>
      </c>
    </row>
    <row r="2036" spans="1:15" ht="101.25" hidden="1" x14ac:dyDescent="0.25">
      <c r="A2036" s="1" t="s">
        <v>444</v>
      </c>
      <c r="B2036" s="1" t="s">
        <v>1406</v>
      </c>
      <c r="C2036" s="1" t="s">
        <v>209</v>
      </c>
      <c r="D2036" s="2" t="s">
        <v>1022</v>
      </c>
      <c r="E2036" s="3">
        <v>268.78208999999998</v>
      </c>
      <c r="F2036" s="8" t="s">
        <v>444</v>
      </c>
      <c r="G2036" s="9" t="s">
        <v>1406</v>
      </c>
      <c r="H2036" s="9" t="s">
        <v>209</v>
      </c>
      <c r="I2036" s="10" t="s">
        <v>1022</v>
      </c>
      <c r="J2036" s="11">
        <v>268.78199999999998</v>
      </c>
      <c r="K2036" t="b">
        <f t="shared" si="155"/>
        <v>1</v>
      </c>
      <c r="L2036" t="b">
        <f t="shared" si="156"/>
        <v>1</v>
      </c>
      <c r="M2036" t="b">
        <f t="shared" si="157"/>
        <v>1</v>
      </c>
      <c r="N2036" t="b">
        <f t="shared" si="158"/>
        <v>1</v>
      </c>
      <c r="O2036" s="13">
        <f t="shared" si="159"/>
        <v>9.0000000000145519E-5</v>
      </c>
    </row>
    <row r="2037" spans="1:15" ht="56.25" hidden="1" x14ac:dyDescent="0.25">
      <c r="A2037" s="1" t="s">
        <v>444</v>
      </c>
      <c r="B2037" s="1" t="s">
        <v>1406</v>
      </c>
      <c r="C2037" s="1" t="s">
        <v>1122</v>
      </c>
      <c r="D2037" s="2" t="s">
        <v>1885</v>
      </c>
      <c r="E2037" s="3">
        <v>2633</v>
      </c>
      <c r="F2037" s="8" t="s">
        <v>444</v>
      </c>
      <c r="G2037" s="9" t="s">
        <v>1406</v>
      </c>
      <c r="H2037" s="9" t="s">
        <v>1122</v>
      </c>
      <c r="I2037" s="10" t="s">
        <v>1885</v>
      </c>
      <c r="J2037" s="11">
        <v>2633</v>
      </c>
      <c r="K2037" t="b">
        <f t="shared" si="155"/>
        <v>1</v>
      </c>
      <c r="L2037" t="b">
        <f t="shared" si="156"/>
        <v>1</v>
      </c>
      <c r="M2037" t="b">
        <f t="shared" si="157"/>
        <v>1</v>
      </c>
      <c r="N2037" t="b">
        <f t="shared" si="158"/>
        <v>1</v>
      </c>
      <c r="O2037" s="13">
        <f t="shared" si="159"/>
        <v>0</v>
      </c>
    </row>
    <row r="2038" spans="1:15" ht="33.75" hidden="1" x14ac:dyDescent="0.25">
      <c r="A2038" s="1" t="s">
        <v>444</v>
      </c>
      <c r="B2038" s="1" t="s">
        <v>1406</v>
      </c>
      <c r="C2038" s="1" t="s">
        <v>1123</v>
      </c>
      <c r="D2038" s="2" t="s">
        <v>1175</v>
      </c>
      <c r="E2038" s="3">
        <v>2633</v>
      </c>
      <c r="F2038" s="8" t="s">
        <v>444</v>
      </c>
      <c r="G2038" s="9" t="s">
        <v>1406</v>
      </c>
      <c r="H2038" s="9" t="s">
        <v>1123</v>
      </c>
      <c r="I2038" s="10" t="s">
        <v>1175</v>
      </c>
      <c r="J2038" s="11">
        <v>2633</v>
      </c>
      <c r="K2038" t="b">
        <f t="shared" si="155"/>
        <v>1</v>
      </c>
      <c r="L2038" t="b">
        <f t="shared" si="156"/>
        <v>1</v>
      </c>
      <c r="M2038" t="b">
        <f t="shared" si="157"/>
        <v>1</v>
      </c>
      <c r="N2038" t="b">
        <f t="shared" si="158"/>
        <v>1</v>
      </c>
      <c r="O2038" s="13">
        <f t="shared" si="159"/>
        <v>0</v>
      </c>
    </row>
    <row r="2039" spans="1:15" ht="168.75" hidden="1" x14ac:dyDescent="0.25">
      <c r="A2039" s="1" t="s">
        <v>444</v>
      </c>
      <c r="B2039" s="1" t="s">
        <v>1406</v>
      </c>
      <c r="C2039" s="1" t="s">
        <v>462</v>
      </c>
      <c r="D2039" s="2" t="s">
        <v>1192</v>
      </c>
      <c r="E2039" s="3">
        <v>2633</v>
      </c>
      <c r="F2039" s="8" t="s">
        <v>444</v>
      </c>
      <c r="G2039" s="9" t="s">
        <v>1406</v>
      </c>
      <c r="H2039" s="9" t="s">
        <v>462</v>
      </c>
      <c r="I2039" s="10" t="s">
        <v>1192</v>
      </c>
      <c r="J2039" s="11">
        <v>2633</v>
      </c>
      <c r="K2039" t="b">
        <f t="shared" si="155"/>
        <v>1</v>
      </c>
      <c r="L2039" t="b">
        <f t="shared" si="156"/>
        <v>1</v>
      </c>
      <c r="M2039" t="b">
        <f t="shared" si="157"/>
        <v>1</v>
      </c>
      <c r="N2039" t="b">
        <f t="shared" si="158"/>
        <v>1</v>
      </c>
      <c r="O2039" s="13">
        <f t="shared" si="159"/>
        <v>0</v>
      </c>
    </row>
    <row r="2040" spans="1:15" ht="67.5" hidden="1" x14ac:dyDescent="0.25">
      <c r="A2040" s="1" t="s">
        <v>463</v>
      </c>
      <c r="B2040" s="1" t="s">
        <v>1384</v>
      </c>
      <c r="C2040" s="1" t="s">
        <v>1125</v>
      </c>
      <c r="D2040" s="2" t="s">
        <v>1207</v>
      </c>
      <c r="E2040" s="3">
        <v>70468.100000000006</v>
      </c>
      <c r="F2040" s="8" t="s">
        <v>463</v>
      </c>
      <c r="G2040" s="9" t="s">
        <v>1384</v>
      </c>
      <c r="H2040" s="9" t="s">
        <v>1125</v>
      </c>
      <c r="I2040" s="10" t="s">
        <v>1207</v>
      </c>
      <c r="J2040" s="11">
        <v>70468.100000000006</v>
      </c>
      <c r="K2040" t="b">
        <f t="shared" si="155"/>
        <v>1</v>
      </c>
      <c r="L2040" t="b">
        <f t="shared" si="156"/>
        <v>1</v>
      </c>
      <c r="M2040" t="b">
        <f t="shared" si="157"/>
        <v>1</v>
      </c>
      <c r="N2040" t="b">
        <f t="shared" si="158"/>
        <v>1</v>
      </c>
      <c r="O2040" s="13">
        <f t="shared" si="159"/>
        <v>0</v>
      </c>
    </row>
    <row r="2041" spans="1:15" ht="45" hidden="1" x14ac:dyDescent="0.25">
      <c r="A2041" s="1" t="s">
        <v>463</v>
      </c>
      <c r="B2041" s="1" t="s">
        <v>1384</v>
      </c>
      <c r="C2041" s="1" t="s">
        <v>1126</v>
      </c>
      <c r="D2041" s="2" t="s">
        <v>1210</v>
      </c>
      <c r="E2041" s="3">
        <v>70468.100000000006</v>
      </c>
      <c r="F2041" s="8" t="s">
        <v>463</v>
      </c>
      <c r="G2041" s="9" t="s">
        <v>1384</v>
      </c>
      <c r="H2041" s="9" t="s">
        <v>1126</v>
      </c>
      <c r="I2041" s="10" t="s">
        <v>1210</v>
      </c>
      <c r="J2041" s="11">
        <v>70468.100000000006</v>
      </c>
      <c r="K2041" t="b">
        <f t="shared" si="155"/>
        <v>1</v>
      </c>
      <c r="L2041" t="b">
        <f t="shared" si="156"/>
        <v>1</v>
      </c>
      <c r="M2041" t="b">
        <f t="shared" si="157"/>
        <v>1</v>
      </c>
      <c r="N2041" t="b">
        <f t="shared" si="158"/>
        <v>1</v>
      </c>
      <c r="O2041" s="13">
        <f t="shared" si="159"/>
        <v>0</v>
      </c>
    </row>
    <row r="2042" spans="1:15" ht="56.25" hidden="1" x14ac:dyDescent="0.25">
      <c r="A2042" s="1" t="s">
        <v>463</v>
      </c>
      <c r="B2042" s="1" t="s">
        <v>1384</v>
      </c>
      <c r="C2042" s="1" t="s">
        <v>1127</v>
      </c>
      <c r="D2042" s="2" t="s">
        <v>1200</v>
      </c>
      <c r="E2042" s="3">
        <v>65613.8</v>
      </c>
      <c r="F2042" s="8" t="s">
        <v>463</v>
      </c>
      <c r="G2042" s="9" t="s">
        <v>1384</v>
      </c>
      <c r="H2042" s="9" t="s">
        <v>1127</v>
      </c>
      <c r="I2042" s="10" t="s">
        <v>1200</v>
      </c>
      <c r="J2042" s="11">
        <v>65613.8</v>
      </c>
      <c r="K2042" t="b">
        <f t="shared" si="155"/>
        <v>1</v>
      </c>
      <c r="L2042" t="b">
        <f t="shared" si="156"/>
        <v>1</v>
      </c>
      <c r="M2042" t="b">
        <f t="shared" si="157"/>
        <v>1</v>
      </c>
      <c r="N2042" t="b">
        <f t="shared" si="158"/>
        <v>1</v>
      </c>
      <c r="O2042" s="13">
        <f t="shared" si="159"/>
        <v>0</v>
      </c>
    </row>
    <row r="2043" spans="1:15" ht="56.25" hidden="1" x14ac:dyDescent="0.25">
      <c r="A2043" s="1" t="s">
        <v>463</v>
      </c>
      <c r="B2043" s="1" t="s">
        <v>1384</v>
      </c>
      <c r="C2043" s="1" t="s">
        <v>1129</v>
      </c>
      <c r="D2043" s="2" t="s">
        <v>1201</v>
      </c>
      <c r="E2043" s="3">
        <v>4854.3</v>
      </c>
      <c r="F2043" s="8" t="s">
        <v>463</v>
      </c>
      <c r="G2043" s="9" t="s">
        <v>1384</v>
      </c>
      <c r="H2043" s="9" t="s">
        <v>1129</v>
      </c>
      <c r="I2043" s="10" t="s">
        <v>1201</v>
      </c>
      <c r="J2043" s="11">
        <v>4854.3</v>
      </c>
      <c r="K2043" t="b">
        <f t="shared" si="155"/>
        <v>1</v>
      </c>
      <c r="L2043" t="b">
        <f t="shared" si="156"/>
        <v>1</v>
      </c>
      <c r="M2043" t="b">
        <f t="shared" si="157"/>
        <v>1</v>
      </c>
      <c r="N2043" t="b">
        <f t="shared" si="158"/>
        <v>1</v>
      </c>
      <c r="O2043" s="13">
        <f t="shared" si="159"/>
        <v>0</v>
      </c>
    </row>
    <row r="2044" spans="1:15" ht="101.25" hidden="1" x14ac:dyDescent="0.25">
      <c r="A2044" s="1" t="s">
        <v>463</v>
      </c>
      <c r="B2044" s="1" t="s">
        <v>1384</v>
      </c>
      <c r="C2044" s="1" t="s">
        <v>1139</v>
      </c>
      <c r="D2044" s="2" t="s">
        <v>1211</v>
      </c>
      <c r="E2044" s="3">
        <v>1600.4001499999999</v>
      </c>
      <c r="F2044" s="8" t="s">
        <v>463</v>
      </c>
      <c r="G2044" s="9" t="s">
        <v>1384</v>
      </c>
      <c r="H2044" s="9" t="s">
        <v>1139</v>
      </c>
      <c r="I2044" s="10" t="s">
        <v>1211</v>
      </c>
      <c r="J2044" s="11">
        <v>1600.4</v>
      </c>
      <c r="K2044" t="b">
        <f t="shared" si="155"/>
        <v>1</v>
      </c>
      <c r="L2044" t="b">
        <f t="shared" si="156"/>
        <v>1</v>
      </c>
      <c r="M2044" t="b">
        <f t="shared" si="157"/>
        <v>1</v>
      </c>
      <c r="N2044" t="b">
        <f t="shared" si="158"/>
        <v>1</v>
      </c>
      <c r="O2044" s="13">
        <f t="shared" si="159"/>
        <v>1.4999999984866008E-4</v>
      </c>
    </row>
    <row r="2045" spans="1:15" ht="78.75" hidden="1" x14ac:dyDescent="0.25">
      <c r="A2045" s="1" t="s">
        <v>463</v>
      </c>
      <c r="B2045" s="1" t="s">
        <v>1384</v>
      </c>
      <c r="C2045" s="1" t="s">
        <v>1146</v>
      </c>
      <c r="D2045" s="2" t="s">
        <v>1212</v>
      </c>
      <c r="E2045" s="3">
        <v>1600.4001499999999</v>
      </c>
      <c r="F2045" s="8" t="s">
        <v>463</v>
      </c>
      <c r="G2045" s="9" t="s">
        <v>1384</v>
      </c>
      <c r="H2045" s="9" t="s">
        <v>1146</v>
      </c>
      <c r="I2045" s="10" t="s">
        <v>1212</v>
      </c>
      <c r="J2045" s="11">
        <v>1600.4</v>
      </c>
      <c r="K2045" t="b">
        <f t="shared" si="155"/>
        <v>1</v>
      </c>
      <c r="L2045" t="b">
        <f t="shared" si="156"/>
        <v>1</v>
      </c>
      <c r="M2045" t="b">
        <f t="shared" si="157"/>
        <v>1</v>
      </c>
      <c r="N2045" t="b">
        <f t="shared" si="158"/>
        <v>1</v>
      </c>
      <c r="O2045" s="13">
        <f t="shared" si="159"/>
        <v>1.4999999984866008E-4</v>
      </c>
    </row>
    <row r="2046" spans="1:15" ht="56.25" hidden="1" x14ac:dyDescent="0.25">
      <c r="A2046" s="1" t="s">
        <v>463</v>
      </c>
      <c r="B2046" s="1" t="s">
        <v>1384</v>
      </c>
      <c r="C2046" s="1" t="s">
        <v>1147</v>
      </c>
      <c r="D2046" s="2" t="s">
        <v>1213</v>
      </c>
      <c r="E2046" s="3">
        <v>1600.4001499999999</v>
      </c>
      <c r="F2046" s="8" t="s">
        <v>463</v>
      </c>
      <c r="G2046" s="9" t="s">
        <v>1384</v>
      </c>
      <c r="H2046" s="9" t="s">
        <v>1147</v>
      </c>
      <c r="I2046" s="10" t="s">
        <v>1213</v>
      </c>
      <c r="J2046" s="11">
        <v>1600.4</v>
      </c>
      <c r="K2046" t="b">
        <f t="shared" si="155"/>
        <v>1</v>
      </c>
      <c r="L2046" t="b">
        <f t="shared" si="156"/>
        <v>1</v>
      </c>
      <c r="M2046" t="b">
        <f t="shared" si="157"/>
        <v>1</v>
      </c>
      <c r="N2046" t="b">
        <f t="shared" si="158"/>
        <v>1</v>
      </c>
      <c r="O2046" s="13">
        <f t="shared" si="159"/>
        <v>1.4999999984866008E-4</v>
      </c>
    </row>
    <row r="2047" spans="1:15" ht="67.5" hidden="1" x14ac:dyDescent="0.25">
      <c r="A2047" s="1" t="s">
        <v>463</v>
      </c>
      <c r="B2047" s="1" t="s">
        <v>1391</v>
      </c>
      <c r="C2047" s="1" t="s">
        <v>155</v>
      </c>
      <c r="D2047" s="2" t="s">
        <v>1615</v>
      </c>
      <c r="E2047" s="3">
        <v>31182.226480000001</v>
      </c>
      <c r="F2047" s="8" t="s">
        <v>463</v>
      </c>
      <c r="G2047" s="9" t="s">
        <v>1391</v>
      </c>
      <c r="H2047" s="9" t="s">
        <v>155</v>
      </c>
      <c r="I2047" s="10" t="s">
        <v>1615</v>
      </c>
      <c r="J2047" s="11">
        <v>31182.225999999999</v>
      </c>
      <c r="K2047" t="b">
        <f t="shared" si="155"/>
        <v>1</v>
      </c>
      <c r="L2047" t="b">
        <f t="shared" si="156"/>
        <v>1</v>
      </c>
      <c r="M2047" t="b">
        <f t="shared" si="157"/>
        <v>1</v>
      </c>
      <c r="N2047" t="b">
        <f t="shared" si="158"/>
        <v>1</v>
      </c>
      <c r="O2047" s="13">
        <f t="shared" si="159"/>
        <v>4.8000000242609531E-4</v>
      </c>
    </row>
    <row r="2048" spans="1:15" ht="112.5" hidden="1" x14ac:dyDescent="0.25">
      <c r="A2048" s="1" t="s">
        <v>463</v>
      </c>
      <c r="B2048" s="1" t="s">
        <v>1391</v>
      </c>
      <c r="C2048" s="1" t="s">
        <v>156</v>
      </c>
      <c r="D2048" s="2" t="s">
        <v>1616</v>
      </c>
      <c r="E2048" s="3">
        <v>14082.52648</v>
      </c>
      <c r="F2048" s="8" t="s">
        <v>463</v>
      </c>
      <c r="G2048" s="9" t="s">
        <v>1391</v>
      </c>
      <c r="H2048" s="9" t="s">
        <v>156</v>
      </c>
      <c r="I2048" s="10" t="s">
        <v>1616</v>
      </c>
      <c r="J2048" s="11">
        <v>14082.526</v>
      </c>
      <c r="K2048" t="b">
        <f t="shared" si="155"/>
        <v>1</v>
      </c>
      <c r="L2048" t="b">
        <f t="shared" si="156"/>
        <v>1</v>
      </c>
      <c r="M2048" t="b">
        <f t="shared" si="157"/>
        <v>1</v>
      </c>
      <c r="N2048" t="b">
        <f t="shared" si="158"/>
        <v>1</v>
      </c>
      <c r="O2048" s="13">
        <f t="shared" si="159"/>
        <v>4.800000006071059E-4</v>
      </c>
    </row>
    <row r="2049" spans="1:15" ht="67.5" hidden="1" x14ac:dyDescent="0.25">
      <c r="A2049" s="1" t="s">
        <v>463</v>
      </c>
      <c r="B2049" s="1" t="s">
        <v>1391</v>
      </c>
      <c r="C2049" s="1" t="s">
        <v>157</v>
      </c>
      <c r="D2049" s="2" t="s">
        <v>1617</v>
      </c>
      <c r="E2049" s="3">
        <v>14082.52648</v>
      </c>
      <c r="F2049" s="8" t="s">
        <v>463</v>
      </c>
      <c r="G2049" s="9" t="s">
        <v>1391</v>
      </c>
      <c r="H2049" s="9" t="s">
        <v>157</v>
      </c>
      <c r="I2049" s="10" t="s">
        <v>1617</v>
      </c>
      <c r="J2049" s="11">
        <v>14082.526</v>
      </c>
      <c r="K2049" t="b">
        <f t="shared" si="155"/>
        <v>1</v>
      </c>
      <c r="L2049" t="b">
        <f t="shared" si="156"/>
        <v>1</v>
      </c>
      <c r="M2049" t="b">
        <f t="shared" si="157"/>
        <v>1</v>
      </c>
      <c r="N2049" t="b">
        <f t="shared" si="158"/>
        <v>1</v>
      </c>
      <c r="O2049" s="13">
        <f t="shared" si="159"/>
        <v>4.800000006071059E-4</v>
      </c>
    </row>
    <row r="2050" spans="1:15" ht="60" hidden="1" x14ac:dyDescent="0.25">
      <c r="A2050" s="1" t="s">
        <v>463</v>
      </c>
      <c r="B2050" s="1" t="s">
        <v>1391</v>
      </c>
      <c r="C2050" s="1" t="s">
        <v>464</v>
      </c>
      <c r="D2050" s="2" t="s">
        <v>1878</v>
      </c>
      <c r="E2050" s="3">
        <v>2241.6</v>
      </c>
      <c r="F2050" s="8" t="s">
        <v>463</v>
      </c>
      <c r="G2050" s="9" t="s">
        <v>1391</v>
      </c>
      <c r="H2050" s="9" t="s">
        <v>464</v>
      </c>
      <c r="I2050" s="10" t="s">
        <v>1878</v>
      </c>
      <c r="J2050" s="11">
        <v>2241.6</v>
      </c>
      <c r="K2050" t="b">
        <f t="shared" si="155"/>
        <v>1</v>
      </c>
      <c r="L2050" t="b">
        <f t="shared" si="156"/>
        <v>1</v>
      </c>
      <c r="M2050" t="b">
        <f t="shared" si="157"/>
        <v>1</v>
      </c>
      <c r="N2050" t="b">
        <f t="shared" si="158"/>
        <v>1</v>
      </c>
      <c r="O2050" s="13">
        <f t="shared" si="159"/>
        <v>0</v>
      </c>
    </row>
    <row r="2051" spans="1:15" ht="45" hidden="1" x14ac:dyDescent="0.25">
      <c r="A2051" s="1" t="s">
        <v>463</v>
      </c>
      <c r="B2051" s="1" t="s">
        <v>1391</v>
      </c>
      <c r="C2051" s="1" t="s">
        <v>151</v>
      </c>
      <c r="D2051" s="2" t="s">
        <v>1879</v>
      </c>
      <c r="E2051" s="3">
        <v>70.400000000000006</v>
      </c>
      <c r="F2051" s="8" t="s">
        <v>463</v>
      </c>
      <c r="G2051" s="9" t="s">
        <v>1391</v>
      </c>
      <c r="H2051" s="9" t="s">
        <v>151</v>
      </c>
      <c r="I2051" s="10" t="s">
        <v>1879</v>
      </c>
      <c r="J2051" s="11">
        <v>70.400000000000006</v>
      </c>
      <c r="K2051" t="b">
        <f t="shared" ref="K2051:K2056" si="160">EXACT(A2051,F2051)</f>
        <v>1</v>
      </c>
      <c r="L2051" t="b">
        <f t="shared" ref="L2051:L2056" si="161">EXACT(B2051,G2051)</f>
        <v>1</v>
      </c>
      <c r="M2051" t="b">
        <f t="shared" ref="M2051:M2056" si="162">EXACT(C2051,H2051)</f>
        <v>1</v>
      </c>
      <c r="N2051" t="b">
        <f t="shared" ref="N2051:N2056" si="163">EXACT(D2051,I2051)</f>
        <v>1</v>
      </c>
      <c r="O2051" s="13">
        <f t="shared" ref="O2051:O2056" si="164">E2051-J2051</f>
        <v>0</v>
      </c>
    </row>
    <row r="2052" spans="1:15" ht="123.75" hidden="1" x14ac:dyDescent="0.25">
      <c r="A2052" s="1" t="s">
        <v>463</v>
      </c>
      <c r="B2052" s="1" t="s">
        <v>1391</v>
      </c>
      <c r="C2052" s="1" t="s">
        <v>465</v>
      </c>
      <c r="D2052" s="2" t="s">
        <v>1742</v>
      </c>
      <c r="E2052" s="3">
        <v>11770.52648</v>
      </c>
      <c r="F2052" s="8" t="s">
        <v>463</v>
      </c>
      <c r="G2052" s="9" t="s">
        <v>1391</v>
      </c>
      <c r="H2052" s="9" t="s">
        <v>465</v>
      </c>
      <c r="I2052" s="10" t="s">
        <v>1742</v>
      </c>
      <c r="J2052" s="11">
        <v>11770.526</v>
      </c>
      <c r="K2052" t="b">
        <f t="shared" si="160"/>
        <v>1</v>
      </c>
      <c r="L2052" t="b">
        <f t="shared" si="161"/>
        <v>1</v>
      </c>
      <c r="M2052" t="b">
        <f t="shared" si="162"/>
        <v>1</v>
      </c>
      <c r="N2052" t="b">
        <f t="shared" si="163"/>
        <v>1</v>
      </c>
      <c r="O2052" s="13">
        <f t="shared" si="164"/>
        <v>4.800000006071059E-4</v>
      </c>
    </row>
    <row r="2053" spans="1:15" ht="112.5" hidden="1" x14ac:dyDescent="0.25">
      <c r="A2053" s="1" t="s">
        <v>463</v>
      </c>
      <c r="B2053" s="1" t="s">
        <v>1391</v>
      </c>
      <c r="C2053" s="1" t="s">
        <v>468</v>
      </c>
      <c r="D2053" s="2" t="s">
        <v>1743</v>
      </c>
      <c r="E2053" s="3">
        <v>17099.7</v>
      </c>
      <c r="F2053" s="8" t="s">
        <v>463</v>
      </c>
      <c r="G2053" s="9" t="s">
        <v>1391</v>
      </c>
      <c r="H2053" s="9" t="s">
        <v>468</v>
      </c>
      <c r="I2053" s="10" t="s">
        <v>1743</v>
      </c>
      <c r="J2053" s="11">
        <v>17099.7</v>
      </c>
      <c r="K2053" t="b">
        <f t="shared" si="160"/>
        <v>1</v>
      </c>
      <c r="L2053" t="b">
        <f t="shared" si="161"/>
        <v>1</v>
      </c>
      <c r="M2053" t="b">
        <f t="shared" si="162"/>
        <v>1</v>
      </c>
      <c r="N2053" t="b">
        <f t="shared" si="163"/>
        <v>1</v>
      </c>
      <c r="O2053" s="13">
        <f t="shared" si="164"/>
        <v>0</v>
      </c>
    </row>
    <row r="2054" spans="1:15" ht="67.5" hidden="1" x14ac:dyDescent="0.25">
      <c r="A2054" s="1" t="s">
        <v>463</v>
      </c>
      <c r="B2054" s="1" t="s">
        <v>1391</v>
      </c>
      <c r="C2054" s="1" t="s">
        <v>469</v>
      </c>
      <c r="D2054" s="2" t="s">
        <v>1744</v>
      </c>
      <c r="E2054" s="3">
        <v>17099.7</v>
      </c>
      <c r="F2054" s="8" t="s">
        <v>463</v>
      </c>
      <c r="G2054" s="9" t="s">
        <v>1391</v>
      </c>
      <c r="H2054" s="9" t="s">
        <v>469</v>
      </c>
      <c r="I2054" s="10" t="s">
        <v>1744</v>
      </c>
      <c r="J2054" s="11">
        <v>17099.7</v>
      </c>
      <c r="K2054" t="b">
        <f t="shared" si="160"/>
        <v>1</v>
      </c>
      <c r="L2054" t="b">
        <f t="shared" si="161"/>
        <v>1</v>
      </c>
      <c r="M2054" t="b">
        <f t="shared" si="162"/>
        <v>1</v>
      </c>
      <c r="N2054" t="b">
        <f t="shared" si="163"/>
        <v>1</v>
      </c>
      <c r="O2054" s="13">
        <f t="shared" si="164"/>
        <v>0</v>
      </c>
    </row>
    <row r="2055" spans="1:15" ht="56.25" hidden="1" x14ac:dyDescent="0.25">
      <c r="A2055" s="1" t="s">
        <v>463</v>
      </c>
      <c r="B2055" s="1" t="s">
        <v>1391</v>
      </c>
      <c r="C2055" s="1" t="s">
        <v>466</v>
      </c>
      <c r="D2055" s="2" t="s">
        <v>1883</v>
      </c>
      <c r="E2055" s="3">
        <v>16650.3</v>
      </c>
      <c r="F2055" s="8" t="s">
        <v>463</v>
      </c>
      <c r="G2055" s="9" t="s">
        <v>1391</v>
      </c>
      <c r="H2055" s="9" t="s">
        <v>466</v>
      </c>
      <c r="I2055" s="10" t="s">
        <v>1883</v>
      </c>
      <c r="J2055" s="11">
        <v>16650.3</v>
      </c>
      <c r="K2055" t="b">
        <f t="shared" si="160"/>
        <v>1</v>
      </c>
      <c r="L2055" t="b">
        <f t="shared" si="161"/>
        <v>1</v>
      </c>
      <c r="M2055" t="b">
        <f t="shared" si="162"/>
        <v>1</v>
      </c>
      <c r="N2055" t="b">
        <f t="shared" si="163"/>
        <v>1</v>
      </c>
      <c r="O2055" s="13">
        <f t="shared" si="164"/>
        <v>0</v>
      </c>
    </row>
    <row r="2056" spans="1:15" ht="33.75" hidden="1" x14ac:dyDescent="0.25">
      <c r="A2056" s="1" t="s">
        <v>463</v>
      </c>
      <c r="B2056" s="1" t="s">
        <v>1391</v>
      </c>
      <c r="C2056" s="1" t="s">
        <v>467</v>
      </c>
      <c r="D2056" s="2" t="s">
        <v>1884</v>
      </c>
      <c r="E2056" s="3">
        <v>449.4</v>
      </c>
      <c r="F2056" s="8" t="s">
        <v>463</v>
      </c>
      <c r="G2056" s="9" t="s">
        <v>1391</v>
      </c>
      <c r="H2056" s="9" t="s">
        <v>467</v>
      </c>
      <c r="I2056" s="10" t="s">
        <v>1884</v>
      </c>
      <c r="J2056" s="11">
        <v>449.4</v>
      </c>
      <c r="K2056" t="b">
        <f t="shared" si="160"/>
        <v>1</v>
      </c>
      <c r="L2056" t="b">
        <f t="shared" si="161"/>
        <v>1</v>
      </c>
      <c r="M2056" t="b">
        <f t="shared" si="162"/>
        <v>1</v>
      </c>
      <c r="N2056" t="b">
        <f t="shared" si="163"/>
        <v>1</v>
      </c>
      <c r="O2056" s="13">
        <f t="shared" si="164"/>
        <v>0</v>
      </c>
    </row>
  </sheetData>
  <autoFilter ref="A1:O2056">
    <filterColumn colId="13">
      <filters>
        <filter val="ЛОЖЬ"/>
      </filters>
    </filterColumn>
  </autoFilter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приложение № 3</vt:lpstr>
      <vt:lpstr>Лист1</vt:lpstr>
      <vt:lpstr>Лист2</vt:lpstr>
      <vt:lpstr>'приложение № 3'!Заголовки_для_печати</vt:lpstr>
      <vt:lpstr>'приложение №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Самохвалова Елена Владимировна</cp:lastModifiedBy>
  <cp:lastPrinted>2020-03-31T06:25:08Z</cp:lastPrinted>
  <dcterms:created xsi:type="dcterms:W3CDTF">2013-10-10T08:33:25Z</dcterms:created>
  <dcterms:modified xsi:type="dcterms:W3CDTF">2020-09-18T11:41:54Z</dcterms:modified>
</cp:coreProperties>
</file>